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66925"/>
  <mc:AlternateContent xmlns:mc="http://schemas.openxmlformats.org/markup-compatibility/2006">
    <mc:Choice Requires="x15">
      <x15ac:absPath xmlns:x15ac="http://schemas.microsoft.com/office/spreadsheetml/2010/11/ac" url="C:\Users\Gabriel Rojas\Documents\CUBHIC 2\Calculadoras finales\"/>
    </mc:Choice>
  </mc:AlternateContent>
  <xr:revisionPtr revIDLastSave="0" documentId="13_ncr:1_{ED881FD5-68D6-4E18-AAFE-834074DEE2C1}" xr6:coauthVersionLast="47" xr6:coauthVersionMax="47" xr10:uidLastSave="{00000000-0000-0000-0000-000000000000}"/>
  <bookViews>
    <workbookView xWindow="-110" yWindow="-110" windowWidth="19420" windowHeight="10420" xr2:uid="{9D49EF46-7918-4CF4-A6C7-B14DCD27E2D9}"/>
  </bookViews>
  <sheets>
    <sheet name="Instrucciones" sheetId="13" r:id="rId1"/>
    <sheet name="Entradas" sheetId="6" r:id="rId2"/>
    <sheet name="Observaciones" sheetId="1" r:id="rId3"/>
    <sheet name="Escenarios" sheetId="8" r:id="rId4"/>
    <sheet name="Constantes" sheetId="3" r:id="rId5"/>
    <sheet name="ETo" sheetId="7" r:id="rId6"/>
    <sheet name="Cálculos" sheetId="4" r:id="rId7"/>
    <sheet name="Gráficos" sheetId="14" r:id="rId8"/>
    <sheet name="Evaluación" sheetId="12" r:id="rId9"/>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U17" i="14" l="1"/>
  <c r="AU16" i="14"/>
  <c r="AU15" i="14"/>
  <c r="AU14" i="14"/>
  <c r="AU13" i="14"/>
  <c r="AU12" i="14"/>
  <c r="AU11" i="14"/>
  <c r="AU10" i="14"/>
  <c r="AU9" i="14"/>
  <c r="AU8" i="14"/>
  <c r="AU7" i="14"/>
  <c r="AU6" i="14"/>
  <c r="BD735" i="14"/>
  <c r="BD734" i="14"/>
  <c r="BD733" i="14"/>
  <c r="BD732" i="14"/>
  <c r="BD731" i="14"/>
  <c r="BD730" i="14"/>
  <c r="BD729" i="14"/>
  <c r="BD728" i="14"/>
  <c r="BD727" i="14"/>
  <c r="BD726" i="14"/>
  <c r="BD725" i="14"/>
  <c r="BD724" i="14"/>
  <c r="BD723" i="14"/>
  <c r="BD722" i="14"/>
  <c r="BD721" i="14"/>
  <c r="BD720" i="14"/>
  <c r="BD719" i="14"/>
  <c r="BD718" i="14"/>
  <c r="BD717" i="14"/>
  <c r="BD716" i="14"/>
  <c r="BD715" i="14"/>
  <c r="BD714" i="14"/>
  <c r="BD713" i="14"/>
  <c r="BD712" i="14"/>
  <c r="BD711" i="14"/>
  <c r="BD710" i="14"/>
  <c r="BD709" i="14"/>
  <c r="BD708" i="14"/>
  <c r="BD707" i="14"/>
  <c r="BD706" i="14"/>
  <c r="BD705" i="14"/>
  <c r="BD704" i="14"/>
  <c r="BD703" i="14"/>
  <c r="BD702" i="14"/>
  <c r="BD701" i="14"/>
  <c r="BD700" i="14"/>
  <c r="BD699" i="14"/>
  <c r="BD698" i="14"/>
  <c r="BD697" i="14"/>
  <c r="BD696" i="14"/>
  <c r="BD695" i="14"/>
  <c r="BD694" i="14"/>
  <c r="BD693" i="14"/>
  <c r="BD692" i="14"/>
  <c r="BD691" i="14"/>
  <c r="BD690" i="14"/>
  <c r="BD689" i="14"/>
  <c r="BD688" i="14"/>
  <c r="BD687" i="14"/>
  <c r="BD686" i="14"/>
  <c r="BD685" i="14"/>
  <c r="BD684" i="14"/>
  <c r="BD683" i="14"/>
  <c r="BD682" i="14"/>
  <c r="BD681" i="14"/>
  <c r="BD680" i="14"/>
  <c r="BD679" i="14"/>
  <c r="BD678" i="14"/>
  <c r="BD677" i="14"/>
  <c r="BD676" i="14"/>
  <c r="BD675" i="14"/>
  <c r="BD674" i="14"/>
  <c r="BD673" i="14"/>
  <c r="BD672" i="14"/>
  <c r="BD671" i="14"/>
  <c r="BD670" i="14"/>
  <c r="BD669" i="14"/>
  <c r="BD668" i="14"/>
  <c r="BD667" i="14"/>
  <c r="BD666" i="14"/>
  <c r="BD665" i="14"/>
  <c r="BD664" i="14"/>
  <c r="BD663" i="14"/>
  <c r="BD662" i="14"/>
  <c r="BD661" i="14"/>
  <c r="BD660" i="14"/>
  <c r="BD659" i="14"/>
  <c r="BD658" i="14"/>
  <c r="BD657" i="14"/>
  <c r="BD656" i="14"/>
  <c r="BD655" i="14"/>
  <c r="BD654" i="14"/>
  <c r="BD653" i="14"/>
  <c r="BD652" i="14"/>
  <c r="BD651" i="14"/>
  <c r="BD650" i="14"/>
  <c r="BD649" i="14"/>
  <c r="BD648" i="14"/>
  <c r="BD647" i="14"/>
  <c r="BD646" i="14"/>
  <c r="BD645" i="14"/>
  <c r="BD644" i="14"/>
  <c r="BD643" i="14"/>
  <c r="BD642" i="14"/>
  <c r="BD641" i="14"/>
  <c r="BD640" i="14"/>
  <c r="BD639" i="14"/>
  <c r="BD638" i="14"/>
  <c r="BD637" i="14"/>
  <c r="BD636" i="14"/>
  <c r="BD635" i="14"/>
  <c r="BD634" i="14"/>
  <c r="BD633" i="14"/>
  <c r="BD632" i="14"/>
  <c r="BD631" i="14"/>
  <c r="BD630" i="14"/>
  <c r="BD629" i="14"/>
  <c r="BD628" i="14"/>
  <c r="BD627" i="14"/>
  <c r="BD626" i="14"/>
  <c r="BD625" i="14"/>
  <c r="BD624" i="14"/>
  <c r="BD623" i="14"/>
  <c r="BD622" i="14"/>
  <c r="BD621" i="14"/>
  <c r="BD620" i="14"/>
  <c r="BD619" i="14"/>
  <c r="BD618" i="14"/>
  <c r="BD617" i="14"/>
  <c r="BD616" i="14"/>
  <c r="BD615" i="14"/>
  <c r="BD614" i="14"/>
  <c r="BD613" i="14"/>
  <c r="BD612" i="14"/>
  <c r="BD611" i="14"/>
  <c r="BD610" i="14"/>
  <c r="BD609" i="14"/>
  <c r="BD608" i="14"/>
  <c r="BD607" i="14"/>
  <c r="BD606" i="14"/>
  <c r="BD605" i="14"/>
  <c r="BD604" i="14"/>
  <c r="BD603" i="14"/>
  <c r="BD602" i="14"/>
  <c r="BD601" i="14"/>
  <c r="BD600" i="14"/>
  <c r="BD599" i="14"/>
  <c r="BD598" i="14"/>
  <c r="BD597" i="14"/>
  <c r="BD596" i="14"/>
  <c r="BD595" i="14"/>
  <c r="BD594" i="14"/>
  <c r="BD593" i="14"/>
  <c r="BD592" i="14"/>
  <c r="BD591" i="14"/>
  <c r="BD590" i="14"/>
  <c r="BD589" i="14"/>
  <c r="BD588" i="14"/>
  <c r="BD587" i="14"/>
  <c r="BD586" i="14"/>
  <c r="BD585" i="14"/>
  <c r="BD584" i="14"/>
  <c r="BD583" i="14"/>
  <c r="BD582" i="14"/>
  <c r="BD581" i="14"/>
  <c r="BD580" i="14"/>
  <c r="BD579" i="14"/>
  <c r="BD578" i="14"/>
  <c r="BD577" i="14"/>
  <c r="BD576" i="14"/>
  <c r="BD575" i="14"/>
  <c r="BD574" i="14"/>
  <c r="BD573" i="14"/>
  <c r="BD572" i="14"/>
  <c r="BD571" i="14"/>
  <c r="BD570" i="14"/>
  <c r="BD569" i="14"/>
  <c r="BD568" i="14"/>
  <c r="BD567" i="14"/>
  <c r="BD566" i="14"/>
  <c r="BD565" i="14"/>
  <c r="BD564" i="14"/>
  <c r="BD563" i="14"/>
  <c r="BD562" i="14"/>
  <c r="BD561" i="14"/>
  <c r="BD560" i="14"/>
  <c r="BD559" i="14"/>
  <c r="BD558" i="14"/>
  <c r="BD557" i="14"/>
  <c r="BD556" i="14"/>
  <c r="BD555" i="14"/>
  <c r="BD554" i="14"/>
  <c r="BD553" i="14"/>
  <c r="BD552" i="14"/>
  <c r="BD551" i="14"/>
  <c r="BD550" i="14"/>
  <c r="BD549" i="14"/>
  <c r="BD548" i="14"/>
  <c r="BD547" i="14"/>
  <c r="BD546" i="14"/>
  <c r="BD545" i="14"/>
  <c r="BD544" i="14"/>
  <c r="BD543" i="14"/>
  <c r="BD542" i="14"/>
  <c r="BD541" i="14"/>
  <c r="BD540" i="14"/>
  <c r="BD539" i="14"/>
  <c r="BD538" i="14"/>
  <c r="BD537" i="14"/>
  <c r="BD536" i="14"/>
  <c r="BD535" i="14"/>
  <c r="BD534" i="14"/>
  <c r="BD533" i="14"/>
  <c r="BD532" i="14"/>
  <c r="BD531" i="14"/>
  <c r="BD530" i="14"/>
  <c r="BD529" i="14"/>
  <c r="BD528" i="14"/>
  <c r="BD527" i="14"/>
  <c r="BD526" i="14"/>
  <c r="BD525" i="14"/>
  <c r="BD524" i="14"/>
  <c r="BD523" i="14"/>
  <c r="BD522" i="14"/>
  <c r="BD521" i="14"/>
  <c r="BD520" i="14"/>
  <c r="BD519" i="14"/>
  <c r="BD518" i="14"/>
  <c r="BD517" i="14"/>
  <c r="BD516" i="14"/>
  <c r="BD515" i="14"/>
  <c r="BD514" i="14"/>
  <c r="BD513" i="14"/>
  <c r="BD512" i="14"/>
  <c r="BD511" i="14"/>
  <c r="BD510" i="14"/>
  <c r="BD509" i="14"/>
  <c r="BD508" i="14"/>
  <c r="BD507" i="14"/>
  <c r="BD506" i="14"/>
  <c r="BD505" i="14"/>
  <c r="BD504" i="14"/>
  <c r="BD503" i="14"/>
  <c r="BD502" i="14"/>
  <c r="BD501" i="14"/>
  <c r="BD500" i="14"/>
  <c r="BD499" i="14"/>
  <c r="BD498" i="14"/>
  <c r="BD497" i="14"/>
  <c r="BD496" i="14"/>
  <c r="BD495" i="14"/>
  <c r="BD494" i="14"/>
  <c r="BD493" i="14"/>
  <c r="BD492" i="14"/>
  <c r="BD491" i="14"/>
  <c r="BD490" i="14"/>
  <c r="BD489" i="14"/>
  <c r="BD488" i="14"/>
  <c r="BD487" i="14"/>
  <c r="BD486" i="14"/>
  <c r="BD485" i="14"/>
  <c r="BD484" i="14"/>
  <c r="BD483" i="14"/>
  <c r="BD482" i="14"/>
  <c r="BD481" i="14"/>
  <c r="BD480" i="14"/>
  <c r="BD479" i="14"/>
  <c r="BD478" i="14"/>
  <c r="BD477" i="14"/>
  <c r="BD476" i="14"/>
  <c r="BD475" i="14"/>
  <c r="BD474" i="14"/>
  <c r="BD473" i="14"/>
  <c r="BD472" i="14"/>
  <c r="BD471" i="14"/>
  <c r="BD470" i="14"/>
  <c r="BD469" i="14"/>
  <c r="BD468" i="14"/>
  <c r="BD467" i="14"/>
  <c r="BD466" i="14"/>
  <c r="BD465" i="14"/>
  <c r="BD464" i="14"/>
  <c r="BD463" i="14"/>
  <c r="BD462" i="14"/>
  <c r="BD461" i="14"/>
  <c r="BD460" i="14"/>
  <c r="BD459" i="14"/>
  <c r="BD458" i="14"/>
  <c r="BD457" i="14"/>
  <c r="BD456" i="14"/>
  <c r="BD455" i="14"/>
  <c r="BD454" i="14"/>
  <c r="BD453" i="14"/>
  <c r="BD452" i="14"/>
  <c r="BD451" i="14"/>
  <c r="BD450" i="14"/>
  <c r="BD449" i="14"/>
  <c r="BD448" i="14"/>
  <c r="BD447" i="14"/>
  <c r="BD446" i="14"/>
  <c r="BD445" i="14"/>
  <c r="BD444" i="14"/>
  <c r="BD443" i="14"/>
  <c r="BD442" i="14"/>
  <c r="BD441" i="14"/>
  <c r="BD440" i="14"/>
  <c r="BD439" i="14"/>
  <c r="BD438" i="14"/>
  <c r="BD437" i="14"/>
  <c r="BD436" i="14"/>
  <c r="BD435" i="14"/>
  <c r="BD434" i="14"/>
  <c r="BD433" i="14"/>
  <c r="BD432" i="14"/>
  <c r="BD431" i="14"/>
  <c r="BD430" i="14"/>
  <c r="BD429" i="14"/>
  <c r="BD428" i="14"/>
  <c r="BD427" i="14"/>
  <c r="BD426" i="14"/>
  <c r="BD425" i="14"/>
  <c r="BD424" i="14"/>
  <c r="BD423" i="14"/>
  <c r="BD422" i="14"/>
  <c r="BD421" i="14"/>
  <c r="BD420" i="14"/>
  <c r="BD419" i="14"/>
  <c r="BD418" i="14"/>
  <c r="BD417" i="14"/>
  <c r="BD416" i="14"/>
  <c r="BD415" i="14"/>
  <c r="BD414" i="14"/>
  <c r="BD413" i="14"/>
  <c r="BD412" i="14"/>
  <c r="BD411" i="14"/>
  <c r="BD410" i="14"/>
  <c r="BD409" i="14"/>
  <c r="BD408" i="14"/>
  <c r="BD407" i="14"/>
  <c r="BD406" i="14"/>
  <c r="BD405" i="14"/>
  <c r="BD404" i="14"/>
  <c r="BD403" i="14"/>
  <c r="BD402" i="14"/>
  <c r="BD401" i="14"/>
  <c r="BD400" i="14"/>
  <c r="BD399" i="14"/>
  <c r="BD398" i="14"/>
  <c r="BD397" i="14"/>
  <c r="BD396" i="14"/>
  <c r="BD395" i="14"/>
  <c r="BD394" i="14"/>
  <c r="BD393" i="14"/>
  <c r="BD392" i="14"/>
  <c r="BD391" i="14"/>
  <c r="BD390" i="14"/>
  <c r="BD389" i="14"/>
  <c r="BD388" i="14"/>
  <c r="BD387" i="14"/>
  <c r="BD386" i="14"/>
  <c r="BD385" i="14"/>
  <c r="BD384" i="14"/>
  <c r="BD383" i="14"/>
  <c r="BD382" i="14"/>
  <c r="BD381" i="14"/>
  <c r="BD380" i="14"/>
  <c r="BD379" i="14"/>
  <c r="BD378" i="14"/>
  <c r="BD377" i="14"/>
  <c r="BD376" i="14"/>
  <c r="BD375" i="14"/>
  <c r="BD374" i="14"/>
  <c r="BD373" i="14"/>
  <c r="BD372" i="14"/>
  <c r="BD371" i="14"/>
  <c r="BD736" i="14" s="1"/>
  <c r="L37" i="8" s="1"/>
  <c r="BD370" i="14"/>
  <c r="BD369" i="14"/>
  <c r="BD368" i="14"/>
  <c r="BD367" i="14"/>
  <c r="BD366" i="14"/>
  <c r="BD365" i="14"/>
  <c r="BD364" i="14"/>
  <c r="BD363" i="14"/>
  <c r="BD362" i="14"/>
  <c r="BD361" i="14"/>
  <c r="BD360" i="14"/>
  <c r="BD359" i="14"/>
  <c r="BD358" i="14"/>
  <c r="BD357" i="14"/>
  <c r="BD356" i="14"/>
  <c r="BD355" i="14"/>
  <c r="BD354" i="14"/>
  <c r="BD353" i="14"/>
  <c r="BD352" i="14"/>
  <c r="BD351" i="14"/>
  <c r="BD350" i="14"/>
  <c r="BD349" i="14"/>
  <c r="BD348" i="14"/>
  <c r="BD347" i="14"/>
  <c r="BD346" i="14"/>
  <c r="BD345" i="14"/>
  <c r="BD344" i="14"/>
  <c r="BD343" i="14"/>
  <c r="BD342" i="14"/>
  <c r="BD341" i="14"/>
  <c r="BD340" i="14"/>
  <c r="BD339" i="14"/>
  <c r="BD338" i="14"/>
  <c r="BD337" i="14"/>
  <c r="BD336" i="14"/>
  <c r="BD335" i="14"/>
  <c r="BD334" i="14"/>
  <c r="BD333" i="14"/>
  <c r="BD332" i="14"/>
  <c r="BD331" i="14"/>
  <c r="BD330" i="14"/>
  <c r="BD329" i="14"/>
  <c r="BD328" i="14"/>
  <c r="BD327" i="14"/>
  <c r="BD326" i="14"/>
  <c r="BD325" i="14"/>
  <c r="BD324" i="14"/>
  <c r="BD323" i="14"/>
  <c r="BD322" i="14"/>
  <c r="BD321" i="14"/>
  <c r="BD320" i="14"/>
  <c r="BD319" i="14"/>
  <c r="BD318" i="14"/>
  <c r="BD317" i="14"/>
  <c r="BD316" i="14"/>
  <c r="BD315" i="14"/>
  <c r="BD314" i="14"/>
  <c r="BD313" i="14"/>
  <c r="BD312" i="14"/>
  <c r="BD311" i="14"/>
  <c r="BD310" i="14"/>
  <c r="BD309" i="14"/>
  <c r="BD308" i="14"/>
  <c r="BD307" i="14"/>
  <c r="BD306" i="14"/>
  <c r="BD305" i="14"/>
  <c r="BD304" i="14"/>
  <c r="BD303" i="14"/>
  <c r="BD302" i="14"/>
  <c r="BD301" i="14"/>
  <c r="BD300" i="14"/>
  <c r="BD299" i="14"/>
  <c r="BD298" i="14"/>
  <c r="BD297" i="14"/>
  <c r="BD296" i="14"/>
  <c r="BD295" i="14"/>
  <c r="BD294" i="14"/>
  <c r="BD293" i="14"/>
  <c r="BD292" i="14"/>
  <c r="BD291" i="14"/>
  <c r="BD290" i="14"/>
  <c r="BD289" i="14"/>
  <c r="BD288" i="14"/>
  <c r="BD287" i="14"/>
  <c r="BD286" i="14"/>
  <c r="BD285" i="14"/>
  <c r="BD284" i="14"/>
  <c r="BD283" i="14"/>
  <c r="BD282" i="14"/>
  <c r="BD281" i="14"/>
  <c r="BD280" i="14"/>
  <c r="BD279" i="14"/>
  <c r="BD278" i="14"/>
  <c r="BD277" i="14"/>
  <c r="BD276" i="14"/>
  <c r="BD275" i="14"/>
  <c r="BD274" i="14"/>
  <c r="BD273" i="14"/>
  <c r="BD272" i="14"/>
  <c r="BD271" i="14"/>
  <c r="BD270" i="14"/>
  <c r="BD269" i="14"/>
  <c r="BD268" i="14"/>
  <c r="BD267" i="14"/>
  <c r="BD266" i="14"/>
  <c r="BD265" i="14"/>
  <c r="BD264" i="14"/>
  <c r="BD263" i="14"/>
  <c r="BD262" i="14"/>
  <c r="BD261" i="14"/>
  <c r="BD260" i="14"/>
  <c r="BD259" i="14"/>
  <c r="BD258" i="14"/>
  <c r="BD257" i="14"/>
  <c r="BD256" i="14"/>
  <c r="BD255" i="14"/>
  <c r="BD254" i="14"/>
  <c r="BD253" i="14"/>
  <c r="BD252" i="14"/>
  <c r="BD251" i="14"/>
  <c r="BD250" i="14"/>
  <c r="BD249" i="14"/>
  <c r="BD248" i="14"/>
  <c r="BD247" i="14"/>
  <c r="BD246" i="14"/>
  <c r="BD245" i="14"/>
  <c r="BD244" i="14"/>
  <c r="BD243" i="14"/>
  <c r="BD242" i="14"/>
  <c r="BD241" i="14"/>
  <c r="BD240" i="14"/>
  <c r="BD239" i="14"/>
  <c r="BD238" i="14"/>
  <c r="BD237" i="14"/>
  <c r="BD236" i="14"/>
  <c r="BD235" i="14"/>
  <c r="BD234" i="14"/>
  <c r="BD233" i="14"/>
  <c r="BD232" i="14"/>
  <c r="BD231" i="14"/>
  <c r="BD230" i="14"/>
  <c r="BD229" i="14"/>
  <c r="BD228" i="14"/>
  <c r="BD227" i="14"/>
  <c r="BD226" i="14"/>
  <c r="BD225" i="14"/>
  <c r="BD224" i="14"/>
  <c r="BD223" i="14"/>
  <c r="BD222" i="14"/>
  <c r="BD221" i="14"/>
  <c r="BD220" i="14"/>
  <c r="BD219" i="14"/>
  <c r="BD218" i="14"/>
  <c r="BD217" i="14"/>
  <c r="BD216" i="14"/>
  <c r="BD215" i="14"/>
  <c r="BD214" i="14"/>
  <c r="BD213" i="14"/>
  <c r="BD212" i="14"/>
  <c r="BD211" i="14"/>
  <c r="BD210" i="14"/>
  <c r="BD209" i="14"/>
  <c r="BD208" i="14"/>
  <c r="BD207" i="14"/>
  <c r="BD206" i="14"/>
  <c r="BD205" i="14"/>
  <c r="BD204" i="14"/>
  <c r="BD203" i="14"/>
  <c r="BD202" i="14"/>
  <c r="BD201" i="14"/>
  <c r="BD200" i="14"/>
  <c r="BD199" i="14"/>
  <c r="BD198" i="14"/>
  <c r="BD197" i="14"/>
  <c r="BD196" i="14"/>
  <c r="BD195" i="14"/>
  <c r="BD194" i="14"/>
  <c r="BD193" i="14"/>
  <c r="BD192" i="14"/>
  <c r="BD191" i="14"/>
  <c r="BD190" i="14"/>
  <c r="BD189" i="14"/>
  <c r="BD188" i="14"/>
  <c r="BD187" i="14"/>
  <c r="BD186" i="14"/>
  <c r="BD185" i="14"/>
  <c r="BD184" i="14"/>
  <c r="BD183" i="14"/>
  <c r="BD182" i="14"/>
  <c r="BD181" i="14"/>
  <c r="BD180" i="14"/>
  <c r="BD179" i="14"/>
  <c r="BD178" i="14"/>
  <c r="BD177" i="14"/>
  <c r="BD176" i="14"/>
  <c r="BD175" i="14"/>
  <c r="BD174" i="14"/>
  <c r="BD173" i="14"/>
  <c r="BD172" i="14"/>
  <c r="BD171" i="14"/>
  <c r="BD170" i="14"/>
  <c r="BD169" i="14"/>
  <c r="BD168" i="14"/>
  <c r="BD167" i="14"/>
  <c r="BD166" i="14"/>
  <c r="BD165" i="14"/>
  <c r="BD164" i="14"/>
  <c r="BD163" i="14"/>
  <c r="BD162" i="14"/>
  <c r="BD161" i="14"/>
  <c r="BD160" i="14"/>
  <c r="BD159" i="14"/>
  <c r="BD158" i="14"/>
  <c r="BD157" i="14"/>
  <c r="BD156" i="14"/>
  <c r="BD155" i="14"/>
  <c r="BD154" i="14"/>
  <c r="BD153" i="14"/>
  <c r="BD152" i="14"/>
  <c r="BD151" i="14"/>
  <c r="BD150" i="14"/>
  <c r="BD149" i="14"/>
  <c r="BD148" i="14"/>
  <c r="BD147" i="14"/>
  <c r="BD146" i="14"/>
  <c r="BD145" i="14"/>
  <c r="BD144" i="14"/>
  <c r="BD143" i="14"/>
  <c r="BD142" i="14"/>
  <c r="BD141" i="14"/>
  <c r="BD140" i="14"/>
  <c r="BD139" i="14"/>
  <c r="BD138" i="14"/>
  <c r="BD137" i="14"/>
  <c r="BD136" i="14"/>
  <c r="BD135" i="14"/>
  <c r="BD134" i="14"/>
  <c r="BD133" i="14"/>
  <c r="BD132" i="14"/>
  <c r="BD131" i="14"/>
  <c r="BD130" i="14"/>
  <c r="BD129" i="14"/>
  <c r="BD128" i="14"/>
  <c r="BD127" i="14"/>
  <c r="BD126" i="14"/>
  <c r="BD125" i="14"/>
  <c r="BD124" i="14"/>
  <c r="BD123" i="14"/>
  <c r="BD122" i="14"/>
  <c r="BD121" i="14"/>
  <c r="BD120" i="14"/>
  <c r="BD119" i="14"/>
  <c r="BD118" i="14"/>
  <c r="BD117" i="14"/>
  <c r="BD116" i="14"/>
  <c r="BD115" i="14"/>
  <c r="BD114" i="14"/>
  <c r="BD113" i="14"/>
  <c r="BD112" i="14"/>
  <c r="BD111" i="14"/>
  <c r="BD110" i="14"/>
  <c r="BD109" i="14"/>
  <c r="BD108" i="14"/>
  <c r="BD107" i="14"/>
  <c r="BD106" i="14"/>
  <c r="BD105" i="14"/>
  <c r="BD104" i="14"/>
  <c r="BD103" i="14"/>
  <c r="BD102" i="14"/>
  <c r="BD101" i="14"/>
  <c r="BD100" i="14"/>
  <c r="BD99" i="14"/>
  <c r="BD98" i="14"/>
  <c r="BD97" i="14"/>
  <c r="BD96" i="14"/>
  <c r="BD95" i="14"/>
  <c r="BD94" i="14"/>
  <c r="BD93" i="14"/>
  <c r="BD92" i="14"/>
  <c r="BD91" i="14"/>
  <c r="BD90" i="14"/>
  <c r="BD89" i="14"/>
  <c r="BD88" i="14"/>
  <c r="BD87" i="14"/>
  <c r="BD86" i="14"/>
  <c r="BD85" i="14"/>
  <c r="BD84" i="14"/>
  <c r="BD83" i="14"/>
  <c r="BD82" i="14"/>
  <c r="BD81" i="14"/>
  <c r="BD80" i="14"/>
  <c r="BD79" i="14"/>
  <c r="BD78" i="14"/>
  <c r="BD77" i="14"/>
  <c r="BD76" i="14"/>
  <c r="BD75" i="14"/>
  <c r="BD74" i="14"/>
  <c r="BD73" i="14"/>
  <c r="BD72" i="14"/>
  <c r="BD71" i="14"/>
  <c r="BD70" i="14"/>
  <c r="BD69" i="14"/>
  <c r="BD68" i="14"/>
  <c r="BD67" i="14"/>
  <c r="BD66" i="14"/>
  <c r="BD65" i="14"/>
  <c r="BD64" i="14"/>
  <c r="BD63" i="14"/>
  <c r="BD62" i="14"/>
  <c r="BD61" i="14"/>
  <c r="BD60" i="14"/>
  <c r="BD59" i="14"/>
  <c r="BD58" i="14"/>
  <c r="BD57" i="14"/>
  <c r="BD56" i="14"/>
  <c r="BD55" i="14"/>
  <c r="BD54" i="14"/>
  <c r="BD53" i="14"/>
  <c r="BD52" i="14"/>
  <c r="BD51" i="14"/>
  <c r="BD50" i="14"/>
  <c r="BD49" i="14"/>
  <c r="BD48" i="14"/>
  <c r="BD47" i="14"/>
  <c r="BD46" i="14"/>
  <c r="BD45" i="14"/>
  <c r="BD44" i="14"/>
  <c r="BD43" i="14"/>
  <c r="BD42" i="14"/>
  <c r="BD41" i="14"/>
  <c r="BD40" i="14"/>
  <c r="BD39" i="14"/>
  <c r="BD38" i="14"/>
  <c r="BD37" i="14"/>
  <c r="BD36" i="14"/>
  <c r="BD35" i="14"/>
  <c r="BD34" i="14"/>
  <c r="BD33" i="14"/>
  <c r="BD32" i="14"/>
  <c r="BD31" i="14"/>
  <c r="BD30" i="14"/>
  <c r="BD29" i="14"/>
  <c r="BD28" i="14"/>
  <c r="BD27" i="14"/>
  <c r="BD26" i="14"/>
  <c r="BD25" i="14"/>
  <c r="BD24" i="14"/>
  <c r="BD23" i="14"/>
  <c r="BD22" i="14"/>
  <c r="BD21" i="14"/>
  <c r="BD20" i="14"/>
  <c r="BD19" i="14"/>
  <c r="BD18" i="14"/>
  <c r="BD17" i="14"/>
  <c r="BD16" i="14"/>
  <c r="BD15" i="14"/>
  <c r="BD14" i="14"/>
  <c r="BD13" i="14"/>
  <c r="BD12" i="14"/>
  <c r="BD11" i="14"/>
  <c r="BD10" i="14"/>
  <c r="BD9" i="14"/>
  <c r="BD8" i="14"/>
  <c r="BD7" i="14"/>
  <c r="BE735" i="14"/>
  <c r="BE734" i="14"/>
  <c r="BE733" i="14"/>
  <c r="BE732" i="14"/>
  <c r="BE731" i="14"/>
  <c r="BE730" i="14"/>
  <c r="BE729" i="14"/>
  <c r="BE728" i="14"/>
  <c r="BE727" i="14"/>
  <c r="BE726" i="14"/>
  <c r="BE725" i="14"/>
  <c r="BE724" i="14"/>
  <c r="BE723" i="14"/>
  <c r="BE722" i="14"/>
  <c r="BE721" i="14"/>
  <c r="BE720" i="14"/>
  <c r="BE719" i="14"/>
  <c r="BE718" i="14"/>
  <c r="BE717" i="14"/>
  <c r="BE716" i="14"/>
  <c r="BE715" i="14"/>
  <c r="BE714" i="14"/>
  <c r="BE713" i="14"/>
  <c r="BE712" i="14"/>
  <c r="BE711" i="14"/>
  <c r="BE710" i="14"/>
  <c r="BE709" i="14"/>
  <c r="BE708" i="14"/>
  <c r="BE707" i="14"/>
  <c r="BE706" i="14"/>
  <c r="BE705" i="14"/>
  <c r="BE704" i="14"/>
  <c r="BE703" i="14"/>
  <c r="BE702" i="14"/>
  <c r="BE701" i="14"/>
  <c r="BE700" i="14"/>
  <c r="BE699" i="14"/>
  <c r="BE698" i="14"/>
  <c r="BE697" i="14"/>
  <c r="BE696" i="14"/>
  <c r="BE695" i="14"/>
  <c r="BE694" i="14"/>
  <c r="BE693" i="14"/>
  <c r="BE692" i="14"/>
  <c r="BE691" i="14"/>
  <c r="BE690" i="14"/>
  <c r="BE689" i="14"/>
  <c r="BE688" i="14"/>
  <c r="BE687" i="14"/>
  <c r="BE686" i="14"/>
  <c r="BE685" i="14"/>
  <c r="BE684" i="14"/>
  <c r="BE683" i="14"/>
  <c r="BE682" i="14"/>
  <c r="BE681" i="14"/>
  <c r="BE680" i="14"/>
  <c r="BE679" i="14"/>
  <c r="BE678" i="14"/>
  <c r="BE677" i="14"/>
  <c r="BE676" i="14"/>
  <c r="BE675" i="14"/>
  <c r="BE674" i="14"/>
  <c r="BE673" i="14"/>
  <c r="BE672" i="14"/>
  <c r="BE671" i="14"/>
  <c r="BE670" i="14"/>
  <c r="BE669" i="14"/>
  <c r="BE668" i="14"/>
  <c r="BE667" i="14"/>
  <c r="BE666" i="14"/>
  <c r="BE665" i="14"/>
  <c r="BE664" i="14"/>
  <c r="BE663" i="14"/>
  <c r="BE662" i="14"/>
  <c r="BE661" i="14"/>
  <c r="BE660" i="14"/>
  <c r="BE659" i="14"/>
  <c r="BE658" i="14"/>
  <c r="BE657" i="14"/>
  <c r="BE656" i="14"/>
  <c r="BE655" i="14"/>
  <c r="BE654" i="14"/>
  <c r="BE653" i="14"/>
  <c r="BE652" i="14"/>
  <c r="BE651" i="14"/>
  <c r="BE650" i="14"/>
  <c r="BE649" i="14"/>
  <c r="BE648" i="14"/>
  <c r="BE647" i="14"/>
  <c r="BE646" i="14"/>
  <c r="BE645" i="14"/>
  <c r="BE644" i="14"/>
  <c r="BE643" i="14"/>
  <c r="BE642" i="14"/>
  <c r="BE641" i="14"/>
  <c r="BE640" i="14"/>
  <c r="BE639" i="14"/>
  <c r="BE638" i="14"/>
  <c r="BE637" i="14"/>
  <c r="BE636" i="14"/>
  <c r="BE635" i="14"/>
  <c r="BE634" i="14"/>
  <c r="BE633" i="14"/>
  <c r="BE632" i="14"/>
  <c r="BE631" i="14"/>
  <c r="BE630" i="14"/>
  <c r="BE629" i="14"/>
  <c r="BE628" i="14"/>
  <c r="BE627" i="14"/>
  <c r="BE626" i="14"/>
  <c r="BE625" i="14"/>
  <c r="BE624" i="14"/>
  <c r="BE623" i="14"/>
  <c r="BE622" i="14"/>
  <c r="BE621" i="14"/>
  <c r="BE620" i="14"/>
  <c r="BE619" i="14"/>
  <c r="BE618" i="14"/>
  <c r="BE617" i="14"/>
  <c r="BE616" i="14"/>
  <c r="BE615" i="14"/>
  <c r="BE614" i="14"/>
  <c r="BE613" i="14"/>
  <c r="BE612" i="14"/>
  <c r="BE611" i="14"/>
  <c r="BE610" i="14"/>
  <c r="BE609" i="14"/>
  <c r="BE608" i="14"/>
  <c r="BE607" i="14"/>
  <c r="BE606" i="14"/>
  <c r="BE605" i="14"/>
  <c r="BE604" i="14"/>
  <c r="BE603" i="14"/>
  <c r="BE602" i="14"/>
  <c r="BE601" i="14"/>
  <c r="BE600" i="14"/>
  <c r="BE599" i="14"/>
  <c r="BE598" i="14"/>
  <c r="BE597" i="14"/>
  <c r="BE596" i="14"/>
  <c r="BE595" i="14"/>
  <c r="BE594" i="14"/>
  <c r="BE593" i="14"/>
  <c r="BE592" i="14"/>
  <c r="BE591" i="14"/>
  <c r="BE590" i="14"/>
  <c r="BE589" i="14"/>
  <c r="BE588" i="14"/>
  <c r="BE587" i="14"/>
  <c r="BE586" i="14"/>
  <c r="BE585" i="14"/>
  <c r="BE584" i="14"/>
  <c r="BE583" i="14"/>
  <c r="BE582" i="14"/>
  <c r="BE581" i="14"/>
  <c r="BE580" i="14"/>
  <c r="BE579" i="14"/>
  <c r="BE578" i="14"/>
  <c r="BE577" i="14"/>
  <c r="BE576" i="14"/>
  <c r="BE575" i="14"/>
  <c r="BE574" i="14"/>
  <c r="BE573" i="14"/>
  <c r="BE572" i="14"/>
  <c r="BE571" i="14"/>
  <c r="BE570" i="14"/>
  <c r="BE569" i="14"/>
  <c r="BE568" i="14"/>
  <c r="BE567" i="14"/>
  <c r="BE566" i="14"/>
  <c r="BE565" i="14"/>
  <c r="BE564" i="14"/>
  <c r="BE563" i="14"/>
  <c r="BE562" i="14"/>
  <c r="BE561" i="14"/>
  <c r="BE560" i="14"/>
  <c r="BE559" i="14"/>
  <c r="BE558" i="14"/>
  <c r="BE557" i="14"/>
  <c r="BE556" i="14"/>
  <c r="BE555" i="14"/>
  <c r="BE554" i="14"/>
  <c r="BE553" i="14"/>
  <c r="BE552" i="14"/>
  <c r="BE551" i="14"/>
  <c r="BE550" i="14"/>
  <c r="BE549" i="14"/>
  <c r="BE548" i="14"/>
  <c r="BE547" i="14"/>
  <c r="BE546" i="14"/>
  <c r="BE545" i="14"/>
  <c r="BE544" i="14"/>
  <c r="BE543" i="14"/>
  <c r="BE542" i="14"/>
  <c r="BE541" i="14"/>
  <c r="BE540" i="14"/>
  <c r="BE539" i="14"/>
  <c r="BE538" i="14"/>
  <c r="BE537" i="14"/>
  <c r="BE536" i="14"/>
  <c r="BE535" i="14"/>
  <c r="BE534" i="14"/>
  <c r="BE533" i="14"/>
  <c r="BE532" i="14"/>
  <c r="BE531" i="14"/>
  <c r="BE530" i="14"/>
  <c r="BE529" i="14"/>
  <c r="BE528" i="14"/>
  <c r="BE527" i="14"/>
  <c r="BE526" i="14"/>
  <c r="BE525" i="14"/>
  <c r="BE524" i="14"/>
  <c r="BE523" i="14"/>
  <c r="BE522" i="14"/>
  <c r="BE521" i="14"/>
  <c r="BE520" i="14"/>
  <c r="BE519" i="14"/>
  <c r="BE518" i="14"/>
  <c r="BE517" i="14"/>
  <c r="BE516" i="14"/>
  <c r="BE515" i="14"/>
  <c r="BE514" i="14"/>
  <c r="BE513" i="14"/>
  <c r="BE512" i="14"/>
  <c r="BE511" i="14"/>
  <c r="BE510" i="14"/>
  <c r="BE509" i="14"/>
  <c r="BE508" i="14"/>
  <c r="BE507" i="14"/>
  <c r="BE506" i="14"/>
  <c r="BE505" i="14"/>
  <c r="BE504" i="14"/>
  <c r="BE503" i="14"/>
  <c r="BE502" i="14"/>
  <c r="BE501" i="14"/>
  <c r="BE500" i="14"/>
  <c r="BE499" i="14"/>
  <c r="BE498" i="14"/>
  <c r="BE497" i="14"/>
  <c r="BE496" i="14"/>
  <c r="BE495" i="14"/>
  <c r="BE494" i="14"/>
  <c r="BE493" i="14"/>
  <c r="BE492" i="14"/>
  <c r="BE491" i="14"/>
  <c r="BE490" i="14"/>
  <c r="BE489" i="14"/>
  <c r="BE488" i="14"/>
  <c r="BE487" i="14"/>
  <c r="BE486" i="14"/>
  <c r="BE485" i="14"/>
  <c r="BE484" i="14"/>
  <c r="BE483" i="14"/>
  <c r="BE482" i="14"/>
  <c r="BE481" i="14"/>
  <c r="BE480" i="14"/>
  <c r="BE479" i="14"/>
  <c r="BE478" i="14"/>
  <c r="BE477" i="14"/>
  <c r="BE476" i="14"/>
  <c r="BE475" i="14"/>
  <c r="BE474" i="14"/>
  <c r="BE473" i="14"/>
  <c r="BE472" i="14"/>
  <c r="BE471" i="14"/>
  <c r="BE470" i="14"/>
  <c r="BE469" i="14"/>
  <c r="BE468" i="14"/>
  <c r="BE467" i="14"/>
  <c r="BE466" i="14"/>
  <c r="BE465" i="14"/>
  <c r="BE464" i="14"/>
  <c r="BE463" i="14"/>
  <c r="BE462" i="14"/>
  <c r="BE461" i="14"/>
  <c r="BE460" i="14"/>
  <c r="BE459" i="14"/>
  <c r="BE458" i="14"/>
  <c r="BE457" i="14"/>
  <c r="BE456" i="14"/>
  <c r="BE455" i="14"/>
  <c r="BE454" i="14"/>
  <c r="BE453" i="14"/>
  <c r="BE452" i="14"/>
  <c r="BE451" i="14"/>
  <c r="BE450" i="14"/>
  <c r="BE449" i="14"/>
  <c r="BE448" i="14"/>
  <c r="BE447" i="14"/>
  <c r="BE446" i="14"/>
  <c r="BE445" i="14"/>
  <c r="BE444" i="14"/>
  <c r="BE443" i="14"/>
  <c r="BE442" i="14"/>
  <c r="BE441" i="14"/>
  <c r="BE440" i="14"/>
  <c r="BE439" i="14"/>
  <c r="BE438" i="14"/>
  <c r="BE437" i="14"/>
  <c r="BE436" i="14"/>
  <c r="BE435" i="14"/>
  <c r="BE434" i="14"/>
  <c r="BE433" i="14"/>
  <c r="BE432" i="14"/>
  <c r="BE431" i="14"/>
  <c r="BE430" i="14"/>
  <c r="BE429" i="14"/>
  <c r="BE428" i="14"/>
  <c r="BE427" i="14"/>
  <c r="BE426" i="14"/>
  <c r="BE425" i="14"/>
  <c r="BE424" i="14"/>
  <c r="BE423" i="14"/>
  <c r="BE422" i="14"/>
  <c r="BE421" i="14"/>
  <c r="BE420" i="14"/>
  <c r="BE419" i="14"/>
  <c r="BE418" i="14"/>
  <c r="BE417" i="14"/>
  <c r="BE416" i="14"/>
  <c r="BE415" i="14"/>
  <c r="BE414" i="14"/>
  <c r="BE413" i="14"/>
  <c r="BE412" i="14"/>
  <c r="BE411" i="14"/>
  <c r="BE410" i="14"/>
  <c r="BE409" i="14"/>
  <c r="BE408" i="14"/>
  <c r="BE407" i="14"/>
  <c r="BE406" i="14"/>
  <c r="BE405" i="14"/>
  <c r="BE404" i="14"/>
  <c r="BE403" i="14"/>
  <c r="BE402" i="14"/>
  <c r="BE401" i="14"/>
  <c r="BE400" i="14"/>
  <c r="BE399" i="14"/>
  <c r="BE398" i="14"/>
  <c r="BE397" i="14"/>
  <c r="BE396" i="14"/>
  <c r="BE395" i="14"/>
  <c r="BE394" i="14"/>
  <c r="BE393" i="14"/>
  <c r="BE392" i="14"/>
  <c r="BE391" i="14"/>
  <c r="BE390" i="14"/>
  <c r="BE389" i="14"/>
  <c r="BE388" i="14"/>
  <c r="BE387" i="14"/>
  <c r="BE386" i="14"/>
  <c r="BE385" i="14"/>
  <c r="BE384" i="14"/>
  <c r="BE383" i="14"/>
  <c r="BE382" i="14"/>
  <c r="BE381" i="14"/>
  <c r="BE380" i="14"/>
  <c r="BE379" i="14"/>
  <c r="BE378" i="14"/>
  <c r="BE377" i="14"/>
  <c r="BE376" i="14"/>
  <c r="BE375" i="14"/>
  <c r="BE374" i="14"/>
  <c r="BE373" i="14"/>
  <c r="BE372" i="14"/>
  <c r="BE371" i="14"/>
  <c r="BE736" i="14" s="1"/>
  <c r="M37" i="8" s="1"/>
  <c r="BE370" i="14"/>
  <c r="BE369" i="14"/>
  <c r="BE368" i="14"/>
  <c r="BE367" i="14"/>
  <c r="BE366" i="14"/>
  <c r="BE365" i="14"/>
  <c r="BE364" i="14"/>
  <c r="BE363" i="14"/>
  <c r="BE362" i="14"/>
  <c r="BE361" i="14"/>
  <c r="BE360" i="14"/>
  <c r="BE359" i="14"/>
  <c r="BE358" i="14"/>
  <c r="BE357" i="14"/>
  <c r="BE356" i="14"/>
  <c r="BE355" i="14"/>
  <c r="BE354" i="14"/>
  <c r="BE353" i="14"/>
  <c r="BE352" i="14"/>
  <c r="BE351" i="14"/>
  <c r="BE350" i="14"/>
  <c r="BE349" i="14"/>
  <c r="BE348" i="14"/>
  <c r="BE347" i="14"/>
  <c r="BE346" i="14"/>
  <c r="BE345" i="14"/>
  <c r="BE344" i="14"/>
  <c r="BE343" i="14"/>
  <c r="BE342" i="14"/>
  <c r="BE341" i="14"/>
  <c r="BE340" i="14"/>
  <c r="BE339" i="14"/>
  <c r="BE338" i="14"/>
  <c r="BE337" i="14"/>
  <c r="BE336" i="14"/>
  <c r="BE335" i="14"/>
  <c r="BE334" i="14"/>
  <c r="BE333" i="14"/>
  <c r="BE332" i="14"/>
  <c r="BE331" i="14"/>
  <c r="BE330" i="14"/>
  <c r="BE329" i="14"/>
  <c r="BE328" i="14"/>
  <c r="BE327" i="14"/>
  <c r="BE326" i="14"/>
  <c r="BE325" i="14"/>
  <c r="BE324" i="14"/>
  <c r="BE323" i="14"/>
  <c r="BE322" i="14"/>
  <c r="BE321" i="14"/>
  <c r="BE320" i="14"/>
  <c r="BE319" i="14"/>
  <c r="BE318" i="14"/>
  <c r="BE317" i="14"/>
  <c r="BE316" i="14"/>
  <c r="BE315" i="14"/>
  <c r="BE314" i="14"/>
  <c r="BE313" i="14"/>
  <c r="BE312" i="14"/>
  <c r="BE311" i="14"/>
  <c r="BE310" i="14"/>
  <c r="BE309" i="14"/>
  <c r="BE308" i="14"/>
  <c r="BE307" i="14"/>
  <c r="BE306" i="14"/>
  <c r="BE305" i="14"/>
  <c r="BE304" i="14"/>
  <c r="BE303" i="14"/>
  <c r="BE302" i="14"/>
  <c r="BE301" i="14"/>
  <c r="BE300" i="14"/>
  <c r="BE299" i="14"/>
  <c r="BE298" i="14"/>
  <c r="BE297" i="14"/>
  <c r="BE296" i="14"/>
  <c r="BE295" i="14"/>
  <c r="BE294" i="14"/>
  <c r="BE293" i="14"/>
  <c r="BE292" i="14"/>
  <c r="BE291" i="14"/>
  <c r="BE290" i="14"/>
  <c r="BE289" i="14"/>
  <c r="BE288" i="14"/>
  <c r="BE287" i="14"/>
  <c r="BE286" i="14"/>
  <c r="BE285" i="14"/>
  <c r="BE284" i="14"/>
  <c r="BE283" i="14"/>
  <c r="BE282" i="14"/>
  <c r="BE281" i="14"/>
  <c r="BE280" i="14"/>
  <c r="BE279" i="14"/>
  <c r="BE278" i="14"/>
  <c r="BE277" i="14"/>
  <c r="BE276" i="14"/>
  <c r="BE275" i="14"/>
  <c r="BE274" i="14"/>
  <c r="BE273" i="14"/>
  <c r="BE272" i="14"/>
  <c r="BE271" i="14"/>
  <c r="BE270" i="14"/>
  <c r="BE269" i="14"/>
  <c r="BE268" i="14"/>
  <c r="BE267" i="14"/>
  <c r="BE266" i="14"/>
  <c r="BE265" i="14"/>
  <c r="BE264" i="14"/>
  <c r="BE263" i="14"/>
  <c r="BE262" i="14"/>
  <c r="BE261" i="14"/>
  <c r="BE260" i="14"/>
  <c r="BE259" i="14"/>
  <c r="BE258" i="14"/>
  <c r="BE257" i="14"/>
  <c r="BE256" i="14"/>
  <c r="BE255" i="14"/>
  <c r="BE254" i="14"/>
  <c r="BE253" i="14"/>
  <c r="BE252" i="14"/>
  <c r="BE251" i="14"/>
  <c r="BE250" i="14"/>
  <c r="BE249" i="14"/>
  <c r="BE248" i="14"/>
  <c r="BE247" i="14"/>
  <c r="BE246" i="14"/>
  <c r="BE245" i="14"/>
  <c r="BE244" i="14"/>
  <c r="BE243" i="14"/>
  <c r="BE242" i="14"/>
  <c r="BE241" i="14"/>
  <c r="BE240" i="14"/>
  <c r="BE239" i="14"/>
  <c r="BE238" i="14"/>
  <c r="BE237" i="14"/>
  <c r="BE236" i="14"/>
  <c r="BE235" i="14"/>
  <c r="BE234" i="14"/>
  <c r="BE233" i="14"/>
  <c r="BE232" i="14"/>
  <c r="BE231" i="14"/>
  <c r="BE230" i="14"/>
  <c r="BE229" i="14"/>
  <c r="BE228" i="14"/>
  <c r="BE227" i="14"/>
  <c r="BE226" i="14"/>
  <c r="BE225" i="14"/>
  <c r="BE224" i="14"/>
  <c r="BE223" i="14"/>
  <c r="BE222" i="14"/>
  <c r="BE221" i="14"/>
  <c r="BE220" i="14"/>
  <c r="BE219" i="14"/>
  <c r="BE218" i="14"/>
  <c r="BE217" i="14"/>
  <c r="BE216" i="14"/>
  <c r="BE215" i="14"/>
  <c r="BE214" i="14"/>
  <c r="BE213" i="14"/>
  <c r="BE212" i="14"/>
  <c r="BE211" i="14"/>
  <c r="BE210" i="14"/>
  <c r="BE209" i="14"/>
  <c r="BE208" i="14"/>
  <c r="BE207" i="14"/>
  <c r="BE206" i="14"/>
  <c r="BE205" i="14"/>
  <c r="BE204" i="14"/>
  <c r="BE203" i="14"/>
  <c r="BE202" i="14"/>
  <c r="BE201" i="14"/>
  <c r="BE200" i="14"/>
  <c r="BE199" i="14"/>
  <c r="BE198" i="14"/>
  <c r="BE197" i="14"/>
  <c r="BE196" i="14"/>
  <c r="BE195" i="14"/>
  <c r="BE194" i="14"/>
  <c r="BE193" i="14"/>
  <c r="BE192" i="14"/>
  <c r="BE191" i="14"/>
  <c r="BE190" i="14"/>
  <c r="BE189" i="14"/>
  <c r="BE188" i="14"/>
  <c r="BE187" i="14"/>
  <c r="BE186" i="14"/>
  <c r="BE185" i="14"/>
  <c r="BE184" i="14"/>
  <c r="BE183" i="14"/>
  <c r="BE182" i="14"/>
  <c r="BE181" i="14"/>
  <c r="BE180" i="14"/>
  <c r="BE179" i="14"/>
  <c r="BE178" i="14"/>
  <c r="BE177" i="14"/>
  <c r="BE176" i="14"/>
  <c r="BE175" i="14"/>
  <c r="BE174" i="14"/>
  <c r="BE173" i="14"/>
  <c r="BE172" i="14"/>
  <c r="BE171" i="14"/>
  <c r="BE170" i="14"/>
  <c r="BE169" i="14"/>
  <c r="BE168" i="14"/>
  <c r="BE167" i="14"/>
  <c r="BE166" i="14"/>
  <c r="BE165" i="14"/>
  <c r="BE164" i="14"/>
  <c r="BE163" i="14"/>
  <c r="BE162" i="14"/>
  <c r="BE161" i="14"/>
  <c r="BE160" i="14"/>
  <c r="BE159" i="14"/>
  <c r="BE158" i="14"/>
  <c r="BE157" i="14"/>
  <c r="BE156" i="14"/>
  <c r="BE155" i="14"/>
  <c r="BE154" i="14"/>
  <c r="BE153" i="14"/>
  <c r="BE152" i="14"/>
  <c r="BE151" i="14"/>
  <c r="BE150" i="14"/>
  <c r="BE149" i="14"/>
  <c r="BE148" i="14"/>
  <c r="BE147" i="14"/>
  <c r="BE146" i="14"/>
  <c r="BE145" i="14"/>
  <c r="BE144" i="14"/>
  <c r="BE143" i="14"/>
  <c r="BE142" i="14"/>
  <c r="BE141" i="14"/>
  <c r="BE140" i="14"/>
  <c r="BE139" i="14"/>
  <c r="BE138" i="14"/>
  <c r="BE137" i="14"/>
  <c r="BE136" i="14"/>
  <c r="BE135" i="14"/>
  <c r="BE134" i="14"/>
  <c r="BE133" i="14"/>
  <c r="BE132" i="14"/>
  <c r="BE131" i="14"/>
  <c r="BE130" i="14"/>
  <c r="BE129" i="14"/>
  <c r="BE128" i="14"/>
  <c r="BE127" i="14"/>
  <c r="BE126" i="14"/>
  <c r="BE125" i="14"/>
  <c r="BE124" i="14"/>
  <c r="BE123" i="14"/>
  <c r="BE122" i="14"/>
  <c r="BE121" i="14"/>
  <c r="BE120" i="14"/>
  <c r="BE119" i="14"/>
  <c r="BE118" i="14"/>
  <c r="BE117" i="14"/>
  <c r="BE116" i="14"/>
  <c r="BE115" i="14"/>
  <c r="BE114" i="14"/>
  <c r="BE113" i="14"/>
  <c r="BE112" i="14"/>
  <c r="BE111" i="14"/>
  <c r="BE110" i="14"/>
  <c r="BE109" i="14"/>
  <c r="BE108" i="14"/>
  <c r="BE107" i="14"/>
  <c r="BE106" i="14"/>
  <c r="BE105" i="14"/>
  <c r="BE104" i="14"/>
  <c r="BE103" i="14"/>
  <c r="BE102" i="14"/>
  <c r="BE101" i="14"/>
  <c r="BE100" i="14"/>
  <c r="BE99" i="14"/>
  <c r="BE98" i="14"/>
  <c r="BE97" i="14"/>
  <c r="BE96" i="14"/>
  <c r="BE95" i="14"/>
  <c r="BE94" i="14"/>
  <c r="BE93" i="14"/>
  <c r="BE92" i="14"/>
  <c r="BE91" i="14"/>
  <c r="BE90" i="14"/>
  <c r="BE89" i="14"/>
  <c r="BE88" i="14"/>
  <c r="BE87" i="14"/>
  <c r="BE86" i="14"/>
  <c r="BE85" i="14"/>
  <c r="BE84" i="14"/>
  <c r="BE83" i="14"/>
  <c r="BE82" i="14"/>
  <c r="BE81" i="14"/>
  <c r="BE80" i="14"/>
  <c r="BE79" i="14"/>
  <c r="BE78" i="14"/>
  <c r="BE77" i="14"/>
  <c r="BE76" i="14"/>
  <c r="BE75" i="14"/>
  <c r="BE74" i="14"/>
  <c r="BE73" i="14"/>
  <c r="BE72" i="14"/>
  <c r="BE71" i="14"/>
  <c r="BE70" i="14"/>
  <c r="BE69" i="14"/>
  <c r="BE68" i="14"/>
  <c r="BE67" i="14"/>
  <c r="BE66" i="14"/>
  <c r="BE65" i="14"/>
  <c r="BE64" i="14"/>
  <c r="BE63" i="14"/>
  <c r="BE62" i="14"/>
  <c r="BE61" i="14"/>
  <c r="BE60" i="14"/>
  <c r="BE59" i="14"/>
  <c r="BE58" i="14"/>
  <c r="BE57" i="14"/>
  <c r="BE56" i="14"/>
  <c r="BE55" i="14"/>
  <c r="BE54" i="14"/>
  <c r="BE53" i="14"/>
  <c r="BE52" i="14"/>
  <c r="BE51" i="14"/>
  <c r="BE50" i="14"/>
  <c r="BE49" i="14"/>
  <c r="BE48" i="14"/>
  <c r="BE47" i="14"/>
  <c r="BE46" i="14"/>
  <c r="BE45" i="14"/>
  <c r="BE44" i="14"/>
  <c r="BE43" i="14"/>
  <c r="BE42" i="14"/>
  <c r="BE41" i="14"/>
  <c r="BE40" i="14"/>
  <c r="BE39" i="14"/>
  <c r="BE38" i="14"/>
  <c r="BE37" i="14"/>
  <c r="BE36" i="14"/>
  <c r="BE35" i="14"/>
  <c r="BE34" i="14"/>
  <c r="BE33" i="14"/>
  <c r="BE32" i="14"/>
  <c r="BE31" i="14"/>
  <c r="BE30" i="14"/>
  <c r="BE29" i="14"/>
  <c r="BE28" i="14"/>
  <c r="BE27" i="14"/>
  <c r="BE26" i="14"/>
  <c r="BE25" i="14"/>
  <c r="BE24" i="14"/>
  <c r="BE23" i="14"/>
  <c r="BE22" i="14"/>
  <c r="BE21" i="14"/>
  <c r="BE20" i="14"/>
  <c r="BE19" i="14"/>
  <c r="BE18" i="14"/>
  <c r="BE17" i="14"/>
  <c r="BE16" i="14"/>
  <c r="BE15" i="14"/>
  <c r="BE14" i="14"/>
  <c r="BE13" i="14"/>
  <c r="BE12" i="14"/>
  <c r="BE11" i="14"/>
  <c r="BE10" i="14"/>
  <c r="BE9" i="14"/>
  <c r="BE8" i="14"/>
  <c r="BE7" i="14"/>
  <c r="AW17" i="14"/>
  <c r="AW16" i="14"/>
  <c r="AW15" i="14"/>
  <c r="AW14" i="14"/>
  <c r="AW13" i="14"/>
  <c r="AW12" i="14"/>
  <c r="AW11" i="14"/>
  <c r="AW10" i="14"/>
  <c r="AW9" i="14"/>
  <c r="AW8" i="14"/>
  <c r="AW7" i="14"/>
  <c r="AW6" i="14"/>
  <c r="T78" i="8"/>
  <c r="T77" i="8"/>
  <c r="T76" i="8"/>
  <c r="T73" i="8"/>
  <c r="T72" i="8"/>
  <c r="T71" i="8"/>
  <c r="T70" i="8"/>
  <c r="T69" i="8"/>
  <c r="S78" i="8"/>
  <c r="S77" i="8"/>
  <c r="S76" i="8"/>
  <c r="S73" i="8"/>
  <c r="S72" i="8"/>
  <c r="S71" i="8"/>
  <c r="S70" i="8"/>
  <c r="S69" i="8"/>
  <c r="L36" i="8"/>
  <c r="L73" i="8" s="1"/>
  <c r="L39" i="8"/>
  <c r="L76" i="8" s="1"/>
  <c r="L41" i="8"/>
  <c r="M41" i="8"/>
  <c r="M39" i="8"/>
  <c r="M36" i="8"/>
  <c r="M73" i="8" s="1"/>
  <c r="BC735" i="14"/>
  <c r="BC734" i="14"/>
  <c r="BC733" i="14"/>
  <c r="BC732" i="14"/>
  <c r="BC731" i="14"/>
  <c r="BC730" i="14"/>
  <c r="BC729" i="14"/>
  <c r="BC728" i="14"/>
  <c r="BC727" i="14"/>
  <c r="BC726" i="14"/>
  <c r="BC725" i="14"/>
  <c r="BC724" i="14"/>
  <c r="BC723" i="14"/>
  <c r="BC722" i="14"/>
  <c r="BC721" i="14"/>
  <c r="BC720" i="14"/>
  <c r="BC719" i="14"/>
  <c r="BC718" i="14"/>
  <c r="BC717" i="14"/>
  <c r="BC716" i="14"/>
  <c r="BC715" i="14"/>
  <c r="BC714" i="14"/>
  <c r="BC713" i="14"/>
  <c r="BC712" i="14"/>
  <c r="BC711" i="14"/>
  <c r="BC710" i="14"/>
  <c r="BC709" i="14"/>
  <c r="BC708" i="14"/>
  <c r="BC707" i="14"/>
  <c r="BC706" i="14"/>
  <c r="BC705" i="14"/>
  <c r="BC704" i="14"/>
  <c r="BC703" i="14"/>
  <c r="BC702" i="14"/>
  <c r="BC701" i="14"/>
  <c r="BC700" i="14"/>
  <c r="BC699" i="14"/>
  <c r="BC698" i="14"/>
  <c r="BC697" i="14"/>
  <c r="BC696" i="14"/>
  <c r="BC695" i="14"/>
  <c r="BC694" i="14"/>
  <c r="BC693" i="14"/>
  <c r="BC692" i="14"/>
  <c r="BC691" i="14"/>
  <c r="BC690" i="14"/>
  <c r="BC689" i="14"/>
  <c r="BC688" i="14"/>
  <c r="BC687" i="14"/>
  <c r="BC686" i="14"/>
  <c r="BC685" i="14"/>
  <c r="BC684" i="14"/>
  <c r="BC683" i="14"/>
  <c r="BC682" i="14"/>
  <c r="BC681" i="14"/>
  <c r="BC680" i="14"/>
  <c r="BC679" i="14"/>
  <c r="BC678" i="14"/>
  <c r="BC677" i="14"/>
  <c r="BC676" i="14"/>
  <c r="BC675" i="14"/>
  <c r="BC674" i="14"/>
  <c r="BC673" i="14"/>
  <c r="BC672" i="14"/>
  <c r="BC671" i="14"/>
  <c r="BC670" i="14"/>
  <c r="BC669" i="14"/>
  <c r="BC668" i="14"/>
  <c r="BC667" i="14"/>
  <c r="BC666" i="14"/>
  <c r="BC665" i="14"/>
  <c r="BC664" i="14"/>
  <c r="BC663" i="14"/>
  <c r="BC662" i="14"/>
  <c r="BC661" i="14"/>
  <c r="BC660" i="14"/>
  <c r="BC659" i="14"/>
  <c r="BC658" i="14"/>
  <c r="BC657" i="14"/>
  <c r="BC656" i="14"/>
  <c r="BC655" i="14"/>
  <c r="BC654" i="14"/>
  <c r="BC653" i="14"/>
  <c r="BC652" i="14"/>
  <c r="BC651" i="14"/>
  <c r="BC650" i="14"/>
  <c r="BC649" i="14"/>
  <c r="BC648" i="14"/>
  <c r="BC647" i="14"/>
  <c r="BC646" i="14"/>
  <c r="BC645" i="14"/>
  <c r="BC644" i="14"/>
  <c r="BC643" i="14"/>
  <c r="BC642" i="14"/>
  <c r="BC641" i="14"/>
  <c r="BC640" i="14"/>
  <c r="BC639" i="14"/>
  <c r="BC638" i="14"/>
  <c r="BC637" i="14"/>
  <c r="BC636" i="14"/>
  <c r="BC635" i="14"/>
  <c r="BC634" i="14"/>
  <c r="BC633" i="14"/>
  <c r="BC632" i="14"/>
  <c r="BC631" i="14"/>
  <c r="BC630" i="14"/>
  <c r="BC629" i="14"/>
  <c r="BC628" i="14"/>
  <c r="BC627" i="14"/>
  <c r="BC626" i="14"/>
  <c r="BC625" i="14"/>
  <c r="BC624" i="14"/>
  <c r="BC623" i="14"/>
  <c r="BC622" i="14"/>
  <c r="BC621" i="14"/>
  <c r="BC620" i="14"/>
  <c r="BC619" i="14"/>
  <c r="BC618" i="14"/>
  <c r="BC617" i="14"/>
  <c r="BC616" i="14"/>
  <c r="BC615" i="14"/>
  <c r="BC614" i="14"/>
  <c r="BC613" i="14"/>
  <c r="BC612" i="14"/>
  <c r="BC611" i="14"/>
  <c r="BC610" i="14"/>
  <c r="BC609" i="14"/>
  <c r="BC608" i="14"/>
  <c r="BC607" i="14"/>
  <c r="BC606" i="14"/>
  <c r="BC605" i="14"/>
  <c r="BC604" i="14"/>
  <c r="BC603" i="14"/>
  <c r="BC602" i="14"/>
  <c r="BC601" i="14"/>
  <c r="BC600" i="14"/>
  <c r="BC599" i="14"/>
  <c r="BC598" i="14"/>
  <c r="BC597" i="14"/>
  <c r="BC596" i="14"/>
  <c r="BC595" i="14"/>
  <c r="BC594" i="14"/>
  <c r="BC593" i="14"/>
  <c r="BC592" i="14"/>
  <c r="BC591" i="14"/>
  <c r="BC590" i="14"/>
  <c r="BC589" i="14"/>
  <c r="BC588" i="14"/>
  <c r="BC587" i="14"/>
  <c r="BC586" i="14"/>
  <c r="BC585" i="14"/>
  <c r="BC584" i="14"/>
  <c r="BC583" i="14"/>
  <c r="BC582" i="14"/>
  <c r="BC581" i="14"/>
  <c r="BC580" i="14"/>
  <c r="BC579" i="14"/>
  <c r="BC578" i="14"/>
  <c r="BC577" i="14"/>
  <c r="BC576" i="14"/>
  <c r="BC575" i="14"/>
  <c r="BC574" i="14"/>
  <c r="BC573" i="14"/>
  <c r="BC572" i="14"/>
  <c r="BC571" i="14"/>
  <c r="BC570" i="14"/>
  <c r="BC569" i="14"/>
  <c r="BC568" i="14"/>
  <c r="BC567" i="14"/>
  <c r="BC566" i="14"/>
  <c r="BC565" i="14"/>
  <c r="BC564" i="14"/>
  <c r="BC563" i="14"/>
  <c r="BC562" i="14"/>
  <c r="BC561" i="14"/>
  <c r="BC560" i="14"/>
  <c r="BC559" i="14"/>
  <c r="BC558" i="14"/>
  <c r="BC557" i="14"/>
  <c r="BC556" i="14"/>
  <c r="BC555" i="14"/>
  <c r="BC554" i="14"/>
  <c r="BC553" i="14"/>
  <c r="BC552" i="14"/>
  <c r="BC551" i="14"/>
  <c r="BC550" i="14"/>
  <c r="BC549" i="14"/>
  <c r="BC548" i="14"/>
  <c r="BC547" i="14"/>
  <c r="BC546" i="14"/>
  <c r="BC545" i="14"/>
  <c r="BC544" i="14"/>
  <c r="BC543" i="14"/>
  <c r="BC542" i="14"/>
  <c r="BC541" i="14"/>
  <c r="BC540" i="14"/>
  <c r="BC539" i="14"/>
  <c r="BC538" i="14"/>
  <c r="BC537" i="14"/>
  <c r="BC536" i="14"/>
  <c r="BC535" i="14"/>
  <c r="BC534" i="14"/>
  <c r="BC533" i="14"/>
  <c r="BC532" i="14"/>
  <c r="BC531" i="14"/>
  <c r="BC530" i="14"/>
  <c r="BC529" i="14"/>
  <c r="BC528" i="14"/>
  <c r="BC527" i="14"/>
  <c r="BC526" i="14"/>
  <c r="BC525" i="14"/>
  <c r="BC524" i="14"/>
  <c r="BC523" i="14"/>
  <c r="BC522" i="14"/>
  <c r="BC521" i="14"/>
  <c r="BC520" i="14"/>
  <c r="BC519" i="14"/>
  <c r="BC518" i="14"/>
  <c r="BC517" i="14"/>
  <c r="BC516" i="14"/>
  <c r="BC515" i="14"/>
  <c r="BC514" i="14"/>
  <c r="BC513" i="14"/>
  <c r="BC512" i="14"/>
  <c r="BC511" i="14"/>
  <c r="BC510" i="14"/>
  <c r="BC509" i="14"/>
  <c r="BC508" i="14"/>
  <c r="BC507" i="14"/>
  <c r="BC506" i="14"/>
  <c r="BC505" i="14"/>
  <c r="BC504" i="14"/>
  <c r="BC503" i="14"/>
  <c r="BC502" i="14"/>
  <c r="BC501" i="14"/>
  <c r="BC500" i="14"/>
  <c r="BC499" i="14"/>
  <c r="BC498" i="14"/>
  <c r="BC497" i="14"/>
  <c r="BC496" i="14"/>
  <c r="BC495" i="14"/>
  <c r="BC494" i="14"/>
  <c r="BC493" i="14"/>
  <c r="BC492" i="14"/>
  <c r="BC491" i="14"/>
  <c r="BC490" i="14"/>
  <c r="BC489" i="14"/>
  <c r="BC488" i="14"/>
  <c r="BC487" i="14"/>
  <c r="BC486" i="14"/>
  <c r="BC485" i="14"/>
  <c r="BC484" i="14"/>
  <c r="BC483" i="14"/>
  <c r="BC482" i="14"/>
  <c r="BC481" i="14"/>
  <c r="BC480" i="14"/>
  <c r="BC479" i="14"/>
  <c r="BC478" i="14"/>
  <c r="BC477" i="14"/>
  <c r="BC476" i="14"/>
  <c r="BC475" i="14"/>
  <c r="BC474" i="14"/>
  <c r="BC473" i="14"/>
  <c r="BC472" i="14"/>
  <c r="BC471" i="14"/>
  <c r="BC470" i="14"/>
  <c r="BC469" i="14"/>
  <c r="BC468" i="14"/>
  <c r="BC467" i="14"/>
  <c r="BC466" i="14"/>
  <c r="BC465" i="14"/>
  <c r="BC464" i="14"/>
  <c r="BC463" i="14"/>
  <c r="BC462" i="14"/>
  <c r="BC461" i="14"/>
  <c r="BC460" i="14"/>
  <c r="BC459" i="14"/>
  <c r="BC458" i="14"/>
  <c r="BC457" i="14"/>
  <c r="BC456" i="14"/>
  <c r="BC455" i="14"/>
  <c r="BC454" i="14"/>
  <c r="BC453" i="14"/>
  <c r="BC452" i="14"/>
  <c r="BC451" i="14"/>
  <c r="BC450" i="14"/>
  <c r="BC449" i="14"/>
  <c r="BC448" i="14"/>
  <c r="BC447" i="14"/>
  <c r="BC446" i="14"/>
  <c r="BC445" i="14"/>
  <c r="BC444" i="14"/>
  <c r="BC443" i="14"/>
  <c r="BC442" i="14"/>
  <c r="BC441" i="14"/>
  <c r="BC440" i="14"/>
  <c r="BC439" i="14"/>
  <c r="BC438" i="14"/>
  <c r="BC437" i="14"/>
  <c r="BC436" i="14"/>
  <c r="BC435" i="14"/>
  <c r="BC434" i="14"/>
  <c r="BC433" i="14"/>
  <c r="BC432" i="14"/>
  <c r="BC431" i="14"/>
  <c r="BC430" i="14"/>
  <c r="BC429" i="14"/>
  <c r="BC428" i="14"/>
  <c r="BC427" i="14"/>
  <c r="BC426" i="14"/>
  <c r="BC425" i="14"/>
  <c r="BC424" i="14"/>
  <c r="BC423" i="14"/>
  <c r="BC422" i="14"/>
  <c r="BC421" i="14"/>
  <c r="BC420" i="14"/>
  <c r="BC419" i="14"/>
  <c r="BC418" i="14"/>
  <c r="BC417" i="14"/>
  <c r="BC416" i="14"/>
  <c r="BC415" i="14"/>
  <c r="BC414" i="14"/>
  <c r="BC413" i="14"/>
  <c r="BC412" i="14"/>
  <c r="BC411" i="14"/>
  <c r="BC410" i="14"/>
  <c r="BC409" i="14"/>
  <c r="BC408" i="14"/>
  <c r="BC407" i="14"/>
  <c r="BC406" i="14"/>
  <c r="BC405" i="14"/>
  <c r="BC404" i="14"/>
  <c r="BC403" i="14"/>
  <c r="BC402" i="14"/>
  <c r="BC401" i="14"/>
  <c r="BC400" i="14"/>
  <c r="BC399" i="14"/>
  <c r="BC398" i="14"/>
  <c r="BC397" i="14"/>
  <c r="BC396" i="14"/>
  <c r="BC395" i="14"/>
  <c r="BC394" i="14"/>
  <c r="BC393" i="14"/>
  <c r="BC392" i="14"/>
  <c r="BC391" i="14"/>
  <c r="BC390" i="14"/>
  <c r="BC389" i="14"/>
  <c r="BC388" i="14"/>
  <c r="BC387" i="14"/>
  <c r="BC386" i="14"/>
  <c r="BC385" i="14"/>
  <c r="BC384" i="14"/>
  <c r="BC383" i="14"/>
  <c r="BC382" i="14"/>
  <c r="BC381" i="14"/>
  <c r="BC380" i="14"/>
  <c r="BC379" i="14"/>
  <c r="BC378" i="14"/>
  <c r="BC377" i="14"/>
  <c r="BC376" i="14"/>
  <c r="BC736" i="14" s="1"/>
  <c r="K37" i="8" s="1"/>
  <c r="BC375" i="14"/>
  <c r="BC374" i="14"/>
  <c r="BC373" i="14"/>
  <c r="BC372" i="14"/>
  <c r="BC371" i="14"/>
  <c r="BC370" i="14"/>
  <c r="BC369" i="14"/>
  <c r="BC368" i="14"/>
  <c r="BC367" i="14"/>
  <c r="BC366" i="14"/>
  <c r="BC365" i="14"/>
  <c r="BC364" i="14"/>
  <c r="BC363" i="14"/>
  <c r="BC362" i="14"/>
  <c r="BC361" i="14"/>
  <c r="BC360" i="14"/>
  <c r="BC359" i="14"/>
  <c r="BC358" i="14"/>
  <c r="BC357" i="14"/>
  <c r="BC356" i="14"/>
  <c r="BC355" i="14"/>
  <c r="BC354" i="14"/>
  <c r="BC353" i="14"/>
  <c r="BC352" i="14"/>
  <c r="BC351" i="14"/>
  <c r="BC350" i="14"/>
  <c r="BC349" i="14"/>
  <c r="BC348" i="14"/>
  <c r="BC347" i="14"/>
  <c r="BC346" i="14"/>
  <c r="BC345" i="14"/>
  <c r="BC344" i="14"/>
  <c r="BC343" i="14"/>
  <c r="BC342" i="14"/>
  <c r="BC341" i="14"/>
  <c r="BC340" i="14"/>
  <c r="BC339" i="14"/>
  <c r="BC338" i="14"/>
  <c r="BC337" i="14"/>
  <c r="BC336" i="14"/>
  <c r="BC335" i="14"/>
  <c r="BC334" i="14"/>
  <c r="BC333" i="14"/>
  <c r="BC332" i="14"/>
  <c r="BC331" i="14"/>
  <c r="BC330" i="14"/>
  <c r="BC329" i="14"/>
  <c r="BC328" i="14"/>
  <c r="BC327" i="14"/>
  <c r="BC326" i="14"/>
  <c r="BC325" i="14"/>
  <c r="BC324" i="14"/>
  <c r="BC323" i="14"/>
  <c r="BC322" i="14"/>
  <c r="BC321" i="14"/>
  <c r="BC320" i="14"/>
  <c r="BC319" i="14"/>
  <c r="BC318" i="14"/>
  <c r="BC317" i="14"/>
  <c r="BC316" i="14"/>
  <c r="BC315" i="14"/>
  <c r="BC314" i="14"/>
  <c r="BC313" i="14"/>
  <c r="BC312" i="14"/>
  <c r="BC311" i="14"/>
  <c r="BC310" i="14"/>
  <c r="BC309" i="14"/>
  <c r="BC308" i="14"/>
  <c r="BC307" i="14"/>
  <c r="BC306" i="14"/>
  <c r="BC305" i="14"/>
  <c r="BC304" i="14"/>
  <c r="BC303" i="14"/>
  <c r="BC302" i="14"/>
  <c r="BC301" i="14"/>
  <c r="BC300" i="14"/>
  <c r="BC299" i="14"/>
  <c r="BC298" i="14"/>
  <c r="BC297" i="14"/>
  <c r="BC296" i="14"/>
  <c r="BC295" i="14"/>
  <c r="BC294" i="14"/>
  <c r="BC293" i="14"/>
  <c r="BC292" i="14"/>
  <c r="BC291" i="14"/>
  <c r="BC290" i="14"/>
  <c r="BC289" i="14"/>
  <c r="BC288" i="14"/>
  <c r="BC287" i="14"/>
  <c r="BC286" i="14"/>
  <c r="BC285" i="14"/>
  <c r="BC284" i="14"/>
  <c r="BC283" i="14"/>
  <c r="BC282" i="14"/>
  <c r="BC281" i="14"/>
  <c r="BC280" i="14"/>
  <c r="BC279" i="14"/>
  <c r="BC278" i="14"/>
  <c r="BC277" i="14"/>
  <c r="BC276" i="14"/>
  <c r="BC275" i="14"/>
  <c r="BC274" i="14"/>
  <c r="BC273" i="14"/>
  <c r="BC272" i="14"/>
  <c r="BC271" i="14"/>
  <c r="BC270" i="14"/>
  <c r="BC269" i="14"/>
  <c r="BC268" i="14"/>
  <c r="BC267" i="14"/>
  <c r="BC266" i="14"/>
  <c r="BC265" i="14"/>
  <c r="BC264" i="14"/>
  <c r="BC263" i="14"/>
  <c r="BC262" i="14"/>
  <c r="BC261" i="14"/>
  <c r="BC260" i="14"/>
  <c r="BC259" i="14"/>
  <c r="BC258" i="14"/>
  <c r="BC257" i="14"/>
  <c r="BC256" i="14"/>
  <c r="BC255" i="14"/>
  <c r="BC254" i="14"/>
  <c r="BC253" i="14"/>
  <c r="BC252" i="14"/>
  <c r="BC251" i="14"/>
  <c r="BC250" i="14"/>
  <c r="BC249" i="14"/>
  <c r="BC248" i="14"/>
  <c r="BC247" i="14"/>
  <c r="BC246" i="14"/>
  <c r="BC245" i="14"/>
  <c r="BC244" i="14"/>
  <c r="BC243" i="14"/>
  <c r="BC242" i="14"/>
  <c r="BC241" i="14"/>
  <c r="BC240" i="14"/>
  <c r="BC239" i="14"/>
  <c r="BC238" i="14"/>
  <c r="BC237" i="14"/>
  <c r="BC236" i="14"/>
  <c r="BC235" i="14"/>
  <c r="BC234" i="14"/>
  <c r="BC233" i="14"/>
  <c r="BC232" i="14"/>
  <c r="BC231" i="14"/>
  <c r="BC230" i="14"/>
  <c r="BC229" i="14"/>
  <c r="BC228" i="14"/>
  <c r="BC227" i="14"/>
  <c r="BC226" i="14"/>
  <c r="BC225" i="14"/>
  <c r="BC224" i="14"/>
  <c r="BC223" i="14"/>
  <c r="BC222" i="14"/>
  <c r="BC221" i="14"/>
  <c r="BC220" i="14"/>
  <c r="BC219" i="14"/>
  <c r="BC218" i="14"/>
  <c r="BC217" i="14"/>
  <c r="BC216" i="14"/>
  <c r="BC215" i="14"/>
  <c r="BC214" i="14"/>
  <c r="BC213" i="14"/>
  <c r="BC212" i="14"/>
  <c r="BC211" i="14"/>
  <c r="BC210" i="14"/>
  <c r="BC209" i="14"/>
  <c r="BC208" i="14"/>
  <c r="BC207" i="14"/>
  <c r="BC206" i="14"/>
  <c r="BC205" i="14"/>
  <c r="BC204" i="14"/>
  <c r="BC203" i="14"/>
  <c r="BC202" i="14"/>
  <c r="BC201" i="14"/>
  <c r="BC200" i="14"/>
  <c r="BC199" i="14"/>
  <c r="BC198" i="14"/>
  <c r="BC197" i="14"/>
  <c r="BC196" i="14"/>
  <c r="BC195" i="14"/>
  <c r="BC194" i="14"/>
  <c r="BC193" i="14"/>
  <c r="BC192" i="14"/>
  <c r="BC191" i="14"/>
  <c r="BC190" i="14"/>
  <c r="BC189" i="14"/>
  <c r="BC188" i="14"/>
  <c r="BC187" i="14"/>
  <c r="BC186" i="14"/>
  <c r="BC185" i="14"/>
  <c r="BC184" i="14"/>
  <c r="BC183" i="14"/>
  <c r="BC182" i="14"/>
  <c r="BC181" i="14"/>
  <c r="BC180" i="14"/>
  <c r="BC179" i="14"/>
  <c r="BC178" i="14"/>
  <c r="BC177" i="14"/>
  <c r="BC176" i="14"/>
  <c r="BC175" i="14"/>
  <c r="BC174" i="14"/>
  <c r="BC173" i="14"/>
  <c r="BC172" i="14"/>
  <c r="BC171" i="14"/>
  <c r="BC170" i="14"/>
  <c r="BC169" i="14"/>
  <c r="BC168" i="14"/>
  <c r="BC167" i="14"/>
  <c r="BC166" i="14"/>
  <c r="BC165" i="14"/>
  <c r="BC164" i="14"/>
  <c r="BC163" i="14"/>
  <c r="BC162" i="14"/>
  <c r="BC161" i="14"/>
  <c r="BC160" i="14"/>
  <c r="BC159" i="14"/>
  <c r="BC158" i="14"/>
  <c r="BC157" i="14"/>
  <c r="BC156" i="14"/>
  <c r="BC155" i="14"/>
  <c r="BC154" i="14"/>
  <c r="BC153" i="14"/>
  <c r="BC152" i="14"/>
  <c r="BC151" i="14"/>
  <c r="BC150" i="14"/>
  <c r="BC149" i="14"/>
  <c r="BC148" i="14"/>
  <c r="BC147" i="14"/>
  <c r="BC146" i="14"/>
  <c r="BC145" i="14"/>
  <c r="BC144" i="14"/>
  <c r="BC143" i="14"/>
  <c r="BC142" i="14"/>
  <c r="BC141" i="14"/>
  <c r="BC140" i="14"/>
  <c r="BC139" i="14"/>
  <c r="BC138" i="14"/>
  <c r="BC137" i="14"/>
  <c r="BC136" i="14"/>
  <c r="BC135" i="14"/>
  <c r="BC134" i="14"/>
  <c r="BC133" i="14"/>
  <c r="BC132" i="14"/>
  <c r="BC131" i="14"/>
  <c r="BC130" i="14"/>
  <c r="BC129" i="14"/>
  <c r="BC128" i="14"/>
  <c r="BC127" i="14"/>
  <c r="BC126" i="14"/>
  <c r="BC125" i="14"/>
  <c r="BC124" i="14"/>
  <c r="BC123" i="14"/>
  <c r="BC122" i="14"/>
  <c r="BC121" i="14"/>
  <c r="BC120" i="14"/>
  <c r="BC119" i="14"/>
  <c r="BC118" i="14"/>
  <c r="BC117" i="14"/>
  <c r="BC116" i="14"/>
  <c r="BC115" i="14"/>
  <c r="BC114" i="14"/>
  <c r="BC113" i="14"/>
  <c r="BC112" i="14"/>
  <c r="BC111" i="14"/>
  <c r="BC110" i="14"/>
  <c r="BC109" i="14"/>
  <c r="BC108" i="14"/>
  <c r="BC107" i="14"/>
  <c r="BC106" i="14"/>
  <c r="BC105" i="14"/>
  <c r="BC104" i="14"/>
  <c r="BC103" i="14"/>
  <c r="BC102" i="14"/>
  <c r="BC101" i="14"/>
  <c r="BC100" i="14"/>
  <c r="BC99" i="14"/>
  <c r="BC98" i="14"/>
  <c r="BC97" i="14"/>
  <c r="BC96" i="14"/>
  <c r="BC95" i="14"/>
  <c r="BC94" i="14"/>
  <c r="BC93" i="14"/>
  <c r="BC92" i="14"/>
  <c r="BC91" i="14"/>
  <c r="BC90" i="14"/>
  <c r="BC89" i="14"/>
  <c r="BC88" i="14"/>
  <c r="BC87" i="14"/>
  <c r="BC86" i="14"/>
  <c r="BC85" i="14"/>
  <c r="BC84" i="14"/>
  <c r="BC83" i="14"/>
  <c r="BC82" i="14"/>
  <c r="BC81" i="14"/>
  <c r="BC80" i="14"/>
  <c r="BC79" i="14"/>
  <c r="BC78" i="14"/>
  <c r="BC77" i="14"/>
  <c r="BC76" i="14"/>
  <c r="BC75" i="14"/>
  <c r="BC74" i="14"/>
  <c r="BC73" i="14"/>
  <c r="BC72" i="14"/>
  <c r="BC71" i="14"/>
  <c r="BC70" i="14"/>
  <c r="BC69" i="14"/>
  <c r="BC68" i="14"/>
  <c r="BC67" i="14"/>
  <c r="BC66" i="14"/>
  <c r="BC65" i="14"/>
  <c r="BC64" i="14"/>
  <c r="BC63" i="14"/>
  <c r="BC62" i="14"/>
  <c r="BC61" i="14"/>
  <c r="BC60" i="14"/>
  <c r="BC59" i="14"/>
  <c r="BC58" i="14"/>
  <c r="BC57" i="14"/>
  <c r="BC56" i="14"/>
  <c r="BC55" i="14"/>
  <c r="BC54" i="14"/>
  <c r="BC53" i="14"/>
  <c r="BC52" i="14"/>
  <c r="BC51" i="14"/>
  <c r="BC50" i="14"/>
  <c r="BC49" i="14"/>
  <c r="BC48" i="14"/>
  <c r="BC47" i="14"/>
  <c r="BC46" i="14"/>
  <c r="BC45" i="14"/>
  <c r="BC44" i="14"/>
  <c r="BC43" i="14"/>
  <c r="BC42" i="14"/>
  <c r="BC41" i="14"/>
  <c r="BC40" i="14"/>
  <c r="BC39" i="14"/>
  <c r="BC38" i="14"/>
  <c r="BC37" i="14"/>
  <c r="BC36" i="14"/>
  <c r="BC35" i="14"/>
  <c r="BC34" i="14"/>
  <c r="BC33" i="14"/>
  <c r="BC32" i="14"/>
  <c r="BC31" i="14"/>
  <c r="BC30" i="14"/>
  <c r="BC29" i="14"/>
  <c r="BC28" i="14"/>
  <c r="BC27" i="14"/>
  <c r="BC26" i="14"/>
  <c r="BC25" i="14"/>
  <c r="BC24" i="14"/>
  <c r="BC23" i="14"/>
  <c r="BC22" i="14"/>
  <c r="BC21" i="14"/>
  <c r="BC20" i="14"/>
  <c r="BC19" i="14"/>
  <c r="BC18" i="14"/>
  <c r="BC17" i="14"/>
  <c r="AS17" i="14"/>
  <c r="AQ17" i="14"/>
  <c r="BC16" i="14"/>
  <c r="AS16" i="14"/>
  <c r="AQ16" i="14"/>
  <c r="BC15" i="14"/>
  <c r="AS15" i="14"/>
  <c r="AQ15" i="14"/>
  <c r="BC14" i="14"/>
  <c r="AS14" i="14"/>
  <c r="AQ14" i="14"/>
  <c r="BC13" i="14"/>
  <c r="AS13" i="14"/>
  <c r="AQ13" i="14"/>
  <c r="BC12" i="14"/>
  <c r="AS12" i="14"/>
  <c r="AQ12" i="14"/>
  <c r="BC11" i="14"/>
  <c r="AS11" i="14"/>
  <c r="AQ11" i="14"/>
  <c r="BC10" i="14"/>
  <c r="AV10" i="14"/>
  <c r="AS10" i="14"/>
  <c r="AQ10" i="14"/>
  <c r="BC9" i="14"/>
  <c r="AS9" i="14"/>
  <c r="AQ9" i="14"/>
  <c r="BC8" i="14"/>
  <c r="AU19" i="14"/>
  <c r="AS8" i="14"/>
  <c r="AQ8" i="14"/>
  <c r="AQ19" i="14" s="1"/>
  <c r="BC7" i="14"/>
  <c r="AS7" i="14"/>
  <c r="AS18" i="14" s="1"/>
  <c r="AQ7" i="14"/>
  <c r="AW18" i="14"/>
  <c r="AS6" i="14"/>
  <c r="AQ6" i="14"/>
  <c r="K41" i="8"/>
  <c r="K39" i="8"/>
  <c r="K36" i="8"/>
  <c r="K31" i="8"/>
  <c r="M77" i="8"/>
  <c r="L77" i="8"/>
  <c r="M76" i="8"/>
  <c r="M72" i="8"/>
  <c r="L72" i="8"/>
  <c r="M71" i="8"/>
  <c r="L71" i="8"/>
  <c r="M70" i="8"/>
  <c r="L70" i="8"/>
  <c r="M69" i="8"/>
  <c r="L69" i="8"/>
  <c r="M40" i="8"/>
  <c r="L40" i="8"/>
  <c r="K40" i="8"/>
  <c r="M35" i="8"/>
  <c r="L35" i="8"/>
  <c r="K35" i="8"/>
  <c r="M34" i="8"/>
  <c r="L34" i="8"/>
  <c r="K34" i="8"/>
  <c r="M33" i="8"/>
  <c r="L33" i="8"/>
  <c r="K33" i="8"/>
  <c r="M32" i="8"/>
  <c r="L32" i="8"/>
  <c r="K32" i="8"/>
  <c r="Z7" i="14"/>
  <c r="Z8" i="14"/>
  <c r="Z9" i="14"/>
  <c r="Z10" i="14"/>
  <c r="Z11" i="14"/>
  <c r="Z12" i="14"/>
  <c r="Z13" i="14"/>
  <c r="Z14" i="14"/>
  <c r="Z15" i="14"/>
  <c r="Z16" i="14"/>
  <c r="Z17" i="14"/>
  <c r="Z18" i="14"/>
  <c r="Z19" i="14"/>
  <c r="Z20" i="14"/>
  <c r="Z21" i="14"/>
  <c r="Z22" i="14"/>
  <c r="Z23" i="14"/>
  <c r="Z24" i="14"/>
  <c r="Z25" i="14"/>
  <c r="Z26" i="14"/>
  <c r="Z27" i="14"/>
  <c r="Z28" i="14"/>
  <c r="Z29" i="14"/>
  <c r="Z30" i="14"/>
  <c r="Z31" i="14"/>
  <c r="Z32" i="14"/>
  <c r="Z33" i="14"/>
  <c r="Z34" i="14"/>
  <c r="Z35" i="14"/>
  <c r="Z36" i="14"/>
  <c r="Z37" i="14"/>
  <c r="Z38" i="14"/>
  <c r="Z39" i="14"/>
  <c r="Z40" i="14"/>
  <c r="Z41" i="14"/>
  <c r="Z42" i="14"/>
  <c r="Z43" i="14"/>
  <c r="Z44" i="14"/>
  <c r="Z45" i="14"/>
  <c r="Z46" i="14"/>
  <c r="Z47" i="14"/>
  <c r="Z48" i="14"/>
  <c r="Z49" i="14"/>
  <c r="Z50" i="14"/>
  <c r="Z51" i="14"/>
  <c r="Z52" i="14"/>
  <c r="Z53" i="14"/>
  <c r="Z54" i="14"/>
  <c r="Z55" i="14"/>
  <c r="Z56" i="14"/>
  <c r="Z57" i="14"/>
  <c r="Z58" i="14"/>
  <c r="Z59" i="14"/>
  <c r="Z60" i="14"/>
  <c r="Z61" i="14"/>
  <c r="Z62" i="14"/>
  <c r="Z63" i="14"/>
  <c r="Z64" i="14"/>
  <c r="Z65" i="14"/>
  <c r="Z66" i="14"/>
  <c r="Z67" i="14"/>
  <c r="Z68" i="14"/>
  <c r="Z69" i="14"/>
  <c r="Z70" i="14"/>
  <c r="Z71" i="14"/>
  <c r="Z72" i="14"/>
  <c r="Z73" i="14"/>
  <c r="Z74" i="14"/>
  <c r="Z75" i="14"/>
  <c r="Z76" i="14"/>
  <c r="Z77" i="14"/>
  <c r="Z78" i="14"/>
  <c r="Z79" i="14"/>
  <c r="Z80" i="14"/>
  <c r="Z81" i="14"/>
  <c r="Z82" i="14"/>
  <c r="Z83" i="14"/>
  <c r="Z84" i="14"/>
  <c r="Z85" i="14"/>
  <c r="Z86" i="14"/>
  <c r="Z87" i="14"/>
  <c r="Z88" i="14"/>
  <c r="Z89" i="14"/>
  <c r="Z90" i="14"/>
  <c r="Z91" i="14"/>
  <c r="Z92" i="14"/>
  <c r="Z93" i="14"/>
  <c r="Z94" i="14"/>
  <c r="Z95" i="14"/>
  <c r="Z96" i="14"/>
  <c r="Z97" i="14"/>
  <c r="Z98" i="14"/>
  <c r="Z99" i="14"/>
  <c r="Z100" i="14"/>
  <c r="Z101" i="14"/>
  <c r="Z102" i="14"/>
  <c r="Z103" i="14"/>
  <c r="Z104" i="14"/>
  <c r="Z105" i="14"/>
  <c r="Z106" i="14"/>
  <c r="Z107" i="14"/>
  <c r="Z108" i="14"/>
  <c r="Z109" i="14"/>
  <c r="Z110" i="14"/>
  <c r="Z111" i="14"/>
  <c r="Z112" i="14"/>
  <c r="Z113" i="14"/>
  <c r="Z114" i="14"/>
  <c r="Z115" i="14"/>
  <c r="Z116" i="14"/>
  <c r="Z117" i="14"/>
  <c r="Z118" i="14"/>
  <c r="Z119" i="14"/>
  <c r="Z120" i="14"/>
  <c r="Z121" i="14"/>
  <c r="Z122" i="14"/>
  <c r="Z123" i="14"/>
  <c r="Z124" i="14"/>
  <c r="Z125" i="14"/>
  <c r="Z126" i="14"/>
  <c r="Z127" i="14"/>
  <c r="Z128" i="14"/>
  <c r="Z129" i="14"/>
  <c r="Z130" i="14"/>
  <c r="Z131" i="14"/>
  <c r="Z132" i="14"/>
  <c r="Z133" i="14"/>
  <c r="Z134" i="14"/>
  <c r="Z135" i="14"/>
  <c r="Z136" i="14"/>
  <c r="Z137" i="14"/>
  <c r="Z138" i="14"/>
  <c r="Z139" i="14"/>
  <c r="Z140" i="14"/>
  <c r="Z141" i="14"/>
  <c r="Z142" i="14"/>
  <c r="Z143" i="14"/>
  <c r="Z144" i="14"/>
  <c r="Z145" i="14"/>
  <c r="Z146" i="14"/>
  <c r="Z147" i="14"/>
  <c r="Z148" i="14"/>
  <c r="Z149" i="14"/>
  <c r="Z150" i="14"/>
  <c r="Z151" i="14"/>
  <c r="Z152" i="14"/>
  <c r="Z153" i="14"/>
  <c r="Z154" i="14"/>
  <c r="Z155" i="14"/>
  <c r="Z156" i="14"/>
  <c r="Z157" i="14"/>
  <c r="Z158" i="14"/>
  <c r="Z159" i="14"/>
  <c r="Z160" i="14"/>
  <c r="Z161" i="14"/>
  <c r="Z162" i="14"/>
  <c r="Z163" i="14"/>
  <c r="Z164" i="14"/>
  <c r="Z165" i="14"/>
  <c r="Z166" i="14"/>
  <c r="Z167" i="14"/>
  <c r="Z168" i="14"/>
  <c r="Z169" i="14"/>
  <c r="Z170" i="14"/>
  <c r="Z171" i="14"/>
  <c r="Z172" i="14"/>
  <c r="Z173" i="14"/>
  <c r="Z174" i="14"/>
  <c r="Z175" i="14"/>
  <c r="Z176" i="14"/>
  <c r="Z177" i="14"/>
  <c r="Z178" i="14"/>
  <c r="Z179" i="14"/>
  <c r="Z180" i="14"/>
  <c r="Z181" i="14"/>
  <c r="Z182" i="14"/>
  <c r="Z183" i="14"/>
  <c r="Z184" i="14"/>
  <c r="Z185" i="14"/>
  <c r="Z186" i="14"/>
  <c r="Z187" i="14"/>
  <c r="Z188" i="14"/>
  <c r="Z189" i="14"/>
  <c r="Z190" i="14"/>
  <c r="Z191" i="14"/>
  <c r="Z192" i="14"/>
  <c r="Z193" i="14"/>
  <c r="Z194" i="14"/>
  <c r="Z195" i="14"/>
  <c r="Z196" i="14"/>
  <c r="Z197" i="14"/>
  <c r="Z198" i="14"/>
  <c r="Z199" i="14"/>
  <c r="Z200" i="14"/>
  <c r="Z201" i="14"/>
  <c r="Z202" i="14"/>
  <c r="Z203" i="14"/>
  <c r="Z204" i="14"/>
  <c r="Z205" i="14"/>
  <c r="Z206" i="14"/>
  <c r="Z207" i="14"/>
  <c r="Z208" i="14"/>
  <c r="Z209" i="14"/>
  <c r="Z210" i="14"/>
  <c r="Z211" i="14"/>
  <c r="Z212" i="14"/>
  <c r="Z213" i="14"/>
  <c r="Z214" i="14"/>
  <c r="Z215" i="14"/>
  <c r="Z216" i="14"/>
  <c r="Z217" i="14"/>
  <c r="Z218" i="14"/>
  <c r="Z219" i="14"/>
  <c r="Z220" i="14"/>
  <c r="Z221" i="14"/>
  <c r="Z222" i="14"/>
  <c r="Z223" i="14"/>
  <c r="Z224" i="14"/>
  <c r="Z225" i="14"/>
  <c r="Z226" i="14"/>
  <c r="Z227" i="14"/>
  <c r="Z228" i="14"/>
  <c r="Z229" i="14"/>
  <c r="Z230" i="14"/>
  <c r="Z231" i="14"/>
  <c r="Z232" i="14"/>
  <c r="Z233" i="14"/>
  <c r="Z234" i="14"/>
  <c r="Z235" i="14"/>
  <c r="Z236" i="14"/>
  <c r="Z237" i="14"/>
  <c r="Z238" i="14"/>
  <c r="Z239" i="14"/>
  <c r="Z240" i="14"/>
  <c r="Z241" i="14"/>
  <c r="Z242" i="14"/>
  <c r="Z243" i="14"/>
  <c r="Z244" i="14"/>
  <c r="Z245" i="14"/>
  <c r="Z246" i="14"/>
  <c r="Z247" i="14"/>
  <c r="Z248" i="14"/>
  <c r="Z249" i="14"/>
  <c r="Z250" i="14"/>
  <c r="Z251" i="14"/>
  <c r="Z252" i="14"/>
  <c r="Z253" i="14"/>
  <c r="Z254" i="14"/>
  <c r="Z255" i="14"/>
  <c r="Z256" i="14"/>
  <c r="Z257" i="14"/>
  <c r="Z258" i="14"/>
  <c r="Z259" i="14"/>
  <c r="Z260" i="14"/>
  <c r="Z261" i="14"/>
  <c r="Z262" i="14"/>
  <c r="Z263" i="14"/>
  <c r="Z264" i="14"/>
  <c r="Z265" i="14"/>
  <c r="Z266" i="14"/>
  <c r="Z267" i="14"/>
  <c r="Z268" i="14"/>
  <c r="Z269" i="14"/>
  <c r="Z270" i="14"/>
  <c r="Z271" i="14"/>
  <c r="Z272" i="14"/>
  <c r="Z273" i="14"/>
  <c r="Z274" i="14"/>
  <c r="Z275" i="14"/>
  <c r="Z276" i="14"/>
  <c r="Z277" i="14"/>
  <c r="Z278" i="14"/>
  <c r="Z279" i="14"/>
  <c r="Z280" i="14"/>
  <c r="Z281" i="14"/>
  <c r="Z282" i="14"/>
  <c r="Z283" i="14"/>
  <c r="Z284" i="14"/>
  <c r="Z285" i="14"/>
  <c r="Z286" i="14"/>
  <c r="Z287" i="14"/>
  <c r="Z288" i="14"/>
  <c r="Z289" i="14"/>
  <c r="Z290" i="14"/>
  <c r="Z291" i="14"/>
  <c r="Z292" i="14"/>
  <c r="Z293" i="14"/>
  <c r="Z294" i="14"/>
  <c r="Z295" i="14"/>
  <c r="Z296" i="14"/>
  <c r="Z297" i="14"/>
  <c r="Z298" i="14"/>
  <c r="Z299" i="14"/>
  <c r="Z300" i="14"/>
  <c r="Z301" i="14"/>
  <c r="Z302" i="14"/>
  <c r="Z303" i="14"/>
  <c r="Z304" i="14"/>
  <c r="Z305" i="14"/>
  <c r="Z306" i="14"/>
  <c r="Z307" i="14"/>
  <c r="Z308" i="14"/>
  <c r="Z309" i="14"/>
  <c r="Z310" i="14"/>
  <c r="Z311" i="14"/>
  <c r="Z312" i="14"/>
  <c r="Z313" i="14"/>
  <c r="Z314" i="14"/>
  <c r="Z315" i="14"/>
  <c r="Z316" i="14"/>
  <c r="Z317" i="14"/>
  <c r="Z318" i="14"/>
  <c r="Z319" i="14"/>
  <c r="Z320" i="14"/>
  <c r="Z321" i="14"/>
  <c r="Z322" i="14"/>
  <c r="Z323" i="14"/>
  <c r="Z324" i="14"/>
  <c r="Z325" i="14"/>
  <c r="Z326" i="14"/>
  <c r="Z327" i="14"/>
  <c r="Z328" i="14"/>
  <c r="Z329" i="14"/>
  <c r="Z330" i="14"/>
  <c r="Z331" i="14"/>
  <c r="Z332" i="14"/>
  <c r="Z333" i="14"/>
  <c r="Z334" i="14"/>
  <c r="Z335" i="14"/>
  <c r="Z336" i="14"/>
  <c r="Z337" i="14"/>
  <c r="Z338" i="14"/>
  <c r="Z339" i="14"/>
  <c r="Z340" i="14"/>
  <c r="Z341" i="14"/>
  <c r="Z342" i="14"/>
  <c r="Z343" i="14"/>
  <c r="Z344" i="14"/>
  <c r="Z345" i="14"/>
  <c r="Z346" i="14"/>
  <c r="Z347" i="14"/>
  <c r="Z348" i="14"/>
  <c r="Z349" i="14"/>
  <c r="Z350" i="14"/>
  <c r="Z351" i="14"/>
  <c r="Z352" i="14"/>
  <c r="Z353" i="14"/>
  <c r="Z354" i="14"/>
  <c r="Z355" i="14"/>
  <c r="Z356" i="14"/>
  <c r="Z357" i="14"/>
  <c r="Z358" i="14"/>
  <c r="Z359" i="14"/>
  <c r="Z360" i="14"/>
  <c r="Z361" i="14"/>
  <c r="Z362" i="14"/>
  <c r="Z363" i="14"/>
  <c r="Z364" i="14"/>
  <c r="Z365" i="14"/>
  <c r="Z366" i="14"/>
  <c r="Z367" i="14"/>
  <c r="Z368" i="14"/>
  <c r="Z369" i="14"/>
  <c r="Z370" i="14"/>
  <c r="Z371" i="14"/>
  <c r="Z372" i="14"/>
  <c r="Z373" i="14"/>
  <c r="Z374" i="14"/>
  <c r="Z375" i="14"/>
  <c r="Z376" i="14"/>
  <c r="Z377" i="14"/>
  <c r="Z378" i="14"/>
  <c r="Z379" i="14"/>
  <c r="Z380" i="14"/>
  <c r="Z381" i="14"/>
  <c r="Z382" i="14"/>
  <c r="Z383" i="14"/>
  <c r="Z384" i="14"/>
  <c r="Z385" i="14"/>
  <c r="Z386" i="14"/>
  <c r="Z387" i="14"/>
  <c r="Z388" i="14"/>
  <c r="Z389" i="14"/>
  <c r="Z390" i="14"/>
  <c r="Z391" i="14"/>
  <c r="Z392" i="14"/>
  <c r="Z393" i="14"/>
  <c r="Z394" i="14"/>
  <c r="Z395" i="14"/>
  <c r="Z396" i="14"/>
  <c r="Z397" i="14"/>
  <c r="Z398" i="14"/>
  <c r="Z399" i="14"/>
  <c r="Z400" i="14"/>
  <c r="Z401" i="14"/>
  <c r="Z402" i="14"/>
  <c r="Z403" i="14"/>
  <c r="Z404" i="14"/>
  <c r="Z405" i="14"/>
  <c r="Z406" i="14"/>
  <c r="Z407" i="14"/>
  <c r="Z408" i="14"/>
  <c r="Z409" i="14"/>
  <c r="Z410" i="14"/>
  <c r="Z411" i="14"/>
  <c r="Z412" i="14"/>
  <c r="Z413" i="14"/>
  <c r="Z414" i="14"/>
  <c r="Z415" i="14"/>
  <c r="Z416" i="14"/>
  <c r="Z417" i="14"/>
  <c r="Z418" i="14"/>
  <c r="Z419" i="14"/>
  <c r="Z420" i="14"/>
  <c r="Z421" i="14"/>
  <c r="Z422" i="14"/>
  <c r="Z423" i="14"/>
  <c r="Z424" i="14"/>
  <c r="Z425" i="14"/>
  <c r="Z426" i="14"/>
  <c r="Z427" i="14"/>
  <c r="Z428" i="14"/>
  <c r="Z429" i="14"/>
  <c r="Z430" i="14"/>
  <c r="Z431" i="14"/>
  <c r="Z432" i="14"/>
  <c r="Z433" i="14"/>
  <c r="Z434" i="14"/>
  <c r="Z435" i="14"/>
  <c r="Z436" i="14"/>
  <c r="Z437" i="14"/>
  <c r="Z438" i="14"/>
  <c r="Z439" i="14"/>
  <c r="Z440" i="14"/>
  <c r="Z441" i="14"/>
  <c r="Z442" i="14"/>
  <c r="Z443" i="14"/>
  <c r="Z444" i="14"/>
  <c r="Z445" i="14"/>
  <c r="Z446" i="14"/>
  <c r="Z447" i="14"/>
  <c r="Z448" i="14"/>
  <c r="Z449" i="14"/>
  <c r="Z450" i="14"/>
  <c r="Z451" i="14"/>
  <c r="Z452" i="14"/>
  <c r="Z453" i="14"/>
  <c r="Z454" i="14"/>
  <c r="Z455" i="14"/>
  <c r="Z456" i="14"/>
  <c r="Z457" i="14"/>
  <c r="Z458" i="14"/>
  <c r="Z459" i="14"/>
  <c r="Z460" i="14"/>
  <c r="Z461" i="14"/>
  <c r="Z462" i="14"/>
  <c r="Z463" i="14"/>
  <c r="Z464" i="14"/>
  <c r="Z465" i="14"/>
  <c r="Z466" i="14"/>
  <c r="Z467" i="14"/>
  <c r="Z468" i="14"/>
  <c r="Z469" i="14"/>
  <c r="Z470" i="14"/>
  <c r="Z471" i="14"/>
  <c r="Z472" i="14"/>
  <c r="Z473" i="14"/>
  <c r="Z474" i="14"/>
  <c r="Z475" i="14"/>
  <c r="Z476" i="14"/>
  <c r="Z477" i="14"/>
  <c r="Z478" i="14"/>
  <c r="Z479" i="14"/>
  <c r="Z480" i="14"/>
  <c r="Z481" i="14"/>
  <c r="Z482" i="14"/>
  <c r="Z483" i="14"/>
  <c r="Z484" i="14"/>
  <c r="Z485" i="14"/>
  <c r="Z486" i="14"/>
  <c r="Z487" i="14"/>
  <c r="Z488" i="14"/>
  <c r="Z489" i="14"/>
  <c r="Z490" i="14"/>
  <c r="Z491" i="14"/>
  <c r="Z492" i="14"/>
  <c r="Z493" i="14"/>
  <c r="Z494" i="14"/>
  <c r="Z495" i="14"/>
  <c r="Z496" i="14"/>
  <c r="Z497" i="14"/>
  <c r="Z498" i="14"/>
  <c r="Z499" i="14"/>
  <c r="Z500" i="14"/>
  <c r="Z501" i="14"/>
  <c r="Z502" i="14"/>
  <c r="Z503" i="14"/>
  <c r="Z504" i="14"/>
  <c r="Z505" i="14"/>
  <c r="Z506" i="14"/>
  <c r="Z507" i="14"/>
  <c r="Z508" i="14"/>
  <c r="Z509" i="14"/>
  <c r="Z510" i="14"/>
  <c r="Z511" i="14"/>
  <c r="Z512" i="14"/>
  <c r="Z513" i="14"/>
  <c r="Z514" i="14"/>
  <c r="Z515" i="14"/>
  <c r="Z516" i="14"/>
  <c r="Z517" i="14"/>
  <c r="Z518" i="14"/>
  <c r="Z519" i="14"/>
  <c r="Z520" i="14"/>
  <c r="Z521" i="14"/>
  <c r="Z522" i="14"/>
  <c r="Z523" i="14"/>
  <c r="Z524" i="14"/>
  <c r="Z525" i="14"/>
  <c r="Z526" i="14"/>
  <c r="Z527" i="14"/>
  <c r="Z528" i="14"/>
  <c r="Z529" i="14"/>
  <c r="Z530" i="14"/>
  <c r="Z531" i="14"/>
  <c r="Z532" i="14"/>
  <c r="Z533" i="14"/>
  <c r="Z534" i="14"/>
  <c r="Z535" i="14"/>
  <c r="Z536" i="14"/>
  <c r="Z537" i="14"/>
  <c r="Z538" i="14"/>
  <c r="Z539" i="14"/>
  <c r="Z540" i="14"/>
  <c r="Z541" i="14"/>
  <c r="Z542" i="14"/>
  <c r="Z543" i="14"/>
  <c r="Z544" i="14"/>
  <c r="Z545" i="14"/>
  <c r="Z546" i="14"/>
  <c r="Z547" i="14"/>
  <c r="Z548" i="14"/>
  <c r="Z549" i="14"/>
  <c r="Z550" i="14"/>
  <c r="Z551" i="14"/>
  <c r="Z552" i="14"/>
  <c r="Z553" i="14"/>
  <c r="Z554" i="14"/>
  <c r="Z555" i="14"/>
  <c r="Z556" i="14"/>
  <c r="Z557" i="14"/>
  <c r="Z558" i="14"/>
  <c r="Z559" i="14"/>
  <c r="Z560" i="14"/>
  <c r="Z561" i="14"/>
  <c r="Z562" i="14"/>
  <c r="Z563" i="14"/>
  <c r="Z564" i="14"/>
  <c r="Z565" i="14"/>
  <c r="Z566" i="14"/>
  <c r="Z567" i="14"/>
  <c r="Z568" i="14"/>
  <c r="Z569" i="14"/>
  <c r="Z570" i="14"/>
  <c r="Z571" i="14"/>
  <c r="Z572" i="14"/>
  <c r="Z573" i="14"/>
  <c r="Z574" i="14"/>
  <c r="Z575" i="14"/>
  <c r="Z576" i="14"/>
  <c r="Z577" i="14"/>
  <c r="Z578" i="14"/>
  <c r="Z579" i="14"/>
  <c r="Z580" i="14"/>
  <c r="Z581" i="14"/>
  <c r="Z582" i="14"/>
  <c r="Z583" i="14"/>
  <c r="Z584" i="14"/>
  <c r="Z585" i="14"/>
  <c r="Z586" i="14"/>
  <c r="Z587" i="14"/>
  <c r="Z588" i="14"/>
  <c r="Z589" i="14"/>
  <c r="Z590" i="14"/>
  <c r="Z591" i="14"/>
  <c r="Z592" i="14"/>
  <c r="Z593" i="14"/>
  <c r="Z594" i="14"/>
  <c r="Z595" i="14"/>
  <c r="Z596" i="14"/>
  <c r="Z597" i="14"/>
  <c r="Z598" i="14"/>
  <c r="Z599" i="14"/>
  <c r="Z600" i="14"/>
  <c r="Z601" i="14"/>
  <c r="Z602" i="14"/>
  <c r="Z603" i="14"/>
  <c r="Z604" i="14"/>
  <c r="Z605" i="14"/>
  <c r="Z606" i="14"/>
  <c r="Z607" i="14"/>
  <c r="Z608" i="14"/>
  <c r="Z609" i="14"/>
  <c r="Z610" i="14"/>
  <c r="Z611" i="14"/>
  <c r="Z612" i="14"/>
  <c r="Z613" i="14"/>
  <c r="Z614" i="14"/>
  <c r="Z615" i="14"/>
  <c r="Z616" i="14"/>
  <c r="Z617" i="14"/>
  <c r="Z618" i="14"/>
  <c r="Z619" i="14"/>
  <c r="Z620" i="14"/>
  <c r="Z621" i="14"/>
  <c r="Z622" i="14"/>
  <c r="Z623" i="14"/>
  <c r="Z624" i="14"/>
  <c r="Z625" i="14"/>
  <c r="Z626" i="14"/>
  <c r="Z627" i="14"/>
  <c r="Z628" i="14"/>
  <c r="Z629" i="14"/>
  <c r="Z630" i="14"/>
  <c r="Z631" i="14"/>
  <c r="Z632" i="14"/>
  <c r="Z633" i="14"/>
  <c r="Z634" i="14"/>
  <c r="Z635" i="14"/>
  <c r="Z636" i="14"/>
  <c r="Z637" i="14"/>
  <c r="Z638" i="14"/>
  <c r="Z639" i="14"/>
  <c r="Z640" i="14"/>
  <c r="Z641" i="14"/>
  <c r="Z642" i="14"/>
  <c r="Z643" i="14"/>
  <c r="Z644" i="14"/>
  <c r="Z645" i="14"/>
  <c r="Z646" i="14"/>
  <c r="Z647" i="14"/>
  <c r="Z648" i="14"/>
  <c r="Z649" i="14"/>
  <c r="Z650" i="14"/>
  <c r="Z651" i="14"/>
  <c r="Z652" i="14"/>
  <c r="Z653" i="14"/>
  <c r="Z654" i="14"/>
  <c r="Z655" i="14"/>
  <c r="Z656" i="14"/>
  <c r="Z657" i="14"/>
  <c r="Z658" i="14"/>
  <c r="Z659" i="14"/>
  <c r="Z660" i="14"/>
  <c r="Z661" i="14"/>
  <c r="Z662" i="14"/>
  <c r="Z663" i="14"/>
  <c r="Z664" i="14"/>
  <c r="Z665" i="14"/>
  <c r="Z666" i="14"/>
  <c r="Z667" i="14"/>
  <c r="Z668" i="14"/>
  <c r="Z669" i="14"/>
  <c r="Z670" i="14"/>
  <c r="Z671" i="14"/>
  <c r="Z672" i="14"/>
  <c r="Z673" i="14"/>
  <c r="Z674" i="14"/>
  <c r="Z675" i="14"/>
  <c r="Z676" i="14"/>
  <c r="Z677" i="14"/>
  <c r="Z678" i="14"/>
  <c r="Z679" i="14"/>
  <c r="Z680" i="14"/>
  <c r="Z681" i="14"/>
  <c r="Z682" i="14"/>
  <c r="Z683" i="14"/>
  <c r="Z684" i="14"/>
  <c r="Z685" i="14"/>
  <c r="Z686" i="14"/>
  <c r="Z687" i="14"/>
  <c r="Z688" i="14"/>
  <c r="Z689" i="14"/>
  <c r="Z690" i="14"/>
  <c r="Z691" i="14"/>
  <c r="Z692" i="14"/>
  <c r="Z693" i="14"/>
  <c r="Z694" i="14"/>
  <c r="Z695" i="14"/>
  <c r="Z696" i="14"/>
  <c r="Z697" i="14"/>
  <c r="Z698" i="14"/>
  <c r="Z699" i="14"/>
  <c r="Z700" i="14"/>
  <c r="Z701" i="14"/>
  <c r="Z702" i="14"/>
  <c r="Z703" i="14"/>
  <c r="Z704" i="14"/>
  <c r="Z705" i="14"/>
  <c r="Z706" i="14"/>
  <c r="Z707" i="14"/>
  <c r="Z708" i="14"/>
  <c r="Z709" i="14"/>
  <c r="Z710" i="14"/>
  <c r="Z711" i="14"/>
  <c r="Z712" i="14"/>
  <c r="Z713" i="14"/>
  <c r="Z714" i="14"/>
  <c r="Z715" i="14"/>
  <c r="Z716" i="14"/>
  <c r="Z717" i="14"/>
  <c r="Z718" i="14"/>
  <c r="Z719" i="14"/>
  <c r="Z720" i="14"/>
  <c r="Z721" i="14"/>
  <c r="Z722" i="14"/>
  <c r="Z723" i="14"/>
  <c r="Z724" i="14"/>
  <c r="Z725" i="14"/>
  <c r="Z726" i="14"/>
  <c r="Z727" i="14"/>
  <c r="Z728" i="14"/>
  <c r="Z729" i="14"/>
  <c r="Z730" i="14"/>
  <c r="Z731" i="14"/>
  <c r="Z732" i="14"/>
  <c r="Z733" i="14"/>
  <c r="Z734" i="14"/>
  <c r="Z735" i="14"/>
  <c r="U19" i="14"/>
  <c r="U18" i="14"/>
  <c r="U15" i="14"/>
  <c r="U14" i="14"/>
  <c r="U11" i="14"/>
  <c r="U10" i="14"/>
  <c r="U7" i="14"/>
  <c r="U6" i="14"/>
  <c r="Z6" i="14"/>
  <c r="AF7" i="4"/>
  <c r="BJ6" i="4"/>
  <c r="BF140" i="4"/>
  <c r="BF145" i="4"/>
  <c r="BF155" i="4"/>
  <c r="BF156" i="4"/>
  <c r="BF157" i="4"/>
  <c r="BF158" i="4"/>
  <c r="BF160" i="4"/>
  <c r="BF207" i="4"/>
  <c r="BF209" i="4"/>
  <c r="BF210" i="4"/>
  <c r="BF223" i="4"/>
  <c r="BF224" i="4"/>
  <c r="BF232" i="4"/>
  <c r="BF233" i="4"/>
  <c r="BF234" i="4"/>
  <c r="BF241" i="4"/>
  <c r="BF242" i="4"/>
  <c r="BF251" i="4"/>
  <c r="BF266" i="4"/>
  <c r="BF267" i="4"/>
  <c r="BF268" i="4"/>
  <c r="BF505" i="4"/>
  <c r="BF510" i="4"/>
  <c r="BF520" i="4"/>
  <c r="BF521" i="4"/>
  <c r="BF522" i="4"/>
  <c r="BF523" i="4"/>
  <c r="BF525" i="4"/>
  <c r="BF572" i="4"/>
  <c r="BF574" i="4"/>
  <c r="BF575" i="4"/>
  <c r="BF588" i="4"/>
  <c r="BF589" i="4"/>
  <c r="BF597" i="4"/>
  <c r="BF598" i="4"/>
  <c r="BF599" i="4"/>
  <c r="BF606" i="4"/>
  <c r="BF607" i="4"/>
  <c r="BF616" i="4"/>
  <c r="BF631" i="4"/>
  <c r="BF632" i="4"/>
  <c r="BF633" i="4"/>
  <c r="AD140" i="4"/>
  <c r="AD145" i="4"/>
  <c r="AD155" i="4"/>
  <c r="AD156" i="4"/>
  <c r="AD157" i="4"/>
  <c r="AD158" i="4"/>
  <c r="AD160" i="4"/>
  <c r="AD207" i="4"/>
  <c r="AD209" i="4"/>
  <c r="AD210" i="4"/>
  <c r="AD223" i="4"/>
  <c r="AD224" i="4"/>
  <c r="AD232" i="4"/>
  <c r="AD233" i="4"/>
  <c r="AD234" i="4"/>
  <c r="AD241" i="4"/>
  <c r="AD242" i="4"/>
  <c r="AD251" i="4"/>
  <c r="AD266" i="4"/>
  <c r="AD267" i="4"/>
  <c r="AD268" i="4"/>
  <c r="AD505" i="4"/>
  <c r="AD510" i="4"/>
  <c r="AD520" i="4"/>
  <c r="AD521" i="4"/>
  <c r="AD522" i="4"/>
  <c r="AD523" i="4"/>
  <c r="AD525" i="4"/>
  <c r="AD572" i="4"/>
  <c r="AD574" i="4"/>
  <c r="AD575" i="4"/>
  <c r="AD588" i="4"/>
  <c r="AD589" i="4"/>
  <c r="AD597" i="4"/>
  <c r="AD598" i="4"/>
  <c r="AD599" i="4"/>
  <c r="AD606" i="4"/>
  <c r="AD607" i="4"/>
  <c r="AD616" i="4"/>
  <c r="AD631" i="4"/>
  <c r="AD632" i="4"/>
  <c r="AD633" i="4"/>
  <c r="K63" i="6"/>
  <c r="K62" i="6"/>
  <c r="V19" i="14"/>
  <c r="V18" i="14"/>
  <c r="V15" i="14"/>
  <c r="V14" i="14"/>
  <c r="V11" i="14"/>
  <c r="V10" i="14"/>
  <c r="V7" i="14"/>
  <c r="V6" i="14"/>
  <c r="E51" i="6"/>
  <c r="E50" i="6"/>
  <c r="T19" i="14"/>
  <c r="T18" i="14"/>
  <c r="T15" i="14"/>
  <c r="T14" i="14"/>
  <c r="T11" i="14"/>
  <c r="T10" i="14"/>
  <c r="T7" i="14"/>
  <c r="T6" i="14"/>
  <c r="M78" i="8" l="1"/>
  <c r="L74" i="8"/>
  <c r="S74" i="8" s="1"/>
  <c r="M74" i="8"/>
  <c r="T74" i="8" s="1"/>
  <c r="AV8" i="14"/>
  <c r="AV13" i="14"/>
  <c r="AV17" i="14"/>
  <c r="AV12" i="14"/>
  <c r="AV9" i="14"/>
  <c r="AV16" i="14"/>
  <c r="AR15" i="14"/>
  <c r="AR7" i="14"/>
  <c r="AR13" i="14"/>
  <c r="L78" i="8"/>
  <c r="AQ18" i="14"/>
  <c r="AR14" i="14"/>
  <c r="AR10" i="14"/>
  <c r="AR11" i="14"/>
  <c r="AR16" i="14"/>
  <c r="AR12" i="14"/>
  <c r="AV7" i="14"/>
  <c r="AV6" i="14"/>
  <c r="AV15" i="14"/>
  <c r="AV14" i="14"/>
  <c r="AR9" i="14"/>
  <c r="AV11" i="14"/>
  <c r="AR17" i="14"/>
  <c r="AR8" i="14"/>
  <c r="AU18" i="14"/>
  <c r="AS19" i="14"/>
  <c r="AT17" i="14" s="1"/>
  <c r="AW19" i="14"/>
  <c r="AX15" i="14" s="1"/>
  <c r="AR6" i="14"/>
  <c r="BH9" i="4"/>
  <c r="BH10" i="4"/>
  <c r="BH11" i="4"/>
  <c r="BH12" i="4"/>
  <c r="BH13" i="4"/>
  <c r="BH14" i="4"/>
  <c r="BH15" i="4"/>
  <c r="BH16" i="4"/>
  <c r="BH17" i="4"/>
  <c r="BH18" i="4"/>
  <c r="BH19" i="4"/>
  <c r="BH20" i="4"/>
  <c r="BH21" i="4"/>
  <c r="BH22" i="4"/>
  <c r="BH23" i="4"/>
  <c r="BH24" i="4"/>
  <c r="BH25" i="4"/>
  <c r="BH26" i="4"/>
  <c r="BH27" i="4"/>
  <c r="BH28" i="4"/>
  <c r="BH29" i="4"/>
  <c r="BH30" i="4"/>
  <c r="BH31" i="4"/>
  <c r="BH32" i="4"/>
  <c r="BH33" i="4"/>
  <c r="BH34" i="4"/>
  <c r="BH35" i="4"/>
  <c r="BH36" i="4"/>
  <c r="BH37" i="4"/>
  <c r="BH38" i="4"/>
  <c r="BH39" i="4"/>
  <c r="BH40" i="4"/>
  <c r="BH41" i="4"/>
  <c r="BH42" i="4"/>
  <c r="BH43" i="4"/>
  <c r="BH44" i="4"/>
  <c r="BH45" i="4"/>
  <c r="BH46" i="4"/>
  <c r="BH47" i="4"/>
  <c r="BH48" i="4"/>
  <c r="BH49" i="4"/>
  <c r="BH50" i="4"/>
  <c r="BH51" i="4"/>
  <c r="BH52" i="4"/>
  <c r="BH53" i="4"/>
  <c r="BH54" i="4"/>
  <c r="BH55" i="4"/>
  <c r="BH56" i="4"/>
  <c r="BH57" i="4"/>
  <c r="BH58" i="4"/>
  <c r="BH59" i="4"/>
  <c r="BH60" i="4"/>
  <c r="BH61" i="4"/>
  <c r="BH62" i="4"/>
  <c r="BH63" i="4"/>
  <c r="BH64" i="4"/>
  <c r="BH65" i="4"/>
  <c r="BH66" i="4"/>
  <c r="BH67" i="4"/>
  <c r="BH68" i="4"/>
  <c r="BH69" i="4"/>
  <c r="BH70" i="4"/>
  <c r="BH71" i="4"/>
  <c r="BH72" i="4"/>
  <c r="BH73" i="4"/>
  <c r="BH74" i="4"/>
  <c r="BH75" i="4"/>
  <c r="BH76" i="4"/>
  <c r="BH77" i="4"/>
  <c r="BH78" i="4"/>
  <c r="BH79" i="4"/>
  <c r="BH80" i="4"/>
  <c r="BH81" i="4"/>
  <c r="BH82" i="4"/>
  <c r="BH83" i="4"/>
  <c r="BH84" i="4"/>
  <c r="BH85" i="4"/>
  <c r="BH86" i="4"/>
  <c r="BH87" i="4"/>
  <c r="BH88" i="4"/>
  <c r="BH89" i="4"/>
  <c r="BH90" i="4"/>
  <c r="BH91" i="4"/>
  <c r="BH92" i="4"/>
  <c r="BH93" i="4"/>
  <c r="BH94" i="4"/>
  <c r="BH95" i="4"/>
  <c r="BH96" i="4"/>
  <c r="BH97" i="4"/>
  <c r="BH98" i="4"/>
  <c r="BH99" i="4"/>
  <c r="BH100" i="4"/>
  <c r="BH101" i="4"/>
  <c r="BH102" i="4"/>
  <c r="BH103" i="4"/>
  <c r="BH104" i="4"/>
  <c r="BH105" i="4"/>
  <c r="BH106" i="4"/>
  <c r="BH107" i="4"/>
  <c r="BH108" i="4"/>
  <c r="BH109" i="4"/>
  <c r="BH110" i="4"/>
  <c r="BH111" i="4"/>
  <c r="BH112" i="4"/>
  <c r="BH113" i="4"/>
  <c r="BH114" i="4"/>
  <c r="BH115" i="4"/>
  <c r="BH116" i="4"/>
  <c r="BH117" i="4"/>
  <c r="BH118" i="4"/>
  <c r="BH119" i="4"/>
  <c r="BH120" i="4"/>
  <c r="BH121" i="4"/>
  <c r="BH122" i="4"/>
  <c r="BH123" i="4"/>
  <c r="BH124" i="4"/>
  <c r="BH125" i="4"/>
  <c r="BH126" i="4"/>
  <c r="BH127" i="4"/>
  <c r="BH128" i="4"/>
  <c r="BH129" i="4"/>
  <c r="BH130" i="4"/>
  <c r="BH131" i="4"/>
  <c r="BH132" i="4"/>
  <c r="BH133" i="4"/>
  <c r="BH134" i="4"/>
  <c r="BH135" i="4"/>
  <c r="BH136" i="4"/>
  <c r="BH137" i="4"/>
  <c r="BH138" i="4"/>
  <c r="BH139" i="4"/>
  <c r="BH140" i="4"/>
  <c r="BH141" i="4"/>
  <c r="BH142" i="4"/>
  <c r="BH143" i="4"/>
  <c r="BH144" i="4"/>
  <c r="BH145" i="4"/>
  <c r="BH146" i="4"/>
  <c r="BH147" i="4"/>
  <c r="BH148" i="4"/>
  <c r="BH149" i="4"/>
  <c r="BH150" i="4"/>
  <c r="BH151" i="4"/>
  <c r="BH152" i="4"/>
  <c r="BH153" i="4"/>
  <c r="BH154" i="4"/>
  <c r="BH155" i="4"/>
  <c r="BH156" i="4"/>
  <c r="BH157" i="4"/>
  <c r="BH158" i="4"/>
  <c r="BH159" i="4"/>
  <c r="BH160" i="4"/>
  <c r="BH161" i="4"/>
  <c r="BH162" i="4"/>
  <c r="BH163" i="4"/>
  <c r="BH164" i="4"/>
  <c r="BH165" i="4"/>
  <c r="BH166" i="4"/>
  <c r="BH167" i="4"/>
  <c r="BH168" i="4"/>
  <c r="BH169" i="4"/>
  <c r="BH170" i="4"/>
  <c r="BH171" i="4"/>
  <c r="BH172" i="4"/>
  <c r="BH173" i="4"/>
  <c r="BH174" i="4"/>
  <c r="BH175" i="4"/>
  <c r="BH176" i="4"/>
  <c r="BH177" i="4"/>
  <c r="BH178" i="4"/>
  <c r="BH179" i="4"/>
  <c r="BH180" i="4"/>
  <c r="BH181" i="4"/>
  <c r="BH182" i="4"/>
  <c r="BH183" i="4"/>
  <c r="BH184" i="4"/>
  <c r="BH185" i="4"/>
  <c r="BH186" i="4"/>
  <c r="BH187" i="4"/>
  <c r="BH188" i="4"/>
  <c r="BH189" i="4"/>
  <c r="BH190" i="4"/>
  <c r="BH191" i="4"/>
  <c r="BH192" i="4"/>
  <c r="BH193" i="4"/>
  <c r="BH194" i="4"/>
  <c r="BH195" i="4"/>
  <c r="BH196" i="4"/>
  <c r="BH197" i="4"/>
  <c r="BH198" i="4"/>
  <c r="BH199" i="4"/>
  <c r="BH200" i="4"/>
  <c r="BH201" i="4"/>
  <c r="BH202" i="4"/>
  <c r="BH203" i="4"/>
  <c r="BH204" i="4"/>
  <c r="BH205" i="4"/>
  <c r="BH206" i="4"/>
  <c r="BH207" i="4"/>
  <c r="BH208" i="4"/>
  <c r="BH209" i="4"/>
  <c r="BH210" i="4"/>
  <c r="BH211" i="4"/>
  <c r="BH212" i="4"/>
  <c r="BH213" i="4"/>
  <c r="BH214" i="4"/>
  <c r="BH215" i="4"/>
  <c r="BH216" i="4"/>
  <c r="BH217" i="4"/>
  <c r="BH218" i="4"/>
  <c r="BH219" i="4"/>
  <c r="BH220" i="4"/>
  <c r="BH221" i="4"/>
  <c r="BH222" i="4"/>
  <c r="BH223" i="4"/>
  <c r="BH224" i="4"/>
  <c r="BH225" i="4"/>
  <c r="BH226" i="4"/>
  <c r="BH227" i="4"/>
  <c r="BH228" i="4"/>
  <c r="BH229" i="4"/>
  <c r="BH230" i="4"/>
  <c r="BH231" i="4"/>
  <c r="BH232" i="4"/>
  <c r="BH233" i="4"/>
  <c r="BH234" i="4"/>
  <c r="BH235" i="4"/>
  <c r="BH236" i="4"/>
  <c r="BH237" i="4"/>
  <c r="BH238" i="4"/>
  <c r="BH239" i="4"/>
  <c r="BH240" i="4"/>
  <c r="BH241" i="4"/>
  <c r="BH242" i="4"/>
  <c r="BH243" i="4"/>
  <c r="BH244" i="4"/>
  <c r="BH245" i="4"/>
  <c r="BH246" i="4"/>
  <c r="BH247" i="4"/>
  <c r="BH248" i="4"/>
  <c r="BH249" i="4"/>
  <c r="BH250" i="4"/>
  <c r="BH251" i="4"/>
  <c r="BH252" i="4"/>
  <c r="BH253" i="4"/>
  <c r="BH254" i="4"/>
  <c r="BH255" i="4"/>
  <c r="BH256" i="4"/>
  <c r="BH257" i="4"/>
  <c r="BH258" i="4"/>
  <c r="BH259" i="4"/>
  <c r="BH260" i="4"/>
  <c r="BH261" i="4"/>
  <c r="BH262" i="4"/>
  <c r="BH263" i="4"/>
  <c r="BH264" i="4"/>
  <c r="BH265" i="4"/>
  <c r="BH266" i="4"/>
  <c r="BH267" i="4"/>
  <c r="BH268" i="4"/>
  <c r="BH269" i="4"/>
  <c r="BH270" i="4"/>
  <c r="BH271" i="4"/>
  <c r="BH272" i="4"/>
  <c r="BH273" i="4"/>
  <c r="BH274" i="4"/>
  <c r="BH275" i="4"/>
  <c r="BH276" i="4"/>
  <c r="BH277" i="4"/>
  <c r="BH278" i="4"/>
  <c r="BH279" i="4"/>
  <c r="BH280" i="4"/>
  <c r="BH281" i="4"/>
  <c r="BH282" i="4"/>
  <c r="BH283" i="4"/>
  <c r="BH284" i="4"/>
  <c r="BH285" i="4"/>
  <c r="BH286" i="4"/>
  <c r="BH287" i="4"/>
  <c r="BH288" i="4"/>
  <c r="BH289" i="4"/>
  <c r="BH290" i="4"/>
  <c r="BH291" i="4"/>
  <c r="BH292" i="4"/>
  <c r="BH293" i="4"/>
  <c r="BH294" i="4"/>
  <c r="BH295" i="4"/>
  <c r="BH296" i="4"/>
  <c r="BH297" i="4"/>
  <c r="BH298" i="4"/>
  <c r="BH299" i="4"/>
  <c r="BH300" i="4"/>
  <c r="BH301" i="4"/>
  <c r="BH302" i="4"/>
  <c r="BH303" i="4"/>
  <c r="BH304" i="4"/>
  <c r="BH305" i="4"/>
  <c r="BH306" i="4"/>
  <c r="BH307" i="4"/>
  <c r="BH308" i="4"/>
  <c r="BH309" i="4"/>
  <c r="BH310" i="4"/>
  <c r="BH311" i="4"/>
  <c r="BH312" i="4"/>
  <c r="BH313" i="4"/>
  <c r="BH314" i="4"/>
  <c r="BH315" i="4"/>
  <c r="BH316" i="4"/>
  <c r="BH317" i="4"/>
  <c r="BH318" i="4"/>
  <c r="BH319" i="4"/>
  <c r="BH320" i="4"/>
  <c r="BH321" i="4"/>
  <c r="BH322" i="4"/>
  <c r="BH323" i="4"/>
  <c r="BH324" i="4"/>
  <c r="BH325" i="4"/>
  <c r="BH326" i="4"/>
  <c r="BH327" i="4"/>
  <c r="BH328" i="4"/>
  <c r="BH329" i="4"/>
  <c r="BH330" i="4"/>
  <c r="BH331" i="4"/>
  <c r="BH332" i="4"/>
  <c r="BH333" i="4"/>
  <c r="BH334" i="4"/>
  <c r="BH335" i="4"/>
  <c r="BH336" i="4"/>
  <c r="BH337" i="4"/>
  <c r="BH338" i="4"/>
  <c r="BH339" i="4"/>
  <c r="BH340" i="4"/>
  <c r="BH341" i="4"/>
  <c r="BH342" i="4"/>
  <c r="BH343" i="4"/>
  <c r="BH344" i="4"/>
  <c r="BH345" i="4"/>
  <c r="BH346" i="4"/>
  <c r="BH347" i="4"/>
  <c r="BH348" i="4"/>
  <c r="BH349" i="4"/>
  <c r="BH350" i="4"/>
  <c r="BH351" i="4"/>
  <c r="BH352" i="4"/>
  <c r="BH353" i="4"/>
  <c r="BH354" i="4"/>
  <c r="BH355" i="4"/>
  <c r="BH356" i="4"/>
  <c r="BH357" i="4"/>
  <c r="BH358" i="4"/>
  <c r="BH359" i="4"/>
  <c r="BH360" i="4"/>
  <c r="BH361" i="4"/>
  <c r="BH362" i="4"/>
  <c r="BH363" i="4"/>
  <c r="BH364" i="4"/>
  <c r="BH365" i="4"/>
  <c r="BH366" i="4"/>
  <c r="BH367" i="4"/>
  <c r="BH368" i="4"/>
  <c r="BH369" i="4"/>
  <c r="BH370" i="4"/>
  <c r="BH371" i="4"/>
  <c r="BH8" i="4"/>
  <c r="BH7" i="4"/>
  <c r="BD9" i="4"/>
  <c r="BD10" i="4"/>
  <c r="BD11" i="4"/>
  <c r="BD12" i="4"/>
  <c r="BD13" i="4"/>
  <c r="BD14" i="4"/>
  <c r="BD15" i="4"/>
  <c r="BD16" i="4"/>
  <c r="BD17" i="4"/>
  <c r="BD18" i="4"/>
  <c r="BD19" i="4"/>
  <c r="BD20" i="4"/>
  <c r="BD21" i="4"/>
  <c r="BD22" i="4"/>
  <c r="BD23" i="4"/>
  <c r="BD24" i="4"/>
  <c r="BD25" i="4"/>
  <c r="BD26" i="4"/>
  <c r="BD27" i="4"/>
  <c r="BD28" i="4"/>
  <c r="BD29" i="4"/>
  <c r="BD30" i="4"/>
  <c r="BD31" i="4"/>
  <c r="BD32" i="4"/>
  <c r="BD33" i="4"/>
  <c r="BD34" i="4"/>
  <c r="BD35" i="4"/>
  <c r="BD36" i="4"/>
  <c r="BD37" i="4"/>
  <c r="BD38" i="4"/>
  <c r="BD39" i="4"/>
  <c r="BD40" i="4"/>
  <c r="BD41" i="4"/>
  <c r="BD42" i="4"/>
  <c r="BD43" i="4"/>
  <c r="BD44" i="4"/>
  <c r="BD45" i="4"/>
  <c r="BD46" i="4"/>
  <c r="BD47" i="4"/>
  <c r="BD48" i="4"/>
  <c r="BD49" i="4"/>
  <c r="BD50" i="4"/>
  <c r="BD51" i="4"/>
  <c r="BD52" i="4"/>
  <c r="BD53" i="4"/>
  <c r="BD54" i="4"/>
  <c r="BD55" i="4"/>
  <c r="BD56" i="4"/>
  <c r="BD57" i="4"/>
  <c r="BD58" i="4"/>
  <c r="BD59" i="4"/>
  <c r="BD60" i="4"/>
  <c r="BD61" i="4"/>
  <c r="BD62" i="4"/>
  <c r="BD63" i="4"/>
  <c r="BD64" i="4"/>
  <c r="BD65" i="4"/>
  <c r="BD66" i="4"/>
  <c r="BD67" i="4"/>
  <c r="BD68" i="4"/>
  <c r="BD69" i="4"/>
  <c r="BD70" i="4"/>
  <c r="BD71" i="4"/>
  <c r="BD72" i="4"/>
  <c r="BD73" i="4"/>
  <c r="BD74" i="4"/>
  <c r="BD75" i="4"/>
  <c r="BD76" i="4"/>
  <c r="BD77" i="4"/>
  <c r="BD78" i="4"/>
  <c r="BD79" i="4"/>
  <c r="BD80" i="4"/>
  <c r="BD81" i="4"/>
  <c r="BD82" i="4"/>
  <c r="BD83" i="4"/>
  <c r="BD84" i="4"/>
  <c r="BD85" i="4"/>
  <c r="BD86" i="4"/>
  <c r="BD87" i="4"/>
  <c r="BD88" i="4"/>
  <c r="BD89" i="4"/>
  <c r="BD90" i="4"/>
  <c r="BD91" i="4"/>
  <c r="BD92" i="4"/>
  <c r="BD93" i="4"/>
  <c r="BD94" i="4"/>
  <c r="BD95" i="4"/>
  <c r="BD96" i="4"/>
  <c r="BD97" i="4"/>
  <c r="BD98" i="4"/>
  <c r="BD99" i="4"/>
  <c r="BD100" i="4"/>
  <c r="BD101" i="4"/>
  <c r="BD102" i="4"/>
  <c r="BD103" i="4"/>
  <c r="BD104" i="4"/>
  <c r="BD105" i="4"/>
  <c r="BD106" i="4"/>
  <c r="BD107" i="4"/>
  <c r="BD108" i="4"/>
  <c r="BD109" i="4"/>
  <c r="BD110" i="4"/>
  <c r="BD111" i="4"/>
  <c r="BD112" i="4"/>
  <c r="BD113" i="4"/>
  <c r="BD114" i="4"/>
  <c r="BD115" i="4"/>
  <c r="BD116" i="4"/>
  <c r="BD117" i="4"/>
  <c r="BD118" i="4"/>
  <c r="BD119" i="4"/>
  <c r="BD120" i="4"/>
  <c r="BD121" i="4"/>
  <c r="BD122" i="4"/>
  <c r="BD123" i="4"/>
  <c r="BD124" i="4"/>
  <c r="BD125" i="4"/>
  <c r="BD126" i="4"/>
  <c r="BD127" i="4"/>
  <c r="BD128" i="4"/>
  <c r="BD129" i="4"/>
  <c r="BD130" i="4"/>
  <c r="BD131" i="4"/>
  <c r="BD132" i="4"/>
  <c r="BD133" i="4"/>
  <c r="BD134" i="4"/>
  <c r="BD135" i="4"/>
  <c r="BD136" i="4"/>
  <c r="BD137" i="4"/>
  <c r="BD138" i="4"/>
  <c r="BD139" i="4"/>
  <c r="BD140" i="4"/>
  <c r="BD141" i="4"/>
  <c r="BD142" i="4"/>
  <c r="BD143" i="4"/>
  <c r="BD144" i="4"/>
  <c r="BD145" i="4"/>
  <c r="BD146" i="4"/>
  <c r="BD147" i="4"/>
  <c r="BD148" i="4"/>
  <c r="BD149" i="4"/>
  <c r="BD150" i="4"/>
  <c r="BD151" i="4"/>
  <c r="BD152" i="4"/>
  <c r="BD153" i="4"/>
  <c r="BD154" i="4"/>
  <c r="BD155" i="4"/>
  <c r="BD156" i="4"/>
  <c r="BD157" i="4"/>
  <c r="BD158" i="4"/>
  <c r="BD159" i="4"/>
  <c r="BD160" i="4"/>
  <c r="BD161" i="4"/>
  <c r="BD162" i="4"/>
  <c r="BD163" i="4"/>
  <c r="BD164" i="4"/>
  <c r="BD165" i="4"/>
  <c r="BD166" i="4"/>
  <c r="BD167" i="4"/>
  <c r="BD168" i="4"/>
  <c r="BD169" i="4"/>
  <c r="BD170" i="4"/>
  <c r="BD171" i="4"/>
  <c r="BD172" i="4"/>
  <c r="BD173" i="4"/>
  <c r="BD174" i="4"/>
  <c r="BD175" i="4"/>
  <c r="BD176" i="4"/>
  <c r="BD177" i="4"/>
  <c r="BD178" i="4"/>
  <c r="BD179" i="4"/>
  <c r="BD180" i="4"/>
  <c r="BD181" i="4"/>
  <c r="BD182" i="4"/>
  <c r="BD183" i="4"/>
  <c r="BD184" i="4"/>
  <c r="BD185" i="4"/>
  <c r="BD186" i="4"/>
  <c r="BD187" i="4"/>
  <c r="BD188" i="4"/>
  <c r="BD189" i="4"/>
  <c r="BD190" i="4"/>
  <c r="BD191" i="4"/>
  <c r="BD192" i="4"/>
  <c r="BD193" i="4"/>
  <c r="BD194" i="4"/>
  <c r="BD195" i="4"/>
  <c r="BD196" i="4"/>
  <c r="BD197" i="4"/>
  <c r="BD198" i="4"/>
  <c r="BD199" i="4"/>
  <c r="BD200" i="4"/>
  <c r="BD201" i="4"/>
  <c r="BD202" i="4"/>
  <c r="BD203" i="4"/>
  <c r="BD204" i="4"/>
  <c r="BD205" i="4"/>
  <c r="BD206" i="4"/>
  <c r="BD207" i="4"/>
  <c r="BD208" i="4"/>
  <c r="BD209" i="4"/>
  <c r="BD210" i="4"/>
  <c r="BD211" i="4"/>
  <c r="BD212" i="4"/>
  <c r="BD213" i="4"/>
  <c r="BD214" i="4"/>
  <c r="BD215" i="4"/>
  <c r="BD216" i="4"/>
  <c r="BD217" i="4"/>
  <c r="BD218" i="4"/>
  <c r="BD219" i="4"/>
  <c r="BD220" i="4"/>
  <c r="BD221" i="4"/>
  <c r="BD222" i="4"/>
  <c r="BD223" i="4"/>
  <c r="BD224" i="4"/>
  <c r="BD225" i="4"/>
  <c r="BD226" i="4"/>
  <c r="BD227" i="4"/>
  <c r="BD228" i="4"/>
  <c r="BD229" i="4"/>
  <c r="BD230" i="4"/>
  <c r="BD231" i="4"/>
  <c r="BD232" i="4"/>
  <c r="BD233" i="4"/>
  <c r="BD234" i="4"/>
  <c r="BD235" i="4"/>
  <c r="BD236" i="4"/>
  <c r="BD237" i="4"/>
  <c r="BD238" i="4"/>
  <c r="BD239" i="4"/>
  <c r="BD240" i="4"/>
  <c r="BD241" i="4"/>
  <c r="BD242" i="4"/>
  <c r="BD243" i="4"/>
  <c r="BD244" i="4"/>
  <c r="BD245" i="4"/>
  <c r="BD246" i="4"/>
  <c r="BD247" i="4"/>
  <c r="BD248" i="4"/>
  <c r="BD249" i="4"/>
  <c r="BD250" i="4"/>
  <c r="BD251" i="4"/>
  <c r="BD252" i="4"/>
  <c r="BD253" i="4"/>
  <c r="BD254" i="4"/>
  <c r="BD255" i="4"/>
  <c r="BD256" i="4"/>
  <c r="BD257" i="4"/>
  <c r="BD258" i="4"/>
  <c r="BD259" i="4"/>
  <c r="BD260" i="4"/>
  <c r="BD261" i="4"/>
  <c r="BD262" i="4"/>
  <c r="BD263" i="4"/>
  <c r="BD264" i="4"/>
  <c r="BD265" i="4"/>
  <c r="BD266" i="4"/>
  <c r="BD267" i="4"/>
  <c r="BD268" i="4"/>
  <c r="BD269" i="4"/>
  <c r="BD270" i="4"/>
  <c r="BD271" i="4"/>
  <c r="BD272" i="4"/>
  <c r="BD273" i="4"/>
  <c r="BD274" i="4"/>
  <c r="BD275" i="4"/>
  <c r="BD276" i="4"/>
  <c r="BD277" i="4"/>
  <c r="BD278" i="4"/>
  <c r="BD279" i="4"/>
  <c r="BD280" i="4"/>
  <c r="BD281" i="4"/>
  <c r="BD282" i="4"/>
  <c r="BD283" i="4"/>
  <c r="BD284" i="4"/>
  <c r="BD285" i="4"/>
  <c r="BD286" i="4"/>
  <c r="BD287" i="4"/>
  <c r="BD288" i="4"/>
  <c r="BD289" i="4"/>
  <c r="BD290" i="4"/>
  <c r="BD291" i="4"/>
  <c r="BD292" i="4"/>
  <c r="BD293" i="4"/>
  <c r="BD294" i="4"/>
  <c r="BD295" i="4"/>
  <c r="BD296" i="4"/>
  <c r="BD297" i="4"/>
  <c r="BD298" i="4"/>
  <c r="BD299" i="4"/>
  <c r="BD300" i="4"/>
  <c r="BD301" i="4"/>
  <c r="BD302" i="4"/>
  <c r="BD303" i="4"/>
  <c r="BD304" i="4"/>
  <c r="BD305" i="4"/>
  <c r="BD306" i="4"/>
  <c r="BD307" i="4"/>
  <c r="BD308" i="4"/>
  <c r="BD309" i="4"/>
  <c r="BD310" i="4"/>
  <c r="BD311" i="4"/>
  <c r="BD312" i="4"/>
  <c r="BD313" i="4"/>
  <c r="BD314" i="4"/>
  <c r="BD315" i="4"/>
  <c r="BD316" i="4"/>
  <c r="BD317" i="4"/>
  <c r="BD318" i="4"/>
  <c r="BD319" i="4"/>
  <c r="BD320" i="4"/>
  <c r="BD321" i="4"/>
  <c r="BD322" i="4"/>
  <c r="BD323" i="4"/>
  <c r="BD324" i="4"/>
  <c r="BD325" i="4"/>
  <c r="BD326" i="4"/>
  <c r="BD327" i="4"/>
  <c r="BD328" i="4"/>
  <c r="BD329" i="4"/>
  <c r="BD330" i="4"/>
  <c r="BD331" i="4"/>
  <c r="BD332" i="4"/>
  <c r="BD333" i="4"/>
  <c r="BD334" i="4"/>
  <c r="BD335" i="4"/>
  <c r="BD336" i="4"/>
  <c r="BD337" i="4"/>
  <c r="BD338" i="4"/>
  <c r="BD339" i="4"/>
  <c r="BD340" i="4"/>
  <c r="BD341" i="4"/>
  <c r="BD342" i="4"/>
  <c r="BD343" i="4"/>
  <c r="BD344" i="4"/>
  <c r="BD345" i="4"/>
  <c r="BD346" i="4"/>
  <c r="BD347" i="4"/>
  <c r="BD348" i="4"/>
  <c r="BD349" i="4"/>
  <c r="BD350" i="4"/>
  <c r="BD351" i="4"/>
  <c r="BD352" i="4"/>
  <c r="BD353" i="4"/>
  <c r="BD354" i="4"/>
  <c r="BD355" i="4"/>
  <c r="BD356" i="4"/>
  <c r="BD357" i="4"/>
  <c r="BD358" i="4"/>
  <c r="BD359" i="4"/>
  <c r="BD360" i="4"/>
  <c r="BD361" i="4"/>
  <c r="BD362" i="4"/>
  <c r="BD363" i="4"/>
  <c r="BD364" i="4"/>
  <c r="BD365" i="4"/>
  <c r="BD366" i="4"/>
  <c r="BD367" i="4"/>
  <c r="BD368" i="4"/>
  <c r="BD369" i="4"/>
  <c r="BD370" i="4"/>
  <c r="BD371" i="4"/>
  <c r="BD8" i="4"/>
  <c r="BD7" i="4"/>
  <c r="AF8" i="4"/>
  <c r="AF9" i="4"/>
  <c r="AF10" i="4"/>
  <c r="AF11" i="4"/>
  <c r="AF12" i="4"/>
  <c r="AF13" i="4"/>
  <c r="AF14" i="4"/>
  <c r="AF15" i="4"/>
  <c r="AF16" i="4"/>
  <c r="AF17" i="4"/>
  <c r="AF18" i="4"/>
  <c r="AF19" i="4"/>
  <c r="AF20" i="4"/>
  <c r="AF21" i="4"/>
  <c r="AF22" i="4"/>
  <c r="AF23" i="4"/>
  <c r="AF24" i="4"/>
  <c r="AF25" i="4"/>
  <c r="AF26" i="4"/>
  <c r="AF27" i="4"/>
  <c r="AF28" i="4"/>
  <c r="AF29" i="4"/>
  <c r="AF30" i="4"/>
  <c r="AF31" i="4"/>
  <c r="AF32" i="4"/>
  <c r="AF33" i="4"/>
  <c r="AF34" i="4"/>
  <c r="AF35" i="4"/>
  <c r="AF36" i="4"/>
  <c r="AF37" i="4"/>
  <c r="AF38" i="4"/>
  <c r="AF39" i="4"/>
  <c r="AF40" i="4"/>
  <c r="AF41" i="4"/>
  <c r="AF42" i="4"/>
  <c r="AF43" i="4"/>
  <c r="AF44" i="4"/>
  <c r="AF45" i="4"/>
  <c r="AF46" i="4"/>
  <c r="AF47" i="4"/>
  <c r="AF48" i="4"/>
  <c r="AF49" i="4"/>
  <c r="AF50" i="4"/>
  <c r="AF51" i="4"/>
  <c r="AF52" i="4"/>
  <c r="AF53" i="4"/>
  <c r="AF54" i="4"/>
  <c r="AF55" i="4"/>
  <c r="AF56" i="4"/>
  <c r="AF57" i="4"/>
  <c r="AF58" i="4"/>
  <c r="AF59" i="4"/>
  <c r="AF60" i="4"/>
  <c r="AF61" i="4"/>
  <c r="AF62" i="4"/>
  <c r="AF63" i="4"/>
  <c r="AF64" i="4"/>
  <c r="AF65" i="4"/>
  <c r="AF66" i="4"/>
  <c r="AF67" i="4"/>
  <c r="AF68" i="4"/>
  <c r="AF69" i="4"/>
  <c r="AF70" i="4"/>
  <c r="AF71" i="4"/>
  <c r="AF72" i="4"/>
  <c r="AF73" i="4"/>
  <c r="AF74" i="4"/>
  <c r="AF75" i="4"/>
  <c r="AF76" i="4"/>
  <c r="AF77" i="4"/>
  <c r="AF78" i="4"/>
  <c r="AF79" i="4"/>
  <c r="AF80" i="4"/>
  <c r="AF81" i="4"/>
  <c r="AF82" i="4"/>
  <c r="AF83" i="4"/>
  <c r="AF84" i="4"/>
  <c r="AF85" i="4"/>
  <c r="AF86" i="4"/>
  <c r="AF87" i="4"/>
  <c r="AF88" i="4"/>
  <c r="AF89" i="4"/>
  <c r="AF90" i="4"/>
  <c r="AF91" i="4"/>
  <c r="AF92" i="4"/>
  <c r="AF93" i="4"/>
  <c r="AF94" i="4"/>
  <c r="AF95" i="4"/>
  <c r="AF96" i="4"/>
  <c r="AF97" i="4"/>
  <c r="AF98" i="4"/>
  <c r="AF99" i="4"/>
  <c r="AF100" i="4"/>
  <c r="AF101" i="4"/>
  <c r="AF102" i="4"/>
  <c r="AF103" i="4"/>
  <c r="AF104" i="4"/>
  <c r="AF105" i="4"/>
  <c r="AF106" i="4"/>
  <c r="AF107" i="4"/>
  <c r="AF108" i="4"/>
  <c r="AF109" i="4"/>
  <c r="AF110" i="4"/>
  <c r="AF111" i="4"/>
  <c r="AF112" i="4"/>
  <c r="AF113" i="4"/>
  <c r="AF114" i="4"/>
  <c r="AF115" i="4"/>
  <c r="AF116" i="4"/>
  <c r="AF117" i="4"/>
  <c r="AF118" i="4"/>
  <c r="AF119" i="4"/>
  <c r="AF120" i="4"/>
  <c r="AF121" i="4"/>
  <c r="AF122" i="4"/>
  <c r="AF123" i="4"/>
  <c r="AF124" i="4"/>
  <c r="AF125" i="4"/>
  <c r="AF126" i="4"/>
  <c r="AF127" i="4"/>
  <c r="AF128" i="4"/>
  <c r="AF129" i="4"/>
  <c r="AF130" i="4"/>
  <c r="AF131" i="4"/>
  <c r="AF132" i="4"/>
  <c r="AF133" i="4"/>
  <c r="AF134" i="4"/>
  <c r="AF135" i="4"/>
  <c r="AF136" i="4"/>
  <c r="AF137" i="4"/>
  <c r="AF138" i="4"/>
  <c r="AF139" i="4"/>
  <c r="AF140" i="4"/>
  <c r="AF141" i="4"/>
  <c r="AF142" i="4"/>
  <c r="AF143" i="4"/>
  <c r="AF144" i="4"/>
  <c r="AF145" i="4"/>
  <c r="AF146" i="4"/>
  <c r="AF147" i="4"/>
  <c r="AF148" i="4"/>
  <c r="AF149" i="4"/>
  <c r="AF150" i="4"/>
  <c r="AF151" i="4"/>
  <c r="AF152" i="4"/>
  <c r="AF153" i="4"/>
  <c r="AF154" i="4"/>
  <c r="AF155" i="4"/>
  <c r="AF156" i="4"/>
  <c r="AF157" i="4"/>
  <c r="AF158" i="4"/>
  <c r="AF159" i="4"/>
  <c r="AF160" i="4"/>
  <c r="AF161" i="4"/>
  <c r="AF162" i="4"/>
  <c r="AF163" i="4"/>
  <c r="AF164" i="4"/>
  <c r="AF165" i="4"/>
  <c r="AF166" i="4"/>
  <c r="AF167" i="4"/>
  <c r="AF168" i="4"/>
  <c r="AF169" i="4"/>
  <c r="AF170" i="4"/>
  <c r="AF171" i="4"/>
  <c r="AF172" i="4"/>
  <c r="AF173" i="4"/>
  <c r="AF174" i="4"/>
  <c r="AF175" i="4"/>
  <c r="AF176" i="4"/>
  <c r="AF177" i="4"/>
  <c r="AF178" i="4"/>
  <c r="AF179" i="4"/>
  <c r="AF180" i="4"/>
  <c r="AF181" i="4"/>
  <c r="AF182" i="4"/>
  <c r="AF183" i="4"/>
  <c r="AF184" i="4"/>
  <c r="AF185" i="4"/>
  <c r="AF186" i="4"/>
  <c r="AF187" i="4"/>
  <c r="AF188" i="4"/>
  <c r="AF189" i="4"/>
  <c r="AF190" i="4"/>
  <c r="AF191" i="4"/>
  <c r="AF192" i="4"/>
  <c r="AF193" i="4"/>
  <c r="AF194" i="4"/>
  <c r="AF195" i="4"/>
  <c r="AF196" i="4"/>
  <c r="AF197" i="4"/>
  <c r="AF198" i="4"/>
  <c r="AF199" i="4"/>
  <c r="AF200" i="4"/>
  <c r="AF201" i="4"/>
  <c r="AF202" i="4"/>
  <c r="AF203" i="4"/>
  <c r="AF204" i="4"/>
  <c r="AF205" i="4"/>
  <c r="AF206" i="4"/>
  <c r="AF207" i="4"/>
  <c r="AF208" i="4"/>
  <c r="AF209" i="4"/>
  <c r="AF210" i="4"/>
  <c r="AF211" i="4"/>
  <c r="AF212" i="4"/>
  <c r="AF213" i="4"/>
  <c r="AF214" i="4"/>
  <c r="AF215" i="4"/>
  <c r="AF216" i="4"/>
  <c r="AF217" i="4"/>
  <c r="AF218" i="4"/>
  <c r="AF219" i="4"/>
  <c r="AF220" i="4"/>
  <c r="AF221" i="4"/>
  <c r="AF222" i="4"/>
  <c r="AF223" i="4"/>
  <c r="AF224" i="4"/>
  <c r="AF225" i="4"/>
  <c r="AF226" i="4"/>
  <c r="AF227" i="4"/>
  <c r="AF228" i="4"/>
  <c r="AF229" i="4"/>
  <c r="AF230" i="4"/>
  <c r="AF231" i="4"/>
  <c r="AF232" i="4"/>
  <c r="AF233" i="4"/>
  <c r="AF234" i="4"/>
  <c r="AF235" i="4"/>
  <c r="AF236" i="4"/>
  <c r="AF237" i="4"/>
  <c r="AF238" i="4"/>
  <c r="AF239" i="4"/>
  <c r="AF240" i="4"/>
  <c r="AF241" i="4"/>
  <c r="AF242" i="4"/>
  <c r="AF243" i="4"/>
  <c r="AF244" i="4"/>
  <c r="AF245" i="4"/>
  <c r="AF246" i="4"/>
  <c r="AF247" i="4"/>
  <c r="AF248" i="4"/>
  <c r="AF249" i="4"/>
  <c r="AF250" i="4"/>
  <c r="AF251" i="4"/>
  <c r="AF252" i="4"/>
  <c r="AF253" i="4"/>
  <c r="AF254" i="4"/>
  <c r="AF255" i="4"/>
  <c r="AF256" i="4"/>
  <c r="AF257" i="4"/>
  <c r="AF258" i="4"/>
  <c r="AF259" i="4"/>
  <c r="AF260" i="4"/>
  <c r="AF261" i="4"/>
  <c r="AF262" i="4"/>
  <c r="AF263" i="4"/>
  <c r="AF264" i="4"/>
  <c r="AF265" i="4"/>
  <c r="AF266" i="4"/>
  <c r="AF267" i="4"/>
  <c r="AF268" i="4"/>
  <c r="AF269" i="4"/>
  <c r="AF270" i="4"/>
  <c r="AF271" i="4"/>
  <c r="AF272" i="4"/>
  <c r="AF273" i="4"/>
  <c r="AF274" i="4"/>
  <c r="AF275" i="4"/>
  <c r="AF276" i="4"/>
  <c r="AF277" i="4"/>
  <c r="AF278" i="4"/>
  <c r="AF279" i="4"/>
  <c r="AF280" i="4"/>
  <c r="AF281" i="4"/>
  <c r="AF282" i="4"/>
  <c r="AF283" i="4"/>
  <c r="AF284" i="4"/>
  <c r="AF285" i="4"/>
  <c r="AF286" i="4"/>
  <c r="AF287" i="4"/>
  <c r="AF288" i="4"/>
  <c r="AF289" i="4"/>
  <c r="AF290" i="4"/>
  <c r="AF291" i="4"/>
  <c r="AF292" i="4"/>
  <c r="AF293" i="4"/>
  <c r="AF294" i="4"/>
  <c r="AF295" i="4"/>
  <c r="AF296" i="4"/>
  <c r="AF297" i="4"/>
  <c r="AF298" i="4"/>
  <c r="AF299" i="4"/>
  <c r="AF300" i="4"/>
  <c r="AF301" i="4"/>
  <c r="AF302" i="4"/>
  <c r="AF303" i="4"/>
  <c r="AF304" i="4"/>
  <c r="AF305" i="4"/>
  <c r="AF306" i="4"/>
  <c r="AF307" i="4"/>
  <c r="AF308" i="4"/>
  <c r="AF309" i="4"/>
  <c r="AF310" i="4"/>
  <c r="AF311" i="4"/>
  <c r="AF312" i="4"/>
  <c r="AF313" i="4"/>
  <c r="AF314" i="4"/>
  <c r="AF315" i="4"/>
  <c r="AF316" i="4"/>
  <c r="AF317" i="4"/>
  <c r="AF318" i="4"/>
  <c r="AF319" i="4"/>
  <c r="AF320" i="4"/>
  <c r="AF321" i="4"/>
  <c r="AF322" i="4"/>
  <c r="AF323" i="4"/>
  <c r="AF324" i="4"/>
  <c r="AF325" i="4"/>
  <c r="AF326" i="4"/>
  <c r="AF327" i="4"/>
  <c r="AF328" i="4"/>
  <c r="AF329" i="4"/>
  <c r="AF330" i="4"/>
  <c r="AF331" i="4"/>
  <c r="AF332" i="4"/>
  <c r="AF333" i="4"/>
  <c r="AF334" i="4"/>
  <c r="AF335" i="4"/>
  <c r="AF336" i="4"/>
  <c r="AF337" i="4"/>
  <c r="AF338" i="4"/>
  <c r="AF339" i="4"/>
  <c r="AF340" i="4"/>
  <c r="AF341" i="4"/>
  <c r="AF342" i="4"/>
  <c r="AF343" i="4"/>
  <c r="AF344" i="4"/>
  <c r="AF345" i="4"/>
  <c r="AF346" i="4"/>
  <c r="AF347" i="4"/>
  <c r="AF348" i="4"/>
  <c r="AF349" i="4"/>
  <c r="AF350" i="4"/>
  <c r="AF351" i="4"/>
  <c r="AF352" i="4"/>
  <c r="AF353" i="4"/>
  <c r="AF354" i="4"/>
  <c r="AF355" i="4"/>
  <c r="AF356" i="4"/>
  <c r="AF357" i="4"/>
  <c r="AF358" i="4"/>
  <c r="AF359" i="4"/>
  <c r="AF360" i="4"/>
  <c r="AF361" i="4"/>
  <c r="AF362" i="4"/>
  <c r="AF363" i="4"/>
  <c r="AF364" i="4"/>
  <c r="AF365" i="4"/>
  <c r="AF366" i="4"/>
  <c r="AF367" i="4"/>
  <c r="AF368" i="4"/>
  <c r="AF369" i="4"/>
  <c r="AF370" i="4"/>
  <c r="AF371" i="4"/>
  <c r="AB8" i="4"/>
  <c r="AB9" i="4"/>
  <c r="AB10" i="4"/>
  <c r="AB11" i="4"/>
  <c r="AB12" i="4"/>
  <c r="AB13" i="4"/>
  <c r="AB14" i="4"/>
  <c r="AB15" i="4"/>
  <c r="AB16" i="4"/>
  <c r="AB17" i="4"/>
  <c r="AB18" i="4"/>
  <c r="AB19" i="4"/>
  <c r="AB20" i="4"/>
  <c r="AB21" i="4"/>
  <c r="AB22" i="4"/>
  <c r="AB23" i="4"/>
  <c r="AB24" i="4"/>
  <c r="AB25" i="4"/>
  <c r="AB26" i="4"/>
  <c r="AB27" i="4"/>
  <c r="AB28" i="4"/>
  <c r="AB29" i="4"/>
  <c r="AB30" i="4"/>
  <c r="AB31" i="4"/>
  <c r="AB32" i="4"/>
  <c r="AB33" i="4"/>
  <c r="AB34" i="4"/>
  <c r="AB35" i="4"/>
  <c r="AB36" i="4"/>
  <c r="AB37" i="4"/>
  <c r="AB38" i="4"/>
  <c r="AB39" i="4"/>
  <c r="AB40" i="4"/>
  <c r="AB41" i="4"/>
  <c r="AB42" i="4"/>
  <c r="AB43" i="4"/>
  <c r="AB44" i="4"/>
  <c r="AB45" i="4"/>
  <c r="AB46" i="4"/>
  <c r="AB47" i="4"/>
  <c r="AB48" i="4"/>
  <c r="AB49" i="4"/>
  <c r="AB50" i="4"/>
  <c r="AB51" i="4"/>
  <c r="AB52" i="4"/>
  <c r="AB53" i="4"/>
  <c r="AB54" i="4"/>
  <c r="AB55" i="4"/>
  <c r="AB56" i="4"/>
  <c r="AB57" i="4"/>
  <c r="AB58" i="4"/>
  <c r="AB59" i="4"/>
  <c r="AB60" i="4"/>
  <c r="AB61" i="4"/>
  <c r="AB62" i="4"/>
  <c r="AB63" i="4"/>
  <c r="AB64" i="4"/>
  <c r="AB65" i="4"/>
  <c r="AB66" i="4"/>
  <c r="AB67" i="4"/>
  <c r="AB68" i="4"/>
  <c r="AB69" i="4"/>
  <c r="AB70" i="4"/>
  <c r="AB71" i="4"/>
  <c r="AB72" i="4"/>
  <c r="AB73" i="4"/>
  <c r="AB74" i="4"/>
  <c r="AB75" i="4"/>
  <c r="AB76" i="4"/>
  <c r="AB77" i="4"/>
  <c r="AB78" i="4"/>
  <c r="AB79" i="4"/>
  <c r="AB80" i="4"/>
  <c r="AB81" i="4"/>
  <c r="AB82" i="4"/>
  <c r="AB83" i="4"/>
  <c r="AB84" i="4"/>
  <c r="AB85" i="4"/>
  <c r="AB86" i="4"/>
  <c r="AB87" i="4"/>
  <c r="AB88" i="4"/>
  <c r="AB89" i="4"/>
  <c r="AB90" i="4"/>
  <c r="AB91" i="4"/>
  <c r="AB92" i="4"/>
  <c r="AB93" i="4"/>
  <c r="AB94" i="4"/>
  <c r="AB95" i="4"/>
  <c r="AB96" i="4"/>
  <c r="AB97" i="4"/>
  <c r="AB98" i="4"/>
  <c r="AB99" i="4"/>
  <c r="AB100" i="4"/>
  <c r="AB101" i="4"/>
  <c r="AB102" i="4"/>
  <c r="AB103" i="4"/>
  <c r="AB104" i="4"/>
  <c r="AB105" i="4"/>
  <c r="AB106" i="4"/>
  <c r="AB107" i="4"/>
  <c r="AB108" i="4"/>
  <c r="AB109" i="4"/>
  <c r="AB110" i="4"/>
  <c r="AB111" i="4"/>
  <c r="AB112" i="4"/>
  <c r="AB113" i="4"/>
  <c r="AB114" i="4"/>
  <c r="AB115" i="4"/>
  <c r="AB116" i="4"/>
  <c r="AB117" i="4"/>
  <c r="AB118" i="4"/>
  <c r="AB119" i="4"/>
  <c r="AB120" i="4"/>
  <c r="AB121" i="4"/>
  <c r="AB122" i="4"/>
  <c r="AB123" i="4"/>
  <c r="AB124" i="4"/>
  <c r="AB125" i="4"/>
  <c r="AB126" i="4"/>
  <c r="AB127" i="4"/>
  <c r="AB128" i="4"/>
  <c r="AB129" i="4"/>
  <c r="AB130" i="4"/>
  <c r="AB131" i="4"/>
  <c r="AB132" i="4"/>
  <c r="AB133" i="4"/>
  <c r="AB134" i="4"/>
  <c r="AB135" i="4"/>
  <c r="AB136" i="4"/>
  <c r="AB137" i="4"/>
  <c r="AB138" i="4"/>
  <c r="AB139" i="4"/>
  <c r="AB140" i="4"/>
  <c r="AB141" i="4"/>
  <c r="AB142" i="4"/>
  <c r="AB143" i="4"/>
  <c r="AB144" i="4"/>
  <c r="AB145" i="4"/>
  <c r="AB146" i="4"/>
  <c r="AB147" i="4"/>
  <c r="AB148" i="4"/>
  <c r="AB149" i="4"/>
  <c r="AB150" i="4"/>
  <c r="AB151" i="4"/>
  <c r="AB152" i="4"/>
  <c r="AB153" i="4"/>
  <c r="AB154" i="4"/>
  <c r="AB155" i="4"/>
  <c r="AB156" i="4"/>
  <c r="AB157" i="4"/>
  <c r="AB158" i="4"/>
  <c r="AB159" i="4"/>
  <c r="AB160" i="4"/>
  <c r="AB161" i="4"/>
  <c r="AB162" i="4"/>
  <c r="AB163" i="4"/>
  <c r="AB164" i="4"/>
  <c r="AB165" i="4"/>
  <c r="AB166" i="4"/>
  <c r="AB167" i="4"/>
  <c r="AB168" i="4"/>
  <c r="AB169" i="4"/>
  <c r="AB170" i="4"/>
  <c r="AB171" i="4"/>
  <c r="AB172" i="4"/>
  <c r="AB173" i="4"/>
  <c r="AB174" i="4"/>
  <c r="AB175" i="4"/>
  <c r="AB176" i="4"/>
  <c r="AB177" i="4"/>
  <c r="AB178" i="4"/>
  <c r="AB179" i="4"/>
  <c r="AB180" i="4"/>
  <c r="AB181" i="4"/>
  <c r="AB182" i="4"/>
  <c r="AB183" i="4"/>
  <c r="AB184" i="4"/>
  <c r="AB185" i="4"/>
  <c r="AB186" i="4"/>
  <c r="AB187" i="4"/>
  <c r="AB188" i="4"/>
  <c r="AB189" i="4"/>
  <c r="AB190" i="4"/>
  <c r="AB191" i="4"/>
  <c r="AB192" i="4"/>
  <c r="AB193" i="4"/>
  <c r="AB194" i="4"/>
  <c r="AB195" i="4"/>
  <c r="AB196" i="4"/>
  <c r="AB197" i="4"/>
  <c r="AB198" i="4"/>
  <c r="AB199" i="4"/>
  <c r="AB200" i="4"/>
  <c r="AB201" i="4"/>
  <c r="AB202" i="4"/>
  <c r="AB203" i="4"/>
  <c r="AB204" i="4"/>
  <c r="AB205" i="4"/>
  <c r="AB206" i="4"/>
  <c r="AB207" i="4"/>
  <c r="AB208" i="4"/>
  <c r="AB209" i="4"/>
  <c r="AB210" i="4"/>
  <c r="AB211" i="4"/>
  <c r="AB212" i="4"/>
  <c r="AB213" i="4"/>
  <c r="AB214" i="4"/>
  <c r="AB215" i="4"/>
  <c r="AB216" i="4"/>
  <c r="AB217" i="4"/>
  <c r="AB218" i="4"/>
  <c r="AB219" i="4"/>
  <c r="AB220" i="4"/>
  <c r="AB221" i="4"/>
  <c r="AB222" i="4"/>
  <c r="AB223" i="4"/>
  <c r="AB224" i="4"/>
  <c r="AB225" i="4"/>
  <c r="AB226" i="4"/>
  <c r="AB227" i="4"/>
  <c r="AB228" i="4"/>
  <c r="AB229" i="4"/>
  <c r="AB230" i="4"/>
  <c r="AB231" i="4"/>
  <c r="AB232" i="4"/>
  <c r="AB233" i="4"/>
  <c r="AB234" i="4"/>
  <c r="AB235" i="4"/>
  <c r="AB236" i="4"/>
  <c r="AB237" i="4"/>
  <c r="AB238" i="4"/>
  <c r="AB239" i="4"/>
  <c r="AB240" i="4"/>
  <c r="AB241" i="4"/>
  <c r="AB242" i="4"/>
  <c r="AB243" i="4"/>
  <c r="AB244" i="4"/>
  <c r="AB245" i="4"/>
  <c r="AB246" i="4"/>
  <c r="AB247" i="4"/>
  <c r="AB248" i="4"/>
  <c r="AB249" i="4"/>
  <c r="AB250" i="4"/>
  <c r="AB251" i="4"/>
  <c r="AB252" i="4"/>
  <c r="AB253" i="4"/>
  <c r="AB254" i="4"/>
  <c r="AB255" i="4"/>
  <c r="AB256" i="4"/>
  <c r="AB257" i="4"/>
  <c r="AB258" i="4"/>
  <c r="AB259" i="4"/>
  <c r="AB260" i="4"/>
  <c r="AB261" i="4"/>
  <c r="AB262" i="4"/>
  <c r="AB263" i="4"/>
  <c r="AB264" i="4"/>
  <c r="AB265" i="4"/>
  <c r="AB266" i="4"/>
  <c r="AB267" i="4"/>
  <c r="AB268" i="4"/>
  <c r="AB269" i="4"/>
  <c r="AB270" i="4"/>
  <c r="AB271" i="4"/>
  <c r="AB272" i="4"/>
  <c r="AB273" i="4"/>
  <c r="AB274" i="4"/>
  <c r="AB275" i="4"/>
  <c r="AB276" i="4"/>
  <c r="AB277" i="4"/>
  <c r="AB278" i="4"/>
  <c r="AB279" i="4"/>
  <c r="AB280" i="4"/>
  <c r="AB281" i="4"/>
  <c r="AB282" i="4"/>
  <c r="AB283" i="4"/>
  <c r="AB284" i="4"/>
  <c r="AB285" i="4"/>
  <c r="AB286" i="4"/>
  <c r="AB287" i="4"/>
  <c r="AB288" i="4"/>
  <c r="AB289" i="4"/>
  <c r="AB290" i="4"/>
  <c r="AB291" i="4"/>
  <c r="AB292" i="4"/>
  <c r="AB293" i="4"/>
  <c r="AB294" i="4"/>
  <c r="AB295" i="4"/>
  <c r="AB296" i="4"/>
  <c r="AB297" i="4"/>
  <c r="AB298" i="4"/>
  <c r="AB299" i="4"/>
  <c r="AB300" i="4"/>
  <c r="AB301" i="4"/>
  <c r="AB302" i="4"/>
  <c r="AB303" i="4"/>
  <c r="AB304" i="4"/>
  <c r="AB305" i="4"/>
  <c r="AB306" i="4"/>
  <c r="AB307" i="4"/>
  <c r="AB308" i="4"/>
  <c r="AB309" i="4"/>
  <c r="AB310" i="4"/>
  <c r="AB311" i="4"/>
  <c r="AB312" i="4"/>
  <c r="AB313" i="4"/>
  <c r="AB314" i="4"/>
  <c r="AB315" i="4"/>
  <c r="AB316" i="4"/>
  <c r="AB317" i="4"/>
  <c r="AB318" i="4"/>
  <c r="AB319" i="4"/>
  <c r="AB320" i="4"/>
  <c r="AB321" i="4"/>
  <c r="AB322" i="4"/>
  <c r="AB323" i="4"/>
  <c r="AB324" i="4"/>
  <c r="AB325" i="4"/>
  <c r="AB326" i="4"/>
  <c r="AB327" i="4"/>
  <c r="AB328" i="4"/>
  <c r="AB329" i="4"/>
  <c r="AB330" i="4"/>
  <c r="AB331" i="4"/>
  <c r="AB332" i="4"/>
  <c r="AB333" i="4"/>
  <c r="AB334" i="4"/>
  <c r="AB335" i="4"/>
  <c r="AB336" i="4"/>
  <c r="AB337" i="4"/>
  <c r="AB338" i="4"/>
  <c r="AB339" i="4"/>
  <c r="AB340" i="4"/>
  <c r="AB341" i="4"/>
  <c r="AB342" i="4"/>
  <c r="AB343" i="4"/>
  <c r="AB344" i="4"/>
  <c r="AB345" i="4"/>
  <c r="AB346" i="4"/>
  <c r="AB347" i="4"/>
  <c r="AB348" i="4"/>
  <c r="AB349" i="4"/>
  <c r="AB350" i="4"/>
  <c r="AB351" i="4"/>
  <c r="AB352" i="4"/>
  <c r="AB353" i="4"/>
  <c r="AB354" i="4"/>
  <c r="AB355" i="4"/>
  <c r="AB356" i="4"/>
  <c r="AB357" i="4"/>
  <c r="AB358" i="4"/>
  <c r="AB359" i="4"/>
  <c r="AB360" i="4"/>
  <c r="AB361" i="4"/>
  <c r="AB362" i="4"/>
  <c r="AB363" i="4"/>
  <c r="AB364" i="4"/>
  <c r="AB365" i="4"/>
  <c r="AB366" i="4"/>
  <c r="AB367" i="4"/>
  <c r="AB368" i="4"/>
  <c r="AB369" i="4"/>
  <c r="AB370" i="4"/>
  <c r="AB371" i="4"/>
  <c r="AB7" i="4"/>
  <c r="AX7" i="14" l="1"/>
  <c r="AX10" i="14"/>
  <c r="AX6" i="14"/>
  <c r="AX11" i="14"/>
  <c r="AT10" i="14"/>
  <c r="AX14" i="14"/>
  <c r="AT8" i="14"/>
  <c r="AT6" i="14"/>
  <c r="AX8" i="14"/>
  <c r="AX12" i="14"/>
  <c r="AX17" i="14"/>
  <c r="AX9" i="14"/>
  <c r="AX16" i="14"/>
  <c r="AT16" i="14"/>
  <c r="AT13" i="14"/>
  <c r="AT12" i="14"/>
  <c r="AV19" i="14"/>
  <c r="AV18" i="14"/>
  <c r="AU20" i="14" s="1"/>
  <c r="L38" i="8" s="1"/>
  <c r="AT14" i="14"/>
  <c r="AT9" i="14"/>
  <c r="AT15" i="14"/>
  <c r="AX13" i="14"/>
  <c r="AT7" i="14"/>
  <c r="AR19" i="14"/>
  <c r="AR18" i="14"/>
  <c r="AQ20" i="14" s="1"/>
  <c r="K30" i="8" s="1"/>
  <c r="AT11" i="14"/>
  <c r="J735" i="1"/>
  <c r="J734" i="1"/>
  <c r="J733" i="1"/>
  <c r="J732" i="1"/>
  <c r="J731" i="1"/>
  <c r="J730" i="1"/>
  <c r="J729" i="1"/>
  <c r="J728" i="1"/>
  <c r="J727" i="1"/>
  <c r="J726" i="1"/>
  <c r="J725" i="1"/>
  <c r="J724" i="1"/>
  <c r="J723" i="1"/>
  <c r="J722" i="1"/>
  <c r="J721" i="1"/>
  <c r="J720" i="1"/>
  <c r="J719" i="1"/>
  <c r="J718" i="1"/>
  <c r="J717" i="1"/>
  <c r="J716" i="1"/>
  <c r="J715" i="1"/>
  <c r="J714" i="1"/>
  <c r="J713" i="1"/>
  <c r="J712" i="1"/>
  <c r="J711" i="1"/>
  <c r="J710" i="1"/>
  <c r="J709" i="1"/>
  <c r="J708" i="1"/>
  <c r="J707" i="1"/>
  <c r="J706" i="1"/>
  <c r="J705" i="1"/>
  <c r="J704" i="1"/>
  <c r="J703" i="1"/>
  <c r="J702" i="1"/>
  <c r="J701" i="1"/>
  <c r="J700" i="1"/>
  <c r="J699" i="1"/>
  <c r="J698" i="1"/>
  <c r="J697" i="1"/>
  <c r="J696" i="1"/>
  <c r="J695" i="1"/>
  <c r="J694" i="1"/>
  <c r="J693" i="1"/>
  <c r="J692" i="1"/>
  <c r="J691" i="1"/>
  <c r="J690" i="1"/>
  <c r="J689" i="1"/>
  <c r="J688" i="1"/>
  <c r="J687" i="1"/>
  <c r="J686" i="1"/>
  <c r="J685" i="1"/>
  <c r="J684" i="1"/>
  <c r="J683" i="1"/>
  <c r="J682" i="1"/>
  <c r="J681" i="1"/>
  <c r="J680" i="1"/>
  <c r="J679" i="1"/>
  <c r="J678" i="1"/>
  <c r="J677" i="1"/>
  <c r="J676" i="1"/>
  <c r="J675" i="1"/>
  <c r="J674" i="1"/>
  <c r="J673" i="1"/>
  <c r="J672" i="1"/>
  <c r="J671" i="1"/>
  <c r="J670" i="1"/>
  <c r="J669" i="1"/>
  <c r="J668" i="1"/>
  <c r="J667" i="1"/>
  <c r="J666" i="1"/>
  <c r="J665" i="1"/>
  <c r="J664" i="1"/>
  <c r="J663" i="1"/>
  <c r="J662" i="1"/>
  <c r="J661" i="1"/>
  <c r="J660" i="1"/>
  <c r="J659" i="1"/>
  <c r="J658" i="1"/>
  <c r="J657" i="1"/>
  <c r="J656" i="1"/>
  <c r="J655" i="1"/>
  <c r="J654" i="1"/>
  <c r="J653" i="1"/>
  <c r="J652" i="1"/>
  <c r="J651" i="1"/>
  <c r="J650" i="1"/>
  <c r="J649" i="1"/>
  <c r="J648" i="1"/>
  <c r="J647" i="1"/>
  <c r="J646" i="1"/>
  <c r="J645" i="1"/>
  <c r="J644" i="1"/>
  <c r="J643" i="1"/>
  <c r="J642" i="1"/>
  <c r="J641" i="1"/>
  <c r="J640" i="1"/>
  <c r="J639" i="1"/>
  <c r="J638" i="1"/>
  <c r="J637" i="1"/>
  <c r="J636" i="1"/>
  <c r="J635" i="1"/>
  <c r="J634" i="1"/>
  <c r="J633" i="1"/>
  <c r="J632" i="1"/>
  <c r="J631" i="1"/>
  <c r="J630" i="1"/>
  <c r="J629" i="1"/>
  <c r="J628" i="1"/>
  <c r="J627" i="1"/>
  <c r="J626" i="1"/>
  <c r="J625" i="1"/>
  <c r="J624" i="1"/>
  <c r="J623" i="1"/>
  <c r="J622" i="1"/>
  <c r="J621" i="1"/>
  <c r="J620" i="1"/>
  <c r="J619" i="1"/>
  <c r="J618" i="1"/>
  <c r="J617" i="1"/>
  <c r="J616" i="1"/>
  <c r="J615" i="1"/>
  <c r="J614" i="1"/>
  <c r="J613" i="1"/>
  <c r="J612" i="1"/>
  <c r="J611" i="1"/>
  <c r="J610" i="1"/>
  <c r="J609" i="1"/>
  <c r="J608" i="1"/>
  <c r="J607" i="1"/>
  <c r="J606" i="1"/>
  <c r="J605" i="1"/>
  <c r="J604" i="1"/>
  <c r="J603" i="1"/>
  <c r="J602" i="1"/>
  <c r="J601" i="1"/>
  <c r="J600" i="1"/>
  <c r="J599" i="1"/>
  <c r="J598" i="1"/>
  <c r="J597" i="1"/>
  <c r="J596" i="1"/>
  <c r="J595" i="1"/>
  <c r="J594" i="1"/>
  <c r="J593" i="1"/>
  <c r="J592" i="1"/>
  <c r="J591" i="1"/>
  <c r="J590" i="1"/>
  <c r="J589" i="1"/>
  <c r="J588" i="1"/>
  <c r="J587" i="1"/>
  <c r="J586" i="1"/>
  <c r="J585" i="1"/>
  <c r="J584" i="1"/>
  <c r="J583" i="1"/>
  <c r="J582" i="1"/>
  <c r="J581" i="1"/>
  <c r="J580" i="1"/>
  <c r="J579" i="1"/>
  <c r="J578" i="1"/>
  <c r="J577" i="1"/>
  <c r="J576" i="1"/>
  <c r="J575" i="1"/>
  <c r="J574" i="1"/>
  <c r="J573" i="1"/>
  <c r="J572" i="1"/>
  <c r="J571" i="1"/>
  <c r="J570" i="1"/>
  <c r="J569" i="1"/>
  <c r="J568" i="1"/>
  <c r="J567" i="1"/>
  <c r="J566" i="1"/>
  <c r="J565" i="1"/>
  <c r="J564" i="1"/>
  <c r="J563" i="1"/>
  <c r="J562" i="1"/>
  <c r="J561" i="1"/>
  <c r="J560" i="1"/>
  <c r="J559" i="1"/>
  <c r="J558" i="1"/>
  <c r="J557" i="1"/>
  <c r="J556" i="1"/>
  <c r="J555" i="1"/>
  <c r="J554" i="1"/>
  <c r="J553" i="1"/>
  <c r="J552" i="1"/>
  <c r="J551" i="1"/>
  <c r="J550" i="1"/>
  <c r="J549" i="1"/>
  <c r="J548" i="1"/>
  <c r="J547" i="1"/>
  <c r="J546" i="1"/>
  <c r="J545" i="1"/>
  <c r="J544" i="1"/>
  <c r="J543" i="1"/>
  <c r="J542" i="1"/>
  <c r="J541" i="1"/>
  <c r="J540" i="1"/>
  <c r="J539" i="1"/>
  <c r="J538" i="1"/>
  <c r="J537" i="1"/>
  <c r="J536" i="1"/>
  <c r="J535" i="1"/>
  <c r="J534" i="1"/>
  <c r="J533" i="1"/>
  <c r="J532" i="1"/>
  <c r="J531" i="1"/>
  <c r="J530" i="1"/>
  <c r="J529" i="1"/>
  <c r="J528" i="1"/>
  <c r="J527" i="1"/>
  <c r="J526" i="1"/>
  <c r="J525" i="1"/>
  <c r="J524" i="1"/>
  <c r="J523" i="1"/>
  <c r="J522" i="1"/>
  <c r="J521" i="1"/>
  <c r="J520" i="1"/>
  <c r="J519" i="1"/>
  <c r="J518" i="1"/>
  <c r="J517" i="1"/>
  <c r="J516" i="1"/>
  <c r="J515" i="1"/>
  <c r="J514" i="1"/>
  <c r="J513" i="1"/>
  <c r="J512" i="1"/>
  <c r="J511" i="1"/>
  <c r="J510" i="1"/>
  <c r="J509" i="1"/>
  <c r="J508" i="1"/>
  <c r="J507" i="1"/>
  <c r="J506" i="1"/>
  <c r="J505" i="1"/>
  <c r="J504" i="1"/>
  <c r="J503" i="1"/>
  <c r="J502" i="1"/>
  <c r="J501" i="1"/>
  <c r="J500" i="1"/>
  <c r="J499" i="1"/>
  <c r="J498" i="1"/>
  <c r="J497" i="1"/>
  <c r="J496" i="1"/>
  <c r="J495" i="1"/>
  <c r="J494" i="1"/>
  <c r="J493" i="1"/>
  <c r="J492" i="1"/>
  <c r="J491" i="1"/>
  <c r="J490" i="1"/>
  <c r="J489" i="1"/>
  <c r="J488" i="1"/>
  <c r="J487" i="1"/>
  <c r="J486" i="1"/>
  <c r="J485" i="1"/>
  <c r="J484" i="1"/>
  <c r="J483" i="1"/>
  <c r="J482" i="1"/>
  <c r="J481" i="1"/>
  <c r="J480" i="1"/>
  <c r="J479" i="1"/>
  <c r="J478" i="1"/>
  <c r="J477" i="1"/>
  <c r="J476" i="1"/>
  <c r="J475" i="1"/>
  <c r="J474" i="1"/>
  <c r="J473" i="1"/>
  <c r="J472" i="1"/>
  <c r="J471" i="1"/>
  <c r="J470" i="1"/>
  <c r="J469" i="1"/>
  <c r="J468" i="1"/>
  <c r="J467" i="1"/>
  <c r="J466" i="1"/>
  <c r="J465" i="1"/>
  <c r="J464" i="1"/>
  <c r="J463" i="1"/>
  <c r="J462" i="1"/>
  <c r="J461" i="1"/>
  <c r="J460" i="1"/>
  <c r="J459" i="1"/>
  <c r="J458" i="1"/>
  <c r="J457" i="1"/>
  <c r="J456" i="1"/>
  <c r="J455" i="1"/>
  <c r="J454" i="1"/>
  <c r="J453" i="1"/>
  <c r="J452" i="1"/>
  <c r="J451" i="1"/>
  <c r="J450" i="1"/>
  <c r="J449" i="1"/>
  <c r="J448" i="1"/>
  <c r="J447" i="1"/>
  <c r="J446" i="1"/>
  <c r="J445" i="1"/>
  <c r="J444" i="1"/>
  <c r="J443" i="1"/>
  <c r="J442" i="1"/>
  <c r="J441" i="1"/>
  <c r="J440" i="1"/>
  <c r="J439" i="1"/>
  <c r="J438" i="1"/>
  <c r="J437" i="1"/>
  <c r="J436" i="1"/>
  <c r="J435" i="1"/>
  <c r="J434" i="1"/>
  <c r="J433" i="1"/>
  <c r="J432" i="1"/>
  <c r="J431" i="1"/>
  <c r="J430" i="1"/>
  <c r="J429" i="1"/>
  <c r="J428" i="1"/>
  <c r="J427" i="1"/>
  <c r="J426" i="1"/>
  <c r="J425" i="1"/>
  <c r="J424" i="1"/>
  <c r="J423" i="1"/>
  <c r="J422" i="1"/>
  <c r="J421" i="1"/>
  <c r="J420" i="1"/>
  <c r="J419" i="1"/>
  <c r="J418" i="1"/>
  <c r="J417" i="1"/>
  <c r="J416" i="1"/>
  <c r="J415" i="1"/>
  <c r="J414" i="1"/>
  <c r="J413" i="1"/>
  <c r="J412" i="1"/>
  <c r="J411" i="1"/>
  <c r="J410" i="1"/>
  <c r="J409" i="1"/>
  <c r="J408" i="1"/>
  <c r="J407" i="1"/>
  <c r="J406" i="1"/>
  <c r="J405" i="1"/>
  <c r="J404" i="1"/>
  <c r="J403" i="1"/>
  <c r="J402" i="1"/>
  <c r="J401" i="1"/>
  <c r="J400" i="1"/>
  <c r="J399" i="1"/>
  <c r="J398" i="1"/>
  <c r="J397" i="1"/>
  <c r="J396" i="1"/>
  <c r="J395" i="1"/>
  <c r="J394" i="1"/>
  <c r="J393" i="1"/>
  <c r="J392" i="1"/>
  <c r="J391" i="1"/>
  <c r="J390" i="1"/>
  <c r="J389" i="1"/>
  <c r="J388" i="1"/>
  <c r="J387" i="1"/>
  <c r="J386" i="1"/>
  <c r="J385" i="1"/>
  <c r="J384" i="1"/>
  <c r="J383" i="1"/>
  <c r="J382" i="1"/>
  <c r="J381" i="1"/>
  <c r="J380" i="1"/>
  <c r="J379" i="1"/>
  <c r="J378" i="1"/>
  <c r="J377" i="1"/>
  <c r="J376" i="1"/>
  <c r="J375" i="1"/>
  <c r="J374" i="1"/>
  <c r="J373" i="1"/>
  <c r="J372" i="1"/>
  <c r="J371" i="1"/>
  <c r="I735" i="1"/>
  <c r="I734" i="1"/>
  <c r="I733" i="1"/>
  <c r="I732" i="1"/>
  <c r="I731" i="1"/>
  <c r="I730" i="1"/>
  <c r="I729" i="1"/>
  <c r="I728" i="1"/>
  <c r="I727" i="1"/>
  <c r="I726" i="1"/>
  <c r="I725" i="1"/>
  <c r="I724" i="1"/>
  <c r="I723" i="1"/>
  <c r="I722" i="1"/>
  <c r="I721" i="1"/>
  <c r="I720" i="1"/>
  <c r="I719" i="1"/>
  <c r="I718" i="1"/>
  <c r="I717" i="1"/>
  <c r="I716" i="1"/>
  <c r="I715" i="1"/>
  <c r="I714" i="1"/>
  <c r="I713" i="1"/>
  <c r="I712" i="1"/>
  <c r="I711" i="1"/>
  <c r="I710" i="1"/>
  <c r="I709" i="1"/>
  <c r="I708" i="1"/>
  <c r="I707" i="1"/>
  <c r="I706" i="1"/>
  <c r="I705" i="1"/>
  <c r="I704" i="1"/>
  <c r="I703" i="1"/>
  <c r="I702" i="1"/>
  <c r="I701" i="1"/>
  <c r="I700" i="1"/>
  <c r="I699" i="1"/>
  <c r="I698" i="1"/>
  <c r="I697" i="1"/>
  <c r="I696" i="1"/>
  <c r="I695" i="1"/>
  <c r="I694" i="1"/>
  <c r="I693" i="1"/>
  <c r="I692" i="1"/>
  <c r="I691" i="1"/>
  <c r="I690" i="1"/>
  <c r="I689" i="1"/>
  <c r="I688" i="1"/>
  <c r="I687" i="1"/>
  <c r="I686" i="1"/>
  <c r="I685" i="1"/>
  <c r="I684" i="1"/>
  <c r="I683" i="1"/>
  <c r="I682" i="1"/>
  <c r="I681" i="1"/>
  <c r="I680" i="1"/>
  <c r="I679" i="1"/>
  <c r="I678" i="1"/>
  <c r="I677" i="1"/>
  <c r="I676" i="1"/>
  <c r="I675" i="1"/>
  <c r="I674" i="1"/>
  <c r="I673" i="1"/>
  <c r="I672" i="1"/>
  <c r="I671" i="1"/>
  <c r="I670" i="1"/>
  <c r="I669" i="1"/>
  <c r="I668" i="1"/>
  <c r="I667" i="1"/>
  <c r="I666" i="1"/>
  <c r="I665" i="1"/>
  <c r="I664" i="1"/>
  <c r="I663" i="1"/>
  <c r="I662" i="1"/>
  <c r="I661" i="1"/>
  <c r="I660" i="1"/>
  <c r="I659" i="1"/>
  <c r="I658" i="1"/>
  <c r="I657" i="1"/>
  <c r="I656" i="1"/>
  <c r="I655" i="1"/>
  <c r="I654" i="1"/>
  <c r="I653" i="1"/>
  <c r="I652" i="1"/>
  <c r="I651" i="1"/>
  <c r="I650" i="1"/>
  <c r="I649" i="1"/>
  <c r="I648" i="1"/>
  <c r="I647" i="1"/>
  <c r="I646" i="1"/>
  <c r="I645" i="1"/>
  <c r="I644" i="1"/>
  <c r="I643" i="1"/>
  <c r="I642" i="1"/>
  <c r="I641" i="1"/>
  <c r="I640" i="1"/>
  <c r="I639" i="1"/>
  <c r="I638" i="1"/>
  <c r="I637" i="1"/>
  <c r="I636" i="1"/>
  <c r="I635" i="1"/>
  <c r="I634" i="1"/>
  <c r="I633" i="1"/>
  <c r="I632" i="1"/>
  <c r="I631" i="1"/>
  <c r="I630" i="1"/>
  <c r="I629" i="1"/>
  <c r="I628" i="1"/>
  <c r="I627" i="1"/>
  <c r="I626" i="1"/>
  <c r="I625" i="1"/>
  <c r="I624" i="1"/>
  <c r="I623" i="1"/>
  <c r="I622" i="1"/>
  <c r="I621" i="1"/>
  <c r="I620" i="1"/>
  <c r="I619" i="1"/>
  <c r="I618" i="1"/>
  <c r="I617" i="1"/>
  <c r="I616" i="1"/>
  <c r="I615" i="1"/>
  <c r="I614" i="1"/>
  <c r="I613" i="1"/>
  <c r="I612" i="1"/>
  <c r="I611" i="1"/>
  <c r="I610" i="1"/>
  <c r="I609" i="1"/>
  <c r="I608" i="1"/>
  <c r="I607" i="1"/>
  <c r="I606" i="1"/>
  <c r="I605" i="1"/>
  <c r="I604" i="1"/>
  <c r="I603" i="1"/>
  <c r="I602" i="1"/>
  <c r="I601" i="1"/>
  <c r="I600" i="1"/>
  <c r="I599" i="1"/>
  <c r="I598" i="1"/>
  <c r="I597" i="1"/>
  <c r="I596" i="1"/>
  <c r="I595" i="1"/>
  <c r="I594" i="1"/>
  <c r="I593" i="1"/>
  <c r="I592" i="1"/>
  <c r="I591" i="1"/>
  <c r="I590" i="1"/>
  <c r="I589" i="1"/>
  <c r="I588" i="1"/>
  <c r="I587" i="1"/>
  <c r="I586" i="1"/>
  <c r="I585" i="1"/>
  <c r="I584" i="1"/>
  <c r="I583" i="1"/>
  <c r="I582" i="1"/>
  <c r="I581" i="1"/>
  <c r="I580" i="1"/>
  <c r="I579" i="1"/>
  <c r="I578" i="1"/>
  <c r="I577" i="1"/>
  <c r="I576" i="1"/>
  <c r="I575" i="1"/>
  <c r="I574" i="1"/>
  <c r="I573" i="1"/>
  <c r="I572" i="1"/>
  <c r="I571" i="1"/>
  <c r="I570" i="1"/>
  <c r="I569" i="1"/>
  <c r="I568" i="1"/>
  <c r="I567" i="1"/>
  <c r="I566" i="1"/>
  <c r="I565" i="1"/>
  <c r="I564" i="1"/>
  <c r="I563" i="1"/>
  <c r="I562" i="1"/>
  <c r="I561" i="1"/>
  <c r="I560" i="1"/>
  <c r="I559" i="1"/>
  <c r="I558" i="1"/>
  <c r="I557" i="1"/>
  <c r="I556" i="1"/>
  <c r="I555" i="1"/>
  <c r="I554" i="1"/>
  <c r="I553" i="1"/>
  <c r="I552" i="1"/>
  <c r="I551" i="1"/>
  <c r="I550" i="1"/>
  <c r="I549" i="1"/>
  <c r="I548" i="1"/>
  <c r="I547" i="1"/>
  <c r="I546" i="1"/>
  <c r="I545" i="1"/>
  <c r="I544" i="1"/>
  <c r="I543" i="1"/>
  <c r="I542" i="1"/>
  <c r="I541" i="1"/>
  <c r="I540" i="1"/>
  <c r="I539" i="1"/>
  <c r="I538" i="1"/>
  <c r="I537" i="1"/>
  <c r="I536" i="1"/>
  <c r="I535" i="1"/>
  <c r="I534" i="1"/>
  <c r="I533" i="1"/>
  <c r="I532" i="1"/>
  <c r="I531" i="1"/>
  <c r="I530" i="1"/>
  <c r="I529" i="1"/>
  <c r="I528" i="1"/>
  <c r="I527" i="1"/>
  <c r="I526" i="1"/>
  <c r="I525" i="1"/>
  <c r="I524" i="1"/>
  <c r="I523" i="1"/>
  <c r="I522" i="1"/>
  <c r="I521" i="1"/>
  <c r="I520" i="1"/>
  <c r="I519" i="1"/>
  <c r="I518" i="1"/>
  <c r="I517" i="1"/>
  <c r="I516" i="1"/>
  <c r="I515" i="1"/>
  <c r="I514" i="1"/>
  <c r="I513" i="1"/>
  <c r="I512" i="1"/>
  <c r="I511" i="1"/>
  <c r="I510" i="1"/>
  <c r="I509" i="1"/>
  <c r="I508" i="1"/>
  <c r="I507" i="1"/>
  <c r="I506" i="1"/>
  <c r="I505" i="1"/>
  <c r="I504" i="1"/>
  <c r="I503" i="1"/>
  <c r="I502" i="1"/>
  <c r="I501" i="1"/>
  <c r="I500" i="1"/>
  <c r="I499" i="1"/>
  <c r="I498" i="1"/>
  <c r="I497" i="1"/>
  <c r="I496" i="1"/>
  <c r="I495" i="1"/>
  <c r="I494" i="1"/>
  <c r="I493" i="1"/>
  <c r="I492" i="1"/>
  <c r="I491" i="1"/>
  <c r="I490" i="1"/>
  <c r="I489" i="1"/>
  <c r="I488" i="1"/>
  <c r="I487" i="1"/>
  <c r="I486" i="1"/>
  <c r="I485" i="1"/>
  <c r="I484" i="1"/>
  <c r="I483" i="1"/>
  <c r="I482" i="1"/>
  <c r="I481" i="1"/>
  <c r="I480" i="1"/>
  <c r="I479" i="1"/>
  <c r="I478" i="1"/>
  <c r="I477" i="1"/>
  <c r="I476" i="1"/>
  <c r="I475" i="1"/>
  <c r="I474" i="1"/>
  <c r="I473" i="1"/>
  <c r="I472" i="1"/>
  <c r="I471" i="1"/>
  <c r="I470" i="1"/>
  <c r="I469" i="1"/>
  <c r="I468" i="1"/>
  <c r="I467" i="1"/>
  <c r="I466" i="1"/>
  <c r="I465" i="1"/>
  <c r="I464" i="1"/>
  <c r="I463" i="1"/>
  <c r="I462" i="1"/>
  <c r="I461" i="1"/>
  <c r="I460" i="1"/>
  <c r="I459" i="1"/>
  <c r="I458" i="1"/>
  <c r="I457" i="1"/>
  <c r="I456" i="1"/>
  <c r="I455" i="1"/>
  <c r="I454" i="1"/>
  <c r="I453" i="1"/>
  <c r="I452" i="1"/>
  <c r="I451" i="1"/>
  <c r="I450" i="1"/>
  <c r="I449" i="1"/>
  <c r="I448" i="1"/>
  <c r="I447" i="1"/>
  <c r="I446" i="1"/>
  <c r="I445" i="1"/>
  <c r="I444" i="1"/>
  <c r="I443" i="1"/>
  <c r="I442" i="1"/>
  <c r="I441" i="1"/>
  <c r="I440" i="1"/>
  <c r="I439" i="1"/>
  <c r="I438" i="1"/>
  <c r="I437" i="1"/>
  <c r="I436" i="1"/>
  <c r="I435" i="1"/>
  <c r="I434" i="1"/>
  <c r="I433" i="1"/>
  <c r="I432" i="1"/>
  <c r="I431" i="1"/>
  <c r="I430" i="1"/>
  <c r="I429" i="1"/>
  <c r="I428" i="1"/>
  <c r="I427" i="1"/>
  <c r="I426" i="1"/>
  <c r="I425" i="1"/>
  <c r="I424" i="1"/>
  <c r="I423" i="1"/>
  <c r="I422" i="1"/>
  <c r="I421" i="1"/>
  <c r="I420" i="1"/>
  <c r="I419" i="1"/>
  <c r="I418" i="1"/>
  <c r="I417" i="1"/>
  <c r="I416" i="1"/>
  <c r="I415" i="1"/>
  <c r="I414" i="1"/>
  <c r="I413" i="1"/>
  <c r="I412" i="1"/>
  <c r="I411" i="1"/>
  <c r="I410" i="1"/>
  <c r="I409" i="1"/>
  <c r="I408" i="1"/>
  <c r="I407" i="1"/>
  <c r="I406" i="1"/>
  <c r="I405" i="1"/>
  <c r="I404" i="1"/>
  <c r="I403" i="1"/>
  <c r="I402" i="1"/>
  <c r="I401" i="1"/>
  <c r="I400" i="1"/>
  <c r="I399" i="1"/>
  <c r="I398" i="1"/>
  <c r="I397" i="1"/>
  <c r="I396" i="1"/>
  <c r="I395" i="1"/>
  <c r="I394" i="1"/>
  <c r="I393" i="1"/>
  <c r="I392" i="1"/>
  <c r="I391" i="1"/>
  <c r="I390" i="1"/>
  <c r="I389" i="1"/>
  <c r="I388" i="1"/>
  <c r="I387" i="1"/>
  <c r="I386" i="1"/>
  <c r="I385" i="1"/>
  <c r="I384" i="1"/>
  <c r="I383" i="1"/>
  <c r="I382" i="1"/>
  <c r="I381" i="1"/>
  <c r="I380" i="1"/>
  <c r="I379" i="1"/>
  <c r="I378" i="1"/>
  <c r="I377" i="1"/>
  <c r="I376" i="1"/>
  <c r="I375" i="1"/>
  <c r="I374" i="1"/>
  <c r="I373" i="1"/>
  <c r="I372" i="1"/>
  <c r="I371" i="1"/>
  <c r="F11" i="8"/>
  <c r="E11" i="8"/>
  <c r="E19" i="8" s="1"/>
  <c r="E10" i="8"/>
  <c r="E32" i="3" s="1"/>
  <c r="T6" i="8"/>
  <c r="S6" i="8"/>
  <c r="F12" i="6"/>
  <c r="E12" i="6"/>
  <c r="D12" i="6"/>
  <c r="AX19" i="14" l="1"/>
  <c r="AX18" i="14"/>
  <c r="AW20" i="14" s="1"/>
  <c r="M38" i="8" s="1"/>
  <c r="AT19" i="14"/>
  <c r="AT18" i="14"/>
  <c r="AS20" i="14" s="1"/>
  <c r="K38" i="8" s="1"/>
  <c r="L75" i="8" s="1"/>
  <c r="S75" i="8" s="1"/>
  <c r="F15" i="8"/>
  <c r="F19" i="8"/>
  <c r="BH383" i="4"/>
  <c r="AF383" i="4"/>
  <c r="BH395" i="4"/>
  <c r="AF395" i="4"/>
  <c r="BH407" i="4"/>
  <c r="AF407" i="4"/>
  <c r="BH415" i="4"/>
  <c r="AF415" i="4"/>
  <c r="BH427" i="4"/>
  <c r="AF427" i="4"/>
  <c r="BH439" i="4"/>
  <c r="AF439" i="4"/>
  <c r="BH447" i="4"/>
  <c r="AF447" i="4"/>
  <c r="BH459" i="4"/>
  <c r="AF459" i="4"/>
  <c r="BH471" i="4"/>
  <c r="AF471" i="4"/>
  <c r="BH479" i="4"/>
  <c r="AF479" i="4"/>
  <c r="BH491" i="4"/>
  <c r="AF491" i="4"/>
  <c r="BH507" i="4"/>
  <c r="AF507" i="4"/>
  <c r="BH515" i="4"/>
  <c r="AF515" i="4"/>
  <c r="BH527" i="4"/>
  <c r="AF527" i="4"/>
  <c r="BH539" i="4"/>
  <c r="AF539" i="4"/>
  <c r="BH551" i="4"/>
  <c r="AF551" i="4"/>
  <c r="BH559" i="4"/>
  <c r="AF559" i="4"/>
  <c r="BH571" i="4"/>
  <c r="AF571" i="4"/>
  <c r="BH583" i="4"/>
  <c r="AF583" i="4"/>
  <c r="BH591" i="4"/>
  <c r="AF591" i="4"/>
  <c r="BH603" i="4"/>
  <c r="AF603" i="4"/>
  <c r="BH615" i="4"/>
  <c r="AF615" i="4"/>
  <c r="BH623" i="4"/>
  <c r="AF623" i="4"/>
  <c r="BH631" i="4"/>
  <c r="AF631" i="4"/>
  <c r="BH643" i="4"/>
  <c r="AF643" i="4"/>
  <c r="BH651" i="4"/>
  <c r="AF651" i="4"/>
  <c r="BH659" i="4"/>
  <c r="AF659" i="4"/>
  <c r="BH667" i="4"/>
  <c r="AF667" i="4"/>
  <c r="BH671" i="4"/>
  <c r="AF671" i="4"/>
  <c r="BH679" i="4"/>
  <c r="AF679" i="4"/>
  <c r="BH687" i="4"/>
  <c r="AF687" i="4"/>
  <c r="BH695" i="4"/>
  <c r="AF695" i="4"/>
  <c r="BH703" i="4"/>
  <c r="AF703" i="4"/>
  <c r="BH715" i="4"/>
  <c r="AF715" i="4"/>
  <c r="BH719" i="4"/>
  <c r="AF719" i="4"/>
  <c r="BH731" i="4"/>
  <c r="AF731" i="4"/>
  <c r="AF373" i="4"/>
  <c r="BH373" i="4"/>
  <c r="BH377" i="4"/>
  <c r="AF377" i="4"/>
  <c r="BH381" i="4"/>
  <c r="AF381" i="4"/>
  <c r="AF385" i="4"/>
  <c r="BH385" i="4"/>
  <c r="AF389" i="4"/>
  <c r="BH389" i="4"/>
  <c r="BH393" i="4"/>
  <c r="AF393" i="4"/>
  <c r="BH397" i="4"/>
  <c r="AF397" i="4"/>
  <c r="AF401" i="4"/>
  <c r="BH401" i="4"/>
  <c r="AF405" i="4"/>
  <c r="BH405" i="4"/>
  <c r="BH409" i="4"/>
  <c r="AF409" i="4"/>
  <c r="BH413" i="4"/>
  <c r="AF413" i="4"/>
  <c r="AF417" i="4"/>
  <c r="BH417" i="4"/>
  <c r="AF421" i="4"/>
  <c r="BH421" i="4"/>
  <c r="BH425" i="4"/>
  <c r="AF425" i="4"/>
  <c r="BH429" i="4"/>
  <c r="AF429" i="4"/>
  <c r="AF433" i="4"/>
  <c r="BH433" i="4"/>
  <c r="AF437" i="4"/>
  <c r="BH437" i="4"/>
  <c r="BH441" i="4"/>
  <c r="AF441" i="4"/>
  <c r="BH445" i="4"/>
  <c r="AF445" i="4"/>
  <c r="AF449" i="4"/>
  <c r="BH449" i="4"/>
  <c r="AF453" i="4"/>
  <c r="BH453" i="4"/>
  <c r="BH457" i="4"/>
  <c r="AF457" i="4"/>
  <c r="BH461" i="4"/>
  <c r="AF461" i="4"/>
  <c r="AF465" i="4"/>
  <c r="BH465" i="4"/>
  <c r="AF469" i="4"/>
  <c r="BH469" i="4"/>
  <c r="BH473" i="4"/>
  <c r="AF473" i="4"/>
  <c r="BH477" i="4"/>
  <c r="AF477" i="4"/>
  <c r="AF481" i="4"/>
  <c r="BH481" i="4"/>
  <c r="AF485" i="4"/>
  <c r="BH485" i="4"/>
  <c r="BH489" i="4"/>
  <c r="AF489" i="4"/>
  <c r="BH493" i="4"/>
  <c r="AF493" i="4"/>
  <c r="AF497" i="4"/>
  <c r="BH497" i="4"/>
  <c r="AF501" i="4"/>
  <c r="BH501" i="4"/>
  <c r="BH505" i="4"/>
  <c r="AF505" i="4"/>
  <c r="BH509" i="4"/>
  <c r="AF509" i="4"/>
  <c r="AF513" i="4"/>
  <c r="BH513" i="4"/>
  <c r="AF517" i="4"/>
  <c r="BH517" i="4"/>
  <c r="BH521" i="4"/>
  <c r="AF521" i="4"/>
  <c r="BH525" i="4"/>
  <c r="AF525" i="4"/>
  <c r="AF529" i="4"/>
  <c r="BH529" i="4"/>
  <c r="AF533" i="4"/>
  <c r="BH533" i="4"/>
  <c r="BH537" i="4"/>
  <c r="AF537" i="4"/>
  <c r="BH541" i="4"/>
  <c r="AF541" i="4"/>
  <c r="AF545" i="4"/>
  <c r="BH545" i="4"/>
  <c r="AF549" i="4"/>
  <c r="BH549" i="4"/>
  <c r="BH553" i="4"/>
  <c r="AF553" i="4"/>
  <c r="BH557" i="4"/>
  <c r="AF557" i="4"/>
  <c r="AF561" i="4"/>
  <c r="BH561" i="4"/>
  <c r="AF565" i="4"/>
  <c r="BH565" i="4"/>
  <c r="BH569" i="4"/>
  <c r="AF569" i="4"/>
  <c r="BH573" i="4"/>
  <c r="AF573" i="4"/>
  <c r="AF577" i="4"/>
  <c r="BH577" i="4"/>
  <c r="AF581" i="4"/>
  <c r="BH581" i="4"/>
  <c r="BH585" i="4"/>
  <c r="AF585" i="4"/>
  <c r="BH589" i="4"/>
  <c r="AF589" i="4"/>
  <c r="AF593" i="4"/>
  <c r="BH593" i="4"/>
  <c r="AF597" i="4"/>
  <c r="BH597" i="4"/>
  <c r="BH601" i="4"/>
  <c r="AF601" i="4"/>
  <c r="BH605" i="4"/>
  <c r="AF605" i="4"/>
  <c r="BH609" i="4"/>
  <c r="AF609" i="4"/>
  <c r="AF613" i="4"/>
  <c r="BH613" i="4"/>
  <c r="BH617" i="4"/>
  <c r="AF617" i="4"/>
  <c r="BH621" i="4"/>
  <c r="AF621" i="4"/>
  <c r="BH625" i="4"/>
  <c r="AF625" i="4"/>
  <c r="AF629" i="4"/>
  <c r="BH629" i="4"/>
  <c r="BH633" i="4"/>
  <c r="AF633" i="4"/>
  <c r="BH637" i="4"/>
  <c r="AF637" i="4"/>
  <c r="BH641" i="4"/>
  <c r="AF641" i="4"/>
  <c r="BH645" i="4"/>
  <c r="AF645" i="4"/>
  <c r="BH649" i="4"/>
  <c r="AF649" i="4"/>
  <c r="BH653" i="4"/>
  <c r="AF653" i="4"/>
  <c r="BH657" i="4"/>
  <c r="AF657" i="4"/>
  <c r="AF661" i="4"/>
  <c r="BH661" i="4"/>
  <c r="BH665" i="4"/>
  <c r="AF665" i="4"/>
  <c r="BH669" i="4"/>
  <c r="AF669" i="4"/>
  <c r="BH673" i="4"/>
  <c r="AF673" i="4"/>
  <c r="AF677" i="4"/>
  <c r="BH677" i="4"/>
  <c r="BH681" i="4"/>
  <c r="AF681" i="4"/>
  <c r="BH685" i="4"/>
  <c r="AF685" i="4"/>
  <c r="BH689" i="4"/>
  <c r="AF689" i="4"/>
  <c r="AF693" i="4"/>
  <c r="BH693" i="4"/>
  <c r="BH697" i="4"/>
  <c r="AF697" i="4"/>
  <c r="BH701" i="4"/>
  <c r="AF701" i="4"/>
  <c r="BH705" i="4"/>
  <c r="AF705" i="4"/>
  <c r="BH709" i="4"/>
  <c r="AF709" i="4"/>
  <c r="BH713" i="4"/>
  <c r="AF713" i="4"/>
  <c r="BH717" i="4"/>
  <c r="AF717" i="4"/>
  <c r="BH721" i="4"/>
  <c r="AF721" i="4"/>
  <c r="BH725" i="4"/>
  <c r="AF725" i="4"/>
  <c r="BH729" i="4"/>
  <c r="AF729" i="4"/>
  <c r="BH733" i="4"/>
  <c r="AF733" i="4"/>
  <c r="BH375" i="4"/>
  <c r="AF375" i="4"/>
  <c r="BH391" i="4"/>
  <c r="AF391" i="4"/>
  <c r="BH403" i="4"/>
  <c r="AF403" i="4"/>
  <c r="BH419" i="4"/>
  <c r="AF419" i="4"/>
  <c r="BH435" i="4"/>
  <c r="AF435" i="4"/>
  <c r="BH451" i="4"/>
  <c r="AF451" i="4"/>
  <c r="BH467" i="4"/>
  <c r="AF467" i="4"/>
  <c r="BH483" i="4"/>
  <c r="AF483" i="4"/>
  <c r="BH499" i="4"/>
  <c r="AF499" i="4"/>
  <c r="BH511" i="4"/>
  <c r="AF511" i="4"/>
  <c r="BH523" i="4"/>
  <c r="AF523" i="4"/>
  <c r="BH535" i="4"/>
  <c r="AF535" i="4"/>
  <c r="BH547" i="4"/>
  <c r="AF547" i="4"/>
  <c r="BH563" i="4"/>
  <c r="AF563" i="4"/>
  <c r="BH579" i="4"/>
  <c r="AF579" i="4"/>
  <c r="BH595" i="4"/>
  <c r="AF595" i="4"/>
  <c r="BH611" i="4"/>
  <c r="AF611" i="4"/>
  <c r="BH639" i="4"/>
  <c r="AF639" i="4"/>
  <c r="BH727" i="4"/>
  <c r="AF727" i="4"/>
  <c r="BH374" i="4"/>
  <c r="AF374" i="4"/>
  <c r="BH378" i="4"/>
  <c r="AF378" i="4"/>
  <c r="BH382" i="4"/>
  <c r="AF382" i="4"/>
  <c r="BH386" i="4"/>
  <c r="AF386" i="4"/>
  <c r="BH390" i="4"/>
  <c r="AF390" i="4"/>
  <c r="BH394" i="4"/>
  <c r="AF394" i="4"/>
  <c r="BH398" i="4"/>
  <c r="AF398" i="4"/>
  <c r="BH402" i="4"/>
  <c r="AF402" i="4"/>
  <c r="BH406" i="4"/>
  <c r="AF406" i="4"/>
  <c r="BH410" i="4"/>
  <c r="AF410" i="4"/>
  <c r="BH414" i="4"/>
  <c r="AF414" i="4"/>
  <c r="BH418" i="4"/>
  <c r="AF418" i="4"/>
  <c r="BH422" i="4"/>
  <c r="AF422" i="4"/>
  <c r="BH426" i="4"/>
  <c r="AF426" i="4"/>
  <c r="BH430" i="4"/>
  <c r="AF430" i="4"/>
  <c r="BH434" i="4"/>
  <c r="AF434" i="4"/>
  <c r="BH438" i="4"/>
  <c r="AF438" i="4"/>
  <c r="BH442" i="4"/>
  <c r="AF442" i="4"/>
  <c r="BH446" i="4"/>
  <c r="AF446" i="4"/>
  <c r="BH450" i="4"/>
  <c r="AF450" i="4"/>
  <c r="BH454" i="4"/>
  <c r="AF454" i="4"/>
  <c r="BH458" i="4"/>
  <c r="AF458" i="4"/>
  <c r="BH462" i="4"/>
  <c r="AF462" i="4"/>
  <c r="BH466" i="4"/>
  <c r="AF466" i="4"/>
  <c r="BH470" i="4"/>
  <c r="AF470" i="4"/>
  <c r="BH474" i="4"/>
  <c r="AF474" i="4"/>
  <c r="BH478" i="4"/>
  <c r="AF478" i="4"/>
  <c r="BH482" i="4"/>
  <c r="AF482" i="4"/>
  <c r="BH486" i="4"/>
  <c r="AF486" i="4"/>
  <c r="BH490" i="4"/>
  <c r="AF490" i="4"/>
  <c r="BH494" i="4"/>
  <c r="AF494" i="4"/>
  <c r="BH498" i="4"/>
  <c r="AF498" i="4"/>
  <c r="BH502" i="4"/>
  <c r="AF502" i="4"/>
  <c r="BH506" i="4"/>
  <c r="AF506" i="4"/>
  <c r="BH510" i="4"/>
  <c r="AF510" i="4"/>
  <c r="BH514" i="4"/>
  <c r="AF514" i="4"/>
  <c r="BH518" i="4"/>
  <c r="AF518" i="4"/>
  <c r="BH522" i="4"/>
  <c r="AF522" i="4"/>
  <c r="BH526" i="4"/>
  <c r="AF526" i="4"/>
  <c r="BH530" i="4"/>
  <c r="AF530" i="4"/>
  <c r="BH534" i="4"/>
  <c r="AF534" i="4"/>
  <c r="BH538" i="4"/>
  <c r="AF538" i="4"/>
  <c r="BH542" i="4"/>
  <c r="AF542" i="4"/>
  <c r="BH546" i="4"/>
  <c r="AF546" i="4"/>
  <c r="BH550" i="4"/>
  <c r="AF550" i="4"/>
  <c r="BH554" i="4"/>
  <c r="AF554" i="4"/>
  <c r="BH558" i="4"/>
  <c r="AF558" i="4"/>
  <c r="BH562" i="4"/>
  <c r="AF562" i="4"/>
  <c r="BH566" i="4"/>
  <c r="AF566" i="4"/>
  <c r="BH570" i="4"/>
  <c r="AF570" i="4"/>
  <c r="BH574" i="4"/>
  <c r="AF574" i="4"/>
  <c r="BH578" i="4"/>
  <c r="AF578" i="4"/>
  <c r="BH582" i="4"/>
  <c r="AF582" i="4"/>
  <c r="BH586" i="4"/>
  <c r="AF586" i="4"/>
  <c r="BH590" i="4"/>
  <c r="AF590" i="4"/>
  <c r="BH594" i="4"/>
  <c r="AF594" i="4"/>
  <c r="BH598" i="4"/>
  <c r="AF598" i="4"/>
  <c r="BH602" i="4"/>
  <c r="AF602" i="4"/>
  <c r="BH606" i="4"/>
  <c r="AF606" i="4"/>
  <c r="BH610" i="4"/>
  <c r="AF610" i="4"/>
  <c r="BH614" i="4"/>
  <c r="AF614" i="4"/>
  <c r="BH618" i="4"/>
  <c r="AF618" i="4"/>
  <c r="BH622" i="4"/>
  <c r="AF622" i="4"/>
  <c r="BH626" i="4"/>
  <c r="AF626" i="4"/>
  <c r="BH630" i="4"/>
  <c r="AF630" i="4"/>
  <c r="BH634" i="4"/>
  <c r="AF634" i="4"/>
  <c r="BH638" i="4"/>
  <c r="AF638" i="4"/>
  <c r="BH642" i="4"/>
  <c r="AF642" i="4"/>
  <c r="BH646" i="4"/>
  <c r="AF646" i="4"/>
  <c r="BH650" i="4"/>
  <c r="AF650" i="4"/>
  <c r="BH654" i="4"/>
  <c r="AF654" i="4"/>
  <c r="BH658" i="4"/>
  <c r="AF658" i="4"/>
  <c r="BH662" i="4"/>
  <c r="AF662" i="4"/>
  <c r="BH666" i="4"/>
  <c r="AF666" i="4"/>
  <c r="BH670" i="4"/>
  <c r="AF670" i="4"/>
  <c r="BH674" i="4"/>
  <c r="AF674" i="4"/>
  <c r="BH678" i="4"/>
  <c r="AF678" i="4"/>
  <c r="BH682" i="4"/>
  <c r="AF682" i="4"/>
  <c r="BH686" i="4"/>
  <c r="AF686" i="4"/>
  <c r="BH690" i="4"/>
  <c r="AF690" i="4"/>
  <c r="BH694" i="4"/>
  <c r="AF694" i="4"/>
  <c r="BH698" i="4"/>
  <c r="AF698" i="4"/>
  <c r="BH702" i="4"/>
  <c r="AF702" i="4"/>
  <c r="BH706" i="4"/>
  <c r="AF706" i="4"/>
  <c r="BH710" i="4"/>
  <c r="AF710" i="4"/>
  <c r="BH714" i="4"/>
  <c r="AF714" i="4"/>
  <c r="BH718" i="4"/>
  <c r="AF718" i="4"/>
  <c r="BH722" i="4"/>
  <c r="AF722" i="4"/>
  <c r="BH726" i="4"/>
  <c r="AF726" i="4"/>
  <c r="BH730" i="4"/>
  <c r="AF730" i="4"/>
  <c r="BH734" i="4"/>
  <c r="AF734" i="4"/>
  <c r="BH379" i="4"/>
  <c r="AF379" i="4"/>
  <c r="BH387" i="4"/>
  <c r="AF387" i="4"/>
  <c r="BH399" i="4"/>
  <c r="AF399" i="4"/>
  <c r="BH411" i="4"/>
  <c r="AF411" i="4"/>
  <c r="BH423" i="4"/>
  <c r="AF423" i="4"/>
  <c r="BH431" i="4"/>
  <c r="AF431" i="4"/>
  <c r="BH443" i="4"/>
  <c r="AF443" i="4"/>
  <c r="BH455" i="4"/>
  <c r="AF455" i="4"/>
  <c r="BH463" i="4"/>
  <c r="AF463" i="4"/>
  <c r="BH475" i="4"/>
  <c r="AF475" i="4"/>
  <c r="BH487" i="4"/>
  <c r="AF487" i="4"/>
  <c r="BH495" i="4"/>
  <c r="AF495" i="4"/>
  <c r="BH503" i="4"/>
  <c r="AF503" i="4"/>
  <c r="BH519" i="4"/>
  <c r="AF519" i="4"/>
  <c r="BH531" i="4"/>
  <c r="AF531" i="4"/>
  <c r="BH543" i="4"/>
  <c r="AF543" i="4"/>
  <c r="BH555" i="4"/>
  <c r="AF555" i="4"/>
  <c r="BH567" i="4"/>
  <c r="AF567" i="4"/>
  <c r="BH575" i="4"/>
  <c r="AF575" i="4"/>
  <c r="BH587" i="4"/>
  <c r="AF587" i="4"/>
  <c r="BH599" i="4"/>
  <c r="AF599" i="4"/>
  <c r="BH607" i="4"/>
  <c r="AF607" i="4"/>
  <c r="BH619" i="4"/>
  <c r="AF619" i="4"/>
  <c r="BH627" i="4"/>
  <c r="AF627" i="4"/>
  <c r="BH635" i="4"/>
  <c r="AF635" i="4"/>
  <c r="BH647" i="4"/>
  <c r="AF647" i="4"/>
  <c r="BH655" i="4"/>
  <c r="AF655" i="4"/>
  <c r="BH663" i="4"/>
  <c r="AF663" i="4"/>
  <c r="BH675" i="4"/>
  <c r="AF675" i="4"/>
  <c r="BH683" i="4"/>
  <c r="AF683" i="4"/>
  <c r="BH691" i="4"/>
  <c r="AF691" i="4"/>
  <c r="BH699" i="4"/>
  <c r="AF699" i="4"/>
  <c r="BH707" i="4"/>
  <c r="AF707" i="4"/>
  <c r="BH711" i="4"/>
  <c r="AF711" i="4"/>
  <c r="BH723" i="4"/>
  <c r="AF723" i="4"/>
  <c r="BH735" i="4"/>
  <c r="AF735" i="4"/>
  <c r="BH372" i="4"/>
  <c r="AF372" i="4"/>
  <c r="BH376" i="4"/>
  <c r="AF376" i="4"/>
  <c r="BH380" i="4"/>
  <c r="AF380" i="4"/>
  <c r="BH384" i="4"/>
  <c r="AF384" i="4"/>
  <c r="BH388" i="4"/>
  <c r="AF388" i="4"/>
  <c r="BH392" i="4"/>
  <c r="AF392" i="4"/>
  <c r="BH396" i="4"/>
  <c r="AF396" i="4"/>
  <c r="BH400" i="4"/>
  <c r="AF400" i="4"/>
  <c r="BH404" i="4"/>
  <c r="AF404" i="4"/>
  <c r="BH408" i="4"/>
  <c r="AF408" i="4"/>
  <c r="BH412" i="4"/>
  <c r="AF412" i="4"/>
  <c r="BH416" i="4"/>
  <c r="AF416" i="4"/>
  <c r="BH420" i="4"/>
  <c r="AF420" i="4"/>
  <c r="BH424" i="4"/>
  <c r="AF424" i="4"/>
  <c r="BH428" i="4"/>
  <c r="AF428" i="4"/>
  <c r="BH432" i="4"/>
  <c r="AF432" i="4"/>
  <c r="BH436" i="4"/>
  <c r="AF436" i="4"/>
  <c r="BH440" i="4"/>
  <c r="AF440" i="4"/>
  <c r="BH444" i="4"/>
  <c r="AF444" i="4"/>
  <c r="BH448" i="4"/>
  <c r="AF448" i="4"/>
  <c r="BH452" i="4"/>
  <c r="AF452" i="4"/>
  <c r="BH456" i="4"/>
  <c r="AF456" i="4"/>
  <c r="BH460" i="4"/>
  <c r="AF460" i="4"/>
  <c r="BH464" i="4"/>
  <c r="AF464" i="4"/>
  <c r="BH468" i="4"/>
  <c r="AF468" i="4"/>
  <c r="BH472" i="4"/>
  <c r="AF472" i="4"/>
  <c r="BH476" i="4"/>
  <c r="AF476" i="4"/>
  <c r="BH480" i="4"/>
  <c r="AF480" i="4"/>
  <c r="BH484" i="4"/>
  <c r="AF484" i="4"/>
  <c r="BH488" i="4"/>
  <c r="AF488" i="4"/>
  <c r="BH492" i="4"/>
  <c r="AF492" i="4"/>
  <c r="BH496" i="4"/>
  <c r="AF496" i="4"/>
  <c r="BH500" i="4"/>
  <c r="AF500" i="4"/>
  <c r="BH504" i="4"/>
  <c r="AF504" i="4"/>
  <c r="BH508" i="4"/>
  <c r="AF508" i="4"/>
  <c r="BH512" i="4"/>
  <c r="AF512" i="4"/>
  <c r="BH516" i="4"/>
  <c r="AF516" i="4"/>
  <c r="BH520" i="4"/>
  <c r="AF520" i="4"/>
  <c r="BH524" i="4"/>
  <c r="AF524" i="4"/>
  <c r="BH528" i="4"/>
  <c r="AF528" i="4"/>
  <c r="BH532" i="4"/>
  <c r="AF532" i="4"/>
  <c r="BH536" i="4"/>
  <c r="AF536" i="4"/>
  <c r="BH540" i="4"/>
  <c r="AF540" i="4"/>
  <c r="BH544" i="4"/>
  <c r="AF544" i="4"/>
  <c r="BH548" i="4"/>
  <c r="AF548" i="4"/>
  <c r="BH552" i="4"/>
  <c r="AF552" i="4"/>
  <c r="BH556" i="4"/>
  <c r="AF556" i="4"/>
  <c r="BH560" i="4"/>
  <c r="AF560" i="4"/>
  <c r="BH564" i="4"/>
  <c r="AF564" i="4"/>
  <c r="BH568" i="4"/>
  <c r="AF568" i="4"/>
  <c r="BH572" i="4"/>
  <c r="AF572" i="4"/>
  <c r="BH576" i="4"/>
  <c r="AF576" i="4"/>
  <c r="BH580" i="4"/>
  <c r="AF580" i="4"/>
  <c r="BH584" i="4"/>
  <c r="AF584" i="4"/>
  <c r="BH588" i="4"/>
  <c r="AF588" i="4"/>
  <c r="BH592" i="4"/>
  <c r="AF592" i="4"/>
  <c r="BH596" i="4"/>
  <c r="AF596" i="4"/>
  <c r="BH600" i="4"/>
  <c r="AF600" i="4"/>
  <c r="BH604" i="4"/>
  <c r="AF604" i="4"/>
  <c r="BH608" i="4"/>
  <c r="AF608" i="4"/>
  <c r="BH612" i="4"/>
  <c r="AF612" i="4"/>
  <c r="BH616" i="4"/>
  <c r="AF616" i="4"/>
  <c r="BH620" i="4"/>
  <c r="AF620" i="4"/>
  <c r="BH624" i="4"/>
  <c r="AF624" i="4"/>
  <c r="BH628" i="4"/>
  <c r="AF628" i="4"/>
  <c r="BH632" i="4"/>
  <c r="AF632" i="4"/>
  <c r="BH636" i="4"/>
  <c r="AF636" i="4"/>
  <c r="BH640" i="4"/>
  <c r="AF640" i="4"/>
  <c r="BH644" i="4"/>
  <c r="AF644" i="4"/>
  <c r="BH648" i="4"/>
  <c r="AF648" i="4"/>
  <c r="BH652" i="4"/>
  <c r="AF652" i="4"/>
  <c r="BH656" i="4"/>
  <c r="AF656" i="4"/>
  <c r="BH660" i="4"/>
  <c r="AF660" i="4"/>
  <c r="BH664" i="4"/>
  <c r="AF664" i="4"/>
  <c r="BH668" i="4"/>
  <c r="AF668" i="4"/>
  <c r="BH672" i="4"/>
  <c r="AF672" i="4"/>
  <c r="BH676" i="4"/>
  <c r="AF676" i="4"/>
  <c r="BH680" i="4"/>
  <c r="AF680" i="4"/>
  <c r="BH684" i="4"/>
  <c r="AF684" i="4"/>
  <c r="BH688" i="4"/>
  <c r="AF688" i="4"/>
  <c r="BH692" i="4"/>
  <c r="AF692" i="4"/>
  <c r="BH696" i="4"/>
  <c r="AF696" i="4"/>
  <c r="BH700" i="4"/>
  <c r="AF700" i="4"/>
  <c r="BH704" i="4"/>
  <c r="AF704" i="4"/>
  <c r="BH708" i="4"/>
  <c r="AF708" i="4"/>
  <c r="BH712" i="4"/>
  <c r="AF712" i="4"/>
  <c r="BH716" i="4"/>
  <c r="AF716" i="4"/>
  <c r="BH720" i="4"/>
  <c r="AF720" i="4"/>
  <c r="BH724" i="4"/>
  <c r="AF724" i="4"/>
  <c r="BH728" i="4"/>
  <c r="AF728" i="4"/>
  <c r="BH732" i="4"/>
  <c r="AF732" i="4"/>
  <c r="BH736" i="4"/>
  <c r="AF736" i="4"/>
  <c r="BD373" i="4"/>
  <c r="AB373" i="4"/>
  <c r="BD385" i="4"/>
  <c r="AB385" i="4"/>
  <c r="BD397" i="4"/>
  <c r="AB397" i="4"/>
  <c r="BD405" i="4"/>
  <c r="AB405" i="4"/>
  <c r="BD417" i="4"/>
  <c r="AB417" i="4"/>
  <c r="BD425" i="4"/>
  <c r="AB425" i="4"/>
  <c r="BD437" i="4"/>
  <c r="AB437" i="4"/>
  <c r="BD449" i="4"/>
  <c r="AB449" i="4"/>
  <c r="BD461" i="4"/>
  <c r="AB461" i="4"/>
  <c r="BD473" i="4"/>
  <c r="AB473" i="4"/>
  <c r="BD481" i="4"/>
  <c r="AB481" i="4"/>
  <c r="BD489" i="4"/>
  <c r="AB489" i="4"/>
  <c r="BD501" i="4"/>
  <c r="AB501" i="4"/>
  <c r="BD509" i="4"/>
  <c r="AB509" i="4"/>
  <c r="BD521" i="4"/>
  <c r="AB521" i="4"/>
  <c r="BD529" i="4"/>
  <c r="AB529" i="4"/>
  <c r="BD541" i="4"/>
  <c r="AB541" i="4"/>
  <c r="BD553" i="4"/>
  <c r="AB553" i="4"/>
  <c r="BD561" i="4"/>
  <c r="AB561" i="4"/>
  <c r="BD569" i="4"/>
  <c r="AB569" i="4"/>
  <c r="BD581" i="4"/>
  <c r="AB581" i="4"/>
  <c r="BD589" i="4"/>
  <c r="AB589" i="4"/>
  <c r="BD601" i="4"/>
  <c r="AB601" i="4"/>
  <c r="BD613" i="4"/>
  <c r="AB613" i="4"/>
  <c r="BD621" i="4"/>
  <c r="AB621" i="4"/>
  <c r="BD633" i="4"/>
  <c r="AB633" i="4"/>
  <c r="BD645" i="4"/>
  <c r="AB645" i="4"/>
  <c r="BD653" i="4"/>
  <c r="AB653" i="4"/>
  <c r="BD669" i="4"/>
  <c r="AB669" i="4"/>
  <c r="BD677" i="4"/>
  <c r="AB677" i="4"/>
  <c r="BD689" i="4"/>
  <c r="AB689" i="4"/>
  <c r="BD697" i="4"/>
  <c r="AB697" i="4"/>
  <c r="BD705" i="4"/>
  <c r="AB705" i="4"/>
  <c r="BD713" i="4"/>
  <c r="AB713" i="4"/>
  <c r="BD721" i="4"/>
  <c r="AB721" i="4"/>
  <c r="BD729" i="4"/>
  <c r="AB729" i="4"/>
  <c r="BD374" i="4"/>
  <c r="AB374" i="4"/>
  <c r="BD378" i="4"/>
  <c r="AB378" i="4"/>
  <c r="BD382" i="4"/>
  <c r="AB382" i="4"/>
  <c r="BD386" i="4"/>
  <c r="AB386" i="4"/>
  <c r="BD390" i="4"/>
  <c r="AB390" i="4"/>
  <c r="BD394" i="4"/>
  <c r="AB394" i="4"/>
  <c r="BD398" i="4"/>
  <c r="AB398" i="4"/>
  <c r="BD402" i="4"/>
  <c r="AB402" i="4"/>
  <c r="BD406" i="4"/>
  <c r="AB406" i="4"/>
  <c r="BD410" i="4"/>
  <c r="AB410" i="4"/>
  <c r="BD414" i="4"/>
  <c r="AB414" i="4"/>
  <c r="BD418" i="4"/>
  <c r="AB418" i="4"/>
  <c r="BD422" i="4"/>
  <c r="AB422" i="4"/>
  <c r="BD426" i="4"/>
  <c r="AB426" i="4"/>
  <c r="BD430" i="4"/>
  <c r="AB430" i="4"/>
  <c r="BD434" i="4"/>
  <c r="AB434" i="4"/>
  <c r="BD438" i="4"/>
  <c r="AB438" i="4"/>
  <c r="BD442" i="4"/>
  <c r="AB442" i="4"/>
  <c r="BD446" i="4"/>
  <c r="AB446" i="4"/>
  <c r="BD450" i="4"/>
  <c r="AB450" i="4"/>
  <c r="BD454" i="4"/>
  <c r="AB454" i="4"/>
  <c r="BD458" i="4"/>
  <c r="AB458" i="4"/>
  <c r="BD462" i="4"/>
  <c r="AB462" i="4"/>
  <c r="BD466" i="4"/>
  <c r="AB466" i="4"/>
  <c r="BD470" i="4"/>
  <c r="AB470" i="4"/>
  <c r="BD474" i="4"/>
  <c r="AB474" i="4"/>
  <c r="BD478" i="4"/>
  <c r="AB478" i="4"/>
  <c r="BD482" i="4"/>
  <c r="AB482" i="4"/>
  <c r="BD486" i="4"/>
  <c r="AB486" i="4"/>
  <c r="BD490" i="4"/>
  <c r="AB490" i="4"/>
  <c r="BD494" i="4"/>
  <c r="AB494" i="4"/>
  <c r="BD498" i="4"/>
  <c r="AB498" i="4"/>
  <c r="BD502" i="4"/>
  <c r="AB502" i="4"/>
  <c r="BD506" i="4"/>
  <c r="AB506" i="4"/>
  <c r="BD510" i="4"/>
  <c r="AB510" i="4"/>
  <c r="BD514" i="4"/>
  <c r="AB514" i="4"/>
  <c r="BD518" i="4"/>
  <c r="AB518" i="4"/>
  <c r="BD522" i="4"/>
  <c r="AB522" i="4"/>
  <c r="BD526" i="4"/>
  <c r="AB526" i="4"/>
  <c r="BD530" i="4"/>
  <c r="AB530" i="4"/>
  <c r="BD534" i="4"/>
  <c r="AB534" i="4"/>
  <c r="BD538" i="4"/>
  <c r="AB538" i="4"/>
  <c r="BD542" i="4"/>
  <c r="AB542" i="4"/>
  <c r="BD546" i="4"/>
  <c r="AB546" i="4"/>
  <c r="BD550" i="4"/>
  <c r="AB550" i="4"/>
  <c r="BD554" i="4"/>
  <c r="AB554" i="4"/>
  <c r="BD558" i="4"/>
  <c r="AB558" i="4"/>
  <c r="BD562" i="4"/>
  <c r="AB562" i="4"/>
  <c r="BD566" i="4"/>
  <c r="AB566" i="4"/>
  <c r="BD570" i="4"/>
  <c r="AB570" i="4"/>
  <c r="BD574" i="4"/>
  <c r="AB574" i="4"/>
  <c r="BD578" i="4"/>
  <c r="AB578" i="4"/>
  <c r="BD582" i="4"/>
  <c r="AB582" i="4"/>
  <c r="BD586" i="4"/>
  <c r="AB586" i="4"/>
  <c r="BD590" i="4"/>
  <c r="AB590" i="4"/>
  <c r="BD594" i="4"/>
  <c r="AB594" i="4"/>
  <c r="BD598" i="4"/>
  <c r="AB598" i="4"/>
  <c r="BD602" i="4"/>
  <c r="AB602" i="4"/>
  <c r="BD606" i="4"/>
  <c r="AB606" i="4"/>
  <c r="BD610" i="4"/>
  <c r="AB610" i="4"/>
  <c r="BD614" i="4"/>
  <c r="AB614" i="4"/>
  <c r="BD618" i="4"/>
  <c r="AB618" i="4"/>
  <c r="BD622" i="4"/>
  <c r="AB622" i="4"/>
  <c r="BD626" i="4"/>
  <c r="AB626" i="4"/>
  <c r="BD630" i="4"/>
  <c r="AB630" i="4"/>
  <c r="BD634" i="4"/>
  <c r="AB634" i="4"/>
  <c r="BD638" i="4"/>
  <c r="AB638" i="4"/>
  <c r="BD642" i="4"/>
  <c r="AB642" i="4"/>
  <c r="BD646" i="4"/>
  <c r="AB646" i="4"/>
  <c r="BD650" i="4"/>
  <c r="AB650" i="4"/>
  <c r="BD654" i="4"/>
  <c r="AB654" i="4"/>
  <c r="BD658" i="4"/>
  <c r="AB658" i="4"/>
  <c r="BD662" i="4"/>
  <c r="AB662" i="4"/>
  <c r="BD666" i="4"/>
  <c r="AB666" i="4"/>
  <c r="BD670" i="4"/>
  <c r="AB670" i="4"/>
  <c r="BD674" i="4"/>
  <c r="AB674" i="4"/>
  <c r="BD678" i="4"/>
  <c r="AB678" i="4"/>
  <c r="BD682" i="4"/>
  <c r="AB682" i="4"/>
  <c r="BD686" i="4"/>
  <c r="AB686" i="4"/>
  <c r="BD690" i="4"/>
  <c r="AB690" i="4"/>
  <c r="BD694" i="4"/>
  <c r="AB694" i="4"/>
  <c r="BD698" i="4"/>
  <c r="AB698" i="4"/>
  <c r="BD702" i="4"/>
  <c r="AB702" i="4"/>
  <c r="BD706" i="4"/>
  <c r="AB706" i="4"/>
  <c r="BD710" i="4"/>
  <c r="AB710" i="4"/>
  <c r="BD714" i="4"/>
  <c r="AB714" i="4"/>
  <c r="BD718" i="4"/>
  <c r="AB718" i="4"/>
  <c r="BD722" i="4"/>
  <c r="AB722" i="4"/>
  <c r="BD726" i="4"/>
  <c r="AB726" i="4"/>
  <c r="BD730" i="4"/>
  <c r="AB730" i="4"/>
  <c r="BD734" i="4"/>
  <c r="AB734" i="4"/>
  <c r="BD377" i="4"/>
  <c r="AB377" i="4"/>
  <c r="BD393" i="4"/>
  <c r="AB393" i="4"/>
  <c r="BD409" i="4"/>
  <c r="AB409" i="4"/>
  <c r="BD429" i="4"/>
  <c r="AB429" i="4"/>
  <c r="BD445" i="4"/>
  <c r="AB445" i="4"/>
  <c r="BD465" i="4"/>
  <c r="AB465" i="4"/>
  <c r="BD485" i="4"/>
  <c r="AB485" i="4"/>
  <c r="BD497" i="4"/>
  <c r="AB497" i="4"/>
  <c r="BD517" i="4"/>
  <c r="AB517" i="4"/>
  <c r="BD533" i="4"/>
  <c r="AB533" i="4"/>
  <c r="BD549" i="4"/>
  <c r="AB549" i="4"/>
  <c r="BD565" i="4"/>
  <c r="AB565" i="4"/>
  <c r="BD577" i="4"/>
  <c r="AB577" i="4"/>
  <c r="BD597" i="4"/>
  <c r="AB597" i="4"/>
  <c r="BD609" i="4"/>
  <c r="AB609" i="4"/>
  <c r="BD629" i="4"/>
  <c r="AB629" i="4"/>
  <c r="BD641" i="4"/>
  <c r="AB641" i="4"/>
  <c r="BD661" i="4"/>
  <c r="AB661" i="4"/>
  <c r="BD681" i="4"/>
  <c r="AB681" i="4"/>
  <c r="BD709" i="4"/>
  <c r="AB709" i="4"/>
  <c r="BD375" i="4"/>
  <c r="AB375" i="4"/>
  <c r="AB383" i="4"/>
  <c r="BD383" i="4"/>
  <c r="AB395" i="4"/>
  <c r="BD395" i="4"/>
  <c r="BD403" i="4"/>
  <c r="AB403" i="4"/>
  <c r="BD407" i="4"/>
  <c r="AB407" i="4"/>
  <c r="AB411" i="4"/>
  <c r="BD411" i="4"/>
  <c r="AB415" i="4"/>
  <c r="BD415" i="4"/>
  <c r="BD419" i="4"/>
  <c r="AB419" i="4"/>
  <c r="BD423" i="4"/>
  <c r="AB423" i="4"/>
  <c r="AB427" i="4"/>
  <c r="BD427" i="4"/>
  <c r="AB431" i="4"/>
  <c r="BD431" i="4"/>
  <c r="BD435" i="4"/>
  <c r="AB435" i="4"/>
  <c r="BD439" i="4"/>
  <c r="AB439" i="4"/>
  <c r="AB443" i="4"/>
  <c r="BD443" i="4"/>
  <c r="AB447" i="4"/>
  <c r="BD447" i="4"/>
  <c r="BD451" i="4"/>
  <c r="AB451" i="4"/>
  <c r="BD455" i="4"/>
  <c r="AB455" i="4"/>
  <c r="AB459" i="4"/>
  <c r="BD459" i="4"/>
  <c r="AB463" i="4"/>
  <c r="BD463" i="4"/>
  <c r="BD467" i="4"/>
  <c r="AB467" i="4"/>
  <c r="BD471" i="4"/>
  <c r="AB471" i="4"/>
  <c r="AB475" i="4"/>
  <c r="BD475" i="4"/>
  <c r="AB479" i="4"/>
  <c r="BD479" i="4"/>
  <c r="BD483" i="4"/>
  <c r="AB483" i="4"/>
  <c r="BD487" i="4"/>
  <c r="AB487" i="4"/>
  <c r="AB491" i="4"/>
  <c r="BD491" i="4"/>
  <c r="AB495" i="4"/>
  <c r="BD495" i="4"/>
  <c r="BD499" i="4"/>
  <c r="AB499" i="4"/>
  <c r="BD503" i="4"/>
  <c r="AB503" i="4"/>
  <c r="AB507" i="4"/>
  <c r="BD507" i="4"/>
  <c r="AB511" i="4"/>
  <c r="BD511" i="4"/>
  <c r="BD515" i="4"/>
  <c r="AB515" i="4"/>
  <c r="BD519" i="4"/>
  <c r="AB519" i="4"/>
  <c r="AB523" i="4"/>
  <c r="BD523" i="4"/>
  <c r="AB527" i="4"/>
  <c r="BD527" i="4"/>
  <c r="BD531" i="4"/>
  <c r="AB531" i="4"/>
  <c r="BD535" i="4"/>
  <c r="AB535" i="4"/>
  <c r="AB539" i="4"/>
  <c r="BD539" i="4"/>
  <c r="AB543" i="4"/>
  <c r="BD543" i="4"/>
  <c r="BD547" i="4"/>
  <c r="AB547" i="4"/>
  <c r="BD551" i="4"/>
  <c r="AB551" i="4"/>
  <c r="AB555" i="4"/>
  <c r="BD555" i="4"/>
  <c r="AB559" i="4"/>
  <c r="BD559" i="4"/>
  <c r="BD563" i="4"/>
  <c r="AB563" i="4"/>
  <c r="BD567" i="4"/>
  <c r="AB567" i="4"/>
  <c r="AB571" i="4"/>
  <c r="BD571" i="4"/>
  <c r="AB575" i="4"/>
  <c r="BD575" i="4"/>
  <c r="BD579" i="4"/>
  <c r="AB579" i="4"/>
  <c r="BD583" i="4"/>
  <c r="AB583" i="4"/>
  <c r="AB587" i="4"/>
  <c r="BD587" i="4"/>
  <c r="AB591" i="4"/>
  <c r="BD591" i="4"/>
  <c r="BD595" i="4"/>
  <c r="AB595" i="4"/>
  <c r="BD599" i="4"/>
  <c r="AB599" i="4"/>
  <c r="BD603" i="4"/>
  <c r="AB603" i="4"/>
  <c r="AB607" i="4"/>
  <c r="BD607" i="4"/>
  <c r="BD611" i="4"/>
  <c r="AB611" i="4"/>
  <c r="BD615" i="4"/>
  <c r="AB615" i="4"/>
  <c r="BD619" i="4"/>
  <c r="AB619" i="4"/>
  <c r="AB623" i="4"/>
  <c r="BD623" i="4"/>
  <c r="BD627" i="4"/>
  <c r="AB627" i="4"/>
  <c r="BD631" i="4"/>
  <c r="AB631" i="4"/>
  <c r="BD635" i="4"/>
  <c r="AB635" i="4"/>
  <c r="BD639" i="4"/>
  <c r="AB639" i="4"/>
  <c r="BD643" i="4"/>
  <c r="AB643" i="4"/>
  <c r="BD647" i="4"/>
  <c r="AB647" i="4"/>
  <c r="BD651" i="4"/>
  <c r="AB651" i="4"/>
  <c r="AB655" i="4"/>
  <c r="BD655" i="4"/>
  <c r="BD659" i="4"/>
  <c r="AB659" i="4"/>
  <c r="BD663" i="4"/>
  <c r="AB663" i="4"/>
  <c r="BD667" i="4"/>
  <c r="AB667" i="4"/>
  <c r="AB671" i="4"/>
  <c r="BD671" i="4"/>
  <c r="BD675" i="4"/>
  <c r="AB675" i="4"/>
  <c r="BD679" i="4"/>
  <c r="AB679" i="4"/>
  <c r="BD683" i="4"/>
  <c r="AB683" i="4"/>
  <c r="AB687" i="4"/>
  <c r="BD687" i="4"/>
  <c r="BD691" i="4"/>
  <c r="AB691" i="4"/>
  <c r="BD695" i="4"/>
  <c r="AB695" i="4"/>
  <c r="BD699" i="4"/>
  <c r="AB699" i="4"/>
  <c r="BD703" i="4"/>
  <c r="AB703" i="4"/>
  <c r="BD707" i="4"/>
  <c r="AB707" i="4"/>
  <c r="BD711" i="4"/>
  <c r="AB711" i="4"/>
  <c r="BD715" i="4"/>
  <c r="AB715" i="4"/>
  <c r="BD719" i="4"/>
  <c r="AB719" i="4"/>
  <c r="BD723" i="4"/>
  <c r="AB723" i="4"/>
  <c r="BD727" i="4"/>
  <c r="AB727" i="4"/>
  <c r="BD731" i="4"/>
  <c r="AB731" i="4"/>
  <c r="BD735" i="4"/>
  <c r="AB735" i="4"/>
  <c r="BD381" i="4"/>
  <c r="AB381" i="4"/>
  <c r="BD389" i="4"/>
  <c r="AB389" i="4"/>
  <c r="BD401" i="4"/>
  <c r="AB401" i="4"/>
  <c r="BD413" i="4"/>
  <c r="AB413" i="4"/>
  <c r="BD421" i="4"/>
  <c r="AB421" i="4"/>
  <c r="BD433" i="4"/>
  <c r="AB433" i="4"/>
  <c r="BD441" i="4"/>
  <c r="AB441" i="4"/>
  <c r="BD453" i="4"/>
  <c r="AB453" i="4"/>
  <c r="BD457" i="4"/>
  <c r="AB457" i="4"/>
  <c r="BD469" i="4"/>
  <c r="AB469" i="4"/>
  <c r="BD477" i="4"/>
  <c r="AB477" i="4"/>
  <c r="BD493" i="4"/>
  <c r="AB493" i="4"/>
  <c r="BD505" i="4"/>
  <c r="AB505" i="4"/>
  <c r="BD513" i="4"/>
  <c r="AB513" i="4"/>
  <c r="BD525" i="4"/>
  <c r="AB525" i="4"/>
  <c r="BD537" i="4"/>
  <c r="AB537" i="4"/>
  <c r="BD545" i="4"/>
  <c r="AB545" i="4"/>
  <c r="BD557" i="4"/>
  <c r="AB557" i="4"/>
  <c r="BD573" i="4"/>
  <c r="AB573" i="4"/>
  <c r="BD585" i="4"/>
  <c r="AB585" i="4"/>
  <c r="BD593" i="4"/>
  <c r="AB593" i="4"/>
  <c r="BD605" i="4"/>
  <c r="AB605" i="4"/>
  <c r="BD617" i="4"/>
  <c r="AB617" i="4"/>
  <c r="BD625" i="4"/>
  <c r="AB625" i="4"/>
  <c r="BD637" i="4"/>
  <c r="AB637" i="4"/>
  <c r="BD649" i="4"/>
  <c r="AB649" i="4"/>
  <c r="BD657" i="4"/>
  <c r="AB657" i="4"/>
  <c r="BD665" i="4"/>
  <c r="AB665" i="4"/>
  <c r="BD673" i="4"/>
  <c r="AB673" i="4"/>
  <c r="BD685" i="4"/>
  <c r="AB685" i="4"/>
  <c r="BD693" i="4"/>
  <c r="AB693" i="4"/>
  <c r="BD701" i="4"/>
  <c r="AB701" i="4"/>
  <c r="BD717" i="4"/>
  <c r="AB717" i="4"/>
  <c r="BD725" i="4"/>
  <c r="AB725" i="4"/>
  <c r="BD733" i="4"/>
  <c r="AB733" i="4"/>
  <c r="AB379" i="4"/>
  <c r="BD379" i="4"/>
  <c r="BD387" i="4"/>
  <c r="AB387" i="4"/>
  <c r="BD391" i="4"/>
  <c r="AB391" i="4"/>
  <c r="AB399" i="4"/>
  <c r="BD399" i="4"/>
  <c r="BD372" i="4"/>
  <c r="AB372" i="4"/>
  <c r="BD376" i="4"/>
  <c r="AB376" i="4"/>
  <c r="BD380" i="4"/>
  <c r="AB380" i="4"/>
  <c r="BD384" i="4"/>
  <c r="AB384" i="4"/>
  <c r="BD388" i="4"/>
  <c r="AB388" i="4"/>
  <c r="BD392" i="4"/>
  <c r="AB392" i="4"/>
  <c r="BD396" i="4"/>
  <c r="AB396" i="4"/>
  <c r="BD400" i="4"/>
  <c r="AB400" i="4"/>
  <c r="BD404" i="4"/>
  <c r="AB404" i="4"/>
  <c r="BD408" i="4"/>
  <c r="AB408" i="4"/>
  <c r="BD412" i="4"/>
  <c r="AB412" i="4"/>
  <c r="BD416" i="4"/>
  <c r="AB416" i="4"/>
  <c r="BD420" i="4"/>
  <c r="AB420" i="4"/>
  <c r="BD424" i="4"/>
  <c r="AB424" i="4"/>
  <c r="BD428" i="4"/>
  <c r="AB428" i="4"/>
  <c r="BD432" i="4"/>
  <c r="AB432" i="4"/>
  <c r="BD436" i="4"/>
  <c r="AB436" i="4"/>
  <c r="BD440" i="4"/>
  <c r="AB440" i="4"/>
  <c r="BD444" i="4"/>
  <c r="AB444" i="4"/>
  <c r="BD448" i="4"/>
  <c r="AB448" i="4"/>
  <c r="BD452" i="4"/>
  <c r="AB452" i="4"/>
  <c r="BD456" i="4"/>
  <c r="AB456" i="4"/>
  <c r="BD460" i="4"/>
  <c r="AB460" i="4"/>
  <c r="BD464" i="4"/>
  <c r="AB464" i="4"/>
  <c r="BD468" i="4"/>
  <c r="AB468" i="4"/>
  <c r="BD472" i="4"/>
  <c r="AB472" i="4"/>
  <c r="BD476" i="4"/>
  <c r="AB476" i="4"/>
  <c r="BD480" i="4"/>
  <c r="AB480" i="4"/>
  <c r="BD484" i="4"/>
  <c r="AB484" i="4"/>
  <c r="BD488" i="4"/>
  <c r="AB488" i="4"/>
  <c r="BD492" i="4"/>
  <c r="AB492" i="4"/>
  <c r="BD496" i="4"/>
  <c r="AB496" i="4"/>
  <c r="BD500" i="4"/>
  <c r="AB500" i="4"/>
  <c r="BD504" i="4"/>
  <c r="AB504" i="4"/>
  <c r="BD508" i="4"/>
  <c r="AB508" i="4"/>
  <c r="BD512" i="4"/>
  <c r="AB512" i="4"/>
  <c r="BD516" i="4"/>
  <c r="AB516" i="4"/>
  <c r="BD520" i="4"/>
  <c r="AB520" i="4"/>
  <c r="BD524" i="4"/>
  <c r="AB524" i="4"/>
  <c r="BD528" i="4"/>
  <c r="AB528" i="4"/>
  <c r="BD532" i="4"/>
  <c r="AB532" i="4"/>
  <c r="BD536" i="4"/>
  <c r="AB536" i="4"/>
  <c r="BD540" i="4"/>
  <c r="AB540" i="4"/>
  <c r="BD544" i="4"/>
  <c r="AB544" i="4"/>
  <c r="BD548" i="4"/>
  <c r="AB548" i="4"/>
  <c r="BD552" i="4"/>
  <c r="AB552" i="4"/>
  <c r="BD556" i="4"/>
  <c r="AB556" i="4"/>
  <c r="BD560" i="4"/>
  <c r="AB560" i="4"/>
  <c r="BD564" i="4"/>
  <c r="AB564" i="4"/>
  <c r="BD568" i="4"/>
  <c r="AB568" i="4"/>
  <c r="BD572" i="4"/>
  <c r="AB572" i="4"/>
  <c r="BD576" i="4"/>
  <c r="AB576" i="4"/>
  <c r="BD580" i="4"/>
  <c r="AB580" i="4"/>
  <c r="BD584" i="4"/>
  <c r="AB584" i="4"/>
  <c r="BD588" i="4"/>
  <c r="AB588" i="4"/>
  <c r="BD592" i="4"/>
  <c r="AB592" i="4"/>
  <c r="BD596" i="4"/>
  <c r="AB596" i="4"/>
  <c r="BD600" i="4"/>
  <c r="AB600" i="4"/>
  <c r="BD604" i="4"/>
  <c r="AB604" i="4"/>
  <c r="BD608" i="4"/>
  <c r="AB608" i="4"/>
  <c r="BD612" i="4"/>
  <c r="AB612" i="4"/>
  <c r="BD616" i="4"/>
  <c r="AB616" i="4"/>
  <c r="BD620" i="4"/>
  <c r="AB620" i="4"/>
  <c r="BD624" i="4"/>
  <c r="AB624" i="4"/>
  <c r="BD628" i="4"/>
  <c r="AB628" i="4"/>
  <c r="BD632" i="4"/>
  <c r="AB632" i="4"/>
  <c r="BD636" i="4"/>
  <c r="AB636" i="4"/>
  <c r="BD640" i="4"/>
  <c r="AB640" i="4"/>
  <c r="BD644" i="4"/>
  <c r="AB644" i="4"/>
  <c r="BD648" i="4"/>
  <c r="AB648" i="4"/>
  <c r="BD652" i="4"/>
  <c r="AB652" i="4"/>
  <c r="BD656" i="4"/>
  <c r="AB656" i="4"/>
  <c r="BD660" i="4"/>
  <c r="AB660" i="4"/>
  <c r="BD664" i="4"/>
  <c r="AB664" i="4"/>
  <c r="BD668" i="4"/>
  <c r="AB668" i="4"/>
  <c r="BD672" i="4"/>
  <c r="AB672" i="4"/>
  <c r="BD676" i="4"/>
  <c r="AB676" i="4"/>
  <c r="BD680" i="4"/>
  <c r="AB680" i="4"/>
  <c r="BD684" i="4"/>
  <c r="AB684" i="4"/>
  <c r="BD688" i="4"/>
  <c r="AB688" i="4"/>
  <c r="BD692" i="4"/>
  <c r="AB692" i="4"/>
  <c r="BD696" i="4"/>
  <c r="AB696" i="4"/>
  <c r="BD700" i="4"/>
  <c r="AB700" i="4"/>
  <c r="BD704" i="4"/>
  <c r="AB704" i="4"/>
  <c r="BD708" i="4"/>
  <c r="AB708" i="4"/>
  <c r="BD712" i="4"/>
  <c r="AB712" i="4"/>
  <c r="BD716" i="4"/>
  <c r="AB716" i="4"/>
  <c r="BD720" i="4"/>
  <c r="AB720" i="4"/>
  <c r="BD724" i="4"/>
  <c r="AB724" i="4"/>
  <c r="BD728" i="4"/>
  <c r="AB728" i="4"/>
  <c r="BD732" i="4"/>
  <c r="AB732" i="4"/>
  <c r="BD736" i="4"/>
  <c r="AB736" i="4"/>
  <c r="F18" i="8"/>
  <c r="X6" i="4"/>
  <c r="AZ6" i="4"/>
  <c r="F28" i="3"/>
  <c r="E28" i="3"/>
  <c r="F27" i="3"/>
  <c r="E27" i="3"/>
  <c r="F26" i="3"/>
  <c r="E26" i="3"/>
  <c r="S7" i="8"/>
  <c r="M75" i="8" l="1"/>
  <c r="T75" i="8" s="1"/>
  <c r="S9" i="8"/>
  <c r="F29" i="3"/>
  <c r="E29" i="3"/>
  <c r="AH6" i="4"/>
  <c r="D11" i="8" l="1"/>
  <c r="F10" i="8"/>
  <c r="F32" i="3" s="1"/>
  <c r="D18" i="8" l="1"/>
  <c r="D19" i="8"/>
  <c r="E33" i="3"/>
  <c r="F33" i="3"/>
  <c r="D14" i="3"/>
  <c r="F34" i="3" l="1"/>
  <c r="BA6" i="4" s="1"/>
  <c r="E34" i="3"/>
  <c r="Y6" i="4" s="1"/>
  <c r="C6" i="8"/>
  <c r="C8" i="8" l="1"/>
  <c r="C7" i="8"/>
  <c r="T7" i="8" l="1"/>
  <c r="T9" i="8" l="1"/>
  <c r="F12" i="8"/>
  <c r="E12" i="8"/>
  <c r="F16" i="8" l="1"/>
  <c r="F17" i="8"/>
  <c r="E18" i="8"/>
  <c r="E15" i="8"/>
  <c r="E16" i="8"/>
  <c r="E17" i="3" s="1"/>
  <c r="E17" i="8"/>
  <c r="D15" i="8" l="1"/>
  <c r="D16" i="8"/>
  <c r="D17" i="8"/>
  <c r="F17" i="3"/>
  <c r="E18" i="3"/>
  <c r="E19" i="3"/>
  <c r="F18" i="3"/>
  <c r="F19" i="3"/>
  <c r="AV9" i="4" l="1"/>
  <c r="BB9" i="4" s="1"/>
  <c r="AV13" i="4"/>
  <c r="BB13" i="4" s="1"/>
  <c r="AV27" i="4"/>
  <c r="BB27" i="4" s="1"/>
  <c r="AV31" i="4"/>
  <c r="BB31" i="4" s="1"/>
  <c r="AV35" i="4"/>
  <c r="BB35" i="4" s="1"/>
  <c r="AV51" i="4"/>
  <c r="BB51" i="4" s="1"/>
  <c r="AV55" i="4"/>
  <c r="BB55" i="4" s="1"/>
  <c r="AV59" i="4"/>
  <c r="BB59" i="4" s="1"/>
  <c r="AV63" i="4"/>
  <c r="BB63" i="4" s="1"/>
  <c r="AV67" i="4"/>
  <c r="BB67" i="4" s="1"/>
  <c r="AV71" i="4"/>
  <c r="BB71" i="4" s="1"/>
  <c r="AV75" i="4"/>
  <c r="AV79" i="4"/>
  <c r="BB79" i="4" s="1"/>
  <c r="AV80" i="4"/>
  <c r="BB80" i="4" s="1"/>
  <c r="AV81" i="4"/>
  <c r="BB81" i="4" s="1"/>
  <c r="AV82" i="4"/>
  <c r="BB82" i="4" s="1"/>
  <c r="AV83" i="4"/>
  <c r="BB83" i="4" s="1"/>
  <c r="AV84" i="4"/>
  <c r="BB84" i="4" s="1"/>
  <c r="AV85" i="4"/>
  <c r="BB85" i="4" s="1"/>
  <c r="AV86" i="4"/>
  <c r="BB86" i="4" s="1"/>
  <c r="AV87" i="4"/>
  <c r="BB87" i="4" s="1"/>
  <c r="AV88" i="4"/>
  <c r="BB88" i="4" s="1"/>
  <c r="AV89" i="4"/>
  <c r="AV90" i="4"/>
  <c r="BB90" i="4" s="1"/>
  <c r="AV91" i="4"/>
  <c r="AV92" i="4"/>
  <c r="AV93" i="4"/>
  <c r="BB93" i="4" s="1"/>
  <c r="AV94" i="4"/>
  <c r="AV95" i="4"/>
  <c r="BB95" i="4" s="1"/>
  <c r="AV96" i="4"/>
  <c r="BB96" i="4" s="1"/>
  <c r="AV97" i="4"/>
  <c r="AV98" i="4"/>
  <c r="BB98" i="4" s="1"/>
  <c r="AV99" i="4"/>
  <c r="BB99" i="4" s="1"/>
  <c r="AV100" i="4"/>
  <c r="BB100" i="4" s="1"/>
  <c r="AV101" i="4"/>
  <c r="AV102" i="4"/>
  <c r="BB102" i="4" s="1"/>
  <c r="AV103" i="4"/>
  <c r="BB103" i="4" s="1"/>
  <c r="AV104" i="4"/>
  <c r="BB104" i="4" s="1"/>
  <c r="AV105" i="4"/>
  <c r="BB105" i="4" s="1"/>
  <c r="AV106" i="4"/>
  <c r="AV107" i="4"/>
  <c r="AV108" i="4"/>
  <c r="BB108" i="4" s="1"/>
  <c r="AV109" i="4"/>
  <c r="BB109" i="4" s="1"/>
  <c r="AV110" i="4"/>
  <c r="BB110" i="4" s="1"/>
  <c r="AV111" i="4"/>
  <c r="BB111" i="4" s="1"/>
  <c r="AV112" i="4"/>
  <c r="AV113" i="4"/>
  <c r="BB113" i="4" s="1"/>
  <c r="AV114" i="4"/>
  <c r="BB114" i="4" s="1"/>
  <c r="AV115" i="4"/>
  <c r="BB115" i="4" s="1"/>
  <c r="AV116" i="4"/>
  <c r="BB116" i="4" s="1"/>
  <c r="AV117" i="4"/>
  <c r="BB117" i="4" s="1"/>
  <c r="AV8" i="4"/>
  <c r="BB8" i="4" s="1"/>
  <c r="AV12" i="4"/>
  <c r="BB12" i="4" s="1"/>
  <c r="AV26" i="4"/>
  <c r="BB26" i="4" s="1"/>
  <c r="AV30" i="4"/>
  <c r="BB30" i="4" s="1"/>
  <c r="AV34" i="4"/>
  <c r="BB34" i="4" s="1"/>
  <c r="AV50" i="4"/>
  <c r="AV54" i="4"/>
  <c r="BB54" i="4" s="1"/>
  <c r="AV58" i="4"/>
  <c r="BB58" i="4" s="1"/>
  <c r="AV62" i="4"/>
  <c r="BB62" i="4" s="1"/>
  <c r="AV66" i="4"/>
  <c r="BB66" i="4" s="1"/>
  <c r="AV70" i="4"/>
  <c r="AV74" i="4"/>
  <c r="BB74" i="4" s="1"/>
  <c r="AV78" i="4"/>
  <c r="BB78" i="4" s="1"/>
  <c r="AV11" i="4"/>
  <c r="BB11" i="4" s="1"/>
  <c r="AV15" i="4"/>
  <c r="BB15" i="4" s="1"/>
  <c r="AV16" i="4"/>
  <c r="BB16" i="4" s="1"/>
  <c r="AV17" i="4"/>
  <c r="AV18" i="4"/>
  <c r="BB18" i="4" s="1"/>
  <c r="AV19" i="4"/>
  <c r="BB19" i="4" s="1"/>
  <c r="AV20" i="4"/>
  <c r="BB20" i="4" s="1"/>
  <c r="AV21" i="4"/>
  <c r="AV22" i="4"/>
  <c r="BB22" i="4" s="1"/>
  <c r="AV23" i="4"/>
  <c r="BB23" i="4" s="1"/>
  <c r="AV24" i="4"/>
  <c r="BB24" i="4" s="1"/>
  <c r="AV25" i="4"/>
  <c r="BB25" i="4" s="1"/>
  <c r="AV29" i="4"/>
  <c r="BB29" i="4" s="1"/>
  <c r="AV33" i="4"/>
  <c r="BB33" i="4" s="1"/>
  <c r="AV49" i="4"/>
  <c r="BB49" i="4" s="1"/>
  <c r="AV53" i="4"/>
  <c r="BB53" i="4" s="1"/>
  <c r="AV57" i="4"/>
  <c r="AV61" i="4"/>
  <c r="BB61" i="4" s="1"/>
  <c r="AV65" i="4"/>
  <c r="BB65" i="4" s="1"/>
  <c r="AV69" i="4"/>
  <c r="BB69" i="4" s="1"/>
  <c r="AV73" i="4"/>
  <c r="BB73" i="4" s="1"/>
  <c r="AV77" i="4"/>
  <c r="BB77" i="4" s="1"/>
  <c r="AV133" i="4"/>
  <c r="BB133" i="4" s="1"/>
  <c r="AV134" i="4"/>
  <c r="BB134" i="4" s="1"/>
  <c r="AV135" i="4"/>
  <c r="AV136" i="4"/>
  <c r="AV137" i="4"/>
  <c r="AV138" i="4"/>
  <c r="BB138" i="4" s="1"/>
  <c r="AV139" i="4"/>
  <c r="BB139" i="4" s="1"/>
  <c r="AV140" i="4"/>
  <c r="BB140" i="4" s="1"/>
  <c r="AV10" i="4"/>
  <c r="BB10" i="4" s="1"/>
  <c r="AV14" i="4"/>
  <c r="AV28" i="4"/>
  <c r="BB28" i="4" s="1"/>
  <c r="AV32" i="4"/>
  <c r="BB32" i="4" s="1"/>
  <c r="AV36" i="4"/>
  <c r="BB36" i="4" s="1"/>
  <c r="AV37" i="4"/>
  <c r="AV38" i="4"/>
  <c r="AV39" i="4"/>
  <c r="BB39" i="4" s="1"/>
  <c r="AV40" i="4"/>
  <c r="BB40" i="4" s="1"/>
  <c r="AV41" i="4"/>
  <c r="AV42" i="4"/>
  <c r="BB42" i="4" s="1"/>
  <c r="AV43" i="4"/>
  <c r="BB43" i="4" s="1"/>
  <c r="AV44" i="4"/>
  <c r="BB44" i="4" s="1"/>
  <c r="AV45" i="4"/>
  <c r="BB45" i="4" s="1"/>
  <c r="AV46" i="4"/>
  <c r="AV47" i="4"/>
  <c r="BB47" i="4" s="1"/>
  <c r="AV48" i="4"/>
  <c r="BB48" i="4" s="1"/>
  <c r="AV52" i="4"/>
  <c r="BB52" i="4" s="1"/>
  <c r="AV56" i="4"/>
  <c r="BB56" i="4" s="1"/>
  <c r="AV60" i="4"/>
  <c r="BB60" i="4" s="1"/>
  <c r="AV64" i="4"/>
  <c r="BB64" i="4" s="1"/>
  <c r="AV68" i="4"/>
  <c r="BB68" i="4" s="1"/>
  <c r="AV72" i="4"/>
  <c r="BB72" i="4" s="1"/>
  <c r="AV76" i="4"/>
  <c r="BB76" i="4" s="1"/>
  <c r="AV118" i="4"/>
  <c r="BB118" i="4" s="1"/>
  <c r="AV122" i="4"/>
  <c r="BB122" i="4" s="1"/>
  <c r="AV126" i="4"/>
  <c r="BB126" i="4" s="1"/>
  <c r="AV171" i="4"/>
  <c r="BB171" i="4" s="1"/>
  <c r="AV175" i="4"/>
  <c r="BB175" i="4" s="1"/>
  <c r="AV210" i="4"/>
  <c r="AV211" i="4"/>
  <c r="BB211" i="4" s="1"/>
  <c r="AV121" i="4"/>
  <c r="AV125" i="4"/>
  <c r="BB125" i="4" s="1"/>
  <c r="AV129" i="4"/>
  <c r="BB129" i="4" s="1"/>
  <c r="AV130" i="4"/>
  <c r="BB130" i="4" s="1"/>
  <c r="AV131" i="4"/>
  <c r="BB131" i="4" s="1"/>
  <c r="AV170" i="4"/>
  <c r="BB170" i="4" s="1"/>
  <c r="AV174" i="4"/>
  <c r="BB174" i="4" s="1"/>
  <c r="AV208" i="4"/>
  <c r="BB208" i="4" s="1"/>
  <c r="AV209" i="4"/>
  <c r="BB209" i="4" s="1"/>
  <c r="AV216" i="4"/>
  <c r="BB216" i="4" s="1"/>
  <c r="AV217" i="4"/>
  <c r="BB217" i="4" s="1"/>
  <c r="AV218" i="4"/>
  <c r="BB218" i="4" s="1"/>
  <c r="AV219" i="4"/>
  <c r="BB219" i="4" s="1"/>
  <c r="AV220" i="4"/>
  <c r="AV221" i="4"/>
  <c r="BB221" i="4" s="1"/>
  <c r="AV222" i="4"/>
  <c r="BB222" i="4" s="1"/>
  <c r="AV223" i="4"/>
  <c r="AV224" i="4"/>
  <c r="BB224" i="4" s="1"/>
  <c r="AV225" i="4"/>
  <c r="AV226" i="4"/>
  <c r="BB226" i="4" s="1"/>
  <c r="AV227" i="4"/>
  <c r="BB227" i="4" s="1"/>
  <c r="AV228" i="4"/>
  <c r="BB228" i="4" s="1"/>
  <c r="AV229" i="4"/>
  <c r="BB229" i="4" s="1"/>
  <c r="AV230" i="4"/>
  <c r="BB230" i="4" s="1"/>
  <c r="AV231" i="4"/>
  <c r="AV232" i="4"/>
  <c r="BB232" i="4" s="1"/>
  <c r="AV233" i="4"/>
  <c r="BB233" i="4" s="1"/>
  <c r="AV234" i="4"/>
  <c r="BB234" i="4" s="1"/>
  <c r="AV235" i="4"/>
  <c r="AV236" i="4"/>
  <c r="BB236" i="4" s="1"/>
  <c r="AV237" i="4"/>
  <c r="AV238" i="4"/>
  <c r="AV239" i="4"/>
  <c r="AV240" i="4"/>
  <c r="BB240" i="4" s="1"/>
  <c r="AV120" i="4"/>
  <c r="BB120" i="4" s="1"/>
  <c r="AV124" i="4"/>
  <c r="BB124" i="4" s="1"/>
  <c r="AV128" i="4"/>
  <c r="BB128" i="4" s="1"/>
  <c r="AV141" i="4"/>
  <c r="BB141" i="4" s="1"/>
  <c r="AV142" i="4"/>
  <c r="AV143" i="4"/>
  <c r="BB143" i="4" s="1"/>
  <c r="AV144" i="4"/>
  <c r="BB144" i="4" s="1"/>
  <c r="AV145" i="4"/>
  <c r="BB145" i="4" s="1"/>
  <c r="AV146" i="4"/>
  <c r="AV147" i="4"/>
  <c r="BB147" i="4" s="1"/>
  <c r="AV148" i="4"/>
  <c r="BB148" i="4" s="1"/>
  <c r="AV149" i="4"/>
  <c r="BB149" i="4" s="1"/>
  <c r="AV150" i="4"/>
  <c r="AV151" i="4"/>
  <c r="AV152" i="4"/>
  <c r="BB152" i="4" s="1"/>
  <c r="AV153" i="4"/>
  <c r="BB153" i="4" s="1"/>
  <c r="AV154" i="4"/>
  <c r="BB154" i="4" s="1"/>
  <c r="AV155" i="4"/>
  <c r="BB155" i="4" s="1"/>
  <c r="AV156" i="4"/>
  <c r="AV157" i="4"/>
  <c r="BB157" i="4" s="1"/>
  <c r="AV158" i="4"/>
  <c r="BB158" i="4" s="1"/>
  <c r="AV159" i="4"/>
  <c r="BB159" i="4" s="1"/>
  <c r="AV160" i="4"/>
  <c r="BB160" i="4" s="1"/>
  <c r="AV161" i="4"/>
  <c r="BB161" i="4" s="1"/>
  <c r="AV162" i="4"/>
  <c r="BB162" i="4" s="1"/>
  <c r="AV163" i="4"/>
  <c r="BB163" i="4" s="1"/>
  <c r="AV164" i="4"/>
  <c r="BB164" i="4" s="1"/>
  <c r="AV165" i="4"/>
  <c r="AV166" i="4"/>
  <c r="BB166" i="4" s="1"/>
  <c r="AV167" i="4"/>
  <c r="BB167" i="4" s="1"/>
  <c r="AV168" i="4"/>
  <c r="BB168" i="4" s="1"/>
  <c r="AV169" i="4"/>
  <c r="BB169" i="4" s="1"/>
  <c r="AV173" i="4"/>
  <c r="BB173" i="4" s="1"/>
  <c r="AV206" i="4"/>
  <c r="BB206" i="4" s="1"/>
  <c r="AV207" i="4"/>
  <c r="BB207" i="4" s="1"/>
  <c r="AV214" i="4"/>
  <c r="AV215" i="4"/>
  <c r="BB215" i="4" s="1"/>
  <c r="AV119" i="4"/>
  <c r="BB119" i="4" s="1"/>
  <c r="AV123" i="4"/>
  <c r="BB123" i="4" s="1"/>
  <c r="AV127" i="4"/>
  <c r="BB127" i="4" s="1"/>
  <c r="AV132" i="4"/>
  <c r="BB132" i="4" s="1"/>
  <c r="AV172" i="4"/>
  <c r="AV176" i="4"/>
  <c r="BB176" i="4" s="1"/>
  <c r="AV177" i="4"/>
  <c r="BB177" i="4" s="1"/>
  <c r="AV178" i="4"/>
  <c r="BB178" i="4" s="1"/>
  <c r="AV179" i="4"/>
  <c r="BB179" i="4" s="1"/>
  <c r="AV180" i="4"/>
  <c r="AV181" i="4"/>
  <c r="BB181" i="4" s="1"/>
  <c r="AV182" i="4"/>
  <c r="BB182" i="4" s="1"/>
  <c r="AV183" i="4"/>
  <c r="BB183" i="4" s="1"/>
  <c r="AV184" i="4"/>
  <c r="BB184" i="4" s="1"/>
  <c r="AV185" i="4"/>
  <c r="AV186" i="4"/>
  <c r="AV187" i="4"/>
  <c r="BB187" i="4" s="1"/>
  <c r="AV188" i="4"/>
  <c r="AV189" i="4"/>
  <c r="BB189" i="4" s="1"/>
  <c r="AV190" i="4"/>
  <c r="BB190" i="4" s="1"/>
  <c r="AV191" i="4"/>
  <c r="AV192" i="4"/>
  <c r="BB192" i="4" s="1"/>
  <c r="AV193" i="4"/>
  <c r="BB193" i="4" s="1"/>
  <c r="AV194" i="4"/>
  <c r="BB194" i="4" s="1"/>
  <c r="AV195" i="4"/>
  <c r="BB195" i="4" s="1"/>
  <c r="AV196" i="4"/>
  <c r="BB196" i="4" s="1"/>
  <c r="AV197" i="4"/>
  <c r="BB197" i="4" s="1"/>
  <c r="AV198" i="4"/>
  <c r="BB198" i="4" s="1"/>
  <c r="AV199" i="4"/>
  <c r="BB199" i="4" s="1"/>
  <c r="AV200" i="4"/>
  <c r="BB200" i="4" s="1"/>
  <c r="AV201" i="4"/>
  <c r="BB201" i="4" s="1"/>
  <c r="AV202" i="4"/>
  <c r="BB202" i="4" s="1"/>
  <c r="AV203" i="4"/>
  <c r="BB203" i="4" s="1"/>
  <c r="AV204" i="4"/>
  <c r="BB204" i="4" s="1"/>
  <c r="AV205" i="4"/>
  <c r="BB205" i="4" s="1"/>
  <c r="AV212" i="4"/>
  <c r="BB212" i="4" s="1"/>
  <c r="AV213" i="4"/>
  <c r="BB213" i="4" s="1"/>
  <c r="AV262" i="4"/>
  <c r="BB262" i="4" s="1"/>
  <c r="AV263" i="4"/>
  <c r="BB263" i="4" s="1"/>
  <c r="AV243" i="4"/>
  <c r="AV247" i="4"/>
  <c r="BB247" i="4" s="1"/>
  <c r="AV260" i="4"/>
  <c r="BB260" i="4" s="1"/>
  <c r="AV267" i="4"/>
  <c r="AV268" i="4"/>
  <c r="BB268" i="4" s="1"/>
  <c r="AV269" i="4"/>
  <c r="AV270" i="4"/>
  <c r="BB270" i="4" s="1"/>
  <c r="AV271" i="4"/>
  <c r="BB271" i="4" s="1"/>
  <c r="AV272" i="4"/>
  <c r="AV273" i="4"/>
  <c r="BB273" i="4" s="1"/>
  <c r="AV274" i="4"/>
  <c r="AV275" i="4"/>
  <c r="BB275" i="4" s="1"/>
  <c r="AV276" i="4"/>
  <c r="BB276" i="4" s="1"/>
  <c r="AV277" i="4"/>
  <c r="BB277" i="4" s="1"/>
  <c r="AV278" i="4"/>
  <c r="BB278" i="4" s="1"/>
  <c r="AV279" i="4"/>
  <c r="BB279" i="4" s="1"/>
  <c r="AV280" i="4"/>
  <c r="BB280" i="4" s="1"/>
  <c r="AV281" i="4"/>
  <c r="BB281" i="4" s="1"/>
  <c r="AV282" i="4"/>
  <c r="BB282" i="4" s="1"/>
  <c r="AV283" i="4"/>
  <c r="BB283" i="4" s="1"/>
  <c r="AV284" i="4"/>
  <c r="BB284" i="4" s="1"/>
  <c r="AV285" i="4"/>
  <c r="BB285" i="4" s="1"/>
  <c r="AV286" i="4"/>
  <c r="BB286" i="4" s="1"/>
  <c r="AV287" i="4"/>
  <c r="BB287" i="4" s="1"/>
  <c r="AV288" i="4"/>
  <c r="BB288" i="4" s="1"/>
  <c r="AV289" i="4"/>
  <c r="BB289" i="4" s="1"/>
  <c r="AV290" i="4"/>
  <c r="BB290" i="4" s="1"/>
  <c r="AV291" i="4"/>
  <c r="AV292" i="4"/>
  <c r="BB292" i="4" s="1"/>
  <c r="AV293" i="4"/>
  <c r="BB293" i="4" s="1"/>
  <c r="AV294" i="4"/>
  <c r="BB294" i="4" s="1"/>
  <c r="AV295" i="4"/>
  <c r="BB295" i="4" s="1"/>
  <c r="AV296" i="4"/>
  <c r="AV297" i="4"/>
  <c r="BB297" i="4" s="1"/>
  <c r="AV298" i="4"/>
  <c r="BB298" i="4" s="1"/>
  <c r="AV299" i="4"/>
  <c r="BB299" i="4" s="1"/>
  <c r="AV300" i="4"/>
  <c r="AV301" i="4"/>
  <c r="BB301" i="4" s="1"/>
  <c r="AV302" i="4"/>
  <c r="AV303" i="4"/>
  <c r="BB303" i="4" s="1"/>
  <c r="AV304" i="4"/>
  <c r="AV305" i="4"/>
  <c r="BB305" i="4" s="1"/>
  <c r="AV306" i="4"/>
  <c r="BB306" i="4" s="1"/>
  <c r="AV307" i="4"/>
  <c r="BB307" i="4" s="1"/>
  <c r="AV308" i="4"/>
  <c r="BB308" i="4" s="1"/>
  <c r="AV309" i="4"/>
  <c r="AV310" i="4"/>
  <c r="AV311" i="4"/>
  <c r="AV312" i="4"/>
  <c r="BB312" i="4" s="1"/>
  <c r="AV313" i="4"/>
  <c r="BB313" i="4" s="1"/>
  <c r="AV314" i="4"/>
  <c r="BB314" i="4" s="1"/>
  <c r="AV315" i="4"/>
  <c r="BB315" i="4" s="1"/>
  <c r="AV316" i="4"/>
  <c r="BB316" i="4" s="1"/>
  <c r="AV317" i="4"/>
  <c r="AV318" i="4"/>
  <c r="BB318" i="4" s="1"/>
  <c r="AV319" i="4"/>
  <c r="BB319" i="4" s="1"/>
  <c r="AV320" i="4"/>
  <c r="BB320" i="4" s="1"/>
  <c r="AV321" i="4"/>
  <c r="BB321" i="4" s="1"/>
  <c r="AV322" i="4"/>
  <c r="BB322" i="4" s="1"/>
  <c r="AV323" i="4"/>
  <c r="BB323" i="4" s="1"/>
  <c r="AV324" i="4"/>
  <c r="BB324" i="4" s="1"/>
  <c r="AV325" i="4"/>
  <c r="BB325" i="4" s="1"/>
  <c r="AV326" i="4"/>
  <c r="BB326" i="4" s="1"/>
  <c r="AV327" i="4"/>
  <c r="BB327" i="4" s="1"/>
  <c r="AV328" i="4"/>
  <c r="BB328" i="4" s="1"/>
  <c r="AV329" i="4"/>
  <c r="BB329" i="4" s="1"/>
  <c r="AV330" i="4"/>
  <c r="BB330" i="4" s="1"/>
  <c r="AV331" i="4"/>
  <c r="BB331" i="4" s="1"/>
  <c r="AV332" i="4"/>
  <c r="BB332" i="4" s="1"/>
  <c r="AV333" i="4"/>
  <c r="BB333" i="4" s="1"/>
  <c r="AV242" i="4"/>
  <c r="AV246" i="4"/>
  <c r="BB246" i="4" s="1"/>
  <c r="AV266" i="4"/>
  <c r="AV241" i="4"/>
  <c r="BB241" i="4" s="1"/>
  <c r="AV245" i="4"/>
  <c r="AV249" i="4"/>
  <c r="BB249" i="4" s="1"/>
  <c r="AV250" i="4"/>
  <c r="BB250" i="4" s="1"/>
  <c r="AV251" i="4"/>
  <c r="BB251" i="4" s="1"/>
  <c r="AV252" i="4"/>
  <c r="BB252" i="4" s="1"/>
  <c r="AV253" i="4"/>
  <c r="BB253" i="4" s="1"/>
  <c r="AV254" i="4"/>
  <c r="BB254" i="4" s="1"/>
  <c r="AV255" i="4"/>
  <c r="BB255" i="4" s="1"/>
  <c r="AV256" i="4"/>
  <c r="AV257" i="4"/>
  <c r="AV258" i="4"/>
  <c r="BB258" i="4" s="1"/>
  <c r="AV259" i="4"/>
  <c r="BB259" i="4" s="1"/>
  <c r="AV265" i="4"/>
  <c r="BB265" i="4" s="1"/>
  <c r="AV244" i="4"/>
  <c r="AV248" i="4"/>
  <c r="BB248" i="4" s="1"/>
  <c r="AV261" i="4"/>
  <c r="BB261" i="4" s="1"/>
  <c r="AV264" i="4"/>
  <c r="AV335" i="4"/>
  <c r="AV336" i="4"/>
  <c r="BB336" i="4" s="1"/>
  <c r="AV337" i="4"/>
  <c r="AV338" i="4"/>
  <c r="BB338" i="4" s="1"/>
  <c r="AV339" i="4"/>
  <c r="BB339" i="4" s="1"/>
  <c r="AV340" i="4"/>
  <c r="BB340" i="4" s="1"/>
  <c r="AV341" i="4"/>
  <c r="AV342" i="4"/>
  <c r="BB342" i="4" s="1"/>
  <c r="AV343" i="4"/>
  <c r="AV344" i="4"/>
  <c r="BB344" i="4" s="1"/>
  <c r="AV345" i="4"/>
  <c r="BB345" i="4" s="1"/>
  <c r="AV346" i="4"/>
  <c r="AV347" i="4"/>
  <c r="BB347" i="4" s="1"/>
  <c r="AV348" i="4"/>
  <c r="BB348" i="4" s="1"/>
  <c r="AV349" i="4"/>
  <c r="BB349" i="4" s="1"/>
  <c r="AV350" i="4"/>
  <c r="BB350" i="4" s="1"/>
  <c r="AV351" i="4"/>
  <c r="BB351" i="4" s="1"/>
  <c r="AV352" i="4"/>
  <c r="AV353" i="4"/>
  <c r="BB353" i="4" s="1"/>
  <c r="AV354" i="4"/>
  <c r="AV355" i="4"/>
  <c r="AV356" i="4"/>
  <c r="BB356" i="4" s="1"/>
  <c r="AV357" i="4"/>
  <c r="BB357" i="4" s="1"/>
  <c r="AV358" i="4"/>
  <c r="AV359" i="4"/>
  <c r="BB359" i="4" s="1"/>
  <c r="AV360" i="4"/>
  <c r="BB360" i="4" s="1"/>
  <c r="AV361" i="4"/>
  <c r="BB361" i="4" s="1"/>
  <c r="AV362" i="4"/>
  <c r="BB362" i="4" s="1"/>
  <c r="AV363" i="4"/>
  <c r="BB363" i="4" s="1"/>
  <c r="AV364" i="4"/>
  <c r="AV365" i="4"/>
  <c r="BB365" i="4" s="1"/>
  <c r="AV366" i="4"/>
  <c r="BB366" i="4" s="1"/>
  <c r="AV367" i="4"/>
  <c r="BB367" i="4" s="1"/>
  <c r="AV368" i="4"/>
  <c r="AV369" i="4"/>
  <c r="BB369" i="4" s="1"/>
  <c r="AV370" i="4"/>
  <c r="AV371" i="4"/>
  <c r="BB371" i="4" s="1"/>
  <c r="AV334" i="4"/>
  <c r="BB334" i="4" s="1"/>
  <c r="AV7" i="4"/>
  <c r="T10" i="4"/>
  <c r="T15" i="4"/>
  <c r="T17" i="4"/>
  <c r="T20" i="4"/>
  <c r="T27" i="4"/>
  <c r="T41" i="4"/>
  <c r="T46" i="4"/>
  <c r="T47" i="4"/>
  <c r="T49" i="4"/>
  <c r="T58" i="4"/>
  <c r="T62" i="4"/>
  <c r="T64" i="4"/>
  <c r="T66" i="4"/>
  <c r="T74" i="4"/>
  <c r="T77" i="4"/>
  <c r="T79" i="4"/>
  <c r="T83" i="4"/>
  <c r="T88" i="4"/>
  <c r="T92" i="4"/>
  <c r="T95" i="4"/>
  <c r="T100" i="4"/>
  <c r="T103" i="4"/>
  <c r="T106" i="4"/>
  <c r="T111" i="4"/>
  <c r="T114" i="4"/>
  <c r="T121" i="4"/>
  <c r="T127" i="4"/>
  <c r="T131" i="4"/>
  <c r="T135" i="4"/>
  <c r="T139" i="4"/>
  <c r="T142" i="4"/>
  <c r="T145" i="4"/>
  <c r="T148" i="4"/>
  <c r="T155" i="4"/>
  <c r="T158" i="4"/>
  <c r="T161" i="4"/>
  <c r="T164" i="4"/>
  <c r="T169" i="4"/>
  <c r="T172" i="4"/>
  <c r="T207" i="4"/>
  <c r="T210" i="4"/>
  <c r="T215" i="4"/>
  <c r="T218" i="4"/>
  <c r="T227" i="4"/>
  <c r="T230" i="4"/>
  <c r="T234" i="4"/>
  <c r="T249" i="4"/>
  <c r="T252" i="4"/>
  <c r="T260" i="4"/>
  <c r="T11" i="4"/>
  <c r="T14" i="4"/>
  <c r="T21" i="4"/>
  <c r="T23" i="4"/>
  <c r="T26" i="4"/>
  <c r="T28" i="4"/>
  <c r="T32" i="4"/>
  <c r="T34" i="4"/>
  <c r="T36" i="4"/>
  <c r="T38" i="4"/>
  <c r="T40" i="4"/>
  <c r="T45" i="4"/>
  <c r="T52" i="4"/>
  <c r="T54" i="4"/>
  <c r="T56" i="4"/>
  <c r="T60" i="4"/>
  <c r="T65" i="4"/>
  <c r="T67" i="4"/>
  <c r="T70" i="4"/>
  <c r="T73" i="4"/>
  <c r="T78" i="4"/>
  <c r="T80" i="4"/>
  <c r="T84" i="4"/>
  <c r="T87" i="4"/>
  <c r="T91" i="4"/>
  <c r="T96" i="4"/>
  <c r="T99" i="4"/>
  <c r="T104" i="4"/>
  <c r="T107" i="4"/>
  <c r="T110" i="4"/>
  <c r="T115" i="4"/>
  <c r="T117" i="4"/>
  <c r="T125" i="4"/>
  <c r="T129" i="4"/>
  <c r="T133" i="4"/>
  <c r="T137" i="4"/>
  <c r="T140" i="4"/>
  <c r="T147" i="4"/>
  <c r="T150" i="4"/>
  <c r="T153" i="4"/>
  <c r="T156" i="4"/>
  <c r="T165" i="4"/>
  <c r="T168" i="4"/>
  <c r="T173" i="4"/>
  <c r="T176" i="4"/>
  <c r="T178" i="4"/>
  <c r="T180" i="4"/>
  <c r="T182" i="4"/>
  <c r="T184" i="4"/>
  <c r="T186" i="4"/>
  <c r="T188" i="4"/>
  <c r="T190" i="4"/>
  <c r="T192" i="4"/>
  <c r="T194" i="4"/>
  <c r="T196" i="4"/>
  <c r="T198" i="4"/>
  <c r="T200" i="4"/>
  <c r="T202" i="4"/>
  <c r="T204" i="4"/>
  <c r="T206" i="4"/>
  <c r="T212" i="4"/>
  <c r="T214" i="4"/>
  <c r="T216" i="4"/>
  <c r="T220" i="4"/>
  <c r="T222" i="4"/>
  <c r="T225" i="4"/>
  <c r="T231" i="4"/>
  <c r="T235" i="4"/>
  <c r="T237" i="4"/>
  <c r="T239" i="4"/>
  <c r="T241" i="4"/>
  <c r="T243" i="4"/>
  <c r="T245" i="4"/>
  <c r="T248" i="4"/>
  <c r="T253" i="4"/>
  <c r="T256" i="4"/>
  <c r="T262" i="4"/>
  <c r="T266" i="4"/>
  <c r="T270" i="4"/>
  <c r="T274" i="4"/>
  <c r="T278" i="4"/>
  <c r="T282" i="4"/>
  <c r="T286" i="4"/>
  <c r="T290" i="4"/>
  <c r="T294" i="4"/>
  <c r="T298" i="4"/>
  <c r="T302" i="4"/>
  <c r="T306" i="4"/>
  <c r="T310" i="4"/>
  <c r="T313" i="4"/>
  <c r="T318" i="4"/>
  <c r="T321" i="4"/>
  <c r="T326" i="4"/>
  <c r="T329" i="4"/>
  <c r="T334" i="4"/>
  <c r="T337" i="4"/>
  <c r="T342" i="4"/>
  <c r="T345" i="4"/>
  <c r="T347" i="4"/>
  <c r="T349" i="4"/>
  <c r="T351" i="4"/>
  <c r="T353" i="4"/>
  <c r="T355" i="4"/>
  <c r="T357" i="4"/>
  <c r="T9" i="4"/>
  <c r="T12" i="4"/>
  <c r="T19" i="4"/>
  <c r="T22" i="4"/>
  <c r="T24" i="4"/>
  <c r="T29" i="4"/>
  <c r="T43" i="4"/>
  <c r="T50" i="4"/>
  <c r="T57" i="4"/>
  <c r="T61" i="4"/>
  <c r="T63" i="4"/>
  <c r="T68" i="4"/>
  <c r="T72" i="4"/>
  <c r="T75" i="4"/>
  <c r="T81" i="4"/>
  <c r="T86" i="4"/>
  <c r="T89" i="4"/>
  <c r="T94" i="4"/>
  <c r="T97" i="4"/>
  <c r="T102" i="4"/>
  <c r="T105" i="4"/>
  <c r="T109" i="4"/>
  <c r="T112" i="4"/>
  <c r="T118" i="4"/>
  <c r="T120" i="4"/>
  <c r="T123" i="4"/>
  <c r="T126" i="4"/>
  <c r="T130" i="4"/>
  <c r="T134" i="4"/>
  <c r="T138" i="4"/>
  <c r="T141" i="4"/>
  <c r="T144" i="4"/>
  <c r="T151" i="4"/>
  <c r="T154" i="4"/>
  <c r="T157" i="4"/>
  <c r="T160" i="4"/>
  <c r="T163" i="4"/>
  <c r="T166" i="4"/>
  <c r="T171" i="4"/>
  <c r="T174" i="4"/>
  <c r="T209" i="4"/>
  <c r="T217" i="4"/>
  <c r="T223" i="4"/>
  <c r="T226" i="4"/>
  <c r="T229" i="4"/>
  <c r="T232" i="4"/>
  <c r="T233" i="4"/>
  <c r="T236" i="4"/>
  <c r="T238" i="4"/>
  <c r="T240" i="4"/>
  <c r="T242" i="4"/>
  <c r="T244" i="4"/>
  <c r="T246" i="4"/>
  <c r="T251" i="4"/>
  <c r="T254" i="4"/>
  <c r="T257" i="4"/>
  <c r="T259" i="4"/>
  <c r="T263" i="4"/>
  <c r="T267" i="4"/>
  <c r="T271" i="4"/>
  <c r="T275" i="4"/>
  <c r="T279" i="4"/>
  <c r="T283" i="4"/>
  <c r="T287" i="4"/>
  <c r="T291" i="4"/>
  <c r="T295" i="4"/>
  <c r="T299" i="4"/>
  <c r="T303" i="4"/>
  <c r="T307" i="4"/>
  <c r="T311" i="4"/>
  <c r="T316" i="4"/>
  <c r="T319" i="4"/>
  <c r="T324" i="4"/>
  <c r="T327" i="4"/>
  <c r="T332" i="4"/>
  <c r="T335" i="4"/>
  <c r="T340" i="4"/>
  <c r="T343" i="4"/>
  <c r="T8" i="4"/>
  <c r="T18" i="4"/>
  <c r="T35" i="4"/>
  <c r="T44" i="4"/>
  <c r="T51" i="4"/>
  <c r="T71" i="4"/>
  <c r="T85" i="4"/>
  <c r="T93" i="4"/>
  <c r="T119" i="4"/>
  <c r="T132" i="4"/>
  <c r="T146" i="4"/>
  <c r="T159" i="4"/>
  <c r="T170" i="4"/>
  <c r="T179" i="4"/>
  <c r="T187" i="4"/>
  <c r="T195" i="4"/>
  <c r="T203" i="4"/>
  <c r="T213" i="4"/>
  <c r="T224" i="4"/>
  <c r="T264" i="4"/>
  <c r="T272" i="4"/>
  <c r="T280" i="4"/>
  <c r="T288" i="4"/>
  <c r="T296" i="4"/>
  <c r="T304" i="4"/>
  <c r="T317" i="4"/>
  <c r="T322" i="4"/>
  <c r="T333" i="4"/>
  <c r="T338" i="4"/>
  <c r="T348" i="4"/>
  <c r="T352" i="4"/>
  <c r="T356" i="4"/>
  <c r="T359" i="4"/>
  <c r="T361" i="4"/>
  <c r="T363" i="4"/>
  <c r="T365" i="4"/>
  <c r="T367" i="4"/>
  <c r="T369" i="4"/>
  <c r="T371" i="4"/>
  <c r="T13" i="4"/>
  <c r="T31" i="4"/>
  <c r="T39" i="4"/>
  <c r="T48" i="4"/>
  <c r="T55" i="4"/>
  <c r="T82" i="4"/>
  <c r="T98" i="4"/>
  <c r="T108" i="4"/>
  <c r="T124" i="4"/>
  <c r="T152" i="4"/>
  <c r="T175" i="4"/>
  <c r="T183" i="4"/>
  <c r="T191" i="4"/>
  <c r="T199" i="4"/>
  <c r="T208" i="4"/>
  <c r="T219" i="4"/>
  <c r="T247" i="4"/>
  <c r="T258" i="4"/>
  <c r="T268" i="4"/>
  <c r="T276" i="4"/>
  <c r="T284" i="4"/>
  <c r="T292" i="4"/>
  <c r="T300" i="4"/>
  <c r="T308" i="4"/>
  <c r="T314" i="4"/>
  <c r="T325" i="4"/>
  <c r="T330" i="4"/>
  <c r="T341" i="4"/>
  <c r="T346" i="4"/>
  <c r="T350" i="4"/>
  <c r="T354" i="4"/>
  <c r="T358" i="4"/>
  <c r="T360" i="4"/>
  <c r="T362" i="4"/>
  <c r="T364" i="4"/>
  <c r="T366" i="4"/>
  <c r="T368" i="4"/>
  <c r="T370" i="4"/>
  <c r="T16" i="4"/>
  <c r="T25" i="4"/>
  <c r="T33" i="4"/>
  <c r="T42" i="4"/>
  <c r="T59" i="4"/>
  <c r="T69" i="4"/>
  <c r="T76" i="4"/>
  <c r="T90" i="4"/>
  <c r="T101" i="4"/>
  <c r="T116" i="4"/>
  <c r="T128" i="4"/>
  <c r="T143" i="4"/>
  <c r="T167" i="4"/>
  <c r="T177" i="4"/>
  <c r="T185" i="4"/>
  <c r="T193" i="4"/>
  <c r="T201" i="4"/>
  <c r="T211" i="4"/>
  <c r="T221" i="4"/>
  <c r="T250" i="4"/>
  <c r="T261" i="4"/>
  <c r="T269" i="4"/>
  <c r="T277" i="4"/>
  <c r="T285" i="4"/>
  <c r="T293" i="4"/>
  <c r="T301" i="4"/>
  <c r="T309" i="4"/>
  <c r="T315" i="4"/>
  <c r="T320" i="4"/>
  <c r="T331" i="4"/>
  <c r="T336" i="4"/>
  <c r="T37" i="4"/>
  <c r="T149" i="4"/>
  <c r="T189" i="4"/>
  <c r="T228" i="4"/>
  <c r="T265" i="4"/>
  <c r="T297" i="4"/>
  <c r="T323" i="4"/>
  <c r="T344" i="4"/>
  <c r="T53" i="4"/>
  <c r="T122" i="4"/>
  <c r="T205" i="4"/>
  <c r="T281" i="4"/>
  <c r="T312" i="4"/>
  <c r="T113" i="4"/>
  <c r="T197" i="4"/>
  <c r="T273" i="4"/>
  <c r="T328" i="4"/>
  <c r="T30" i="4"/>
  <c r="T136" i="4"/>
  <c r="T181" i="4"/>
  <c r="T255" i="4"/>
  <c r="T289" i="4"/>
  <c r="T339" i="4"/>
  <c r="T7" i="4"/>
  <c r="Z7" i="4" s="1"/>
  <c r="T162" i="4"/>
  <c r="T305" i="4"/>
  <c r="BB355" i="4" l="1"/>
  <c r="BB343" i="4"/>
  <c r="BB335" i="4"/>
  <c r="BB266" i="4"/>
  <c r="BB304" i="4"/>
  <c r="BB300" i="4"/>
  <c r="BB296" i="4"/>
  <c r="BB272" i="4"/>
  <c r="BB243" i="4"/>
  <c r="BB186" i="4"/>
  <c r="BB150" i="4"/>
  <c r="BB146" i="4"/>
  <c r="BB142" i="4"/>
  <c r="BB237" i="4"/>
  <c r="BB225" i="4"/>
  <c r="BB210" i="4"/>
  <c r="BB41" i="4"/>
  <c r="BB37" i="4"/>
  <c r="BB14" i="4"/>
  <c r="BB21" i="4"/>
  <c r="BB17" i="4"/>
  <c r="BB106" i="4"/>
  <c r="BB94" i="4"/>
  <c r="BB75" i="4"/>
  <c r="BB7" i="4"/>
  <c r="BB370" i="4"/>
  <c r="BB358" i="4"/>
  <c r="BB354" i="4"/>
  <c r="BB346" i="4"/>
  <c r="BB244" i="4"/>
  <c r="BB257" i="4"/>
  <c r="BB311" i="4"/>
  <c r="BB291" i="4"/>
  <c r="BB267" i="4"/>
  <c r="BB185" i="4"/>
  <c r="BB214" i="4"/>
  <c r="BB165" i="4"/>
  <c r="BB220" i="4"/>
  <c r="BB137" i="4"/>
  <c r="BB101" i="4"/>
  <c r="BB97" i="4"/>
  <c r="BB89" i="4"/>
  <c r="BB341" i="4"/>
  <c r="BB337" i="4"/>
  <c r="BB264" i="4"/>
  <c r="BB256" i="4"/>
  <c r="BB245" i="4"/>
  <c r="BB242" i="4"/>
  <c r="BB310" i="4"/>
  <c r="BB302" i="4"/>
  <c r="BB274" i="4"/>
  <c r="BB188" i="4"/>
  <c r="BB180" i="4"/>
  <c r="BB156" i="4"/>
  <c r="BB239" i="4"/>
  <c r="BB235" i="4"/>
  <c r="BB231" i="4"/>
  <c r="BB223" i="4"/>
  <c r="BB121" i="4"/>
  <c r="BB136" i="4"/>
  <c r="BB70" i="4"/>
  <c r="BB112" i="4"/>
  <c r="BB92" i="4"/>
  <c r="BB368" i="4"/>
  <c r="BB364" i="4"/>
  <c r="BB352" i="4"/>
  <c r="BB317" i="4"/>
  <c r="BB309" i="4"/>
  <c r="BB269" i="4"/>
  <c r="BB191" i="4"/>
  <c r="BB172" i="4"/>
  <c r="BB151" i="4"/>
  <c r="BB238" i="4"/>
  <c r="BB46" i="4"/>
  <c r="BB38" i="4"/>
  <c r="BB135" i="4"/>
  <c r="BB57" i="4"/>
  <c r="BB50" i="4"/>
  <c r="BB107" i="4"/>
  <c r="BB91" i="4"/>
  <c r="Z181" i="4"/>
  <c r="Z273" i="4"/>
  <c r="Z281" i="4"/>
  <c r="Z344" i="4"/>
  <c r="Z228" i="4"/>
  <c r="Z336" i="4"/>
  <c r="Z309" i="4"/>
  <c r="Z277" i="4"/>
  <c r="Z221" i="4"/>
  <c r="Z185" i="4"/>
  <c r="Z128" i="4"/>
  <c r="Z76" i="4"/>
  <c r="Z33" i="4"/>
  <c r="Z368" i="4"/>
  <c r="Z360" i="4"/>
  <c r="Z346" i="4"/>
  <c r="Z314" i="4"/>
  <c r="Z284" i="4"/>
  <c r="Z247" i="4"/>
  <c r="Z191" i="4"/>
  <c r="Z124" i="4"/>
  <c r="Z55" i="4"/>
  <c r="Z13" i="4"/>
  <c r="Z365" i="4"/>
  <c r="Z356" i="4"/>
  <c r="Z333" i="4"/>
  <c r="Z296" i="4"/>
  <c r="Z264" i="4"/>
  <c r="Z195" i="4"/>
  <c r="Z159" i="4"/>
  <c r="Z93" i="4"/>
  <c r="Z44" i="4"/>
  <c r="Z343" i="4"/>
  <c r="Z327" i="4"/>
  <c r="Z311" i="4"/>
  <c r="Z295" i="4"/>
  <c r="Z279" i="4"/>
  <c r="Z263" i="4"/>
  <c r="Z251" i="4"/>
  <c r="Z240" i="4"/>
  <c r="Z232" i="4"/>
  <c r="Z217" i="4"/>
  <c r="Z166" i="4"/>
  <c r="Z154" i="4"/>
  <c r="Z138" i="4"/>
  <c r="Z123" i="4"/>
  <c r="Z109" i="4"/>
  <c r="Z94" i="4"/>
  <c r="Z75" i="4"/>
  <c r="Z61" i="4"/>
  <c r="Z29" i="4"/>
  <c r="Z12" i="4"/>
  <c r="Z353" i="4"/>
  <c r="Z345" i="4"/>
  <c r="Z329" i="4"/>
  <c r="Z313" i="4"/>
  <c r="Z298" i="4"/>
  <c r="Z282" i="4"/>
  <c r="Z266" i="4"/>
  <c r="Z248" i="4"/>
  <c r="Z239" i="4"/>
  <c r="Z225" i="4"/>
  <c r="Z214" i="4"/>
  <c r="Z202" i="4"/>
  <c r="Z194" i="4"/>
  <c r="Z186" i="4"/>
  <c r="Z178" i="4"/>
  <c r="Z165" i="4"/>
  <c r="Z147" i="4"/>
  <c r="Z129" i="4"/>
  <c r="Z110" i="4"/>
  <c r="Z96" i="4"/>
  <c r="Z80" i="4"/>
  <c r="Z67" i="4"/>
  <c r="Z54" i="4"/>
  <c r="Z38" i="4"/>
  <c r="Z28" i="4"/>
  <c r="Z14" i="4"/>
  <c r="Z249" i="4"/>
  <c r="Z218" i="4"/>
  <c r="Z172" i="4"/>
  <c r="Z158" i="4"/>
  <c r="Z142" i="4"/>
  <c r="Z127" i="4"/>
  <c r="Z106" i="4"/>
  <c r="Z92" i="4"/>
  <c r="Z77" i="4"/>
  <c r="Z62" i="4"/>
  <c r="Z46" i="4"/>
  <c r="Z17" i="4"/>
  <c r="Z339" i="4"/>
  <c r="Z136" i="4"/>
  <c r="Z197" i="4"/>
  <c r="Z205" i="4"/>
  <c r="Z323" i="4"/>
  <c r="Z189" i="4"/>
  <c r="Z331" i="4"/>
  <c r="Z301" i="4"/>
  <c r="Z269" i="4"/>
  <c r="Z211" i="4"/>
  <c r="Z177" i="4"/>
  <c r="Z116" i="4"/>
  <c r="Z69" i="4"/>
  <c r="Z25" i="4"/>
  <c r="Z366" i="4"/>
  <c r="Z358" i="4"/>
  <c r="Z341" i="4"/>
  <c r="Z308" i="4"/>
  <c r="Z276" i="4"/>
  <c r="Z219" i="4"/>
  <c r="Z183" i="4"/>
  <c r="Z108" i="4"/>
  <c r="Z48" i="4"/>
  <c r="Z371" i="4"/>
  <c r="Z363" i="4"/>
  <c r="Z352" i="4"/>
  <c r="Z322" i="4"/>
  <c r="Z288" i="4"/>
  <c r="Z224" i="4"/>
  <c r="Z187" i="4"/>
  <c r="Z146" i="4"/>
  <c r="Z85" i="4"/>
  <c r="Z35" i="4"/>
  <c r="Z340" i="4"/>
  <c r="Z324" i="4"/>
  <c r="Z307" i="4"/>
  <c r="Z291" i="4"/>
  <c r="Z275" i="4"/>
  <c r="Z259" i="4"/>
  <c r="Z246" i="4"/>
  <c r="Z238" i="4"/>
  <c r="Z229" i="4"/>
  <c r="Z209" i="4"/>
  <c r="Z163" i="4"/>
  <c r="Z151" i="4"/>
  <c r="Z134" i="4"/>
  <c r="Z120" i="4"/>
  <c r="Z105" i="4"/>
  <c r="Z89" i="4"/>
  <c r="Z72" i="4"/>
  <c r="Z57" i="4"/>
  <c r="Z24" i="4"/>
  <c r="Z9" i="4"/>
  <c r="Z351" i="4"/>
  <c r="Z342" i="4"/>
  <c r="Z326" i="4"/>
  <c r="Z310" i="4"/>
  <c r="Z294" i="4"/>
  <c r="Z278" i="4"/>
  <c r="Z262" i="4"/>
  <c r="Z245" i="4"/>
  <c r="Z237" i="4"/>
  <c r="Z222" i="4"/>
  <c r="Z212" i="4"/>
  <c r="Z200" i="4"/>
  <c r="Z192" i="4"/>
  <c r="Z184" i="4"/>
  <c r="Z176" i="4"/>
  <c r="Z156" i="4"/>
  <c r="Z140" i="4"/>
  <c r="Z125" i="4"/>
  <c r="Z107" i="4"/>
  <c r="Z91" i="4"/>
  <c r="Z78" i="4"/>
  <c r="Z65" i="4"/>
  <c r="Z52" i="4"/>
  <c r="Z36" i="4"/>
  <c r="Z26" i="4"/>
  <c r="Z11" i="4"/>
  <c r="Z234" i="4"/>
  <c r="Z215" i="4"/>
  <c r="Z169" i="4"/>
  <c r="Z155" i="4"/>
  <c r="Z139" i="4"/>
  <c r="Z121" i="4"/>
  <c r="Z103" i="4"/>
  <c r="Z88" i="4"/>
  <c r="Z74" i="4"/>
  <c r="Z58" i="4"/>
  <c r="Z41" i="4"/>
  <c r="Z15" i="4"/>
  <c r="Z305" i="4"/>
  <c r="Z289" i="4"/>
  <c r="Z30" i="4"/>
  <c r="Z113" i="4"/>
  <c r="Z122" i="4"/>
  <c r="Z297" i="4"/>
  <c r="Z149" i="4"/>
  <c r="Z320" i="4"/>
  <c r="Z293" i="4"/>
  <c r="Z261" i="4"/>
  <c r="Z201" i="4"/>
  <c r="Z167" i="4"/>
  <c r="Z101" i="4"/>
  <c r="Z59" i="4"/>
  <c r="Z16" i="4"/>
  <c r="Z364" i="4"/>
  <c r="Z354" i="4"/>
  <c r="Z330" i="4"/>
  <c r="Z300" i="4"/>
  <c r="Z268" i="4"/>
  <c r="Z208" i="4"/>
  <c r="Z175" i="4"/>
  <c r="Z98" i="4"/>
  <c r="Z39" i="4"/>
  <c r="Z369" i="4"/>
  <c r="Z361" i="4"/>
  <c r="Z348" i="4"/>
  <c r="Z317" i="4"/>
  <c r="Z280" i="4"/>
  <c r="Z213" i="4"/>
  <c r="Z179" i="4"/>
  <c r="Z132" i="4"/>
  <c r="Z71" i="4"/>
  <c r="Z18" i="4"/>
  <c r="Z335" i="4"/>
  <c r="Z319" i="4"/>
  <c r="Z303" i="4"/>
  <c r="Z287" i="4"/>
  <c r="Z271" i="4"/>
  <c r="Z257" i="4"/>
  <c r="Z244" i="4"/>
  <c r="Z236" i="4"/>
  <c r="Z226" i="4"/>
  <c r="Z174" i="4"/>
  <c r="Z160" i="4"/>
  <c r="Z144" i="4"/>
  <c r="Z130" i="4"/>
  <c r="Z118" i="4"/>
  <c r="Z102" i="4"/>
  <c r="Z86" i="4"/>
  <c r="Z68" i="4"/>
  <c r="Z50" i="4"/>
  <c r="Z22" i="4"/>
  <c r="Z357" i="4"/>
  <c r="Z349" i="4"/>
  <c r="Z337" i="4"/>
  <c r="Z321" i="4"/>
  <c r="Z306" i="4"/>
  <c r="Z290" i="4"/>
  <c r="Z274" i="4"/>
  <c r="Z256" i="4"/>
  <c r="Z243" i="4"/>
  <c r="Z235" i="4"/>
  <c r="Z220" i="4"/>
  <c r="Z206" i="4"/>
  <c r="Z198" i="4"/>
  <c r="Z190" i="4"/>
  <c r="Z182" i="4"/>
  <c r="Z173" i="4"/>
  <c r="Z153" i="4"/>
  <c r="Z137" i="4"/>
  <c r="Z117" i="4"/>
  <c r="Z104" i="4"/>
  <c r="Z87" i="4"/>
  <c r="Z73" i="4"/>
  <c r="Z60" i="4"/>
  <c r="Z45" i="4"/>
  <c r="Z34" i="4"/>
  <c r="Z23" i="4"/>
  <c r="Z260" i="4"/>
  <c r="Z230" i="4"/>
  <c r="Z210" i="4"/>
  <c r="Z164" i="4"/>
  <c r="Z148" i="4"/>
  <c r="Z135" i="4"/>
  <c r="Z114" i="4"/>
  <c r="Z100" i="4"/>
  <c r="Z83" i="4"/>
  <c r="Z66" i="4"/>
  <c r="Z49" i="4"/>
  <c r="Z27" i="4"/>
  <c r="Z10" i="4"/>
  <c r="Z162" i="4"/>
  <c r="Z255" i="4"/>
  <c r="Z328" i="4"/>
  <c r="Z312" i="4"/>
  <c r="Z53" i="4"/>
  <c r="Z265" i="4"/>
  <c r="Z37" i="4"/>
  <c r="Z315" i="4"/>
  <c r="Z285" i="4"/>
  <c r="Z250" i="4"/>
  <c r="Z193" i="4"/>
  <c r="Z143" i="4"/>
  <c r="Z90" i="4"/>
  <c r="Z42" i="4"/>
  <c r="Z370" i="4"/>
  <c r="Z362" i="4"/>
  <c r="Z350" i="4"/>
  <c r="Z325" i="4"/>
  <c r="Z292" i="4"/>
  <c r="Z258" i="4"/>
  <c r="Z199" i="4"/>
  <c r="Z152" i="4"/>
  <c r="Z82" i="4"/>
  <c r="Z31" i="4"/>
  <c r="Z367" i="4"/>
  <c r="Z359" i="4"/>
  <c r="Z338" i="4"/>
  <c r="Z304" i="4"/>
  <c r="Z272" i="4"/>
  <c r="Z203" i="4"/>
  <c r="Z170" i="4"/>
  <c r="Z119" i="4"/>
  <c r="Z51" i="4"/>
  <c r="Z8" i="4"/>
  <c r="Z332" i="4"/>
  <c r="Z316" i="4"/>
  <c r="Z299" i="4"/>
  <c r="Z283" i="4"/>
  <c r="Z267" i="4"/>
  <c r="Z254" i="4"/>
  <c r="Z242" i="4"/>
  <c r="Z233" i="4"/>
  <c r="Z223" i="4"/>
  <c r="Z171" i="4"/>
  <c r="Z157" i="4"/>
  <c r="Z141" i="4"/>
  <c r="Z126" i="4"/>
  <c r="Z112" i="4"/>
  <c r="Z97" i="4"/>
  <c r="Z81" i="4"/>
  <c r="Z63" i="4"/>
  <c r="Z43" i="4"/>
  <c r="Z19" i="4"/>
  <c r="Z355" i="4"/>
  <c r="Z347" i="4"/>
  <c r="Z334" i="4"/>
  <c r="Z318" i="4"/>
  <c r="Z302" i="4"/>
  <c r="Z286" i="4"/>
  <c r="Z270" i="4"/>
  <c r="Z253" i="4"/>
  <c r="Z241" i="4"/>
  <c r="Z231" i="4"/>
  <c r="Z216" i="4"/>
  <c r="Z204" i="4"/>
  <c r="Z196" i="4"/>
  <c r="Z188" i="4"/>
  <c r="Z180" i="4"/>
  <c r="Z168" i="4"/>
  <c r="Z150" i="4"/>
  <c r="Z133" i="4"/>
  <c r="Z115" i="4"/>
  <c r="Z99" i="4"/>
  <c r="Z84" i="4"/>
  <c r="Z70" i="4"/>
  <c r="Z56" i="4"/>
  <c r="Z40" i="4"/>
  <c r="Z32" i="4"/>
  <c r="Z21" i="4"/>
  <c r="Z252" i="4"/>
  <c r="Z227" i="4"/>
  <c r="Z207" i="4"/>
  <c r="Z161" i="4"/>
  <c r="Z145" i="4"/>
  <c r="Z131" i="4"/>
  <c r="Z111" i="4"/>
  <c r="Z95" i="4"/>
  <c r="Z79" i="4"/>
  <c r="Z64" i="4"/>
  <c r="Z47" i="4"/>
  <c r="Z20" i="4"/>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371" i="1"/>
  <c r="D7" i="12" l="1"/>
  <c r="F7" i="12" s="1"/>
  <c r="E7" i="12"/>
  <c r="D8" i="12"/>
  <c r="E8" i="12"/>
  <c r="D9" i="12"/>
  <c r="F9" i="12" s="1"/>
  <c r="E9" i="12"/>
  <c r="D10" i="12"/>
  <c r="E10" i="12"/>
  <c r="D11" i="12"/>
  <c r="F11" i="12" s="1"/>
  <c r="E11" i="12"/>
  <c r="D12" i="12"/>
  <c r="E12" i="12"/>
  <c r="D13" i="12"/>
  <c r="E13" i="12"/>
  <c r="D14" i="12"/>
  <c r="E14" i="12"/>
  <c r="D15" i="12"/>
  <c r="E15" i="12"/>
  <c r="F15" i="12"/>
  <c r="D16" i="12"/>
  <c r="F16" i="12" s="1"/>
  <c r="E16" i="12"/>
  <c r="D17" i="12"/>
  <c r="E17" i="12"/>
  <c r="D18" i="12"/>
  <c r="F18" i="12" s="1"/>
  <c r="E18" i="12"/>
  <c r="D19" i="12"/>
  <c r="E19" i="12"/>
  <c r="F19" i="12"/>
  <c r="D20" i="12"/>
  <c r="E20" i="12"/>
  <c r="D21" i="12"/>
  <c r="E21" i="12"/>
  <c r="D22" i="12"/>
  <c r="E22" i="12"/>
  <c r="D23" i="12"/>
  <c r="E23" i="12"/>
  <c r="D24" i="12"/>
  <c r="E24" i="12"/>
  <c r="D25" i="12"/>
  <c r="F25" i="12" s="1"/>
  <c r="E25" i="12"/>
  <c r="D26" i="12"/>
  <c r="E26" i="12"/>
  <c r="D27" i="12"/>
  <c r="F27" i="12" s="1"/>
  <c r="E27" i="12"/>
  <c r="D28" i="12"/>
  <c r="E28" i="12"/>
  <c r="F28" i="12" s="1"/>
  <c r="D29" i="12"/>
  <c r="E29" i="12"/>
  <c r="D30" i="12"/>
  <c r="E30" i="12"/>
  <c r="D31" i="12"/>
  <c r="E31" i="12"/>
  <c r="F31" i="12"/>
  <c r="D32" i="12"/>
  <c r="E32" i="12"/>
  <c r="D33" i="12"/>
  <c r="E33" i="12"/>
  <c r="D34" i="12"/>
  <c r="F34" i="12" s="1"/>
  <c r="E34" i="12"/>
  <c r="D35" i="12"/>
  <c r="E35" i="12"/>
  <c r="F35" i="12"/>
  <c r="D36" i="12"/>
  <c r="E36" i="12"/>
  <c r="F36" i="12" s="1"/>
  <c r="D37" i="12"/>
  <c r="E37" i="12"/>
  <c r="D38" i="12"/>
  <c r="E38" i="12"/>
  <c r="D39" i="12"/>
  <c r="E39" i="12"/>
  <c r="D40" i="12"/>
  <c r="E40" i="12"/>
  <c r="D41" i="12"/>
  <c r="E41" i="12"/>
  <c r="F41" i="12" s="1"/>
  <c r="D42" i="12"/>
  <c r="E42" i="12"/>
  <c r="D43" i="12"/>
  <c r="E43" i="12"/>
  <c r="D44" i="12"/>
  <c r="E44" i="12"/>
  <c r="F44" i="12" s="1"/>
  <c r="D45" i="12"/>
  <c r="E45" i="12"/>
  <c r="D46" i="12"/>
  <c r="E46" i="12"/>
  <c r="D47" i="12"/>
  <c r="E47" i="12"/>
  <c r="D48" i="12"/>
  <c r="E48" i="12"/>
  <c r="F48" i="12"/>
  <c r="D49" i="12"/>
  <c r="E49" i="12"/>
  <c r="D50" i="12"/>
  <c r="E50" i="12"/>
  <c r="D51" i="12"/>
  <c r="E51" i="12"/>
  <c r="D52" i="12"/>
  <c r="E52" i="12"/>
  <c r="F52" i="12" s="1"/>
  <c r="D53" i="12"/>
  <c r="E53" i="12"/>
  <c r="D54" i="12"/>
  <c r="E54" i="12"/>
  <c r="D55" i="12"/>
  <c r="F55" i="12" s="1"/>
  <c r="E55" i="12"/>
  <c r="D56" i="12"/>
  <c r="E56" i="12"/>
  <c r="D57" i="12"/>
  <c r="E57" i="12"/>
  <c r="D58" i="12"/>
  <c r="E58" i="12"/>
  <c r="D59" i="12"/>
  <c r="E59" i="12"/>
  <c r="D60" i="12"/>
  <c r="E60" i="12"/>
  <c r="F60" i="12" s="1"/>
  <c r="D61" i="12"/>
  <c r="E61" i="12"/>
  <c r="D62" i="12"/>
  <c r="E62" i="12"/>
  <c r="D63" i="12"/>
  <c r="F63" i="12" s="1"/>
  <c r="E63" i="12"/>
  <c r="D64" i="12"/>
  <c r="E64" i="12"/>
  <c r="F64" i="12"/>
  <c r="D65" i="12"/>
  <c r="E65" i="12"/>
  <c r="F65" i="12" s="1"/>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D371" i="12"/>
  <c r="E6" i="12"/>
  <c r="D6" i="12"/>
  <c r="G36" i="12" s="1"/>
  <c r="E64" i="6"/>
  <c r="D372" i="1"/>
  <c r="E372" i="1"/>
  <c r="F372" i="1"/>
  <c r="AV373" i="4" s="1"/>
  <c r="BB373" i="4" s="1"/>
  <c r="H372" i="1"/>
  <c r="D372" i="12" s="1"/>
  <c r="D373" i="1"/>
  <c r="E373" i="1"/>
  <c r="F373" i="1"/>
  <c r="AV374" i="4" s="1"/>
  <c r="BB374" i="4" s="1"/>
  <c r="H373" i="1"/>
  <c r="D373" i="12" s="1"/>
  <c r="D374" i="1"/>
  <c r="E374" i="1"/>
  <c r="F374" i="1"/>
  <c r="AV375" i="4" s="1"/>
  <c r="BB375" i="4" s="1"/>
  <c r="H374" i="1"/>
  <c r="D374" i="12" s="1"/>
  <c r="D375" i="1"/>
  <c r="E375" i="1"/>
  <c r="F375" i="1"/>
  <c r="AV376" i="4" s="1"/>
  <c r="BB376" i="4" s="1"/>
  <c r="H375" i="1"/>
  <c r="D375" i="12" s="1"/>
  <c r="D376" i="1"/>
  <c r="E376" i="1"/>
  <c r="F376" i="1"/>
  <c r="AV377" i="4" s="1"/>
  <c r="BB377" i="4" s="1"/>
  <c r="H376" i="1"/>
  <c r="D376" i="12" s="1"/>
  <c r="D377" i="1"/>
  <c r="E377" i="1"/>
  <c r="F377" i="1"/>
  <c r="AV378" i="4" s="1"/>
  <c r="BB378" i="4" s="1"/>
  <c r="H377" i="1"/>
  <c r="D377" i="12" s="1"/>
  <c r="D378" i="1"/>
  <c r="E378" i="1"/>
  <c r="F378" i="1"/>
  <c r="AV379" i="4" s="1"/>
  <c r="BB379" i="4" s="1"/>
  <c r="H378" i="1"/>
  <c r="D378" i="12" s="1"/>
  <c r="D379" i="1"/>
  <c r="E379" i="1"/>
  <c r="F379" i="1"/>
  <c r="AV380" i="4" s="1"/>
  <c r="BB380" i="4" s="1"/>
  <c r="H379" i="1"/>
  <c r="D379" i="12" s="1"/>
  <c r="D380" i="1"/>
  <c r="E380" i="1"/>
  <c r="F380" i="1"/>
  <c r="AV381" i="4" s="1"/>
  <c r="BB381" i="4" s="1"/>
  <c r="H380" i="1"/>
  <c r="D380" i="12" s="1"/>
  <c r="D381" i="1"/>
  <c r="E381" i="1"/>
  <c r="F381" i="1"/>
  <c r="AV382" i="4" s="1"/>
  <c r="BB382" i="4" s="1"/>
  <c r="H381" i="1"/>
  <c r="D381" i="12" s="1"/>
  <c r="D382" i="1"/>
  <c r="E382" i="1"/>
  <c r="F382" i="1"/>
  <c r="AV383" i="4" s="1"/>
  <c r="BB383" i="4" s="1"/>
  <c r="H382" i="1"/>
  <c r="D382" i="12" s="1"/>
  <c r="D383" i="1"/>
  <c r="E383" i="1"/>
  <c r="F383" i="1"/>
  <c r="AV384" i="4" s="1"/>
  <c r="BB384" i="4" s="1"/>
  <c r="H383" i="1"/>
  <c r="D383" i="12" s="1"/>
  <c r="D384" i="1"/>
  <c r="E384" i="1"/>
  <c r="F384" i="1"/>
  <c r="AV385" i="4" s="1"/>
  <c r="BB385" i="4" s="1"/>
  <c r="H384" i="1"/>
  <c r="D384" i="12" s="1"/>
  <c r="D385" i="1"/>
  <c r="E385" i="1"/>
  <c r="F385" i="1"/>
  <c r="AV386" i="4" s="1"/>
  <c r="BB386" i="4" s="1"/>
  <c r="H385" i="1"/>
  <c r="D385" i="12" s="1"/>
  <c r="D386" i="1"/>
  <c r="E386" i="1"/>
  <c r="F386" i="1"/>
  <c r="AV387" i="4" s="1"/>
  <c r="BB387" i="4" s="1"/>
  <c r="H386" i="1"/>
  <c r="D386" i="12" s="1"/>
  <c r="D387" i="1"/>
  <c r="E387" i="1"/>
  <c r="F387" i="1"/>
  <c r="AV388" i="4" s="1"/>
  <c r="BB388" i="4" s="1"/>
  <c r="H387" i="1"/>
  <c r="D387" i="12" s="1"/>
  <c r="D388" i="1"/>
  <c r="E388" i="1"/>
  <c r="F388" i="1"/>
  <c r="AV389" i="4" s="1"/>
  <c r="BB389" i="4" s="1"/>
  <c r="H388" i="1"/>
  <c r="D388" i="12" s="1"/>
  <c r="D389" i="1"/>
  <c r="E389" i="1"/>
  <c r="F389" i="1"/>
  <c r="AV390" i="4" s="1"/>
  <c r="BB390" i="4" s="1"/>
  <c r="H389" i="1"/>
  <c r="D389" i="12" s="1"/>
  <c r="D390" i="1"/>
  <c r="E390" i="1"/>
  <c r="F390" i="1"/>
  <c r="AV391" i="4" s="1"/>
  <c r="BB391" i="4" s="1"/>
  <c r="H390" i="1"/>
  <c r="D390" i="12" s="1"/>
  <c r="D391" i="1"/>
  <c r="E391" i="1"/>
  <c r="F391" i="1"/>
  <c r="AV392" i="4" s="1"/>
  <c r="BB392" i="4" s="1"/>
  <c r="H391" i="1"/>
  <c r="D391" i="12" s="1"/>
  <c r="D392" i="1"/>
  <c r="E392" i="1"/>
  <c r="F392" i="1"/>
  <c r="AV393" i="4" s="1"/>
  <c r="BB393" i="4" s="1"/>
  <c r="H392" i="1"/>
  <c r="D392" i="12" s="1"/>
  <c r="D393" i="1"/>
  <c r="E393" i="1"/>
  <c r="F393" i="1"/>
  <c r="AV394" i="4" s="1"/>
  <c r="BB394" i="4" s="1"/>
  <c r="H393" i="1"/>
  <c r="D393" i="12" s="1"/>
  <c r="D394" i="1"/>
  <c r="E394" i="1"/>
  <c r="F394" i="1"/>
  <c r="AV395" i="4" s="1"/>
  <c r="BB395" i="4" s="1"/>
  <c r="H394" i="1"/>
  <c r="D394" i="12" s="1"/>
  <c r="D395" i="1"/>
  <c r="E395" i="1"/>
  <c r="F395" i="1"/>
  <c r="AV396" i="4" s="1"/>
  <c r="BB396" i="4" s="1"/>
  <c r="H395" i="1"/>
  <c r="D395" i="12" s="1"/>
  <c r="D396" i="1"/>
  <c r="E396" i="1"/>
  <c r="F396" i="1"/>
  <c r="AV397" i="4" s="1"/>
  <c r="BB397" i="4" s="1"/>
  <c r="H396" i="1"/>
  <c r="D396" i="12" s="1"/>
  <c r="D397" i="1"/>
  <c r="E397" i="1"/>
  <c r="F397" i="1"/>
  <c r="AV398" i="4" s="1"/>
  <c r="BB398" i="4" s="1"/>
  <c r="H397" i="1"/>
  <c r="D397" i="12" s="1"/>
  <c r="D398" i="1"/>
  <c r="E398" i="1"/>
  <c r="F398" i="1"/>
  <c r="AV399" i="4" s="1"/>
  <c r="BB399" i="4" s="1"/>
  <c r="H398" i="1"/>
  <c r="D398" i="12" s="1"/>
  <c r="D399" i="1"/>
  <c r="E399" i="1"/>
  <c r="F399" i="1"/>
  <c r="AV400" i="4" s="1"/>
  <c r="BB400" i="4" s="1"/>
  <c r="H399" i="1"/>
  <c r="D399" i="12" s="1"/>
  <c r="D400" i="1"/>
  <c r="E400" i="1"/>
  <c r="F400" i="1"/>
  <c r="AV401" i="4" s="1"/>
  <c r="BB401" i="4" s="1"/>
  <c r="H400" i="1"/>
  <c r="D400" i="12" s="1"/>
  <c r="D401" i="1"/>
  <c r="E401" i="1"/>
  <c r="F401" i="1"/>
  <c r="AV402" i="4" s="1"/>
  <c r="BB402" i="4" s="1"/>
  <c r="H401" i="1"/>
  <c r="D401" i="12" s="1"/>
  <c r="D402" i="1"/>
  <c r="E402" i="1"/>
  <c r="F402" i="1"/>
  <c r="AV403" i="4" s="1"/>
  <c r="BB403" i="4" s="1"/>
  <c r="H402" i="1"/>
  <c r="D402" i="12" s="1"/>
  <c r="D403" i="1"/>
  <c r="E403" i="1"/>
  <c r="F403" i="1"/>
  <c r="AV404" i="4" s="1"/>
  <c r="BB404" i="4" s="1"/>
  <c r="H403" i="1"/>
  <c r="D403" i="12" s="1"/>
  <c r="D404" i="1"/>
  <c r="E404" i="1"/>
  <c r="F404" i="1"/>
  <c r="AV405" i="4" s="1"/>
  <c r="BB405" i="4" s="1"/>
  <c r="H404" i="1"/>
  <c r="D404" i="12" s="1"/>
  <c r="D405" i="1"/>
  <c r="E405" i="1"/>
  <c r="F405" i="1"/>
  <c r="AV406" i="4" s="1"/>
  <c r="BB406" i="4" s="1"/>
  <c r="H405" i="1"/>
  <c r="D405" i="12" s="1"/>
  <c r="D406" i="1"/>
  <c r="E406" i="1"/>
  <c r="F406" i="1"/>
  <c r="AV407" i="4" s="1"/>
  <c r="BB407" i="4" s="1"/>
  <c r="H406" i="1"/>
  <c r="D406" i="12" s="1"/>
  <c r="D407" i="1"/>
  <c r="E407" i="1"/>
  <c r="F407" i="1"/>
  <c r="AV408" i="4" s="1"/>
  <c r="BB408" i="4" s="1"/>
  <c r="H407" i="1"/>
  <c r="D407" i="12" s="1"/>
  <c r="D408" i="1"/>
  <c r="E408" i="1"/>
  <c r="F408" i="1"/>
  <c r="AV409" i="4" s="1"/>
  <c r="BB409" i="4" s="1"/>
  <c r="H408" i="1"/>
  <c r="D408" i="12" s="1"/>
  <c r="D409" i="1"/>
  <c r="E409" i="1"/>
  <c r="F409" i="1"/>
  <c r="AV410" i="4" s="1"/>
  <c r="BB410" i="4" s="1"/>
  <c r="H409" i="1"/>
  <c r="D409" i="12" s="1"/>
  <c r="D410" i="1"/>
  <c r="E410" i="1"/>
  <c r="F410" i="1"/>
  <c r="AV411" i="4" s="1"/>
  <c r="BB411" i="4" s="1"/>
  <c r="H410" i="1"/>
  <c r="D410" i="12" s="1"/>
  <c r="D411" i="1"/>
  <c r="E411" i="1"/>
  <c r="F411" i="1"/>
  <c r="AV412" i="4" s="1"/>
  <c r="BB412" i="4" s="1"/>
  <c r="H411" i="1"/>
  <c r="D411" i="12" s="1"/>
  <c r="D412" i="1"/>
  <c r="E412" i="1"/>
  <c r="F412" i="1"/>
  <c r="AV413" i="4" s="1"/>
  <c r="BB413" i="4" s="1"/>
  <c r="H412" i="1"/>
  <c r="D412" i="12" s="1"/>
  <c r="D413" i="1"/>
  <c r="E413" i="1"/>
  <c r="F413" i="1"/>
  <c r="AV414" i="4" s="1"/>
  <c r="BB414" i="4" s="1"/>
  <c r="H413" i="1"/>
  <c r="D413" i="12" s="1"/>
  <c r="D414" i="1"/>
  <c r="E414" i="1"/>
  <c r="F414" i="1"/>
  <c r="AV415" i="4" s="1"/>
  <c r="BB415" i="4" s="1"/>
  <c r="H414" i="1"/>
  <c r="D414" i="12" s="1"/>
  <c r="D415" i="1"/>
  <c r="E415" i="1"/>
  <c r="F415" i="1"/>
  <c r="AV416" i="4" s="1"/>
  <c r="BB416" i="4" s="1"/>
  <c r="H415" i="1"/>
  <c r="D415" i="12" s="1"/>
  <c r="D416" i="1"/>
  <c r="E416" i="1"/>
  <c r="F416" i="1"/>
  <c r="AV417" i="4" s="1"/>
  <c r="BB417" i="4" s="1"/>
  <c r="H416" i="1"/>
  <c r="D416" i="12" s="1"/>
  <c r="D417" i="1"/>
  <c r="E417" i="1"/>
  <c r="F417" i="1"/>
  <c r="AV418" i="4" s="1"/>
  <c r="BB418" i="4" s="1"/>
  <c r="H417" i="1"/>
  <c r="D417" i="12" s="1"/>
  <c r="D418" i="1"/>
  <c r="E418" i="1"/>
  <c r="F418" i="1"/>
  <c r="AV419" i="4" s="1"/>
  <c r="BB419" i="4" s="1"/>
  <c r="H418" i="1"/>
  <c r="D418" i="12" s="1"/>
  <c r="D419" i="1"/>
  <c r="E419" i="1"/>
  <c r="F419" i="1"/>
  <c r="AV420" i="4" s="1"/>
  <c r="BB420" i="4" s="1"/>
  <c r="H419" i="1"/>
  <c r="D419" i="12" s="1"/>
  <c r="D420" i="1"/>
  <c r="E420" i="1"/>
  <c r="F420" i="1"/>
  <c r="AV421" i="4" s="1"/>
  <c r="BB421" i="4" s="1"/>
  <c r="H420" i="1"/>
  <c r="D420" i="12" s="1"/>
  <c r="D421" i="1"/>
  <c r="E421" i="1"/>
  <c r="F421" i="1"/>
  <c r="AV422" i="4" s="1"/>
  <c r="BB422" i="4" s="1"/>
  <c r="H421" i="1"/>
  <c r="D421" i="12" s="1"/>
  <c r="D422" i="1"/>
  <c r="E422" i="1"/>
  <c r="F422" i="1"/>
  <c r="AV423" i="4" s="1"/>
  <c r="BB423" i="4" s="1"/>
  <c r="H422" i="1"/>
  <c r="D422" i="12" s="1"/>
  <c r="D423" i="1"/>
  <c r="E423" i="1"/>
  <c r="F423" i="1"/>
  <c r="AV424" i="4" s="1"/>
  <c r="BB424" i="4" s="1"/>
  <c r="H423" i="1"/>
  <c r="D423" i="12" s="1"/>
  <c r="D424" i="1"/>
  <c r="E424" i="1"/>
  <c r="F424" i="1"/>
  <c r="AV425" i="4" s="1"/>
  <c r="BB425" i="4" s="1"/>
  <c r="H424" i="1"/>
  <c r="D424" i="12" s="1"/>
  <c r="D425" i="1"/>
  <c r="E425" i="1"/>
  <c r="F425" i="1"/>
  <c r="AV426" i="4" s="1"/>
  <c r="BB426" i="4" s="1"/>
  <c r="H425" i="1"/>
  <c r="D425" i="12" s="1"/>
  <c r="D426" i="1"/>
  <c r="E426" i="1"/>
  <c r="F426" i="1"/>
  <c r="AV427" i="4" s="1"/>
  <c r="BB427" i="4" s="1"/>
  <c r="H426" i="1"/>
  <c r="D426" i="12" s="1"/>
  <c r="D427" i="1"/>
  <c r="E427" i="1"/>
  <c r="F427" i="1"/>
  <c r="AV428" i="4" s="1"/>
  <c r="BB428" i="4" s="1"/>
  <c r="H427" i="1"/>
  <c r="D427" i="12" s="1"/>
  <c r="D428" i="1"/>
  <c r="E428" i="1"/>
  <c r="F428" i="1"/>
  <c r="AV429" i="4" s="1"/>
  <c r="BB429" i="4" s="1"/>
  <c r="H428" i="1"/>
  <c r="D428" i="12" s="1"/>
  <c r="D429" i="1"/>
  <c r="E429" i="1"/>
  <c r="F429" i="1"/>
  <c r="AV430" i="4" s="1"/>
  <c r="BB430" i="4" s="1"/>
  <c r="H429" i="1"/>
  <c r="D429" i="12" s="1"/>
  <c r="D430" i="1"/>
  <c r="E430" i="1"/>
  <c r="F430" i="1"/>
  <c r="AV431" i="4" s="1"/>
  <c r="BB431" i="4" s="1"/>
  <c r="H430" i="1"/>
  <c r="D430" i="12" s="1"/>
  <c r="D431" i="1"/>
  <c r="E431" i="1"/>
  <c r="F431" i="1"/>
  <c r="AV432" i="4" s="1"/>
  <c r="BB432" i="4" s="1"/>
  <c r="H431" i="1"/>
  <c r="D431" i="12" s="1"/>
  <c r="D432" i="1"/>
  <c r="E432" i="1"/>
  <c r="F432" i="1"/>
  <c r="AV433" i="4" s="1"/>
  <c r="BB433" i="4" s="1"/>
  <c r="H432" i="1"/>
  <c r="D432" i="12" s="1"/>
  <c r="D433" i="1"/>
  <c r="E433" i="1"/>
  <c r="F433" i="1"/>
  <c r="AV434" i="4" s="1"/>
  <c r="BB434" i="4" s="1"/>
  <c r="H433" i="1"/>
  <c r="D433" i="12" s="1"/>
  <c r="D434" i="1"/>
  <c r="E434" i="1"/>
  <c r="F434" i="1"/>
  <c r="AV435" i="4" s="1"/>
  <c r="BB435" i="4" s="1"/>
  <c r="H434" i="1"/>
  <c r="D434" i="12" s="1"/>
  <c r="D435" i="1"/>
  <c r="E435" i="1"/>
  <c r="F435" i="1"/>
  <c r="AV436" i="4" s="1"/>
  <c r="BB436" i="4" s="1"/>
  <c r="H435" i="1"/>
  <c r="D435" i="12" s="1"/>
  <c r="D436" i="1"/>
  <c r="E436" i="1"/>
  <c r="F436" i="1"/>
  <c r="AV437" i="4" s="1"/>
  <c r="BB437" i="4" s="1"/>
  <c r="H436" i="1"/>
  <c r="D436" i="12" s="1"/>
  <c r="D437" i="1"/>
  <c r="E437" i="1"/>
  <c r="F437" i="1"/>
  <c r="AV438" i="4" s="1"/>
  <c r="BB438" i="4" s="1"/>
  <c r="H437" i="1"/>
  <c r="D437" i="12" s="1"/>
  <c r="D438" i="1"/>
  <c r="E438" i="1"/>
  <c r="F438" i="1"/>
  <c r="AV439" i="4" s="1"/>
  <c r="BB439" i="4" s="1"/>
  <c r="H438" i="1"/>
  <c r="D438" i="12" s="1"/>
  <c r="D439" i="1"/>
  <c r="E439" i="1"/>
  <c r="F439" i="1"/>
  <c r="AV440" i="4" s="1"/>
  <c r="BB440" i="4" s="1"/>
  <c r="H439" i="1"/>
  <c r="D439" i="12" s="1"/>
  <c r="D440" i="1"/>
  <c r="E440" i="1"/>
  <c r="F440" i="1"/>
  <c r="AV441" i="4" s="1"/>
  <c r="BB441" i="4" s="1"/>
  <c r="H440" i="1"/>
  <c r="D440" i="12" s="1"/>
  <c r="D441" i="1"/>
  <c r="E441" i="1"/>
  <c r="F441" i="1"/>
  <c r="AV442" i="4" s="1"/>
  <c r="BB442" i="4" s="1"/>
  <c r="H441" i="1"/>
  <c r="D441" i="12" s="1"/>
  <c r="D442" i="1"/>
  <c r="E442" i="1"/>
  <c r="F442" i="1"/>
  <c r="AV443" i="4" s="1"/>
  <c r="BB443" i="4" s="1"/>
  <c r="H442" i="1"/>
  <c r="D442" i="12" s="1"/>
  <c r="D443" i="1"/>
  <c r="E443" i="1"/>
  <c r="F443" i="1"/>
  <c r="AV444" i="4" s="1"/>
  <c r="BB444" i="4" s="1"/>
  <c r="H443" i="1"/>
  <c r="D443" i="12" s="1"/>
  <c r="D444" i="1"/>
  <c r="E444" i="1"/>
  <c r="F444" i="1"/>
  <c r="AV445" i="4" s="1"/>
  <c r="BB445" i="4" s="1"/>
  <c r="H444" i="1"/>
  <c r="D444" i="12" s="1"/>
  <c r="D445" i="1"/>
  <c r="E445" i="1"/>
  <c r="F445" i="1"/>
  <c r="AV446" i="4" s="1"/>
  <c r="BB446" i="4" s="1"/>
  <c r="H445" i="1"/>
  <c r="D445" i="12" s="1"/>
  <c r="D446" i="1"/>
  <c r="E446" i="1"/>
  <c r="F446" i="1"/>
  <c r="AV447" i="4" s="1"/>
  <c r="BB447" i="4" s="1"/>
  <c r="H446" i="1"/>
  <c r="D446" i="12" s="1"/>
  <c r="D447" i="1"/>
  <c r="E447" i="1"/>
  <c r="F447" i="1"/>
  <c r="AV448" i="4" s="1"/>
  <c r="BB448" i="4" s="1"/>
  <c r="H447" i="1"/>
  <c r="D447" i="12" s="1"/>
  <c r="D448" i="1"/>
  <c r="E448" i="1"/>
  <c r="F448" i="1"/>
  <c r="AV449" i="4" s="1"/>
  <c r="BB449" i="4" s="1"/>
  <c r="H448" i="1"/>
  <c r="D448" i="12" s="1"/>
  <c r="D449" i="1"/>
  <c r="E449" i="1"/>
  <c r="F449" i="1"/>
  <c r="AV450" i="4" s="1"/>
  <c r="BB450" i="4" s="1"/>
  <c r="H449" i="1"/>
  <c r="D449" i="12" s="1"/>
  <c r="D450" i="1"/>
  <c r="E450" i="1"/>
  <c r="F450" i="1"/>
  <c r="AV451" i="4" s="1"/>
  <c r="BB451" i="4" s="1"/>
  <c r="H450" i="1"/>
  <c r="D450" i="12" s="1"/>
  <c r="D451" i="1"/>
  <c r="E451" i="1"/>
  <c r="F451" i="1"/>
  <c r="AV452" i="4" s="1"/>
  <c r="BB452" i="4" s="1"/>
  <c r="H451" i="1"/>
  <c r="D451" i="12" s="1"/>
  <c r="D452" i="1"/>
  <c r="E452" i="1"/>
  <c r="F452" i="1"/>
  <c r="AV453" i="4" s="1"/>
  <c r="BB453" i="4" s="1"/>
  <c r="H452" i="1"/>
  <c r="D452" i="12" s="1"/>
  <c r="D453" i="1"/>
  <c r="E453" i="1"/>
  <c r="F453" i="1"/>
  <c r="AV454" i="4" s="1"/>
  <c r="BB454" i="4" s="1"/>
  <c r="H453" i="1"/>
  <c r="D453" i="12" s="1"/>
  <c r="D454" i="1"/>
  <c r="E454" i="1"/>
  <c r="F454" i="1"/>
  <c r="AV455" i="4" s="1"/>
  <c r="BB455" i="4" s="1"/>
  <c r="H454" i="1"/>
  <c r="D454" i="12" s="1"/>
  <c r="D455" i="1"/>
  <c r="E455" i="1"/>
  <c r="F455" i="1"/>
  <c r="AV456" i="4" s="1"/>
  <c r="BB456" i="4" s="1"/>
  <c r="H455" i="1"/>
  <c r="D455" i="12" s="1"/>
  <c r="D456" i="1"/>
  <c r="E456" i="1"/>
  <c r="F456" i="1"/>
  <c r="AV457" i="4" s="1"/>
  <c r="BB457" i="4" s="1"/>
  <c r="H456" i="1"/>
  <c r="D456" i="12" s="1"/>
  <c r="D457" i="1"/>
  <c r="E457" i="1"/>
  <c r="F457" i="1"/>
  <c r="AV458" i="4" s="1"/>
  <c r="BB458" i="4" s="1"/>
  <c r="H457" i="1"/>
  <c r="D457" i="12" s="1"/>
  <c r="D458" i="1"/>
  <c r="E458" i="1"/>
  <c r="F458" i="1"/>
  <c r="AV459" i="4" s="1"/>
  <c r="BB459" i="4" s="1"/>
  <c r="H458" i="1"/>
  <c r="D458" i="12" s="1"/>
  <c r="D459" i="1"/>
  <c r="E459" i="1"/>
  <c r="F459" i="1"/>
  <c r="AV460" i="4" s="1"/>
  <c r="BB460" i="4" s="1"/>
  <c r="H459" i="1"/>
  <c r="D459" i="12" s="1"/>
  <c r="D460" i="1"/>
  <c r="E460" i="1"/>
  <c r="F460" i="1"/>
  <c r="AV461" i="4" s="1"/>
  <c r="BB461" i="4" s="1"/>
  <c r="H460" i="1"/>
  <c r="D460" i="12" s="1"/>
  <c r="D461" i="1"/>
  <c r="E461" i="1"/>
  <c r="F461" i="1"/>
  <c r="AV462" i="4" s="1"/>
  <c r="BB462" i="4" s="1"/>
  <c r="H461" i="1"/>
  <c r="D461" i="12" s="1"/>
  <c r="D462" i="1"/>
  <c r="E462" i="1"/>
  <c r="F462" i="1"/>
  <c r="AV463" i="4" s="1"/>
  <c r="BB463" i="4" s="1"/>
  <c r="H462" i="1"/>
  <c r="D462" i="12" s="1"/>
  <c r="D463" i="1"/>
  <c r="E463" i="1"/>
  <c r="F463" i="1"/>
  <c r="AV464" i="4" s="1"/>
  <c r="BB464" i="4" s="1"/>
  <c r="H463" i="1"/>
  <c r="D463" i="12" s="1"/>
  <c r="D464" i="1"/>
  <c r="E464" i="1"/>
  <c r="F464" i="1"/>
  <c r="AV465" i="4" s="1"/>
  <c r="BB465" i="4" s="1"/>
  <c r="H464" i="1"/>
  <c r="D464" i="12" s="1"/>
  <c r="D465" i="1"/>
  <c r="E465" i="1"/>
  <c r="F465" i="1"/>
  <c r="AV466" i="4" s="1"/>
  <c r="BB466" i="4" s="1"/>
  <c r="H465" i="1"/>
  <c r="D465" i="12" s="1"/>
  <c r="D466" i="1"/>
  <c r="E466" i="1"/>
  <c r="F466" i="1"/>
  <c r="AV467" i="4" s="1"/>
  <c r="BB467" i="4" s="1"/>
  <c r="H466" i="1"/>
  <c r="D466" i="12" s="1"/>
  <c r="D467" i="1"/>
  <c r="E467" i="1"/>
  <c r="F467" i="1"/>
  <c r="AV468" i="4" s="1"/>
  <c r="BB468" i="4" s="1"/>
  <c r="H467" i="1"/>
  <c r="D467" i="12" s="1"/>
  <c r="D468" i="1"/>
  <c r="E468" i="1"/>
  <c r="F468" i="1"/>
  <c r="AV469" i="4" s="1"/>
  <c r="BB469" i="4" s="1"/>
  <c r="H468" i="1"/>
  <c r="D468" i="12" s="1"/>
  <c r="D469" i="1"/>
  <c r="E469" i="1"/>
  <c r="F469" i="1"/>
  <c r="AV470" i="4" s="1"/>
  <c r="BB470" i="4" s="1"/>
  <c r="H469" i="1"/>
  <c r="D469" i="12" s="1"/>
  <c r="D470" i="1"/>
  <c r="E470" i="1"/>
  <c r="F470" i="1"/>
  <c r="AV471" i="4" s="1"/>
  <c r="BB471" i="4" s="1"/>
  <c r="H470" i="1"/>
  <c r="D470" i="12" s="1"/>
  <c r="D471" i="1"/>
  <c r="E471" i="1"/>
  <c r="F471" i="1"/>
  <c r="AV472" i="4" s="1"/>
  <c r="BB472" i="4" s="1"/>
  <c r="H471" i="1"/>
  <c r="D471" i="12" s="1"/>
  <c r="D472" i="1"/>
  <c r="E472" i="1"/>
  <c r="F472" i="1"/>
  <c r="AV473" i="4" s="1"/>
  <c r="BB473" i="4" s="1"/>
  <c r="H472" i="1"/>
  <c r="D472" i="12" s="1"/>
  <c r="D473" i="1"/>
  <c r="E473" i="1"/>
  <c r="F473" i="1"/>
  <c r="AV474" i="4" s="1"/>
  <c r="BB474" i="4" s="1"/>
  <c r="H473" i="1"/>
  <c r="D473" i="12" s="1"/>
  <c r="D474" i="1"/>
  <c r="E474" i="1"/>
  <c r="F474" i="1"/>
  <c r="AV475" i="4" s="1"/>
  <c r="BB475" i="4" s="1"/>
  <c r="H474" i="1"/>
  <c r="D474" i="12" s="1"/>
  <c r="D475" i="1"/>
  <c r="E475" i="1"/>
  <c r="F475" i="1"/>
  <c r="AV476" i="4" s="1"/>
  <c r="BB476" i="4" s="1"/>
  <c r="H475" i="1"/>
  <c r="D475" i="12" s="1"/>
  <c r="D476" i="1"/>
  <c r="E476" i="1"/>
  <c r="F476" i="1"/>
  <c r="AV477" i="4" s="1"/>
  <c r="BB477" i="4" s="1"/>
  <c r="H476" i="1"/>
  <c r="D476" i="12" s="1"/>
  <c r="D477" i="1"/>
  <c r="E477" i="1"/>
  <c r="F477" i="1"/>
  <c r="AV478" i="4" s="1"/>
  <c r="BB478" i="4" s="1"/>
  <c r="H477" i="1"/>
  <c r="D477" i="12" s="1"/>
  <c r="D478" i="1"/>
  <c r="E478" i="1"/>
  <c r="F478" i="1"/>
  <c r="AV479" i="4" s="1"/>
  <c r="BB479" i="4" s="1"/>
  <c r="H478" i="1"/>
  <c r="D478" i="12" s="1"/>
  <c r="D479" i="1"/>
  <c r="E479" i="1"/>
  <c r="F479" i="1"/>
  <c r="AV480" i="4" s="1"/>
  <c r="BB480" i="4" s="1"/>
  <c r="H479" i="1"/>
  <c r="D479" i="12" s="1"/>
  <c r="D480" i="1"/>
  <c r="E480" i="1"/>
  <c r="F480" i="1"/>
  <c r="AV481" i="4" s="1"/>
  <c r="BB481" i="4" s="1"/>
  <c r="H480" i="1"/>
  <c r="D480" i="12" s="1"/>
  <c r="D481" i="1"/>
  <c r="E481" i="1"/>
  <c r="F481" i="1"/>
  <c r="AV482" i="4" s="1"/>
  <c r="BB482" i="4" s="1"/>
  <c r="H481" i="1"/>
  <c r="D481" i="12" s="1"/>
  <c r="D482" i="1"/>
  <c r="E482" i="1"/>
  <c r="F482" i="1"/>
  <c r="AV483" i="4" s="1"/>
  <c r="BB483" i="4" s="1"/>
  <c r="H482" i="1"/>
  <c r="D482" i="12" s="1"/>
  <c r="D483" i="1"/>
  <c r="E483" i="1"/>
  <c r="F483" i="1"/>
  <c r="AV484" i="4" s="1"/>
  <c r="BB484" i="4" s="1"/>
  <c r="H483" i="1"/>
  <c r="D483" i="12" s="1"/>
  <c r="D484" i="1"/>
  <c r="E484" i="1"/>
  <c r="F484" i="1"/>
  <c r="AV485" i="4" s="1"/>
  <c r="BB485" i="4" s="1"/>
  <c r="H484" i="1"/>
  <c r="D484" i="12" s="1"/>
  <c r="D485" i="1"/>
  <c r="E485" i="1"/>
  <c r="F485" i="1"/>
  <c r="AV486" i="4" s="1"/>
  <c r="BB486" i="4" s="1"/>
  <c r="H485" i="1"/>
  <c r="D485" i="12" s="1"/>
  <c r="D486" i="1"/>
  <c r="E486" i="1"/>
  <c r="F486" i="1"/>
  <c r="AV487" i="4" s="1"/>
  <c r="BB487" i="4" s="1"/>
  <c r="H486" i="1"/>
  <c r="D486" i="12" s="1"/>
  <c r="D487" i="1"/>
  <c r="E487" i="1"/>
  <c r="F487" i="1"/>
  <c r="AV488" i="4" s="1"/>
  <c r="BB488" i="4" s="1"/>
  <c r="H487" i="1"/>
  <c r="D487" i="12" s="1"/>
  <c r="D488" i="1"/>
  <c r="E488" i="1"/>
  <c r="F488" i="1"/>
  <c r="AV489" i="4" s="1"/>
  <c r="BB489" i="4" s="1"/>
  <c r="H488" i="1"/>
  <c r="D488" i="12" s="1"/>
  <c r="D489" i="1"/>
  <c r="E489" i="1"/>
  <c r="F489" i="1"/>
  <c r="AV490" i="4" s="1"/>
  <c r="BB490" i="4" s="1"/>
  <c r="H489" i="1"/>
  <c r="D489" i="12" s="1"/>
  <c r="D490" i="1"/>
  <c r="E490" i="1"/>
  <c r="F490" i="1"/>
  <c r="AV491" i="4" s="1"/>
  <c r="BB491" i="4" s="1"/>
  <c r="H490" i="1"/>
  <c r="D490" i="12" s="1"/>
  <c r="D491" i="1"/>
  <c r="E491" i="1"/>
  <c r="F491" i="1"/>
  <c r="AV492" i="4" s="1"/>
  <c r="BB492" i="4" s="1"/>
  <c r="H491" i="1"/>
  <c r="D491" i="12" s="1"/>
  <c r="D492" i="1"/>
  <c r="E492" i="1"/>
  <c r="F492" i="1"/>
  <c r="AV493" i="4" s="1"/>
  <c r="BB493" i="4" s="1"/>
  <c r="H492" i="1"/>
  <c r="D492" i="12" s="1"/>
  <c r="D493" i="1"/>
  <c r="E493" i="1"/>
  <c r="F493" i="1"/>
  <c r="AV494" i="4" s="1"/>
  <c r="BB494" i="4" s="1"/>
  <c r="H493" i="1"/>
  <c r="D493" i="12" s="1"/>
  <c r="D494" i="1"/>
  <c r="E494" i="1"/>
  <c r="F494" i="1"/>
  <c r="AV495" i="4" s="1"/>
  <c r="BB495" i="4" s="1"/>
  <c r="H494" i="1"/>
  <c r="D494" i="12" s="1"/>
  <c r="D495" i="1"/>
  <c r="E495" i="1"/>
  <c r="F495" i="1"/>
  <c r="AV496" i="4" s="1"/>
  <c r="BB496" i="4" s="1"/>
  <c r="H495" i="1"/>
  <c r="D495" i="12" s="1"/>
  <c r="D496" i="1"/>
  <c r="E496" i="1"/>
  <c r="F496" i="1"/>
  <c r="AV497" i="4" s="1"/>
  <c r="BB497" i="4" s="1"/>
  <c r="H496" i="1"/>
  <c r="D496" i="12" s="1"/>
  <c r="D497" i="1"/>
  <c r="E497" i="1"/>
  <c r="F497" i="1"/>
  <c r="AV498" i="4" s="1"/>
  <c r="BB498" i="4" s="1"/>
  <c r="H497" i="1"/>
  <c r="D497" i="12" s="1"/>
  <c r="D498" i="1"/>
  <c r="E498" i="1"/>
  <c r="F498" i="1"/>
  <c r="AV499" i="4" s="1"/>
  <c r="BB499" i="4" s="1"/>
  <c r="H498" i="1"/>
  <c r="D498" i="12" s="1"/>
  <c r="D499" i="1"/>
  <c r="E499" i="1"/>
  <c r="F499" i="1"/>
  <c r="AV500" i="4" s="1"/>
  <c r="BB500" i="4" s="1"/>
  <c r="H499" i="1"/>
  <c r="D499" i="12" s="1"/>
  <c r="D500" i="1"/>
  <c r="E500" i="1"/>
  <c r="F500" i="1"/>
  <c r="AV501" i="4" s="1"/>
  <c r="BB501" i="4" s="1"/>
  <c r="H500" i="1"/>
  <c r="D500" i="12" s="1"/>
  <c r="D501" i="1"/>
  <c r="E501" i="1"/>
  <c r="F501" i="1"/>
  <c r="AV502" i="4" s="1"/>
  <c r="BB502" i="4" s="1"/>
  <c r="H501" i="1"/>
  <c r="D501" i="12" s="1"/>
  <c r="D502" i="1"/>
  <c r="E502" i="1"/>
  <c r="F502" i="1"/>
  <c r="AV503" i="4" s="1"/>
  <c r="BB503" i="4" s="1"/>
  <c r="H502" i="1"/>
  <c r="D502" i="12" s="1"/>
  <c r="D503" i="1"/>
  <c r="E503" i="1"/>
  <c r="F503" i="1"/>
  <c r="AV504" i="4" s="1"/>
  <c r="BB504" i="4" s="1"/>
  <c r="H503" i="1"/>
  <c r="D503" i="12" s="1"/>
  <c r="D504" i="1"/>
  <c r="E504" i="1"/>
  <c r="F504" i="1"/>
  <c r="AV505" i="4" s="1"/>
  <c r="BB505" i="4" s="1"/>
  <c r="H504" i="1"/>
  <c r="D504" i="12" s="1"/>
  <c r="D505" i="1"/>
  <c r="E505" i="1"/>
  <c r="F505" i="1"/>
  <c r="AV506" i="4" s="1"/>
  <c r="BB506" i="4" s="1"/>
  <c r="H505" i="1"/>
  <c r="D505" i="12" s="1"/>
  <c r="D506" i="1"/>
  <c r="E506" i="1"/>
  <c r="F506" i="1"/>
  <c r="AV507" i="4" s="1"/>
  <c r="BB507" i="4" s="1"/>
  <c r="H506" i="1"/>
  <c r="D506" i="12" s="1"/>
  <c r="D507" i="1"/>
  <c r="E507" i="1"/>
  <c r="F507" i="1"/>
  <c r="AV508" i="4" s="1"/>
  <c r="BB508" i="4" s="1"/>
  <c r="H507" i="1"/>
  <c r="D507" i="12" s="1"/>
  <c r="D508" i="1"/>
  <c r="E508" i="1"/>
  <c r="F508" i="1"/>
  <c r="AV509" i="4" s="1"/>
  <c r="BB509" i="4" s="1"/>
  <c r="H508" i="1"/>
  <c r="D508" i="12" s="1"/>
  <c r="D509" i="1"/>
  <c r="E509" i="1"/>
  <c r="F509" i="1"/>
  <c r="AV510" i="4" s="1"/>
  <c r="BB510" i="4" s="1"/>
  <c r="H509" i="1"/>
  <c r="D509" i="12" s="1"/>
  <c r="D510" i="1"/>
  <c r="E510" i="1"/>
  <c r="F510" i="1"/>
  <c r="AV511" i="4" s="1"/>
  <c r="BB511" i="4" s="1"/>
  <c r="H510" i="1"/>
  <c r="D510" i="12" s="1"/>
  <c r="D511" i="1"/>
  <c r="E511" i="1"/>
  <c r="F511" i="1"/>
  <c r="AV512" i="4" s="1"/>
  <c r="BB512" i="4" s="1"/>
  <c r="H511" i="1"/>
  <c r="D511" i="12" s="1"/>
  <c r="D512" i="1"/>
  <c r="E512" i="1"/>
  <c r="F512" i="1"/>
  <c r="AV513" i="4" s="1"/>
  <c r="BB513" i="4" s="1"/>
  <c r="H512" i="1"/>
  <c r="D512" i="12" s="1"/>
  <c r="D513" i="1"/>
  <c r="E513" i="1"/>
  <c r="F513" i="1"/>
  <c r="AV514" i="4" s="1"/>
  <c r="BB514" i="4" s="1"/>
  <c r="H513" i="1"/>
  <c r="D513" i="12" s="1"/>
  <c r="D514" i="1"/>
  <c r="E514" i="1"/>
  <c r="F514" i="1"/>
  <c r="AV515" i="4" s="1"/>
  <c r="BB515" i="4" s="1"/>
  <c r="H514" i="1"/>
  <c r="D514" i="12" s="1"/>
  <c r="D515" i="1"/>
  <c r="E515" i="1"/>
  <c r="F515" i="1"/>
  <c r="AV516" i="4" s="1"/>
  <c r="BB516" i="4" s="1"/>
  <c r="H515" i="1"/>
  <c r="D515" i="12" s="1"/>
  <c r="D516" i="1"/>
  <c r="E516" i="1"/>
  <c r="F516" i="1"/>
  <c r="AV517" i="4" s="1"/>
  <c r="BB517" i="4" s="1"/>
  <c r="H516" i="1"/>
  <c r="D516" i="12" s="1"/>
  <c r="D517" i="1"/>
  <c r="E517" i="1"/>
  <c r="F517" i="1"/>
  <c r="AV518" i="4" s="1"/>
  <c r="BB518" i="4" s="1"/>
  <c r="H517" i="1"/>
  <c r="D517" i="12" s="1"/>
  <c r="D518" i="1"/>
  <c r="E518" i="1"/>
  <c r="F518" i="1"/>
  <c r="AV519" i="4" s="1"/>
  <c r="BB519" i="4" s="1"/>
  <c r="H518" i="1"/>
  <c r="D518" i="12" s="1"/>
  <c r="D519" i="1"/>
  <c r="E519" i="1"/>
  <c r="F519" i="1"/>
  <c r="AV520" i="4" s="1"/>
  <c r="BB520" i="4" s="1"/>
  <c r="H519" i="1"/>
  <c r="D519" i="12" s="1"/>
  <c r="D520" i="1"/>
  <c r="E520" i="1"/>
  <c r="F520" i="1"/>
  <c r="AV521" i="4" s="1"/>
  <c r="BB521" i="4" s="1"/>
  <c r="H520" i="1"/>
  <c r="D520" i="12" s="1"/>
  <c r="D521" i="1"/>
  <c r="E521" i="1"/>
  <c r="F521" i="1"/>
  <c r="AV522" i="4" s="1"/>
  <c r="BB522" i="4" s="1"/>
  <c r="H521" i="1"/>
  <c r="D521" i="12" s="1"/>
  <c r="D522" i="1"/>
  <c r="E522" i="1"/>
  <c r="F522" i="1"/>
  <c r="AV523" i="4" s="1"/>
  <c r="BB523" i="4" s="1"/>
  <c r="H522" i="1"/>
  <c r="D522" i="12" s="1"/>
  <c r="D523" i="1"/>
  <c r="E523" i="1"/>
  <c r="F523" i="1"/>
  <c r="AV524" i="4" s="1"/>
  <c r="BB524" i="4" s="1"/>
  <c r="H523" i="1"/>
  <c r="D523" i="12" s="1"/>
  <c r="D524" i="1"/>
  <c r="E524" i="1"/>
  <c r="F524" i="1"/>
  <c r="AV525" i="4" s="1"/>
  <c r="BB525" i="4" s="1"/>
  <c r="H524" i="1"/>
  <c r="D524" i="12" s="1"/>
  <c r="D525" i="1"/>
  <c r="E525" i="1"/>
  <c r="F525" i="1"/>
  <c r="AV526" i="4" s="1"/>
  <c r="BB526" i="4" s="1"/>
  <c r="H525" i="1"/>
  <c r="D525" i="12" s="1"/>
  <c r="D526" i="1"/>
  <c r="E526" i="1"/>
  <c r="F526" i="1"/>
  <c r="AV527" i="4" s="1"/>
  <c r="BB527" i="4" s="1"/>
  <c r="H526" i="1"/>
  <c r="D526" i="12" s="1"/>
  <c r="D527" i="1"/>
  <c r="E527" i="1"/>
  <c r="F527" i="1"/>
  <c r="AV528" i="4" s="1"/>
  <c r="BB528" i="4" s="1"/>
  <c r="H527" i="1"/>
  <c r="D527" i="12" s="1"/>
  <c r="D528" i="1"/>
  <c r="E528" i="1"/>
  <c r="F528" i="1"/>
  <c r="AV529" i="4" s="1"/>
  <c r="BB529" i="4" s="1"/>
  <c r="H528" i="1"/>
  <c r="D528" i="12" s="1"/>
  <c r="D529" i="1"/>
  <c r="E529" i="1"/>
  <c r="F529" i="1"/>
  <c r="AV530" i="4" s="1"/>
  <c r="BB530" i="4" s="1"/>
  <c r="H529" i="1"/>
  <c r="D529" i="12" s="1"/>
  <c r="D530" i="1"/>
  <c r="E530" i="1"/>
  <c r="F530" i="1"/>
  <c r="AV531" i="4" s="1"/>
  <c r="BB531" i="4" s="1"/>
  <c r="H530" i="1"/>
  <c r="D530" i="12" s="1"/>
  <c r="D531" i="1"/>
  <c r="E531" i="1"/>
  <c r="F531" i="1"/>
  <c r="AV532" i="4" s="1"/>
  <c r="BB532" i="4" s="1"/>
  <c r="H531" i="1"/>
  <c r="D531" i="12" s="1"/>
  <c r="D532" i="1"/>
  <c r="E532" i="1"/>
  <c r="F532" i="1"/>
  <c r="AV533" i="4" s="1"/>
  <c r="BB533" i="4" s="1"/>
  <c r="H532" i="1"/>
  <c r="D532" i="12" s="1"/>
  <c r="D533" i="1"/>
  <c r="E533" i="1"/>
  <c r="F533" i="1"/>
  <c r="AV534" i="4" s="1"/>
  <c r="BB534" i="4" s="1"/>
  <c r="H533" i="1"/>
  <c r="D533" i="12" s="1"/>
  <c r="D534" i="1"/>
  <c r="E534" i="1"/>
  <c r="F534" i="1"/>
  <c r="AV535" i="4" s="1"/>
  <c r="BB535" i="4" s="1"/>
  <c r="H534" i="1"/>
  <c r="D534" i="12" s="1"/>
  <c r="D535" i="1"/>
  <c r="E535" i="1"/>
  <c r="F535" i="1"/>
  <c r="AV536" i="4" s="1"/>
  <c r="BB536" i="4" s="1"/>
  <c r="H535" i="1"/>
  <c r="D535" i="12" s="1"/>
  <c r="D536" i="1"/>
  <c r="E536" i="1"/>
  <c r="F536" i="1"/>
  <c r="AV537" i="4" s="1"/>
  <c r="BB537" i="4" s="1"/>
  <c r="H536" i="1"/>
  <c r="D536" i="12" s="1"/>
  <c r="D537" i="1"/>
  <c r="E537" i="1"/>
  <c r="F537" i="1"/>
  <c r="AV538" i="4" s="1"/>
  <c r="BB538" i="4" s="1"/>
  <c r="H537" i="1"/>
  <c r="D537" i="12" s="1"/>
  <c r="D538" i="1"/>
  <c r="E538" i="1"/>
  <c r="F538" i="1"/>
  <c r="AV539" i="4" s="1"/>
  <c r="BB539" i="4" s="1"/>
  <c r="H538" i="1"/>
  <c r="D538" i="12" s="1"/>
  <c r="D539" i="1"/>
  <c r="E539" i="1"/>
  <c r="F539" i="1"/>
  <c r="AV540" i="4" s="1"/>
  <c r="BB540" i="4" s="1"/>
  <c r="H539" i="1"/>
  <c r="D539" i="12" s="1"/>
  <c r="D540" i="1"/>
  <c r="E540" i="1"/>
  <c r="F540" i="1"/>
  <c r="AV541" i="4" s="1"/>
  <c r="BB541" i="4" s="1"/>
  <c r="H540" i="1"/>
  <c r="D540" i="12" s="1"/>
  <c r="D541" i="1"/>
  <c r="E541" i="1"/>
  <c r="F541" i="1"/>
  <c r="AV542" i="4" s="1"/>
  <c r="BB542" i="4" s="1"/>
  <c r="H541" i="1"/>
  <c r="D541" i="12" s="1"/>
  <c r="D542" i="1"/>
  <c r="E542" i="1"/>
  <c r="F542" i="1"/>
  <c r="AV543" i="4" s="1"/>
  <c r="BB543" i="4" s="1"/>
  <c r="H542" i="1"/>
  <c r="D542" i="12" s="1"/>
  <c r="D543" i="1"/>
  <c r="E543" i="1"/>
  <c r="F543" i="1"/>
  <c r="AV544" i="4" s="1"/>
  <c r="BB544" i="4" s="1"/>
  <c r="H543" i="1"/>
  <c r="D543" i="12" s="1"/>
  <c r="D544" i="1"/>
  <c r="E544" i="1"/>
  <c r="F544" i="1"/>
  <c r="AV545" i="4" s="1"/>
  <c r="BB545" i="4" s="1"/>
  <c r="H544" i="1"/>
  <c r="D544" i="12" s="1"/>
  <c r="D545" i="1"/>
  <c r="E545" i="1"/>
  <c r="F545" i="1"/>
  <c r="AV546" i="4" s="1"/>
  <c r="BB546" i="4" s="1"/>
  <c r="H545" i="1"/>
  <c r="D545" i="12" s="1"/>
  <c r="D546" i="1"/>
  <c r="E546" i="1"/>
  <c r="F546" i="1"/>
  <c r="AV547" i="4" s="1"/>
  <c r="BB547" i="4" s="1"/>
  <c r="H546" i="1"/>
  <c r="D546" i="12" s="1"/>
  <c r="D547" i="1"/>
  <c r="E547" i="1"/>
  <c r="F547" i="1"/>
  <c r="AV548" i="4" s="1"/>
  <c r="BB548" i="4" s="1"/>
  <c r="H547" i="1"/>
  <c r="D547" i="12" s="1"/>
  <c r="D548" i="1"/>
  <c r="E548" i="1"/>
  <c r="F548" i="1"/>
  <c r="AV549" i="4" s="1"/>
  <c r="BB549" i="4" s="1"/>
  <c r="H548" i="1"/>
  <c r="D548" i="12" s="1"/>
  <c r="D549" i="1"/>
  <c r="E549" i="1"/>
  <c r="F549" i="1"/>
  <c r="AV550" i="4" s="1"/>
  <c r="BB550" i="4" s="1"/>
  <c r="H549" i="1"/>
  <c r="D549" i="12" s="1"/>
  <c r="D550" i="1"/>
  <c r="E550" i="1"/>
  <c r="F550" i="1"/>
  <c r="AV551" i="4" s="1"/>
  <c r="BB551" i="4" s="1"/>
  <c r="H550" i="1"/>
  <c r="D550" i="12" s="1"/>
  <c r="D551" i="1"/>
  <c r="E551" i="1"/>
  <c r="F551" i="1"/>
  <c r="AV552" i="4" s="1"/>
  <c r="BB552" i="4" s="1"/>
  <c r="H551" i="1"/>
  <c r="D551" i="12" s="1"/>
  <c r="D552" i="1"/>
  <c r="E552" i="1"/>
  <c r="F552" i="1"/>
  <c r="AV553" i="4" s="1"/>
  <c r="BB553" i="4" s="1"/>
  <c r="H552" i="1"/>
  <c r="D552" i="12" s="1"/>
  <c r="D553" i="1"/>
  <c r="E553" i="1"/>
  <c r="F553" i="1"/>
  <c r="AV554" i="4" s="1"/>
  <c r="BB554" i="4" s="1"/>
  <c r="H553" i="1"/>
  <c r="D553" i="12" s="1"/>
  <c r="D554" i="1"/>
  <c r="E554" i="1"/>
  <c r="F554" i="1"/>
  <c r="AV555" i="4" s="1"/>
  <c r="BB555" i="4" s="1"/>
  <c r="H554" i="1"/>
  <c r="D554" i="12" s="1"/>
  <c r="D555" i="1"/>
  <c r="E555" i="1"/>
  <c r="F555" i="1"/>
  <c r="AV556" i="4" s="1"/>
  <c r="BB556" i="4" s="1"/>
  <c r="H555" i="1"/>
  <c r="D555" i="12" s="1"/>
  <c r="D556" i="1"/>
  <c r="E556" i="1"/>
  <c r="F556" i="1"/>
  <c r="AV557" i="4" s="1"/>
  <c r="BB557" i="4" s="1"/>
  <c r="H556" i="1"/>
  <c r="D556" i="12" s="1"/>
  <c r="D557" i="1"/>
  <c r="E557" i="1"/>
  <c r="F557" i="1"/>
  <c r="AV558" i="4" s="1"/>
  <c r="BB558" i="4" s="1"/>
  <c r="H557" i="1"/>
  <c r="D557" i="12" s="1"/>
  <c r="D558" i="1"/>
  <c r="E558" i="1"/>
  <c r="F558" i="1"/>
  <c r="AV559" i="4" s="1"/>
  <c r="BB559" i="4" s="1"/>
  <c r="H558" i="1"/>
  <c r="D558" i="12" s="1"/>
  <c r="D559" i="1"/>
  <c r="E559" i="1"/>
  <c r="F559" i="1"/>
  <c r="AV560" i="4" s="1"/>
  <c r="BB560" i="4" s="1"/>
  <c r="H559" i="1"/>
  <c r="D559" i="12" s="1"/>
  <c r="D560" i="1"/>
  <c r="E560" i="1"/>
  <c r="F560" i="1"/>
  <c r="AV561" i="4" s="1"/>
  <c r="BB561" i="4" s="1"/>
  <c r="H560" i="1"/>
  <c r="D560" i="12" s="1"/>
  <c r="D561" i="1"/>
  <c r="E561" i="1"/>
  <c r="F561" i="1"/>
  <c r="AV562" i="4" s="1"/>
  <c r="BB562" i="4" s="1"/>
  <c r="H561" i="1"/>
  <c r="D561" i="12" s="1"/>
  <c r="D562" i="1"/>
  <c r="E562" i="1"/>
  <c r="F562" i="1"/>
  <c r="AV563" i="4" s="1"/>
  <c r="BB563" i="4" s="1"/>
  <c r="H562" i="1"/>
  <c r="D562" i="12" s="1"/>
  <c r="D563" i="1"/>
  <c r="E563" i="1"/>
  <c r="F563" i="1"/>
  <c r="AV564" i="4" s="1"/>
  <c r="BB564" i="4" s="1"/>
  <c r="H563" i="1"/>
  <c r="D563" i="12" s="1"/>
  <c r="D564" i="1"/>
  <c r="E564" i="1"/>
  <c r="F564" i="1"/>
  <c r="AV565" i="4" s="1"/>
  <c r="BB565" i="4" s="1"/>
  <c r="H564" i="1"/>
  <c r="D564" i="12" s="1"/>
  <c r="D565" i="1"/>
  <c r="E565" i="1"/>
  <c r="F565" i="1"/>
  <c r="AV566" i="4" s="1"/>
  <c r="BB566" i="4" s="1"/>
  <c r="H565" i="1"/>
  <c r="D565" i="12" s="1"/>
  <c r="D566" i="1"/>
  <c r="E566" i="1"/>
  <c r="F566" i="1"/>
  <c r="AV567" i="4" s="1"/>
  <c r="BB567" i="4" s="1"/>
  <c r="H566" i="1"/>
  <c r="D566" i="12" s="1"/>
  <c r="D567" i="1"/>
  <c r="E567" i="1"/>
  <c r="F567" i="1"/>
  <c r="AV568" i="4" s="1"/>
  <c r="BB568" i="4" s="1"/>
  <c r="H567" i="1"/>
  <c r="D567" i="12" s="1"/>
  <c r="D568" i="1"/>
  <c r="E568" i="1"/>
  <c r="F568" i="1"/>
  <c r="AV569" i="4" s="1"/>
  <c r="BB569" i="4" s="1"/>
  <c r="H568" i="1"/>
  <c r="D568" i="12" s="1"/>
  <c r="D569" i="1"/>
  <c r="E569" i="1"/>
  <c r="F569" i="1"/>
  <c r="AV570" i="4" s="1"/>
  <c r="BB570" i="4" s="1"/>
  <c r="H569" i="1"/>
  <c r="D569" i="12" s="1"/>
  <c r="D570" i="1"/>
  <c r="E570" i="1"/>
  <c r="F570" i="1"/>
  <c r="AV571" i="4" s="1"/>
  <c r="BB571" i="4" s="1"/>
  <c r="H570" i="1"/>
  <c r="D570" i="12" s="1"/>
  <c r="D571" i="1"/>
  <c r="E571" i="1"/>
  <c r="F571" i="1"/>
  <c r="AV572" i="4" s="1"/>
  <c r="BB572" i="4" s="1"/>
  <c r="H571" i="1"/>
  <c r="D571" i="12" s="1"/>
  <c r="D572" i="1"/>
  <c r="E572" i="1"/>
  <c r="F572" i="1"/>
  <c r="AV573" i="4" s="1"/>
  <c r="BB573" i="4" s="1"/>
  <c r="H572" i="1"/>
  <c r="D572" i="12" s="1"/>
  <c r="D573" i="1"/>
  <c r="E573" i="1"/>
  <c r="F573" i="1"/>
  <c r="AV574" i="4" s="1"/>
  <c r="BB574" i="4" s="1"/>
  <c r="H573" i="1"/>
  <c r="D573" i="12" s="1"/>
  <c r="D574" i="1"/>
  <c r="E574" i="1"/>
  <c r="F574" i="1"/>
  <c r="AV575" i="4" s="1"/>
  <c r="BB575" i="4" s="1"/>
  <c r="H574" i="1"/>
  <c r="D574" i="12" s="1"/>
  <c r="D575" i="1"/>
  <c r="E575" i="1"/>
  <c r="F575" i="1"/>
  <c r="AV576" i="4" s="1"/>
  <c r="BB576" i="4" s="1"/>
  <c r="H575" i="1"/>
  <c r="D575" i="12" s="1"/>
  <c r="D576" i="1"/>
  <c r="E576" i="1"/>
  <c r="F576" i="1"/>
  <c r="AV577" i="4" s="1"/>
  <c r="BB577" i="4" s="1"/>
  <c r="H576" i="1"/>
  <c r="D576" i="12" s="1"/>
  <c r="D577" i="1"/>
  <c r="E577" i="1"/>
  <c r="F577" i="1"/>
  <c r="AV578" i="4" s="1"/>
  <c r="BB578" i="4" s="1"/>
  <c r="H577" i="1"/>
  <c r="D577" i="12" s="1"/>
  <c r="D578" i="1"/>
  <c r="E578" i="1"/>
  <c r="F578" i="1"/>
  <c r="AV579" i="4" s="1"/>
  <c r="BB579" i="4" s="1"/>
  <c r="H578" i="1"/>
  <c r="D578" i="12" s="1"/>
  <c r="D579" i="1"/>
  <c r="E579" i="1"/>
  <c r="F579" i="1"/>
  <c r="AV580" i="4" s="1"/>
  <c r="BB580" i="4" s="1"/>
  <c r="H579" i="1"/>
  <c r="D579" i="12" s="1"/>
  <c r="D580" i="1"/>
  <c r="E580" i="1"/>
  <c r="F580" i="1"/>
  <c r="AV581" i="4" s="1"/>
  <c r="BB581" i="4" s="1"/>
  <c r="H580" i="1"/>
  <c r="D580" i="12" s="1"/>
  <c r="D581" i="1"/>
  <c r="E581" i="1"/>
  <c r="F581" i="1"/>
  <c r="AV582" i="4" s="1"/>
  <c r="BB582" i="4" s="1"/>
  <c r="H581" i="1"/>
  <c r="D581" i="12" s="1"/>
  <c r="D582" i="1"/>
  <c r="E582" i="1"/>
  <c r="F582" i="1"/>
  <c r="AV583" i="4" s="1"/>
  <c r="BB583" i="4" s="1"/>
  <c r="H582" i="1"/>
  <c r="D582" i="12" s="1"/>
  <c r="D583" i="1"/>
  <c r="E583" i="1"/>
  <c r="F583" i="1"/>
  <c r="AV584" i="4" s="1"/>
  <c r="BB584" i="4" s="1"/>
  <c r="H583" i="1"/>
  <c r="D583" i="12" s="1"/>
  <c r="D584" i="1"/>
  <c r="E584" i="1"/>
  <c r="F584" i="1"/>
  <c r="AV585" i="4" s="1"/>
  <c r="BB585" i="4" s="1"/>
  <c r="H584" i="1"/>
  <c r="D584" i="12" s="1"/>
  <c r="D585" i="1"/>
  <c r="E585" i="1"/>
  <c r="F585" i="1"/>
  <c r="AV586" i="4" s="1"/>
  <c r="BB586" i="4" s="1"/>
  <c r="H585" i="1"/>
  <c r="D585" i="12" s="1"/>
  <c r="D586" i="1"/>
  <c r="E586" i="1"/>
  <c r="F586" i="1"/>
  <c r="AV587" i="4" s="1"/>
  <c r="BB587" i="4" s="1"/>
  <c r="H586" i="1"/>
  <c r="D586" i="12" s="1"/>
  <c r="D587" i="1"/>
  <c r="E587" i="1"/>
  <c r="F587" i="1"/>
  <c r="AV588" i="4" s="1"/>
  <c r="BB588" i="4" s="1"/>
  <c r="H587" i="1"/>
  <c r="D587" i="12" s="1"/>
  <c r="D588" i="1"/>
  <c r="E588" i="1"/>
  <c r="F588" i="1"/>
  <c r="AV589" i="4" s="1"/>
  <c r="BB589" i="4" s="1"/>
  <c r="H588" i="1"/>
  <c r="D588" i="12" s="1"/>
  <c r="D589" i="1"/>
  <c r="E589" i="1"/>
  <c r="F589" i="1"/>
  <c r="AV590" i="4" s="1"/>
  <c r="BB590" i="4" s="1"/>
  <c r="H589" i="1"/>
  <c r="D589" i="12" s="1"/>
  <c r="D590" i="1"/>
  <c r="E590" i="1"/>
  <c r="F590" i="1"/>
  <c r="AV591" i="4" s="1"/>
  <c r="BB591" i="4" s="1"/>
  <c r="H590" i="1"/>
  <c r="D590" i="12" s="1"/>
  <c r="D591" i="1"/>
  <c r="E591" i="1"/>
  <c r="F591" i="1"/>
  <c r="AV592" i="4" s="1"/>
  <c r="BB592" i="4" s="1"/>
  <c r="H591" i="1"/>
  <c r="D591" i="12" s="1"/>
  <c r="D592" i="1"/>
  <c r="E592" i="1"/>
  <c r="F592" i="1"/>
  <c r="AV593" i="4" s="1"/>
  <c r="BB593" i="4" s="1"/>
  <c r="H592" i="1"/>
  <c r="D592" i="12" s="1"/>
  <c r="D593" i="1"/>
  <c r="E593" i="1"/>
  <c r="F593" i="1"/>
  <c r="AV594" i="4" s="1"/>
  <c r="BB594" i="4" s="1"/>
  <c r="H593" i="1"/>
  <c r="D593" i="12" s="1"/>
  <c r="D594" i="1"/>
  <c r="E594" i="1"/>
  <c r="F594" i="1"/>
  <c r="AV595" i="4" s="1"/>
  <c r="BB595" i="4" s="1"/>
  <c r="H594" i="1"/>
  <c r="D594" i="12" s="1"/>
  <c r="D595" i="1"/>
  <c r="E595" i="1"/>
  <c r="F595" i="1"/>
  <c r="AV596" i="4" s="1"/>
  <c r="BB596" i="4" s="1"/>
  <c r="H595" i="1"/>
  <c r="D595" i="12" s="1"/>
  <c r="D596" i="1"/>
  <c r="E596" i="1"/>
  <c r="F596" i="1"/>
  <c r="AV597" i="4" s="1"/>
  <c r="BB597" i="4" s="1"/>
  <c r="H596" i="1"/>
  <c r="D596" i="12" s="1"/>
  <c r="D597" i="1"/>
  <c r="E597" i="1"/>
  <c r="F597" i="1"/>
  <c r="AV598" i="4" s="1"/>
  <c r="BB598" i="4" s="1"/>
  <c r="H597" i="1"/>
  <c r="D597" i="12" s="1"/>
  <c r="D598" i="1"/>
  <c r="E598" i="1"/>
  <c r="F598" i="1"/>
  <c r="AV599" i="4" s="1"/>
  <c r="BB599" i="4" s="1"/>
  <c r="H598" i="1"/>
  <c r="D598" i="12" s="1"/>
  <c r="D599" i="1"/>
  <c r="E599" i="1"/>
  <c r="F599" i="1"/>
  <c r="AV600" i="4" s="1"/>
  <c r="BB600" i="4" s="1"/>
  <c r="H599" i="1"/>
  <c r="D599" i="12" s="1"/>
  <c r="D600" i="1"/>
  <c r="E600" i="1"/>
  <c r="F600" i="1"/>
  <c r="AV601" i="4" s="1"/>
  <c r="BB601" i="4" s="1"/>
  <c r="H600" i="1"/>
  <c r="D600" i="12" s="1"/>
  <c r="D601" i="1"/>
  <c r="E601" i="1"/>
  <c r="F601" i="1"/>
  <c r="AV602" i="4" s="1"/>
  <c r="BB602" i="4" s="1"/>
  <c r="H601" i="1"/>
  <c r="D601" i="12" s="1"/>
  <c r="D602" i="1"/>
  <c r="E602" i="1"/>
  <c r="F602" i="1"/>
  <c r="AV603" i="4" s="1"/>
  <c r="BB603" i="4" s="1"/>
  <c r="H602" i="1"/>
  <c r="D602" i="12" s="1"/>
  <c r="D603" i="1"/>
  <c r="E603" i="1"/>
  <c r="F603" i="1"/>
  <c r="AV604" i="4" s="1"/>
  <c r="BB604" i="4" s="1"/>
  <c r="H603" i="1"/>
  <c r="D603" i="12" s="1"/>
  <c r="D604" i="1"/>
  <c r="E604" i="1"/>
  <c r="F604" i="1"/>
  <c r="AV605" i="4" s="1"/>
  <c r="BB605" i="4" s="1"/>
  <c r="H604" i="1"/>
  <c r="D604" i="12" s="1"/>
  <c r="D605" i="1"/>
  <c r="E605" i="1"/>
  <c r="F605" i="1"/>
  <c r="AV606" i="4" s="1"/>
  <c r="BB606" i="4" s="1"/>
  <c r="H605" i="1"/>
  <c r="D605" i="12" s="1"/>
  <c r="D606" i="1"/>
  <c r="E606" i="1"/>
  <c r="F606" i="1"/>
  <c r="AV607" i="4" s="1"/>
  <c r="BB607" i="4" s="1"/>
  <c r="H606" i="1"/>
  <c r="D606" i="12" s="1"/>
  <c r="D607" i="1"/>
  <c r="E607" i="1"/>
  <c r="F607" i="1"/>
  <c r="AV608" i="4" s="1"/>
  <c r="BB608" i="4" s="1"/>
  <c r="H607" i="1"/>
  <c r="D607" i="12" s="1"/>
  <c r="D608" i="1"/>
  <c r="E608" i="1"/>
  <c r="F608" i="1"/>
  <c r="AV609" i="4" s="1"/>
  <c r="BB609" i="4" s="1"/>
  <c r="H608" i="1"/>
  <c r="D608" i="12" s="1"/>
  <c r="D609" i="1"/>
  <c r="E609" i="1"/>
  <c r="F609" i="1"/>
  <c r="AV610" i="4" s="1"/>
  <c r="BB610" i="4" s="1"/>
  <c r="H609" i="1"/>
  <c r="D609" i="12" s="1"/>
  <c r="D610" i="1"/>
  <c r="E610" i="1"/>
  <c r="F610" i="1"/>
  <c r="AV611" i="4" s="1"/>
  <c r="BB611" i="4" s="1"/>
  <c r="H610" i="1"/>
  <c r="D610" i="12" s="1"/>
  <c r="D611" i="1"/>
  <c r="E611" i="1"/>
  <c r="F611" i="1"/>
  <c r="AV612" i="4" s="1"/>
  <c r="BB612" i="4" s="1"/>
  <c r="H611" i="1"/>
  <c r="D611" i="12" s="1"/>
  <c r="D612" i="1"/>
  <c r="E612" i="1"/>
  <c r="F612" i="1"/>
  <c r="AV613" i="4" s="1"/>
  <c r="BB613" i="4" s="1"/>
  <c r="H612" i="1"/>
  <c r="D612" i="12" s="1"/>
  <c r="D613" i="1"/>
  <c r="E613" i="1"/>
  <c r="F613" i="1"/>
  <c r="AV614" i="4" s="1"/>
  <c r="BB614" i="4" s="1"/>
  <c r="H613" i="1"/>
  <c r="D613" i="12" s="1"/>
  <c r="D614" i="1"/>
  <c r="E614" i="1"/>
  <c r="F614" i="1"/>
  <c r="AV615" i="4" s="1"/>
  <c r="BB615" i="4" s="1"/>
  <c r="H614" i="1"/>
  <c r="D614" i="12" s="1"/>
  <c r="D615" i="1"/>
  <c r="E615" i="1"/>
  <c r="F615" i="1"/>
  <c r="AV616" i="4" s="1"/>
  <c r="BB616" i="4" s="1"/>
  <c r="H615" i="1"/>
  <c r="D615" i="12" s="1"/>
  <c r="D616" i="1"/>
  <c r="E616" i="1"/>
  <c r="F616" i="1"/>
  <c r="AV617" i="4" s="1"/>
  <c r="BB617" i="4" s="1"/>
  <c r="H616" i="1"/>
  <c r="D616" i="12" s="1"/>
  <c r="D617" i="1"/>
  <c r="E617" i="1"/>
  <c r="F617" i="1"/>
  <c r="AV618" i="4" s="1"/>
  <c r="BB618" i="4" s="1"/>
  <c r="H617" i="1"/>
  <c r="D617" i="12" s="1"/>
  <c r="D618" i="1"/>
  <c r="E618" i="1"/>
  <c r="F618" i="1"/>
  <c r="AV619" i="4" s="1"/>
  <c r="BB619" i="4" s="1"/>
  <c r="H618" i="1"/>
  <c r="D618" i="12" s="1"/>
  <c r="D619" i="1"/>
  <c r="E619" i="1"/>
  <c r="F619" i="1"/>
  <c r="AV620" i="4" s="1"/>
  <c r="BB620" i="4" s="1"/>
  <c r="H619" i="1"/>
  <c r="D619" i="12" s="1"/>
  <c r="D620" i="1"/>
  <c r="E620" i="1"/>
  <c r="F620" i="1"/>
  <c r="AV621" i="4" s="1"/>
  <c r="BB621" i="4" s="1"/>
  <c r="H620" i="1"/>
  <c r="D620" i="12" s="1"/>
  <c r="D621" i="1"/>
  <c r="E621" i="1"/>
  <c r="F621" i="1"/>
  <c r="AV622" i="4" s="1"/>
  <c r="BB622" i="4" s="1"/>
  <c r="H621" i="1"/>
  <c r="D621" i="12" s="1"/>
  <c r="D622" i="1"/>
  <c r="E622" i="1"/>
  <c r="F622" i="1"/>
  <c r="AV623" i="4" s="1"/>
  <c r="BB623" i="4" s="1"/>
  <c r="H622" i="1"/>
  <c r="D622" i="12" s="1"/>
  <c r="D623" i="1"/>
  <c r="E623" i="1"/>
  <c r="F623" i="1"/>
  <c r="AV624" i="4" s="1"/>
  <c r="BB624" i="4" s="1"/>
  <c r="H623" i="1"/>
  <c r="D623" i="12" s="1"/>
  <c r="D624" i="1"/>
  <c r="E624" i="1"/>
  <c r="F624" i="1"/>
  <c r="AV625" i="4" s="1"/>
  <c r="BB625" i="4" s="1"/>
  <c r="H624" i="1"/>
  <c r="D624" i="12" s="1"/>
  <c r="D625" i="1"/>
  <c r="E625" i="1"/>
  <c r="F625" i="1"/>
  <c r="AV626" i="4" s="1"/>
  <c r="BB626" i="4" s="1"/>
  <c r="H625" i="1"/>
  <c r="D625" i="12" s="1"/>
  <c r="D626" i="1"/>
  <c r="E626" i="1"/>
  <c r="F626" i="1"/>
  <c r="AV627" i="4" s="1"/>
  <c r="BB627" i="4" s="1"/>
  <c r="H626" i="1"/>
  <c r="D626" i="12" s="1"/>
  <c r="D627" i="1"/>
  <c r="E627" i="1"/>
  <c r="F627" i="1"/>
  <c r="AV628" i="4" s="1"/>
  <c r="BB628" i="4" s="1"/>
  <c r="H627" i="1"/>
  <c r="D627" i="12" s="1"/>
  <c r="D628" i="1"/>
  <c r="E628" i="1"/>
  <c r="F628" i="1"/>
  <c r="AV629" i="4" s="1"/>
  <c r="BB629" i="4" s="1"/>
  <c r="H628" i="1"/>
  <c r="D628" i="12" s="1"/>
  <c r="D629" i="1"/>
  <c r="E629" i="1"/>
  <c r="F629" i="1"/>
  <c r="AV630" i="4" s="1"/>
  <c r="BB630" i="4" s="1"/>
  <c r="H629" i="1"/>
  <c r="D629" i="12" s="1"/>
  <c r="D630" i="1"/>
  <c r="E630" i="1"/>
  <c r="F630" i="1"/>
  <c r="AV631" i="4" s="1"/>
  <c r="BB631" i="4" s="1"/>
  <c r="H630" i="1"/>
  <c r="D630" i="12" s="1"/>
  <c r="D631" i="1"/>
  <c r="E631" i="1"/>
  <c r="F631" i="1"/>
  <c r="AV632" i="4" s="1"/>
  <c r="BB632" i="4" s="1"/>
  <c r="H631" i="1"/>
  <c r="D631" i="12" s="1"/>
  <c r="D632" i="1"/>
  <c r="E632" i="1"/>
  <c r="F632" i="1"/>
  <c r="AV633" i="4" s="1"/>
  <c r="BB633" i="4" s="1"/>
  <c r="H632" i="1"/>
  <c r="D632" i="12" s="1"/>
  <c r="D633" i="1"/>
  <c r="E633" i="1"/>
  <c r="F633" i="1"/>
  <c r="AV634" i="4" s="1"/>
  <c r="BB634" i="4" s="1"/>
  <c r="H633" i="1"/>
  <c r="D633" i="12" s="1"/>
  <c r="D634" i="1"/>
  <c r="E634" i="1"/>
  <c r="F634" i="1"/>
  <c r="AV635" i="4" s="1"/>
  <c r="BB635" i="4" s="1"/>
  <c r="H634" i="1"/>
  <c r="D634" i="12" s="1"/>
  <c r="D635" i="1"/>
  <c r="E635" i="1"/>
  <c r="F635" i="1"/>
  <c r="AV636" i="4" s="1"/>
  <c r="BB636" i="4" s="1"/>
  <c r="H635" i="1"/>
  <c r="D635" i="12" s="1"/>
  <c r="D636" i="1"/>
  <c r="E636" i="1"/>
  <c r="F636" i="1"/>
  <c r="AV637" i="4" s="1"/>
  <c r="BB637" i="4" s="1"/>
  <c r="H636" i="1"/>
  <c r="D636" i="12" s="1"/>
  <c r="D637" i="1"/>
  <c r="E637" i="1"/>
  <c r="F637" i="1"/>
  <c r="AV638" i="4" s="1"/>
  <c r="BB638" i="4" s="1"/>
  <c r="H637" i="1"/>
  <c r="D637" i="12" s="1"/>
  <c r="D638" i="1"/>
  <c r="E638" i="1"/>
  <c r="F638" i="1"/>
  <c r="AV639" i="4" s="1"/>
  <c r="BB639" i="4" s="1"/>
  <c r="H638" i="1"/>
  <c r="D638" i="12" s="1"/>
  <c r="D639" i="1"/>
  <c r="E639" i="1"/>
  <c r="F639" i="1"/>
  <c r="AV640" i="4" s="1"/>
  <c r="BB640" i="4" s="1"/>
  <c r="H639" i="1"/>
  <c r="D639" i="12" s="1"/>
  <c r="D640" i="1"/>
  <c r="E640" i="1"/>
  <c r="F640" i="1"/>
  <c r="AV641" i="4" s="1"/>
  <c r="BB641" i="4" s="1"/>
  <c r="H640" i="1"/>
  <c r="D640" i="12" s="1"/>
  <c r="D641" i="1"/>
  <c r="E641" i="1"/>
  <c r="F641" i="1"/>
  <c r="AV642" i="4" s="1"/>
  <c r="BB642" i="4" s="1"/>
  <c r="H641" i="1"/>
  <c r="D641" i="12" s="1"/>
  <c r="D642" i="1"/>
  <c r="E642" i="1"/>
  <c r="F642" i="1"/>
  <c r="AV643" i="4" s="1"/>
  <c r="BB643" i="4" s="1"/>
  <c r="H642" i="1"/>
  <c r="D642" i="12" s="1"/>
  <c r="D643" i="1"/>
  <c r="E643" i="1"/>
  <c r="F643" i="1"/>
  <c r="AV644" i="4" s="1"/>
  <c r="BB644" i="4" s="1"/>
  <c r="H643" i="1"/>
  <c r="D643" i="12" s="1"/>
  <c r="D644" i="1"/>
  <c r="E644" i="1"/>
  <c r="F644" i="1"/>
  <c r="AV645" i="4" s="1"/>
  <c r="BB645" i="4" s="1"/>
  <c r="H644" i="1"/>
  <c r="D644" i="12" s="1"/>
  <c r="D645" i="1"/>
  <c r="E645" i="1"/>
  <c r="F645" i="1"/>
  <c r="AV646" i="4" s="1"/>
  <c r="BB646" i="4" s="1"/>
  <c r="H645" i="1"/>
  <c r="D645" i="12" s="1"/>
  <c r="D646" i="1"/>
  <c r="E646" i="1"/>
  <c r="F646" i="1"/>
  <c r="AV647" i="4" s="1"/>
  <c r="BB647" i="4" s="1"/>
  <c r="H646" i="1"/>
  <c r="D646" i="12" s="1"/>
  <c r="D647" i="1"/>
  <c r="E647" i="1"/>
  <c r="F647" i="1"/>
  <c r="AV648" i="4" s="1"/>
  <c r="BB648" i="4" s="1"/>
  <c r="H647" i="1"/>
  <c r="D647" i="12" s="1"/>
  <c r="D648" i="1"/>
  <c r="E648" i="1"/>
  <c r="F648" i="1"/>
  <c r="AV649" i="4" s="1"/>
  <c r="BB649" i="4" s="1"/>
  <c r="H648" i="1"/>
  <c r="D648" i="12" s="1"/>
  <c r="D649" i="1"/>
  <c r="E649" i="1"/>
  <c r="F649" i="1"/>
  <c r="AV650" i="4" s="1"/>
  <c r="BB650" i="4" s="1"/>
  <c r="H649" i="1"/>
  <c r="D649" i="12" s="1"/>
  <c r="D650" i="1"/>
  <c r="E650" i="1"/>
  <c r="F650" i="1"/>
  <c r="AV651" i="4" s="1"/>
  <c r="BB651" i="4" s="1"/>
  <c r="H650" i="1"/>
  <c r="D650" i="12" s="1"/>
  <c r="D651" i="1"/>
  <c r="E651" i="1"/>
  <c r="F651" i="1"/>
  <c r="AV652" i="4" s="1"/>
  <c r="BB652" i="4" s="1"/>
  <c r="H651" i="1"/>
  <c r="D651" i="12" s="1"/>
  <c r="D652" i="1"/>
  <c r="E652" i="1"/>
  <c r="F652" i="1"/>
  <c r="AV653" i="4" s="1"/>
  <c r="BB653" i="4" s="1"/>
  <c r="H652" i="1"/>
  <c r="D652" i="12" s="1"/>
  <c r="D653" i="1"/>
  <c r="E653" i="1"/>
  <c r="F653" i="1"/>
  <c r="AV654" i="4" s="1"/>
  <c r="BB654" i="4" s="1"/>
  <c r="H653" i="1"/>
  <c r="D653" i="12" s="1"/>
  <c r="D654" i="1"/>
  <c r="E654" i="1"/>
  <c r="F654" i="1"/>
  <c r="AV655" i="4" s="1"/>
  <c r="BB655" i="4" s="1"/>
  <c r="H654" i="1"/>
  <c r="D654" i="12" s="1"/>
  <c r="D655" i="1"/>
  <c r="E655" i="1"/>
  <c r="F655" i="1"/>
  <c r="AV656" i="4" s="1"/>
  <c r="BB656" i="4" s="1"/>
  <c r="H655" i="1"/>
  <c r="D655" i="12" s="1"/>
  <c r="D656" i="1"/>
  <c r="E656" i="1"/>
  <c r="F656" i="1"/>
  <c r="AV657" i="4" s="1"/>
  <c r="BB657" i="4" s="1"/>
  <c r="H656" i="1"/>
  <c r="D656" i="12" s="1"/>
  <c r="D657" i="1"/>
  <c r="E657" i="1"/>
  <c r="F657" i="1"/>
  <c r="AV658" i="4" s="1"/>
  <c r="BB658" i="4" s="1"/>
  <c r="H657" i="1"/>
  <c r="D657" i="12" s="1"/>
  <c r="D658" i="1"/>
  <c r="E658" i="1"/>
  <c r="F658" i="1"/>
  <c r="AV659" i="4" s="1"/>
  <c r="BB659" i="4" s="1"/>
  <c r="H658" i="1"/>
  <c r="D658" i="12" s="1"/>
  <c r="D659" i="1"/>
  <c r="E659" i="1"/>
  <c r="F659" i="1"/>
  <c r="AV660" i="4" s="1"/>
  <c r="BB660" i="4" s="1"/>
  <c r="H659" i="1"/>
  <c r="D659" i="12" s="1"/>
  <c r="D660" i="1"/>
  <c r="E660" i="1"/>
  <c r="F660" i="1"/>
  <c r="AV661" i="4" s="1"/>
  <c r="BB661" i="4" s="1"/>
  <c r="H660" i="1"/>
  <c r="D660" i="12" s="1"/>
  <c r="D661" i="1"/>
  <c r="E661" i="1"/>
  <c r="F661" i="1"/>
  <c r="AV662" i="4" s="1"/>
  <c r="BB662" i="4" s="1"/>
  <c r="H661" i="1"/>
  <c r="D661" i="12" s="1"/>
  <c r="D662" i="1"/>
  <c r="E662" i="1"/>
  <c r="F662" i="1"/>
  <c r="AV663" i="4" s="1"/>
  <c r="BB663" i="4" s="1"/>
  <c r="H662" i="1"/>
  <c r="D662" i="12" s="1"/>
  <c r="D663" i="1"/>
  <c r="E663" i="1"/>
  <c r="F663" i="1"/>
  <c r="AV664" i="4" s="1"/>
  <c r="BB664" i="4" s="1"/>
  <c r="H663" i="1"/>
  <c r="D663" i="12" s="1"/>
  <c r="D664" i="1"/>
  <c r="E664" i="1"/>
  <c r="F664" i="1"/>
  <c r="AV665" i="4" s="1"/>
  <c r="BB665" i="4" s="1"/>
  <c r="H664" i="1"/>
  <c r="D664" i="12" s="1"/>
  <c r="D665" i="1"/>
  <c r="E665" i="1"/>
  <c r="F665" i="1"/>
  <c r="AV666" i="4" s="1"/>
  <c r="BB666" i="4" s="1"/>
  <c r="H665" i="1"/>
  <c r="D665" i="12" s="1"/>
  <c r="D666" i="1"/>
  <c r="E666" i="1"/>
  <c r="F666" i="1"/>
  <c r="AV667" i="4" s="1"/>
  <c r="BB667" i="4" s="1"/>
  <c r="H666" i="1"/>
  <c r="D666" i="12" s="1"/>
  <c r="D667" i="1"/>
  <c r="E667" i="1"/>
  <c r="F667" i="1"/>
  <c r="AV668" i="4" s="1"/>
  <c r="BB668" i="4" s="1"/>
  <c r="H667" i="1"/>
  <c r="D667" i="12" s="1"/>
  <c r="D668" i="1"/>
  <c r="E668" i="1"/>
  <c r="F668" i="1"/>
  <c r="AV669" i="4" s="1"/>
  <c r="BB669" i="4" s="1"/>
  <c r="H668" i="1"/>
  <c r="D668" i="12" s="1"/>
  <c r="D669" i="1"/>
  <c r="E669" i="1"/>
  <c r="F669" i="1"/>
  <c r="AV670" i="4" s="1"/>
  <c r="BB670" i="4" s="1"/>
  <c r="H669" i="1"/>
  <c r="D669" i="12" s="1"/>
  <c r="D670" i="1"/>
  <c r="E670" i="1"/>
  <c r="F670" i="1"/>
  <c r="AV671" i="4" s="1"/>
  <c r="BB671" i="4" s="1"/>
  <c r="H670" i="1"/>
  <c r="D670" i="12" s="1"/>
  <c r="D671" i="1"/>
  <c r="E671" i="1"/>
  <c r="F671" i="1"/>
  <c r="AV672" i="4" s="1"/>
  <c r="BB672" i="4" s="1"/>
  <c r="H671" i="1"/>
  <c r="D671" i="12" s="1"/>
  <c r="D672" i="1"/>
  <c r="E672" i="1"/>
  <c r="F672" i="1"/>
  <c r="AV673" i="4" s="1"/>
  <c r="BB673" i="4" s="1"/>
  <c r="H672" i="1"/>
  <c r="D672" i="12" s="1"/>
  <c r="D673" i="1"/>
  <c r="E673" i="1"/>
  <c r="F673" i="1"/>
  <c r="AV674" i="4" s="1"/>
  <c r="BB674" i="4" s="1"/>
  <c r="H673" i="1"/>
  <c r="D673" i="12" s="1"/>
  <c r="D674" i="1"/>
  <c r="E674" i="1"/>
  <c r="F674" i="1"/>
  <c r="AV675" i="4" s="1"/>
  <c r="BB675" i="4" s="1"/>
  <c r="H674" i="1"/>
  <c r="D674" i="12" s="1"/>
  <c r="D675" i="1"/>
  <c r="E675" i="1"/>
  <c r="F675" i="1"/>
  <c r="AV676" i="4" s="1"/>
  <c r="BB676" i="4" s="1"/>
  <c r="H675" i="1"/>
  <c r="D675" i="12" s="1"/>
  <c r="D676" i="1"/>
  <c r="E676" i="1"/>
  <c r="F676" i="1"/>
  <c r="AV677" i="4" s="1"/>
  <c r="BB677" i="4" s="1"/>
  <c r="H676" i="1"/>
  <c r="D676" i="12" s="1"/>
  <c r="D677" i="1"/>
  <c r="E677" i="1"/>
  <c r="F677" i="1"/>
  <c r="AV678" i="4" s="1"/>
  <c r="BB678" i="4" s="1"/>
  <c r="H677" i="1"/>
  <c r="D677" i="12" s="1"/>
  <c r="D678" i="1"/>
  <c r="E678" i="1"/>
  <c r="F678" i="1"/>
  <c r="AV679" i="4" s="1"/>
  <c r="BB679" i="4" s="1"/>
  <c r="H678" i="1"/>
  <c r="D678" i="12" s="1"/>
  <c r="D679" i="1"/>
  <c r="E679" i="1"/>
  <c r="F679" i="1"/>
  <c r="AV680" i="4" s="1"/>
  <c r="BB680" i="4" s="1"/>
  <c r="H679" i="1"/>
  <c r="D679" i="12" s="1"/>
  <c r="D680" i="1"/>
  <c r="E680" i="1"/>
  <c r="F680" i="1"/>
  <c r="AV681" i="4" s="1"/>
  <c r="BB681" i="4" s="1"/>
  <c r="H680" i="1"/>
  <c r="D680" i="12" s="1"/>
  <c r="D681" i="1"/>
  <c r="E681" i="1"/>
  <c r="F681" i="1"/>
  <c r="AV682" i="4" s="1"/>
  <c r="BB682" i="4" s="1"/>
  <c r="H681" i="1"/>
  <c r="D681" i="12" s="1"/>
  <c r="D682" i="1"/>
  <c r="E682" i="1"/>
  <c r="F682" i="1"/>
  <c r="AV683" i="4" s="1"/>
  <c r="BB683" i="4" s="1"/>
  <c r="H682" i="1"/>
  <c r="D682" i="12" s="1"/>
  <c r="D683" i="1"/>
  <c r="E683" i="1"/>
  <c r="F683" i="1"/>
  <c r="AV684" i="4" s="1"/>
  <c r="BB684" i="4" s="1"/>
  <c r="H683" i="1"/>
  <c r="D683" i="12" s="1"/>
  <c r="D684" i="1"/>
  <c r="E684" i="1"/>
  <c r="F684" i="1"/>
  <c r="AV685" i="4" s="1"/>
  <c r="BB685" i="4" s="1"/>
  <c r="H684" i="1"/>
  <c r="D684" i="12" s="1"/>
  <c r="D685" i="1"/>
  <c r="E685" i="1"/>
  <c r="F685" i="1"/>
  <c r="AV686" i="4" s="1"/>
  <c r="BB686" i="4" s="1"/>
  <c r="H685" i="1"/>
  <c r="D685" i="12" s="1"/>
  <c r="D686" i="1"/>
  <c r="E686" i="1"/>
  <c r="F686" i="1"/>
  <c r="AV687" i="4" s="1"/>
  <c r="BB687" i="4" s="1"/>
  <c r="H686" i="1"/>
  <c r="D686" i="12" s="1"/>
  <c r="D687" i="1"/>
  <c r="E687" i="1"/>
  <c r="F687" i="1"/>
  <c r="AV688" i="4" s="1"/>
  <c r="BB688" i="4" s="1"/>
  <c r="H687" i="1"/>
  <c r="D687" i="12" s="1"/>
  <c r="D688" i="1"/>
  <c r="E688" i="1"/>
  <c r="F688" i="1"/>
  <c r="AV689" i="4" s="1"/>
  <c r="BB689" i="4" s="1"/>
  <c r="H688" i="1"/>
  <c r="D688" i="12" s="1"/>
  <c r="D689" i="1"/>
  <c r="E689" i="1"/>
  <c r="F689" i="1"/>
  <c r="AV690" i="4" s="1"/>
  <c r="BB690" i="4" s="1"/>
  <c r="H689" i="1"/>
  <c r="D689" i="12" s="1"/>
  <c r="D690" i="1"/>
  <c r="E690" i="1"/>
  <c r="F690" i="1"/>
  <c r="AV691" i="4" s="1"/>
  <c r="BB691" i="4" s="1"/>
  <c r="H690" i="1"/>
  <c r="D690" i="12" s="1"/>
  <c r="D691" i="1"/>
  <c r="E691" i="1"/>
  <c r="F691" i="1"/>
  <c r="AV692" i="4" s="1"/>
  <c r="BB692" i="4" s="1"/>
  <c r="H691" i="1"/>
  <c r="D691" i="12" s="1"/>
  <c r="D692" i="1"/>
  <c r="E692" i="1"/>
  <c r="F692" i="1"/>
  <c r="AV693" i="4" s="1"/>
  <c r="BB693" i="4" s="1"/>
  <c r="H692" i="1"/>
  <c r="D692" i="12" s="1"/>
  <c r="D693" i="1"/>
  <c r="E693" i="1"/>
  <c r="F693" i="1"/>
  <c r="AV694" i="4" s="1"/>
  <c r="BB694" i="4" s="1"/>
  <c r="H693" i="1"/>
  <c r="D693" i="12" s="1"/>
  <c r="D694" i="1"/>
  <c r="E694" i="1"/>
  <c r="F694" i="1"/>
  <c r="AV695" i="4" s="1"/>
  <c r="BB695" i="4" s="1"/>
  <c r="H694" i="1"/>
  <c r="D694" i="12" s="1"/>
  <c r="D695" i="1"/>
  <c r="E695" i="1"/>
  <c r="F695" i="1"/>
  <c r="AV696" i="4" s="1"/>
  <c r="BB696" i="4" s="1"/>
  <c r="H695" i="1"/>
  <c r="D695" i="12" s="1"/>
  <c r="D696" i="1"/>
  <c r="E696" i="1"/>
  <c r="F696" i="1"/>
  <c r="AV697" i="4" s="1"/>
  <c r="BB697" i="4" s="1"/>
  <c r="H696" i="1"/>
  <c r="D696" i="12" s="1"/>
  <c r="D697" i="1"/>
  <c r="E697" i="1"/>
  <c r="F697" i="1"/>
  <c r="AV698" i="4" s="1"/>
  <c r="BB698" i="4" s="1"/>
  <c r="H697" i="1"/>
  <c r="D697" i="12" s="1"/>
  <c r="D698" i="1"/>
  <c r="E698" i="1"/>
  <c r="F698" i="1"/>
  <c r="AV699" i="4" s="1"/>
  <c r="BB699" i="4" s="1"/>
  <c r="H698" i="1"/>
  <c r="D698" i="12" s="1"/>
  <c r="D699" i="1"/>
  <c r="E699" i="1"/>
  <c r="F699" i="1"/>
  <c r="AV700" i="4" s="1"/>
  <c r="BB700" i="4" s="1"/>
  <c r="H699" i="1"/>
  <c r="D699" i="12" s="1"/>
  <c r="D700" i="1"/>
  <c r="E700" i="1"/>
  <c r="F700" i="1"/>
  <c r="AV701" i="4" s="1"/>
  <c r="BB701" i="4" s="1"/>
  <c r="H700" i="1"/>
  <c r="D700" i="12" s="1"/>
  <c r="D701" i="1"/>
  <c r="E701" i="1"/>
  <c r="F701" i="1"/>
  <c r="AV702" i="4" s="1"/>
  <c r="BB702" i="4" s="1"/>
  <c r="H701" i="1"/>
  <c r="D701" i="12" s="1"/>
  <c r="D702" i="1"/>
  <c r="E702" i="1"/>
  <c r="F702" i="1"/>
  <c r="AV703" i="4" s="1"/>
  <c r="BB703" i="4" s="1"/>
  <c r="H702" i="1"/>
  <c r="D702" i="12" s="1"/>
  <c r="D703" i="1"/>
  <c r="E703" i="1"/>
  <c r="F703" i="1"/>
  <c r="AV704" i="4" s="1"/>
  <c r="BB704" i="4" s="1"/>
  <c r="H703" i="1"/>
  <c r="D703" i="12" s="1"/>
  <c r="D704" i="1"/>
  <c r="E704" i="1"/>
  <c r="F704" i="1"/>
  <c r="AV705" i="4" s="1"/>
  <c r="BB705" i="4" s="1"/>
  <c r="H704" i="1"/>
  <c r="D704" i="12" s="1"/>
  <c r="D705" i="1"/>
  <c r="E705" i="1"/>
  <c r="F705" i="1"/>
  <c r="AV706" i="4" s="1"/>
  <c r="BB706" i="4" s="1"/>
  <c r="H705" i="1"/>
  <c r="D705" i="12" s="1"/>
  <c r="D706" i="1"/>
  <c r="E706" i="1"/>
  <c r="F706" i="1"/>
  <c r="AV707" i="4" s="1"/>
  <c r="BB707" i="4" s="1"/>
  <c r="H706" i="1"/>
  <c r="D706" i="12" s="1"/>
  <c r="D707" i="1"/>
  <c r="E707" i="1"/>
  <c r="F707" i="1"/>
  <c r="AV708" i="4" s="1"/>
  <c r="BB708" i="4" s="1"/>
  <c r="H707" i="1"/>
  <c r="D707" i="12" s="1"/>
  <c r="D708" i="1"/>
  <c r="E708" i="1"/>
  <c r="F708" i="1"/>
  <c r="AV709" i="4" s="1"/>
  <c r="BB709" i="4" s="1"/>
  <c r="H708" i="1"/>
  <c r="D708" i="12" s="1"/>
  <c r="D709" i="1"/>
  <c r="E709" i="1"/>
  <c r="F709" i="1"/>
  <c r="AV710" i="4" s="1"/>
  <c r="BB710" i="4" s="1"/>
  <c r="H709" i="1"/>
  <c r="D709" i="12" s="1"/>
  <c r="D710" i="1"/>
  <c r="E710" i="1"/>
  <c r="F710" i="1"/>
  <c r="AV711" i="4" s="1"/>
  <c r="BB711" i="4" s="1"/>
  <c r="H710" i="1"/>
  <c r="D710" i="12" s="1"/>
  <c r="D711" i="1"/>
  <c r="E711" i="1"/>
  <c r="F711" i="1"/>
  <c r="AV712" i="4" s="1"/>
  <c r="BB712" i="4" s="1"/>
  <c r="H711" i="1"/>
  <c r="D711" i="12" s="1"/>
  <c r="D712" i="1"/>
  <c r="E712" i="1"/>
  <c r="F712" i="1"/>
  <c r="AV713" i="4" s="1"/>
  <c r="BB713" i="4" s="1"/>
  <c r="H712" i="1"/>
  <c r="D712" i="12" s="1"/>
  <c r="D713" i="1"/>
  <c r="E713" i="1"/>
  <c r="F713" i="1"/>
  <c r="AV714" i="4" s="1"/>
  <c r="BB714" i="4" s="1"/>
  <c r="H713" i="1"/>
  <c r="D713" i="12" s="1"/>
  <c r="D714" i="1"/>
  <c r="E714" i="1"/>
  <c r="F714" i="1"/>
  <c r="AV715" i="4" s="1"/>
  <c r="BB715" i="4" s="1"/>
  <c r="H714" i="1"/>
  <c r="D714" i="12" s="1"/>
  <c r="D715" i="1"/>
  <c r="E715" i="1"/>
  <c r="F715" i="1"/>
  <c r="AV716" i="4" s="1"/>
  <c r="BB716" i="4" s="1"/>
  <c r="H715" i="1"/>
  <c r="D715" i="12" s="1"/>
  <c r="D716" i="1"/>
  <c r="E716" i="1"/>
  <c r="F716" i="1"/>
  <c r="AV717" i="4" s="1"/>
  <c r="BB717" i="4" s="1"/>
  <c r="H716" i="1"/>
  <c r="D716" i="12" s="1"/>
  <c r="D717" i="1"/>
  <c r="E717" i="1"/>
  <c r="F717" i="1"/>
  <c r="AV718" i="4" s="1"/>
  <c r="BB718" i="4" s="1"/>
  <c r="H717" i="1"/>
  <c r="D717" i="12" s="1"/>
  <c r="D718" i="1"/>
  <c r="E718" i="1"/>
  <c r="F718" i="1"/>
  <c r="AV719" i="4" s="1"/>
  <c r="BB719" i="4" s="1"/>
  <c r="H718" i="1"/>
  <c r="D718" i="12" s="1"/>
  <c r="D719" i="1"/>
  <c r="E719" i="1"/>
  <c r="F719" i="1"/>
  <c r="AV720" i="4" s="1"/>
  <c r="BB720" i="4" s="1"/>
  <c r="H719" i="1"/>
  <c r="D719" i="12" s="1"/>
  <c r="D720" i="1"/>
  <c r="E720" i="1"/>
  <c r="F720" i="1"/>
  <c r="AV721" i="4" s="1"/>
  <c r="BB721" i="4" s="1"/>
  <c r="H720" i="1"/>
  <c r="D720" i="12" s="1"/>
  <c r="D721" i="1"/>
  <c r="E721" i="1"/>
  <c r="F721" i="1"/>
  <c r="AV722" i="4" s="1"/>
  <c r="BB722" i="4" s="1"/>
  <c r="H721" i="1"/>
  <c r="D721" i="12" s="1"/>
  <c r="D722" i="1"/>
  <c r="E722" i="1"/>
  <c r="F722" i="1"/>
  <c r="AV723" i="4" s="1"/>
  <c r="BB723" i="4" s="1"/>
  <c r="H722" i="1"/>
  <c r="D722" i="12" s="1"/>
  <c r="D723" i="1"/>
  <c r="E723" i="1"/>
  <c r="F723" i="1"/>
  <c r="AV724" i="4" s="1"/>
  <c r="BB724" i="4" s="1"/>
  <c r="H723" i="1"/>
  <c r="D723" i="12" s="1"/>
  <c r="D724" i="1"/>
  <c r="E724" i="1"/>
  <c r="F724" i="1"/>
  <c r="AV725" i="4" s="1"/>
  <c r="BB725" i="4" s="1"/>
  <c r="H724" i="1"/>
  <c r="D724" i="12" s="1"/>
  <c r="D725" i="1"/>
  <c r="E725" i="1"/>
  <c r="F725" i="1"/>
  <c r="AV726" i="4" s="1"/>
  <c r="BB726" i="4" s="1"/>
  <c r="H725" i="1"/>
  <c r="D725" i="12" s="1"/>
  <c r="D726" i="1"/>
  <c r="E726" i="1"/>
  <c r="F726" i="1"/>
  <c r="AV727" i="4" s="1"/>
  <c r="BB727" i="4" s="1"/>
  <c r="H726" i="1"/>
  <c r="D726" i="12" s="1"/>
  <c r="D727" i="1"/>
  <c r="E727" i="1"/>
  <c r="F727" i="1"/>
  <c r="AV728" i="4" s="1"/>
  <c r="BB728" i="4" s="1"/>
  <c r="H727" i="1"/>
  <c r="D727" i="12" s="1"/>
  <c r="D728" i="1"/>
  <c r="E728" i="1"/>
  <c r="F728" i="1"/>
  <c r="AV729" i="4" s="1"/>
  <c r="BB729" i="4" s="1"/>
  <c r="H728" i="1"/>
  <c r="D728" i="12" s="1"/>
  <c r="D729" i="1"/>
  <c r="E729" i="1"/>
  <c r="F729" i="1"/>
  <c r="AV730" i="4" s="1"/>
  <c r="BB730" i="4" s="1"/>
  <c r="H729" i="1"/>
  <c r="D729" i="12" s="1"/>
  <c r="D730" i="1"/>
  <c r="E730" i="1"/>
  <c r="F730" i="1"/>
  <c r="AV731" i="4" s="1"/>
  <c r="BB731" i="4" s="1"/>
  <c r="H730" i="1"/>
  <c r="D730" i="12" s="1"/>
  <c r="D731" i="1"/>
  <c r="E731" i="1"/>
  <c r="F731" i="1"/>
  <c r="AV732" i="4" s="1"/>
  <c r="BB732" i="4" s="1"/>
  <c r="H731" i="1"/>
  <c r="D731" i="12" s="1"/>
  <c r="D732" i="1"/>
  <c r="E732" i="1"/>
  <c r="F732" i="1"/>
  <c r="AV733" i="4" s="1"/>
  <c r="BB733" i="4" s="1"/>
  <c r="H732" i="1"/>
  <c r="D732" i="12" s="1"/>
  <c r="D733" i="1"/>
  <c r="E733" i="1"/>
  <c r="F733" i="1"/>
  <c r="AV734" i="4" s="1"/>
  <c r="BB734" i="4" s="1"/>
  <c r="H733" i="1"/>
  <c r="D733" i="12" s="1"/>
  <c r="D734" i="1"/>
  <c r="E734" i="1"/>
  <c r="F734" i="1"/>
  <c r="AV735" i="4" s="1"/>
  <c r="BB735" i="4" s="1"/>
  <c r="H734" i="1"/>
  <c r="D734" i="12" s="1"/>
  <c r="D735" i="1"/>
  <c r="E735" i="1"/>
  <c r="F735" i="1"/>
  <c r="AV736" i="4" s="1"/>
  <c r="BB736" i="4" s="1"/>
  <c r="H735" i="1"/>
  <c r="D735" i="12" s="1"/>
  <c r="E371" i="1"/>
  <c r="F371" i="1"/>
  <c r="AV372" i="4" s="1"/>
  <c r="BB372" i="4" s="1"/>
  <c r="D371" i="1"/>
  <c r="CA7" i="4"/>
  <c r="BW7" i="4" s="1"/>
  <c r="BX7" i="4" s="1"/>
  <c r="BV7" i="4"/>
  <c r="T736" i="4" l="1"/>
  <c r="T733" i="4"/>
  <c r="T730" i="4"/>
  <c r="T726" i="4"/>
  <c r="T721" i="4"/>
  <c r="T717" i="4"/>
  <c r="T714" i="4"/>
  <c r="T711" i="4"/>
  <c r="T708" i="4"/>
  <c r="T705" i="4"/>
  <c r="T702" i="4"/>
  <c r="T699" i="4"/>
  <c r="T696" i="4"/>
  <c r="T691" i="4"/>
  <c r="T688" i="4"/>
  <c r="T685" i="4"/>
  <c r="T682" i="4"/>
  <c r="T678" i="4"/>
  <c r="T674" i="4"/>
  <c r="T670" i="4"/>
  <c r="T667" i="4"/>
  <c r="T663" i="4"/>
  <c r="T659" i="4"/>
  <c r="T655" i="4"/>
  <c r="T651" i="4"/>
  <c r="T646" i="4"/>
  <c r="T643" i="4"/>
  <c r="T640" i="4"/>
  <c r="T637" i="4"/>
  <c r="T632" i="4"/>
  <c r="T629" i="4"/>
  <c r="T624" i="4"/>
  <c r="T621" i="4"/>
  <c r="T616" i="4"/>
  <c r="T612" i="4"/>
  <c r="T608" i="4"/>
  <c r="T605" i="4"/>
  <c r="T600" i="4"/>
  <c r="T596" i="4"/>
  <c r="T592" i="4"/>
  <c r="T588" i="4"/>
  <c r="T584" i="4"/>
  <c r="T579" i="4"/>
  <c r="T576" i="4"/>
  <c r="T573" i="4"/>
  <c r="T569" i="4"/>
  <c r="T565" i="4"/>
  <c r="T560" i="4"/>
  <c r="T557" i="4"/>
  <c r="T554" i="4"/>
  <c r="T549" i="4"/>
  <c r="T544" i="4"/>
  <c r="T540" i="4"/>
  <c r="T536" i="4"/>
  <c r="T533" i="4"/>
  <c r="T530" i="4"/>
  <c r="T525" i="4"/>
  <c r="T522" i="4"/>
  <c r="T734" i="4"/>
  <c r="T731" i="4"/>
  <c r="T728" i="4"/>
  <c r="T725" i="4"/>
  <c r="T723" i="4"/>
  <c r="T720" i="4"/>
  <c r="T718" i="4"/>
  <c r="T716" i="4"/>
  <c r="T713" i="4"/>
  <c r="T710" i="4"/>
  <c r="T707" i="4"/>
  <c r="T703" i="4"/>
  <c r="T700" i="4"/>
  <c r="T697" i="4"/>
  <c r="T694" i="4"/>
  <c r="T692" i="4"/>
  <c r="T690" i="4"/>
  <c r="T686" i="4"/>
  <c r="T684" i="4"/>
  <c r="T681" i="4"/>
  <c r="T679" i="4"/>
  <c r="T676" i="4"/>
  <c r="T673" i="4"/>
  <c r="T671" i="4"/>
  <c r="T668" i="4"/>
  <c r="T665" i="4"/>
  <c r="T662" i="4"/>
  <c r="T660" i="4"/>
  <c r="T657" i="4"/>
  <c r="T654" i="4"/>
  <c r="T652" i="4"/>
  <c r="T649" i="4"/>
  <c r="T647" i="4"/>
  <c r="T644" i="4"/>
  <c r="T641" i="4"/>
  <c r="T638" i="4"/>
  <c r="T635" i="4"/>
  <c r="T633" i="4"/>
  <c r="T630" i="4"/>
  <c r="T627" i="4"/>
  <c r="T625" i="4"/>
  <c r="T622" i="4"/>
  <c r="T619" i="4"/>
  <c r="T617" i="4"/>
  <c r="T614" i="4"/>
  <c r="T611" i="4"/>
  <c r="T609" i="4"/>
  <c r="T606" i="4"/>
  <c r="T603" i="4"/>
  <c r="T601" i="4"/>
  <c r="T598" i="4"/>
  <c r="T595" i="4"/>
  <c r="T593" i="4"/>
  <c r="T590" i="4"/>
  <c r="T587" i="4"/>
  <c r="T585" i="4"/>
  <c r="T582" i="4"/>
  <c r="T580" i="4"/>
  <c r="T577" i="4"/>
  <c r="T574" i="4"/>
  <c r="T571" i="4"/>
  <c r="T568" i="4"/>
  <c r="T566" i="4"/>
  <c r="T563" i="4"/>
  <c r="T561" i="4"/>
  <c r="T558" i="4"/>
  <c r="T556" i="4"/>
  <c r="T553" i="4"/>
  <c r="T551" i="4"/>
  <c r="T548" i="4"/>
  <c r="T546" i="4"/>
  <c r="T543" i="4"/>
  <c r="T541" i="4"/>
  <c r="T538" i="4"/>
  <c r="T535" i="4"/>
  <c r="T531" i="4"/>
  <c r="T528" i="4"/>
  <c r="T527" i="4"/>
  <c r="T524" i="4"/>
  <c r="T520" i="4"/>
  <c r="L6" i="8"/>
  <c r="T735" i="4"/>
  <c r="T732" i="4"/>
  <c r="T729" i="4"/>
  <c r="T727" i="4"/>
  <c r="T724" i="4"/>
  <c r="T722" i="4"/>
  <c r="T719" i="4"/>
  <c r="T715" i="4"/>
  <c r="T712" i="4"/>
  <c r="T709" i="4"/>
  <c r="T706" i="4"/>
  <c r="T704" i="4"/>
  <c r="T701" i="4"/>
  <c r="T698" i="4"/>
  <c r="T695" i="4"/>
  <c r="T693" i="4"/>
  <c r="T689" i="4"/>
  <c r="T687" i="4"/>
  <c r="T683" i="4"/>
  <c r="T680" i="4"/>
  <c r="T677" i="4"/>
  <c r="T675" i="4"/>
  <c r="T672" i="4"/>
  <c r="T669" i="4"/>
  <c r="T666" i="4"/>
  <c r="T664" i="4"/>
  <c r="T661" i="4"/>
  <c r="T658" i="4"/>
  <c r="T656" i="4"/>
  <c r="T653" i="4"/>
  <c r="T650" i="4"/>
  <c r="T648" i="4"/>
  <c r="T645" i="4"/>
  <c r="T642" i="4"/>
  <c r="T639" i="4"/>
  <c r="T636" i="4"/>
  <c r="T634" i="4"/>
  <c r="T631" i="4"/>
  <c r="T628" i="4"/>
  <c r="T626" i="4"/>
  <c r="T623" i="4"/>
  <c r="T620" i="4"/>
  <c r="T618" i="4"/>
  <c r="T615" i="4"/>
  <c r="T613" i="4"/>
  <c r="T610" i="4"/>
  <c r="T607" i="4"/>
  <c r="T604" i="4"/>
  <c r="T602" i="4"/>
  <c r="T599" i="4"/>
  <c r="T597" i="4"/>
  <c r="T594" i="4"/>
  <c r="T591" i="4"/>
  <c r="T589" i="4"/>
  <c r="T586" i="4"/>
  <c r="T583" i="4"/>
  <c r="T581" i="4"/>
  <c r="T578" i="4"/>
  <c r="T575" i="4"/>
  <c r="T572" i="4"/>
  <c r="T570" i="4"/>
  <c r="T567" i="4"/>
  <c r="T564" i="4"/>
  <c r="T562" i="4"/>
  <c r="T559" i="4"/>
  <c r="T555" i="4"/>
  <c r="T552" i="4"/>
  <c r="T550" i="4"/>
  <c r="T547" i="4"/>
  <c r="T545" i="4"/>
  <c r="T542" i="4"/>
  <c r="T539" i="4"/>
  <c r="T537" i="4"/>
  <c r="T534" i="4"/>
  <c r="T532" i="4"/>
  <c r="T529" i="4"/>
  <c r="T526" i="4"/>
  <c r="T523" i="4"/>
  <c r="T521" i="4"/>
  <c r="T372" i="4"/>
  <c r="M6" i="8"/>
  <c r="K6" i="8"/>
  <c r="T519" i="4"/>
  <c r="T518" i="4"/>
  <c r="T517" i="4"/>
  <c r="T516" i="4"/>
  <c r="T515" i="4"/>
  <c r="T514" i="4"/>
  <c r="T513" i="4"/>
  <c r="T512" i="4"/>
  <c r="T511" i="4"/>
  <c r="T510" i="4"/>
  <c r="T509" i="4"/>
  <c r="T508" i="4"/>
  <c r="T507" i="4"/>
  <c r="T506" i="4"/>
  <c r="T505" i="4"/>
  <c r="T504" i="4"/>
  <c r="T503" i="4"/>
  <c r="T502" i="4"/>
  <c r="T501" i="4"/>
  <c r="T500" i="4"/>
  <c r="T499" i="4"/>
  <c r="T498" i="4"/>
  <c r="T497" i="4"/>
  <c r="T496" i="4"/>
  <c r="T495" i="4"/>
  <c r="T494" i="4"/>
  <c r="T493" i="4"/>
  <c r="T492" i="4"/>
  <c r="T491" i="4"/>
  <c r="T490" i="4"/>
  <c r="T489" i="4"/>
  <c r="T488" i="4"/>
  <c r="T487" i="4"/>
  <c r="T486" i="4"/>
  <c r="T485" i="4"/>
  <c r="T484" i="4"/>
  <c r="T483" i="4"/>
  <c r="T482" i="4"/>
  <c r="T481" i="4"/>
  <c r="T480" i="4"/>
  <c r="T479" i="4"/>
  <c r="T478" i="4"/>
  <c r="T477" i="4"/>
  <c r="T476" i="4"/>
  <c r="T475" i="4"/>
  <c r="T474" i="4"/>
  <c r="T473" i="4"/>
  <c r="T472" i="4"/>
  <c r="T471" i="4"/>
  <c r="T470" i="4"/>
  <c r="T469" i="4"/>
  <c r="T468" i="4"/>
  <c r="T467" i="4"/>
  <c r="T466" i="4"/>
  <c r="T465" i="4"/>
  <c r="T464" i="4"/>
  <c r="T463" i="4"/>
  <c r="T462" i="4"/>
  <c r="T461" i="4"/>
  <c r="T460" i="4"/>
  <c r="T459" i="4"/>
  <c r="T458" i="4"/>
  <c r="T457" i="4"/>
  <c r="T456" i="4"/>
  <c r="T455" i="4"/>
  <c r="T454" i="4"/>
  <c r="T453" i="4"/>
  <c r="T452" i="4"/>
  <c r="T451" i="4"/>
  <c r="T450" i="4"/>
  <c r="T449" i="4"/>
  <c r="T448" i="4"/>
  <c r="T447" i="4"/>
  <c r="T446" i="4"/>
  <c r="T445" i="4"/>
  <c r="T444" i="4"/>
  <c r="T443" i="4"/>
  <c r="T442" i="4"/>
  <c r="T441" i="4"/>
  <c r="T440" i="4"/>
  <c r="T439" i="4"/>
  <c r="T438" i="4"/>
  <c r="T437" i="4"/>
  <c r="T436" i="4"/>
  <c r="T435" i="4"/>
  <c r="T434" i="4"/>
  <c r="T433" i="4"/>
  <c r="T432" i="4"/>
  <c r="T431" i="4"/>
  <c r="T430" i="4"/>
  <c r="T429" i="4"/>
  <c r="T428" i="4"/>
  <c r="T427" i="4"/>
  <c r="T426" i="4"/>
  <c r="T425" i="4"/>
  <c r="T424" i="4"/>
  <c r="T423" i="4"/>
  <c r="T422" i="4"/>
  <c r="T421" i="4"/>
  <c r="T420" i="4"/>
  <c r="T419" i="4"/>
  <c r="T418" i="4"/>
  <c r="T417" i="4"/>
  <c r="T416" i="4"/>
  <c r="T415" i="4"/>
  <c r="T414" i="4"/>
  <c r="T413" i="4"/>
  <c r="T412" i="4"/>
  <c r="T411" i="4"/>
  <c r="T410" i="4"/>
  <c r="T409" i="4"/>
  <c r="T408" i="4"/>
  <c r="T407" i="4"/>
  <c r="T406" i="4"/>
  <c r="T405" i="4"/>
  <c r="T404" i="4"/>
  <c r="T403" i="4"/>
  <c r="T402" i="4"/>
  <c r="T401" i="4"/>
  <c r="T400" i="4"/>
  <c r="T399" i="4"/>
  <c r="T398" i="4"/>
  <c r="T397" i="4"/>
  <c r="T396" i="4"/>
  <c r="T395" i="4"/>
  <c r="T394" i="4"/>
  <c r="T393" i="4"/>
  <c r="T392" i="4"/>
  <c r="T391" i="4"/>
  <c r="T390" i="4"/>
  <c r="T389" i="4"/>
  <c r="T388" i="4"/>
  <c r="T387" i="4"/>
  <c r="T386" i="4"/>
  <c r="T385" i="4"/>
  <c r="T384" i="4"/>
  <c r="T383" i="4"/>
  <c r="T382" i="4"/>
  <c r="T381" i="4"/>
  <c r="T380" i="4"/>
  <c r="T379" i="4"/>
  <c r="T378" i="4"/>
  <c r="T377" i="4"/>
  <c r="T376" i="4"/>
  <c r="T375" i="4"/>
  <c r="T374" i="4"/>
  <c r="T373" i="4"/>
  <c r="F47" i="12"/>
  <c r="F39" i="12"/>
  <c r="F30" i="12"/>
  <c r="G23" i="12"/>
  <c r="F21" i="12"/>
  <c r="F14" i="12"/>
  <c r="F12" i="12"/>
  <c r="F62" i="12"/>
  <c r="F56" i="12"/>
  <c r="F54" i="12"/>
  <c r="G35" i="12"/>
  <c r="F33" i="12"/>
  <c r="F26" i="12"/>
  <c r="F24" i="12"/>
  <c r="G19" i="12"/>
  <c r="F17" i="12"/>
  <c r="F10" i="12"/>
  <c r="G8" i="12"/>
  <c r="F57" i="12"/>
  <c r="F49" i="12"/>
  <c r="F46" i="12"/>
  <c r="F40" i="12"/>
  <c r="F38" i="12"/>
  <c r="F32" i="12"/>
  <c r="G31" i="12"/>
  <c r="F29" i="12"/>
  <c r="F23" i="12"/>
  <c r="F22" i="12"/>
  <c r="F20" i="12"/>
  <c r="G15" i="12"/>
  <c r="F13" i="12"/>
  <c r="G27" i="12"/>
  <c r="G11" i="12"/>
  <c r="I23" i="12"/>
  <c r="I35" i="12"/>
  <c r="I19" i="12"/>
  <c r="I8" i="12"/>
  <c r="I31" i="12"/>
  <c r="I15" i="12"/>
  <c r="I27" i="12"/>
  <c r="I11" i="12"/>
  <c r="F61" i="12"/>
  <c r="F58" i="12"/>
  <c r="F51" i="12"/>
  <c r="F45" i="12"/>
  <c r="F42" i="12"/>
  <c r="F8" i="12"/>
  <c r="G7" i="12"/>
  <c r="G34" i="12"/>
  <c r="G30" i="12"/>
  <c r="G26" i="12"/>
  <c r="G22" i="12"/>
  <c r="G18" i="12"/>
  <c r="G14" i="12"/>
  <c r="G10" i="12"/>
  <c r="F6" i="12"/>
  <c r="H6" i="12" s="1"/>
  <c r="F59" i="12"/>
  <c r="F53" i="12"/>
  <c r="F50" i="12"/>
  <c r="F43" i="12"/>
  <c r="F37" i="12"/>
  <c r="G33" i="12"/>
  <c r="G29" i="12"/>
  <c r="G25" i="12"/>
  <c r="G21" i="12"/>
  <c r="G17" i="12"/>
  <c r="G13" i="12"/>
  <c r="G9" i="12"/>
  <c r="G6" i="12"/>
  <c r="G32" i="12"/>
  <c r="G28" i="12"/>
  <c r="G24" i="12"/>
  <c r="G20" i="12"/>
  <c r="G16" i="12"/>
  <c r="G12" i="12"/>
  <c r="I36" i="12"/>
  <c r="G63" i="12"/>
  <c r="G59" i="12"/>
  <c r="G55" i="12"/>
  <c r="G51" i="12"/>
  <c r="G47" i="12"/>
  <c r="G43" i="12"/>
  <c r="G39" i="12"/>
  <c r="G62" i="12"/>
  <c r="G58" i="12"/>
  <c r="G54" i="12"/>
  <c r="G50" i="12"/>
  <c r="G46" i="12"/>
  <c r="G42" i="12"/>
  <c r="G38" i="12"/>
  <c r="G65" i="12"/>
  <c r="G61" i="12"/>
  <c r="G57" i="12"/>
  <c r="G53" i="12"/>
  <c r="G49" i="12"/>
  <c r="G45" i="12"/>
  <c r="G41" i="12"/>
  <c r="G37" i="12"/>
  <c r="G64" i="12"/>
  <c r="G60" i="12"/>
  <c r="G56" i="12"/>
  <c r="G52" i="12"/>
  <c r="G48" i="12"/>
  <c r="G44" i="12"/>
  <c r="G40" i="12"/>
  <c r="G734" i="12"/>
  <c r="I734" i="12" s="1"/>
  <c r="G414" i="12"/>
  <c r="G370" i="12"/>
  <c r="G345" i="12"/>
  <c r="G244" i="12"/>
  <c r="G220" i="12"/>
  <c r="G246" i="12"/>
  <c r="G247" i="12"/>
  <c r="G262" i="12"/>
  <c r="G263" i="12"/>
  <c r="G278" i="12"/>
  <c r="G279" i="12"/>
  <c r="G294" i="12"/>
  <c r="G295" i="12"/>
  <c r="G298" i="12"/>
  <c r="G302" i="12"/>
  <c r="G306" i="12"/>
  <c r="G251" i="12"/>
  <c r="G267" i="12"/>
  <c r="G283" i="12"/>
  <c r="G223" i="12"/>
  <c r="G231" i="12"/>
  <c r="G239" i="12"/>
  <c r="G253" i="12"/>
  <c r="G255" i="12"/>
  <c r="G269" i="12"/>
  <c r="G271" i="12"/>
  <c r="G221" i="12"/>
  <c r="G229" i="12"/>
  <c r="G237" i="12"/>
  <c r="G241" i="12"/>
  <c r="G257" i="12"/>
  <c r="G273" i="12"/>
  <c r="G275" i="12"/>
  <c r="G285" i="12"/>
  <c r="G290" i="12"/>
  <c r="G304" i="12"/>
  <c r="G320" i="12"/>
  <c r="G321" i="12"/>
  <c r="G322" i="12"/>
  <c r="G242" i="12"/>
  <c r="G258" i="12"/>
  <c r="G301" i="12"/>
  <c r="G309" i="12"/>
  <c r="G310" i="12"/>
  <c r="G325" i="12"/>
  <c r="G326" i="12"/>
  <c r="G331" i="12"/>
  <c r="G335" i="12"/>
  <c r="G339" i="12"/>
  <c r="G343" i="12"/>
  <c r="G347" i="12"/>
  <c r="G351" i="12"/>
  <c r="G355" i="12"/>
  <c r="G359" i="12"/>
  <c r="G243" i="12"/>
  <c r="G259" i="12"/>
  <c r="G274" i="12"/>
  <c r="G287" i="12"/>
  <c r="G289" i="12"/>
  <c r="G291" i="12"/>
  <c r="G314" i="12"/>
  <c r="G330" i="12"/>
  <c r="G317" i="12"/>
  <c r="G318" i="12"/>
  <c r="G367" i="12"/>
  <c r="G383" i="12"/>
  <c r="G337" i="12"/>
  <c r="G346" i="12"/>
  <c r="G353" i="12"/>
  <c r="G363" i="12"/>
  <c r="G374" i="12"/>
  <c r="G378" i="12"/>
  <c r="G396" i="12"/>
  <c r="G412" i="12"/>
  <c r="G428" i="12"/>
  <c r="G444" i="12"/>
  <c r="G459" i="12"/>
  <c r="G460" i="12"/>
  <c r="G475" i="12"/>
  <c r="G476" i="12"/>
  <c r="G491" i="12"/>
  <c r="G492" i="12"/>
  <c r="G507" i="12"/>
  <c r="G508" i="12"/>
  <c r="G523" i="12"/>
  <c r="G524" i="12"/>
  <c r="G536" i="12"/>
  <c r="G540" i="12"/>
  <c r="G544" i="12"/>
  <c r="G342" i="12"/>
  <c r="G358" i="12"/>
  <c r="G362" i="12"/>
  <c r="G373" i="12"/>
  <c r="G387" i="12"/>
  <c r="G400" i="12"/>
  <c r="G416" i="12"/>
  <c r="G432" i="12"/>
  <c r="G448" i="12"/>
  <c r="G464" i="12"/>
  <c r="G480" i="12"/>
  <c r="G496" i="12"/>
  <c r="G512" i="12"/>
  <c r="G528" i="12"/>
  <c r="G407" i="12"/>
  <c r="G436" i="12"/>
  <c r="G438" i="12"/>
  <c r="G440" i="12"/>
  <c r="G450" i="12"/>
  <c r="G455" i="12"/>
  <c r="G468" i="12"/>
  <c r="G470" i="12"/>
  <c r="G472" i="12"/>
  <c r="G482" i="12"/>
  <c r="G487" i="12"/>
  <c r="G500" i="12"/>
  <c r="G502" i="12"/>
  <c r="G504" i="12"/>
  <c r="G514" i="12"/>
  <c r="G519" i="12"/>
  <c r="G532" i="12"/>
  <c r="G534" i="12"/>
  <c r="G539" i="12"/>
  <c r="G547" i="12"/>
  <c r="G548" i="12"/>
  <c r="G563" i="12"/>
  <c r="G564" i="12"/>
  <c r="G575" i="12"/>
  <c r="G579" i="12"/>
  <c r="G583" i="12"/>
  <c r="G587" i="12"/>
  <c r="G591" i="12"/>
  <c r="G595" i="12"/>
  <c r="G599" i="12"/>
  <c r="G603" i="12"/>
  <c r="G607" i="12"/>
  <c r="G611" i="12"/>
  <c r="G615" i="12"/>
  <c r="G619" i="12"/>
  <c r="G623" i="12"/>
  <c r="G627" i="12"/>
  <c r="G631" i="12"/>
  <c r="G635" i="12"/>
  <c r="G639" i="12"/>
  <c r="G643" i="12"/>
  <c r="G647" i="12"/>
  <c r="G651" i="12"/>
  <c r="G655" i="12"/>
  <c r="G659" i="12"/>
  <c r="G663" i="12"/>
  <c r="G667" i="12"/>
  <c r="G671" i="12"/>
  <c r="G675" i="12"/>
  <c r="G679" i="12"/>
  <c r="G683" i="12"/>
  <c r="G687" i="12"/>
  <c r="G691" i="12"/>
  <c r="G695" i="12"/>
  <c r="G699" i="12"/>
  <c r="G703" i="12"/>
  <c r="G707" i="12"/>
  <c r="G711" i="12"/>
  <c r="G715" i="12"/>
  <c r="G719" i="12"/>
  <c r="G723" i="12"/>
  <c r="G727" i="12"/>
  <c r="G731" i="12"/>
  <c r="G735" i="12"/>
  <c r="G408" i="12"/>
  <c r="G435" i="12"/>
  <c r="G454" i="12"/>
  <c r="G456" i="12"/>
  <c r="G466" i="12"/>
  <c r="G486" i="12"/>
  <c r="G488" i="12"/>
  <c r="G498" i="12"/>
  <c r="G518" i="12"/>
  <c r="G520" i="12"/>
  <c r="G543" i="12"/>
  <c r="G554" i="12"/>
  <c r="G572" i="12"/>
  <c r="G305" i="12"/>
  <c r="G334" i="12"/>
  <c r="G354" i="12"/>
  <c r="G361" i="12"/>
  <c r="G369" i="12"/>
  <c r="G371" i="12"/>
  <c r="G391" i="12"/>
  <c r="G420" i="12"/>
  <c r="G422" i="12"/>
  <c r="G424" i="12"/>
  <c r="G434" i="12"/>
  <c r="G552" i="12"/>
  <c r="G568" i="12"/>
  <c r="G297" i="12"/>
  <c r="G316" i="12"/>
  <c r="G404" i="12"/>
  <c r="G406" i="12"/>
  <c r="G418" i="12"/>
  <c r="G439" i="12"/>
  <c r="G452" i="12"/>
  <c r="G471" i="12"/>
  <c r="G484" i="12"/>
  <c r="G503" i="12"/>
  <c r="G516" i="12"/>
  <c r="G530" i="12"/>
  <c r="G535" i="12"/>
  <c r="G556" i="12"/>
  <c r="G570" i="12"/>
  <c r="G213" i="12"/>
  <c r="G209" i="12"/>
  <c r="G210" i="12"/>
  <c r="G705" i="12"/>
  <c r="G701" i="12"/>
  <c r="G689" i="12"/>
  <c r="G685" i="12"/>
  <c r="G673" i="12"/>
  <c r="G669" i="12"/>
  <c r="G657" i="12"/>
  <c r="G653" i="12"/>
  <c r="G625" i="12"/>
  <c r="G621" i="12"/>
  <c r="G609" i="12"/>
  <c r="G605" i="12"/>
  <c r="G593" i="12"/>
  <c r="G589" i="12"/>
  <c r="G577" i="12"/>
  <c r="G545" i="12"/>
  <c r="G375" i="12"/>
  <c r="G729" i="12"/>
  <c r="G718" i="12"/>
  <c r="G710" i="12"/>
  <c r="G702" i="12"/>
  <c r="G694" i="12"/>
  <c r="G686" i="12"/>
  <c r="G678" i="12"/>
  <c r="G670" i="12"/>
  <c r="G662" i="12"/>
  <c r="G654" i="12"/>
  <c r="G646" i="12"/>
  <c r="G638" i="12"/>
  <c r="G626" i="12"/>
  <c r="G622" i="12"/>
  <c r="G610" i="12"/>
  <c r="G606" i="12"/>
  <c r="G598" i="12"/>
  <c r="G586" i="12"/>
  <c r="G578" i="12"/>
  <c r="G574" i="12"/>
  <c r="G515" i="12"/>
  <c r="G467" i="12"/>
  <c r="G725" i="12"/>
  <c r="G713" i="12"/>
  <c r="G709" i="12"/>
  <c r="G697" i="12"/>
  <c r="G693" i="12"/>
  <c r="G681" i="12"/>
  <c r="G677" i="12"/>
  <c r="G665" i="12"/>
  <c r="G661" i="12"/>
  <c r="G649" i="12"/>
  <c r="G645" i="12"/>
  <c r="G633" i="12"/>
  <c r="G629" i="12"/>
  <c r="G617" i="12"/>
  <c r="G613" i="12"/>
  <c r="G601" i="12"/>
  <c r="G597" i="12"/>
  <c r="G585" i="12"/>
  <c r="G581" i="12"/>
  <c r="G561" i="12"/>
  <c r="G451" i="12"/>
  <c r="G726" i="12"/>
  <c r="G706" i="12"/>
  <c r="G402" i="12"/>
  <c r="G390" i="12"/>
  <c r="G386" i="12"/>
  <c r="G332" i="12"/>
  <c r="G730" i="12"/>
  <c r="G571" i="12"/>
  <c r="G566" i="12"/>
  <c r="G559" i="12"/>
  <c r="G555" i="12"/>
  <c r="G550" i="12"/>
  <c r="G526" i="12"/>
  <c r="G483" i="12"/>
  <c r="G463" i="12"/>
  <c r="G415" i="12"/>
  <c r="G366" i="12"/>
  <c r="G338" i="12"/>
  <c r="G721" i="12"/>
  <c r="G717" i="12"/>
  <c r="G641" i="12"/>
  <c r="G637" i="12"/>
  <c r="G573" i="12"/>
  <c r="G531" i="12"/>
  <c r="G527" i="12"/>
  <c r="G462" i="12"/>
  <c r="G379" i="12"/>
  <c r="G722" i="12"/>
  <c r="G714" i="12"/>
  <c r="G698" i="12"/>
  <c r="G690" i="12"/>
  <c r="G682" i="12"/>
  <c r="G674" i="12"/>
  <c r="G666" i="12"/>
  <c r="G658" i="12"/>
  <c r="G650" i="12"/>
  <c r="G642" i="12"/>
  <c r="G634" i="12"/>
  <c r="G630" i="12"/>
  <c r="G618" i="12"/>
  <c r="G614" i="12"/>
  <c r="G602" i="12"/>
  <c r="G594" i="12"/>
  <c r="G590" i="12"/>
  <c r="G582" i="12"/>
  <c r="G560" i="12"/>
  <c r="G542" i="12"/>
  <c r="G499" i="12"/>
  <c r="G495" i="12"/>
  <c r="G427" i="12"/>
  <c r="G425" i="12"/>
  <c r="G423" i="12"/>
  <c r="G421" i="12"/>
  <c r="G419" i="12"/>
  <c r="G392" i="12"/>
  <c r="G377" i="12"/>
  <c r="G732" i="12"/>
  <c r="G733" i="12"/>
  <c r="G558" i="12"/>
  <c r="G538" i="12"/>
  <c r="G494" i="12"/>
  <c r="G426" i="12"/>
  <c r="G360" i="12"/>
  <c r="G350" i="12"/>
  <c r="G533" i="12"/>
  <c r="G443" i="12"/>
  <c r="G437" i="12"/>
  <c r="G431" i="12"/>
  <c r="G430" i="12"/>
  <c r="G333" i="12"/>
  <c r="G228" i="12"/>
  <c r="G728" i="12"/>
  <c r="G724" i="12"/>
  <c r="G720" i="12"/>
  <c r="G716" i="12"/>
  <c r="G712" i="12"/>
  <c r="G708" i="12"/>
  <c r="G704" i="12"/>
  <c r="G700" i="12"/>
  <c r="G696" i="12"/>
  <c r="G692" i="12"/>
  <c r="G688" i="12"/>
  <c r="G684" i="12"/>
  <c r="G680" i="12"/>
  <c r="G676" i="12"/>
  <c r="G672" i="12"/>
  <c r="G668" i="12"/>
  <c r="G664" i="12"/>
  <c r="G660" i="12"/>
  <c r="G656" i="12"/>
  <c r="G652" i="12"/>
  <c r="G648" i="12"/>
  <c r="G644" i="12"/>
  <c r="G640" i="12"/>
  <c r="G636" i="12"/>
  <c r="G632" i="12"/>
  <c r="G628" i="12"/>
  <c r="G624" i="12"/>
  <c r="G620" i="12"/>
  <c r="G616" i="12"/>
  <c r="G612" i="12"/>
  <c r="G608" i="12"/>
  <c r="G604" i="12"/>
  <c r="G600" i="12"/>
  <c r="G596" i="12"/>
  <c r="G592" i="12"/>
  <c r="G588" i="12"/>
  <c r="G584" i="12"/>
  <c r="G580" i="12"/>
  <c r="G576" i="12"/>
  <c r="G569" i="12"/>
  <c r="G567" i="12"/>
  <c r="G553" i="12"/>
  <c r="G551" i="12"/>
  <c r="G511" i="12"/>
  <c r="G510" i="12"/>
  <c r="G479" i="12"/>
  <c r="G478" i="12"/>
  <c r="G447" i="12"/>
  <c r="G446" i="12"/>
  <c r="G395" i="12"/>
  <c r="G394" i="12"/>
  <c r="G393" i="12"/>
  <c r="G389" i="12"/>
  <c r="G385" i="12"/>
  <c r="G348" i="12"/>
  <c r="G344" i="12"/>
  <c r="G324" i="12"/>
  <c r="G319" i="12"/>
  <c r="G236" i="12"/>
  <c r="G557" i="12"/>
  <c r="G537" i="12"/>
  <c r="G506" i="12"/>
  <c r="G505" i="12"/>
  <c r="G501" i="12"/>
  <c r="G474" i="12"/>
  <c r="G473" i="12"/>
  <c r="G469" i="12"/>
  <c r="G442" i="12"/>
  <c r="G441" i="12"/>
  <c r="G565" i="12"/>
  <c r="G562" i="12"/>
  <c r="G549" i="12"/>
  <c r="G546" i="12"/>
  <c r="G541" i="12"/>
  <c r="G522" i="12"/>
  <c r="G521" i="12"/>
  <c r="G517" i="12"/>
  <c r="G490" i="12"/>
  <c r="G489" i="12"/>
  <c r="G485" i="12"/>
  <c r="G458" i="12"/>
  <c r="G457" i="12"/>
  <c r="G453" i="12"/>
  <c r="G411" i="12"/>
  <c r="G410" i="12"/>
  <c r="G409" i="12"/>
  <c r="G405" i="12"/>
  <c r="G403" i="12"/>
  <c r="G399" i="12"/>
  <c r="G398" i="12"/>
  <c r="G380" i="12"/>
  <c r="G376" i="12"/>
  <c r="G364" i="12"/>
  <c r="G349" i="12"/>
  <c r="G529" i="12"/>
  <c r="G513" i="12"/>
  <c r="G497" i="12"/>
  <c r="G481" i="12"/>
  <c r="G465" i="12"/>
  <c r="G449" i="12"/>
  <c r="G433" i="12"/>
  <c r="G417" i="12"/>
  <c r="G401" i="12"/>
  <c r="G382" i="12"/>
  <c r="G372" i="12"/>
  <c r="G365" i="12"/>
  <c r="G357" i="12"/>
  <c r="G356" i="12"/>
  <c r="G352" i="12"/>
  <c r="G341" i="12"/>
  <c r="G340" i="12"/>
  <c r="G336" i="12"/>
  <c r="G299" i="12"/>
  <c r="G525" i="12"/>
  <c r="G509" i="12"/>
  <c r="G493" i="12"/>
  <c r="G477" i="12"/>
  <c r="G461" i="12"/>
  <c r="G445" i="12"/>
  <c r="G429" i="12"/>
  <c r="G413" i="12"/>
  <c r="G397" i="12"/>
  <c r="G388" i="12"/>
  <c r="G381" i="12"/>
  <c r="G384" i="12"/>
  <c r="G368" i="12"/>
  <c r="G329" i="12"/>
  <c r="G313" i="12"/>
  <c r="G307" i="12"/>
  <c r="G286" i="12"/>
  <c r="G260" i="12"/>
  <c r="G328" i="12"/>
  <c r="G315" i="12"/>
  <c r="G312" i="12"/>
  <c r="G308" i="12"/>
  <c r="G300" i="12"/>
  <c r="G277" i="12"/>
  <c r="G276" i="12"/>
  <c r="G327" i="12"/>
  <c r="G311" i="12"/>
  <c r="G303" i="12"/>
  <c r="G282" i="12"/>
  <c r="G281" i="12"/>
  <c r="G270" i="12"/>
  <c r="G265" i="12"/>
  <c r="G254" i="12"/>
  <c r="G249" i="12"/>
  <c r="G323" i="12"/>
  <c r="G293" i="12"/>
  <c r="G292" i="12"/>
  <c r="G288" i="12"/>
  <c r="G272" i="12"/>
  <c r="G256" i="12"/>
  <c r="G240" i="12"/>
  <c r="G238" i="12"/>
  <c r="G230" i="12"/>
  <c r="G222" i="12"/>
  <c r="G219" i="12"/>
  <c r="G284" i="12"/>
  <c r="G268" i="12"/>
  <c r="G266" i="12"/>
  <c r="G252" i="12"/>
  <c r="G250" i="12"/>
  <c r="G233" i="12"/>
  <c r="G232" i="12"/>
  <c r="G225" i="12"/>
  <c r="G224" i="12"/>
  <c r="G218" i="12"/>
  <c r="G208" i="12"/>
  <c r="G296" i="12"/>
  <c r="G280" i="12"/>
  <c r="G264" i="12"/>
  <c r="G261" i="12"/>
  <c r="G248" i="12"/>
  <c r="G245" i="12"/>
  <c r="G235" i="12"/>
  <c r="G234" i="12"/>
  <c r="G227" i="12"/>
  <c r="G226" i="12"/>
  <c r="G217" i="12"/>
  <c r="G216" i="12"/>
  <c r="G211" i="12"/>
  <c r="G207" i="12"/>
  <c r="G206" i="12"/>
  <c r="G205" i="12"/>
  <c r="G204" i="12"/>
  <c r="G190" i="12"/>
  <c r="G203" i="12"/>
  <c r="G200" i="12"/>
  <c r="G196" i="12"/>
  <c r="G198" i="12"/>
  <c r="G202" i="12"/>
  <c r="G192" i="12"/>
  <c r="G189" i="12"/>
  <c r="G215" i="12"/>
  <c r="G214" i="12"/>
  <c r="G212" i="12"/>
  <c r="G201" i="12"/>
  <c r="G197" i="12"/>
  <c r="G193" i="12"/>
  <c r="G182" i="12"/>
  <c r="G181" i="12"/>
  <c r="G174" i="12"/>
  <c r="G173" i="12"/>
  <c r="G166" i="12"/>
  <c r="G165" i="12"/>
  <c r="G152" i="12"/>
  <c r="G145" i="12"/>
  <c r="G188" i="12"/>
  <c r="G184" i="12"/>
  <c r="G183" i="12"/>
  <c r="G176" i="12"/>
  <c r="G175" i="12"/>
  <c r="G168" i="12"/>
  <c r="G167" i="12"/>
  <c r="G160" i="12"/>
  <c r="G144" i="12"/>
  <c r="G199" i="12"/>
  <c r="G195" i="12"/>
  <c r="G191" i="12"/>
  <c r="G187" i="12"/>
  <c r="G178" i="12"/>
  <c r="G177" i="12"/>
  <c r="G170" i="12"/>
  <c r="G169" i="12"/>
  <c r="G194" i="12"/>
  <c r="G186" i="12"/>
  <c r="G185" i="12"/>
  <c r="G180" i="12"/>
  <c r="G179" i="12"/>
  <c r="G172" i="12"/>
  <c r="G171" i="12"/>
  <c r="G164" i="12"/>
  <c r="G162" i="12"/>
  <c r="G163" i="12"/>
  <c r="G158" i="12"/>
  <c r="G156" i="12"/>
  <c r="G154" i="12"/>
  <c r="G143" i="12"/>
  <c r="G159" i="12"/>
  <c r="G155" i="12"/>
  <c r="G151" i="12"/>
  <c r="G146" i="12"/>
  <c r="G138" i="12"/>
  <c r="G134" i="12"/>
  <c r="G142" i="12"/>
  <c r="G141" i="12"/>
  <c r="G140" i="12"/>
  <c r="G139" i="12"/>
  <c r="G136" i="12"/>
  <c r="G132" i="12"/>
  <c r="G129" i="12"/>
  <c r="G126" i="12"/>
  <c r="G118" i="12"/>
  <c r="G161" i="12"/>
  <c r="G157" i="12"/>
  <c r="G153" i="12"/>
  <c r="G137" i="12"/>
  <c r="G133" i="12"/>
  <c r="G150" i="12"/>
  <c r="G149" i="12"/>
  <c r="G148" i="12"/>
  <c r="G147" i="12"/>
  <c r="G130" i="12"/>
  <c r="G122" i="12"/>
  <c r="G125" i="12"/>
  <c r="G121" i="12"/>
  <c r="G117" i="12"/>
  <c r="G113" i="12"/>
  <c r="G112" i="12"/>
  <c r="G105" i="12"/>
  <c r="G104" i="12"/>
  <c r="G100" i="12"/>
  <c r="G97" i="12"/>
  <c r="G99" i="12"/>
  <c r="G90" i="12"/>
  <c r="G88" i="12"/>
  <c r="G73" i="12"/>
  <c r="G72" i="12"/>
  <c r="G69" i="12"/>
  <c r="G68" i="12"/>
  <c r="G128" i="12"/>
  <c r="G124" i="12"/>
  <c r="G120" i="12"/>
  <c r="G116" i="12"/>
  <c r="G114" i="12"/>
  <c r="G107" i="12"/>
  <c r="G106" i="12"/>
  <c r="G86" i="12"/>
  <c r="G84" i="12"/>
  <c r="G135" i="12"/>
  <c r="G131" i="12"/>
  <c r="G127" i="12"/>
  <c r="G123" i="12"/>
  <c r="G119" i="12"/>
  <c r="G115" i="12"/>
  <c r="G109" i="12"/>
  <c r="G108" i="12"/>
  <c r="G101" i="12"/>
  <c r="G98" i="12"/>
  <c r="G96" i="12"/>
  <c r="G81" i="12"/>
  <c r="G80" i="12"/>
  <c r="G111" i="12"/>
  <c r="G110" i="12"/>
  <c r="G103" i="12"/>
  <c r="G102" i="12"/>
  <c r="G94" i="12"/>
  <c r="G92" i="12"/>
  <c r="G77" i="12"/>
  <c r="G76" i="12"/>
  <c r="G95" i="12"/>
  <c r="G91" i="12"/>
  <c r="G87" i="12"/>
  <c r="G83" i="12"/>
  <c r="G79" i="12"/>
  <c r="G75" i="12"/>
  <c r="G71" i="12"/>
  <c r="G67" i="12"/>
  <c r="G82" i="12"/>
  <c r="G78" i="12"/>
  <c r="G74" i="12"/>
  <c r="G70" i="12"/>
  <c r="G66" i="12"/>
  <c r="G93" i="12"/>
  <c r="G89" i="12"/>
  <c r="G85" i="12"/>
  <c r="BV372" i="4"/>
  <c r="BW372" i="4"/>
  <c r="BX372" i="4" s="1"/>
  <c r="BV373" i="4"/>
  <c r="BW373" i="4"/>
  <c r="BX373" i="4" s="1"/>
  <c r="BV374" i="4"/>
  <c r="BW374" i="4"/>
  <c r="BX374" i="4" s="1"/>
  <c r="BV375" i="4"/>
  <c r="BW375" i="4"/>
  <c r="BX375" i="4" s="1"/>
  <c r="BV376" i="4"/>
  <c r="BW376" i="4"/>
  <c r="BX376" i="4" s="1"/>
  <c r="BV377" i="4"/>
  <c r="BW377" i="4"/>
  <c r="BX377" i="4" s="1"/>
  <c r="BV378" i="4"/>
  <c r="BW378" i="4"/>
  <c r="BX378" i="4" s="1"/>
  <c r="BV379" i="4"/>
  <c r="BW379" i="4"/>
  <c r="BX379" i="4" s="1"/>
  <c r="BV380" i="4"/>
  <c r="BW380" i="4"/>
  <c r="BX380" i="4" s="1"/>
  <c r="BV381" i="4"/>
  <c r="BW381" i="4"/>
  <c r="BX381" i="4" s="1"/>
  <c r="BV382" i="4"/>
  <c r="BW382" i="4"/>
  <c r="BX382" i="4" s="1"/>
  <c r="BV383" i="4"/>
  <c r="BW383" i="4"/>
  <c r="BX383" i="4" s="1"/>
  <c r="BV384" i="4"/>
  <c r="BW384" i="4"/>
  <c r="BX384" i="4" s="1"/>
  <c r="BV385" i="4"/>
  <c r="BW385" i="4"/>
  <c r="BX385" i="4" s="1"/>
  <c r="BV386" i="4"/>
  <c r="BW386" i="4"/>
  <c r="BX386" i="4" s="1"/>
  <c r="BV387" i="4"/>
  <c r="BW387" i="4"/>
  <c r="BX387" i="4" s="1"/>
  <c r="BV388" i="4"/>
  <c r="BW388" i="4"/>
  <c r="BX388" i="4" s="1"/>
  <c r="BV389" i="4"/>
  <c r="BW389" i="4"/>
  <c r="BX389" i="4" s="1"/>
  <c r="BV390" i="4"/>
  <c r="BW390" i="4"/>
  <c r="BX390" i="4" s="1"/>
  <c r="BV391" i="4"/>
  <c r="BW391" i="4"/>
  <c r="BX391" i="4" s="1"/>
  <c r="BV392" i="4"/>
  <c r="BW392" i="4"/>
  <c r="BX392" i="4" s="1"/>
  <c r="BV393" i="4"/>
  <c r="BW393" i="4"/>
  <c r="BX393" i="4" s="1"/>
  <c r="BV394" i="4"/>
  <c r="BW394" i="4"/>
  <c r="BX394" i="4" s="1"/>
  <c r="BV395" i="4"/>
  <c r="BW395" i="4"/>
  <c r="BX395" i="4" s="1"/>
  <c r="BV396" i="4"/>
  <c r="BW396" i="4"/>
  <c r="BX396" i="4" s="1"/>
  <c r="BV397" i="4"/>
  <c r="BW397" i="4"/>
  <c r="BX397" i="4" s="1"/>
  <c r="BV398" i="4"/>
  <c r="BW398" i="4"/>
  <c r="BX398" i="4" s="1"/>
  <c r="BV399" i="4"/>
  <c r="BW399" i="4"/>
  <c r="BX399" i="4" s="1"/>
  <c r="BV400" i="4"/>
  <c r="BW400" i="4"/>
  <c r="BX400" i="4" s="1"/>
  <c r="BV401" i="4"/>
  <c r="BW401" i="4"/>
  <c r="BX401" i="4" s="1"/>
  <c r="BV402" i="4"/>
  <c r="BW402" i="4"/>
  <c r="BX402" i="4" s="1"/>
  <c r="BV403" i="4"/>
  <c r="BW403" i="4"/>
  <c r="BX403" i="4" s="1"/>
  <c r="BV404" i="4"/>
  <c r="BW404" i="4"/>
  <c r="BX404" i="4" s="1"/>
  <c r="BV405" i="4"/>
  <c r="BW405" i="4"/>
  <c r="BX405" i="4" s="1"/>
  <c r="BV406" i="4"/>
  <c r="BW406" i="4"/>
  <c r="BX406" i="4" s="1"/>
  <c r="BV407" i="4"/>
  <c r="BW407" i="4"/>
  <c r="BX407" i="4" s="1"/>
  <c r="BV408" i="4"/>
  <c r="BW408" i="4"/>
  <c r="BX408" i="4" s="1"/>
  <c r="BV409" i="4"/>
  <c r="BW409" i="4"/>
  <c r="BX409" i="4" s="1"/>
  <c r="BV410" i="4"/>
  <c r="BW410" i="4"/>
  <c r="BX410" i="4" s="1"/>
  <c r="BV411" i="4"/>
  <c r="BW411" i="4"/>
  <c r="BX411" i="4" s="1"/>
  <c r="BV412" i="4"/>
  <c r="BW412" i="4"/>
  <c r="BX412" i="4" s="1"/>
  <c r="BV413" i="4"/>
  <c r="BW413" i="4"/>
  <c r="BX413" i="4" s="1"/>
  <c r="BV414" i="4"/>
  <c r="BW414" i="4"/>
  <c r="BX414" i="4" s="1"/>
  <c r="BV415" i="4"/>
  <c r="BW415" i="4"/>
  <c r="BX415" i="4" s="1"/>
  <c r="BV416" i="4"/>
  <c r="BW416" i="4"/>
  <c r="BX416" i="4" s="1"/>
  <c r="BV417" i="4"/>
  <c r="BW417" i="4"/>
  <c r="BX417" i="4" s="1"/>
  <c r="BV418" i="4"/>
  <c r="BW418" i="4"/>
  <c r="BX418" i="4" s="1"/>
  <c r="BV419" i="4"/>
  <c r="BW419" i="4"/>
  <c r="BX419" i="4" s="1"/>
  <c r="BV420" i="4"/>
  <c r="BW420" i="4"/>
  <c r="BX420" i="4" s="1"/>
  <c r="BV421" i="4"/>
  <c r="BW421" i="4"/>
  <c r="BX421" i="4" s="1"/>
  <c r="BV422" i="4"/>
  <c r="BW422" i="4"/>
  <c r="BX422" i="4" s="1"/>
  <c r="BV423" i="4"/>
  <c r="BW423" i="4"/>
  <c r="BX423" i="4" s="1"/>
  <c r="BV424" i="4"/>
  <c r="BW424" i="4"/>
  <c r="BX424" i="4" s="1"/>
  <c r="BV425" i="4"/>
  <c r="BW425" i="4"/>
  <c r="BX425" i="4" s="1"/>
  <c r="BV426" i="4"/>
  <c r="BW426" i="4"/>
  <c r="BX426" i="4" s="1"/>
  <c r="BV427" i="4"/>
  <c r="BW427" i="4"/>
  <c r="BX427" i="4" s="1"/>
  <c r="BV428" i="4"/>
  <c r="BW428" i="4"/>
  <c r="BX428" i="4" s="1"/>
  <c r="BV429" i="4"/>
  <c r="BW429" i="4"/>
  <c r="BX429" i="4" s="1"/>
  <c r="BV430" i="4"/>
  <c r="BW430" i="4"/>
  <c r="BX430" i="4" s="1"/>
  <c r="BV431" i="4"/>
  <c r="BW431" i="4"/>
  <c r="BX431" i="4" s="1"/>
  <c r="BV432" i="4"/>
  <c r="BW432" i="4"/>
  <c r="BX432" i="4" s="1"/>
  <c r="BV433" i="4"/>
  <c r="BW433" i="4"/>
  <c r="BX433" i="4" s="1"/>
  <c r="BV434" i="4"/>
  <c r="BW434" i="4"/>
  <c r="BX434" i="4" s="1"/>
  <c r="BV435" i="4"/>
  <c r="BW435" i="4"/>
  <c r="BX435" i="4" s="1"/>
  <c r="BV436" i="4"/>
  <c r="BW436" i="4"/>
  <c r="BX436" i="4" s="1"/>
  <c r="BV437" i="4"/>
  <c r="BW437" i="4"/>
  <c r="BX437" i="4" s="1"/>
  <c r="BV438" i="4"/>
  <c r="BW438" i="4"/>
  <c r="BX438" i="4" s="1"/>
  <c r="BV439" i="4"/>
  <c r="BW439" i="4"/>
  <c r="BX439" i="4" s="1"/>
  <c r="BV440" i="4"/>
  <c r="BW440" i="4"/>
  <c r="BX440" i="4" s="1"/>
  <c r="BV441" i="4"/>
  <c r="BW441" i="4"/>
  <c r="BX441" i="4" s="1"/>
  <c r="BV442" i="4"/>
  <c r="BW442" i="4"/>
  <c r="BX442" i="4" s="1"/>
  <c r="BV443" i="4"/>
  <c r="BW443" i="4"/>
  <c r="BX443" i="4" s="1"/>
  <c r="BV444" i="4"/>
  <c r="BW444" i="4"/>
  <c r="BX444" i="4" s="1"/>
  <c r="BV445" i="4"/>
  <c r="BW445" i="4"/>
  <c r="BX445" i="4" s="1"/>
  <c r="BV446" i="4"/>
  <c r="BW446" i="4"/>
  <c r="BX446" i="4" s="1"/>
  <c r="BV447" i="4"/>
  <c r="BW447" i="4"/>
  <c r="BX447" i="4" s="1"/>
  <c r="BV448" i="4"/>
  <c r="BW448" i="4"/>
  <c r="BX448" i="4" s="1"/>
  <c r="BV449" i="4"/>
  <c r="BW449" i="4"/>
  <c r="BX449" i="4" s="1"/>
  <c r="BV450" i="4"/>
  <c r="BW450" i="4"/>
  <c r="BX450" i="4" s="1"/>
  <c r="BV451" i="4"/>
  <c r="BW451" i="4"/>
  <c r="BX451" i="4" s="1"/>
  <c r="BV452" i="4"/>
  <c r="BW452" i="4"/>
  <c r="BX452" i="4" s="1"/>
  <c r="BV453" i="4"/>
  <c r="BW453" i="4"/>
  <c r="BX453" i="4" s="1"/>
  <c r="BV454" i="4"/>
  <c r="BW454" i="4"/>
  <c r="BX454" i="4" s="1"/>
  <c r="BV455" i="4"/>
  <c r="BW455" i="4"/>
  <c r="BX455" i="4" s="1"/>
  <c r="BV456" i="4"/>
  <c r="BW456" i="4"/>
  <c r="BX456" i="4" s="1"/>
  <c r="BV457" i="4"/>
  <c r="BW457" i="4"/>
  <c r="BX457" i="4" s="1"/>
  <c r="BV458" i="4"/>
  <c r="BW458" i="4"/>
  <c r="BX458" i="4" s="1"/>
  <c r="BV459" i="4"/>
  <c r="BW459" i="4"/>
  <c r="BX459" i="4" s="1"/>
  <c r="BV460" i="4"/>
  <c r="BW460" i="4"/>
  <c r="BX460" i="4" s="1"/>
  <c r="BV461" i="4"/>
  <c r="BW461" i="4"/>
  <c r="BX461" i="4" s="1"/>
  <c r="BV462" i="4"/>
  <c r="BW462" i="4"/>
  <c r="BX462" i="4" s="1"/>
  <c r="BV463" i="4"/>
  <c r="BW463" i="4"/>
  <c r="BX463" i="4" s="1"/>
  <c r="BV464" i="4"/>
  <c r="BW464" i="4"/>
  <c r="BX464" i="4" s="1"/>
  <c r="BV465" i="4"/>
  <c r="BW465" i="4"/>
  <c r="BX465" i="4" s="1"/>
  <c r="BV466" i="4"/>
  <c r="BW466" i="4"/>
  <c r="BX466" i="4" s="1"/>
  <c r="BV467" i="4"/>
  <c r="BW467" i="4"/>
  <c r="BX467" i="4" s="1"/>
  <c r="BV468" i="4"/>
  <c r="BW468" i="4"/>
  <c r="BX468" i="4" s="1"/>
  <c r="BV469" i="4"/>
  <c r="BW469" i="4"/>
  <c r="BX469" i="4" s="1"/>
  <c r="BV470" i="4"/>
  <c r="BW470" i="4"/>
  <c r="BX470" i="4" s="1"/>
  <c r="BV471" i="4"/>
  <c r="BW471" i="4"/>
  <c r="BX471" i="4" s="1"/>
  <c r="BV472" i="4"/>
  <c r="BW472" i="4"/>
  <c r="BX472" i="4" s="1"/>
  <c r="BV473" i="4"/>
  <c r="BW473" i="4"/>
  <c r="BX473" i="4" s="1"/>
  <c r="BV474" i="4"/>
  <c r="BW474" i="4"/>
  <c r="BX474" i="4" s="1"/>
  <c r="BV475" i="4"/>
  <c r="BW475" i="4"/>
  <c r="BX475" i="4" s="1"/>
  <c r="BV476" i="4"/>
  <c r="BW476" i="4"/>
  <c r="BX476" i="4" s="1"/>
  <c r="BV477" i="4"/>
  <c r="BW477" i="4"/>
  <c r="BX477" i="4" s="1"/>
  <c r="BV478" i="4"/>
  <c r="BW478" i="4"/>
  <c r="BX478" i="4" s="1"/>
  <c r="BV479" i="4"/>
  <c r="BW479" i="4"/>
  <c r="BX479" i="4" s="1"/>
  <c r="BV480" i="4"/>
  <c r="BW480" i="4"/>
  <c r="BX480" i="4" s="1"/>
  <c r="BV481" i="4"/>
  <c r="BW481" i="4"/>
  <c r="BX481" i="4" s="1"/>
  <c r="BV482" i="4"/>
  <c r="BW482" i="4"/>
  <c r="BX482" i="4" s="1"/>
  <c r="BV483" i="4"/>
  <c r="BW483" i="4"/>
  <c r="BX483" i="4" s="1"/>
  <c r="BV484" i="4"/>
  <c r="BW484" i="4"/>
  <c r="BX484" i="4" s="1"/>
  <c r="BV485" i="4"/>
  <c r="BW485" i="4"/>
  <c r="BX485" i="4" s="1"/>
  <c r="BV486" i="4"/>
  <c r="BW486" i="4"/>
  <c r="BX486" i="4" s="1"/>
  <c r="BV487" i="4"/>
  <c r="BW487" i="4"/>
  <c r="BX487" i="4" s="1"/>
  <c r="BV488" i="4"/>
  <c r="BW488" i="4"/>
  <c r="BX488" i="4" s="1"/>
  <c r="BV489" i="4"/>
  <c r="BW489" i="4"/>
  <c r="BX489" i="4" s="1"/>
  <c r="BV490" i="4"/>
  <c r="BW490" i="4"/>
  <c r="BX490" i="4" s="1"/>
  <c r="BV491" i="4"/>
  <c r="BW491" i="4"/>
  <c r="BX491" i="4" s="1"/>
  <c r="BV492" i="4"/>
  <c r="BW492" i="4"/>
  <c r="BX492" i="4" s="1"/>
  <c r="BV493" i="4"/>
  <c r="BW493" i="4"/>
  <c r="BX493" i="4" s="1"/>
  <c r="BV494" i="4"/>
  <c r="BW494" i="4"/>
  <c r="BX494" i="4" s="1"/>
  <c r="BV495" i="4"/>
  <c r="BW495" i="4"/>
  <c r="BX495" i="4" s="1"/>
  <c r="BV496" i="4"/>
  <c r="BW496" i="4"/>
  <c r="BX496" i="4" s="1"/>
  <c r="BV497" i="4"/>
  <c r="BW497" i="4"/>
  <c r="BX497" i="4" s="1"/>
  <c r="BV498" i="4"/>
  <c r="BW498" i="4"/>
  <c r="BX498" i="4" s="1"/>
  <c r="BV499" i="4"/>
  <c r="BW499" i="4"/>
  <c r="BX499" i="4" s="1"/>
  <c r="BV500" i="4"/>
  <c r="BW500" i="4"/>
  <c r="BX500" i="4" s="1"/>
  <c r="BV501" i="4"/>
  <c r="BW501" i="4"/>
  <c r="BX501" i="4" s="1"/>
  <c r="BV502" i="4"/>
  <c r="BW502" i="4"/>
  <c r="BX502" i="4" s="1"/>
  <c r="BV503" i="4"/>
  <c r="BW503" i="4"/>
  <c r="BX503" i="4" s="1"/>
  <c r="BV504" i="4"/>
  <c r="BW504" i="4"/>
  <c r="BX504" i="4" s="1"/>
  <c r="BV505" i="4"/>
  <c r="BW505" i="4"/>
  <c r="BX505" i="4" s="1"/>
  <c r="BV506" i="4"/>
  <c r="BW506" i="4"/>
  <c r="BX506" i="4" s="1"/>
  <c r="BV507" i="4"/>
  <c r="BW507" i="4"/>
  <c r="BX507" i="4" s="1"/>
  <c r="BV508" i="4"/>
  <c r="BW508" i="4"/>
  <c r="BX508" i="4" s="1"/>
  <c r="BV509" i="4"/>
  <c r="BW509" i="4"/>
  <c r="BX509" i="4" s="1"/>
  <c r="BV510" i="4"/>
  <c r="BW510" i="4"/>
  <c r="BX510" i="4" s="1"/>
  <c r="BV511" i="4"/>
  <c r="BW511" i="4"/>
  <c r="BX511" i="4" s="1"/>
  <c r="BV512" i="4"/>
  <c r="BW512" i="4"/>
  <c r="BX512" i="4" s="1"/>
  <c r="BV513" i="4"/>
  <c r="BW513" i="4"/>
  <c r="BX513" i="4" s="1"/>
  <c r="BV514" i="4"/>
  <c r="BW514" i="4"/>
  <c r="BX514" i="4" s="1"/>
  <c r="BV515" i="4"/>
  <c r="BW515" i="4"/>
  <c r="BX515" i="4" s="1"/>
  <c r="BV516" i="4"/>
  <c r="BW516" i="4"/>
  <c r="BX516" i="4" s="1"/>
  <c r="BV517" i="4"/>
  <c r="BW517" i="4"/>
  <c r="BX517" i="4" s="1"/>
  <c r="BV518" i="4"/>
  <c r="BW518" i="4"/>
  <c r="BX518" i="4" s="1"/>
  <c r="BV519" i="4"/>
  <c r="BW519" i="4"/>
  <c r="BX519" i="4" s="1"/>
  <c r="BV520" i="4"/>
  <c r="BW520" i="4"/>
  <c r="BX520" i="4" s="1"/>
  <c r="BV521" i="4"/>
  <c r="BW521" i="4"/>
  <c r="BX521" i="4" s="1"/>
  <c r="BV522" i="4"/>
  <c r="BW522" i="4"/>
  <c r="BX522" i="4" s="1"/>
  <c r="BV523" i="4"/>
  <c r="BW523" i="4"/>
  <c r="BX523" i="4" s="1"/>
  <c r="BV524" i="4"/>
  <c r="BW524" i="4"/>
  <c r="BX524" i="4" s="1"/>
  <c r="BV525" i="4"/>
  <c r="BW525" i="4"/>
  <c r="BX525" i="4" s="1"/>
  <c r="BV526" i="4"/>
  <c r="BW526" i="4"/>
  <c r="BX526" i="4" s="1"/>
  <c r="BV527" i="4"/>
  <c r="BW527" i="4"/>
  <c r="BX527" i="4" s="1"/>
  <c r="BV528" i="4"/>
  <c r="BW528" i="4"/>
  <c r="BX528" i="4" s="1"/>
  <c r="BV529" i="4"/>
  <c r="BW529" i="4"/>
  <c r="BX529" i="4" s="1"/>
  <c r="BV530" i="4"/>
  <c r="BW530" i="4"/>
  <c r="BX530" i="4" s="1"/>
  <c r="BV531" i="4"/>
  <c r="BW531" i="4"/>
  <c r="BX531" i="4" s="1"/>
  <c r="BV532" i="4"/>
  <c r="BW532" i="4"/>
  <c r="BX532" i="4" s="1"/>
  <c r="BV533" i="4"/>
  <c r="BW533" i="4"/>
  <c r="BX533" i="4" s="1"/>
  <c r="BV534" i="4"/>
  <c r="BW534" i="4"/>
  <c r="BX534" i="4" s="1"/>
  <c r="BV535" i="4"/>
  <c r="BW535" i="4"/>
  <c r="BX535" i="4" s="1"/>
  <c r="BV536" i="4"/>
  <c r="BW536" i="4"/>
  <c r="BX536" i="4" s="1"/>
  <c r="BV537" i="4"/>
  <c r="BW537" i="4"/>
  <c r="BX537" i="4" s="1"/>
  <c r="BV538" i="4"/>
  <c r="BW538" i="4"/>
  <c r="BX538" i="4" s="1"/>
  <c r="BV539" i="4"/>
  <c r="BW539" i="4"/>
  <c r="BX539" i="4" s="1"/>
  <c r="BV540" i="4"/>
  <c r="BW540" i="4"/>
  <c r="BX540" i="4" s="1"/>
  <c r="BV541" i="4"/>
  <c r="BW541" i="4"/>
  <c r="BX541" i="4" s="1"/>
  <c r="BV542" i="4"/>
  <c r="BW542" i="4"/>
  <c r="BX542" i="4" s="1"/>
  <c r="BV543" i="4"/>
  <c r="BW543" i="4"/>
  <c r="BX543" i="4" s="1"/>
  <c r="BV544" i="4"/>
  <c r="BW544" i="4"/>
  <c r="BX544" i="4" s="1"/>
  <c r="BV545" i="4"/>
  <c r="BW545" i="4"/>
  <c r="BX545" i="4" s="1"/>
  <c r="BV546" i="4"/>
  <c r="BW546" i="4"/>
  <c r="BX546" i="4" s="1"/>
  <c r="BV547" i="4"/>
  <c r="BW547" i="4"/>
  <c r="BX547" i="4" s="1"/>
  <c r="BV548" i="4"/>
  <c r="BW548" i="4"/>
  <c r="BX548" i="4" s="1"/>
  <c r="BV549" i="4"/>
  <c r="BW549" i="4"/>
  <c r="BX549" i="4" s="1"/>
  <c r="BV550" i="4"/>
  <c r="BW550" i="4"/>
  <c r="BX550" i="4" s="1"/>
  <c r="BV551" i="4"/>
  <c r="BW551" i="4"/>
  <c r="BX551" i="4" s="1"/>
  <c r="BV552" i="4"/>
  <c r="BW552" i="4"/>
  <c r="BX552" i="4" s="1"/>
  <c r="BV553" i="4"/>
  <c r="BW553" i="4"/>
  <c r="BX553" i="4" s="1"/>
  <c r="BV554" i="4"/>
  <c r="BW554" i="4"/>
  <c r="BX554" i="4" s="1"/>
  <c r="BV555" i="4"/>
  <c r="BW555" i="4"/>
  <c r="BX555" i="4" s="1"/>
  <c r="BV556" i="4"/>
  <c r="BW556" i="4"/>
  <c r="BX556" i="4" s="1"/>
  <c r="BV557" i="4"/>
  <c r="BW557" i="4"/>
  <c r="BX557" i="4" s="1"/>
  <c r="BV558" i="4"/>
  <c r="BW558" i="4"/>
  <c r="BX558" i="4" s="1"/>
  <c r="BV559" i="4"/>
  <c r="BW559" i="4"/>
  <c r="BX559" i="4" s="1"/>
  <c r="BV560" i="4"/>
  <c r="BW560" i="4"/>
  <c r="BX560" i="4" s="1"/>
  <c r="BV561" i="4"/>
  <c r="BW561" i="4"/>
  <c r="BX561" i="4" s="1"/>
  <c r="BV562" i="4"/>
  <c r="BW562" i="4"/>
  <c r="BX562" i="4" s="1"/>
  <c r="BV563" i="4"/>
  <c r="BW563" i="4"/>
  <c r="BX563" i="4" s="1"/>
  <c r="BV564" i="4"/>
  <c r="BW564" i="4"/>
  <c r="BX564" i="4" s="1"/>
  <c r="BV565" i="4"/>
  <c r="BW565" i="4"/>
  <c r="BX565" i="4" s="1"/>
  <c r="BV566" i="4"/>
  <c r="BW566" i="4"/>
  <c r="BX566" i="4" s="1"/>
  <c r="BV567" i="4"/>
  <c r="BW567" i="4"/>
  <c r="BX567" i="4" s="1"/>
  <c r="BV568" i="4"/>
  <c r="BW568" i="4"/>
  <c r="BX568" i="4" s="1"/>
  <c r="BV569" i="4"/>
  <c r="BW569" i="4"/>
  <c r="BX569" i="4" s="1"/>
  <c r="BV570" i="4"/>
  <c r="BW570" i="4"/>
  <c r="BX570" i="4" s="1"/>
  <c r="BV571" i="4"/>
  <c r="BW571" i="4"/>
  <c r="BX571" i="4" s="1"/>
  <c r="BV572" i="4"/>
  <c r="BW572" i="4"/>
  <c r="BX572" i="4" s="1"/>
  <c r="BV573" i="4"/>
  <c r="BW573" i="4"/>
  <c r="BX573" i="4" s="1"/>
  <c r="BV574" i="4"/>
  <c r="BW574" i="4"/>
  <c r="BX574" i="4" s="1"/>
  <c r="BV575" i="4"/>
  <c r="BW575" i="4"/>
  <c r="BX575" i="4" s="1"/>
  <c r="BV576" i="4"/>
  <c r="BW576" i="4"/>
  <c r="BX576" i="4" s="1"/>
  <c r="BV577" i="4"/>
  <c r="BW577" i="4"/>
  <c r="BX577" i="4" s="1"/>
  <c r="BV578" i="4"/>
  <c r="BW578" i="4"/>
  <c r="BX578" i="4" s="1"/>
  <c r="BV579" i="4"/>
  <c r="BW579" i="4"/>
  <c r="BX579" i="4" s="1"/>
  <c r="BV580" i="4"/>
  <c r="BW580" i="4"/>
  <c r="BX580" i="4" s="1"/>
  <c r="BV581" i="4"/>
  <c r="BW581" i="4"/>
  <c r="BX581" i="4" s="1"/>
  <c r="BV582" i="4"/>
  <c r="BW582" i="4"/>
  <c r="BX582" i="4" s="1"/>
  <c r="BV583" i="4"/>
  <c r="BW583" i="4"/>
  <c r="BX583" i="4" s="1"/>
  <c r="BV584" i="4"/>
  <c r="BW584" i="4"/>
  <c r="BX584" i="4" s="1"/>
  <c r="BV585" i="4"/>
  <c r="BW585" i="4"/>
  <c r="BX585" i="4" s="1"/>
  <c r="BV586" i="4"/>
  <c r="BW586" i="4"/>
  <c r="BX586" i="4" s="1"/>
  <c r="BV587" i="4"/>
  <c r="BW587" i="4"/>
  <c r="BX587" i="4" s="1"/>
  <c r="BV588" i="4"/>
  <c r="BW588" i="4"/>
  <c r="BX588" i="4" s="1"/>
  <c r="BV589" i="4"/>
  <c r="BW589" i="4"/>
  <c r="BX589" i="4" s="1"/>
  <c r="BV590" i="4"/>
  <c r="BW590" i="4"/>
  <c r="BX590" i="4" s="1"/>
  <c r="BV591" i="4"/>
  <c r="BW591" i="4"/>
  <c r="BX591" i="4" s="1"/>
  <c r="BV592" i="4"/>
  <c r="BW592" i="4"/>
  <c r="BX592" i="4" s="1"/>
  <c r="BV593" i="4"/>
  <c r="BW593" i="4"/>
  <c r="BX593" i="4" s="1"/>
  <c r="BV594" i="4"/>
  <c r="BW594" i="4"/>
  <c r="BX594" i="4" s="1"/>
  <c r="BV595" i="4"/>
  <c r="BW595" i="4"/>
  <c r="BX595" i="4" s="1"/>
  <c r="BV596" i="4"/>
  <c r="BW596" i="4"/>
  <c r="BX596" i="4" s="1"/>
  <c r="BV597" i="4"/>
  <c r="BW597" i="4"/>
  <c r="BX597" i="4" s="1"/>
  <c r="BV598" i="4"/>
  <c r="BW598" i="4"/>
  <c r="BX598" i="4" s="1"/>
  <c r="BV599" i="4"/>
  <c r="BW599" i="4"/>
  <c r="BX599" i="4" s="1"/>
  <c r="BV600" i="4"/>
  <c r="BW600" i="4"/>
  <c r="BX600" i="4" s="1"/>
  <c r="BV601" i="4"/>
  <c r="BW601" i="4"/>
  <c r="BX601" i="4" s="1"/>
  <c r="BV602" i="4"/>
  <c r="BW602" i="4"/>
  <c r="BX602" i="4" s="1"/>
  <c r="BV603" i="4"/>
  <c r="BW603" i="4"/>
  <c r="BX603" i="4" s="1"/>
  <c r="BV604" i="4"/>
  <c r="BW604" i="4"/>
  <c r="BX604" i="4" s="1"/>
  <c r="BV605" i="4"/>
  <c r="BW605" i="4"/>
  <c r="BX605" i="4" s="1"/>
  <c r="BV606" i="4"/>
  <c r="BW606" i="4"/>
  <c r="BX606" i="4" s="1"/>
  <c r="BV607" i="4"/>
  <c r="BW607" i="4"/>
  <c r="BX607" i="4" s="1"/>
  <c r="BV608" i="4"/>
  <c r="BW608" i="4"/>
  <c r="BX608" i="4" s="1"/>
  <c r="BV609" i="4"/>
  <c r="BW609" i="4"/>
  <c r="BX609" i="4" s="1"/>
  <c r="BV610" i="4"/>
  <c r="BW610" i="4"/>
  <c r="BX610" i="4" s="1"/>
  <c r="BV611" i="4"/>
  <c r="BW611" i="4"/>
  <c r="BX611" i="4" s="1"/>
  <c r="BV612" i="4"/>
  <c r="BW612" i="4"/>
  <c r="BX612" i="4" s="1"/>
  <c r="BV613" i="4"/>
  <c r="BW613" i="4"/>
  <c r="BX613" i="4" s="1"/>
  <c r="BV614" i="4"/>
  <c r="BW614" i="4"/>
  <c r="BX614" i="4" s="1"/>
  <c r="BV615" i="4"/>
  <c r="BW615" i="4"/>
  <c r="BX615" i="4" s="1"/>
  <c r="BV616" i="4"/>
  <c r="BW616" i="4"/>
  <c r="BX616" i="4" s="1"/>
  <c r="BV617" i="4"/>
  <c r="BW617" i="4"/>
  <c r="BX617" i="4" s="1"/>
  <c r="BV618" i="4"/>
  <c r="BW618" i="4"/>
  <c r="BX618" i="4" s="1"/>
  <c r="BV619" i="4"/>
  <c r="BW619" i="4"/>
  <c r="BX619" i="4" s="1"/>
  <c r="BV620" i="4"/>
  <c r="BW620" i="4"/>
  <c r="BX620" i="4" s="1"/>
  <c r="BV621" i="4"/>
  <c r="BW621" i="4"/>
  <c r="BX621" i="4" s="1"/>
  <c r="BV622" i="4"/>
  <c r="BW622" i="4"/>
  <c r="BX622" i="4" s="1"/>
  <c r="BV623" i="4"/>
  <c r="BW623" i="4"/>
  <c r="BX623" i="4" s="1"/>
  <c r="BV624" i="4"/>
  <c r="BW624" i="4"/>
  <c r="BX624" i="4" s="1"/>
  <c r="BV625" i="4"/>
  <c r="BW625" i="4"/>
  <c r="BX625" i="4" s="1"/>
  <c r="BV626" i="4"/>
  <c r="BW626" i="4"/>
  <c r="BX626" i="4" s="1"/>
  <c r="BV627" i="4"/>
  <c r="BW627" i="4"/>
  <c r="BX627" i="4" s="1"/>
  <c r="BV628" i="4"/>
  <c r="BW628" i="4"/>
  <c r="BX628" i="4" s="1"/>
  <c r="BV629" i="4"/>
  <c r="BW629" i="4"/>
  <c r="BX629" i="4" s="1"/>
  <c r="BV630" i="4"/>
  <c r="BW630" i="4"/>
  <c r="BX630" i="4" s="1"/>
  <c r="BV631" i="4"/>
  <c r="BW631" i="4"/>
  <c r="BX631" i="4" s="1"/>
  <c r="BV632" i="4"/>
  <c r="BW632" i="4"/>
  <c r="BX632" i="4" s="1"/>
  <c r="BV633" i="4"/>
  <c r="BW633" i="4"/>
  <c r="BX633" i="4" s="1"/>
  <c r="BV634" i="4"/>
  <c r="BW634" i="4"/>
  <c r="BX634" i="4" s="1"/>
  <c r="BV635" i="4"/>
  <c r="BW635" i="4"/>
  <c r="BX635" i="4" s="1"/>
  <c r="BV636" i="4"/>
  <c r="BW636" i="4"/>
  <c r="BX636" i="4" s="1"/>
  <c r="BV637" i="4"/>
  <c r="BW637" i="4"/>
  <c r="BX637" i="4" s="1"/>
  <c r="BV638" i="4"/>
  <c r="BW638" i="4"/>
  <c r="BX638" i="4" s="1"/>
  <c r="BV639" i="4"/>
  <c r="BW639" i="4"/>
  <c r="BX639" i="4" s="1"/>
  <c r="BV640" i="4"/>
  <c r="BW640" i="4"/>
  <c r="BX640" i="4" s="1"/>
  <c r="BV641" i="4"/>
  <c r="BW641" i="4"/>
  <c r="BX641" i="4" s="1"/>
  <c r="BV642" i="4"/>
  <c r="BW642" i="4"/>
  <c r="BX642" i="4" s="1"/>
  <c r="BV643" i="4"/>
  <c r="BW643" i="4"/>
  <c r="BX643" i="4" s="1"/>
  <c r="BV644" i="4"/>
  <c r="BW644" i="4"/>
  <c r="BX644" i="4" s="1"/>
  <c r="BV645" i="4"/>
  <c r="BW645" i="4"/>
  <c r="BX645" i="4" s="1"/>
  <c r="BV646" i="4"/>
  <c r="BW646" i="4"/>
  <c r="BX646" i="4" s="1"/>
  <c r="BV647" i="4"/>
  <c r="BW647" i="4"/>
  <c r="BX647" i="4" s="1"/>
  <c r="BV648" i="4"/>
  <c r="BW648" i="4"/>
  <c r="BX648" i="4" s="1"/>
  <c r="BV649" i="4"/>
  <c r="BW649" i="4"/>
  <c r="BX649" i="4" s="1"/>
  <c r="BV650" i="4"/>
  <c r="BW650" i="4"/>
  <c r="BX650" i="4" s="1"/>
  <c r="BV651" i="4"/>
  <c r="BW651" i="4"/>
  <c r="BX651" i="4" s="1"/>
  <c r="BV652" i="4"/>
  <c r="BW652" i="4"/>
  <c r="BX652" i="4" s="1"/>
  <c r="BV653" i="4"/>
  <c r="BW653" i="4"/>
  <c r="BX653" i="4" s="1"/>
  <c r="BV654" i="4"/>
  <c r="BW654" i="4"/>
  <c r="BX654" i="4" s="1"/>
  <c r="BV655" i="4"/>
  <c r="BW655" i="4"/>
  <c r="BX655" i="4" s="1"/>
  <c r="BV656" i="4"/>
  <c r="BW656" i="4"/>
  <c r="BX656" i="4" s="1"/>
  <c r="BV657" i="4"/>
  <c r="BW657" i="4"/>
  <c r="BX657" i="4" s="1"/>
  <c r="BV658" i="4"/>
  <c r="BW658" i="4"/>
  <c r="BX658" i="4" s="1"/>
  <c r="BV659" i="4"/>
  <c r="BW659" i="4"/>
  <c r="BX659" i="4" s="1"/>
  <c r="BV660" i="4"/>
  <c r="BW660" i="4"/>
  <c r="BX660" i="4" s="1"/>
  <c r="BV661" i="4"/>
  <c r="BW661" i="4"/>
  <c r="BX661" i="4" s="1"/>
  <c r="BV662" i="4"/>
  <c r="BW662" i="4"/>
  <c r="BX662" i="4" s="1"/>
  <c r="BV663" i="4"/>
  <c r="BW663" i="4"/>
  <c r="BX663" i="4" s="1"/>
  <c r="BV664" i="4"/>
  <c r="BW664" i="4"/>
  <c r="BX664" i="4" s="1"/>
  <c r="BV665" i="4"/>
  <c r="BW665" i="4"/>
  <c r="BX665" i="4" s="1"/>
  <c r="BV666" i="4"/>
  <c r="BW666" i="4"/>
  <c r="BX666" i="4" s="1"/>
  <c r="BV667" i="4"/>
  <c r="BW667" i="4"/>
  <c r="BX667" i="4" s="1"/>
  <c r="BV668" i="4"/>
  <c r="BW668" i="4"/>
  <c r="BX668" i="4" s="1"/>
  <c r="BV669" i="4"/>
  <c r="BW669" i="4"/>
  <c r="BX669" i="4" s="1"/>
  <c r="BV670" i="4"/>
  <c r="BW670" i="4"/>
  <c r="BX670" i="4" s="1"/>
  <c r="BV671" i="4"/>
  <c r="BW671" i="4"/>
  <c r="BX671" i="4" s="1"/>
  <c r="BV672" i="4"/>
  <c r="BW672" i="4"/>
  <c r="BX672" i="4" s="1"/>
  <c r="BV673" i="4"/>
  <c r="BW673" i="4"/>
  <c r="BX673" i="4" s="1"/>
  <c r="BV674" i="4"/>
  <c r="BW674" i="4"/>
  <c r="BX674" i="4" s="1"/>
  <c r="BV675" i="4"/>
  <c r="BW675" i="4"/>
  <c r="BX675" i="4" s="1"/>
  <c r="BV676" i="4"/>
  <c r="BW676" i="4"/>
  <c r="BX676" i="4" s="1"/>
  <c r="BV677" i="4"/>
  <c r="BW677" i="4"/>
  <c r="BX677" i="4" s="1"/>
  <c r="BV678" i="4"/>
  <c r="BW678" i="4"/>
  <c r="BX678" i="4" s="1"/>
  <c r="BV679" i="4"/>
  <c r="BW679" i="4"/>
  <c r="BX679" i="4" s="1"/>
  <c r="BV680" i="4"/>
  <c r="BW680" i="4"/>
  <c r="BX680" i="4" s="1"/>
  <c r="BV681" i="4"/>
  <c r="BW681" i="4"/>
  <c r="BX681" i="4" s="1"/>
  <c r="BV682" i="4"/>
  <c r="BW682" i="4"/>
  <c r="BX682" i="4" s="1"/>
  <c r="BV683" i="4"/>
  <c r="BW683" i="4"/>
  <c r="BX683" i="4" s="1"/>
  <c r="BV684" i="4"/>
  <c r="BW684" i="4"/>
  <c r="BX684" i="4" s="1"/>
  <c r="BV685" i="4"/>
  <c r="BW685" i="4"/>
  <c r="BX685" i="4" s="1"/>
  <c r="BV686" i="4"/>
  <c r="BW686" i="4"/>
  <c r="BX686" i="4" s="1"/>
  <c r="BV687" i="4"/>
  <c r="BW687" i="4"/>
  <c r="BX687" i="4" s="1"/>
  <c r="BV688" i="4"/>
  <c r="BW688" i="4"/>
  <c r="BX688" i="4" s="1"/>
  <c r="BV689" i="4"/>
  <c r="BW689" i="4"/>
  <c r="BX689" i="4" s="1"/>
  <c r="BV690" i="4"/>
  <c r="BW690" i="4"/>
  <c r="BX690" i="4" s="1"/>
  <c r="BV691" i="4"/>
  <c r="BW691" i="4"/>
  <c r="BX691" i="4" s="1"/>
  <c r="BV692" i="4"/>
  <c r="BW692" i="4"/>
  <c r="BX692" i="4" s="1"/>
  <c r="BV693" i="4"/>
  <c r="BW693" i="4"/>
  <c r="BX693" i="4" s="1"/>
  <c r="BV694" i="4"/>
  <c r="BW694" i="4"/>
  <c r="BX694" i="4" s="1"/>
  <c r="BV695" i="4"/>
  <c r="BW695" i="4"/>
  <c r="BX695" i="4" s="1"/>
  <c r="BV696" i="4"/>
  <c r="BW696" i="4"/>
  <c r="BX696" i="4" s="1"/>
  <c r="BV697" i="4"/>
  <c r="BW697" i="4"/>
  <c r="BX697" i="4" s="1"/>
  <c r="BV698" i="4"/>
  <c r="BW698" i="4"/>
  <c r="BX698" i="4" s="1"/>
  <c r="BV699" i="4"/>
  <c r="BW699" i="4"/>
  <c r="BX699" i="4" s="1"/>
  <c r="BV700" i="4"/>
  <c r="BW700" i="4"/>
  <c r="BX700" i="4" s="1"/>
  <c r="BV701" i="4"/>
  <c r="BW701" i="4"/>
  <c r="BX701" i="4" s="1"/>
  <c r="BV702" i="4"/>
  <c r="BW702" i="4"/>
  <c r="BX702" i="4" s="1"/>
  <c r="BV703" i="4"/>
  <c r="BW703" i="4"/>
  <c r="BX703" i="4" s="1"/>
  <c r="BV704" i="4"/>
  <c r="BW704" i="4"/>
  <c r="BX704" i="4" s="1"/>
  <c r="BV705" i="4"/>
  <c r="BW705" i="4"/>
  <c r="BX705" i="4" s="1"/>
  <c r="BV706" i="4"/>
  <c r="BW706" i="4"/>
  <c r="BX706" i="4" s="1"/>
  <c r="BV707" i="4"/>
  <c r="BW707" i="4"/>
  <c r="BX707" i="4" s="1"/>
  <c r="BV708" i="4"/>
  <c r="BW708" i="4"/>
  <c r="BX708" i="4" s="1"/>
  <c r="BV709" i="4"/>
  <c r="BW709" i="4"/>
  <c r="BX709" i="4" s="1"/>
  <c r="BV710" i="4"/>
  <c r="BW710" i="4"/>
  <c r="BX710" i="4" s="1"/>
  <c r="BV711" i="4"/>
  <c r="BW711" i="4"/>
  <c r="BX711" i="4" s="1"/>
  <c r="BV712" i="4"/>
  <c r="BW712" i="4"/>
  <c r="BX712" i="4" s="1"/>
  <c r="BV713" i="4"/>
  <c r="BW713" i="4"/>
  <c r="BX713" i="4" s="1"/>
  <c r="BV714" i="4"/>
  <c r="BW714" i="4"/>
  <c r="BX714" i="4" s="1"/>
  <c r="BV715" i="4"/>
  <c r="BW715" i="4"/>
  <c r="BX715" i="4" s="1"/>
  <c r="BV716" i="4"/>
  <c r="BW716" i="4"/>
  <c r="BX716" i="4" s="1"/>
  <c r="BV717" i="4"/>
  <c r="BW717" i="4"/>
  <c r="BX717" i="4" s="1"/>
  <c r="BV718" i="4"/>
  <c r="BW718" i="4"/>
  <c r="BX718" i="4" s="1"/>
  <c r="BV719" i="4"/>
  <c r="BW719" i="4"/>
  <c r="BX719" i="4" s="1"/>
  <c r="BV720" i="4"/>
  <c r="BW720" i="4"/>
  <c r="BX720" i="4" s="1"/>
  <c r="BV721" i="4"/>
  <c r="BW721" i="4"/>
  <c r="BX721" i="4" s="1"/>
  <c r="BV722" i="4"/>
  <c r="BW722" i="4"/>
  <c r="BX722" i="4" s="1"/>
  <c r="BV723" i="4"/>
  <c r="BW723" i="4"/>
  <c r="BX723" i="4" s="1"/>
  <c r="BV724" i="4"/>
  <c r="BW724" i="4"/>
  <c r="BX724" i="4" s="1"/>
  <c r="BV725" i="4"/>
  <c r="BW725" i="4"/>
  <c r="BX725" i="4" s="1"/>
  <c r="BV726" i="4"/>
  <c r="BW726" i="4"/>
  <c r="BX726" i="4" s="1"/>
  <c r="BV727" i="4"/>
  <c r="BW727" i="4"/>
  <c r="BX727" i="4" s="1"/>
  <c r="BV728" i="4"/>
  <c r="BW728" i="4"/>
  <c r="BX728" i="4" s="1"/>
  <c r="BV729" i="4"/>
  <c r="BW729" i="4"/>
  <c r="BX729" i="4" s="1"/>
  <c r="BV730" i="4"/>
  <c r="BW730" i="4"/>
  <c r="BX730" i="4" s="1"/>
  <c r="BV731" i="4"/>
  <c r="BW731" i="4"/>
  <c r="BX731" i="4" s="1"/>
  <c r="BV732" i="4"/>
  <c r="BW732" i="4"/>
  <c r="BX732" i="4" s="1"/>
  <c r="BV733" i="4"/>
  <c r="BW733" i="4"/>
  <c r="BX733" i="4" s="1"/>
  <c r="BV734" i="4"/>
  <c r="BW734" i="4"/>
  <c r="BX734" i="4" s="1"/>
  <c r="BV735" i="4"/>
  <c r="BW735" i="4"/>
  <c r="BX735" i="4" s="1"/>
  <c r="BV736" i="4"/>
  <c r="BW736" i="4"/>
  <c r="BX736" i="4" s="1"/>
  <c r="D371" i="7"/>
  <c r="J371" i="7"/>
  <c r="D372" i="7"/>
  <c r="J372" i="7"/>
  <c r="D373" i="7"/>
  <c r="J373" i="7"/>
  <c r="D374" i="7"/>
  <c r="J374" i="7"/>
  <c r="D375" i="7"/>
  <c r="J375" i="7"/>
  <c r="D376" i="7"/>
  <c r="J376" i="7"/>
  <c r="D377" i="7"/>
  <c r="J377" i="7"/>
  <c r="D378" i="7"/>
  <c r="J378" i="7"/>
  <c r="D379" i="7"/>
  <c r="J379" i="7"/>
  <c r="D380" i="7"/>
  <c r="J380" i="7"/>
  <c r="D381" i="7"/>
  <c r="J381" i="7"/>
  <c r="D382" i="7"/>
  <c r="J382" i="7"/>
  <c r="D383" i="7"/>
  <c r="J383" i="7"/>
  <c r="D384" i="7"/>
  <c r="J384" i="7"/>
  <c r="D385" i="7"/>
  <c r="J385" i="7"/>
  <c r="D386" i="7"/>
  <c r="J386" i="7"/>
  <c r="D387" i="7"/>
  <c r="J387" i="7"/>
  <c r="D388" i="7"/>
  <c r="J388" i="7"/>
  <c r="D389" i="7"/>
  <c r="J389" i="7"/>
  <c r="D390" i="7"/>
  <c r="J390" i="7"/>
  <c r="D391" i="7"/>
  <c r="J391" i="7"/>
  <c r="D392" i="7"/>
  <c r="J392" i="7"/>
  <c r="D393" i="7"/>
  <c r="J393" i="7"/>
  <c r="D394" i="7"/>
  <c r="J394" i="7"/>
  <c r="D395" i="7"/>
  <c r="J395" i="7"/>
  <c r="D396" i="7"/>
  <c r="J396" i="7"/>
  <c r="D397" i="7"/>
  <c r="J397" i="7"/>
  <c r="D398" i="7"/>
  <c r="J398" i="7"/>
  <c r="D399" i="7"/>
  <c r="J399" i="7"/>
  <c r="D400" i="7"/>
  <c r="J400" i="7"/>
  <c r="D401" i="7"/>
  <c r="J401" i="7"/>
  <c r="D402" i="7"/>
  <c r="J402" i="7"/>
  <c r="D403" i="7"/>
  <c r="J403" i="7"/>
  <c r="D404" i="7"/>
  <c r="J404" i="7"/>
  <c r="D405" i="7"/>
  <c r="J405" i="7"/>
  <c r="D406" i="7"/>
  <c r="J406" i="7"/>
  <c r="D407" i="7"/>
  <c r="J407" i="7"/>
  <c r="D408" i="7"/>
  <c r="J408" i="7"/>
  <c r="D409" i="7"/>
  <c r="J409" i="7"/>
  <c r="D410" i="7"/>
  <c r="J410" i="7"/>
  <c r="D411" i="7"/>
  <c r="J411" i="7"/>
  <c r="D412" i="7"/>
  <c r="J412" i="7"/>
  <c r="D413" i="7"/>
  <c r="J413" i="7"/>
  <c r="D414" i="7"/>
  <c r="J414" i="7"/>
  <c r="D415" i="7"/>
  <c r="J415" i="7"/>
  <c r="D416" i="7"/>
  <c r="J416" i="7"/>
  <c r="D417" i="7"/>
  <c r="J417" i="7"/>
  <c r="D418" i="7"/>
  <c r="J418" i="7"/>
  <c r="D419" i="7"/>
  <c r="J419" i="7"/>
  <c r="D420" i="7"/>
  <c r="J420" i="7"/>
  <c r="D421" i="7"/>
  <c r="J421" i="7"/>
  <c r="D422" i="7"/>
  <c r="J422" i="7"/>
  <c r="D423" i="7"/>
  <c r="J423" i="7"/>
  <c r="D424" i="7"/>
  <c r="J424" i="7"/>
  <c r="D425" i="7"/>
  <c r="J425" i="7"/>
  <c r="D426" i="7"/>
  <c r="J426" i="7"/>
  <c r="D427" i="7"/>
  <c r="J427" i="7"/>
  <c r="D428" i="7"/>
  <c r="J428" i="7"/>
  <c r="D429" i="7"/>
  <c r="J429" i="7"/>
  <c r="D430" i="7"/>
  <c r="J430" i="7"/>
  <c r="D431" i="7"/>
  <c r="J431" i="7"/>
  <c r="D432" i="7"/>
  <c r="J432" i="7"/>
  <c r="D433" i="7"/>
  <c r="J433" i="7"/>
  <c r="D434" i="7"/>
  <c r="J434" i="7"/>
  <c r="D435" i="7"/>
  <c r="J435" i="7"/>
  <c r="D436" i="7"/>
  <c r="J436" i="7"/>
  <c r="D437" i="7"/>
  <c r="J437" i="7"/>
  <c r="D438" i="7"/>
  <c r="J438" i="7"/>
  <c r="D439" i="7"/>
  <c r="J439" i="7"/>
  <c r="D440" i="7"/>
  <c r="J440" i="7"/>
  <c r="D441" i="7"/>
  <c r="J441" i="7"/>
  <c r="D442" i="7"/>
  <c r="J442" i="7"/>
  <c r="D443" i="7"/>
  <c r="J443" i="7"/>
  <c r="D444" i="7"/>
  <c r="J444" i="7"/>
  <c r="D445" i="7"/>
  <c r="J445" i="7"/>
  <c r="D446" i="7"/>
  <c r="J446" i="7"/>
  <c r="D447" i="7"/>
  <c r="J447" i="7"/>
  <c r="D448" i="7"/>
  <c r="J448" i="7"/>
  <c r="D449" i="7"/>
  <c r="J449" i="7"/>
  <c r="D450" i="7"/>
  <c r="J450" i="7"/>
  <c r="D451" i="7"/>
  <c r="J451" i="7"/>
  <c r="D452" i="7"/>
  <c r="J452" i="7"/>
  <c r="D453" i="7"/>
  <c r="J453" i="7"/>
  <c r="D454" i="7"/>
  <c r="J454" i="7"/>
  <c r="D455" i="7"/>
  <c r="J455" i="7"/>
  <c r="D456" i="7"/>
  <c r="J456" i="7"/>
  <c r="D457" i="7"/>
  <c r="J457" i="7"/>
  <c r="D458" i="7"/>
  <c r="J458" i="7"/>
  <c r="D459" i="7"/>
  <c r="J459" i="7"/>
  <c r="D460" i="7"/>
  <c r="J460" i="7"/>
  <c r="D461" i="7"/>
  <c r="J461" i="7"/>
  <c r="D462" i="7"/>
  <c r="J462" i="7"/>
  <c r="D463" i="7"/>
  <c r="J463" i="7"/>
  <c r="D464" i="7"/>
  <c r="J464" i="7"/>
  <c r="D465" i="7"/>
  <c r="J465" i="7"/>
  <c r="D466" i="7"/>
  <c r="J466" i="7"/>
  <c r="D467" i="7"/>
  <c r="J467" i="7"/>
  <c r="D468" i="7"/>
  <c r="J468" i="7"/>
  <c r="D469" i="7"/>
  <c r="J469" i="7"/>
  <c r="D470" i="7"/>
  <c r="J470" i="7"/>
  <c r="D471" i="7"/>
  <c r="J471" i="7"/>
  <c r="D472" i="7"/>
  <c r="J472" i="7"/>
  <c r="D473" i="7"/>
  <c r="J473" i="7"/>
  <c r="D474" i="7"/>
  <c r="J474" i="7"/>
  <c r="D475" i="7"/>
  <c r="J475" i="7"/>
  <c r="D476" i="7"/>
  <c r="J476" i="7"/>
  <c r="D477" i="7"/>
  <c r="J477" i="7"/>
  <c r="D478" i="7"/>
  <c r="J478" i="7"/>
  <c r="D479" i="7"/>
  <c r="J479" i="7"/>
  <c r="D480" i="7"/>
  <c r="J480" i="7"/>
  <c r="D481" i="7"/>
  <c r="J481" i="7"/>
  <c r="D482" i="7"/>
  <c r="J482" i="7"/>
  <c r="D483" i="7"/>
  <c r="J483" i="7"/>
  <c r="D484" i="7"/>
  <c r="J484" i="7"/>
  <c r="D485" i="7"/>
  <c r="J485" i="7"/>
  <c r="D486" i="7"/>
  <c r="J486" i="7"/>
  <c r="D487" i="7"/>
  <c r="J487" i="7"/>
  <c r="D488" i="7"/>
  <c r="J488" i="7"/>
  <c r="D489" i="7"/>
  <c r="J489" i="7"/>
  <c r="D490" i="7"/>
  <c r="J490" i="7"/>
  <c r="D491" i="7"/>
  <c r="J491" i="7"/>
  <c r="D492" i="7"/>
  <c r="J492" i="7"/>
  <c r="D493" i="7"/>
  <c r="J493" i="7"/>
  <c r="D494" i="7"/>
  <c r="J494" i="7"/>
  <c r="D495" i="7"/>
  <c r="J495" i="7"/>
  <c r="D496" i="7"/>
  <c r="J496" i="7"/>
  <c r="D497" i="7"/>
  <c r="J497" i="7"/>
  <c r="D498" i="7"/>
  <c r="J498" i="7"/>
  <c r="D499" i="7"/>
  <c r="J499" i="7"/>
  <c r="D500" i="7"/>
  <c r="J500" i="7"/>
  <c r="D501" i="7"/>
  <c r="J501" i="7"/>
  <c r="D502" i="7"/>
  <c r="J502" i="7"/>
  <c r="D503" i="7"/>
  <c r="J503" i="7"/>
  <c r="D504" i="7"/>
  <c r="J504" i="7"/>
  <c r="D505" i="7"/>
  <c r="J505" i="7"/>
  <c r="D506" i="7"/>
  <c r="J506" i="7"/>
  <c r="D507" i="7"/>
  <c r="J507" i="7"/>
  <c r="D508" i="7"/>
  <c r="J508" i="7"/>
  <c r="D509" i="7"/>
  <c r="J509" i="7"/>
  <c r="D510" i="7"/>
  <c r="J510" i="7"/>
  <c r="D511" i="7"/>
  <c r="J511" i="7"/>
  <c r="D512" i="7"/>
  <c r="J512" i="7"/>
  <c r="D513" i="7"/>
  <c r="J513" i="7"/>
  <c r="D514" i="7"/>
  <c r="J514" i="7"/>
  <c r="D515" i="7"/>
  <c r="J515" i="7"/>
  <c r="D516" i="7"/>
  <c r="J516" i="7"/>
  <c r="D517" i="7"/>
  <c r="J517" i="7"/>
  <c r="D518" i="7"/>
  <c r="J518" i="7"/>
  <c r="D519" i="7"/>
  <c r="J519" i="7"/>
  <c r="D520" i="7"/>
  <c r="J520" i="7"/>
  <c r="D521" i="7"/>
  <c r="J521" i="7"/>
  <c r="D522" i="7"/>
  <c r="J522" i="7"/>
  <c r="D523" i="7"/>
  <c r="J523" i="7"/>
  <c r="D524" i="7"/>
  <c r="J524" i="7"/>
  <c r="D525" i="7"/>
  <c r="J525" i="7"/>
  <c r="D526" i="7"/>
  <c r="J526" i="7"/>
  <c r="D527" i="7"/>
  <c r="J527" i="7"/>
  <c r="D528" i="7"/>
  <c r="J528" i="7"/>
  <c r="D529" i="7"/>
  <c r="J529" i="7"/>
  <c r="D530" i="7"/>
  <c r="J530" i="7"/>
  <c r="D531" i="7"/>
  <c r="J531" i="7"/>
  <c r="D532" i="7"/>
  <c r="J532" i="7"/>
  <c r="D533" i="7"/>
  <c r="J533" i="7"/>
  <c r="D534" i="7"/>
  <c r="J534" i="7"/>
  <c r="D535" i="7"/>
  <c r="J535" i="7"/>
  <c r="D536" i="7"/>
  <c r="J536" i="7"/>
  <c r="D537" i="7"/>
  <c r="J537" i="7"/>
  <c r="D538" i="7"/>
  <c r="J538" i="7"/>
  <c r="D539" i="7"/>
  <c r="J539" i="7"/>
  <c r="D540" i="7"/>
  <c r="J540" i="7"/>
  <c r="D541" i="7"/>
  <c r="J541" i="7"/>
  <c r="D542" i="7"/>
  <c r="J542" i="7"/>
  <c r="D543" i="7"/>
  <c r="J543" i="7"/>
  <c r="D544" i="7"/>
  <c r="J544" i="7"/>
  <c r="D545" i="7"/>
  <c r="J545" i="7"/>
  <c r="D546" i="7"/>
  <c r="J546" i="7"/>
  <c r="D547" i="7"/>
  <c r="J547" i="7"/>
  <c r="D548" i="7"/>
  <c r="J548" i="7"/>
  <c r="D549" i="7"/>
  <c r="J549" i="7"/>
  <c r="D550" i="7"/>
  <c r="J550" i="7"/>
  <c r="D551" i="7"/>
  <c r="J551" i="7"/>
  <c r="D552" i="7"/>
  <c r="J552" i="7"/>
  <c r="D553" i="7"/>
  <c r="J553" i="7"/>
  <c r="D554" i="7"/>
  <c r="J554" i="7"/>
  <c r="D555" i="7"/>
  <c r="J555" i="7"/>
  <c r="D556" i="7"/>
  <c r="J556" i="7"/>
  <c r="D557" i="7"/>
  <c r="J557" i="7"/>
  <c r="D558" i="7"/>
  <c r="J558" i="7"/>
  <c r="D559" i="7"/>
  <c r="J559" i="7"/>
  <c r="D560" i="7"/>
  <c r="J560" i="7"/>
  <c r="D561" i="7"/>
  <c r="J561" i="7"/>
  <c r="D562" i="7"/>
  <c r="J562" i="7"/>
  <c r="D563" i="7"/>
  <c r="J563" i="7"/>
  <c r="D564" i="7"/>
  <c r="J564" i="7"/>
  <c r="D565" i="7"/>
  <c r="J565" i="7"/>
  <c r="D566" i="7"/>
  <c r="J566" i="7"/>
  <c r="D567" i="7"/>
  <c r="J567" i="7"/>
  <c r="D568" i="7"/>
  <c r="J568" i="7"/>
  <c r="D569" i="7"/>
  <c r="J569" i="7"/>
  <c r="D570" i="7"/>
  <c r="J570" i="7"/>
  <c r="D571" i="7"/>
  <c r="J571" i="7"/>
  <c r="D572" i="7"/>
  <c r="J572" i="7"/>
  <c r="D573" i="7"/>
  <c r="J573" i="7"/>
  <c r="D574" i="7"/>
  <c r="J574" i="7"/>
  <c r="D575" i="7"/>
  <c r="J575" i="7"/>
  <c r="D576" i="7"/>
  <c r="J576" i="7"/>
  <c r="D577" i="7"/>
  <c r="J577" i="7"/>
  <c r="D578" i="7"/>
  <c r="J578" i="7"/>
  <c r="D579" i="7"/>
  <c r="J579" i="7"/>
  <c r="D580" i="7"/>
  <c r="J580" i="7"/>
  <c r="D581" i="7"/>
  <c r="J581" i="7"/>
  <c r="D582" i="7"/>
  <c r="J582" i="7"/>
  <c r="D583" i="7"/>
  <c r="J583" i="7"/>
  <c r="D584" i="7"/>
  <c r="J584" i="7"/>
  <c r="D585" i="7"/>
  <c r="J585" i="7"/>
  <c r="D586" i="7"/>
  <c r="J586" i="7"/>
  <c r="D587" i="7"/>
  <c r="J587" i="7"/>
  <c r="D588" i="7"/>
  <c r="J588" i="7"/>
  <c r="D589" i="7"/>
  <c r="J589" i="7"/>
  <c r="D590" i="7"/>
  <c r="J590" i="7"/>
  <c r="D591" i="7"/>
  <c r="J591" i="7"/>
  <c r="D592" i="7"/>
  <c r="J592" i="7"/>
  <c r="D593" i="7"/>
  <c r="J593" i="7"/>
  <c r="D594" i="7"/>
  <c r="J594" i="7"/>
  <c r="D595" i="7"/>
  <c r="J595" i="7"/>
  <c r="D596" i="7"/>
  <c r="J596" i="7"/>
  <c r="D597" i="7"/>
  <c r="J597" i="7"/>
  <c r="D598" i="7"/>
  <c r="J598" i="7"/>
  <c r="D599" i="7"/>
  <c r="J599" i="7"/>
  <c r="D600" i="7"/>
  <c r="J600" i="7"/>
  <c r="D601" i="7"/>
  <c r="J601" i="7"/>
  <c r="D602" i="7"/>
  <c r="J602" i="7"/>
  <c r="D603" i="7"/>
  <c r="J603" i="7"/>
  <c r="D604" i="7"/>
  <c r="J604" i="7"/>
  <c r="D605" i="7"/>
  <c r="J605" i="7"/>
  <c r="D606" i="7"/>
  <c r="J606" i="7"/>
  <c r="D607" i="7"/>
  <c r="J607" i="7"/>
  <c r="D608" i="7"/>
  <c r="J608" i="7"/>
  <c r="D609" i="7"/>
  <c r="J609" i="7"/>
  <c r="D610" i="7"/>
  <c r="J610" i="7"/>
  <c r="D611" i="7"/>
  <c r="J611" i="7"/>
  <c r="D612" i="7"/>
  <c r="J612" i="7"/>
  <c r="D613" i="7"/>
  <c r="J613" i="7"/>
  <c r="D614" i="7"/>
  <c r="J614" i="7"/>
  <c r="D615" i="7"/>
  <c r="J615" i="7"/>
  <c r="D616" i="7"/>
  <c r="J616" i="7"/>
  <c r="D617" i="7"/>
  <c r="J617" i="7"/>
  <c r="D618" i="7"/>
  <c r="J618" i="7"/>
  <c r="D619" i="7"/>
  <c r="J619" i="7"/>
  <c r="D620" i="7"/>
  <c r="J620" i="7"/>
  <c r="D621" i="7"/>
  <c r="J621" i="7"/>
  <c r="D622" i="7"/>
  <c r="J622" i="7"/>
  <c r="D623" i="7"/>
  <c r="J623" i="7"/>
  <c r="D624" i="7"/>
  <c r="J624" i="7"/>
  <c r="D625" i="7"/>
  <c r="J625" i="7"/>
  <c r="D626" i="7"/>
  <c r="J626" i="7"/>
  <c r="D627" i="7"/>
  <c r="J627" i="7"/>
  <c r="D628" i="7"/>
  <c r="J628" i="7"/>
  <c r="D629" i="7"/>
  <c r="J629" i="7"/>
  <c r="D630" i="7"/>
  <c r="J630" i="7"/>
  <c r="D631" i="7"/>
  <c r="J631" i="7"/>
  <c r="D632" i="7"/>
  <c r="J632" i="7"/>
  <c r="D633" i="7"/>
  <c r="J633" i="7"/>
  <c r="D634" i="7"/>
  <c r="J634" i="7"/>
  <c r="D635" i="7"/>
  <c r="J635" i="7"/>
  <c r="D636" i="7"/>
  <c r="J636" i="7"/>
  <c r="D637" i="7"/>
  <c r="J637" i="7"/>
  <c r="D638" i="7"/>
  <c r="J638" i="7"/>
  <c r="D639" i="7"/>
  <c r="J639" i="7"/>
  <c r="D640" i="7"/>
  <c r="J640" i="7"/>
  <c r="D641" i="7"/>
  <c r="J641" i="7"/>
  <c r="D642" i="7"/>
  <c r="J642" i="7"/>
  <c r="D643" i="7"/>
  <c r="J643" i="7"/>
  <c r="D644" i="7"/>
  <c r="J644" i="7"/>
  <c r="D645" i="7"/>
  <c r="J645" i="7"/>
  <c r="D646" i="7"/>
  <c r="J646" i="7"/>
  <c r="D647" i="7"/>
  <c r="J647" i="7"/>
  <c r="D648" i="7"/>
  <c r="J648" i="7"/>
  <c r="D649" i="7"/>
  <c r="J649" i="7"/>
  <c r="D650" i="7"/>
  <c r="J650" i="7"/>
  <c r="D651" i="7"/>
  <c r="J651" i="7"/>
  <c r="D652" i="7"/>
  <c r="J652" i="7"/>
  <c r="D653" i="7"/>
  <c r="J653" i="7"/>
  <c r="D654" i="7"/>
  <c r="J654" i="7"/>
  <c r="D655" i="7"/>
  <c r="J655" i="7"/>
  <c r="D656" i="7"/>
  <c r="J656" i="7"/>
  <c r="D657" i="7"/>
  <c r="J657" i="7"/>
  <c r="D658" i="7"/>
  <c r="J658" i="7"/>
  <c r="D659" i="7"/>
  <c r="J659" i="7"/>
  <c r="D660" i="7"/>
  <c r="J660" i="7"/>
  <c r="D661" i="7"/>
  <c r="J661" i="7"/>
  <c r="D662" i="7"/>
  <c r="J662" i="7"/>
  <c r="D663" i="7"/>
  <c r="J663" i="7"/>
  <c r="D664" i="7"/>
  <c r="J664" i="7"/>
  <c r="D665" i="7"/>
  <c r="J665" i="7"/>
  <c r="D666" i="7"/>
  <c r="J666" i="7"/>
  <c r="D667" i="7"/>
  <c r="J667" i="7"/>
  <c r="D668" i="7"/>
  <c r="J668" i="7"/>
  <c r="D669" i="7"/>
  <c r="J669" i="7"/>
  <c r="D670" i="7"/>
  <c r="J670" i="7"/>
  <c r="D671" i="7"/>
  <c r="J671" i="7"/>
  <c r="D672" i="7"/>
  <c r="J672" i="7"/>
  <c r="D673" i="7"/>
  <c r="J673" i="7"/>
  <c r="D674" i="7"/>
  <c r="J674" i="7"/>
  <c r="D675" i="7"/>
  <c r="J675" i="7"/>
  <c r="D676" i="7"/>
  <c r="J676" i="7"/>
  <c r="D677" i="7"/>
  <c r="J677" i="7"/>
  <c r="D678" i="7"/>
  <c r="J678" i="7"/>
  <c r="D679" i="7"/>
  <c r="J679" i="7"/>
  <c r="D680" i="7"/>
  <c r="J680" i="7"/>
  <c r="D681" i="7"/>
  <c r="J681" i="7"/>
  <c r="D682" i="7"/>
  <c r="J682" i="7"/>
  <c r="D683" i="7"/>
  <c r="J683" i="7"/>
  <c r="D684" i="7"/>
  <c r="J684" i="7"/>
  <c r="D685" i="7"/>
  <c r="J685" i="7"/>
  <c r="D686" i="7"/>
  <c r="J686" i="7"/>
  <c r="D687" i="7"/>
  <c r="J687" i="7"/>
  <c r="D688" i="7"/>
  <c r="J688" i="7"/>
  <c r="D689" i="7"/>
  <c r="J689" i="7"/>
  <c r="D690" i="7"/>
  <c r="J690" i="7"/>
  <c r="D691" i="7"/>
  <c r="J691" i="7"/>
  <c r="D692" i="7"/>
  <c r="J692" i="7"/>
  <c r="D693" i="7"/>
  <c r="J693" i="7"/>
  <c r="D694" i="7"/>
  <c r="J694" i="7"/>
  <c r="D695" i="7"/>
  <c r="J695" i="7"/>
  <c r="D696" i="7"/>
  <c r="J696" i="7"/>
  <c r="D697" i="7"/>
  <c r="J697" i="7"/>
  <c r="D698" i="7"/>
  <c r="J698" i="7"/>
  <c r="D699" i="7"/>
  <c r="J699" i="7"/>
  <c r="D700" i="7"/>
  <c r="J700" i="7"/>
  <c r="D701" i="7"/>
  <c r="J701" i="7"/>
  <c r="D702" i="7"/>
  <c r="J702" i="7"/>
  <c r="D703" i="7"/>
  <c r="J703" i="7"/>
  <c r="D704" i="7"/>
  <c r="J704" i="7"/>
  <c r="D705" i="7"/>
  <c r="J705" i="7"/>
  <c r="D706" i="7"/>
  <c r="J706" i="7"/>
  <c r="D707" i="7"/>
  <c r="J707" i="7"/>
  <c r="D708" i="7"/>
  <c r="J708" i="7"/>
  <c r="D709" i="7"/>
  <c r="J709" i="7"/>
  <c r="D710" i="7"/>
  <c r="J710" i="7"/>
  <c r="D711" i="7"/>
  <c r="J711" i="7"/>
  <c r="D712" i="7"/>
  <c r="J712" i="7"/>
  <c r="D713" i="7"/>
  <c r="J713" i="7"/>
  <c r="D714" i="7"/>
  <c r="J714" i="7"/>
  <c r="D715" i="7"/>
  <c r="J715" i="7"/>
  <c r="D716" i="7"/>
  <c r="J716" i="7"/>
  <c r="D717" i="7"/>
  <c r="J717" i="7"/>
  <c r="D718" i="7"/>
  <c r="J718" i="7"/>
  <c r="D719" i="7"/>
  <c r="J719" i="7"/>
  <c r="D720" i="7"/>
  <c r="J720" i="7"/>
  <c r="D721" i="7"/>
  <c r="J721" i="7"/>
  <c r="D722" i="7"/>
  <c r="J722" i="7"/>
  <c r="D723" i="7"/>
  <c r="J723" i="7"/>
  <c r="D724" i="7"/>
  <c r="J724" i="7"/>
  <c r="D725" i="7"/>
  <c r="J725" i="7"/>
  <c r="D726" i="7"/>
  <c r="J726" i="7"/>
  <c r="D727" i="7"/>
  <c r="J727" i="7"/>
  <c r="D728" i="7"/>
  <c r="J728" i="7"/>
  <c r="D729" i="7"/>
  <c r="J729" i="7"/>
  <c r="D730" i="7"/>
  <c r="J730" i="7"/>
  <c r="D731" i="7"/>
  <c r="J731" i="7"/>
  <c r="D732" i="7"/>
  <c r="J732" i="7"/>
  <c r="D733" i="7"/>
  <c r="J733" i="7"/>
  <c r="D734" i="7"/>
  <c r="J734" i="7"/>
  <c r="D735" i="7"/>
  <c r="J735" i="7"/>
  <c r="E431" i="7" l="1"/>
  <c r="F431" i="7" s="1"/>
  <c r="Z375" i="4"/>
  <c r="Z379" i="4"/>
  <c r="Z383" i="4"/>
  <c r="Z387" i="4"/>
  <c r="Z391" i="4"/>
  <c r="Z395" i="4"/>
  <c r="Z399" i="4"/>
  <c r="Z403" i="4"/>
  <c r="Z407" i="4"/>
  <c r="Z411" i="4"/>
  <c r="Z415" i="4"/>
  <c r="Z419" i="4"/>
  <c r="Z423" i="4"/>
  <c r="Z427" i="4"/>
  <c r="Z431" i="4"/>
  <c r="Z435" i="4"/>
  <c r="Z439" i="4"/>
  <c r="Z443" i="4"/>
  <c r="Z447" i="4"/>
  <c r="Z451" i="4"/>
  <c r="Z455" i="4"/>
  <c r="Z459" i="4"/>
  <c r="Z463" i="4"/>
  <c r="Z467" i="4"/>
  <c r="Z471" i="4"/>
  <c r="Z475" i="4"/>
  <c r="Z479" i="4"/>
  <c r="Z483" i="4"/>
  <c r="Z487" i="4"/>
  <c r="Z491" i="4"/>
  <c r="Z495" i="4"/>
  <c r="Z499" i="4"/>
  <c r="Z503" i="4"/>
  <c r="Z507" i="4"/>
  <c r="Z511" i="4"/>
  <c r="Z515" i="4"/>
  <c r="Z519" i="4"/>
  <c r="Z521" i="4"/>
  <c r="Z532" i="4"/>
  <c r="Z542" i="4"/>
  <c r="Z552" i="4"/>
  <c r="Z564" i="4"/>
  <c r="Z575" i="4"/>
  <c r="Z586" i="4"/>
  <c r="Z597" i="4"/>
  <c r="Z607" i="4"/>
  <c r="Z618" i="4"/>
  <c r="Z628" i="4"/>
  <c r="Z639" i="4"/>
  <c r="Z650" i="4"/>
  <c r="Z661" i="4"/>
  <c r="Z672" i="4"/>
  <c r="Z683" i="4"/>
  <c r="Z695" i="4"/>
  <c r="Z706" i="4"/>
  <c r="Z719" i="4"/>
  <c r="Z729" i="4"/>
  <c r="Z520" i="4"/>
  <c r="Z531" i="4"/>
  <c r="Z543" i="4"/>
  <c r="Z553" i="4"/>
  <c r="Z563" i="4"/>
  <c r="Z574" i="4"/>
  <c r="Z585" i="4"/>
  <c r="Z595" i="4"/>
  <c r="Z606" i="4"/>
  <c r="Z617" i="4"/>
  <c r="Z627" i="4"/>
  <c r="Z638" i="4"/>
  <c r="Z649" i="4"/>
  <c r="Z660" i="4"/>
  <c r="Z671" i="4"/>
  <c r="Z681" i="4"/>
  <c r="Z692" i="4"/>
  <c r="Z703" i="4"/>
  <c r="Z716" i="4"/>
  <c r="Z725" i="4"/>
  <c r="Z522" i="4"/>
  <c r="Z536" i="4"/>
  <c r="Z554" i="4"/>
  <c r="Z569" i="4"/>
  <c r="Z584" i="4"/>
  <c r="Z600" i="4"/>
  <c r="Z616" i="4"/>
  <c r="Z632" i="4"/>
  <c r="Z646" i="4"/>
  <c r="Z663" i="4"/>
  <c r="Z678" i="4"/>
  <c r="Z691" i="4"/>
  <c r="Z705" i="4"/>
  <c r="Z717" i="4"/>
  <c r="Z733" i="4"/>
  <c r="Z376" i="4"/>
  <c r="Z380" i="4"/>
  <c r="Z384" i="4"/>
  <c r="Z388" i="4"/>
  <c r="Z392" i="4"/>
  <c r="Z396" i="4"/>
  <c r="Z400" i="4"/>
  <c r="Z404" i="4"/>
  <c r="Z408" i="4"/>
  <c r="Z412" i="4"/>
  <c r="Z416" i="4"/>
  <c r="Z420" i="4"/>
  <c r="Z424" i="4"/>
  <c r="Z428" i="4"/>
  <c r="Z432" i="4"/>
  <c r="Z436" i="4"/>
  <c r="Z440" i="4"/>
  <c r="Z444" i="4"/>
  <c r="Z448" i="4"/>
  <c r="Z452" i="4"/>
  <c r="Z456" i="4"/>
  <c r="Z460" i="4"/>
  <c r="Z464" i="4"/>
  <c r="Z468" i="4"/>
  <c r="Z472" i="4"/>
  <c r="Z476" i="4"/>
  <c r="Z480" i="4"/>
  <c r="Z484" i="4"/>
  <c r="Z488" i="4"/>
  <c r="Z492" i="4"/>
  <c r="Z496" i="4"/>
  <c r="Z500" i="4"/>
  <c r="Z504" i="4"/>
  <c r="Z508" i="4"/>
  <c r="Z512" i="4"/>
  <c r="Z516" i="4"/>
  <c r="Z523" i="4"/>
  <c r="Z534" i="4"/>
  <c r="Z545" i="4"/>
  <c r="Z555" i="4"/>
  <c r="Z567" i="4"/>
  <c r="Z578" i="4"/>
  <c r="Z589" i="4"/>
  <c r="Z599" i="4"/>
  <c r="Z610" i="4"/>
  <c r="Z620" i="4"/>
  <c r="Z631" i="4"/>
  <c r="Z642" i="4"/>
  <c r="Z653" i="4"/>
  <c r="Z664" i="4"/>
  <c r="Z675" i="4"/>
  <c r="Z687" i="4"/>
  <c r="Z698" i="4"/>
  <c r="Z709" i="4"/>
  <c r="Z722" i="4"/>
  <c r="Z732" i="4"/>
  <c r="Z524" i="4"/>
  <c r="Z535" i="4"/>
  <c r="Z546" i="4"/>
  <c r="Z556" i="4"/>
  <c r="Z566" i="4"/>
  <c r="Z577" i="4"/>
  <c r="Z587" i="4"/>
  <c r="Z598" i="4"/>
  <c r="Z609" i="4"/>
  <c r="Z619" i="4"/>
  <c r="Z630" i="4"/>
  <c r="Z641" i="4"/>
  <c r="Z652" i="4"/>
  <c r="Z662" i="4"/>
  <c r="Z673" i="4"/>
  <c r="Z684" i="4"/>
  <c r="Z694" i="4"/>
  <c r="Z707" i="4"/>
  <c r="Z718" i="4"/>
  <c r="Z728" i="4"/>
  <c r="Z525" i="4"/>
  <c r="Z540" i="4"/>
  <c r="Z557" i="4"/>
  <c r="Z573" i="4"/>
  <c r="Z588" i="4"/>
  <c r="Z605" i="4"/>
  <c r="Z621" i="4"/>
  <c r="Z637" i="4"/>
  <c r="Z651" i="4"/>
  <c r="Z667" i="4"/>
  <c r="Z682" i="4"/>
  <c r="Z696" i="4"/>
  <c r="Z708" i="4"/>
  <c r="Z721" i="4"/>
  <c r="Z736" i="4"/>
  <c r="Z373" i="4"/>
  <c r="Z377" i="4"/>
  <c r="Z381" i="4"/>
  <c r="Z385" i="4"/>
  <c r="Z389" i="4"/>
  <c r="Z393" i="4"/>
  <c r="Z397" i="4"/>
  <c r="Z401" i="4"/>
  <c r="Z405" i="4"/>
  <c r="Z409" i="4"/>
  <c r="Z413" i="4"/>
  <c r="Z417" i="4"/>
  <c r="Z421" i="4"/>
  <c r="Z425" i="4"/>
  <c r="Z429" i="4"/>
  <c r="Z433" i="4"/>
  <c r="Z437" i="4"/>
  <c r="Z441" i="4"/>
  <c r="Z445" i="4"/>
  <c r="Z449" i="4"/>
  <c r="Z453" i="4"/>
  <c r="Z457" i="4"/>
  <c r="Z461" i="4"/>
  <c r="Z465" i="4"/>
  <c r="Z469" i="4"/>
  <c r="Z473" i="4"/>
  <c r="Z477" i="4"/>
  <c r="Z481" i="4"/>
  <c r="Z485" i="4"/>
  <c r="Z489" i="4"/>
  <c r="Z493" i="4"/>
  <c r="Z497" i="4"/>
  <c r="Z501" i="4"/>
  <c r="Z505" i="4"/>
  <c r="Z509" i="4"/>
  <c r="Z513" i="4"/>
  <c r="Z517" i="4"/>
  <c r="Z526" i="4"/>
  <c r="Z537" i="4"/>
  <c r="Z547" i="4"/>
  <c r="Z559" i="4"/>
  <c r="Z570" i="4"/>
  <c r="Z581" i="4"/>
  <c r="Z591" i="4"/>
  <c r="Z602" i="4"/>
  <c r="Z613" i="4"/>
  <c r="Z623" i="4"/>
  <c r="Z634" i="4"/>
  <c r="Z645" i="4"/>
  <c r="Z656" i="4"/>
  <c r="Z666" i="4"/>
  <c r="Z677" i="4"/>
  <c r="Z689" i="4"/>
  <c r="Z701" i="4"/>
  <c r="Z712" i="4"/>
  <c r="Z724" i="4"/>
  <c r="Z735" i="4"/>
  <c r="Z527" i="4"/>
  <c r="Z538" i="4"/>
  <c r="Z548" i="4"/>
  <c r="Z558" i="4"/>
  <c r="Z568" i="4"/>
  <c r="Z580" i="4"/>
  <c r="Z590" i="4"/>
  <c r="Z601" i="4"/>
  <c r="Z611" i="4"/>
  <c r="Z622" i="4"/>
  <c r="Z633" i="4"/>
  <c r="Z644" i="4"/>
  <c r="Z654" i="4"/>
  <c r="Z665" i="4"/>
  <c r="Z676" i="4"/>
  <c r="Z686" i="4"/>
  <c r="Z697" i="4"/>
  <c r="Z710" i="4"/>
  <c r="Z720" i="4"/>
  <c r="Z731" i="4"/>
  <c r="Z530" i="4"/>
  <c r="Z544" i="4"/>
  <c r="Z560" i="4"/>
  <c r="Z576" i="4"/>
  <c r="Z592" i="4"/>
  <c r="Z608" i="4"/>
  <c r="Z624" i="4"/>
  <c r="Z640" i="4"/>
  <c r="Z655" i="4"/>
  <c r="Z670" i="4"/>
  <c r="Z685" i="4"/>
  <c r="Z699" i="4"/>
  <c r="Z711" i="4"/>
  <c r="Z726" i="4"/>
  <c r="Z374" i="4"/>
  <c r="Z378" i="4"/>
  <c r="Z382" i="4"/>
  <c r="Z386" i="4"/>
  <c r="Z390" i="4"/>
  <c r="Z394" i="4"/>
  <c r="Z398" i="4"/>
  <c r="Z402" i="4"/>
  <c r="Z406" i="4"/>
  <c r="Z410" i="4"/>
  <c r="Z414" i="4"/>
  <c r="Z418" i="4"/>
  <c r="Z422" i="4"/>
  <c r="Z426" i="4"/>
  <c r="Z430" i="4"/>
  <c r="Z434" i="4"/>
  <c r="Z438" i="4"/>
  <c r="Z442" i="4"/>
  <c r="Z446" i="4"/>
  <c r="Z450" i="4"/>
  <c r="Z454" i="4"/>
  <c r="Z458" i="4"/>
  <c r="Z462" i="4"/>
  <c r="Z466" i="4"/>
  <c r="Z470" i="4"/>
  <c r="Z474" i="4"/>
  <c r="Z478" i="4"/>
  <c r="Z482" i="4"/>
  <c r="Z486" i="4"/>
  <c r="Z490" i="4"/>
  <c r="Z494" i="4"/>
  <c r="Z498" i="4"/>
  <c r="Z502" i="4"/>
  <c r="Z506" i="4"/>
  <c r="Z510" i="4"/>
  <c r="Z514" i="4"/>
  <c r="Z518" i="4"/>
  <c r="Z372" i="4"/>
  <c r="Z529" i="4"/>
  <c r="Z539" i="4"/>
  <c r="Z550" i="4"/>
  <c r="Z562" i="4"/>
  <c r="Z572" i="4"/>
  <c r="Z583" i="4"/>
  <c r="Z594" i="4"/>
  <c r="Z604" i="4"/>
  <c r="Z615" i="4"/>
  <c r="Z626" i="4"/>
  <c r="Z636" i="4"/>
  <c r="Z648" i="4"/>
  <c r="Z658" i="4"/>
  <c r="Z669" i="4"/>
  <c r="Z680" i="4"/>
  <c r="Z693" i="4"/>
  <c r="Z704" i="4"/>
  <c r="Z715" i="4"/>
  <c r="Z727" i="4"/>
  <c r="Z528" i="4"/>
  <c r="Z541" i="4"/>
  <c r="Z551" i="4"/>
  <c r="Z561" i="4"/>
  <c r="Z571" i="4"/>
  <c r="Z582" i="4"/>
  <c r="Z593" i="4"/>
  <c r="Z603" i="4"/>
  <c r="Z614" i="4"/>
  <c r="Z625" i="4"/>
  <c r="Z635" i="4"/>
  <c r="Z647" i="4"/>
  <c r="Z657" i="4"/>
  <c r="Z668" i="4"/>
  <c r="Z679" i="4"/>
  <c r="Z690" i="4"/>
  <c r="Z700" i="4"/>
  <c r="Z713" i="4"/>
  <c r="Z723" i="4"/>
  <c r="Z734" i="4"/>
  <c r="Z533" i="4"/>
  <c r="Z549" i="4"/>
  <c r="Z565" i="4"/>
  <c r="Z579" i="4"/>
  <c r="Z596" i="4"/>
  <c r="Z612" i="4"/>
  <c r="Z629" i="4"/>
  <c r="Z643" i="4"/>
  <c r="Z659" i="4"/>
  <c r="Z674" i="4"/>
  <c r="Z688" i="4"/>
  <c r="Z702" i="4"/>
  <c r="Z714" i="4"/>
  <c r="Z730" i="4"/>
  <c r="G701" i="7"/>
  <c r="G652" i="7"/>
  <c r="E610" i="7"/>
  <c r="F610" i="7" s="1"/>
  <c r="E582" i="7"/>
  <c r="F582" i="7" s="1"/>
  <c r="E540" i="7"/>
  <c r="F540" i="7" s="1"/>
  <c r="G545" i="7"/>
  <c r="E521" i="7"/>
  <c r="F521" i="7" s="1"/>
  <c r="E611" i="7"/>
  <c r="F611" i="7" s="1"/>
  <c r="E711" i="7"/>
  <c r="F711" i="7" s="1"/>
  <c r="E703" i="7"/>
  <c r="F703" i="7" s="1"/>
  <c r="E718" i="7"/>
  <c r="F718" i="7" s="1"/>
  <c r="E714" i="7"/>
  <c r="F714" i="7" s="1"/>
  <c r="E710" i="7"/>
  <c r="F710" i="7" s="1"/>
  <c r="E706" i="7"/>
  <c r="F706" i="7" s="1"/>
  <c r="G702" i="7"/>
  <c r="G681" i="7"/>
  <c r="G677" i="7"/>
  <c r="G673" i="7"/>
  <c r="E669" i="7"/>
  <c r="F669" i="7" s="1"/>
  <c r="G665" i="7"/>
  <c r="G661" i="7"/>
  <c r="E655" i="7"/>
  <c r="F655" i="7" s="1"/>
  <c r="G605" i="7"/>
  <c r="G603" i="7"/>
  <c r="G599" i="7"/>
  <c r="G595" i="7"/>
  <c r="G591" i="7"/>
  <c r="G544" i="7"/>
  <c r="G517" i="7"/>
  <c r="G509" i="7"/>
  <c r="G505" i="7"/>
  <c r="G501" i="7"/>
  <c r="G493" i="7"/>
  <c r="G489" i="7"/>
  <c r="G485" i="7"/>
  <c r="G477" i="7"/>
  <c r="G473" i="7"/>
  <c r="G469" i="7"/>
  <c r="G465" i="7"/>
  <c r="E463" i="7"/>
  <c r="F463" i="7" s="1"/>
  <c r="E459" i="7"/>
  <c r="F459" i="7" s="1"/>
  <c r="E455" i="7"/>
  <c r="F455" i="7" s="1"/>
  <c r="E451" i="7"/>
  <c r="F451" i="7" s="1"/>
  <c r="E447" i="7"/>
  <c r="F447" i="7" s="1"/>
  <c r="E445" i="7"/>
  <c r="F445" i="7" s="1"/>
  <c r="E443" i="7"/>
  <c r="F443" i="7" s="1"/>
  <c r="E441" i="7"/>
  <c r="F441" i="7" s="1"/>
  <c r="E439" i="7"/>
  <c r="F439" i="7" s="1"/>
  <c r="E437" i="7"/>
  <c r="F437" i="7" s="1"/>
  <c r="E435" i="7"/>
  <c r="F435" i="7" s="1"/>
  <c r="E433" i="7"/>
  <c r="F433" i="7" s="1"/>
  <c r="E735" i="7"/>
  <c r="F735" i="7" s="1"/>
  <c r="G733" i="7"/>
  <c r="E731" i="7"/>
  <c r="F731" i="7" s="1"/>
  <c r="G729" i="7"/>
  <c r="E727" i="7"/>
  <c r="F727" i="7" s="1"/>
  <c r="G725" i="7"/>
  <c r="E723" i="7"/>
  <c r="F723" i="7" s="1"/>
  <c r="G721" i="7"/>
  <c r="E719" i="7"/>
  <c r="F719" i="7" s="1"/>
  <c r="E700" i="7"/>
  <c r="F700" i="7" s="1"/>
  <c r="G698" i="7"/>
  <c r="E696" i="7"/>
  <c r="F696" i="7" s="1"/>
  <c r="G694" i="7"/>
  <c r="E692" i="7"/>
  <c r="F692" i="7" s="1"/>
  <c r="G690" i="7"/>
  <c r="E688" i="7"/>
  <c r="F688" i="7" s="1"/>
  <c r="G686" i="7"/>
  <c r="E684" i="7"/>
  <c r="F684" i="7" s="1"/>
  <c r="G682" i="7"/>
  <c r="E651" i="7"/>
  <c r="F651" i="7" s="1"/>
  <c r="G649" i="7"/>
  <c r="E647" i="7"/>
  <c r="F647" i="7" s="1"/>
  <c r="G645" i="7"/>
  <c r="E643" i="7"/>
  <c r="F643" i="7" s="1"/>
  <c r="G641" i="7"/>
  <c r="E639" i="7"/>
  <c r="F639" i="7" s="1"/>
  <c r="G637" i="7"/>
  <c r="G635" i="7"/>
  <c r="E633" i="7"/>
  <c r="F633" i="7" s="1"/>
  <c r="E631" i="7"/>
  <c r="F631" i="7" s="1"/>
  <c r="G629" i="7"/>
  <c r="G625" i="7"/>
  <c r="G623" i="7"/>
  <c r="G617" i="7"/>
  <c r="G615" i="7"/>
  <c r="G613" i="7"/>
  <c r="G610" i="7"/>
  <c r="G608" i="7"/>
  <c r="G606" i="7"/>
  <c r="G581" i="7"/>
  <c r="G579" i="7"/>
  <c r="G577" i="7"/>
  <c r="G575" i="7"/>
  <c r="G573" i="7"/>
  <c r="G571" i="7"/>
  <c r="G567" i="7"/>
  <c r="G565" i="7"/>
  <c r="G563" i="7"/>
  <c r="E561" i="7"/>
  <c r="F561" i="7" s="1"/>
  <c r="E559" i="7"/>
  <c r="F559" i="7" s="1"/>
  <c r="G557" i="7"/>
  <c r="G555" i="7"/>
  <c r="E553" i="7"/>
  <c r="F553" i="7" s="1"/>
  <c r="E551" i="7"/>
  <c r="F551" i="7" s="1"/>
  <c r="G549" i="7"/>
  <c r="G547" i="7"/>
  <c r="G540" i="7"/>
  <c r="G538" i="7"/>
  <c r="G536" i="7"/>
  <c r="G532" i="7"/>
  <c r="G530" i="7"/>
  <c r="G528" i="7"/>
  <c r="G526" i="7"/>
  <c r="G524" i="7"/>
  <c r="G522" i="7"/>
  <c r="G431" i="7"/>
  <c r="E429" i="7"/>
  <c r="F429" i="7" s="1"/>
  <c r="E427" i="7"/>
  <c r="F427" i="7" s="1"/>
  <c r="G425" i="7"/>
  <c r="G423" i="7"/>
  <c r="G421" i="7"/>
  <c r="G419" i="7"/>
  <c r="G417" i="7"/>
  <c r="G415" i="7"/>
  <c r="G413" i="7"/>
  <c r="E411" i="7"/>
  <c r="F411" i="7" s="1"/>
  <c r="G409" i="7"/>
  <c r="E407" i="7"/>
  <c r="F407" i="7" s="1"/>
  <c r="G405" i="7"/>
  <c r="E403" i="7"/>
  <c r="F403" i="7" s="1"/>
  <c r="G401" i="7"/>
  <c r="E399" i="7"/>
  <c r="F399" i="7" s="1"/>
  <c r="G397" i="7"/>
  <c r="E395" i="7"/>
  <c r="F395" i="7" s="1"/>
  <c r="G393" i="7"/>
  <c r="E391" i="7"/>
  <c r="F391" i="7" s="1"/>
  <c r="G389" i="7"/>
  <c r="E387" i="7"/>
  <c r="F387" i="7" s="1"/>
  <c r="G385" i="7"/>
  <c r="E383" i="7"/>
  <c r="F383" i="7" s="1"/>
  <c r="G381" i="7"/>
  <c r="E379" i="7"/>
  <c r="F379" i="7" s="1"/>
  <c r="G377" i="7"/>
  <c r="E375" i="7"/>
  <c r="F375" i="7" s="1"/>
  <c r="G373" i="7"/>
  <c r="E371" i="7"/>
  <c r="F371" i="7" s="1"/>
  <c r="G717" i="7"/>
  <c r="G709" i="7"/>
  <c r="E680" i="7"/>
  <c r="F680" i="7" s="1"/>
  <c r="E676" i="7"/>
  <c r="F676" i="7" s="1"/>
  <c r="E672" i="7"/>
  <c r="F672" i="7" s="1"/>
  <c r="E668" i="7"/>
  <c r="F668" i="7" s="1"/>
  <c r="E664" i="7"/>
  <c r="F664" i="7" s="1"/>
  <c r="E660" i="7"/>
  <c r="F660" i="7" s="1"/>
  <c r="E656" i="7"/>
  <c r="F656" i="7" s="1"/>
  <c r="G654" i="7"/>
  <c r="G602" i="7"/>
  <c r="G598" i="7"/>
  <c r="G594" i="7"/>
  <c r="E545" i="7"/>
  <c r="F545" i="7" s="1"/>
  <c r="G541" i="7"/>
  <c r="G506" i="7"/>
  <c r="G490" i="7"/>
  <c r="G474" i="7"/>
  <c r="G470" i="7"/>
  <c r="G444" i="7"/>
  <c r="G440" i="7"/>
  <c r="G436" i="7"/>
  <c r="E434" i="7"/>
  <c r="F434" i="7" s="1"/>
  <c r="E715" i="7"/>
  <c r="F715" i="7" s="1"/>
  <c r="E707" i="7"/>
  <c r="F707" i="7" s="1"/>
  <c r="G678" i="7"/>
  <c r="G674" i="7"/>
  <c r="G670" i="7"/>
  <c r="G666" i="7"/>
  <c r="G662" i="7"/>
  <c r="G658" i="7"/>
  <c r="G611" i="7"/>
  <c r="G604" i="7"/>
  <c r="G600" i="7"/>
  <c r="G596" i="7"/>
  <c r="G592" i="7"/>
  <c r="G590" i="7"/>
  <c r="G588" i="7"/>
  <c r="G586" i="7"/>
  <c r="G584" i="7"/>
  <c r="E543" i="7"/>
  <c r="F543" i="7" s="1"/>
  <c r="G518" i="7"/>
  <c r="G514" i="7"/>
  <c r="G512" i="7"/>
  <c r="G508" i="7"/>
  <c r="G504" i="7"/>
  <c r="G502" i="7"/>
  <c r="G498" i="7"/>
  <c r="G496" i="7"/>
  <c r="G492" i="7"/>
  <c r="G488" i="7"/>
  <c r="G486" i="7"/>
  <c r="G482" i="7"/>
  <c r="G480" i="7"/>
  <c r="G476" i="7"/>
  <c r="G472" i="7"/>
  <c r="G468" i="7"/>
  <c r="G466" i="7"/>
  <c r="E442" i="7"/>
  <c r="F442" i="7" s="1"/>
  <c r="E438" i="7"/>
  <c r="F438" i="7" s="1"/>
  <c r="G432" i="7"/>
  <c r="E734" i="7"/>
  <c r="F734" i="7" s="1"/>
  <c r="G732" i="7"/>
  <c r="E730" i="7"/>
  <c r="F730" i="7" s="1"/>
  <c r="E728" i="7"/>
  <c r="F728" i="7" s="1"/>
  <c r="E726" i="7"/>
  <c r="F726" i="7" s="1"/>
  <c r="G724" i="7"/>
  <c r="E722" i="7"/>
  <c r="F722" i="7" s="1"/>
  <c r="E720" i="7"/>
  <c r="F720" i="7" s="1"/>
  <c r="G718" i="7"/>
  <c r="G699" i="7"/>
  <c r="G697" i="7"/>
  <c r="G695" i="7"/>
  <c r="G693" i="7"/>
  <c r="E689" i="7"/>
  <c r="F689" i="7" s="1"/>
  <c r="G685" i="7"/>
  <c r="E681" i="7"/>
  <c r="F681" i="7" s="1"/>
  <c r="E652" i="7"/>
  <c r="F652" i="7" s="1"/>
  <c r="G650" i="7"/>
  <c r="E648" i="7"/>
  <c r="F648" i="7" s="1"/>
  <c r="G646" i="7"/>
  <c r="G644" i="7"/>
  <c r="E642" i="7"/>
  <c r="F642" i="7" s="1"/>
  <c r="G638" i="7"/>
  <c r="G636" i="7"/>
  <c r="E634" i="7"/>
  <c r="F634" i="7" s="1"/>
  <c r="G630" i="7"/>
  <c r="G628" i="7"/>
  <c r="G622" i="7"/>
  <c r="G620" i="7"/>
  <c r="G618" i="7"/>
  <c r="G614" i="7"/>
  <c r="G609" i="7"/>
  <c r="G607" i="7"/>
  <c r="E605" i="7"/>
  <c r="F605" i="7" s="1"/>
  <c r="G582" i="7"/>
  <c r="G580" i="7"/>
  <c r="G578" i="7"/>
  <c r="G576" i="7"/>
  <c r="G574" i="7"/>
  <c r="G572" i="7"/>
  <c r="G570" i="7"/>
  <c r="G568" i="7"/>
  <c r="G564" i="7"/>
  <c r="G562" i="7"/>
  <c r="G560" i="7"/>
  <c r="G556" i="7"/>
  <c r="G554" i="7"/>
  <c r="G552" i="7"/>
  <c r="G548" i="7"/>
  <c r="G546" i="7"/>
  <c r="G539" i="7"/>
  <c r="G537" i="7"/>
  <c r="G535" i="7"/>
  <c r="G533" i="7"/>
  <c r="G531" i="7"/>
  <c r="G529" i="7"/>
  <c r="G525" i="7"/>
  <c r="G523" i="7"/>
  <c r="E430" i="7"/>
  <c r="F430" i="7" s="1"/>
  <c r="G428" i="7"/>
  <c r="G426" i="7"/>
  <c r="E424" i="7"/>
  <c r="F424" i="7" s="1"/>
  <c r="E422" i="7"/>
  <c r="F422" i="7" s="1"/>
  <c r="E420" i="7"/>
  <c r="F420" i="7" s="1"/>
  <c r="G418" i="7"/>
  <c r="E416" i="7"/>
  <c r="F416" i="7" s="1"/>
  <c r="G414" i="7"/>
  <c r="E412" i="7"/>
  <c r="F412" i="7" s="1"/>
  <c r="E408" i="7"/>
  <c r="F408" i="7" s="1"/>
  <c r="E404" i="7"/>
  <c r="F404" i="7" s="1"/>
  <c r="G400" i="7"/>
  <c r="E396" i="7"/>
  <c r="F396" i="7" s="1"/>
  <c r="E392" i="7"/>
  <c r="F392" i="7" s="1"/>
  <c r="E388" i="7"/>
  <c r="F388" i="7" s="1"/>
  <c r="E384" i="7"/>
  <c r="F384" i="7" s="1"/>
  <c r="E380" i="7"/>
  <c r="F380" i="7" s="1"/>
  <c r="E376" i="7"/>
  <c r="F376" i="7" s="1"/>
  <c r="E372" i="7"/>
  <c r="F372" i="7" s="1"/>
  <c r="G713" i="7"/>
  <c r="G705" i="7"/>
  <c r="G716" i="7"/>
  <c r="E712" i="7"/>
  <c r="F712" i="7" s="1"/>
  <c r="G708" i="7"/>
  <c r="G704" i="7"/>
  <c r="E675" i="7"/>
  <c r="F675" i="7" s="1"/>
  <c r="E671" i="7"/>
  <c r="F671" i="7" s="1"/>
  <c r="E667" i="7"/>
  <c r="F667" i="7" s="1"/>
  <c r="E663" i="7"/>
  <c r="F663" i="7" s="1"/>
  <c r="E659" i="7"/>
  <c r="F659" i="7" s="1"/>
  <c r="G657" i="7"/>
  <c r="E653" i="7"/>
  <c r="F653" i="7" s="1"/>
  <c r="G597" i="7"/>
  <c r="G593" i="7"/>
  <c r="E589" i="7"/>
  <c r="F589" i="7" s="1"/>
  <c r="G587" i="7"/>
  <c r="G583" i="7"/>
  <c r="G521" i="7"/>
  <c r="G519" i="7"/>
  <c r="E515" i="7"/>
  <c r="F515" i="7" s="1"/>
  <c r="G507" i="7"/>
  <c r="E503" i="7"/>
  <c r="F503" i="7" s="1"/>
  <c r="E499" i="7"/>
  <c r="F499" i="7" s="1"/>
  <c r="G491" i="7"/>
  <c r="G487" i="7"/>
  <c r="E483" i="7"/>
  <c r="F483" i="7" s="1"/>
  <c r="G475" i="7"/>
  <c r="E471" i="7"/>
  <c r="F471" i="7" s="1"/>
  <c r="E467" i="7"/>
  <c r="F467" i="7" s="1"/>
  <c r="E461" i="7"/>
  <c r="F461" i="7" s="1"/>
  <c r="E457" i="7"/>
  <c r="F457" i="7" s="1"/>
  <c r="E453" i="7"/>
  <c r="F453" i="7" s="1"/>
  <c r="E449" i="7"/>
  <c r="F449" i="7" s="1"/>
  <c r="E657" i="7"/>
  <c r="F657" i="7" s="1"/>
  <c r="E567" i="7"/>
  <c r="F567" i="7" s="1"/>
  <c r="G449" i="7"/>
  <c r="E678" i="7"/>
  <c r="F678" i="7" s="1"/>
  <c r="G392" i="7"/>
  <c r="G643" i="7"/>
  <c r="E583" i="7"/>
  <c r="F583" i="7" s="1"/>
  <c r="E524" i="7"/>
  <c r="F524" i="7" s="1"/>
  <c r="G503" i="7"/>
  <c r="G427" i="7"/>
  <c r="E690" i="7"/>
  <c r="F690" i="7" s="1"/>
  <c r="E525" i="7"/>
  <c r="F525" i="7" s="1"/>
  <c r="E465" i="7"/>
  <c r="F465" i="7" s="1"/>
  <c r="G734" i="7"/>
  <c r="G684" i="7"/>
  <c r="G664" i="7"/>
  <c r="E646" i="7"/>
  <c r="F646" i="7" s="1"/>
  <c r="G559" i="7"/>
  <c r="E555" i="7"/>
  <c r="F555" i="7" s="1"/>
  <c r="E491" i="7"/>
  <c r="F491" i="7" s="1"/>
  <c r="G395" i="7"/>
  <c r="G689" i="7"/>
  <c r="G669" i="7"/>
  <c r="E649" i="7"/>
  <c r="F649" i="7" s="1"/>
  <c r="E629" i="7"/>
  <c r="F629" i="7" s="1"/>
  <c r="E607" i="7"/>
  <c r="F607" i="7" s="1"/>
  <c r="E577" i="7"/>
  <c r="F577" i="7" s="1"/>
  <c r="E560" i="7"/>
  <c r="F560" i="7" s="1"/>
  <c r="E556" i="7"/>
  <c r="F556" i="7" s="1"/>
  <c r="G551" i="7"/>
  <c r="E523" i="7"/>
  <c r="F523" i="7" s="1"/>
  <c r="G483" i="7"/>
  <c r="I12" i="12"/>
  <c r="I20" i="12"/>
  <c r="I28" i="12"/>
  <c r="I6" i="12"/>
  <c r="I21" i="12"/>
  <c r="I9" i="12"/>
  <c r="I25" i="12"/>
  <c r="I14" i="12"/>
  <c r="I22" i="12"/>
  <c r="I30" i="12"/>
  <c r="I7" i="12"/>
  <c r="I16" i="12"/>
  <c r="I24" i="12"/>
  <c r="I32" i="12"/>
  <c r="I13" i="12"/>
  <c r="I29" i="12"/>
  <c r="I17" i="12"/>
  <c r="I33" i="12"/>
  <c r="I10" i="12"/>
  <c r="I18" i="12"/>
  <c r="I26" i="12"/>
  <c r="I34" i="12"/>
  <c r="I40" i="12"/>
  <c r="I48" i="12"/>
  <c r="I56" i="12"/>
  <c r="I64" i="12"/>
  <c r="I45" i="12"/>
  <c r="I61" i="12"/>
  <c r="I46" i="12"/>
  <c r="I62" i="12"/>
  <c r="I49" i="12"/>
  <c r="I65" i="12"/>
  <c r="I50" i="12"/>
  <c r="I39" i="12"/>
  <c r="I47" i="12"/>
  <c r="I55" i="12"/>
  <c r="I63" i="12"/>
  <c r="I44" i="12"/>
  <c r="I52" i="12"/>
  <c r="I60" i="12"/>
  <c r="I37" i="12"/>
  <c r="I53" i="12"/>
  <c r="I38" i="12"/>
  <c r="I54" i="12"/>
  <c r="I41" i="12"/>
  <c r="I57" i="12"/>
  <c r="I42" i="12"/>
  <c r="I58" i="12"/>
  <c r="I43" i="12"/>
  <c r="I51" i="12"/>
  <c r="I59" i="12"/>
  <c r="I74" i="12"/>
  <c r="I75" i="12"/>
  <c r="I111" i="12"/>
  <c r="I116" i="12"/>
  <c r="I68" i="12"/>
  <c r="I122" i="12"/>
  <c r="I133" i="12"/>
  <c r="I142" i="12"/>
  <c r="I158" i="12"/>
  <c r="I171" i="12"/>
  <c r="I194" i="12"/>
  <c r="I177" i="12"/>
  <c r="I195" i="12"/>
  <c r="I160" i="12"/>
  <c r="I167" i="12"/>
  <c r="I176" i="12"/>
  <c r="I183" i="12"/>
  <c r="I152" i="12"/>
  <c r="I201" i="12"/>
  <c r="I215" i="12"/>
  <c r="I192" i="12"/>
  <c r="I196" i="12"/>
  <c r="I203" i="12"/>
  <c r="I204" i="12"/>
  <c r="I216" i="12"/>
  <c r="I227" i="12"/>
  <c r="I296" i="12"/>
  <c r="I225" i="12"/>
  <c r="I232" i="12"/>
  <c r="I250" i="12"/>
  <c r="I266" i="12"/>
  <c r="I284" i="12"/>
  <c r="I272" i="12"/>
  <c r="I292" i="12"/>
  <c r="I303" i="12"/>
  <c r="I308" i="12"/>
  <c r="I286" i="12"/>
  <c r="I313" i="12"/>
  <c r="I429" i="12"/>
  <c r="I340" i="12"/>
  <c r="I365" i="12"/>
  <c r="I382" i="12"/>
  <c r="I433" i="12"/>
  <c r="I497" i="12"/>
  <c r="I410" i="12"/>
  <c r="I453" i="12"/>
  <c r="I485" i="12"/>
  <c r="I517" i="12"/>
  <c r="I562" i="12"/>
  <c r="I473" i="12"/>
  <c r="I501" i="12"/>
  <c r="I324" i="12"/>
  <c r="I344" i="12"/>
  <c r="I393" i="12"/>
  <c r="I446" i="12"/>
  <c r="I511" i="12"/>
  <c r="I553" i="12"/>
  <c r="I588" i="12"/>
  <c r="I604" i="12"/>
  <c r="I620" i="12"/>
  <c r="I636" i="12"/>
  <c r="I652" i="12"/>
  <c r="I668" i="12"/>
  <c r="I684" i="12"/>
  <c r="I700" i="12"/>
  <c r="I716" i="12"/>
  <c r="I437" i="12"/>
  <c r="I494" i="12"/>
  <c r="I733" i="12"/>
  <c r="I732" i="12"/>
  <c r="I392" i="12"/>
  <c r="I423" i="12"/>
  <c r="I542" i="12"/>
  <c r="I590" i="12"/>
  <c r="I618" i="12"/>
  <c r="I650" i="12"/>
  <c r="I682" i="12"/>
  <c r="I722" i="12"/>
  <c r="I641" i="12"/>
  <c r="I559" i="12"/>
  <c r="I730" i="12"/>
  <c r="I386" i="12"/>
  <c r="I726" i="12"/>
  <c r="I597" i="12"/>
  <c r="I617" i="12"/>
  <c r="I697" i="12"/>
  <c r="I709" i="12"/>
  <c r="I725" i="12"/>
  <c r="I515" i="12"/>
  <c r="I598" i="12"/>
  <c r="I626" i="12"/>
  <c r="I662" i="12"/>
  <c r="I694" i="12"/>
  <c r="I729" i="12"/>
  <c r="I589" i="12"/>
  <c r="I625" i="12"/>
  <c r="I689" i="12"/>
  <c r="I701" i="12"/>
  <c r="I535" i="12"/>
  <c r="I484" i="12"/>
  <c r="I418" i="12"/>
  <c r="I297" i="12"/>
  <c r="I424" i="12"/>
  <c r="I371" i="12"/>
  <c r="I334" i="12"/>
  <c r="I543" i="12"/>
  <c r="I488" i="12"/>
  <c r="I454" i="12"/>
  <c r="I731" i="12"/>
  <c r="I715" i="12"/>
  <c r="I699" i="12"/>
  <c r="I683" i="12"/>
  <c r="I667" i="12"/>
  <c r="I651" i="12"/>
  <c r="I635" i="12"/>
  <c r="I619" i="12"/>
  <c r="I603" i="12"/>
  <c r="I587" i="12"/>
  <c r="I564" i="12"/>
  <c r="I539" i="12"/>
  <c r="I514" i="12"/>
  <c r="I487" i="12"/>
  <c r="I468" i="12"/>
  <c r="I438" i="12"/>
  <c r="I512" i="12"/>
  <c r="I448" i="12"/>
  <c r="I387" i="12"/>
  <c r="I342" i="12"/>
  <c r="I524" i="12"/>
  <c r="I492" i="12"/>
  <c r="I460" i="12"/>
  <c r="I412" i="12"/>
  <c r="I363" i="12"/>
  <c r="I383" i="12"/>
  <c r="I330" i="12"/>
  <c r="I287" i="12"/>
  <c r="I359" i="12"/>
  <c r="I343" i="12"/>
  <c r="I326" i="12"/>
  <c r="I301" i="12"/>
  <c r="I321" i="12"/>
  <c r="I285" i="12"/>
  <c r="I241" i="12"/>
  <c r="I271" i="12"/>
  <c r="I239" i="12"/>
  <c r="I267" i="12"/>
  <c r="I302" i="12"/>
  <c r="I279" i="12"/>
  <c r="I247" i="12"/>
  <c r="I244" i="12"/>
  <c r="I91" i="12"/>
  <c r="I107" i="12"/>
  <c r="I124" i="12"/>
  <c r="I149" i="12"/>
  <c r="I153" i="12"/>
  <c r="I132" i="12"/>
  <c r="I138" i="12"/>
  <c r="I164" i="12"/>
  <c r="I180" i="12"/>
  <c r="I85" i="12"/>
  <c r="I71" i="12"/>
  <c r="I87" i="12"/>
  <c r="I92" i="12"/>
  <c r="I103" i="12"/>
  <c r="I96" i="12"/>
  <c r="I109" i="12"/>
  <c r="I119" i="12"/>
  <c r="I127" i="12"/>
  <c r="I135" i="12"/>
  <c r="I84" i="12"/>
  <c r="I69" i="12"/>
  <c r="I88" i="12"/>
  <c r="I99" i="12"/>
  <c r="I104" i="12"/>
  <c r="I112" i="12"/>
  <c r="I117" i="12"/>
  <c r="I125" i="12"/>
  <c r="I150" i="12"/>
  <c r="I137" i="12"/>
  <c r="I126" i="12"/>
  <c r="I139" i="12"/>
  <c r="I151" i="12"/>
  <c r="I159" i="12"/>
  <c r="I143" i="12"/>
  <c r="I163" i="12"/>
  <c r="I170" i="12"/>
  <c r="I187" i="12"/>
  <c r="I199" i="12"/>
  <c r="I165" i="12"/>
  <c r="I173" i="12"/>
  <c r="I181" i="12"/>
  <c r="I193" i="12"/>
  <c r="I190" i="12"/>
  <c r="I205" i="12"/>
  <c r="I217" i="12"/>
  <c r="I235" i="12"/>
  <c r="I208" i="12"/>
  <c r="I252" i="12"/>
  <c r="I268" i="12"/>
  <c r="I219" i="12"/>
  <c r="I222" i="12"/>
  <c r="I238" i="12"/>
  <c r="I256" i="12"/>
  <c r="I293" i="12"/>
  <c r="I323" i="12"/>
  <c r="I254" i="12"/>
  <c r="I281" i="12"/>
  <c r="I327" i="12"/>
  <c r="I312" i="12"/>
  <c r="I328" i="12"/>
  <c r="I388" i="12"/>
  <c r="I413" i="12"/>
  <c r="I461" i="12"/>
  <c r="I493" i="12"/>
  <c r="I525" i="12"/>
  <c r="I352" i="12"/>
  <c r="I357" i="12"/>
  <c r="I417" i="12"/>
  <c r="I481" i="12"/>
  <c r="I349" i="12"/>
  <c r="I364" i="12"/>
  <c r="I376" i="12"/>
  <c r="I399" i="12"/>
  <c r="I405" i="12"/>
  <c r="I546" i="12"/>
  <c r="I565" i="12"/>
  <c r="I474" i="12"/>
  <c r="I537" i="12"/>
  <c r="I236" i="12"/>
  <c r="I394" i="12"/>
  <c r="I479" i="12"/>
  <c r="I576" i="12"/>
  <c r="I592" i="12"/>
  <c r="I608" i="12"/>
  <c r="I624" i="12"/>
  <c r="I640" i="12"/>
  <c r="I656" i="12"/>
  <c r="I672" i="12"/>
  <c r="I688" i="12"/>
  <c r="I704" i="12"/>
  <c r="I720" i="12"/>
  <c r="I228" i="12"/>
  <c r="I431" i="12"/>
  <c r="I443" i="12"/>
  <c r="I350" i="12"/>
  <c r="I426" i="12"/>
  <c r="I558" i="12"/>
  <c r="I377" i="12"/>
  <c r="I419" i="12"/>
  <c r="I499" i="12"/>
  <c r="I560" i="12"/>
  <c r="I594" i="12"/>
  <c r="I630" i="12"/>
  <c r="I658" i="12"/>
  <c r="I690" i="12"/>
  <c r="I462" i="12"/>
  <c r="I531" i="12"/>
  <c r="I637" i="12"/>
  <c r="I721" i="12"/>
  <c r="I338" i="12"/>
  <c r="I483" i="12"/>
  <c r="I555" i="12"/>
  <c r="I566" i="12"/>
  <c r="I571" i="12"/>
  <c r="I332" i="12"/>
  <c r="I390" i="12"/>
  <c r="I561" i="12"/>
  <c r="I633" i="12"/>
  <c r="I649" i="12"/>
  <c r="I661" i="12"/>
  <c r="I574" i="12"/>
  <c r="I606" i="12"/>
  <c r="I638" i="12"/>
  <c r="I670" i="12"/>
  <c r="I702" i="12"/>
  <c r="I653" i="12"/>
  <c r="I705" i="12"/>
  <c r="I213" i="12"/>
  <c r="I530" i="12"/>
  <c r="I471" i="12"/>
  <c r="I406" i="12"/>
  <c r="I568" i="12"/>
  <c r="I422" i="12"/>
  <c r="I369" i="12"/>
  <c r="I305" i="12"/>
  <c r="I520" i="12"/>
  <c r="I486" i="12"/>
  <c r="I435" i="12"/>
  <c r="I727" i="12"/>
  <c r="I711" i="12"/>
  <c r="I695" i="12"/>
  <c r="I679" i="12"/>
  <c r="I663" i="12"/>
  <c r="I647" i="12"/>
  <c r="I631" i="12"/>
  <c r="I615" i="12"/>
  <c r="I599" i="12"/>
  <c r="I583" i="12"/>
  <c r="I563" i="12"/>
  <c r="I534" i="12"/>
  <c r="I504" i="12"/>
  <c r="I482" i="12"/>
  <c r="I455" i="12"/>
  <c r="I436" i="12"/>
  <c r="I496" i="12"/>
  <c r="I432" i="12"/>
  <c r="I373" i="12"/>
  <c r="I544" i="12"/>
  <c r="I523" i="12"/>
  <c r="I491" i="12"/>
  <c r="I459" i="12"/>
  <c r="I396" i="12"/>
  <c r="I353" i="12"/>
  <c r="I367" i="12"/>
  <c r="I314" i="12"/>
  <c r="I274" i="12"/>
  <c r="I355" i="12"/>
  <c r="I339" i="12"/>
  <c r="I325" i="12"/>
  <c r="I258" i="12"/>
  <c r="I320" i="12"/>
  <c r="I275" i="12"/>
  <c r="I237" i="12"/>
  <c r="I269" i="12"/>
  <c r="I231" i="12"/>
  <c r="I251" i="12"/>
  <c r="I298" i="12"/>
  <c r="I278" i="12"/>
  <c r="I246" i="12"/>
  <c r="I345" i="12"/>
  <c r="I414" i="12"/>
  <c r="I82" i="12"/>
  <c r="I101" i="12"/>
  <c r="I70" i="12"/>
  <c r="I94" i="12"/>
  <c r="I80" i="12"/>
  <c r="I106" i="12"/>
  <c r="I120" i="12"/>
  <c r="I128" i="12"/>
  <c r="I72" i="12"/>
  <c r="I90" i="12"/>
  <c r="I97" i="12"/>
  <c r="I130" i="12"/>
  <c r="I147" i="12"/>
  <c r="I161" i="12"/>
  <c r="I140" i="12"/>
  <c r="I134" i="12"/>
  <c r="I146" i="12"/>
  <c r="I154" i="12"/>
  <c r="I162" i="12"/>
  <c r="I172" i="12"/>
  <c r="I179" i="12"/>
  <c r="I185" i="12"/>
  <c r="I178" i="12"/>
  <c r="I144" i="12"/>
  <c r="I168" i="12"/>
  <c r="I175" i="12"/>
  <c r="I184" i="12"/>
  <c r="I145" i="12"/>
  <c r="I197" i="12"/>
  <c r="I212" i="12"/>
  <c r="I202" i="12"/>
  <c r="I200" i="12"/>
  <c r="I206" i="12"/>
  <c r="I211" i="12"/>
  <c r="I226" i="12"/>
  <c r="I245" i="12"/>
  <c r="I261" i="12"/>
  <c r="I280" i="12"/>
  <c r="I218" i="12"/>
  <c r="I224" i="12"/>
  <c r="I233" i="12"/>
  <c r="I240" i="12"/>
  <c r="I288" i="12"/>
  <c r="I249" i="12"/>
  <c r="I270" i="12"/>
  <c r="I276" i="12"/>
  <c r="I300" i="12"/>
  <c r="I315" i="12"/>
  <c r="I307" i="12"/>
  <c r="I329" i="12"/>
  <c r="I384" i="12"/>
  <c r="I397" i="12"/>
  <c r="I336" i="12"/>
  <c r="I341" i="12"/>
  <c r="I372" i="12"/>
  <c r="I401" i="12"/>
  <c r="I465" i="12"/>
  <c r="I529" i="12"/>
  <c r="I411" i="12"/>
  <c r="I457" i="12"/>
  <c r="I489" i="12"/>
  <c r="I521" i="12"/>
  <c r="I541" i="12"/>
  <c r="I549" i="12"/>
  <c r="I441" i="12"/>
  <c r="I469" i="12"/>
  <c r="I505" i="12"/>
  <c r="I348" i="12"/>
  <c r="I389" i="12"/>
  <c r="I447" i="12"/>
  <c r="I510" i="12"/>
  <c r="I567" i="12"/>
  <c r="I580" i="12"/>
  <c r="I596" i="12"/>
  <c r="I612" i="12"/>
  <c r="I628" i="12"/>
  <c r="I644" i="12"/>
  <c r="I660" i="12"/>
  <c r="I676" i="12"/>
  <c r="I692" i="12"/>
  <c r="I708" i="12"/>
  <c r="I724" i="12"/>
  <c r="I360" i="12"/>
  <c r="I538" i="12"/>
  <c r="I425" i="12"/>
  <c r="I602" i="12"/>
  <c r="I634" i="12"/>
  <c r="I666" i="12"/>
  <c r="I698" i="12"/>
  <c r="I717" i="12"/>
  <c r="I550" i="12"/>
  <c r="I402" i="12"/>
  <c r="I585" i="12"/>
  <c r="I613" i="12"/>
  <c r="I665" i="12"/>
  <c r="I677" i="12"/>
  <c r="I713" i="12"/>
  <c r="I467" i="12"/>
  <c r="I578" i="12"/>
  <c r="I610" i="12"/>
  <c r="I646" i="12"/>
  <c r="I678" i="12"/>
  <c r="I710" i="12"/>
  <c r="I375" i="12"/>
  <c r="I577" i="12"/>
  <c r="I605" i="12"/>
  <c r="I621" i="12"/>
  <c r="I657" i="12"/>
  <c r="I669" i="12"/>
  <c r="I210" i="12"/>
  <c r="I570" i="12"/>
  <c r="I516" i="12"/>
  <c r="I452" i="12"/>
  <c r="I404" i="12"/>
  <c r="I552" i="12"/>
  <c r="I420" i="12"/>
  <c r="I361" i="12"/>
  <c r="I572" i="12"/>
  <c r="I518" i="12"/>
  <c r="I466" i="12"/>
  <c r="I408" i="12"/>
  <c r="I723" i="12"/>
  <c r="I707" i="12"/>
  <c r="I691" i="12"/>
  <c r="I675" i="12"/>
  <c r="I659" i="12"/>
  <c r="I643" i="12"/>
  <c r="I627" i="12"/>
  <c r="I611" i="12"/>
  <c r="I595" i="12"/>
  <c r="I579" i="12"/>
  <c r="I548" i="12"/>
  <c r="I532" i="12"/>
  <c r="I502" i="12"/>
  <c r="I472" i="12"/>
  <c r="I450" i="12"/>
  <c r="I407" i="12"/>
  <c r="I480" i="12"/>
  <c r="I416" i="12"/>
  <c r="I362" i="12"/>
  <c r="I540" i="12"/>
  <c r="I508" i="12"/>
  <c r="I476" i="12"/>
  <c r="I444" i="12"/>
  <c r="I378" i="12"/>
  <c r="I346" i="12"/>
  <c r="I318" i="12"/>
  <c r="I291" i="12"/>
  <c r="I259" i="12"/>
  <c r="I351" i="12"/>
  <c r="I335" i="12"/>
  <c r="I310" i="12"/>
  <c r="I242" i="12"/>
  <c r="I304" i="12"/>
  <c r="I273" i="12"/>
  <c r="I229" i="12"/>
  <c r="I255" i="12"/>
  <c r="I223" i="12"/>
  <c r="I295" i="12"/>
  <c r="I263" i="12"/>
  <c r="I220" i="12"/>
  <c r="I370" i="12"/>
  <c r="I66" i="12"/>
  <c r="I89" i="12"/>
  <c r="I78" i="12"/>
  <c r="I67" i="12"/>
  <c r="I83" i="12"/>
  <c r="I76" i="12"/>
  <c r="I110" i="12"/>
  <c r="I98" i="12"/>
  <c r="I86" i="12"/>
  <c r="I93" i="12"/>
  <c r="I79" i="12"/>
  <c r="I95" i="12"/>
  <c r="I77" i="12"/>
  <c r="I102" i="12"/>
  <c r="I81" i="12"/>
  <c r="I108" i="12"/>
  <c r="I115" i="12"/>
  <c r="I123" i="12"/>
  <c r="I131" i="12"/>
  <c r="I114" i="12"/>
  <c r="I73" i="12"/>
  <c r="I100" i="12"/>
  <c r="I105" i="12"/>
  <c r="I113" i="12"/>
  <c r="I121" i="12"/>
  <c r="I148" i="12"/>
  <c r="I157" i="12"/>
  <c r="I118" i="12"/>
  <c r="I129" i="12"/>
  <c r="I136" i="12"/>
  <c r="I141" i="12"/>
  <c r="I155" i="12"/>
  <c r="I156" i="12"/>
  <c r="I186" i="12"/>
  <c r="I169" i="12"/>
  <c r="I191" i="12"/>
  <c r="I188" i="12"/>
  <c r="I166" i="12"/>
  <c r="I174" i="12"/>
  <c r="I182" i="12"/>
  <c r="I214" i="12"/>
  <c r="I189" i="12"/>
  <c r="I198" i="12"/>
  <c r="I207" i="12"/>
  <c r="I234" i="12"/>
  <c r="I248" i="12"/>
  <c r="I264" i="12"/>
  <c r="I230" i="12"/>
  <c r="I265" i="12"/>
  <c r="I282" i="12"/>
  <c r="I311" i="12"/>
  <c r="I277" i="12"/>
  <c r="I260" i="12"/>
  <c r="I368" i="12"/>
  <c r="I381" i="12"/>
  <c r="I445" i="12"/>
  <c r="I477" i="12"/>
  <c r="I509" i="12"/>
  <c r="I299" i="12"/>
  <c r="I356" i="12"/>
  <c r="I449" i="12"/>
  <c r="I513" i="12"/>
  <c r="I380" i="12"/>
  <c r="I398" i="12"/>
  <c r="I403" i="12"/>
  <c r="I409" i="12"/>
  <c r="I458" i="12"/>
  <c r="I490" i="12"/>
  <c r="I522" i="12"/>
  <c r="I442" i="12"/>
  <c r="I506" i="12"/>
  <c r="I557" i="12"/>
  <c r="I319" i="12"/>
  <c r="I385" i="12"/>
  <c r="I395" i="12"/>
  <c r="I478" i="12"/>
  <c r="I551" i="12"/>
  <c r="I569" i="12"/>
  <c r="I584" i="12"/>
  <c r="I600" i="12"/>
  <c r="I616" i="12"/>
  <c r="I632" i="12"/>
  <c r="I648" i="12"/>
  <c r="I664" i="12"/>
  <c r="I680" i="12"/>
  <c r="I696" i="12"/>
  <c r="I712" i="12"/>
  <c r="I728" i="12"/>
  <c r="I333" i="12"/>
  <c r="I430" i="12"/>
  <c r="I533" i="12"/>
  <c r="I421" i="12"/>
  <c r="I427" i="12"/>
  <c r="I495" i="12"/>
  <c r="I582" i="12"/>
  <c r="I614" i="12"/>
  <c r="I642" i="12"/>
  <c r="I674" i="12"/>
  <c r="I714" i="12"/>
  <c r="I379" i="12"/>
  <c r="I527" i="12"/>
  <c r="I573" i="12"/>
  <c r="I366" i="12"/>
  <c r="I415" i="12"/>
  <c r="I463" i="12"/>
  <c r="I526" i="12"/>
  <c r="I706" i="12"/>
  <c r="I451" i="12"/>
  <c r="I581" i="12"/>
  <c r="I601" i="12"/>
  <c r="I629" i="12"/>
  <c r="I645" i="12"/>
  <c r="I681" i="12"/>
  <c r="I693" i="12"/>
  <c r="I586" i="12"/>
  <c r="I622" i="12"/>
  <c r="I654" i="12"/>
  <c r="I686" i="12"/>
  <c r="I718" i="12"/>
  <c r="I545" i="12"/>
  <c r="I593" i="12"/>
  <c r="I609" i="12"/>
  <c r="I673" i="12"/>
  <c r="I685" i="12"/>
  <c r="I209" i="12"/>
  <c r="I556" i="12"/>
  <c r="I503" i="12"/>
  <c r="I439" i="12"/>
  <c r="I316" i="12"/>
  <c r="I434" i="12"/>
  <c r="I391" i="12"/>
  <c r="I354" i="12"/>
  <c r="I554" i="12"/>
  <c r="I498" i="12"/>
  <c r="I456" i="12"/>
  <c r="I735" i="12"/>
  <c r="I719" i="12"/>
  <c r="I703" i="12"/>
  <c r="I687" i="12"/>
  <c r="I671" i="12"/>
  <c r="I655" i="12"/>
  <c r="I639" i="12"/>
  <c r="I623" i="12"/>
  <c r="I607" i="12"/>
  <c r="I591" i="12"/>
  <c r="I575" i="12"/>
  <c r="I547" i="12"/>
  <c r="I519" i="12"/>
  <c r="I500" i="12"/>
  <c r="I470" i="12"/>
  <c r="I440" i="12"/>
  <c r="I528" i="12"/>
  <c r="I464" i="12"/>
  <c r="I400" i="12"/>
  <c r="I358" i="12"/>
  <c r="I536" i="12"/>
  <c r="I507" i="12"/>
  <c r="I475" i="12"/>
  <c r="I428" i="12"/>
  <c r="I374" i="12"/>
  <c r="I337" i="12"/>
  <c r="I317" i="12"/>
  <c r="I289" i="12"/>
  <c r="I243" i="12"/>
  <c r="I347" i="12"/>
  <c r="I331" i="12"/>
  <c r="I309" i="12"/>
  <c r="I322" i="12"/>
  <c r="I290" i="12"/>
  <c r="I257" i="12"/>
  <c r="I221" i="12"/>
  <c r="I253" i="12"/>
  <c r="I283" i="12"/>
  <c r="I306" i="12"/>
  <c r="I294" i="12"/>
  <c r="I262" i="12"/>
  <c r="G457" i="7"/>
  <c r="G439" i="7"/>
  <c r="G726" i="7"/>
  <c r="E665" i="7"/>
  <c r="F665" i="7" s="1"/>
  <c r="E662" i="7"/>
  <c r="F662" i="7" s="1"/>
  <c r="G653" i="7"/>
  <c r="E641" i="7"/>
  <c r="F641" i="7" s="1"/>
  <c r="E614" i="7"/>
  <c r="F614" i="7" s="1"/>
  <c r="E597" i="7"/>
  <c r="F597" i="7" s="1"/>
  <c r="E586" i="7"/>
  <c r="F586" i="7" s="1"/>
  <c r="E578" i="7"/>
  <c r="F578" i="7" s="1"/>
  <c r="E575" i="7"/>
  <c r="F575" i="7" s="1"/>
  <c r="G561" i="7"/>
  <c r="E519" i="7"/>
  <c r="F519" i="7" s="1"/>
  <c r="E512" i="7"/>
  <c r="F512" i="7" s="1"/>
  <c r="E493" i="7"/>
  <c r="F493" i="7" s="1"/>
  <c r="E492" i="7"/>
  <c r="F492" i="7" s="1"/>
  <c r="E489" i="7"/>
  <c r="F489" i="7" s="1"/>
  <c r="G471" i="7"/>
  <c r="G420" i="7"/>
  <c r="G404" i="7"/>
  <c r="E393" i="7"/>
  <c r="F393" i="7" s="1"/>
  <c r="G384" i="7"/>
  <c r="G379" i="7"/>
  <c r="G376" i="7"/>
  <c r="G680" i="7"/>
  <c r="E673" i="7"/>
  <c r="F673" i="7" s="1"/>
  <c r="G668" i="7"/>
  <c r="G648" i="7"/>
  <c r="E635" i="7"/>
  <c r="F635" i="7" s="1"/>
  <c r="E617" i="7"/>
  <c r="F617" i="7" s="1"/>
  <c r="E609" i="7"/>
  <c r="F609" i="7" s="1"/>
  <c r="G589" i="7"/>
  <c r="E579" i="7"/>
  <c r="F579" i="7" s="1"/>
  <c r="E573" i="7"/>
  <c r="F573" i="7" s="1"/>
  <c r="E564" i="7"/>
  <c r="F564" i="7" s="1"/>
  <c r="E544" i="7"/>
  <c r="F544" i="7" s="1"/>
  <c r="E539" i="7"/>
  <c r="F539" i="7" s="1"/>
  <c r="E536" i="7"/>
  <c r="F536" i="7" s="1"/>
  <c r="E535" i="7"/>
  <c r="F535" i="7" s="1"/>
  <c r="G515" i="7"/>
  <c r="E487" i="7"/>
  <c r="F487" i="7" s="1"/>
  <c r="E480" i="7"/>
  <c r="F480" i="7" s="1"/>
  <c r="E421" i="7"/>
  <c r="F421" i="7" s="1"/>
  <c r="E409" i="7"/>
  <c r="F409" i="7" s="1"/>
  <c r="E377" i="7"/>
  <c r="F377" i="7" s="1"/>
  <c r="G372" i="7"/>
  <c r="G720" i="7"/>
  <c r="G388" i="7"/>
  <c r="CA9" i="4"/>
  <c r="G728" i="7"/>
  <c r="G712" i="7"/>
  <c r="E694" i="7"/>
  <c r="F694" i="7" s="1"/>
  <c r="E685" i="7"/>
  <c r="F685" i="7" s="1"/>
  <c r="E682" i="7"/>
  <c r="F682" i="7" s="1"/>
  <c r="G676" i="7"/>
  <c r="E666" i="7"/>
  <c r="F666" i="7" s="1"/>
  <c r="G660" i="7"/>
  <c r="E650" i="7"/>
  <c r="F650" i="7" s="1"/>
  <c r="G633" i="7"/>
  <c r="E622" i="7"/>
  <c r="F622" i="7" s="1"/>
  <c r="E618" i="7"/>
  <c r="F618" i="7" s="1"/>
  <c r="E599" i="7"/>
  <c r="F599" i="7" s="1"/>
  <c r="E598" i="7"/>
  <c r="F598" i="7" s="1"/>
  <c r="E595" i="7"/>
  <c r="F595" i="7" s="1"/>
  <c r="E594" i="7"/>
  <c r="F594" i="7" s="1"/>
  <c r="E593" i="7"/>
  <c r="F593" i="7" s="1"/>
  <c r="G553" i="7"/>
  <c r="E552" i="7"/>
  <c r="F552" i="7" s="1"/>
  <c r="E547" i="7"/>
  <c r="F547" i="7" s="1"/>
  <c r="E533" i="7"/>
  <c r="F533" i="7" s="1"/>
  <c r="E532" i="7"/>
  <c r="F532" i="7" s="1"/>
  <c r="E531" i="7"/>
  <c r="F531" i="7" s="1"/>
  <c r="E528" i="7"/>
  <c r="F528" i="7" s="1"/>
  <c r="E507" i="7"/>
  <c r="F507" i="7" s="1"/>
  <c r="E496" i="7"/>
  <c r="F496" i="7" s="1"/>
  <c r="E475" i="7"/>
  <c r="F475" i="7" s="1"/>
  <c r="G461" i="7"/>
  <c r="G453" i="7"/>
  <c r="G445" i="7"/>
  <c r="G437" i="7"/>
  <c r="G429" i="7"/>
  <c r="E413" i="7"/>
  <c r="F413" i="7" s="1"/>
  <c r="G399" i="7"/>
  <c r="CA8" i="4"/>
  <c r="G710" i="7"/>
  <c r="G692" i="7"/>
  <c r="E674" i="7"/>
  <c r="F674" i="7" s="1"/>
  <c r="E658" i="7"/>
  <c r="F658" i="7" s="1"/>
  <c r="E637" i="7"/>
  <c r="F637" i="7" s="1"/>
  <c r="E625" i="7"/>
  <c r="F625" i="7" s="1"/>
  <c r="E613" i="7"/>
  <c r="F613" i="7" s="1"/>
  <c r="E602" i="7"/>
  <c r="F602" i="7" s="1"/>
  <c r="E591" i="7"/>
  <c r="F591" i="7" s="1"/>
  <c r="E581" i="7"/>
  <c r="F581" i="7" s="1"/>
  <c r="E570" i="7"/>
  <c r="F570" i="7" s="1"/>
  <c r="E563" i="7"/>
  <c r="F563" i="7" s="1"/>
  <c r="E548" i="7"/>
  <c r="F548" i="7" s="1"/>
  <c r="G543" i="7"/>
  <c r="E509" i="7"/>
  <c r="F509" i="7" s="1"/>
  <c r="E508" i="7"/>
  <c r="F508" i="7" s="1"/>
  <c r="E505" i="7"/>
  <c r="F505" i="7" s="1"/>
  <c r="G499" i="7"/>
  <c r="E477" i="7"/>
  <c r="F477" i="7" s="1"/>
  <c r="E476" i="7"/>
  <c r="F476" i="7" s="1"/>
  <c r="E473" i="7"/>
  <c r="F473" i="7" s="1"/>
  <c r="G467" i="7"/>
  <c r="E425" i="7"/>
  <c r="F425" i="7" s="1"/>
  <c r="G411" i="7"/>
  <c r="G408" i="7"/>
  <c r="E400" i="7"/>
  <c r="F400" i="7" s="1"/>
  <c r="E397" i="7"/>
  <c r="F397" i="7" s="1"/>
  <c r="E732" i="7"/>
  <c r="F732" i="7" s="1"/>
  <c r="G730" i="7"/>
  <c r="E724" i="7"/>
  <c r="F724" i="7" s="1"/>
  <c r="G722" i="7"/>
  <c r="E716" i="7"/>
  <c r="F716" i="7" s="1"/>
  <c r="G714" i="7"/>
  <c r="E708" i="7"/>
  <c r="F708" i="7" s="1"/>
  <c r="G706" i="7"/>
  <c r="E705" i="7"/>
  <c r="F705" i="7" s="1"/>
  <c r="G703" i="7"/>
  <c r="E701" i="7"/>
  <c r="F701" i="7" s="1"/>
  <c r="E697" i="7"/>
  <c r="F697" i="7" s="1"/>
  <c r="G696" i="7"/>
  <c r="E693" i="7"/>
  <c r="F693" i="7" s="1"/>
  <c r="G688" i="7"/>
  <c r="E686" i="7"/>
  <c r="F686" i="7" s="1"/>
  <c r="E677" i="7"/>
  <c r="F677" i="7" s="1"/>
  <c r="G672" i="7"/>
  <c r="E670" i="7"/>
  <c r="F670" i="7" s="1"/>
  <c r="E661" i="7"/>
  <c r="F661" i="7" s="1"/>
  <c r="G656" i="7"/>
  <c r="E654" i="7"/>
  <c r="F654" i="7" s="1"/>
  <c r="E645" i="7"/>
  <c r="F645" i="7" s="1"/>
  <c r="G626" i="7"/>
  <c r="E626" i="7"/>
  <c r="F626" i="7" s="1"/>
  <c r="E702" i="7"/>
  <c r="F702" i="7" s="1"/>
  <c r="G700" i="7"/>
  <c r="E644" i="7"/>
  <c r="F644" i="7" s="1"/>
  <c r="G642" i="7"/>
  <c r="G634" i="7"/>
  <c r="G627" i="7"/>
  <c r="E627" i="7"/>
  <c r="F627" i="7" s="1"/>
  <c r="G621" i="7"/>
  <c r="E621" i="7"/>
  <c r="F621" i="7" s="1"/>
  <c r="G619" i="7"/>
  <c r="E619" i="7"/>
  <c r="F619" i="7" s="1"/>
  <c r="E606" i="7"/>
  <c r="F606" i="7" s="1"/>
  <c r="E603" i="7"/>
  <c r="F603" i="7" s="1"/>
  <c r="E601" i="7"/>
  <c r="F601" i="7" s="1"/>
  <c r="E590" i="7"/>
  <c r="F590" i="7" s="1"/>
  <c r="E587" i="7"/>
  <c r="F587" i="7" s="1"/>
  <c r="E585" i="7"/>
  <c r="F585" i="7" s="1"/>
  <c r="E574" i="7"/>
  <c r="F574" i="7" s="1"/>
  <c r="E571" i="7"/>
  <c r="F571" i="7" s="1"/>
  <c r="E569" i="7"/>
  <c r="F569" i="7" s="1"/>
  <c r="E529" i="7"/>
  <c r="F529" i="7" s="1"/>
  <c r="E527" i="7"/>
  <c r="F527" i="7" s="1"/>
  <c r="E511" i="7"/>
  <c r="F511" i="7" s="1"/>
  <c r="G511" i="7"/>
  <c r="G500" i="7"/>
  <c r="E500" i="7"/>
  <c r="F500" i="7" s="1"/>
  <c r="E479" i="7"/>
  <c r="F479" i="7" s="1"/>
  <c r="G479" i="7"/>
  <c r="G516" i="7"/>
  <c r="E516" i="7"/>
  <c r="F516" i="7" s="1"/>
  <c r="G497" i="7"/>
  <c r="E497" i="7"/>
  <c r="F497" i="7" s="1"/>
  <c r="G494" i="7"/>
  <c r="G601" i="7"/>
  <c r="G585" i="7"/>
  <c r="G569" i="7"/>
  <c r="G527" i="7"/>
  <c r="G513" i="7"/>
  <c r="E513" i="7"/>
  <c r="F513" i="7" s="1"/>
  <c r="G510" i="7"/>
  <c r="G481" i="7"/>
  <c r="E481" i="7"/>
  <c r="F481" i="7" s="1"/>
  <c r="G478" i="7"/>
  <c r="G520" i="7"/>
  <c r="E520" i="7"/>
  <c r="F520" i="7" s="1"/>
  <c r="E495" i="7"/>
  <c r="F495" i="7" s="1"/>
  <c r="G495" i="7"/>
  <c r="G484" i="7"/>
  <c r="E484" i="7"/>
  <c r="F484" i="7" s="1"/>
  <c r="G443" i="7"/>
  <c r="G435" i="7"/>
  <c r="G424" i="7"/>
  <c r="G412" i="7"/>
  <c r="G396" i="7"/>
  <c r="G383" i="7"/>
  <c r="E381" i="7"/>
  <c r="F381" i="7" s="1"/>
  <c r="G380" i="7"/>
  <c r="E517" i="7"/>
  <c r="F517" i="7" s="1"/>
  <c r="E504" i="7"/>
  <c r="F504" i="7" s="1"/>
  <c r="E501" i="7"/>
  <c r="F501" i="7" s="1"/>
  <c r="E488" i="7"/>
  <c r="F488" i="7" s="1"/>
  <c r="E485" i="7"/>
  <c r="F485" i="7" s="1"/>
  <c r="E472" i="7"/>
  <c r="F472" i="7" s="1"/>
  <c r="E469" i="7"/>
  <c r="F469" i="7" s="1"/>
  <c r="G463" i="7"/>
  <c r="G459" i="7"/>
  <c r="G455" i="7"/>
  <c r="G451" i="7"/>
  <c r="G447" i="7"/>
  <c r="G441" i="7"/>
  <c r="G433" i="7"/>
  <c r="E417" i="7"/>
  <c r="F417" i="7" s="1"/>
  <c r="G416" i="7"/>
  <c r="G403" i="7"/>
  <c r="E401" i="7"/>
  <c r="F401" i="7" s="1"/>
  <c r="G387" i="7"/>
  <c r="E385" i="7"/>
  <c r="F385" i="7" s="1"/>
  <c r="G371" i="7"/>
  <c r="E468" i="7"/>
  <c r="F468" i="7" s="1"/>
  <c r="G407" i="7"/>
  <c r="E405" i="7"/>
  <c r="F405" i="7" s="1"/>
  <c r="G391" i="7"/>
  <c r="E389" i="7"/>
  <c r="F389" i="7" s="1"/>
  <c r="G375" i="7"/>
  <c r="E373" i="7"/>
  <c r="F373" i="7" s="1"/>
  <c r="E691" i="7"/>
  <c r="F691" i="7" s="1"/>
  <c r="G691" i="7"/>
  <c r="G735" i="7"/>
  <c r="E733" i="7"/>
  <c r="F733" i="7" s="1"/>
  <c r="G731" i="7"/>
  <c r="E729" i="7"/>
  <c r="F729" i="7" s="1"/>
  <c r="G727" i="7"/>
  <c r="E725" i="7"/>
  <c r="F725" i="7" s="1"/>
  <c r="G723" i="7"/>
  <c r="E721" i="7"/>
  <c r="F721" i="7" s="1"/>
  <c r="G719" i="7"/>
  <c r="E717" i="7"/>
  <c r="F717" i="7" s="1"/>
  <c r="G715" i="7"/>
  <c r="E713" i="7"/>
  <c r="F713" i="7" s="1"/>
  <c r="G711" i="7"/>
  <c r="E709" i="7"/>
  <c r="F709" i="7" s="1"/>
  <c r="G707" i="7"/>
  <c r="E704" i="7"/>
  <c r="F704" i="7" s="1"/>
  <c r="E687" i="7"/>
  <c r="F687" i="7" s="1"/>
  <c r="G687" i="7"/>
  <c r="E699" i="7"/>
  <c r="F699" i="7" s="1"/>
  <c r="E683" i="7"/>
  <c r="F683" i="7" s="1"/>
  <c r="G683" i="7"/>
  <c r="E698" i="7"/>
  <c r="F698" i="7" s="1"/>
  <c r="E695" i="7"/>
  <c r="F695" i="7" s="1"/>
  <c r="E679" i="7"/>
  <c r="F679" i="7" s="1"/>
  <c r="G679" i="7"/>
  <c r="E640" i="7"/>
  <c r="F640" i="7" s="1"/>
  <c r="E632" i="7"/>
  <c r="F632" i="7" s="1"/>
  <c r="E624" i="7"/>
  <c r="F624" i="7" s="1"/>
  <c r="E616" i="7"/>
  <c r="F616" i="7" s="1"/>
  <c r="G675" i="7"/>
  <c r="G671" i="7"/>
  <c r="G667" i="7"/>
  <c r="G663" i="7"/>
  <c r="G659" i="7"/>
  <c r="G655" i="7"/>
  <c r="G651" i="7"/>
  <c r="G647" i="7"/>
  <c r="G612" i="7"/>
  <c r="E612" i="7"/>
  <c r="F612" i="7" s="1"/>
  <c r="G640" i="7"/>
  <c r="G639" i="7"/>
  <c r="E638" i="7"/>
  <c r="F638" i="7" s="1"/>
  <c r="E636" i="7"/>
  <c r="F636" i="7" s="1"/>
  <c r="G632" i="7"/>
  <c r="G631" i="7"/>
  <c r="E630" i="7"/>
  <c r="F630" i="7" s="1"/>
  <c r="E628" i="7"/>
  <c r="F628" i="7" s="1"/>
  <c r="G624" i="7"/>
  <c r="E623" i="7"/>
  <c r="F623" i="7" s="1"/>
  <c r="E620" i="7"/>
  <c r="F620" i="7" s="1"/>
  <c r="E615" i="7"/>
  <c r="F615" i="7" s="1"/>
  <c r="G616" i="7"/>
  <c r="E608" i="7"/>
  <c r="F608" i="7" s="1"/>
  <c r="E604" i="7"/>
  <c r="F604" i="7" s="1"/>
  <c r="E600" i="7"/>
  <c r="F600" i="7" s="1"/>
  <c r="E596" i="7"/>
  <c r="F596" i="7" s="1"/>
  <c r="E592" i="7"/>
  <c r="F592" i="7" s="1"/>
  <c r="E588" i="7"/>
  <c r="F588" i="7" s="1"/>
  <c r="E584" i="7"/>
  <c r="F584" i="7" s="1"/>
  <c r="E580" i="7"/>
  <c r="F580" i="7" s="1"/>
  <c r="E576" i="7"/>
  <c r="F576" i="7" s="1"/>
  <c r="E572" i="7"/>
  <c r="F572" i="7" s="1"/>
  <c r="E568" i="7"/>
  <c r="F568" i="7" s="1"/>
  <c r="E565" i="7"/>
  <c r="F565" i="7" s="1"/>
  <c r="E557" i="7"/>
  <c r="F557" i="7" s="1"/>
  <c r="E549" i="7"/>
  <c r="F549" i="7" s="1"/>
  <c r="E541" i="7"/>
  <c r="F541" i="7" s="1"/>
  <c r="E537" i="7"/>
  <c r="F537" i="7" s="1"/>
  <c r="E534" i="7"/>
  <c r="F534" i="7" s="1"/>
  <c r="E566" i="7"/>
  <c r="F566" i="7" s="1"/>
  <c r="E558" i="7"/>
  <c r="F558" i="7" s="1"/>
  <c r="E550" i="7"/>
  <c r="F550" i="7" s="1"/>
  <c r="E542" i="7"/>
  <c r="F542" i="7" s="1"/>
  <c r="E538" i="7"/>
  <c r="F538" i="7" s="1"/>
  <c r="G566" i="7"/>
  <c r="E562" i="7"/>
  <c r="F562" i="7" s="1"/>
  <c r="G558" i="7"/>
  <c r="E554" i="7"/>
  <c r="F554" i="7" s="1"/>
  <c r="G550" i="7"/>
  <c r="E546" i="7"/>
  <c r="F546" i="7" s="1"/>
  <c r="G542" i="7"/>
  <c r="G534" i="7"/>
  <c r="E530" i="7"/>
  <c r="F530" i="7" s="1"/>
  <c r="E526" i="7"/>
  <c r="F526" i="7" s="1"/>
  <c r="E522" i="7"/>
  <c r="F522" i="7" s="1"/>
  <c r="E518" i="7"/>
  <c r="F518" i="7" s="1"/>
  <c r="E514" i="7"/>
  <c r="F514" i="7" s="1"/>
  <c r="E510" i="7"/>
  <c r="F510" i="7" s="1"/>
  <c r="E506" i="7"/>
  <c r="F506" i="7" s="1"/>
  <c r="E502" i="7"/>
  <c r="F502" i="7" s="1"/>
  <c r="E498" i="7"/>
  <c r="F498" i="7" s="1"/>
  <c r="E494" i="7"/>
  <c r="F494" i="7" s="1"/>
  <c r="E490" i="7"/>
  <c r="F490" i="7" s="1"/>
  <c r="E486" i="7"/>
  <c r="F486" i="7" s="1"/>
  <c r="E482" i="7"/>
  <c r="F482" i="7" s="1"/>
  <c r="E478" i="7"/>
  <c r="F478" i="7" s="1"/>
  <c r="E474" i="7"/>
  <c r="F474" i="7" s="1"/>
  <c r="E470" i="7"/>
  <c r="F470" i="7" s="1"/>
  <c r="E466" i="7"/>
  <c r="F466" i="7" s="1"/>
  <c r="G464" i="7"/>
  <c r="E464" i="7"/>
  <c r="F464" i="7" s="1"/>
  <c r="E462" i="7"/>
  <c r="F462" i="7" s="1"/>
  <c r="G462" i="7"/>
  <c r="G460" i="7"/>
  <c r="E460" i="7"/>
  <c r="F460" i="7" s="1"/>
  <c r="E458" i="7"/>
  <c r="F458" i="7" s="1"/>
  <c r="G458" i="7"/>
  <c r="G456" i="7"/>
  <c r="E456" i="7"/>
  <c r="F456" i="7" s="1"/>
  <c r="E454" i="7"/>
  <c r="F454" i="7" s="1"/>
  <c r="G454" i="7"/>
  <c r="G452" i="7"/>
  <c r="E452" i="7"/>
  <c r="F452" i="7" s="1"/>
  <c r="E450" i="7"/>
  <c r="F450" i="7" s="1"/>
  <c r="G450" i="7"/>
  <c r="G448" i="7"/>
  <c r="E448" i="7"/>
  <c r="F448" i="7" s="1"/>
  <c r="E446" i="7"/>
  <c r="F446" i="7" s="1"/>
  <c r="G446" i="7"/>
  <c r="E444" i="7"/>
  <c r="F444" i="7" s="1"/>
  <c r="G442" i="7"/>
  <c r="E440" i="7"/>
  <c r="F440" i="7" s="1"/>
  <c r="G438" i="7"/>
  <c r="E436" i="7"/>
  <c r="F436" i="7" s="1"/>
  <c r="G434" i="7"/>
  <c r="E432" i="7"/>
  <c r="F432" i="7" s="1"/>
  <c r="G430" i="7"/>
  <c r="E428" i="7"/>
  <c r="F428" i="7" s="1"/>
  <c r="E426" i="7"/>
  <c r="F426" i="7" s="1"/>
  <c r="E418" i="7"/>
  <c r="F418" i="7" s="1"/>
  <c r="E402" i="7"/>
  <c r="F402" i="7" s="1"/>
  <c r="G402" i="7"/>
  <c r="E386" i="7"/>
  <c r="F386" i="7" s="1"/>
  <c r="G386" i="7"/>
  <c r="G422" i="7"/>
  <c r="E419" i="7"/>
  <c r="F419" i="7" s="1"/>
  <c r="E414" i="7"/>
  <c r="F414" i="7" s="1"/>
  <c r="E398" i="7"/>
  <c r="F398" i="7" s="1"/>
  <c r="G398" i="7"/>
  <c r="E382" i="7"/>
  <c r="F382" i="7" s="1"/>
  <c r="G382" i="7"/>
  <c r="E410" i="7"/>
  <c r="F410" i="7" s="1"/>
  <c r="G410" i="7"/>
  <c r="E394" i="7"/>
  <c r="F394" i="7" s="1"/>
  <c r="G394" i="7"/>
  <c r="E378" i="7"/>
  <c r="F378" i="7" s="1"/>
  <c r="G378" i="7"/>
  <c r="E423" i="7"/>
  <c r="F423" i="7" s="1"/>
  <c r="E415" i="7"/>
  <c r="F415" i="7" s="1"/>
  <c r="E406" i="7"/>
  <c r="F406" i="7" s="1"/>
  <c r="G406" i="7"/>
  <c r="E390" i="7"/>
  <c r="F390" i="7" s="1"/>
  <c r="G390" i="7"/>
  <c r="E374" i="7"/>
  <c r="F374" i="7" s="1"/>
  <c r="G374" i="7"/>
  <c r="D17" i="3"/>
  <c r="CA10" i="4" l="1"/>
  <c r="D22" i="3"/>
  <c r="D23" i="3" l="1"/>
  <c r="J6" i="7" l="1"/>
  <c r="D38" i="3"/>
  <c r="D39" i="3" s="1"/>
  <c r="D37" i="3"/>
  <c r="D6" i="3"/>
  <c r="F40" i="3" l="1"/>
  <c r="E40" i="3"/>
  <c r="H483" i="7"/>
  <c r="I483" i="7" s="1"/>
  <c r="H689" i="7"/>
  <c r="I689" i="7" s="1"/>
  <c r="H635" i="7"/>
  <c r="I635" i="7" s="1"/>
  <c r="H594" i="7"/>
  <c r="I594" i="7" s="1"/>
  <c r="H562" i="7"/>
  <c r="I562" i="7" s="1"/>
  <c r="H489" i="7"/>
  <c r="I489" i="7" s="1"/>
  <c r="H717" i="7"/>
  <c r="I717" i="7" s="1"/>
  <c r="H701" i="7"/>
  <c r="I701" i="7" s="1"/>
  <c r="H665" i="7"/>
  <c r="I665" i="7" s="1"/>
  <c r="H629" i="7"/>
  <c r="I629" i="7" s="1"/>
  <c r="H571" i="7"/>
  <c r="I571" i="7" s="1"/>
  <c r="H549" i="7"/>
  <c r="I549" i="7" s="1"/>
  <c r="H535" i="7"/>
  <c r="I535" i="7" s="1"/>
  <c r="H523" i="7"/>
  <c r="I523" i="7" s="1"/>
  <c r="H492" i="7"/>
  <c r="I492" i="7" s="1"/>
  <c r="H469" i="7"/>
  <c r="I469" i="7" s="1"/>
  <c r="H400" i="7"/>
  <c r="I400" i="7" s="1"/>
  <c r="H377" i="7"/>
  <c r="I377" i="7" s="1"/>
  <c r="H669" i="7"/>
  <c r="I669" i="7" s="1"/>
  <c r="H609" i="7"/>
  <c r="I609" i="7" s="1"/>
  <c r="H586" i="7"/>
  <c r="I586" i="7" s="1"/>
  <c r="H541" i="7"/>
  <c r="I541" i="7" s="1"/>
  <c r="H504" i="7"/>
  <c r="I504" i="7" s="1"/>
  <c r="H697" i="7"/>
  <c r="I697" i="7" s="1"/>
  <c r="H670" i="7"/>
  <c r="I670" i="7" s="1"/>
  <c r="H643" i="7"/>
  <c r="I643" i="7" s="1"/>
  <c r="H617" i="7"/>
  <c r="I617" i="7" s="1"/>
  <c r="H608" i="7"/>
  <c r="I608" i="7" s="1"/>
  <c r="H597" i="7"/>
  <c r="I597" i="7" s="1"/>
  <c r="H587" i="7"/>
  <c r="I587" i="7" s="1"/>
  <c r="H578" i="7"/>
  <c r="I578" i="7" s="1"/>
  <c r="H554" i="7"/>
  <c r="I554" i="7" s="1"/>
  <c r="H525" i="7"/>
  <c r="I525" i="7" s="1"/>
  <c r="H517" i="7"/>
  <c r="I517" i="7" s="1"/>
  <c r="H503" i="7"/>
  <c r="I503" i="7" s="1"/>
  <c r="H465" i="7"/>
  <c r="I465" i="7" s="1"/>
  <c r="H436" i="7"/>
  <c r="I436" i="7" s="1"/>
  <c r="H673" i="7"/>
  <c r="I673" i="7" s="1"/>
  <c r="H590" i="7"/>
  <c r="I590" i="7" s="1"/>
  <c r="H729" i="7"/>
  <c r="I729" i="7" s="1"/>
  <c r="H708" i="7"/>
  <c r="I708" i="7" s="1"/>
  <c r="H693" i="7"/>
  <c r="I693" i="7" s="1"/>
  <c r="H666" i="7"/>
  <c r="I666" i="7" s="1"/>
  <c r="H622" i="7"/>
  <c r="I622" i="7" s="1"/>
  <c r="H583" i="7"/>
  <c r="I583" i="7" s="1"/>
  <c r="H570" i="7"/>
  <c r="I570" i="7" s="1"/>
  <c r="H546" i="7"/>
  <c r="I546" i="7" s="1"/>
  <c r="H532" i="7"/>
  <c r="I532" i="7" s="1"/>
  <c r="H522" i="7"/>
  <c r="I522" i="7" s="1"/>
  <c r="H480" i="7"/>
  <c r="I480" i="7" s="1"/>
  <c r="H470" i="7"/>
  <c r="I470" i="7" s="1"/>
  <c r="H423" i="7"/>
  <c r="I423" i="7" s="1"/>
  <c r="H415" i="7"/>
  <c r="I415" i="7" s="1"/>
  <c r="H401" i="7"/>
  <c r="I401" i="7" s="1"/>
  <c r="H431" i="7"/>
  <c r="I431" i="7" s="1"/>
  <c r="H677" i="7"/>
  <c r="I677" i="7" s="1"/>
  <c r="H618" i="7"/>
  <c r="I618" i="7" s="1"/>
  <c r="H588" i="7"/>
  <c r="I588" i="7" s="1"/>
  <c r="H551" i="7"/>
  <c r="I551" i="7" s="1"/>
  <c r="H732" i="7"/>
  <c r="I732" i="7" s="1"/>
  <c r="H713" i="7"/>
  <c r="I713" i="7" s="1"/>
  <c r="H694" i="7"/>
  <c r="I694" i="7" s="1"/>
  <c r="H654" i="7"/>
  <c r="I654" i="7" s="1"/>
  <c r="H625" i="7"/>
  <c r="I625" i="7" s="1"/>
  <c r="H577" i="7"/>
  <c r="I577" i="7" s="1"/>
  <c r="H560" i="7"/>
  <c r="I560" i="7" s="1"/>
  <c r="H547" i="7"/>
  <c r="I547" i="7" s="1"/>
  <c r="H533" i="7"/>
  <c r="I533" i="7" s="1"/>
  <c r="H502" i="7"/>
  <c r="I502" i="7" s="1"/>
  <c r="H477" i="7"/>
  <c r="I477" i="7" s="1"/>
  <c r="H426" i="7"/>
  <c r="I426" i="7" s="1"/>
  <c r="H389" i="7"/>
  <c r="I389" i="7" s="1"/>
  <c r="H373" i="7"/>
  <c r="I373" i="7" s="1"/>
  <c r="H658" i="7"/>
  <c r="I658" i="7" s="1"/>
  <c r="H600" i="7"/>
  <c r="I600" i="7" s="1"/>
  <c r="H581" i="7"/>
  <c r="I581" i="7" s="1"/>
  <c r="H514" i="7"/>
  <c r="I514" i="7" s="1"/>
  <c r="H491" i="7"/>
  <c r="I491" i="7" s="1"/>
  <c r="H690" i="7"/>
  <c r="I690" i="7" s="1"/>
  <c r="H661" i="7"/>
  <c r="I661" i="7" s="1"/>
  <c r="H638" i="7"/>
  <c r="I638" i="7" s="1"/>
  <c r="H615" i="7"/>
  <c r="I615" i="7" s="1"/>
  <c r="H605" i="7"/>
  <c r="I605" i="7" s="1"/>
  <c r="H595" i="7"/>
  <c r="I595" i="7" s="1"/>
  <c r="H567" i="7"/>
  <c r="I567" i="7" s="1"/>
  <c r="H552" i="7"/>
  <c r="I552" i="7" s="1"/>
  <c r="H524" i="7"/>
  <c r="I524" i="7" s="1"/>
  <c r="H509" i="7"/>
  <c r="I509" i="7" s="1"/>
  <c r="H490" i="7"/>
  <c r="I490" i="7" s="1"/>
  <c r="H449" i="7"/>
  <c r="I449" i="7" s="1"/>
  <c r="H432" i="7"/>
  <c r="I432" i="7" s="1"/>
  <c r="H646" i="7"/>
  <c r="I646" i="7" s="1"/>
  <c r="H487" i="7"/>
  <c r="I487" i="7" s="1"/>
  <c r="H725" i="7"/>
  <c r="I725" i="7" s="1"/>
  <c r="H704" i="7"/>
  <c r="I704" i="7" s="1"/>
  <c r="H686" i="7"/>
  <c r="I686" i="7" s="1"/>
  <c r="H664" i="7"/>
  <c r="I664" i="7" s="1"/>
  <c r="H620" i="7"/>
  <c r="I620" i="7" s="1"/>
  <c r="H576" i="7"/>
  <c r="I576" i="7" s="1"/>
  <c r="H568" i="7"/>
  <c r="I568" i="7" s="1"/>
  <c r="H540" i="7"/>
  <c r="I540" i="7" s="1"/>
  <c r="H530" i="7"/>
  <c r="I530" i="7" s="1"/>
  <c r="H501" i="7"/>
  <c r="I501" i="7" s="1"/>
  <c r="H476" i="7"/>
  <c r="I476" i="7" s="1"/>
  <c r="H468" i="7"/>
  <c r="I468" i="7" s="1"/>
  <c r="H421" i="7"/>
  <c r="I421" i="7" s="1"/>
  <c r="H413" i="7"/>
  <c r="I413" i="7" s="1"/>
  <c r="H397" i="7"/>
  <c r="I397" i="7" s="1"/>
  <c r="H428" i="7"/>
  <c r="I428" i="7" s="1"/>
  <c r="H662" i="7"/>
  <c r="I662" i="7" s="1"/>
  <c r="H604" i="7"/>
  <c r="I604" i="7" s="1"/>
  <c r="H584" i="7"/>
  <c r="I584" i="7" s="1"/>
  <c r="H518" i="7"/>
  <c r="I518" i="7" s="1"/>
  <c r="H724" i="7"/>
  <c r="I724" i="7" s="1"/>
  <c r="H709" i="7"/>
  <c r="I709" i="7" s="1"/>
  <c r="H652" i="7"/>
  <c r="I652" i="7" s="1"/>
  <c r="H623" i="7"/>
  <c r="I623" i="7" s="1"/>
  <c r="H575" i="7"/>
  <c r="I575" i="7" s="1"/>
  <c r="H557" i="7"/>
  <c r="I557" i="7" s="1"/>
  <c r="H539" i="7"/>
  <c r="I539" i="7" s="1"/>
  <c r="H531" i="7"/>
  <c r="I531" i="7" s="1"/>
  <c r="H498" i="7"/>
  <c r="I498" i="7" s="1"/>
  <c r="H475" i="7"/>
  <c r="I475" i="7" s="1"/>
  <c r="H418" i="7"/>
  <c r="I418" i="7" s="1"/>
  <c r="H385" i="7"/>
  <c r="I385" i="7" s="1"/>
  <c r="H698" i="7"/>
  <c r="I698" i="7" s="1"/>
  <c r="H641" i="7"/>
  <c r="I641" i="7" s="1"/>
  <c r="H596" i="7"/>
  <c r="I596" i="7" s="1"/>
  <c r="H564" i="7"/>
  <c r="I564" i="7" s="1"/>
  <c r="H508" i="7"/>
  <c r="I508" i="7" s="1"/>
  <c r="H485" i="7"/>
  <c r="I485" i="7" s="1"/>
  <c r="H678" i="7"/>
  <c r="I678" i="7" s="1"/>
  <c r="H650" i="7"/>
  <c r="I650" i="7" s="1"/>
  <c r="H636" i="7"/>
  <c r="I636" i="7" s="1"/>
  <c r="H613" i="7"/>
  <c r="I613" i="7" s="1"/>
  <c r="H603" i="7"/>
  <c r="I603" i="7" s="1"/>
  <c r="H593" i="7"/>
  <c r="I593" i="7" s="1"/>
  <c r="H582" i="7"/>
  <c r="I582" i="7" s="1"/>
  <c r="H565" i="7"/>
  <c r="I565" i="7" s="1"/>
  <c r="H545" i="7"/>
  <c r="I545" i="7" s="1"/>
  <c r="H521" i="7"/>
  <c r="I521" i="7" s="1"/>
  <c r="H507" i="7"/>
  <c r="I507" i="7" s="1"/>
  <c r="H488" i="7"/>
  <c r="I488" i="7" s="1"/>
  <c r="H444" i="7"/>
  <c r="I444" i="7" s="1"/>
  <c r="H427" i="7"/>
  <c r="I427" i="7" s="1"/>
  <c r="H637" i="7"/>
  <c r="I637" i="7" s="1"/>
  <c r="H734" i="7"/>
  <c r="I734" i="7" s="1"/>
  <c r="H721" i="7"/>
  <c r="I721" i="7" s="1"/>
  <c r="H702" i="7"/>
  <c r="I702" i="7" s="1"/>
  <c r="H684" i="7"/>
  <c r="I684" i="7" s="1"/>
  <c r="H657" i="7"/>
  <c r="I657" i="7" s="1"/>
  <c r="H611" i="7"/>
  <c r="I611" i="7" s="1"/>
  <c r="H574" i="7"/>
  <c r="I574" i="7" s="1"/>
  <c r="H559" i="7"/>
  <c r="I559" i="7" s="1"/>
  <c r="H538" i="7"/>
  <c r="I538" i="7" s="1"/>
  <c r="H528" i="7"/>
  <c r="I528" i="7" s="1"/>
  <c r="H493" i="7"/>
  <c r="I493" i="7" s="1"/>
  <c r="H474" i="7"/>
  <c r="I474" i="7" s="1"/>
  <c r="H466" i="7"/>
  <c r="I466" i="7" s="1"/>
  <c r="H419" i="7"/>
  <c r="I419" i="7" s="1"/>
  <c r="H409" i="7"/>
  <c r="I409" i="7" s="1"/>
  <c r="H395" i="7"/>
  <c r="I395" i="7" s="1"/>
  <c r="H393" i="7"/>
  <c r="I393" i="7" s="1"/>
  <c r="H644" i="7"/>
  <c r="I644" i="7" s="1"/>
  <c r="H598" i="7"/>
  <c r="I598" i="7" s="1"/>
  <c r="H579" i="7"/>
  <c r="I579" i="7" s="1"/>
  <c r="H512" i="7"/>
  <c r="I512" i="7" s="1"/>
  <c r="H718" i="7"/>
  <c r="I718" i="7" s="1"/>
  <c r="H705" i="7"/>
  <c r="I705" i="7" s="1"/>
  <c r="H685" i="7"/>
  <c r="I685" i="7" s="1"/>
  <c r="H649" i="7"/>
  <c r="I649" i="7" s="1"/>
  <c r="H607" i="7"/>
  <c r="I607" i="7" s="1"/>
  <c r="H573" i="7"/>
  <c r="I573" i="7" s="1"/>
  <c r="H556" i="7"/>
  <c r="I556" i="7" s="1"/>
  <c r="H537" i="7"/>
  <c r="I537" i="7" s="1"/>
  <c r="H529" i="7"/>
  <c r="I529" i="7" s="1"/>
  <c r="H496" i="7"/>
  <c r="I496" i="7" s="1"/>
  <c r="H473" i="7"/>
  <c r="I473" i="7" s="1"/>
  <c r="H414" i="7"/>
  <c r="I414" i="7" s="1"/>
  <c r="H381" i="7"/>
  <c r="I381" i="7" s="1"/>
  <c r="H682" i="7"/>
  <c r="I682" i="7" s="1"/>
  <c r="H614" i="7"/>
  <c r="I614" i="7" s="1"/>
  <c r="H592" i="7"/>
  <c r="I592" i="7" s="1"/>
  <c r="H555" i="7"/>
  <c r="I555" i="7" s="1"/>
  <c r="H506" i="7"/>
  <c r="I506" i="7" s="1"/>
  <c r="H699" i="7"/>
  <c r="I699" i="7" s="1"/>
  <c r="H674" i="7"/>
  <c r="I674" i="7" s="1"/>
  <c r="H645" i="7"/>
  <c r="I645" i="7" s="1"/>
  <c r="H630" i="7"/>
  <c r="I630" i="7" s="1"/>
  <c r="H610" i="7"/>
  <c r="I610" i="7" s="1"/>
  <c r="H599" i="7"/>
  <c r="I599" i="7" s="1"/>
  <c r="H591" i="7"/>
  <c r="I591" i="7" s="1"/>
  <c r="H580" i="7"/>
  <c r="I580" i="7" s="1"/>
  <c r="H563" i="7"/>
  <c r="I563" i="7" s="1"/>
  <c r="H544" i="7"/>
  <c r="I544" i="7" s="1"/>
  <c r="H519" i="7"/>
  <c r="I519" i="7" s="1"/>
  <c r="H505" i="7"/>
  <c r="I505" i="7" s="1"/>
  <c r="H486" i="7"/>
  <c r="I486" i="7" s="1"/>
  <c r="H440" i="7"/>
  <c r="I440" i="7" s="1"/>
  <c r="H392" i="7"/>
  <c r="I392" i="7" s="1"/>
  <c r="H602" i="7"/>
  <c r="I602" i="7" s="1"/>
  <c r="H733" i="7"/>
  <c r="I733" i="7" s="1"/>
  <c r="H716" i="7"/>
  <c r="I716" i="7" s="1"/>
  <c r="H695" i="7"/>
  <c r="I695" i="7" s="1"/>
  <c r="H681" i="7"/>
  <c r="I681" i="7" s="1"/>
  <c r="H628" i="7"/>
  <c r="I628" i="7" s="1"/>
  <c r="H606" i="7"/>
  <c r="I606" i="7" s="1"/>
  <c r="H572" i="7"/>
  <c r="I572" i="7" s="1"/>
  <c r="H548" i="7"/>
  <c r="I548" i="7" s="1"/>
  <c r="H536" i="7"/>
  <c r="I536" i="7" s="1"/>
  <c r="H526" i="7"/>
  <c r="I526" i="7" s="1"/>
  <c r="H482" i="7"/>
  <c r="I482" i="7" s="1"/>
  <c r="H472" i="7"/>
  <c r="I472" i="7" s="1"/>
  <c r="H425" i="7"/>
  <c r="I425" i="7" s="1"/>
  <c r="H417" i="7"/>
  <c r="I417" i="7" s="1"/>
  <c r="H405" i="7"/>
  <c r="I405" i="7" s="1"/>
  <c r="H446" i="7"/>
  <c r="I446" i="7" s="1"/>
  <c r="H542" i="7"/>
  <c r="I542" i="7" s="1"/>
  <c r="H458" i="7"/>
  <c r="I458" i="7" s="1"/>
  <c r="H450" i="7"/>
  <c r="I450" i="7" s="1"/>
  <c r="H663" i="7"/>
  <c r="I663" i="7" s="1"/>
  <c r="H510" i="7"/>
  <c r="I510" i="7" s="1"/>
  <c r="H406" i="7"/>
  <c r="I406" i="7" s="1"/>
  <c r="H382" i="7"/>
  <c r="I382" i="7" s="1"/>
  <c r="H460" i="7"/>
  <c r="I460" i="7" s="1"/>
  <c r="H687" i="7"/>
  <c r="I687" i="7" s="1"/>
  <c r="H731" i="7"/>
  <c r="I731" i="7" s="1"/>
  <c r="H403" i="7"/>
  <c r="I403" i="7" s="1"/>
  <c r="H601" i="7"/>
  <c r="I601" i="7" s="1"/>
  <c r="H627" i="7"/>
  <c r="I627" i="7" s="1"/>
  <c r="H651" i="7"/>
  <c r="I651" i="7" s="1"/>
  <c r="H719" i="7"/>
  <c r="I719" i="7" s="1"/>
  <c r="H387" i="7"/>
  <c r="I387" i="7" s="1"/>
  <c r="H511" i="7"/>
  <c r="I511" i="7" s="1"/>
  <c r="H550" i="7"/>
  <c r="I550" i="7" s="1"/>
  <c r="H640" i="7"/>
  <c r="I640" i="7" s="1"/>
  <c r="H481" i="7"/>
  <c r="I481" i="7" s="1"/>
  <c r="H626" i="7"/>
  <c r="I626" i="7" s="1"/>
  <c r="H722" i="7"/>
  <c r="I722" i="7" s="1"/>
  <c r="H437" i="7"/>
  <c r="I437" i="7" s="1"/>
  <c r="H668" i="7"/>
  <c r="I668" i="7" s="1"/>
  <c r="H467" i="7"/>
  <c r="I467" i="7" s="1"/>
  <c r="H692" i="7"/>
  <c r="I692" i="7" s="1"/>
  <c r="H553" i="7"/>
  <c r="I553" i="7" s="1"/>
  <c r="H457" i="7"/>
  <c r="I457" i="7" s="1"/>
  <c r="H730" i="7"/>
  <c r="I730" i="7" s="1"/>
  <c r="H710" i="7"/>
  <c r="I710" i="7" s="1"/>
  <c r="H515" i="7"/>
  <c r="I515" i="7" s="1"/>
  <c r="H726" i="7"/>
  <c r="I726" i="7" s="1"/>
  <c r="H656" i="7"/>
  <c r="I656" i="7" s="1"/>
  <c r="H411" i="7"/>
  <c r="I411" i="7" s="1"/>
  <c r="H728" i="7"/>
  <c r="I728" i="7" s="1"/>
  <c r="H404" i="7"/>
  <c r="I404" i="7" s="1"/>
  <c r="H454" i="7"/>
  <c r="I454" i="7" s="1"/>
  <c r="H402" i="7"/>
  <c r="I402" i="7" s="1"/>
  <c r="H435" i="7"/>
  <c r="I435" i="7" s="1"/>
  <c r="H416" i="7"/>
  <c r="I416" i="7" s="1"/>
  <c r="H380" i="7"/>
  <c r="I380" i="7" s="1"/>
  <c r="H434" i="7"/>
  <c r="I434" i="7" s="1"/>
  <c r="H683" i="7"/>
  <c r="I683" i="7" s="1"/>
  <c r="H494" i="7"/>
  <c r="I494" i="7" s="1"/>
  <c r="H390" i="7"/>
  <c r="I390" i="7" s="1"/>
  <c r="H422" i="7"/>
  <c r="I422" i="7" s="1"/>
  <c r="H448" i="7"/>
  <c r="I448" i="7" s="1"/>
  <c r="H464" i="7"/>
  <c r="I464" i="7" s="1"/>
  <c r="H616" i="7"/>
  <c r="I616" i="7" s="1"/>
  <c r="H612" i="7"/>
  <c r="I612" i="7" s="1"/>
  <c r="H707" i="7"/>
  <c r="I707" i="7" s="1"/>
  <c r="H441" i="7"/>
  <c r="I441" i="7" s="1"/>
  <c r="H396" i="7"/>
  <c r="I396" i="7" s="1"/>
  <c r="H500" i="7"/>
  <c r="I500" i="7" s="1"/>
  <c r="H378" i="7"/>
  <c r="I378" i="7" s="1"/>
  <c r="H667" i="7"/>
  <c r="I667" i="7" s="1"/>
  <c r="H727" i="7"/>
  <c r="I727" i="7" s="1"/>
  <c r="H569" i="7"/>
  <c r="I569" i="7" s="1"/>
  <c r="H374" i="7"/>
  <c r="I374" i="7" s="1"/>
  <c r="H566" i="7"/>
  <c r="I566" i="7" s="1"/>
  <c r="H655" i="7"/>
  <c r="I655" i="7" s="1"/>
  <c r="H433" i="7"/>
  <c r="I433" i="7" s="1"/>
  <c r="H383" i="7"/>
  <c r="I383" i="7" s="1"/>
  <c r="H513" i="7"/>
  <c r="I513" i="7" s="1"/>
  <c r="H672" i="7"/>
  <c r="I672" i="7" s="1"/>
  <c r="H372" i="7"/>
  <c r="I372" i="7" s="1"/>
  <c r="H379" i="7"/>
  <c r="I379" i="7" s="1"/>
  <c r="H439" i="7"/>
  <c r="I439" i="7" s="1"/>
  <c r="H499" i="7"/>
  <c r="I499" i="7" s="1"/>
  <c r="H399" i="7"/>
  <c r="I399" i="7" s="1"/>
  <c r="H384" i="7"/>
  <c r="I384" i="7" s="1"/>
  <c r="H408" i="7"/>
  <c r="I408" i="7" s="1"/>
  <c r="H589" i="7"/>
  <c r="I589" i="7" s="1"/>
  <c r="H619" i="7"/>
  <c r="I619" i="7" s="1"/>
  <c r="H388" i="7"/>
  <c r="I388" i="7" s="1"/>
  <c r="H478" i="7"/>
  <c r="I478" i="7" s="1"/>
  <c r="H558" i="7"/>
  <c r="I558" i="7" s="1"/>
  <c r="H463" i="7"/>
  <c r="I463" i="7" s="1"/>
  <c r="H691" i="7"/>
  <c r="I691" i="7" s="1"/>
  <c r="H647" i="7"/>
  <c r="I647" i="7" s="1"/>
  <c r="H520" i="7"/>
  <c r="I520" i="7" s="1"/>
  <c r="H479" i="7"/>
  <c r="I479" i="7" s="1"/>
  <c r="H394" i="7"/>
  <c r="I394" i="7" s="1"/>
  <c r="H456" i="7"/>
  <c r="I456" i="7" s="1"/>
  <c r="H534" i="7"/>
  <c r="I534" i="7" s="1"/>
  <c r="H675" i="7"/>
  <c r="I675" i="7" s="1"/>
  <c r="H723" i="7"/>
  <c r="I723" i="7" s="1"/>
  <c r="H371" i="7"/>
  <c r="I371" i="7" s="1"/>
  <c r="H527" i="7"/>
  <c r="I527" i="7" s="1"/>
  <c r="H386" i="7"/>
  <c r="I386" i="7" s="1"/>
  <c r="H639" i="7"/>
  <c r="I639" i="7" s="1"/>
  <c r="H711" i="7"/>
  <c r="I711" i="7" s="1"/>
  <c r="H398" i="7"/>
  <c r="I398" i="7" s="1"/>
  <c r="H438" i="7"/>
  <c r="I438" i="7" s="1"/>
  <c r="H632" i="7"/>
  <c r="I632" i="7" s="1"/>
  <c r="H679" i="7"/>
  <c r="I679" i="7" s="1"/>
  <c r="H497" i="7"/>
  <c r="I497" i="7" s="1"/>
  <c r="H700" i="7"/>
  <c r="I700" i="7" s="1"/>
  <c r="H706" i="7"/>
  <c r="I706" i="7" s="1"/>
  <c r="H561" i="7"/>
  <c r="I561" i="7" s="1"/>
  <c r="H676" i="7"/>
  <c r="I676" i="7" s="1"/>
  <c r="H714" i="7"/>
  <c r="I714" i="7" s="1"/>
  <c r="H712" i="7"/>
  <c r="I712" i="7" s="1"/>
  <c r="H680" i="7"/>
  <c r="I680" i="7" s="1"/>
  <c r="H461" i="7"/>
  <c r="I461" i="7" s="1"/>
  <c r="H376" i="7"/>
  <c r="I376" i="7" s="1"/>
  <c r="H462" i="7"/>
  <c r="I462" i="7" s="1"/>
  <c r="H442" i="7"/>
  <c r="I442" i="7" s="1"/>
  <c r="H407" i="7"/>
  <c r="I407" i="7" s="1"/>
  <c r="H631" i="7"/>
  <c r="I631" i="7" s="1"/>
  <c r="H443" i="7"/>
  <c r="I443" i="7" s="1"/>
  <c r="H430" i="7"/>
  <c r="I430" i="7" s="1"/>
  <c r="H671" i="7"/>
  <c r="I671" i="7" s="1"/>
  <c r="H424" i="7"/>
  <c r="I424" i="7" s="1"/>
  <c r="H420" i="7"/>
  <c r="I420" i="7" s="1"/>
  <c r="H633" i="7"/>
  <c r="I633" i="7" s="1"/>
  <c r="H453" i="7"/>
  <c r="I453" i="7" s="1"/>
  <c r="H696" i="7"/>
  <c r="I696" i="7" s="1"/>
  <c r="H720" i="7"/>
  <c r="I720" i="7" s="1"/>
  <c r="H447" i="7"/>
  <c r="I447" i="7" s="1"/>
  <c r="H459" i="7"/>
  <c r="I459" i="7" s="1"/>
  <c r="H642" i="7"/>
  <c r="I642" i="7" s="1"/>
  <c r="H585" i="7"/>
  <c r="I585" i="7" s="1"/>
  <c r="H471" i="7"/>
  <c r="I471" i="7" s="1"/>
  <c r="H653" i="7"/>
  <c r="I653" i="7" s="1"/>
  <c r="H412" i="7"/>
  <c r="I412" i="7" s="1"/>
  <c r="H391" i="7"/>
  <c r="I391" i="7" s="1"/>
  <c r="H452" i="7"/>
  <c r="I452" i="7" s="1"/>
  <c r="H659" i="7"/>
  <c r="I659" i="7" s="1"/>
  <c r="H484" i="7"/>
  <c r="I484" i="7" s="1"/>
  <c r="H735" i="7"/>
  <c r="I735" i="7" s="1"/>
  <c r="H688" i="7"/>
  <c r="I688" i="7" s="1"/>
  <c r="H375" i="7"/>
  <c r="I375" i="7" s="1"/>
  <c r="H621" i="7"/>
  <c r="I621" i="7" s="1"/>
  <c r="H543" i="7"/>
  <c r="I543" i="7" s="1"/>
  <c r="H703" i="7"/>
  <c r="I703" i="7" s="1"/>
  <c r="H648" i="7"/>
  <c r="I648" i="7" s="1"/>
  <c r="H429" i="7"/>
  <c r="I429" i="7" s="1"/>
  <c r="H495" i="7"/>
  <c r="I495" i="7" s="1"/>
  <c r="H516" i="7"/>
  <c r="I516" i="7" s="1"/>
  <c r="H715" i="7"/>
  <c r="I715" i="7" s="1"/>
  <c r="H451" i="7"/>
  <c r="I451" i="7" s="1"/>
  <c r="H410" i="7"/>
  <c r="I410" i="7" s="1"/>
  <c r="H624" i="7"/>
  <c r="I624" i="7" s="1"/>
  <c r="H455" i="7"/>
  <c r="I455" i="7" s="1"/>
  <c r="H445" i="7"/>
  <c r="I445" i="7" s="1"/>
  <c r="H634" i="7"/>
  <c r="I634" i="7" s="1"/>
  <c r="H660" i="7"/>
  <c r="I660" i="7" s="1"/>
  <c r="BV8" i="4"/>
  <c r="BV9" i="4"/>
  <c r="BV10" i="4"/>
  <c r="BV11" i="4"/>
  <c r="BV12" i="4"/>
  <c r="BV13" i="4"/>
  <c r="BV14" i="4"/>
  <c r="BV15" i="4"/>
  <c r="BV16" i="4"/>
  <c r="BV17" i="4"/>
  <c r="BV18" i="4"/>
  <c r="BV19" i="4"/>
  <c r="BV20" i="4"/>
  <c r="BV21" i="4"/>
  <c r="BV22" i="4"/>
  <c r="BV23" i="4"/>
  <c r="BV24" i="4"/>
  <c r="BV25" i="4"/>
  <c r="BV26" i="4"/>
  <c r="BV27" i="4"/>
  <c r="BV28" i="4"/>
  <c r="BV29" i="4"/>
  <c r="BV30" i="4"/>
  <c r="BV31" i="4"/>
  <c r="BV32" i="4"/>
  <c r="BV33" i="4"/>
  <c r="BV34" i="4"/>
  <c r="BV35" i="4"/>
  <c r="BV36" i="4"/>
  <c r="BV37" i="4"/>
  <c r="BV38" i="4"/>
  <c r="BV39" i="4"/>
  <c r="BV40" i="4"/>
  <c r="BV41" i="4"/>
  <c r="BV42" i="4"/>
  <c r="BV43" i="4"/>
  <c r="BV44" i="4"/>
  <c r="BV45" i="4"/>
  <c r="BV46" i="4"/>
  <c r="BV47" i="4"/>
  <c r="BV48" i="4"/>
  <c r="BV49" i="4"/>
  <c r="BV50" i="4"/>
  <c r="BV51" i="4"/>
  <c r="BV52" i="4"/>
  <c r="BV53" i="4"/>
  <c r="BV54" i="4"/>
  <c r="BV55" i="4"/>
  <c r="BV56" i="4"/>
  <c r="BV57" i="4"/>
  <c r="BV58" i="4"/>
  <c r="BV59" i="4"/>
  <c r="BV60" i="4"/>
  <c r="BV61" i="4"/>
  <c r="BV62" i="4"/>
  <c r="BV63" i="4"/>
  <c r="BV64" i="4"/>
  <c r="BV65" i="4"/>
  <c r="BV66" i="4"/>
  <c r="BV67" i="4"/>
  <c r="BV68" i="4"/>
  <c r="BV69" i="4"/>
  <c r="BV70" i="4"/>
  <c r="BV71" i="4"/>
  <c r="BV72" i="4"/>
  <c r="BV73" i="4"/>
  <c r="BV74" i="4"/>
  <c r="BV75" i="4"/>
  <c r="BV76" i="4"/>
  <c r="BV77" i="4"/>
  <c r="BV78" i="4"/>
  <c r="BV79" i="4"/>
  <c r="BV80" i="4"/>
  <c r="BV81" i="4"/>
  <c r="BV82" i="4"/>
  <c r="BV83" i="4"/>
  <c r="BV84" i="4"/>
  <c r="BV85" i="4"/>
  <c r="BV86" i="4"/>
  <c r="BV87" i="4"/>
  <c r="BV88" i="4"/>
  <c r="BV89" i="4"/>
  <c r="BV90" i="4"/>
  <c r="BV91" i="4"/>
  <c r="BV92" i="4"/>
  <c r="BV93" i="4"/>
  <c r="BV94" i="4"/>
  <c r="BV95" i="4"/>
  <c r="BV96" i="4"/>
  <c r="BV97" i="4"/>
  <c r="BV98" i="4"/>
  <c r="BV99" i="4"/>
  <c r="BV100" i="4"/>
  <c r="BV101" i="4"/>
  <c r="BV102" i="4"/>
  <c r="BV103" i="4"/>
  <c r="BV104" i="4"/>
  <c r="BV105" i="4"/>
  <c r="BV106" i="4"/>
  <c r="BV107" i="4"/>
  <c r="BV108" i="4"/>
  <c r="BV109" i="4"/>
  <c r="BV110" i="4"/>
  <c r="BV111" i="4"/>
  <c r="BV112" i="4"/>
  <c r="BV113" i="4"/>
  <c r="BV114" i="4"/>
  <c r="BV115" i="4"/>
  <c r="BV116" i="4"/>
  <c r="BV117" i="4"/>
  <c r="BV118" i="4"/>
  <c r="BV119" i="4"/>
  <c r="BV120" i="4"/>
  <c r="BV121" i="4"/>
  <c r="BV122" i="4"/>
  <c r="BV123" i="4"/>
  <c r="BV124" i="4"/>
  <c r="BV125" i="4"/>
  <c r="BV126" i="4"/>
  <c r="BV127" i="4"/>
  <c r="BV128" i="4"/>
  <c r="BV129" i="4"/>
  <c r="BV130" i="4"/>
  <c r="BV131" i="4"/>
  <c r="BV132" i="4"/>
  <c r="BV133" i="4"/>
  <c r="BV134" i="4"/>
  <c r="BV135" i="4"/>
  <c r="BV136" i="4"/>
  <c r="BV137" i="4"/>
  <c r="BV138" i="4"/>
  <c r="BV139" i="4"/>
  <c r="BV140" i="4"/>
  <c r="BV141" i="4"/>
  <c r="BV142" i="4"/>
  <c r="BV143" i="4"/>
  <c r="BV144" i="4"/>
  <c r="BV145" i="4"/>
  <c r="BV146" i="4"/>
  <c r="BV147" i="4"/>
  <c r="BV148" i="4"/>
  <c r="BV149" i="4"/>
  <c r="BV150" i="4"/>
  <c r="BV151" i="4"/>
  <c r="BV152" i="4"/>
  <c r="BV153" i="4"/>
  <c r="BV154" i="4"/>
  <c r="BV155" i="4"/>
  <c r="BV156" i="4"/>
  <c r="BV157" i="4"/>
  <c r="BV158" i="4"/>
  <c r="BV159" i="4"/>
  <c r="BV160" i="4"/>
  <c r="BV161" i="4"/>
  <c r="BV162" i="4"/>
  <c r="BV163" i="4"/>
  <c r="BV164" i="4"/>
  <c r="BV165" i="4"/>
  <c r="BV166" i="4"/>
  <c r="BV167" i="4"/>
  <c r="BV168" i="4"/>
  <c r="BV169" i="4"/>
  <c r="BV170" i="4"/>
  <c r="BV171" i="4"/>
  <c r="BV172" i="4"/>
  <c r="BV173" i="4"/>
  <c r="BV174" i="4"/>
  <c r="BV175" i="4"/>
  <c r="BV176" i="4"/>
  <c r="BV177" i="4"/>
  <c r="BV178" i="4"/>
  <c r="BV179" i="4"/>
  <c r="BV180" i="4"/>
  <c r="BV181" i="4"/>
  <c r="BV182" i="4"/>
  <c r="BV183" i="4"/>
  <c r="BV184" i="4"/>
  <c r="BV185" i="4"/>
  <c r="BV186" i="4"/>
  <c r="BV187" i="4"/>
  <c r="BV188" i="4"/>
  <c r="BV189" i="4"/>
  <c r="BV190" i="4"/>
  <c r="BV191" i="4"/>
  <c r="BV192" i="4"/>
  <c r="BV193" i="4"/>
  <c r="BV194" i="4"/>
  <c r="BV195" i="4"/>
  <c r="BV196" i="4"/>
  <c r="BV197" i="4"/>
  <c r="BV198" i="4"/>
  <c r="BV199" i="4"/>
  <c r="BV200" i="4"/>
  <c r="BV201" i="4"/>
  <c r="BV202" i="4"/>
  <c r="BV203" i="4"/>
  <c r="BV204" i="4"/>
  <c r="BV205" i="4"/>
  <c r="BV206" i="4"/>
  <c r="BV207" i="4"/>
  <c r="BV208" i="4"/>
  <c r="BV209" i="4"/>
  <c r="BV210" i="4"/>
  <c r="BV211" i="4"/>
  <c r="BV212" i="4"/>
  <c r="BV213" i="4"/>
  <c r="BV214" i="4"/>
  <c r="BV215" i="4"/>
  <c r="BV216" i="4"/>
  <c r="BV217" i="4"/>
  <c r="BV218" i="4"/>
  <c r="BV219" i="4"/>
  <c r="BV220" i="4"/>
  <c r="BV221" i="4"/>
  <c r="BV222" i="4"/>
  <c r="BV223" i="4"/>
  <c r="BV224" i="4"/>
  <c r="BV225" i="4"/>
  <c r="BV226" i="4"/>
  <c r="BV227" i="4"/>
  <c r="BV228" i="4"/>
  <c r="BV229" i="4"/>
  <c r="BV230" i="4"/>
  <c r="BV231" i="4"/>
  <c r="BV232" i="4"/>
  <c r="BV233" i="4"/>
  <c r="BV234" i="4"/>
  <c r="BV235" i="4"/>
  <c r="BV236" i="4"/>
  <c r="BV237" i="4"/>
  <c r="BV238" i="4"/>
  <c r="BV239" i="4"/>
  <c r="BV240" i="4"/>
  <c r="BV241" i="4"/>
  <c r="BV242" i="4"/>
  <c r="BV243" i="4"/>
  <c r="BV244" i="4"/>
  <c r="BV245" i="4"/>
  <c r="BV246" i="4"/>
  <c r="BV247" i="4"/>
  <c r="BV248" i="4"/>
  <c r="BV249" i="4"/>
  <c r="BV250" i="4"/>
  <c r="BV251" i="4"/>
  <c r="BV252" i="4"/>
  <c r="BV253" i="4"/>
  <c r="BV254" i="4"/>
  <c r="BV255" i="4"/>
  <c r="BV256" i="4"/>
  <c r="BV257" i="4"/>
  <c r="BV258" i="4"/>
  <c r="BV259" i="4"/>
  <c r="BV260" i="4"/>
  <c r="BV261" i="4"/>
  <c r="BV262" i="4"/>
  <c r="BV263" i="4"/>
  <c r="BV264" i="4"/>
  <c r="BV265" i="4"/>
  <c r="BV266" i="4"/>
  <c r="BV267" i="4"/>
  <c r="BV268" i="4"/>
  <c r="BV269" i="4"/>
  <c r="BV270" i="4"/>
  <c r="BV271" i="4"/>
  <c r="BV272" i="4"/>
  <c r="BV273" i="4"/>
  <c r="BV274" i="4"/>
  <c r="BV275" i="4"/>
  <c r="BV276" i="4"/>
  <c r="BV277" i="4"/>
  <c r="BV278" i="4"/>
  <c r="BV279" i="4"/>
  <c r="BV280" i="4"/>
  <c r="BV281" i="4"/>
  <c r="BV282" i="4"/>
  <c r="BV283" i="4"/>
  <c r="BV284" i="4"/>
  <c r="BV285" i="4"/>
  <c r="BV286" i="4"/>
  <c r="BV287" i="4"/>
  <c r="BV288" i="4"/>
  <c r="BV289" i="4"/>
  <c r="BV290" i="4"/>
  <c r="BV291" i="4"/>
  <c r="BV292" i="4"/>
  <c r="BV293" i="4"/>
  <c r="BV294" i="4"/>
  <c r="BV295" i="4"/>
  <c r="BV296" i="4"/>
  <c r="BV297" i="4"/>
  <c r="BV298" i="4"/>
  <c r="BV299" i="4"/>
  <c r="BV300" i="4"/>
  <c r="BV301" i="4"/>
  <c r="BV302" i="4"/>
  <c r="BV303" i="4"/>
  <c r="BV304" i="4"/>
  <c r="BV305" i="4"/>
  <c r="BV306" i="4"/>
  <c r="BV307" i="4"/>
  <c r="BV308" i="4"/>
  <c r="BV309" i="4"/>
  <c r="BV310" i="4"/>
  <c r="BV311" i="4"/>
  <c r="BV312" i="4"/>
  <c r="BV313" i="4"/>
  <c r="BV314" i="4"/>
  <c r="BV315" i="4"/>
  <c r="BV316" i="4"/>
  <c r="BV317" i="4"/>
  <c r="BV318" i="4"/>
  <c r="BV319" i="4"/>
  <c r="BV320" i="4"/>
  <c r="BV321" i="4"/>
  <c r="BV322" i="4"/>
  <c r="BV323" i="4"/>
  <c r="BV324" i="4"/>
  <c r="BV325" i="4"/>
  <c r="BV326" i="4"/>
  <c r="BV327" i="4"/>
  <c r="BV328" i="4"/>
  <c r="BV329" i="4"/>
  <c r="BV330" i="4"/>
  <c r="BV331" i="4"/>
  <c r="BV332" i="4"/>
  <c r="BV333" i="4"/>
  <c r="BV334" i="4"/>
  <c r="BV335" i="4"/>
  <c r="BV336" i="4"/>
  <c r="BV337" i="4"/>
  <c r="BV338" i="4"/>
  <c r="BV339" i="4"/>
  <c r="BV340" i="4"/>
  <c r="BV341" i="4"/>
  <c r="BV342" i="4"/>
  <c r="BV343" i="4"/>
  <c r="BV344" i="4"/>
  <c r="BV345" i="4"/>
  <c r="BV346" i="4"/>
  <c r="BV347" i="4"/>
  <c r="BV348" i="4"/>
  <c r="BV349" i="4"/>
  <c r="BV350" i="4"/>
  <c r="BV351" i="4"/>
  <c r="BV352" i="4"/>
  <c r="BV353" i="4"/>
  <c r="BV354" i="4"/>
  <c r="BV355" i="4"/>
  <c r="BV356" i="4"/>
  <c r="BV357" i="4"/>
  <c r="BV358" i="4"/>
  <c r="BV359" i="4"/>
  <c r="BV360" i="4"/>
  <c r="BV361" i="4"/>
  <c r="BV362" i="4"/>
  <c r="BV363" i="4"/>
  <c r="BV364" i="4"/>
  <c r="BV365" i="4"/>
  <c r="BV366" i="4"/>
  <c r="BV367" i="4"/>
  <c r="BV368" i="4"/>
  <c r="BV369" i="4"/>
  <c r="BV370" i="4"/>
  <c r="BV371" i="4"/>
  <c r="F43" i="6" l="1"/>
  <c r="BW8" i="4"/>
  <c r="BX8" i="4" s="1"/>
  <c r="BW10" i="4"/>
  <c r="BX10" i="4" s="1"/>
  <c r="BW12" i="4"/>
  <c r="BX12" i="4" s="1"/>
  <c r="BW14" i="4"/>
  <c r="BX14" i="4" s="1"/>
  <c r="BW16" i="4"/>
  <c r="BX16" i="4" s="1"/>
  <c r="BW18" i="4"/>
  <c r="BX18" i="4" s="1"/>
  <c r="BW20" i="4"/>
  <c r="BX20" i="4" s="1"/>
  <c r="BW22" i="4"/>
  <c r="BX22" i="4" s="1"/>
  <c r="BW24" i="4"/>
  <c r="BX24" i="4" s="1"/>
  <c r="BW26" i="4"/>
  <c r="BX26" i="4" s="1"/>
  <c r="BW28" i="4"/>
  <c r="BX28" i="4" s="1"/>
  <c r="BW30" i="4"/>
  <c r="BX30" i="4" s="1"/>
  <c r="BW32" i="4"/>
  <c r="BX32" i="4" s="1"/>
  <c r="BW34" i="4"/>
  <c r="BX34" i="4" s="1"/>
  <c r="BW36" i="4"/>
  <c r="BX36" i="4" s="1"/>
  <c r="BW38" i="4"/>
  <c r="BX38" i="4" s="1"/>
  <c r="BW40" i="4"/>
  <c r="BX40" i="4" s="1"/>
  <c r="BW42" i="4"/>
  <c r="BX42" i="4" s="1"/>
  <c r="BW44" i="4"/>
  <c r="BX44" i="4" s="1"/>
  <c r="BW46" i="4"/>
  <c r="BX46" i="4" s="1"/>
  <c r="BW48" i="4"/>
  <c r="BX48" i="4" s="1"/>
  <c r="BW50" i="4"/>
  <c r="BX50" i="4" s="1"/>
  <c r="BW52" i="4"/>
  <c r="BX52" i="4" s="1"/>
  <c r="BW54" i="4"/>
  <c r="BX54" i="4" s="1"/>
  <c r="BW56" i="4"/>
  <c r="BX56" i="4" s="1"/>
  <c r="BW58" i="4"/>
  <c r="BX58" i="4" s="1"/>
  <c r="BW60" i="4"/>
  <c r="BX60" i="4" s="1"/>
  <c r="BW62" i="4"/>
  <c r="BX62" i="4" s="1"/>
  <c r="BW64" i="4"/>
  <c r="BX64" i="4" s="1"/>
  <c r="BW66" i="4"/>
  <c r="BX66" i="4" s="1"/>
  <c r="BW68" i="4"/>
  <c r="BX68" i="4" s="1"/>
  <c r="BW70" i="4"/>
  <c r="BX70" i="4" s="1"/>
  <c r="BW72" i="4"/>
  <c r="BX72" i="4" s="1"/>
  <c r="BW74" i="4"/>
  <c r="BX74" i="4" s="1"/>
  <c r="BW76" i="4"/>
  <c r="BX76" i="4" s="1"/>
  <c r="BW78" i="4"/>
  <c r="BX78" i="4" s="1"/>
  <c r="BW80" i="4"/>
  <c r="BX80" i="4" s="1"/>
  <c r="BW82" i="4"/>
  <c r="BX82" i="4" s="1"/>
  <c r="BW84" i="4"/>
  <c r="BX84" i="4" s="1"/>
  <c r="BW86" i="4"/>
  <c r="BX86" i="4" s="1"/>
  <c r="BW88" i="4"/>
  <c r="BX88" i="4" s="1"/>
  <c r="BW90" i="4"/>
  <c r="BX90" i="4" s="1"/>
  <c r="BW92" i="4"/>
  <c r="BX92" i="4" s="1"/>
  <c r="BW94" i="4"/>
  <c r="BX94" i="4" s="1"/>
  <c r="BW96" i="4"/>
  <c r="BX96" i="4" s="1"/>
  <c r="BW98" i="4"/>
  <c r="BX98" i="4" s="1"/>
  <c r="BW100" i="4"/>
  <c r="BX100" i="4" s="1"/>
  <c r="BW102" i="4"/>
  <c r="BX102" i="4" s="1"/>
  <c r="BW104" i="4"/>
  <c r="BX104" i="4" s="1"/>
  <c r="BW106" i="4"/>
  <c r="BX106" i="4" s="1"/>
  <c r="BW108" i="4"/>
  <c r="BX108" i="4" s="1"/>
  <c r="BW110" i="4"/>
  <c r="BX110" i="4" s="1"/>
  <c r="BW112" i="4"/>
  <c r="BX112" i="4" s="1"/>
  <c r="BW114" i="4"/>
  <c r="BX114" i="4" s="1"/>
  <c r="BW116" i="4"/>
  <c r="BX116" i="4" s="1"/>
  <c r="BW118" i="4"/>
  <c r="BX118" i="4" s="1"/>
  <c r="BW120" i="4"/>
  <c r="BX120" i="4" s="1"/>
  <c r="BW122" i="4"/>
  <c r="BX122" i="4" s="1"/>
  <c r="BW124" i="4"/>
  <c r="BX124" i="4" s="1"/>
  <c r="BW126" i="4"/>
  <c r="BX126" i="4" s="1"/>
  <c r="BW128" i="4"/>
  <c r="BX128" i="4" s="1"/>
  <c r="BW130" i="4"/>
  <c r="BX130" i="4" s="1"/>
  <c r="BW132" i="4"/>
  <c r="BX132" i="4" s="1"/>
  <c r="BW134" i="4"/>
  <c r="BX134" i="4" s="1"/>
  <c r="BW136" i="4"/>
  <c r="BX136" i="4" s="1"/>
  <c r="BW138" i="4"/>
  <c r="BX138" i="4" s="1"/>
  <c r="BW140" i="4"/>
  <c r="BX140" i="4" s="1"/>
  <c r="BW142" i="4"/>
  <c r="BX142" i="4" s="1"/>
  <c r="BW144" i="4"/>
  <c r="BX144" i="4" s="1"/>
  <c r="BW146" i="4"/>
  <c r="BX146" i="4" s="1"/>
  <c r="BW148" i="4"/>
  <c r="BX148" i="4" s="1"/>
  <c r="BW150" i="4"/>
  <c r="BX150" i="4" s="1"/>
  <c r="BW152" i="4"/>
  <c r="BX152" i="4" s="1"/>
  <c r="BW154" i="4"/>
  <c r="BX154" i="4" s="1"/>
  <c r="BW156" i="4"/>
  <c r="BX156" i="4" s="1"/>
  <c r="BW158" i="4"/>
  <c r="BX158" i="4" s="1"/>
  <c r="BW160" i="4"/>
  <c r="BX160" i="4" s="1"/>
  <c r="BW162" i="4"/>
  <c r="BX162" i="4" s="1"/>
  <c r="BW164" i="4"/>
  <c r="BX164" i="4" s="1"/>
  <c r="BW166" i="4"/>
  <c r="BX166" i="4" s="1"/>
  <c r="BW168" i="4"/>
  <c r="BX168" i="4" s="1"/>
  <c r="BW170" i="4"/>
  <c r="BX170" i="4" s="1"/>
  <c r="BW172" i="4"/>
  <c r="BX172" i="4" s="1"/>
  <c r="BW174" i="4"/>
  <c r="BX174" i="4" s="1"/>
  <c r="BW176" i="4"/>
  <c r="BX176" i="4" s="1"/>
  <c r="BW9" i="4"/>
  <c r="BX9" i="4" s="1"/>
  <c r="BW13" i="4"/>
  <c r="BX13" i="4" s="1"/>
  <c r="BW17" i="4"/>
  <c r="BX17" i="4" s="1"/>
  <c r="BW21" i="4"/>
  <c r="BX21" i="4" s="1"/>
  <c r="BW25" i="4"/>
  <c r="BX25" i="4" s="1"/>
  <c r="BW29" i="4"/>
  <c r="BX29" i="4" s="1"/>
  <c r="BW33" i="4"/>
  <c r="BX33" i="4" s="1"/>
  <c r="BW37" i="4"/>
  <c r="BX37" i="4" s="1"/>
  <c r="BW41" i="4"/>
  <c r="BX41" i="4" s="1"/>
  <c r="BW45" i="4"/>
  <c r="BX45" i="4" s="1"/>
  <c r="BW49" i="4"/>
  <c r="BX49" i="4" s="1"/>
  <c r="BW53" i="4"/>
  <c r="BX53" i="4" s="1"/>
  <c r="BW57" i="4"/>
  <c r="BX57" i="4" s="1"/>
  <c r="BW61" i="4"/>
  <c r="BX61" i="4" s="1"/>
  <c r="BW65" i="4"/>
  <c r="BX65" i="4" s="1"/>
  <c r="BW69" i="4"/>
  <c r="BX69" i="4" s="1"/>
  <c r="BW73" i="4"/>
  <c r="BX73" i="4" s="1"/>
  <c r="BW77" i="4"/>
  <c r="BX77" i="4" s="1"/>
  <c r="BW81" i="4"/>
  <c r="BX81" i="4" s="1"/>
  <c r="BW85" i="4"/>
  <c r="BX85" i="4" s="1"/>
  <c r="BW89" i="4"/>
  <c r="BX89" i="4" s="1"/>
  <c r="BW93" i="4"/>
  <c r="BX93" i="4" s="1"/>
  <c r="BW97" i="4"/>
  <c r="BX97" i="4" s="1"/>
  <c r="BW101" i="4"/>
  <c r="BX101" i="4" s="1"/>
  <c r="BW105" i="4"/>
  <c r="BX105" i="4" s="1"/>
  <c r="BW109" i="4"/>
  <c r="BX109" i="4" s="1"/>
  <c r="BW113" i="4"/>
  <c r="BX113" i="4" s="1"/>
  <c r="BW117" i="4"/>
  <c r="BX117" i="4" s="1"/>
  <c r="BW121" i="4"/>
  <c r="BX121" i="4" s="1"/>
  <c r="BW125" i="4"/>
  <c r="BX125" i="4" s="1"/>
  <c r="BW129" i="4"/>
  <c r="BX129" i="4" s="1"/>
  <c r="BW133" i="4"/>
  <c r="BX133" i="4" s="1"/>
  <c r="BW137" i="4"/>
  <c r="BX137" i="4" s="1"/>
  <c r="BW141" i="4"/>
  <c r="BX141" i="4" s="1"/>
  <c r="BW145" i="4"/>
  <c r="BX145" i="4" s="1"/>
  <c r="BW149" i="4"/>
  <c r="BX149" i="4" s="1"/>
  <c r="BW153" i="4"/>
  <c r="BX153" i="4" s="1"/>
  <c r="BW157" i="4"/>
  <c r="BX157" i="4" s="1"/>
  <c r="BW161" i="4"/>
  <c r="BX161" i="4" s="1"/>
  <c r="BW165" i="4"/>
  <c r="BX165" i="4" s="1"/>
  <c r="BW169" i="4"/>
  <c r="BX169" i="4" s="1"/>
  <c r="BW173" i="4"/>
  <c r="BX173" i="4" s="1"/>
  <c r="BW177" i="4"/>
  <c r="BX177" i="4" s="1"/>
  <c r="BW179" i="4"/>
  <c r="BX179" i="4" s="1"/>
  <c r="BW181" i="4"/>
  <c r="BX181" i="4" s="1"/>
  <c r="BW183" i="4"/>
  <c r="BX183" i="4" s="1"/>
  <c r="BW185" i="4"/>
  <c r="BX185" i="4" s="1"/>
  <c r="BW187" i="4"/>
  <c r="BX187" i="4" s="1"/>
  <c r="BW189" i="4"/>
  <c r="BX189" i="4" s="1"/>
  <c r="BW191" i="4"/>
  <c r="BX191" i="4" s="1"/>
  <c r="BW193" i="4"/>
  <c r="BX193" i="4" s="1"/>
  <c r="BW195" i="4"/>
  <c r="BX195" i="4" s="1"/>
  <c r="BW197" i="4"/>
  <c r="BX197" i="4" s="1"/>
  <c r="BW199" i="4"/>
  <c r="BX199" i="4" s="1"/>
  <c r="BW201" i="4"/>
  <c r="BX201" i="4" s="1"/>
  <c r="BW203" i="4"/>
  <c r="BX203" i="4" s="1"/>
  <c r="BW205" i="4"/>
  <c r="BX205" i="4" s="1"/>
  <c r="BW207" i="4"/>
  <c r="BX207" i="4" s="1"/>
  <c r="BW209" i="4"/>
  <c r="BX209" i="4" s="1"/>
  <c r="BW211" i="4"/>
  <c r="BX211" i="4" s="1"/>
  <c r="BW213" i="4"/>
  <c r="BX213" i="4" s="1"/>
  <c r="BW215" i="4"/>
  <c r="BX215" i="4" s="1"/>
  <c r="BW217" i="4"/>
  <c r="BX217" i="4" s="1"/>
  <c r="BW219" i="4"/>
  <c r="BX219" i="4" s="1"/>
  <c r="BW221" i="4"/>
  <c r="BX221" i="4" s="1"/>
  <c r="BW223" i="4"/>
  <c r="BX223" i="4" s="1"/>
  <c r="BW225" i="4"/>
  <c r="BX225" i="4" s="1"/>
  <c r="BW227" i="4"/>
  <c r="BX227" i="4" s="1"/>
  <c r="BW229" i="4"/>
  <c r="BX229" i="4" s="1"/>
  <c r="BW231" i="4"/>
  <c r="BX231" i="4" s="1"/>
  <c r="BW233" i="4"/>
  <c r="BX233" i="4" s="1"/>
  <c r="BW235" i="4"/>
  <c r="BX235" i="4" s="1"/>
  <c r="BW237" i="4"/>
  <c r="BX237" i="4" s="1"/>
  <c r="BW239" i="4"/>
  <c r="BX239" i="4" s="1"/>
  <c r="BW241" i="4"/>
  <c r="BX241" i="4" s="1"/>
  <c r="BW243" i="4"/>
  <c r="BX243" i="4" s="1"/>
  <c r="BW245" i="4"/>
  <c r="BX245" i="4" s="1"/>
  <c r="BW247" i="4"/>
  <c r="BX247" i="4" s="1"/>
  <c r="BW249" i="4"/>
  <c r="BX249" i="4" s="1"/>
  <c r="BW251" i="4"/>
  <c r="BX251" i="4" s="1"/>
  <c r="BW253" i="4"/>
  <c r="BX253" i="4" s="1"/>
  <c r="BW255" i="4"/>
  <c r="BX255" i="4" s="1"/>
  <c r="BW257" i="4"/>
  <c r="BX257" i="4" s="1"/>
  <c r="BW259" i="4"/>
  <c r="BX259" i="4" s="1"/>
  <c r="BW261" i="4"/>
  <c r="BX261" i="4" s="1"/>
  <c r="BW263" i="4"/>
  <c r="BX263" i="4" s="1"/>
  <c r="BW11" i="4"/>
  <c r="BX11" i="4" s="1"/>
  <c r="BW15" i="4"/>
  <c r="BX15" i="4" s="1"/>
  <c r="BW19" i="4"/>
  <c r="BX19" i="4" s="1"/>
  <c r="BW23" i="4"/>
  <c r="BX23" i="4" s="1"/>
  <c r="BW27" i="4"/>
  <c r="BX27" i="4" s="1"/>
  <c r="BW31" i="4"/>
  <c r="BX31" i="4" s="1"/>
  <c r="BW35" i="4"/>
  <c r="BX35" i="4" s="1"/>
  <c r="BW39" i="4"/>
  <c r="BX39" i="4" s="1"/>
  <c r="BW43" i="4"/>
  <c r="BX43" i="4" s="1"/>
  <c r="BW47" i="4"/>
  <c r="BX47" i="4" s="1"/>
  <c r="BW51" i="4"/>
  <c r="BX51" i="4" s="1"/>
  <c r="BW55" i="4"/>
  <c r="BX55" i="4" s="1"/>
  <c r="BW59" i="4"/>
  <c r="BX59" i="4" s="1"/>
  <c r="BW63" i="4"/>
  <c r="BX63" i="4" s="1"/>
  <c r="BW67" i="4"/>
  <c r="BX67" i="4" s="1"/>
  <c r="BW71" i="4"/>
  <c r="BX71" i="4" s="1"/>
  <c r="BW75" i="4"/>
  <c r="BX75" i="4" s="1"/>
  <c r="BW79" i="4"/>
  <c r="BX79" i="4" s="1"/>
  <c r="BW83" i="4"/>
  <c r="BX83" i="4" s="1"/>
  <c r="BW87" i="4"/>
  <c r="BX87" i="4" s="1"/>
  <c r="BW91" i="4"/>
  <c r="BX91" i="4" s="1"/>
  <c r="BW95" i="4"/>
  <c r="BX95" i="4" s="1"/>
  <c r="BW99" i="4"/>
  <c r="BX99" i="4" s="1"/>
  <c r="BW103" i="4"/>
  <c r="BX103" i="4" s="1"/>
  <c r="BW107" i="4"/>
  <c r="BX107" i="4" s="1"/>
  <c r="BW111" i="4"/>
  <c r="BX111" i="4" s="1"/>
  <c r="BW115" i="4"/>
  <c r="BX115" i="4" s="1"/>
  <c r="BW119" i="4"/>
  <c r="BX119" i="4" s="1"/>
  <c r="BW123" i="4"/>
  <c r="BX123" i="4" s="1"/>
  <c r="BW127" i="4"/>
  <c r="BX127" i="4" s="1"/>
  <c r="BW131" i="4"/>
  <c r="BX131" i="4" s="1"/>
  <c r="BW135" i="4"/>
  <c r="BX135" i="4" s="1"/>
  <c r="BW139" i="4"/>
  <c r="BX139" i="4" s="1"/>
  <c r="BW143" i="4"/>
  <c r="BX143" i="4" s="1"/>
  <c r="BW147" i="4"/>
  <c r="BX147" i="4" s="1"/>
  <c r="BW151" i="4"/>
  <c r="BX151" i="4" s="1"/>
  <c r="BW155" i="4"/>
  <c r="BX155" i="4" s="1"/>
  <c r="BW159" i="4"/>
  <c r="BX159" i="4" s="1"/>
  <c r="BW163" i="4"/>
  <c r="BX163" i="4" s="1"/>
  <c r="BW167" i="4"/>
  <c r="BX167" i="4" s="1"/>
  <c r="BW171" i="4"/>
  <c r="BX171" i="4" s="1"/>
  <c r="BW175" i="4"/>
  <c r="BX175" i="4" s="1"/>
  <c r="BW178" i="4"/>
  <c r="BX178" i="4" s="1"/>
  <c r="BW180" i="4"/>
  <c r="BX180" i="4" s="1"/>
  <c r="BW182" i="4"/>
  <c r="BX182" i="4" s="1"/>
  <c r="BW184" i="4"/>
  <c r="BX184" i="4" s="1"/>
  <c r="BW186" i="4"/>
  <c r="BX186" i="4" s="1"/>
  <c r="BW188" i="4"/>
  <c r="BX188" i="4" s="1"/>
  <c r="BW190" i="4"/>
  <c r="BX190" i="4" s="1"/>
  <c r="BW192" i="4"/>
  <c r="BX192" i="4" s="1"/>
  <c r="BW194" i="4"/>
  <c r="BX194" i="4" s="1"/>
  <c r="BW196" i="4"/>
  <c r="BX196" i="4" s="1"/>
  <c r="BW198" i="4"/>
  <c r="BX198" i="4" s="1"/>
  <c r="BW200" i="4"/>
  <c r="BX200" i="4" s="1"/>
  <c r="BW202" i="4"/>
  <c r="BX202" i="4" s="1"/>
  <c r="BW204" i="4"/>
  <c r="BX204" i="4" s="1"/>
  <c r="BW206" i="4"/>
  <c r="BX206" i="4" s="1"/>
  <c r="BW208" i="4"/>
  <c r="BX208" i="4" s="1"/>
  <c r="BW210" i="4"/>
  <c r="BX210" i="4" s="1"/>
  <c r="BW212" i="4"/>
  <c r="BX212" i="4" s="1"/>
  <c r="BW214" i="4"/>
  <c r="BX214" i="4" s="1"/>
  <c r="BW216" i="4"/>
  <c r="BX216" i="4" s="1"/>
  <c r="BW218" i="4"/>
  <c r="BX218" i="4" s="1"/>
  <c r="BW220" i="4"/>
  <c r="BX220" i="4" s="1"/>
  <c r="BW222" i="4"/>
  <c r="BX222" i="4" s="1"/>
  <c r="BW224" i="4"/>
  <c r="BX224" i="4" s="1"/>
  <c r="BW226" i="4"/>
  <c r="BX226" i="4" s="1"/>
  <c r="BW228" i="4"/>
  <c r="BX228" i="4" s="1"/>
  <c r="BW230" i="4"/>
  <c r="BX230" i="4" s="1"/>
  <c r="BW232" i="4"/>
  <c r="BX232" i="4" s="1"/>
  <c r="BW234" i="4"/>
  <c r="BX234" i="4" s="1"/>
  <c r="BW236" i="4"/>
  <c r="BX236" i="4" s="1"/>
  <c r="BW238" i="4"/>
  <c r="BX238" i="4" s="1"/>
  <c r="BW240" i="4"/>
  <c r="BX240" i="4" s="1"/>
  <c r="BW242" i="4"/>
  <c r="BX242" i="4" s="1"/>
  <c r="BW244" i="4"/>
  <c r="BX244" i="4" s="1"/>
  <c r="BW246" i="4"/>
  <c r="BX246" i="4" s="1"/>
  <c r="BW248" i="4"/>
  <c r="BX248" i="4" s="1"/>
  <c r="BW250" i="4"/>
  <c r="BX250" i="4" s="1"/>
  <c r="BW252" i="4"/>
  <c r="BX252" i="4" s="1"/>
  <c r="BW254" i="4"/>
  <c r="BX254" i="4" s="1"/>
  <c r="BW256" i="4"/>
  <c r="BX256" i="4" s="1"/>
  <c r="BW258" i="4"/>
  <c r="BX258" i="4" s="1"/>
  <c r="BW260" i="4"/>
  <c r="BX260" i="4" s="1"/>
  <c r="BW262" i="4"/>
  <c r="BX262" i="4" s="1"/>
  <c r="BW371" i="4"/>
  <c r="BX371" i="4" s="1"/>
  <c r="BW369" i="4"/>
  <c r="BX369" i="4" s="1"/>
  <c r="BW367" i="4"/>
  <c r="BX367" i="4" s="1"/>
  <c r="BW365" i="4"/>
  <c r="BX365" i="4" s="1"/>
  <c r="BW363" i="4"/>
  <c r="BX363" i="4" s="1"/>
  <c r="BW361" i="4"/>
  <c r="BX361" i="4" s="1"/>
  <c r="BW359" i="4"/>
  <c r="BX359" i="4" s="1"/>
  <c r="BW357" i="4"/>
  <c r="BX357" i="4" s="1"/>
  <c r="BW355" i="4"/>
  <c r="BX355" i="4" s="1"/>
  <c r="BW353" i="4"/>
  <c r="BX353" i="4" s="1"/>
  <c r="BW351" i="4"/>
  <c r="BX351" i="4" s="1"/>
  <c r="BW349" i="4"/>
  <c r="BX349" i="4" s="1"/>
  <c r="BW347" i="4"/>
  <c r="BX347" i="4" s="1"/>
  <c r="BW345" i="4"/>
  <c r="BX345" i="4" s="1"/>
  <c r="BW343" i="4"/>
  <c r="BX343" i="4" s="1"/>
  <c r="BW341" i="4"/>
  <c r="BX341" i="4" s="1"/>
  <c r="BW339" i="4"/>
  <c r="BX339" i="4" s="1"/>
  <c r="BW337" i="4"/>
  <c r="BX337" i="4" s="1"/>
  <c r="BW335" i="4"/>
  <c r="BX335" i="4" s="1"/>
  <c r="BW333" i="4"/>
  <c r="BX333" i="4" s="1"/>
  <c r="BW331" i="4"/>
  <c r="BX331" i="4" s="1"/>
  <c r="BW329" i="4"/>
  <c r="BX329" i="4" s="1"/>
  <c r="BW327" i="4"/>
  <c r="BX327" i="4" s="1"/>
  <c r="BW325" i="4"/>
  <c r="BX325" i="4" s="1"/>
  <c r="BW323" i="4"/>
  <c r="BX323" i="4" s="1"/>
  <c r="BW321" i="4"/>
  <c r="BX321" i="4" s="1"/>
  <c r="BW319" i="4"/>
  <c r="BX319" i="4" s="1"/>
  <c r="BW317" i="4"/>
  <c r="BX317" i="4" s="1"/>
  <c r="BW315" i="4"/>
  <c r="BX315" i="4" s="1"/>
  <c r="BW313" i="4"/>
  <c r="BX313" i="4" s="1"/>
  <c r="BW311" i="4"/>
  <c r="BX311" i="4" s="1"/>
  <c r="BW309" i="4"/>
  <c r="BX309" i="4" s="1"/>
  <c r="BW307" i="4"/>
  <c r="BX307" i="4" s="1"/>
  <c r="BW305" i="4"/>
  <c r="BX305" i="4" s="1"/>
  <c r="BW303" i="4"/>
  <c r="BX303" i="4" s="1"/>
  <c r="BW301" i="4"/>
  <c r="BX301" i="4" s="1"/>
  <c r="BW299" i="4"/>
  <c r="BX299" i="4" s="1"/>
  <c r="BW297" i="4"/>
  <c r="BX297" i="4" s="1"/>
  <c r="BW295" i="4"/>
  <c r="BX295" i="4" s="1"/>
  <c r="BW293" i="4"/>
  <c r="BX293" i="4" s="1"/>
  <c r="BW291" i="4"/>
  <c r="BX291" i="4" s="1"/>
  <c r="BW289" i="4"/>
  <c r="BX289" i="4" s="1"/>
  <c r="BW287" i="4"/>
  <c r="BX287" i="4" s="1"/>
  <c r="BW285" i="4"/>
  <c r="BX285" i="4" s="1"/>
  <c r="BW283" i="4"/>
  <c r="BX283" i="4" s="1"/>
  <c r="BW281" i="4"/>
  <c r="BX281" i="4" s="1"/>
  <c r="BW279" i="4"/>
  <c r="BX279" i="4" s="1"/>
  <c r="BW277" i="4"/>
  <c r="BX277" i="4" s="1"/>
  <c r="BW275" i="4"/>
  <c r="BX275" i="4" s="1"/>
  <c r="BW273" i="4"/>
  <c r="BX273" i="4" s="1"/>
  <c r="BW271" i="4"/>
  <c r="BX271" i="4" s="1"/>
  <c r="BW269" i="4"/>
  <c r="BX269" i="4" s="1"/>
  <c r="BW267" i="4"/>
  <c r="BX267" i="4" s="1"/>
  <c r="BW265" i="4"/>
  <c r="BX265" i="4" s="1"/>
  <c r="BW370" i="4"/>
  <c r="BX370" i="4" s="1"/>
  <c r="BW368" i="4"/>
  <c r="BX368" i="4" s="1"/>
  <c r="BW366" i="4"/>
  <c r="BX366" i="4" s="1"/>
  <c r="BW364" i="4"/>
  <c r="BX364" i="4" s="1"/>
  <c r="BW362" i="4"/>
  <c r="BX362" i="4" s="1"/>
  <c r="BW360" i="4"/>
  <c r="BX360" i="4" s="1"/>
  <c r="BW358" i="4"/>
  <c r="BX358" i="4" s="1"/>
  <c r="BW356" i="4"/>
  <c r="BX356" i="4" s="1"/>
  <c r="BW354" i="4"/>
  <c r="BX354" i="4" s="1"/>
  <c r="BW352" i="4"/>
  <c r="BX352" i="4" s="1"/>
  <c r="BW350" i="4"/>
  <c r="BX350" i="4" s="1"/>
  <c r="BW348" i="4"/>
  <c r="BX348" i="4" s="1"/>
  <c r="BW346" i="4"/>
  <c r="BX346" i="4" s="1"/>
  <c r="BW344" i="4"/>
  <c r="BX344" i="4" s="1"/>
  <c r="BW342" i="4"/>
  <c r="BX342" i="4" s="1"/>
  <c r="BW340" i="4"/>
  <c r="BX340" i="4" s="1"/>
  <c r="BW338" i="4"/>
  <c r="BX338" i="4" s="1"/>
  <c r="BW336" i="4"/>
  <c r="BX336" i="4" s="1"/>
  <c r="BW334" i="4"/>
  <c r="BX334" i="4" s="1"/>
  <c r="BW332" i="4"/>
  <c r="BX332" i="4" s="1"/>
  <c r="BW330" i="4"/>
  <c r="BX330" i="4" s="1"/>
  <c r="BW328" i="4"/>
  <c r="BX328" i="4" s="1"/>
  <c r="BW326" i="4"/>
  <c r="BX326" i="4" s="1"/>
  <c r="BW324" i="4"/>
  <c r="BX324" i="4" s="1"/>
  <c r="BW322" i="4"/>
  <c r="BX322" i="4" s="1"/>
  <c r="BW320" i="4"/>
  <c r="BX320" i="4" s="1"/>
  <c r="BW318" i="4"/>
  <c r="BX318" i="4" s="1"/>
  <c r="BW316" i="4"/>
  <c r="BX316" i="4" s="1"/>
  <c r="BW314" i="4"/>
  <c r="BX314" i="4" s="1"/>
  <c r="BW312" i="4"/>
  <c r="BX312" i="4" s="1"/>
  <c r="BW310" i="4"/>
  <c r="BX310" i="4" s="1"/>
  <c r="BW308" i="4"/>
  <c r="BX308" i="4" s="1"/>
  <c r="BW306" i="4"/>
  <c r="BX306" i="4" s="1"/>
  <c r="BW304" i="4"/>
  <c r="BX304" i="4" s="1"/>
  <c r="BW302" i="4"/>
  <c r="BX302" i="4" s="1"/>
  <c r="BW300" i="4"/>
  <c r="BX300" i="4" s="1"/>
  <c r="BW298" i="4"/>
  <c r="BX298" i="4" s="1"/>
  <c r="BW296" i="4"/>
  <c r="BX296" i="4" s="1"/>
  <c r="BW294" i="4"/>
  <c r="BX294" i="4" s="1"/>
  <c r="BW292" i="4"/>
  <c r="BX292" i="4" s="1"/>
  <c r="BW290" i="4"/>
  <c r="BX290" i="4" s="1"/>
  <c r="BW288" i="4"/>
  <c r="BX288" i="4" s="1"/>
  <c r="BW286" i="4"/>
  <c r="BX286" i="4" s="1"/>
  <c r="BW284" i="4"/>
  <c r="BX284" i="4" s="1"/>
  <c r="BW282" i="4"/>
  <c r="BX282" i="4" s="1"/>
  <c r="BW280" i="4"/>
  <c r="BX280" i="4" s="1"/>
  <c r="BW278" i="4"/>
  <c r="BX278" i="4" s="1"/>
  <c r="BW276" i="4"/>
  <c r="BX276" i="4" s="1"/>
  <c r="BW274" i="4"/>
  <c r="BX274" i="4" s="1"/>
  <c r="BW272" i="4"/>
  <c r="BX272" i="4" s="1"/>
  <c r="BW270" i="4"/>
  <c r="BX270" i="4" s="1"/>
  <c r="BW268" i="4"/>
  <c r="BX268" i="4" s="1"/>
  <c r="BW266" i="4"/>
  <c r="BX266" i="4" s="1"/>
  <c r="BW264" i="4"/>
  <c r="BX264" i="4" s="1"/>
  <c r="D7" i="7" l="1"/>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6" i="7"/>
  <c r="E6" i="7" l="1"/>
  <c r="F6" i="7" s="1"/>
  <c r="G6" i="7"/>
  <c r="H6" i="7" s="1"/>
  <c r="I6" i="7" l="1"/>
  <c r="J370" i="7" l="1"/>
  <c r="J369" i="7"/>
  <c r="J368" i="7"/>
  <c r="J367" i="7"/>
  <c r="J366" i="7"/>
  <c r="J365" i="7"/>
  <c r="J364" i="7"/>
  <c r="J363" i="7"/>
  <c r="J362" i="7"/>
  <c r="J361" i="7"/>
  <c r="J360" i="7"/>
  <c r="J359" i="7"/>
  <c r="J358" i="7"/>
  <c r="J357" i="7"/>
  <c r="J356" i="7"/>
  <c r="J355" i="7"/>
  <c r="J354" i="7"/>
  <c r="J353" i="7"/>
  <c r="J352" i="7"/>
  <c r="J351" i="7"/>
  <c r="J350" i="7"/>
  <c r="J349" i="7"/>
  <c r="J348" i="7"/>
  <c r="J347" i="7"/>
  <c r="J346" i="7"/>
  <c r="J345" i="7"/>
  <c r="J344" i="7"/>
  <c r="J343" i="7"/>
  <c r="J342" i="7"/>
  <c r="J341" i="7"/>
  <c r="J340" i="7"/>
  <c r="J339" i="7"/>
  <c r="J338" i="7"/>
  <c r="J337" i="7"/>
  <c r="J336" i="7"/>
  <c r="J335" i="7"/>
  <c r="J334" i="7"/>
  <c r="J333" i="7"/>
  <c r="J332" i="7"/>
  <c r="J331" i="7"/>
  <c r="J330" i="7"/>
  <c r="J329" i="7"/>
  <c r="J328" i="7"/>
  <c r="J327" i="7"/>
  <c r="J326" i="7"/>
  <c r="J325" i="7"/>
  <c r="J324" i="7"/>
  <c r="J323" i="7"/>
  <c r="J322" i="7"/>
  <c r="J321" i="7"/>
  <c r="J320" i="7"/>
  <c r="J319" i="7"/>
  <c r="J318" i="7"/>
  <c r="J317" i="7"/>
  <c r="J316" i="7"/>
  <c r="J315" i="7"/>
  <c r="J314" i="7"/>
  <c r="J313" i="7"/>
  <c r="J312" i="7"/>
  <c r="J311" i="7"/>
  <c r="J310" i="7"/>
  <c r="J309" i="7"/>
  <c r="J308" i="7"/>
  <c r="J307" i="7"/>
  <c r="J306" i="7"/>
  <c r="J305" i="7"/>
  <c r="J304" i="7"/>
  <c r="J303" i="7"/>
  <c r="J302" i="7"/>
  <c r="J301" i="7"/>
  <c r="J300" i="7"/>
  <c r="J299" i="7"/>
  <c r="J298" i="7"/>
  <c r="J297" i="7"/>
  <c r="J296" i="7"/>
  <c r="J295" i="7"/>
  <c r="J294" i="7"/>
  <c r="J293" i="7"/>
  <c r="J292" i="7"/>
  <c r="J291" i="7"/>
  <c r="J290" i="7"/>
  <c r="J289" i="7"/>
  <c r="J288" i="7"/>
  <c r="J287" i="7"/>
  <c r="J286" i="7"/>
  <c r="J285" i="7"/>
  <c r="J284" i="7"/>
  <c r="J283" i="7"/>
  <c r="J282" i="7"/>
  <c r="J281" i="7"/>
  <c r="J280" i="7"/>
  <c r="J279" i="7"/>
  <c r="J278" i="7"/>
  <c r="J277" i="7"/>
  <c r="J276" i="7"/>
  <c r="J275" i="7"/>
  <c r="J274" i="7"/>
  <c r="J273" i="7"/>
  <c r="J272" i="7"/>
  <c r="J271" i="7"/>
  <c r="J270" i="7"/>
  <c r="J269" i="7"/>
  <c r="J268" i="7"/>
  <c r="J267" i="7"/>
  <c r="J266" i="7"/>
  <c r="J265" i="7"/>
  <c r="J264" i="7"/>
  <c r="J263" i="7"/>
  <c r="J262" i="7"/>
  <c r="J261" i="7"/>
  <c r="J260" i="7"/>
  <c r="J259" i="7"/>
  <c r="J258" i="7"/>
  <c r="J257" i="7"/>
  <c r="J256" i="7"/>
  <c r="J255" i="7"/>
  <c r="J254" i="7"/>
  <c r="J253" i="7"/>
  <c r="J252" i="7"/>
  <c r="J251" i="7"/>
  <c r="J250" i="7"/>
  <c r="J249" i="7"/>
  <c r="J248" i="7"/>
  <c r="J247" i="7"/>
  <c r="J246" i="7"/>
  <c r="J245" i="7"/>
  <c r="J244" i="7"/>
  <c r="J243" i="7"/>
  <c r="J242" i="7"/>
  <c r="J241" i="7"/>
  <c r="J240" i="7"/>
  <c r="J239" i="7"/>
  <c r="J238" i="7"/>
  <c r="J237" i="7"/>
  <c r="J236" i="7"/>
  <c r="J235" i="7"/>
  <c r="J234" i="7"/>
  <c r="J233" i="7"/>
  <c r="J232" i="7"/>
  <c r="J231" i="7"/>
  <c r="J230" i="7"/>
  <c r="J229" i="7"/>
  <c r="J228" i="7"/>
  <c r="J227" i="7"/>
  <c r="J226" i="7"/>
  <c r="J225" i="7"/>
  <c r="J224" i="7"/>
  <c r="J223" i="7"/>
  <c r="J222" i="7"/>
  <c r="J221" i="7"/>
  <c r="J220" i="7"/>
  <c r="J219" i="7"/>
  <c r="J218" i="7"/>
  <c r="J217" i="7"/>
  <c r="J216" i="7"/>
  <c r="J215" i="7"/>
  <c r="J214" i="7"/>
  <c r="J213" i="7"/>
  <c r="J212" i="7"/>
  <c r="J211" i="7"/>
  <c r="J210" i="7"/>
  <c r="J209" i="7"/>
  <c r="J208" i="7"/>
  <c r="J207" i="7"/>
  <c r="J206" i="7"/>
  <c r="J205" i="7"/>
  <c r="J204" i="7"/>
  <c r="J203" i="7"/>
  <c r="J202" i="7"/>
  <c r="J201" i="7"/>
  <c r="J200" i="7"/>
  <c r="J199" i="7"/>
  <c r="J198" i="7"/>
  <c r="J197" i="7"/>
  <c r="J196" i="7"/>
  <c r="J195" i="7"/>
  <c r="J194" i="7"/>
  <c r="J193" i="7"/>
  <c r="J192" i="7"/>
  <c r="J191" i="7"/>
  <c r="J190" i="7"/>
  <c r="J189" i="7"/>
  <c r="J188" i="7"/>
  <c r="J187" i="7"/>
  <c r="J186" i="7"/>
  <c r="J185" i="7"/>
  <c r="J184" i="7"/>
  <c r="J183" i="7"/>
  <c r="J182" i="7"/>
  <c r="J181" i="7"/>
  <c r="J180" i="7"/>
  <c r="J179" i="7"/>
  <c r="J178" i="7"/>
  <c r="J177" i="7"/>
  <c r="J176" i="7"/>
  <c r="J175" i="7"/>
  <c r="J174" i="7"/>
  <c r="J173" i="7"/>
  <c r="J172" i="7"/>
  <c r="J171" i="7"/>
  <c r="J170" i="7"/>
  <c r="J169" i="7"/>
  <c r="J168" i="7"/>
  <c r="J167" i="7"/>
  <c r="J166" i="7"/>
  <c r="J165" i="7"/>
  <c r="J164" i="7"/>
  <c r="J163" i="7"/>
  <c r="J162" i="7"/>
  <c r="J161" i="7"/>
  <c r="J160" i="7"/>
  <c r="J159" i="7"/>
  <c r="J158" i="7"/>
  <c r="J157" i="7"/>
  <c r="J156" i="7"/>
  <c r="J155" i="7"/>
  <c r="J154" i="7"/>
  <c r="J153" i="7"/>
  <c r="J152" i="7"/>
  <c r="J151" i="7"/>
  <c r="J150" i="7"/>
  <c r="J149" i="7"/>
  <c r="J148" i="7"/>
  <c r="J147" i="7"/>
  <c r="J146" i="7"/>
  <c r="J145" i="7"/>
  <c r="J144" i="7"/>
  <c r="J143" i="7"/>
  <c r="J142" i="7"/>
  <c r="J141" i="7"/>
  <c r="J140" i="7"/>
  <c r="J139" i="7"/>
  <c r="J138" i="7"/>
  <c r="J137" i="7"/>
  <c r="J136" i="7"/>
  <c r="J135" i="7"/>
  <c r="J134" i="7"/>
  <c r="J133" i="7"/>
  <c r="J132" i="7"/>
  <c r="J131" i="7"/>
  <c r="J130" i="7"/>
  <c r="J129" i="7"/>
  <c r="J128" i="7"/>
  <c r="J127" i="7"/>
  <c r="J126"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J12" i="7"/>
  <c r="J11" i="7"/>
  <c r="J10" i="7"/>
  <c r="J9" i="7"/>
  <c r="J8" i="7"/>
  <c r="J7" i="7"/>
  <c r="D13" i="3"/>
  <c r="D9" i="3"/>
  <c r="D8" i="3"/>
  <c r="D7" i="3"/>
  <c r="D12" i="3"/>
  <c r="AX6" i="4" l="1"/>
  <c r="AL6" i="4"/>
  <c r="AM6" i="4" s="1"/>
  <c r="BN6" i="4"/>
  <c r="BO6" i="4" s="1"/>
  <c r="V6" i="4"/>
  <c r="W6" i="4" s="1"/>
  <c r="L377" i="7"/>
  <c r="L381" i="7"/>
  <c r="L382" i="7"/>
  <c r="L384" i="7"/>
  <c r="L391" i="7"/>
  <c r="L404" i="7"/>
  <c r="L407" i="7"/>
  <c r="L411" i="7"/>
  <c r="L419" i="7"/>
  <c r="L429" i="7"/>
  <c r="L431" i="7"/>
  <c r="L434" i="7"/>
  <c r="K445" i="7"/>
  <c r="L448" i="7"/>
  <c r="L457" i="7"/>
  <c r="K461" i="7"/>
  <c r="L464" i="7"/>
  <c r="K469" i="7"/>
  <c r="K470" i="7"/>
  <c r="L471" i="7"/>
  <c r="L484" i="7"/>
  <c r="L485" i="7"/>
  <c r="L486" i="7"/>
  <c r="L498" i="7"/>
  <c r="K503" i="7"/>
  <c r="L504" i="7"/>
  <c r="L505" i="7"/>
  <c r="L507" i="7"/>
  <c r="L521" i="7"/>
  <c r="L525" i="7"/>
  <c r="K529" i="7"/>
  <c r="L531" i="7"/>
  <c r="K535" i="7"/>
  <c r="L539" i="7"/>
  <c r="L554" i="7"/>
  <c r="K555" i="7"/>
  <c r="K557" i="7"/>
  <c r="K371" i="7"/>
  <c r="L375" i="7"/>
  <c r="L388" i="7"/>
  <c r="L395" i="7"/>
  <c r="K402" i="7"/>
  <c r="K403" i="7"/>
  <c r="K414" i="7"/>
  <c r="L417" i="7"/>
  <c r="L420" i="7"/>
  <c r="L424" i="7"/>
  <c r="K433" i="7"/>
  <c r="L436" i="7"/>
  <c r="K439" i="7"/>
  <c r="L445" i="7"/>
  <c r="K449" i="7"/>
  <c r="L452" i="7"/>
  <c r="L461" i="7"/>
  <c r="K465" i="7"/>
  <c r="K466" i="7"/>
  <c r="L468" i="7"/>
  <c r="L469" i="7"/>
  <c r="L470" i="7"/>
  <c r="K475" i="7"/>
  <c r="K482" i="7"/>
  <c r="L490" i="7"/>
  <c r="K491" i="7"/>
  <c r="K501" i="7"/>
  <c r="K502" i="7"/>
  <c r="L503" i="7"/>
  <c r="L508" i="7"/>
  <c r="L509" i="7"/>
  <c r="L512" i="7"/>
  <c r="K519" i="7"/>
  <c r="L528" i="7"/>
  <c r="L529" i="7"/>
  <c r="K530" i="7"/>
  <c r="L532" i="7"/>
  <c r="L533" i="7"/>
  <c r="L535" i="7"/>
  <c r="K537" i="7"/>
  <c r="K538" i="7"/>
  <c r="L546" i="7"/>
  <c r="K547" i="7"/>
  <c r="L551" i="7"/>
  <c r="L556" i="7"/>
  <c r="L371" i="7"/>
  <c r="L372" i="7"/>
  <c r="K386" i="7"/>
  <c r="K387" i="7"/>
  <c r="K398" i="7"/>
  <c r="L401" i="7"/>
  <c r="L402" i="7"/>
  <c r="L403" i="7"/>
  <c r="L413" i="7"/>
  <c r="L416" i="7"/>
  <c r="L423" i="7"/>
  <c r="L425" i="7"/>
  <c r="L437" i="7"/>
  <c r="L439" i="7"/>
  <c r="L442" i="7"/>
  <c r="L449" i="7"/>
  <c r="K453" i="7"/>
  <c r="L456" i="7"/>
  <c r="L465" i="7"/>
  <c r="L466" i="7"/>
  <c r="L467" i="7"/>
  <c r="L475" i="7"/>
  <c r="K481" i="7"/>
  <c r="L482" i="7"/>
  <c r="K487" i="7"/>
  <c r="L488" i="7"/>
  <c r="L489" i="7"/>
  <c r="L491" i="7"/>
  <c r="L500" i="7"/>
  <c r="L501" i="7"/>
  <c r="L502" i="7"/>
  <c r="L514" i="7"/>
  <c r="K517" i="7"/>
  <c r="K518" i="7"/>
  <c r="L519" i="7"/>
  <c r="K523" i="7"/>
  <c r="L530" i="7"/>
  <c r="L536" i="7"/>
  <c r="L538" i="7"/>
  <c r="L540" i="7"/>
  <c r="L543" i="7"/>
  <c r="K549" i="7"/>
  <c r="L562" i="7"/>
  <c r="L378" i="7"/>
  <c r="L379" i="7"/>
  <c r="K382" i="7"/>
  <c r="L383" i="7"/>
  <c r="L385" i="7"/>
  <c r="L386" i="7"/>
  <c r="L387" i="7"/>
  <c r="L393" i="7"/>
  <c r="L397" i="7"/>
  <c r="L398" i="7"/>
  <c r="L399" i="7"/>
  <c r="L400" i="7"/>
  <c r="K407" i="7"/>
  <c r="L428" i="7"/>
  <c r="K431" i="7"/>
  <c r="K441" i="7"/>
  <c r="L444" i="7"/>
  <c r="L453" i="7"/>
  <c r="K457" i="7"/>
  <c r="L460" i="7"/>
  <c r="K471" i="7"/>
  <c r="L472" i="7"/>
  <c r="L473" i="7"/>
  <c r="L476" i="7"/>
  <c r="L477" i="7"/>
  <c r="L480" i="7"/>
  <c r="K485" i="7"/>
  <c r="K486" i="7"/>
  <c r="L487" i="7"/>
  <c r="L492" i="7"/>
  <c r="L493" i="7"/>
  <c r="L496" i="7"/>
  <c r="L506" i="7"/>
  <c r="K507" i="7"/>
  <c r="L517" i="7"/>
  <c r="L518" i="7"/>
  <c r="L524" i="7"/>
  <c r="K525" i="7"/>
  <c r="K526" i="7"/>
  <c r="K531" i="7"/>
  <c r="K539" i="7"/>
  <c r="L548" i="7"/>
  <c r="L559" i="7"/>
  <c r="L564" i="7"/>
  <c r="L567" i="7"/>
  <c r="K568" i="7"/>
  <c r="K573" i="7"/>
  <c r="L574" i="7"/>
  <c r="K575" i="7"/>
  <c r="K576" i="7"/>
  <c r="L586" i="7"/>
  <c r="L587" i="7"/>
  <c r="L588" i="7"/>
  <c r="L593" i="7"/>
  <c r="L598" i="7"/>
  <c r="K599" i="7"/>
  <c r="K600" i="7"/>
  <c r="K605" i="7"/>
  <c r="L606" i="7"/>
  <c r="K607" i="7"/>
  <c r="K608" i="7"/>
  <c r="K615" i="7"/>
  <c r="L618" i="7"/>
  <c r="K620" i="7"/>
  <c r="K627" i="7"/>
  <c r="L628" i="7"/>
  <c r="K629" i="7"/>
  <c r="L635" i="7"/>
  <c r="K636" i="7"/>
  <c r="L641" i="7"/>
  <c r="K643" i="7"/>
  <c r="K644" i="7"/>
  <c r="L657" i="7"/>
  <c r="L669" i="7"/>
  <c r="L678" i="7"/>
  <c r="L689" i="7"/>
  <c r="L694" i="7"/>
  <c r="L695" i="7"/>
  <c r="L696" i="7"/>
  <c r="K700" i="7"/>
  <c r="L704" i="7"/>
  <c r="K722" i="7"/>
  <c r="L725" i="7"/>
  <c r="K728" i="7"/>
  <c r="L731" i="7"/>
  <c r="K730" i="7"/>
  <c r="K565" i="7"/>
  <c r="K567" i="7"/>
  <c r="K571" i="7"/>
  <c r="K572" i="7"/>
  <c r="L573" i="7"/>
  <c r="L575" i="7"/>
  <c r="K577" i="7"/>
  <c r="K581" i="7"/>
  <c r="L594" i="7"/>
  <c r="L595" i="7"/>
  <c r="L599" i="7"/>
  <c r="K603" i="7"/>
  <c r="K604" i="7"/>
  <c r="L605" i="7"/>
  <c r="L607" i="7"/>
  <c r="K609" i="7"/>
  <c r="L613" i="7"/>
  <c r="L614" i="7"/>
  <c r="L620" i="7"/>
  <c r="K623" i="7"/>
  <c r="L633" i="7"/>
  <c r="L636" i="7"/>
  <c r="K639" i="7"/>
  <c r="L643" i="7"/>
  <c r="K647" i="7"/>
  <c r="K651" i="7"/>
  <c r="K655" i="7"/>
  <c r="K656" i="7"/>
  <c r="L660" i="7"/>
  <c r="L673" i="7"/>
  <c r="K687" i="7"/>
  <c r="K688" i="7"/>
  <c r="K692" i="7"/>
  <c r="K699" i="7"/>
  <c r="L700" i="7"/>
  <c r="L707" i="7"/>
  <c r="L712" i="7"/>
  <c r="L715" i="7"/>
  <c r="K563" i="7"/>
  <c r="L570" i="7"/>
  <c r="L571" i="7"/>
  <c r="L572" i="7"/>
  <c r="L577" i="7"/>
  <c r="L582" i="7"/>
  <c r="K583" i="7"/>
  <c r="K584" i="7"/>
  <c r="K589" i="7"/>
  <c r="L590" i="7"/>
  <c r="K591" i="7"/>
  <c r="K592" i="7"/>
  <c r="L602" i="7"/>
  <c r="L603" i="7"/>
  <c r="L604" i="7"/>
  <c r="L609" i="7"/>
  <c r="K631" i="7"/>
  <c r="K637" i="7"/>
  <c r="L646" i="7"/>
  <c r="L647" i="7"/>
  <c r="L648" i="7"/>
  <c r="L649" i="7"/>
  <c r="L650" i="7"/>
  <c r="L651" i="7"/>
  <c r="L652" i="7"/>
  <c r="L654" i="7"/>
  <c r="L655" i="7"/>
  <c r="L656" i="7"/>
  <c r="K663" i="7"/>
  <c r="K667" i="7"/>
  <c r="K671" i="7"/>
  <c r="K672" i="7"/>
  <c r="L676" i="7"/>
  <c r="K683" i="7"/>
  <c r="L686" i="7"/>
  <c r="L687" i="7"/>
  <c r="L688" i="7"/>
  <c r="L692" i="7"/>
  <c r="K706" i="7"/>
  <c r="L709" i="7"/>
  <c r="L710" i="7"/>
  <c r="K714" i="7"/>
  <c r="L717" i="7"/>
  <c r="K720" i="7"/>
  <c r="L733" i="7"/>
  <c r="L578" i="7"/>
  <c r="L579" i="7"/>
  <c r="L583" i="7"/>
  <c r="K587" i="7"/>
  <c r="K588" i="7"/>
  <c r="L589" i="7"/>
  <c r="L591" i="7"/>
  <c r="K593" i="7"/>
  <c r="K597" i="7"/>
  <c r="L610" i="7"/>
  <c r="L611" i="7"/>
  <c r="K616" i="7"/>
  <c r="K617" i="7"/>
  <c r="K619" i="7"/>
  <c r="L625" i="7"/>
  <c r="K635" i="7"/>
  <c r="L637" i="7"/>
  <c r="L653" i="7"/>
  <c r="L662" i="7"/>
  <c r="L663" i="7"/>
  <c r="L664" i="7"/>
  <c r="L665" i="7"/>
  <c r="L666" i="7"/>
  <c r="L667" i="7"/>
  <c r="L668" i="7"/>
  <c r="L670" i="7"/>
  <c r="L671" i="7"/>
  <c r="L672" i="7"/>
  <c r="K679" i="7"/>
  <c r="L680" i="7"/>
  <c r="L681" i="7"/>
  <c r="L682" i="7"/>
  <c r="L683" i="7"/>
  <c r="L684" i="7"/>
  <c r="L685" i="7"/>
  <c r="L697" i="7"/>
  <c r="L718" i="7"/>
  <c r="L720" i="7"/>
  <c r="L723" i="7"/>
  <c r="L734" i="7"/>
  <c r="L726" i="7"/>
  <c r="L728" i="7"/>
  <c r="K723" i="7"/>
  <c r="K727" i="7"/>
  <c r="K708" i="7"/>
  <c r="K695" i="7"/>
  <c r="K678" i="7"/>
  <c r="K657" i="7"/>
  <c r="K634" i="7"/>
  <c r="K621" i="7"/>
  <c r="K596" i="7"/>
  <c r="K566" i="7"/>
  <c r="K698" i="7"/>
  <c r="K682" i="7"/>
  <c r="K670" i="7"/>
  <c r="K664" i="7"/>
  <c r="K638" i="7"/>
  <c r="K610" i="7"/>
  <c r="K569" i="7"/>
  <c r="K733" i="7"/>
  <c r="L705" i="7"/>
  <c r="K676" i="7"/>
  <c r="K650" i="7"/>
  <c r="K626" i="7"/>
  <c r="K590" i="7"/>
  <c r="L569" i="7"/>
  <c r="K731" i="7"/>
  <c r="K711" i="7"/>
  <c r="K693" i="7"/>
  <c r="K673" i="7"/>
  <c r="K614" i="7"/>
  <c r="K594" i="7"/>
  <c r="K534" i="7"/>
  <c r="K513" i="7"/>
  <c r="K499" i="7"/>
  <c r="K479" i="7"/>
  <c r="L450" i="7"/>
  <c r="K429" i="7"/>
  <c r="K415" i="7"/>
  <c r="L406" i="7"/>
  <c r="K391" i="7"/>
  <c r="K377" i="7"/>
  <c r="K558" i="7"/>
  <c r="K524" i="7"/>
  <c r="AT525" i="4" s="1"/>
  <c r="K496" i="7"/>
  <c r="K477" i="7"/>
  <c r="L462" i="7"/>
  <c r="L446" i="7"/>
  <c r="K430" i="7"/>
  <c r="K409" i="7"/>
  <c r="K397" i="7"/>
  <c r="K379" i="7"/>
  <c r="K545" i="7"/>
  <c r="K536" i="7"/>
  <c r="K511" i="7"/>
  <c r="K489" i="7"/>
  <c r="K474" i="7"/>
  <c r="K456" i="7"/>
  <c r="K437" i="7"/>
  <c r="K421" i="7"/>
  <c r="K394" i="7"/>
  <c r="K372" i="7"/>
  <c r="K551" i="7"/>
  <c r="K533" i="7"/>
  <c r="K520" i="7"/>
  <c r="K490" i="7"/>
  <c r="K452" i="7"/>
  <c r="K438" i="7"/>
  <c r="K420" i="7"/>
  <c r="K406" i="7"/>
  <c r="K388" i="7"/>
  <c r="L693" i="7"/>
  <c r="L677" i="7"/>
  <c r="L661" i="7"/>
  <c r="L645" i="7"/>
  <c r="L714" i="7"/>
  <c r="L642" i="7"/>
  <c r="L702" i="7"/>
  <c r="L659" i="7"/>
  <c r="L619" i="7"/>
  <c r="L617" i="7"/>
  <c r="L555" i="7"/>
  <c r="L523" i="7"/>
  <c r="L511" i="7"/>
  <c r="L494" i="7"/>
  <c r="L584" i="7"/>
  <c r="L580" i="7"/>
  <c r="K719" i="7"/>
  <c r="K725" i="7"/>
  <c r="K705" i="7"/>
  <c r="K694" i="7"/>
  <c r="K669" i="7"/>
  <c r="K642" i="7"/>
  <c r="K630" i="7"/>
  <c r="K618" i="7"/>
  <c r="K586" i="7"/>
  <c r="K718" i="7"/>
  <c r="K697" i="7"/>
  <c r="K681" i="7"/>
  <c r="K668" i="7"/>
  <c r="K662" i="7"/>
  <c r="K625" i="7"/>
  <c r="K601" i="7"/>
  <c r="K564" i="7"/>
  <c r="K724" i="7"/>
  <c r="K691" i="7"/>
  <c r="K659" i="7"/>
  <c r="K649" i="7"/>
  <c r="K612" i="7"/>
  <c r="K582" i="7"/>
  <c r="K735" i="7"/>
  <c r="K726" i="7"/>
  <c r="K707" i="7"/>
  <c r="L691" i="7"/>
  <c r="K660" i="7"/>
  <c r="K613" i="7"/>
  <c r="K585" i="7"/>
  <c r="K521" i="7"/>
  <c r="K510" i="7"/>
  <c r="K498" i="7"/>
  <c r="K464" i="7"/>
  <c r="K448" i="7"/>
  <c r="L426" i="7"/>
  <c r="K411" i="7"/>
  <c r="K404" i="7"/>
  <c r="K389" i="7"/>
  <c r="K561" i="7"/>
  <c r="K548" i="7"/>
  <c r="K522" i="7"/>
  <c r="K493" i="7"/>
  <c r="K476" i="7"/>
  <c r="K460" i="7"/>
  <c r="K444" i="7"/>
  <c r="K428" i="7"/>
  <c r="K405" i="7"/>
  <c r="K393" i="7"/>
  <c r="K378" i="7"/>
  <c r="K544" i="7"/>
  <c r="K527" i="7"/>
  <c r="K500" i="7"/>
  <c r="K488" i="7"/>
  <c r="K467" i="7"/>
  <c r="K454" i="7"/>
  <c r="K426" i="7"/>
  <c r="K416" i="7"/>
  <c r="K390" i="7"/>
  <c r="K556" i="7"/>
  <c r="K550" i="7"/>
  <c r="K532" i="7"/>
  <c r="K512" i="7"/>
  <c r="K468" i="7"/>
  <c r="K450" i="7"/>
  <c r="K436" i="7"/>
  <c r="K418" i="7"/>
  <c r="K395" i="7"/>
  <c r="K376" i="7"/>
  <c r="L706" i="7"/>
  <c r="L644" i="7"/>
  <c r="L621" i="7"/>
  <c r="L721" i="7"/>
  <c r="L690" i="7"/>
  <c r="L658" i="7"/>
  <c r="L629" i="7"/>
  <c r="L608" i="7"/>
  <c r="L597" i="7"/>
  <c r="L547" i="7"/>
  <c r="L479" i="7"/>
  <c r="L526" i="7"/>
  <c r="L510" i="7"/>
  <c r="L522" i="7"/>
  <c r="K732" i="7"/>
  <c r="K716" i="7"/>
  <c r="K704" i="7"/>
  <c r="K690" i="7"/>
  <c r="K661" i="7"/>
  <c r="K641" i="7"/>
  <c r="K628" i="7"/>
  <c r="K606" i="7"/>
  <c r="AT607" i="4" s="1"/>
  <c r="L585" i="7"/>
  <c r="K702" i="7"/>
  <c r="K685" i="7"/>
  <c r="K680" i="7"/>
  <c r="K666" i="7"/>
  <c r="K653" i="7"/>
  <c r="K622" i="7"/>
  <c r="K579" i="7"/>
  <c r="K562" i="7"/>
  <c r="K710" i="7"/>
  <c r="K686" i="7"/>
  <c r="K654" i="7"/>
  <c r="K648" i="7"/>
  <c r="K602" i="7"/>
  <c r="K580" i="7"/>
  <c r="K721" i="7"/>
  <c r="K715" i="7"/>
  <c r="K703" i="7"/>
  <c r="K677" i="7"/>
  <c r="K633" i="7"/>
  <c r="L612" i="7"/>
  <c r="L561" i="7"/>
  <c r="L520" i="7"/>
  <c r="K505" i="7"/>
  <c r="K495" i="7"/>
  <c r="K462" i="7"/>
  <c r="K446" i="7"/>
  <c r="K422" i="7"/>
  <c r="L410" i="7"/>
  <c r="K396" i="7"/>
  <c r="K384" i="7"/>
  <c r="K560" i="7"/>
  <c r="L545" i="7"/>
  <c r="L513" i="7"/>
  <c r="K492" i="7"/>
  <c r="K473" i="7"/>
  <c r="K458" i="7"/>
  <c r="K435" i="7"/>
  <c r="L418" i="7"/>
  <c r="K400" i="7"/>
  <c r="K385" i="7"/>
  <c r="K374" i="7"/>
  <c r="K543" i="7"/>
  <c r="K515" i="7"/>
  <c r="K497" i="7"/>
  <c r="K483" i="7"/>
  <c r="K463" i="7"/>
  <c r="K447" i="7"/>
  <c r="K425" i="7"/>
  <c r="K413" i="7"/>
  <c r="K380" i="7"/>
  <c r="K553" i="7"/>
  <c r="K546" i="7"/>
  <c r="K528" i="7"/>
  <c r="K509" i="7"/>
  <c r="K459" i="7"/>
  <c r="K443" i="7"/>
  <c r="K427" i="7"/>
  <c r="K417" i="7"/>
  <c r="L394" i="7"/>
  <c r="K375" i="7"/>
  <c r="L735" i="7"/>
  <c r="L727" i="7"/>
  <c r="L719" i="7"/>
  <c r="L711" i="7"/>
  <c r="L730" i="7"/>
  <c r="K729" i="7"/>
  <c r="K713" i="7"/>
  <c r="K696" i="7"/>
  <c r="K689" i="7"/>
  <c r="K658" i="7"/>
  <c r="K640" i="7"/>
  <c r="K624" i="7"/>
  <c r="K598" i="7"/>
  <c r="K574" i="7"/>
  <c r="L701" i="7"/>
  <c r="K684" i="7"/>
  <c r="K675" i="7"/>
  <c r="K665" i="7"/>
  <c r="K645" i="7"/>
  <c r="K611" i="7"/>
  <c r="K578" i="7"/>
  <c r="K734" i="7"/>
  <c r="K709" i="7"/>
  <c r="L679" i="7"/>
  <c r="K652" i="7"/>
  <c r="K646" i="7"/>
  <c r="L601" i="7"/>
  <c r="K570" i="7"/>
  <c r="K717" i="7"/>
  <c r="K712" i="7"/>
  <c r="K701" i="7"/>
  <c r="K674" i="7"/>
  <c r="K632" i="7"/>
  <c r="K595" i="7"/>
  <c r="K554" i="7"/>
  <c r="K516" i="7"/>
  <c r="K504" i="7"/>
  <c r="AT505" i="4" s="1"/>
  <c r="K484" i="7"/>
  <c r="K455" i="7"/>
  <c r="K434" i="7"/>
  <c r="K419" i="7"/>
  <c r="K408" i="7"/>
  <c r="K392" i="7"/>
  <c r="K381" i="7"/>
  <c r="K559" i="7"/>
  <c r="K542" i="7"/>
  <c r="K506" i="7"/>
  <c r="K480" i="7"/>
  <c r="K472" i="7"/>
  <c r="K451" i="7"/>
  <c r="K432" i="7"/>
  <c r="K412" i="7"/>
  <c r="K399" i="7"/>
  <c r="K383" i="7"/>
  <c r="L553" i="7"/>
  <c r="K540" i="7"/>
  <c r="K514" i="7"/>
  <c r="K494" i="7"/>
  <c r="K478" i="7"/>
  <c r="L458" i="7"/>
  <c r="K442" i="7"/>
  <c r="K423" i="7"/>
  <c r="K401" i="7"/>
  <c r="L374" i="7"/>
  <c r="K552" i="7"/>
  <c r="K541" i="7"/>
  <c r="L527" i="7"/>
  <c r="K508" i="7"/>
  <c r="L454" i="7"/>
  <c r="K440" i="7"/>
  <c r="K424" i="7"/>
  <c r="K410" i="7"/>
  <c r="L390" i="7"/>
  <c r="K373" i="7"/>
  <c r="L732" i="7"/>
  <c r="L724" i="7"/>
  <c r="L716" i="7"/>
  <c r="L708" i="7"/>
  <c r="L703" i="7"/>
  <c r="L626" i="7"/>
  <c r="L722" i="7"/>
  <c r="L576" i="7"/>
  <c r="L563" i="7"/>
  <c r="L568" i="7"/>
  <c r="L497" i="7"/>
  <c r="L499" i="7"/>
  <c r="L440" i="7"/>
  <c r="L459" i="7"/>
  <c r="L451" i="7"/>
  <c r="L443" i="7"/>
  <c r="L409" i="7"/>
  <c r="L392" i="7"/>
  <c r="L441" i="7"/>
  <c r="L698" i="7"/>
  <c r="L639" i="7"/>
  <c r="L623" i="7"/>
  <c r="L632" i="7"/>
  <c r="L565" i="7"/>
  <c r="L542" i="7"/>
  <c r="L421" i="7"/>
  <c r="L729" i="7"/>
  <c r="L495" i="7"/>
  <c r="L481" i="7"/>
  <c r="L455" i="7"/>
  <c r="L438" i="7"/>
  <c r="L396" i="7"/>
  <c r="L631" i="7"/>
  <c r="L566" i="7"/>
  <c r="L537" i="7"/>
  <c r="L414" i="7"/>
  <c r="L560" i="7"/>
  <c r="L427" i="7"/>
  <c r="L713" i="7"/>
  <c r="L600" i="7"/>
  <c r="L483" i="7"/>
  <c r="L415" i="7"/>
  <c r="L389" i="7"/>
  <c r="L373" i="7"/>
  <c r="L430" i="7"/>
  <c r="L408" i="7"/>
  <c r="L433" i="7"/>
  <c r="L638" i="7"/>
  <c r="L615" i="7"/>
  <c r="L624" i="7"/>
  <c r="L616" i="7"/>
  <c r="L552" i="7"/>
  <c r="L557" i="7"/>
  <c r="L550" i="7"/>
  <c r="L675" i="7"/>
  <c r="L516" i="7"/>
  <c r="L463" i="7"/>
  <c r="L412" i="7"/>
  <c r="L380" i="7"/>
  <c r="L640" i="7"/>
  <c r="L549" i="7"/>
  <c r="L558" i="7"/>
  <c r="L544" i="7"/>
  <c r="L422" i="7"/>
  <c r="L627" i="7"/>
  <c r="L622" i="7"/>
  <c r="L478" i="7"/>
  <c r="L447" i="7"/>
  <c r="L634" i="7"/>
  <c r="L674" i="7"/>
  <c r="L592" i="7"/>
  <c r="L581" i="7"/>
  <c r="L596" i="7"/>
  <c r="L541" i="7"/>
  <c r="L515" i="7"/>
  <c r="L432" i="7"/>
  <c r="L405" i="7"/>
  <c r="L474" i="7"/>
  <c r="L435" i="7"/>
  <c r="L376" i="7"/>
  <c r="L699" i="7"/>
  <c r="L630" i="7"/>
  <c r="L534" i="7"/>
  <c r="H6" i="4"/>
  <c r="I6" i="4" s="1"/>
  <c r="J6" i="4"/>
  <c r="K6" i="7"/>
  <c r="L6" i="7"/>
  <c r="E14" i="7"/>
  <c r="F14" i="7" s="1"/>
  <c r="G14" i="7"/>
  <c r="H14" i="7" s="1"/>
  <c r="G20" i="7"/>
  <c r="H20" i="7" s="1"/>
  <c r="E20" i="7"/>
  <c r="F20" i="7" s="1"/>
  <c r="G24" i="7"/>
  <c r="H24" i="7" s="1"/>
  <c r="E24" i="7"/>
  <c r="F24" i="7" s="1"/>
  <c r="G30" i="7"/>
  <c r="H30" i="7" s="1"/>
  <c r="E30" i="7"/>
  <c r="F30" i="7" s="1"/>
  <c r="E38" i="7"/>
  <c r="F38" i="7" s="1"/>
  <c r="G38" i="7"/>
  <c r="H38" i="7" s="1"/>
  <c r="G44" i="7"/>
  <c r="H44" i="7" s="1"/>
  <c r="E44" i="7"/>
  <c r="F44" i="7" s="1"/>
  <c r="E50" i="7"/>
  <c r="F50" i="7" s="1"/>
  <c r="G50" i="7"/>
  <c r="H50" i="7" s="1"/>
  <c r="E54" i="7"/>
  <c r="F54" i="7" s="1"/>
  <c r="G54" i="7"/>
  <c r="H54" i="7" s="1"/>
  <c r="E60" i="7"/>
  <c r="F60" i="7" s="1"/>
  <c r="G60" i="7"/>
  <c r="H60" i="7" s="1"/>
  <c r="E64" i="7"/>
  <c r="F64" i="7" s="1"/>
  <c r="G64" i="7"/>
  <c r="H64" i="7" s="1"/>
  <c r="G68" i="7"/>
  <c r="H68" i="7" s="1"/>
  <c r="E68" i="7"/>
  <c r="F68" i="7" s="1"/>
  <c r="E74" i="7"/>
  <c r="F74" i="7" s="1"/>
  <c r="G74" i="7"/>
  <c r="H74" i="7" s="1"/>
  <c r="E78" i="7"/>
  <c r="F78" i="7" s="1"/>
  <c r="G78" i="7"/>
  <c r="H78" i="7" s="1"/>
  <c r="E82" i="7"/>
  <c r="F82" i="7" s="1"/>
  <c r="G82" i="7"/>
  <c r="H82" i="7" s="1"/>
  <c r="G86" i="7"/>
  <c r="H86" i="7" s="1"/>
  <c r="E86" i="7"/>
  <c r="F86" i="7" s="1"/>
  <c r="G90" i="7"/>
  <c r="H90" i="7" s="1"/>
  <c r="E90" i="7"/>
  <c r="F90" i="7" s="1"/>
  <c r="E92" i="7"/>
  <c r="F92" i="7" s="1"/>
  <c r="G92" i="7"/>
  <c r="H92" i="7" s="1"/>
  <c r="E96" i="7"/>
  <c r="F96" i="7" s="1"/>
  <c r="G96" i="7"/>
  <c r="H96" i="7" s="1"/>
  <c r="G100" i="7"/>
  <c r="H100" i="7" s="1"/>
  <c r="E100" i="7"/>
  <c r="F100" i="7" s="1"/>
  <c r="E106" i="7"/>
  <c r="F106" i="7" s="1"/>
  <c r="G106" i="7"/>
  <c r="H106" i="7" s="1"/>
  <c r="G108" i="7"/>
  <c r="H108" i="7" s="1"/>
  <c r="E108" i="7"/>
  <c r="F108" i="7" s="1"/>
  <c r="G112" i="7"/>
  <c r="H112" i="7" s="1"/>
  <c r="E112" i="7"/>
  <c r="F112" i="7" s="1"/>
  <c r="G116" i="7"/>
  <c r="H116" i="7" s="1"/>
  <c r="E116" i="7"/>
  <c r="F116" i="7" s="1"/>
  <c r="E122" i="7"/>
  <c r="F122" i="7" s="1"/>
  <c r="G122" i="7"/>
  <c r="H122" i="7" s="1"/>
  <c r="E128" i="7"/>
  <c r="F128" i="7" s="1"/>
  <c r="G128" i="7"/>
  <c r="H128" i="7" s="1"/>
  <c r="G134" i="7"/>
  <c r="H134" i="7" s="1"/>
  <c r="E134" i="7"/>
  <c r="F134" i="7" s="1"/>
  <c r="E138" i="7"/>
  <c r="F138" i="7" s="1"/>
  <c r="G138" i="7"/>
  <c r="H138" i="7" s="1"/>
  <c r="E142" i="7"/>
  <c r="F142" i="7" s="1"/>
  <c r="G142" i="7"/>
  <c r="H142" i="7" s="1"/>
  <c r="E146" i="7"/>
  <c r="F146" i="7" s="1"/>
  <c r="G146" i="7"/>
  <c r="H146" i="7" s="1"/>
  <c r="E150" i="7"/>
  <c r="F150" i="7" s="1"/>
  <c r="G150" i="7"/>
  <c r="H150" i="7" s="1"/>
  <c r="G154" i="7"/>
  <c r="H154" i="7" s="1"/>
  <c r="E154" i="7"/>
  <c r="F154" i="7" s="1"/>
  <c r="G158" i="7"/>
  <c r="H158" i="7" s="1"/>
  <c r="E158" i="7"/>
  <c r="F158" i="7" s="1"/>
  <c r="G162" i="7"/>
  <c r="H162" i="7" s="1"/>
  <c r="E162" i="7"/>
  <c r="F162" i="7" s="1"/>
  <c r="G166" i="7"/>
  <c r="H166" i="7" s="1"/>
  <c r="E166" i="7"/>
  <c r="F166" i="7" s="1"/>
  <c r="G168" i="7"/>
  <c r="H168" i="7" s="1"/>
  <c r="E168" i="7"/>
  <c r="F168" i="7" s="1"/>
  <c r="G172" i="7"/>
  <c r="H172" i="7" s="1"/>
  <c r="E172" i="7"/>
  <c r="F172" i="7" s="1"/>
  <c r="G176" i="7"/>
  <c r="H176" i="7" s="1"/>
  <c r="E176" i="7"/>
  <c r="F176" i="7" s="1"/>
  <c r="G180" i="7"/>
  <c r="H180" i="7" s="1"/>
  <c r="E180" i="7"/>
  <c r="F180" i="7" s="1"/>
  <c r="E184" i="7"/>
  <c r="F184" i="7" s="1"/>
  <c r="G184" i="7"/>
  <c r="H184" i="7" s="1"/>
  <c r="E188" i="7"/>
  <c r="F188" i="7" s="1"/>
  <c r="G188" i="7"/>
  <c r="H188" i="7" s="1"/>
  <c r="G192" i="7"/>
  <c r="H192" i="7" s="1"/>
  <c r="E192" i="7"/>
  <c r="F192" i="7" s="1"/>
  <c r="G196" i="7"/>
  <c r="H196" i="7" s="1"/>
  <c r="E196" i="7"/>
  <c r="F196" i="7" s="1"/>
  <c r="E198" i="7"/>
  <c r="F198" i="7" s="1"/>
  <c r="G198" i="7"/>
  <c r="H198" i="7" s="1"/>
  <c r="G202" i="7"/>
  <c r="H202" i="7" s="1"/>
  <c r="E202" i="7"/>
  <c r="F202" i="7" s="1"/>
  <c r="G208" i="7"/>
  <c r="H208" i="7" s="1"/>
  <c r="E208" i="7"/>
  <c r="F208" i="7" s="1"/>
  <c r="E212" i="7"/>
  <c r="F212" i="7" s="1"/>
  <c r="G212" i="7"/>
  <c r="H212" i="7" s="1"/>
  <c r="G216" i="7"/>
  <c r="H216" i="7" s="1"/>
  <c r="E216" i="7"/>
  <c r="F216" i="7" s="1"/>
  <c r="E220" i="7"/>
  <c r="F220" i="7" s="1"/>
  <c r="G220" i="7"/>
  <c r="H220" i="7" s="1"/>
  <c r="G224" i="7"/>
  <c r="H224" i="7" s="1"/>
  <c r="E224" i="7"/>
  <c r="F224" i="7" s="1"/>
  <c r="E228" i="7"/>
  <c r="F228" i="7" s="1"/>
  <c r="G228" i="7"/>
  <c r="H228" i="7" s="1"/>
  <c r="G230" i="7"/>
  <c r="H230" i="7" s="1"/>
  <c r="E230" i="7"/>
  <c r="F230" i="7" s="1"/>
  <c r="E234" i="7"/>
  <c r="F234" i="7" s="1"/>
  <c r="G234" i="7"/>
  <c r="H234" i="7" s="1"/>
  <c r="G238" i="7"/>
  <c r="H238" i="7" s="1"/>
  <c r="E238" i="7"/>
  <c r="F238" i="7" s="1"/>
  <c r="E242" i="7"/>
  <c r="F242" i="7" s="1"/>
  <c r="G242" i="7"/>
  <c r="H242" i="7" s="1"/>
  <c r="G246" i="7"/>
  <c r="H246" i="7" s="1"/>
  <c r="E246" i="7"/>
  <c r="F246" i="7" s="1"/>
  <c r="E250" i="7"/>
  <c r="F250" i="7" s="1"/>
  <c r="G250" i="7"/>
  <c r="H250" i="7" s="1"/>
  <c r="G254" i="7"/>
  <c r="H254" i="7" s="1"/>
  <c r="E254" i="7"/>
  <c r="F254" i="7" s="1"/>
  <c r="E258" i="7"/>
  <c r="F258" i="7" s="1"/>
  <c r="G258" i="7"/>
  <c r="H258" i="7" s="1"/>
  <c r="G262" i="7"/>
  <c r="H262" i="7" s="1"/>
  <c r="E262" i="7"/>
  <c r="F262" i="7" s="1"/>
  <c r="E266" i="7"/>
  <c r="F266" i="7" s="1"/>
  <c r="G266" i="7"/>
  <c r="H266" i="7" s="1"/>
  <c r="G270" i="7"/>
  <c r="H270" i="7" s="1"/>
  <c r="E270" i="7"/>
  <c r="F270" i="7" s="1"/>
  <c r="E274" i="7"/>
  <c r="F274" i="7" s="1"/>
  <c r="G274" i="7"/>
  <c r="H274" i="7" s="1"/>
  <c r="E278" i="7"/>
  <c r="F278" i="7" s="1"/>
  <c r="G278" i="7"/>
  <c r="H278" i="7" s="1"/>
  <c r="E282" i="7"/>
  <c r="F282" i="7" s="1"/>
  <c r="G282" i="7"/>
  <c r="H282" i="7" s="1"/>
  <c r="E284" i="7"/>
  <c r="F284" i="7" s="1"/>
  <c r="G284" i="7"/>
  <c r="H284" i="7" s="1"/>
  <c r="G288" i="7"/>
  <c r="H288" i="7" s="1"/>
  <c r="E288" i="7"/>
  <c r="F288" i="7" s="1"/>
  <c r="E290" i="7"/>
  <c r="F290" i="7" s="1"/>
  <c r="G290" i="7"/>
  <c r="H290" i="7" s="1"/>
  <c r="E292" i="7"/>
  <c r="F292" i="7" s="1"/>
  <c r="G292" i="7"/>
  <c r="H292" i="7" s="1"/>
  <c r="G296" i="7"/>
  <c r="H296" i="7" s="1"/>
  <c r="E296" i="7"/>
  <c r="F296" i="7" s="1"/>
  <c r="E298" i="7"/>
  <c r="F298" i="7" s="1"/>
  <c r="G298" i="7"/>
  <c r="H298" i="7" s="1"/>
  <c r="E300" i="7"/>
  <c r="F300" i="7" s="1"/>
  <c r="G300" i="7"/>
  <c r="H300" i="7" s="1"/>
  <c r="G302" i="7"/>
  <c r="H302" i="7" s="1"/>
  <c r="E302" i="7"/>
  <c r="F302" i="7" s="1"/>
  <c r="G304" i="7"/>
  <c r="H304" i="7" s="1"/>
  <c r="E304" i="7"/>
  <c r="F304" i="7" s="1"/>
  <c r="E306" i="7"/>
  <c r="F306" i="7" s="1"/>
  <c r="G306" i="7"/>
  <c r="H306" i="7" s="1"/>
  <c r="E308" i="7"/>
  <c r="F308" i="7" s="1"/>
  <c r="G308" i="7"/>
  <c r="H308" i="7" s="1"/>
  <c r="G310" i="7"/>
  <c r="H310" i="7" s="1"/>
  <c r="E310" i="7"/>
  <c r="F310" i="7" s="1"/>
  <c r="E314" i="7"/>
  <c r="F314" i="7" s="1"/>
  <c r="G314" i="7"/>
  <c r="H314" i="7" s="1"/>
  <c r="E316" i="7"/>
  <c r="F316" i="7" s="1"/>
  <c r="G316" i="7"/>
  <c r="H316" i="7" s="1"/>
  <c r="G318" i="7"/>
  <c r="H318" i="7" s="1"/>
  <c r="E318" i="7"/>
  <c r="F318" i="7" s="1"/>
  <c r="G320" i="7"/>
  <c r="H320" i="7" s="1"/>
  <c r="E320" i="7"/>
  <c r="F320" i="7" s="1"/>
  <c r="E322" i="7"/>
  <c r="F322" i="7" s="1"/>
  <c r="G322" i="7"/>
  <c r="H322" i="7" s="1"/>
  <c r="E324" i="7"/>
  <c r="F324" i="7" s="1"/>
  <c r="G324" i="7"/>
  <c r="H324" i="7" s="1"/>
  <c r="G326" i="7"/>
  <c r="H326" i="7" s="1"/>
  <c r="E326" i="7"/>
  <c r="F326" i="7" s="1"/>
  <c r="G328" i="7"/>
  <c r="H328" i="7" s="1"/>
  <c r="E328" i="7"/>
  <c r="F328" i="7" s="1"/>
  <c r="E330" i="7"/>
  <c r="F330" i="7" s="1"/>
  <c r="G330" i="7"/>
  <c r="H330" i="7" s="1"/>
  <c r="E332" i="7"/>
  <c r="F332" i="7" s="1"/>
  <c r="G332" i="7"/>
  <c r="H332" i="7" s="1"/>
  <c r="G334" i="7"/>
  <c r="H334" i="7" s="1"/>
  <c r="E334" i="7"/>
  <c r="F334" i="7" s="1"/>
  <c r="G336" i="7"/>
  <c r="H336" i="7" s="1"/>
  <c r="E336" i="7"/>
  <c r="F336" i="7" s="1"/>
  <c r="E338" i="7"/>
  <c r="F338" i="7" s="1"/>
  <c r="G338" i="7"/>
  <c r="H338" i="7" s="1"/>
  <c r="E340" i="7"/>
  <c r="F340" i="7" s="1"/>
  <c r="G340" i="7"/>
  <c r="H340" i="7" s="1"/>
  <c r="E342" i="7"/>
  <c r="F342" i="7" s="1"/>
  <c r="G342" i="7"/>
  <c r="H342" i="7" s="1"/>
  <c r="G344" i="7"/>
  <c r="H344" i="7" s="1"/>
  <c r="E344" i="7"/>
  <c r="F344" i="7" s="1"/>
  <c r="E346" i="7"/>
  <c r="F346" i="7" s="1"/>
  <c r="G346" i="7"/>
  <c r="H346" i="7" s="1"/>
  <c r="G348" i="7"/>
  <c r="H348" i="7" s="1"/>
  <c r="E348" i="7"/>
  <c r="F348" i="7" s="1"/>
  <c r="E350" i="7"/>
  <c r="F350" i="7" s="1"/>
  <c r="G350" i="7"/>
  <c r="H350" i="7" s="1"/>
  <c r="E352" i="7"/>
  <c r="F352" i="7" s="1"/>
  <c r="G352" i="7"/>
  <c r="H352" i="7" s="1"/>
  <c r="G354" i="7"/>
  <c r="H354" i="7" s="1"/>
  <c r="E354" i="7"/>
  <c r="F354" i="7" s="1"/>
  <c r="G356" i="7"/>
  <c r="H356" i="7" s="1"/>
  <c r="E356" i="7"/>
  <c r="F356" i="7" s="1"/>
  <c r="E358" i="7"/>
  <c r="F358" i="7" s="1"/>
  <c r="G358" i="7"/>
  <c r="H358" i="7" s="1"/>
  <c r="E360" i="7"/>
  <c r="F360" i="7" s="1"/>
  <c r="G360" i="7"/>
  <c r="H360" i="7" s="1"/>
  <c r="E362" i="7"/>
  <c r="F362" i="7" s="1"/>
  <c r="G362" i="7"/>
  <c r="H362" i="7" s="1"/>
  <c r="E364" i="7"/>
  <c r="F364" i="7" s="1"/>
  <c r="G364" i="7"/>
  <c r="H364" i="7" s="1"/>
  <c r="G366" i="7"/>
  <c r="H366" i="7" s="1"/>
  <c r="E366" i="7"/>
  <c r="F366" i="7" s="1"/>
  <c r="G368" i="7"/>
  <c r="H368" i="7" s="1"/>
  <c r="E368" i="7"/>
  <c r="F368" i="7" s="1"/>
  <c r="E370" i="7"/>
  <c r="F370" i="7" s="1"/>
  <c r="G370" i="7"/>
  <c r="H370" i="7" s="1"/>
  <c r="E8" i="7"/>
  <c r="F8" i="7" s="1"/>
  <c r="G8" i="7"/>
  <c r="H8" i="7" s="1"/>
  <c r="G12" i="7"/>
  <c r="H12" i="7" s="1"/>
  <c r="E12" i="7"/>
  <c r="F12" i="7" s="1"/>
  <c r="E16" i="7"/>
  <c r="F16" i="7" s="1"/>
  <c r="G16" i="7"/>
  <c r="H16" i="7" s="1"/>
  <c r="E22" i="7"/>
  <c r="F22" i="7" s="1"/>
  <c r="G22" i="7"/>
  <c r="H22" i="7" s="1"/>
  <c r="E28" i="7"/>
  <c r="F28" i="7" s="1"/>
  <c r="G28" i="7"/>
  <c r="H28" i="7" s="1"/>
  <c r="E32" i="7"/>
  <c r="F32" i="7" s="1"/>
  <c r="G32" i="7"/>
  <c r="H32" i="7" s="1"/>
  <c r="G36" i="7"/>
  <c r="H36" i="7" s="1"/>
  <c r="E36" i="7"/>
  <c r="F36" i="7" s="1"/>
  <c r="E40" i="7"/>
  <c r="F40" i="7" s="1"/>
  <c r="G40" i="7"/>
  <c r="H40" i="7" s="1"/>
  <c r="G48" i="7"/>
  <c r="H48" i="7" s="1"/>
  <c r="E48" i="7"/>
  <c r="F48" i="7" s="1"/>
  <c r="E58" i="7"/>
  <c r="F58" i="7" s="1"/>
  <c r="G58" i="7"/>
  <c r="H58" i="7" s="1"/>
  <c r="E72" i="7"/>
  <c r="F72" i="7" s="1"/>
  <c r="G72" i="7"/>
  <c r="H72" i="7" s="1"/>
  <c r="E102" i="7"/>
  <c r="F102" i="7" s="1"/>
  <c r="G102" i="7"/>
  <c r="H102" i="7" s="1"/>
  <c r="E7" i="7"/>
  <c r="F7" i="7" s="1"/>
  <c r="G7" i="7"/>
  <c r="H7" i="7" s="1"/>
  <c r="E9" i="7"/>
  <c r="F9" i="7" s="1"/>
  <c r="G9" i="7"/>
  <c r="H9" i="7" s="1"/>
  <c r="G11" i="7"/>
  <c r="H11" i="7" s="1"/>
  <c r="E11" i="7"/>
  <c r="F11" i="7" s="1"/>
  <c r="G13" i="7"/>
  <c r="H13" i="7" s="1"/>
  <c r="E13" i="7"/>
  <c r="F13" i="7" s="1"/>
  <c r="E15" i="7"/>
  <c r="F15" i="7" s="1"/>
  <c r="G15" i="7"/>
  <c r="H15" i="7" s="1"/>
  <c r="E17" i="7"/>
  <c r="F17" i="7" s="1"/>
  <c r="G17" i="7"/>
  <c r="H17" i="7" s="1"/>
  <c r="G19" i="7"/>
  <c r="H19" i="7" s="1"/>
  <c r="E19" i="7"/>
  <c r="F19" i="7" s="1"/>
  <c r="G21" i="7"/>
  <c r="H21" i="7" s="1"/>
  <c r="E21" i="7"/>
  <c r="F21" i="7" s="1"/>
  <c r="G23" i="7"/>
  <c r="H23" i="7" s="1"/>
  <c r="E23" i="7"/>
  <c r="F23" i="7" s="1"/>
  <c r="G25" i="7"/>
  <c r="H25" i="7" s="1"/>
  <c r="E25" i="7"/>
  <c r="F25" i="7" s="1"/>
  <c r="E27" i="7"/>
  <c r="F27" i="7" s="1"/>
  <c r="G27" i="7"/>
  <c r="H27" i="7" s="1"/>
  <c r="G29" i="7"/>
  <c r="H29" i="7" s="1"/>
  <c r="E29" i="7"/>
  <c r="F29" i="7" s="1"/>
  <c r="E31" i="7"/>
  <c r="F31" i="7" s="1"/>
  <c r="G31" i="7"/>
  <c r="H31" i="7" s="1"/>
  <c r="E33" i="7"/>
  <c r="F33" i="7" s="1"/>
  <c r="G33" i="7"/>
  <c r="H33" i="7" s="1"/>
  <c r="G35" i="7"/>
  <c r="H35" i="7" s="1"/>
  <c r="E35" i="7"/>
  <c r="F35" i="7" s="1"/>
  <c r="E37" i="7"/>
  <c r="F37" i="7" s="1"/>
  <c r="G37" i="7"/>
  <c r="H37" i="7" s="1"/>
  <c r="E39" i="7"/>
  <c r="F39" i="7" s="1"/>
  <c r="G39" i="7"/>
  <c r="H39" i="7" s="1"/>
  <c r="E41" i="7"/>
  <c r="F41" i="7" s="1"/>
  <c r="G41" i="7"/>
  <c r="H41" i="7" s="1"/>
  <c r="G43" i="7"/>
  <c r="H43" i="7" s="1"/>
  <c r="E43" i="7"/>
  <c r="F43" i="7" s="1"/>
  <c r="G45" i="7"/>
  <c r="H45" i="7" s="1"/>
  <c r="E45" i="7"/>
  <c r="F45" i="7" s="1"/>
  <c r="E47" i="7"/>
  <c r="F47" i="7" s="1"/>
  <c r="G47" i="7"/>
  <c r="H47" i="7" s="1"/>
  <c r="G49" i="7"/>
  <c r="H49" i="7" s="1"/>
  <c r="E49" i="7"/>
  <c r="F49" i="7" s="1"/>
  <c r="E51" i="7"/>
  <c r="F51" i="7" s="1"/>
  <c r="G51" i="7"/>
  <c r="H51" i="7" s="1"/>
  <c r="G53" i="7"/>
  <c r="H53" i="7" s="1"/>
  <c r="E53" i="7"/>
  <c r="F53" i="7" s="1"/>
  <c r="G55" i="7"/>
  <c r="H55" i="7" s="1"/>
  <c r="E55" i="7"/>
  <c r="F55" i="7" s="1"/>
  <c r="G57" i="7"/>
  <c r="H57" i="7" s="1"/>
  <c r="E57" i="7"/>
  <c r="F57" i="7" s="1"/>
  <c r="E59" i="7"/>
  <c r="F59" i="7" s="1"/>
  <c r="G59" i="7"/>
  <c r="H59" i="7" s="1"/>
  <c r="G61" i="7"/>
  <c r="H61" i="7" s="1"/>
  <c r="E61" i="7"/>
  <c r="F61" i="7" s="1"/>
  <c r="E63" i="7"/>
  <c r="F63" i="7" s="1"/>
  <c r="G63" i="7"/>
  <c r="H63" i="7" s="1"/>
  <c r="E65" i="7"/>
  <c r="F65" i="7" s="1"/>
  <c r="G65" i="7"/>
  <c r="H65" i="7" s="1"/>
  <c r="G67" i="7"/>
  <c r="H67" i="7" s="1"/>
  <c r="E67" i="7"/>
  <c r="F67" i="7" s="1"/>
  <c r="E69" i="7"/>
  <c r="F69" i="7" s="1"/>
  <c r="G69" i="7"/>
  <c r="H69" i="7" s="1"/>
  <c r="E71" i="7"/>
  <c r="F71" i="7" s="1"/>
  <c r="G71" i="7"/>
  <c r="H71" i="7" s="1"/>
  <c r="E73" i="7"/>
  <c r="F73" i="7" s="1"/>
  <c r="G73" i="7"/>
  <c r="H73" i="7" s="1"/>
  <c r="G75" i="7"/>
  <c r="H75" i="7" s="1"/>
  <c r="E75" i="7"/>
  <c r="F75" i="7" s="1"/>
  <c r="E77" i="7"/>
  <c r="F77" i="7" s="1"/>
  <c r="G77" i="7"/>
  <c r="H77" i="7" s="1"/>
  <c r="G79" i="7"/>
  <c r="H79" i="7" s="1"/>
  <c r="E79" i="7"/>
  <c r="F79" i="7" s="1"/>
  <c r="G81" i="7"/>
  <c r="H81" i="7" s="1"/>
  <c r="E81" i="7"/>
  <c r="F81" i="7" s="1"/>
  <c r="E83" i="7"/>
  <c r="F83" i="7" s="1"/>
  <c r="G83" i="7"/>
  <c r="H83" i="7" s="1"/>
  <c r="G85" i="7"/>
  <c r="H85" i="7" s="1"/>
  <c r="E85" i="7"/>
  <c r="F85" i="7" s="1"/>
  <c r="G87" i="7"/>
  <c r="H87" i="7" s="1"/>
  <c r="E87" i="7"/>
  <c r="F87" i="7" s="1"/>
  <c r="G89" i="7"/>
  <c r="H89" i="7" s="1"/>
  <c r="E89" i="7"/>
  <c r="F89" i="7" s="1"/>
  <c r="E91" i="7"/>
  <c r="F91" i="7" s="1"/>
  <c r="G91" i="7"/>
  <c r="H91" i="7" s="1"/>
  <c r="G93" i="7"/>
  <c r="H93" i="7" s="1"/>
  <c r="E93" i="7"/>
  <c r="F93" i="7" s="1"/>
  <c r="E95" i="7"/>
  <c r="F95" i="7" s="1"/>
  <c r="G95" i="7"/>
  <c r="H95" i="7" s="1"/>
  <c r="E97" i="7"/>
  <c r="F97" i="7" s="1"/>
  <c r="G97" i="7"/>
  <c r="H97" i="7" s="1"/>
  <c r="G99" i="7"/>
  <c r="H99" i="7" s="1"/>
  <c r="E99" i="7"/>
  <c r="F99" i="7" s="1"/>
  <c r="E101" i="7"/>
  <c r="F101" i="7" s="1"/>
  <c r="G101" i="7"/>
  <c r="H101" i="7" s="1"/>
  <c r="E103" i="7"/>
  <c r="F103" i="7" s="1"/>
  <c r="G103" i="7"/>
  <c r="H103" i="7" s="1"/>
  <c r="E105" i="7"/>
  <c r="F105" i="7" s="1"/>
  <c r="G105" i="7"/>
  <c r="H105" i="7" s="1"/>
  <c r="G107" i="7"/>
  <c r="H107" i="7" s="1"/>
  <c r="E107" i="7"/>
  <c r="F107" i="7" s="1"/>
  <c r="E109" i="7"/>
  <c r="F109" i="7" s="1"/>
  <c r="G109" i="7"/>
  <c r="H109" i="7" s="1"/>
  <c r="E111" i="7"/>
  <c r="F111" i="7" s="1"/>
  <c r="G111" i="7"/>
  <c r="H111" i="7" s="1"/>
  <c r="E113" i="7"/>
  <c r="F113" i="7" s="1"/>
  <c r="G113" i="7"/>
  <c r="H113" i="7" s="1"/>
  <c r="G115" i="7"/>
  <c r="H115" i="7" s="1"/>
  <c r="E115" i="7"/>
  <c r="F115" i="7" s="1"/>
  <c r="G117" i="7"/>
  <c r="H117" i="7" s="1"/>
  <c r="E117" i="7"/>
  <c r="F117" i="7" s="1"/>
  <c r="E119" i="7"/>
  <c r="F119" i="7" s="1"/>
  <c r="G119" i="7"/>
  <c r="H119" i="7" s="1"/>
  <c r="G121" i="7"/>
  <c r="H121" i="7" s="1"/>
  <c r="E121" i="7"/>
  <c r="F121" i="7" s="1"/>
  <c r="E123" i="7"/>
  <c r="F123" i="7" s="1"/>
  <c r="G123" i="7"/>
  <c r="H123" i="7" s="1"/>
  <c r="E125" i="7"/>
  <c r="F125" i="7" s="1"/>
  <c r="G125" i="7"/>
  <c r="H125" i="7" s="1"/>
  <c r="E127" i="7"/>
  <c r="F127" i="7" s="1"/>
  <c r="G127" i="7"/>
  <c r="H127" i="7" s="1"/>
  <c r="E129" i="7"/>
  <c r="F129" i="7" s="1"/>
  <c r="G129" i="7"/>
  <c r="H129" i="7" s="1"/>
  <c r="E131" i="7"/>
  <c r="F131" i="7" s="1"/>
  <c r="G131" i="7"/>
  <c r="H131" i="7" s="1"/>
  <c r="E133" i="7"/>
  <c r="F133" i="7" s="1"/>
  <c r="G133" i="7"/>
  <c r="H133" i="7" s="1"/>
  <c r="G135" i="7"/>
  <c r="H135" i="7" s="1"/>
  <c r="E135" i="7"/>
  <c r="F135" i="7" s="1"/>
  <c r="E137" i="7"/>
  <c r="F137" i="7" s="1"/>
  <c r="G137" i="7"/>
  <c r="H137" i="7" s="1"/>
  <c r="E139" i="7"/>
  <c r="F139" i="7" s="1"/>
  <c r="G139" i="7"/>
  <c r="H139" i="7" s="1"/>
  <c r="E141" i="7"/>
  <c r="F141" i="7" s="1"/>
  <c r="G141" i="7"/>
  <c r="H141" i="7" s="1"/>
  <c r="E143" i="7"/>
  <c r="F143" i="7" s="1"/>
  <c r="G143" i="7"/>
  <c r="H143" i="7" s="1"/>
  <c r="E145" i="7"/>
  <c r="F145" i="7" s="1"/>
  <c r="G145" i="7"/>
  <c r="H145" i="7" s="1"/>
  <c r="E147" i="7"/>
  <c r="F147" i="7" s="1"/>
  <c r="G147" i="7"/>
  <c r="H147" i="7" s="1"/>
  <c r="G149" i="7"/>
  <c r="H149" i="7" s="1"/>
  <c r="E149" i="7"/>
  <c r="F149" i="7" s="1"/>
  <c r="E151" i="7"/>
  <c r="F151" i="7" s="1"/>
  <c r="G151" i="7"/>
  <c r="H151" i="7" s="1"/>
  <c r="E153" i="7"/>
  <c r="F153" i="7" s="1"/>
  <c r="G153" i="7"/>
  <c r="H153" i="7" s="1"/>
  <c r="E155" i="7"/>
  <c r="F155" i="7" s="1"/>
  <c r="G155" i="7"/>
  <c r="H155" i="7" s="1"/>
  <c r="E157" i="7"/>
  <c r="F157" i="7" s="1"/>
  <c r="G157" i="7"/>
  <c r="H157" i="7" s="1"/>
  <c r="E159" i="7"/>
  <c r="F159" i="7" s="1"/>
  <c r="G159" i="7"/>
  <c r="H159" i="7" s="1"/>
  <c r="E161" i="7"/>
  <c r="F161" i="7" s="1"/>
  <c r="G161" i="7"/>
  <c r="H161" i="7" s="1"/>
  <c r="E163" i="7"/>
  <c r="F163" i="7" s="1"/>
  <c r="G163" i="7"/>
  <c r="H163" i="7" s="1"/>
  <c r="E165" i="7"/>
  <c r="F165" i="7" s="1"/>
  <c r="G165" i="7"/>
  <c r="H165" i="7" s="1"/>
  <c r="G167" i="7"/>
  <c r="H167" i="7" s="1"/>
  <c r="E167" i="7"/>
  <c r="F167" i="7" s="1"/>
  <c r="E169" i="7"/>
  <c r="F169" i="7" s="1"/>
  <c r="G169" i="7"/>
  <c r="H169" i="7" s="1"/>
  <c r="E171" i="7"/>
  <c r="F171" i="7" s="1"/>
  <c r="G171" i="7"/>
  <c r="H171" i="7" s="1"/>
  <c r="E173" i="7"/>
  <c r="F173" i="7" s="1"/>
  <c r="G173" i="7"/>
  <c r="H173" i="7" s="1"/>
  <c r="E175" i="7"/>
  <c r="F175" i="7" s="1"/>
  <c r="G175" i="7"/>
  <c r="H175" i="7" s="1"/>
  <c r="E177" i="7"/>
  <c r="F177" i="7" s="1"/>
  <c r="G177" i="7"/>
  <c r="H177" i="7" s="1"/>
  <c r="E179" i="7"/>
  <c r="F179" i="7" s="1"/>
  <c r="G179" i="7"/>
  <c r="H179" i="7" s="1"/>
  <c r="G181" i="7"/>
  <c r="H181" i="7" s="1"/>
  <c r="E181" i="7"/>
  <c r="F181" i="7" s="1"/>
  <c r="E183" i="7"/>
  <c r="F183" i="7" s="1"/>
  <c r="G183" i="7"/>
  <c r="H183" i="7" s="1"/>
  <c r="E185" i="7"/>
  <c r="F185" i="7" s="1"/>
  <c r="G185" i="7"/>
  <c r="H185" i="7" s="1"/>
  <c r="E187" i="7"/>
  <c r="F187" i="7" s="1"/>
  <c r="G187" i="7"/>
  <c r="H187" i="7" s="1"/>
  <c r="E189" i="7"/>
  <c r="F189" i="7" s="1"/>
  <c r="G189" i="7"/>
  <c r="H189" i="7" s="1"/>
  <c r="E191" i="7"/>
  <c r="F191" i="7" s="1"/>
  <c r="G191" i="7"/>
  <c r="H191" i="7" s="1"/>
  <c r="E193" i="7"/>
  <c r="F193" i="7" s="1"/>
  <c r="G193" i="7"/>
  <c r="H193" i="7" s="1"/>
  <c r="E195" i="7"/>
  <c r="F195" i="7" s="1"/>
  <c r="G195" i="7"/>
  <c r="H195" i="7" s="1"/>
  <c r="G197" i="7"/>
  <c r="H197" i="7" s="1"/>
  <c r="E197" i="7"/>
  <c r="F197" i="7" s="1"/>
  <c r="E199" i="7"/>
  <c r="F199" i="7" s="1"/>
  <c r="G199" i="7"/>
  <c r="H199" i="7" s="1"/>
  <c r="G201" i="7"/>
  <c r="H201" i="7" s="1"/>
  <c r="E201" i="7"/>
  <c r="F201" i="7" s="1"/>
  <c r="E203" i="7"/>
  <c r="F203" i="7" s="1"/>
  <c r="G203" i="7"/>
  <c r="H203" i="7" s="1"/>
  <c r="E205" i="7"/>
  <c r="F205" i="7" s="1"/>
  <c r="G205" i="7"/>
  <c r="H205" i="7" s="1"/>
  <c r="G207" i="7"/>
  <c r="H207" i="7" s="1"/>
  <c r="E207" i="7"/>
  <c r="F207" i="7" s="1"/>
  <c r="E209" i="7"/>
  <c r="F209" i="7" s="1"/>
  <c r="G209" i="7"/>
  <c r="H209" i="7" s="1"/>
  <c r="E211" i="7"/>
  <c r="F211" i="7" s="1"/>
  <c r="G211" i="7"/>
  <c r="H211" i="7" s="1"/>
  <c r="G213" i="7"/>
  <c r="H213" i="7" s="1"/>
  <c r="E213" i="7"/>
  <c r="F213" i="7" s="1"/>
  <c r="G215" i="7"/>
  <c r="H215" i="7" s="1"/>
  <c r="E215" i="7"/>
  <c r="F215" i="7" s="1"/>
  <c r="E217" i="7"/>
  <c r="F217" i="7" s="1"/>
  <c r="G217" i="7"/>
  <c r="H217" i="7" s="1"/>
  <c r="E219" i="7"/>
  <c r="F219" i="7" s="1"/>
  <c r="G219" i="7"/>
  <c r="H219" i="7" s="1"/>
  <c r="G221" i="7"/>
  <c r="H221" i="7" s="1"/>
  <c r="E221" i="7"/>
  <c r="F221" i="7" s="1"/>
  <c r="G223" i="7"/>
  <c r="H223" i="7" s="1"/>
  <c r="E223" i="7"/>
  <c r="F223" i="7" s="1"/>
  <c r="E225" i="7"/>
  <c r="F225" i="7" s="1"/>
  <c r="G225" i="7"/>
  <c r="H225" i="7" s="1"/>
  <c r="E227" i="7"/>
  <c r="F227" i="7" s="1"/>
  <c r="G227" i="7"/>
  <c r="H227" i="7" s="1"/>
  <c r="G229" i="7"/>
  <c r="H229" i="7" s="1"/>
  <c r="E229" i="7"/>
  <c r="F229" i="7" s="1"/>
  <c r="G231" i="7"/>
  <c r="H231" i="7" s="1"/>
  <c r="E231" i="7"/>
  <c r="F231" i="7" s="1"/>
  <c r="E233" i="7"/>
  <c r="F233" i="7" s="1"/>
  <c r="G233" i="7"/>
  <c r="H233" i="7" s="1"/>
  <c r="E235" i="7"/>
  <c r="F235" i="7" s="1"/>
  <c r="G235" i="7"/>
  <c r="H235" i="7" s="1"/>
  <c r="G237" i="7"/>
  <c r="H237" i="7" s="1"/>
  <c r="E237" i="7"/>
  <c r="F237" i="7" s="1"/>
  <c r="G239" i="7"/>
  <c r="H239" i="7" s="1"/>
  <c r="E239" i="7"/>
  <c r="F239" i="7" s="1"/>
  <c r="E241" i="7"/>
  <c r="F241" i="7" s="1"/>
  <c r="G241" i="7"/>
  <c r="H241" i="7" s="1"/>
  <c r="E243" i="7"/>
  <c r="F243" i="7" s="1"/>
  <c r="G243" i="7"/>
  <c r="H243" i="7" s="1"/>
  <c r="G245" i="7"/>
  <c r="H245" i="7" s="1"/>
  <c r="E245" i="7"/>
  <c r="F245" i="7" s="1"/>
  <c r="G247" i="7"/>
  <c r="H247" i="7" s="1"/>
  <c r="E247" i="7"/>
  <c r="F247" i="7" s="1"/>
  <c r="E249" i="7"/>
  <c r="F249" i="7" s="1"/>
  <c r="G249" i="7"/>
  <c r="H249" i="7" s="1"/>
  <c r="E251" i="7"/>
  <c r="F251" i="7" s="1"/>
  <c r="G251" i="7"/>
  <c r="H251" i="7" s="1"/>
  <c r="G253" i="7"/>
  <c r="H253" i="7" s="1"/>
  <c r="E253" i="7"/>
  <c r="F253" i="7" s="1"/>
  <c r="G255" i="7"/>
  <c r="H255" i="7" s="1"/>
  <c r="E255" i="7"/>
  <c r="F255" i="7" s="1"/>
  <c r="E257" i="7"/>
  <c r="F257" i="7" s="1"/>
  <c r="G257" i="7"/>
  <c r="H257" i="7" s="1"/>
  <c r="E259" i="7"/>
  <c r="F259" i="7" s="1"/>
  <c r="G259" i="7"/>
  <c r="H259" i="7" s="1"/>
  <c r="G261" i="7"/>
  <c r="H261" i="7" s="1"/>
  <c r="E261" i="7"/>
  <c r="F261" i="7" s="1"/>
  <c r="G263" i="7"/>
  <c r="H263" i="7" s="1"/>
  <c r="E263" i="7"/>
  <c r="F263" i="7" s="1"/>
  <c r="E265" i="7"/>
  <c r="F265" i="7" s="1"/>
  <c r="G265" i="7"/>
  <c r="H265" i="7" s="1"/>
  <c r="E267" i="7"/>
  <c r="F267" i="7" s="1"/>
  <c r="G267" i="7"/>
  <c r="H267" i="7" s="1"/>
  <c r="G269" i="7"/>
  <c r="H269" i="7" s="1"/>
  <c r="E269" i="7"/>
  <c r="F269" i="7" s="1"/>
  <c r="G271" i="7"/>
  <c r="H271" i="7" s="1"/>
  <c r="E271" i="7"/>
  <c r="F271" i="7" s="1"/>
  <c r="E273" i="7"/>
  <c r="F273" i="7" s="1"/>
  <c r="G273" i="7"/>
  <c r="H273" i="7" s="1"/>
  <c r="E275" i="7"/>
  <c r="F275" i="7" s="1"/>
  <c r="G275" i="7"/>
  <c r="H275" i="7" s="1"/>
  <c r="G277" i="7"/>
  <c r="H277" i="7" s="1"/>
  <c r="E277" i="7"/>
  <c r="F277" i="7" s="1"/>
  <c r="G279" i="7"/>
  <c r="H279" i="7" s="1"/>
  <c r="E279" i="7"/>
  <c r="F279" i="7" s="1"/>
  <c r="E281" i="7"/>
  <c r="F281" i="7" s="1"/>
  <c r="G281" i="7"/>
  <c r="H281" i="7" s="1"/>
  <c r="E283" i="7"/>
  <c r="F283" i="7" s="1"/>
  <c r="G283" i="7"/>
  <c r="H283" i="7" s="1"/>
  <c r="G285" i="7"/>
  <c r="H285" i="7" s="1"/>
  <c r="E285" i="7"/>
  <c r="F285" i="7" s="1"/>
  <c r="G287" i="7"/>
  <c r="H287" i="7" s="1"/>
  <c r="E287" i="7"/>
  <c r="F287" i="7" s="1"/>
  <c r="E289" i="7"/>
  <c r="F289" i="7" s="1"/>
  <c r="G289" i="7"/>
  <c r="H289" i="7" s="1"/>
  <c r="E291" i="7"/>
  <c r="F291" i="7" s="1"/>
  <c r="G291" i="7"/>
  <c r="H291" i="7" s="1"/>
  <c r="G293" i="7"/>
  <c r="H293" i="7" s="1"/>
  <c r="E293" i="7"/>
  <c r="F293" i="7" s="1"/>
  <c r="G295" i="7"/>
  <c r="H295" i="7" s="1"/>
  <c r="E295" i="7"/>
  <c r="F295" i="7" s="1"/>
  <c r="E297" i="7"/>
  <c r="F297" i="7" s="1"/>
  <c r="G297" i="7"/>
  <c r="H297" i="7" s="1"/>
  <c r="E299" i="7"/>
  <c r="F299" i="7" s="1"/>
  <c r="G299" i="7"/>
  <c r="H299" i="7" s="1"/>
  <c r="G301" i="7"/>
  <c r="H301" i="7" s="1"/>
  <c r="E301" i="7"/>
  <c r="F301" i="7" s="1"/>
  <c r="G303" i="7"/>
  <c r="H303" i="7" s="1"/>
  <c r="E303" i="7"/>
  <c r="F303" i="7" s="1"/>
  <c r="E305" i="7"/>
  <c r="F305" i="7" s="1"/>
  <c r="G305" i="7"/>
  <c r="H305" i="7" s="1"/>
  <c r="E307" i="7"/>
  <c r="F307" i="7" s="1"/>
  <c r="G307" i="7"/>
  <c r="H307" i="7" s="1"/>
  <c r="G309" i="7"/>
  <c r="H309" i="7" s="1"/>
  <c r="E309" i="7"/>
  <c r="F309" i="7" s="1"/>
  <c r="G311" i="7"/>
  <c r="H311" i="7" s="1"/>
  <c r="E311" i="7"/>
  <c r="F311" i="7" s="1"/>
  <c r="E313" i="7"/>
  <c r="F313" i="7" s="1"/>
  <c r="G313" i="7"/>
  <c r="H313" i="7" s="1"/>
  <c r="E315" i="7"/>
  <c r="F315" i="7" s="1"/>
  <c r="G315" i="7"/>
  <c r="H315" i="7" s="1"/>
  <c r="G317" i="7"/>
  <c r="H317" i="7" s="1"/>
  <c r="E317" i="7"/>
  <c r="F317" i="7" s="1"/>
  <c r="G319" i="7"/>
  <c r="H319" i="7" s="1"/>
  <c r="E319" i="7"/>
  <c r="F319" i="7" s="1"/>
  <c r="E321" i="7"/>
  <c r="F321" i="7" s="1"/>
  <c r="G321" i="7"/>
  <c r="H321" i="7" s="1"/>
  <c r="E323" i="7"/>
  <c r="F323" i="7" s="1"/>
  <c r="G323" i="7"/>
  <c r="H323" i="7" s="1"/>
  <c r="G325" i="7"/>
  <c r="H325" i="7" s="1"/>
  <c r="E325" i="7"/>
  <c r="F325" i="7" s="1"/>
  <c r="G327" i="7"/>
  <c r="H327" i="7" s="1"/>
  <c r="E327" i="7"/>
  <c r="F327" i="7" s="1"/>
  <c r="E329" i="7"/>
  <c r="F329" i="7" s="1"/>
  <c r="G329" i="7"/>
  <c r="H329" i="7" s="1"/>
  <c r="E331" i="7"/>
  <c r="F331" i="7" s="1"/>
  <c r="G331" i="7"/>
  <c r="H331" i="7" s="1"/>
  <c r="G333" i="7"/>
  <c r="H333" i="7" s="1"/>
  <c r="E333" i="7"/>
  <c r="F333" i="7" s="1"/>
  <c r="G335" i="7"/>
  <c r="H335" i="7" s="1"/>
  <c r="E335" i="7"/>
  <c r="F335" i="7" s="1"/>
  <c r="E337" i="7"/>
  <c r="F337" i="7" s="1"/>
  <c r="G337" i="7"/>
  <c r="H337" i="7" s="1"/>
  <c r="E339" i="7"/>
  <c r="F339" i="7" s="1"/>
  <c r="G339" i="7"/>
  <c r="H339" i="7" s="1"/>
  <c r="E341" i="7"/>
  <c r="F341" i="7" s="1"/>
  <c r="G341" i="7"/>
  <c r="H341" i="7" s="1"/>
  <c r="G343" i="7"/>
  <c r="H343" i="7" s="1"/>
  <c r="E343" i="7"/>
  <c r="F343" i="7" s="1"/>
  <c r="G345" i="7"/>
  <c r="H345" i="7" s="1"/>
  <c r="E345" i="7"/>
  <c r="F345" i="7" s="1"/>
  <c r="G347" i="7"/>
  <c r="H347" i="7" s="1"/>
  <c r="E347" i="7"/>
  <c r="F347" i="7" s="1"/>
  <c r="E349" i="7"/>
  <c r="F349" i="7" s="1"/>
  <c r="G349" i="7"/>
  <c r="H349" i="7" s="1"/>
  <c r="E351" i="7"/>
  <c r="F351" i="7" s="1"/>
  <c r="G351" i="7"/>
  <c r="H351" i="7" s="1"/>
  <c r="G353" i="7"/>
  <c r="H353" i="7" s="1"/>
  <c r="E353" i="7"/>
  <c r="F353" i="7" s="1"/>
  <c r="G355" i="7"/>
  <c r="H355" i="7" s="1"/>
  <c r="E355" i="7"/>
  <c r="F355" i="7" s="1"/>
  <c r="G357" i="7"/>
  <c r="H357" i="7" s="1"/>
  <c r="E357" i="7"/>
  <c r="F357" i="7" s="1"/>
  <c r="E359" i="7"/>
  <c r="F359" i="7" s="1"/>
  <c r="G359" i="7"/>
  <c r="H359" i="7" s="1"/>
  <c r="E361" i="7"/>
  <c r="F361" i="7" s="1"/>
  <c r="G361" i="7"/>
  <c r="H361" i="7" s="1"/>
  <c r="E363" i="7"/>
  <c r="F363" i="7" s="1"/>
  <c r="G363" i="7"/>
  <c r="H363" i="7" s="1"/>
  <c r="G365" i="7"/>
  <c r="H365" i="7" s="1"/>
  <c r="E365" i="7"/>
  <c r="F365" i="7" s="1"/>
  <c r="G367" i="7"/>
  <c r="H367" i="7" s="1"/>
  <c r="E367" i="7"/>
  <c r="F367" i="7" s="1"/>
  <c r="E369" i="7"/>
  <c r="F369" i="7" s="1"/>
  <c r="G369" i="7"/>
  <c r="H369" i="7" s="1"/>
  <c r="E10" i="7"/>
  <c r="F10" i="7" s="1"/>
  <c r="G10" i="7"/>
  <c r="H10" i="7" s="1"/>
  <c r="E18" i="7"/>
  <c r="F18" i="7" s="1"/>
  <c r="G18" i="7"/>
  <c r="H18" i="7" s="1"/>
  <c r="E26" i="7"/>
  <c r="F26" i="7" s="1"/>
  <c r="G26" i="7"/>
  <c r="H26" i="7" s="1"/>
  <c r="E34" i="7"/>
  <c r="F34" i="7" s="1"/>
  <c r="G34" i="7"/>
  <c r="H34" i="7" s="1"/>
  <c r="E42" i="7"/>
  <c r="F42" i="7" s="1"/>
  <c r="G42" i="7"/>
  <c r="H42" i="7" s="1"/>
  <c r="E46" i="7"/>
  <c r="F46" i="7" s="1"/>
  <c r="G46" i="7"/>
  <c r="H46" i="7" s="1"/>
  <c r="E52" i="7"/>
  <c r="F52" i="7" s="1"/>
  <c r="G52" i="7"/>
  <c r="H52" i="7" s="1"/>
  <c r="G56" i="7"/>
  <c r="H56" i="7" s="1"/>
  <c r="E56" i="7"/>
  <c r="F56" i="7" s="1"/>
  <c r="G62" i="7"/>
  <c r="H62" i="7" s="1"/>
  <c r="E62" i="7"/>
  <c r="F62" i="7" s="1"/>
  <c r="E66" i="7"/>
  <c r="F66" i="7" s="1"/>
  <c r="G66" i="7"/>
  <c r="H66" i="7" s="1"/>
  <c r="E70" i="7"/>
  <c r="F70" i="7" s="1"/>
  <c r="G70" i="7"/>
  <c r="H70" i="7" s="1"/>
  <c r="G76" i="7"/>
  <c r="H76" i="7" s="1"/>
  <c r="E76" i="7"/>
  <c r="F76" i="7" s="1"/>
  <c r="G80" i="7"/>
  <c r="H80" i="7" s="1"/>
  <c r="E80" i="7"/>
  <c r="F80" i="7" s="1"/>
  <c r="E84" i="7"/>
  <c r="F84" i="7" s="1"/>
  <c r="G84" i="7"/>
  <c r="H84" i="7" s="1"/>
  <c r="G88" i="7"/>
  <c r="H88" i="7" s="1"/>
  <c r="E88" i="7"/>
  <c r="F88" i="7" s="1"/>
  <c r="G94" i="7"/>
  <c r="H94" i="7" s="1"/>
  <c r="E94" i="7"/>
  <c r="F94" i="7" s="1"/>
  <c r="E98" i="7"/>
  <c r="F98" i="7" s="1"/>
  <c r="G98" i="7"/>
  <c r="H98" i="7" s="1"/>
  <c r="E104" i="7"/>
  <c r="F104" i="7" s="1"/>
  <c r="G104" i="7"/>
  <c r="H104" i="7" s="1"/>
  <c r="G110" i="7"/>
  <c r="H110" i="7" s="1"/>
  <c r="E110" i="7"/>
  <c r="F110" i="7" s="1"/>
  <c r="E114" i="7"/>
  <c r="F114" i="7" s="1"/>
  <c r="G114" i="7"/>
  <c r="H114" i="7" s="1"/>
  <c r="E118" i="7"/>
  <c r="F118" i="7" s="1"/>
  <c r="G118" i="7"/>
  <c r="H118" i="7" s="1"/>
  <c r="E120" i="7"/>
  <c r="F120" i="7" s="1"/>
  <c r="G120" i="7"/>
  <c r="H120" i="7" s="1"/>
  <c r="E124" i="7"/>
  <c r="F124" i="7" s="1"/>
  <c r="G124" i="7"/>
  <c r="H124" i="7" s="1"/>
  <c r="G126" i="7"/>
  <c r="H126" i="7" s="1"/>
  <c r="E126" i="7"/>
  <c r="F126" i="7" s="1"/>
  <c r="G130" i="7"/>
  <c r="H130" i="7" s="1"/>
  <c r="E130" i="7"/>
  <c r="F130" i="7" s="1"/>
  <c r="E132" i="7"/>
  <c r="F132" i="7" s="1"/>
  <c r="G132" i="7"/>
  <c r="H132" i="7" s="1"/>
  <c r="G136" i="7"/>
  <c r="H136" i="7" s="1"/>
  <c r="E136" i="7"/>
  <c r="F136" i="7" s="1"/>
  <c r="G140" i="7"/>
  <c r="H140" i="7" s="1"/>
  <c r="E140" i="7"/>
  <c r="F140" i="7" s="1"/>
  <c r="G144" i="7"/>
  <c r="H144" i="7" s="1"/>
  <c r="E144" i="7"/>
  <c r="F144" i="7" s="1"/>
  <c r="G148" i="7"/>
  <c r="H148" i="7" s="1"/>
  <c r="E148" i="7"/>
  <c r="F148" i="7" s="1"/>
  <c r="E152" i="7"/>
  <c r="F152" i="7" s="1"/>
  <c r="G152" i="7"/>
  <c r="H152" i="7" s="1"/>
  <c r="E156" i="7"/>
  <c r="F156" i="7" s="1"/>
  <c r="G156" i="7"/>
  <c r="H156" i="7" s="1"/>
  <c r="E160" i="7"/>
  <c r="F160" i="7" s="1"/>
  <c r="G160" i="7"/>
  <c r="H160" i="7" s="1"/>
  <c r="E164" i="7"/>
  <c r="F164" i="7" s="1"/>
  <c r="G164" i="7"/>
  <c r="H164" i="7" s="1"/>
  <c r="E170" i="7"/>
  <c r="F170" i="7" s="1"/>
  <c r="G170" i="7"/>
  <c r="H170" i="7" s="1"/>
  <c r="E174" i="7"/>
  <c r="F174" i="7" s="1"/>
  <c r="G174" i="7"/>
  <c r="H174" i="7" s="1"/>
  <c r="E178" i="7"/>
  <c r="F178" i="7" s="1"/>
  <c r="G178" i="7"/>
  <c r="H178" i="7" s="1"/>
  <c r="G182" i="7"/>
  <c r="H182" i="7" s="1"/>
  <c r="E182" i="7"/>
  <c r="F182" i="7" s="1"/>
  <c r="G186" i="7"/>
  <c r="H186" i="7" s="1"/>
  <c r="E186" i="7"/>
  <c r="F186" i="7" s="1"/>
  <c r="E190" i="7"/>
  <c r="F190" i="7" s="1"/>
  <c r="G190" i="7"/>
  <c r="H190" i="7" s="1"/>
  <c r="E194" i="7"/>
  <c r="F194" i="7" s="1"/>
  <c r="G194" i="7"/>
  <c r="H194" i="7" s="1"/>
  <c r="G200" i="7"/>
  <c r="H200" i="7" s="1"/>
  <c r="E200" i="7"/>
  <c r="F200" i="7" s="1"/>
  <c r="E204" i="7"/>
  <c r="F204" i="7" s="1"/>
  <c r="G204" i="7"/>
  <c r="H204" i="7" s="1"/>
  <c r="G206" i="7"/>
  <c r="H206" i="7" s="1"/>
  <c r="E206" i="7"/>
  <c r="F206" i="7" s="1"/>
  <c r="E210" i="7"/>
  <c r="F210" i="7" s="1"/>
  <c r="G210" i="7"/>
  <c r="H210" i="7" s="1"/>
  <c r="G214" i="7"/>
  <c r="H214" i="7" s="1"/>
  <c r="E214" i="7"/>
  <c r="F214" i="7" s="1"/>
  <c r="E218" i="7"/>
  <c r="F218" i="7" s="1"/>
  <c r="G218" i="7"/>
  <c r="H218" i="7" s="1"/>
  <c r="G222" i="7"/>
  <c r="H222" i="7" s="1"/>
  <c r="E222" i="7"/>
  <c r="F222" i="7" s="1"/>
  <c r="E226" i="7"/>
  <c r="F226" i="7" s="1"/>
  <c r="G226" i="7"/>
  <c r="H226" i="7" s="1"/>
  <c r="G232" i="7"/>
  <c r="H232" i="7" s="1"/>
  <c r="E232" i="7"/>
  <c r="F232" i="7" s="1"/>
  <c r="E236" i="7"/>
  <c r="F236" i="7" s="1"/>
  <c r="G236" i="7"/>
  <c r="H236" i="7" s="1"/>
  <c r="G240" i="7"/>
  <c r="H240" i="7" s="1"/>
  <c r="E240" i="7"/>
  <c r="F240" i="7" s="1"/>
  <c r="E244" i="7"/>
  <c r="F244" i="7" s="1"/>
  <c r="G244" i="7"/>
  <c r="H244" i="7" s="1"/>
  <c r="G248" i="7"/>
  <c r="H248" i="7" s="1"/>
  <c r="E248" i="7"/>
  <c r="F248" i="7" s="1"/>
  <c r="E252" i="7"/>
  <c r="F252" i="7" s="1"/>
  <c r="G252" i="7"/>
  <c r="H252" i="7" s="1"/>
  <c r="G256" i="7"/>
  <c r="H256" i="7" s="1"/>
  <c r="E256" i="7"/>
  <c r="F256" i="7" s="1"/>
  <c r="E260" i="7"/>
  <c r="F260" i="7" s="1"/>
  <c r="G260" i="7"/>
  <c r="H260" i="7" s="1"/>
  <c r="G264" i="7"/>
  <c r="H264" i="7" s="1"/>
  <c r="E264" i="7"/>
  <c r="F264" i="7" s="1"/>
  <c r="E268" i="7"/>
  <c r="F268" i="7" s="1"/>
  <c r="G268" i="7"/>
  <c r="H268" i="7" s="1"/>
  <c r="G272" i="7"/>
  <c r="H272" i="7" s="1"/>
  <c r="E272" i="7"/>
  <c r="F272" i="7" s="1"/>
  <c r="E276" i="7"/>
  <c r="F276" i="7" s="1"/>
  <c r="G276" i="7"/>
  <c r="H276" i="7" s="1"/>
  <c r="G280" i="7"/>
  <c r="H280" i="7" s="1"/>
  <c r="E280" i="7"/>
  <c r="F280" i="7" s="1"/>
  <c r="G286" i="7"/>
  <c r="H286" i="7" s="1"/>
  <c r="E286" i="7"/>
  <c r="F286" i="7" s="1"/>
  <c r="G294" i="7"/>
  <c r="H294" i="7" s="1"/>
  <c r="E294" i="7"/>
  <c r="F294" i="7" s="1"/>
  <c r="G312" i="7"/>
  <c r="H312" i="7" s="1"/>
  <c r="E312" i="7"/>
  <c r="F312" i="7" s="1"/>
  <c r="K359" i="7"/>
  <c r="K8" i="7"/>
  <c r="K12" i="7"/>
  <c r="K16" i="7"/>
  <c r="K20" i="7"/>
  <c r="L30" i="7"/>
  <c r="L34" i="7"/>
  <c r="L38" i="7"/>
  <c r="L42" i="7"/>
  <c r="K44" i="7"/>
  <c r="L50" i="7"/>
  <c r="L59" i="7"/>
  <c r="K63" i="7"/>
  <c r="K68" i="7"/>
  <c r="L73" i="7"/>
  <c r="K87" i="7"/>
  <c r="L99" i="7"/>
  <c r="K109" i="7"/>
  <c r="K113" i="7"/>
  <c r="L123" i="7"/>
  <c r="L126" i="7"/>
  <c r="K130" i="7"/>
  <c r="L133" i="7"/>
  <c r="K153" i="7"/>
  <c r="K181" i="7"/>
  <c r="K198" i="7"/>
  <c r="K231" i="7"/>
  <c r="L269" i="7"/>
  <c r="K303" i="7"/>
  <c r="K7" i="7"/>
  <c r="K11" i="7"/>
  <c r="K15" i="7"/>
  <c r="K19" i="7"/>
  <c r="K23" i="7"/>
  <c r="K27" i="7"/>
  <c r="K31" i="7"/>
  <c r="K35" i="7"/>
  <c r="K39" i="7"/>
  <c r="K43" i="7"/>
  <c r="K47" i="7"/>
  <c r="K51" i="7"/>
  <c r="K54" i="7"/>
  <c r="L56" i="7"/>
  <c r="K57" i="7"/>
  <c r="K62" i="7"/>
  <c r="L64" i="7"/>
  <c r="K65" i="7"/>
  <c r="L69" i="7"/>
  <c r="K70" i="7"/>
  <c r="K74" i="7"/>
  <c r="K75" i="7"/>
  <c r="L77" i="7"/>
  <c r="L81" i="7"/>
  <c r="K84" i="7"/>
  <c r="L87" i="7"/>
  <c r="L90" i="7"/>
  <c r="K91" i="7"/>
  <c r="L93" i="7"/>
  <c r="L97" i="7"/>
  <c r="K100" i="7"/>
  <c r="L103" i="7"/>
  <c r="L106" i="7"/>
  <c r="K107" i="7"/>
  <c r="L109" i="7"/>
  <c r="L113" i="7"/>
  <c r="K116" i="7"/>
  <c r="K117" i="7"/>
  <c r="K120" i="7"/>
  <c r="K121" i="7"/>
  <c r="K124" i="7"/>
  <c r="K125" i="7"/>
  <c r="L127" i="7"/>
  <c r="L130" i="7"/>
  <c r="K131" i="7"/>
  <c r="K134" i="7"/>
  <c r="K135" i="7"/>
  <c r="L139" i="7"/>
  <c r="K152" i="7"/>
  <c r="K163" i="7"/>
  <c r="K168" i="7"/>
  <c r="K189" i="7"/>
  <c r="K209" i="7"/>
  <c r="K230" i="7"/>
  <c r="L236" i="7"/>
  <c r="L310" i="7"/>
  <c r="L334" i="7"/>
  <c r="L18" i="7"/>
  <c r="L26" i="7"/>
  <c r="K28" i="7"/>
  <c r="K55" i="7"/>
  <c r="K60" i="7"/>
  <c r="L67" i="7"/>
  <c r="L70" i="7"/>
  <c r="K71" i="7"/>
  <c r="L76" i="7"/>
  <c r="K80" i="7"/>
  <c r="L83" i="7"/>
  <c r="L92" i="7"/>
  <c r="K96" i="7"/>
  <c r="K97" i="7"/>
  <c r="K106" i="7"/>
  <c r="K127" i="7"/>
  <c r="L169" i="7"/>
  <c r="L190" i="7"/>
  <c r="L204" i="7"/>
  <c r="K220" i="7"/>
  <c r="K261" i="7"/>
  <c r="L8" i="7"/>
  <c r="K10" i="7"/>
  <c r="L12" i="7"/>
  <c r="K14" i="7"/>
  <c r="L16" i="7"/>
  <c r="K18" i="7"/>
  <c r="L20" i="7"/>
  <c r="K22" i="7"/>
  <c r="K26" i="7"/>
  <c r="L28" i="7"/>
  <c r="K30" i="7"/>
  <c r="K34" i="7"/>
  <c r="K38" i="7"/>
  <c r="K42" i="7"/>
  <c r="K46" i="7"/>
  <c r="K50" i="7"/>
  <c r="L55" i="7"/>
  <c r="K56" i="7"/>
  <c r="K59" i="7"/>
  <c r="L63" i="7"/>
  <c r="K64" i="7"/>
  <c r="K67" i="7"/>
  <c r="L71" i="7"/>
  <c r="K72" i="7"/>
  <c r="L74" i="7"/>
  <c r="K78" i="7"/>
  <c r="K79" i="7"/>
  <c r="K82" i="7"/>
  <c r="L84" i="7"/>
  <c r="K85" i="7"/>
  <c r="K88" i="7"/>
  <c r="K89" i="7"/>
  <c r="L91" i="7"/>
  <c r="K94" i="7"/>
  <c r="K95" i="7"/>
  <c r="K98" i="7"/>
  <c r="L100" i="7"/>
  <c r="K101" i="7"/>
  <c r="K104" i="7"/>
  <c r="K105" i="7"/>
  <c r="L107" i="7"/>
  <c r="K110" i="7"/>
  <c r="K111" i="7"/>
  <c r="K114" i="7"/>
  <c r="L117" i="7"/>
  <c r="L121" i="7"/>
  <c r="L125" i="7"/>
  <c r="K128" i="7"/>
  <c r="K129" i="7"/>
  <c r="L131" i="7"/>
  <c r="L135" i="7"/>
  <c r="K142" i="7"/>
  <c r="K149" i="7"/>
  <c r="L162" i="7"/>
  <c r="L167" i="7"/>
  <c r="K183" i="7"/>
  <c r="L201" i="7"/>
  <c r="L203" i="7"/>
  <c r="K208" i="7"/>
  <c r="L213" i="7"/>
  <c r="L223" i="7"/>
  <c r="K241" i="7"/>
  <c r="L257" i="7"/>
  <c r="L295" i="7"/>
  <c r="K346" i="7"/>
  <c r="K368" i="7"/>
  <c r="K356" i="7"/>
  <c r="K355" i="7"/>
  <c r="K351" i="7"/>
  <c r="K347" i="7"/>
  <c r="L343" i="7"/>
  <c r="K324" i="7"/>
  <c r="K352" i="7"/>
  <c r="K348" i="7"/>
  <c r="K344" i="7"/>
  <c r="K343" i="7"/>
  <c r="L339" i="7"/>
  <c r="K364" i="7"/>
  <c r="K340" i="7"/>
  <c r="L327" i="7"/>
  <c r="L323" i="7"/>
  <c r="K304" i="7"/>
  <c r="K300" i="7"/>
  <c r="K296" i="7"/>
  <c r="K295" i="7"/>
  <c r="L291" i="7"/>
  <c r="K283" i="7"/>
  <c r="L279" i="7"/>
  <c r="L278" i="7"/>
  <c r="K276" i="7"/>
  <c r="K273" i="7"/>
  <c r="L262" i="7"/>
  <c r="K260" i="7"/>
  <c r="K259" i="7"/>
  <c r="K247" i="7"/>
  <c r="K243" i="7"/>
  <c r="K242" i="7"/>
  <c r="K331" i="7"/>
  <c r="K328" i="7"/>
  <c r="K327" i="7"/>
  <c r="K323" i="7"/>
  <c r="K319" i="7"/>
  <c r="K315" i="7"/>
  <c r="L311" i="7"/>
  <c r="K292" i="7"/>
  <c r="K291" i="7"/>
  <c r="K287" i="7"/>
  <c r="K280" i="7"/>
  <c r="K279" i="7"/>
  <c r="L264" i="7"/>
  <c r="K263" i="7"/>
  <c r="K239" i="7"/>
  <c r="L359" i="7"/>
  <c r="L355" i="7"/>
  <c r="K335" i="7"/>
  <c r="K332" i="7"/>
  <c r="K320" i="7"/>
  <c r="K316" i="7"/>
  <c r="K312" i="7"/>
  <c r="K311" i="7"/>
  <c r="L307" i="7"/>
  <c r="K288" i="7"/>
  <c r="K271" i="7"/>
  <c r="K267" i="7"/>
  <c r="L266" i="7"/>
  <c r="K264" i="7"/>
  <c r="K254" i="7"/>
  <c r="L250" i="7"/>
  <c r="K363" i="7"/>
  <c r="K360" i="7"/>
  <c r="K275" i="7"/>
  <c r="L242" i="7"/>
  <c r="K235" i="7"/>
  <c r="L234" i="7"/>
  <c r="K233" i="7"/>
  <c r="K223" i="7"/>
  <c r="K222" i="7"/>
  <c r="K213" i="7"/>
  <c r="K210" i="7"/>
  <c r="K203" i="7"/>
  <c r="L202" i="7"/>
  <c r="K201" i="7"/>
  <c r="K190" i="7"/>
  <c r="K182" i="7"/>
  <c r="K173" i="7"/>
  <c r="L172" i="7"/>
  <c r="K171" i="7"/>
  <c r="L170" i="7"/>
  <c r="K169" i="7"/>
  <c r="K166" i="7"/>
  <c r="K145" i="7"/>
  <c r="K339" i="7"/>
  <c r="K336" i="7"/>
  <c r="K307" i="7"/>
  <c r="K299" i="7"/>
  <c r="L276" i="7"/>
  <c r="L259" i="7"/>
  <c r="K246" i="7"/>
  <c r="K234" i="7"/>
  <c r="K227" i="7"/>
  <c r="L226" i="7"/>
  <c r="K225" i="7"/>
  <c r="K215" i="7"/>
  <c r="K214" i="7"/>
  <c r="K205" i="7"/>
  <c r="K202" i="7"/>
  <c r="K195" i="7"/>
  <c r="L194" i="7"/>
  <c r="K193" i="7"/>
  <c r="K187" i="7"/>
  <c r="L186" i="7"/>
  <c r="K185" i="7"/>
  <c r="K179" i="7"/>
  <c r="L178" i="7"/>
  <c r="K177" i="7"/>
  <c r="K174" i="7"/>
  <c r="K157" i="7"/>
  <c r="L156" i="7"/>
  <c r="K155" i="7"/>
  <c r="K151" i="7"/>
  <c r="K147" i="7"/>
  <c r="L146" i="7"/>
  <c r="K141" i="7"/>
  <c r="K137" i="7"/>
  <c r="K308" i="7"/>
  <c r="K277" i="7"/>
  <c r="L260" i="7"/>
  <c r="K255" i="7"/>
  <c r="K250" i="7"/>
  <c r="K237" i="7"/>
  <c r="K229" i="7"/>
  <c r="K226" i="7"/>
  <c r="K219" i="7"/>
  <c r="L218" i="7"/>
  <c r="K217" i="7"/>
  <c r="K207" i="7"/>
  <c r="K206" i="7"/>
  <c r="K197" i="7"/>
  <c r="K194" i="7"/>
  <c r="K186" i="7"/>
  <c r="K178" i="7"/>
  <c r="K161" i="7"/>
  <c r="K158" i="7"/>
  <c r="K143" i="7"/>
  <c r="L142" i="7"/>
  <c r="L10" i="7"/>
  <c r="L14" i="7"/>
  <c r="L22" i="7"/>
  <c r="K24" i="7"/>
  <c r="K32" i="7"/>
  <c r="K36" i="7"/>
  <c r="K40" i="7"/>
  <c r="L46" i="7"/>
  <c r="K48" i="7"/>
  <c r="K52" i="7"/>
  <c r="K77" i="7"/>
  <c r="K81" i="7"/>
  <c r="K86" i="7"/>
  <c r="K90" i="7"/>
  <c r="K93" i="7"/>
  <c r="K102" i="7"/>
  <c r="K103" i="7"/>
  <c r="L108" i="7"/>
  <c r="K112" i="7"/>
  <c r="L115" i="7"/>
  <c r="L119" i="7"/>
  <c r="K138" i="7"/>
  <c r="L164" i="7"/>
  <c r="L210" i="7"/>
  <c r="K218" i="7"/>
  <c r="L224" i="7"/>
  <c r="L7" i="7"/>
  <c r="K9" i="7"/>
  <c r="L11" i="7"/>
  <c r="K13" i="7"/>
  <c r="L15" i="7"/>
  <c r="K17" i="7"/>
  <c r="L19" i="7"/>
  <c r="K21" i="7"/>
  <c r="L23" i="7"/>
  <c r="K25" i="7"/>
  <c r="L27" i="7"/>
  <c r="K29" i="7"/>
  <c r="L31" i="7"/>
  <c r="K33" i="7"/>
  <c r="L35" i="7"/>
  <c r="K37" i="7"/>
  <c r="L39" i="7"/>
  <c r="K41" i="7"/>
  <c r="L43" i="7"/>
  <c r="K45" i="7"/>
  <c r="L47" i="7"/>
  <c r="K49" i="7"/>
  <c r="L51" i="7"/>
  <c r="K53" i="7"/>
  <c r="K58" i="7"/>
  <c r="L60" i="7"/>
  <c r="K61" i="7"/>
  <c r="K66" i="7"/>
  <c r="K69" i="7"/>
  <c r="L72" i="7"/>
  <c r="K73" i="7"/>
  <c r="K76" i="7"/>
  <c r="L79" i="7"/>
  <c r="L82" i="7"/>
  <c r="K83" i="7"/>
  <c r="L85" i="7"/>
  <c r="L89" i="7"/>
  <c r="K92" i="7"/>
  <c r="L95" i="7"/>
  <c r="L98" i="7"/>
  <c r="K99" i="7"/>
  <c r="L101" i="7"/>
  <c r="L105" i="7"/>
  <c r="K108" i="7"/>
  <c r="L111" i="7"/>
  <c r="L114" i="7"/>
  <c r="K115" i="7"/>
  <c r="K118" i="7"/>
  <c r="K119" i="7"/>
  <c r="K122" i="7"/>
  <c r="K123" i="7"/>
  <c r="K126" i="7"/>
  <c r="L129" i="7"/>
  <c r="K132" i="7"/>
  <c r="K133" i="7"/>
  <c r="K139" i="7"/>
  <c r="L145" i="7"/>
  <c r="K148" i="7"/>
  <c r="K159" i="7"/>
  <c r="K165" i="7"/>
  <c r="L171" i="7"/>
  <c r="L173" i="7"/>
  <c r="L182" i="7"/>
  <c r="K191" i="7"/>
  <c r="K199" i="7"/>
  <c r="K211" i="7"/>
  <c r="K221" i="7"/>
  <c r="L233" i="7"/>
  <c r="L235" i="7"/>
  <c r="K238" i="7"/>
  <c r="K251" i="7"/>
  <c r="K282" i="7"/>
  <c r="K146" i="7"/>
  <c r="L149" i="7"/>
  <c r="L153" i="7"/>
  <c r="K156" i="7"/>
  <c r="L163" i="7"/>
  <c r="L165" i="7"/>
  <c r="K175" i="7"/>
  <c r="K180" i="7"/>
  <c r="L183" i="7"/>
  <c r="L184" i="7"/>
  <c r="K188" i="7"/>
  <c r="L191" i="7"/>
  <c r="L192" i="7"/>
  <c r="K196" i="7"/>
  <c r="L199" i="7"/>
  <c r="L200" i="7"/>
  <c r="L209" i="7"/>
  <c r="L211" i="7"/>
  <c r="L212" i="7"/>
  <c r="K216" i="7"/>
  <c r="L221" i="7"/>
  <c r="K228" i="7"/>
  <c r="L231" i="7"/>
  <c r="L232" i="7"/>
  <c r="K240" i="7"/>
  <c r="L248" i="7"/>
  <c r="L273" i="7"/>
  <c r="K294" i="7"/>
  <c r="L301" i="7"/>
  <c r="L357" i="7"/>
  <c r="K136" i="7"/>
  <c r="K140" i="7"/>
  <c r="L143" i="7"/>
  <c r="K150" i="7"/>
  <c r="K154" i="7"/>
  <c r="L159" i="7"/>
  <c r="K160" i="7"/>
  <c r="K167" i="7"/>
  <c r="K170" i="7"/>
  <c r="K172" i="7"/>
  <c r="L197" i="7"/>
  <c r="K204" i="7"/>
  <c r="L207" i="7"/>
  <c r="L208" i="7"/>
  <c r="L217" i="7"/>
  <c r="L219" i="7"/>
  <c r="L220" i="7"/>
  <c r="K224" i="7"/>
  <c r="L229" i="7"/>
  <c r="K236" i="7"/>
  <c r="L244" i="7"/>
  <c r="K249" i="7"/>
  <c r="K285" i="7"/>
  <c r="K289" i="7"/>
  <c r="K353" i="7"/>
  <c r="L365" i="7"/>
  <c r="L137" i="7"/>
  <c r="L141" i="7"/>
  <c r="K144" i="7"/>
  <c r="L147" i="7"/>
  <c r="L151" i="7"/>
  <c r="L155" i="7"/>
  <c r="L157" i="7"/>
  <c r="K162" i="7"/>
  <c r="K164" i="7"/>
  <c r="L175" i="7"/>
  <c r="K176" i="7"/>
  <c r="L179" i="7"/>
  <c r="L180" i="7"/>
  <c r="K184" i="7"/>
  <c r="L187" i="7"/>
  <c r="L188" i="7"/>
  <c r="K192" i="7"/>
  <c r="L195" i="7"/>
  <c r="L196" i="7"/>
  <c r="K200" i="7"/>
  <c r="L205" i="7"/>
  <c r="K212" i="7"/>
  <c r="L215" i="7"/>
  <c r="L216" i="7"/>
  <c r="L225" i="7"/>
  <c r="L227" i="7"/>
  <c r="L228" i="7"/>
  <c r="K232" i="7"/>
  <c r="L237" i="7"/>
  <c r="L240" i="7"/>
  <c r="K245" i="7"/>
  <c r="L253" i="7"/>
  <c r="K258" i="7"/>
  <c r="K266" i="7"/>
  <c r="L297" i="7"/>
  <c r="L305" i="7"/>
  <c r="K313" i="7"/>
  <c r="K317" i="7"/>
  <c r="K321" i="7"/>
  <c r="K325" i="7"/>
  <c r="L252" i="7"/>
  <c r="L256" i="7"/>
  <c r="L261" i="7"/>
  <c r="K265" i="7"/>
  <c r="K270" i="7"/>
  <c r="K274" i="7"/>
  <c r="L277" i="7"/>
  <c r="K281" i="7"/>
  <c r="K284" i="7"/>
  <c r="L286" i="7"/>
  <c r="L290" i="7"/>
  <c r="K293" i="7"/>
  <c r="K298" i="7"/>
  <c r="K302" i="7"/>
  <c r="K306" i="7"/>
  <c r="L309" i="7"/>
  <c r="L314" i="7"/>
  <c r="L318" i="7"/>
  <c r="L322" i="7"/>
  <c r="L330" i="7"/>
  <c r="L337" i="7"/>
  <c r="K341" i="7"/>
  <c r="K350" i="7"/>
  <c r="K358" i="7"/>
  <c r="L361" i="7"/>
  <c r="L369" i="7"/>
  <c r="L241" i="7"/>
  <c r="K244" i="7"/>
  <c r="K248" i="7"/>
  <c r="K253" i="7"/>
  <c r="K257" i="7"/>
  <c r="K262" i="7"/>
  <c r="L267" i="7"/>
  <c r="K269" i="7"/>
  <c r="L271" i="7"/>
  <c r="K278" i="7"/>
  <c r="L282" i="7"/>
  <c r="L285" i="7"/>
  <c r="L289" i="7"/>
  <c r="L294" i="7"/>
  <c r="K297" i="7"/>
  <c r="K301" i="7"/>
  <c r="K305" i="7"/>
  <c r="K310" i="7"/>
  <c r="L313" i="7"/>
  <c r="L317" i="7"/>
  <c r="L321" i="7"/>
  <c r="L325" i="7"/>
  <c r="L333" i="7"/>
  <c r="L342" i="7"/>
  <c r="K345" i="7"/>
  <c r="K354" i="7"/>
  <c r="L366" i="7"/>
  <c r="K367" i="7"/>
  <c r="L245" i="7"/>
  <c r="L249" i="7"/>
  <c r="K252" i="7"/>
  <c r="K256" i="7"/>
  <c r="L265" i="7"/>
  <c r="K268" i="7"/>
  <c r="L270" i="7"/>
  <c r="K272" i="7"/>
  <c r="L281" i="7"/>
  <c r="K286" i="7"/>
  <c r="K290" i="7"/>
  <c r="L293" i="7"/>
  <c r="L298" i="7"/>
  <c r="L302" i="7"/>
  <c r="L306" i="7"/>
  <c r="K309" i="7"/>
  <c r="K314" i="7"/>
  <c r="K318" i="7"/>
  <c r="K322" i="7"/>
  <c r="K326" i="7"/>
  <c r="L329" i="7"/>
  <c r="L338" i="7"/>
  <c r="K349" i="7"/>
  <c r="L362" i="7"/>
  <c r="K370" i="7"/>
  <c r="K330" i="7"/>
  <c r="K334" i="7"/>
  <c r="K338" i="7"/>
  <c r="L341" i="7"/>
  <c r="L346" i="7"/>
  <c r="L350" i="7"/>
  <c r="L354" i="7"/>
  <c r="K357" i="7"/>
  <c r="K362" i="7"/>
  <c r="K366" i="7"/>
  <c r="K369" i="7"/>
  <c r="L326" i="7"/>
  <c r="K329" i="7"/>
  <c r="K333" i="7"/>
  <c r="K337" i="7"/>
  <c r="K342" i="7"/>
  <c r="L345" i="7"/>
  <c r="L349" i="7"/>
  <c r="L353" i="7"/>
  <c r="L358" i="7"/>
  <c r="K361" i="7"/>
  <c r="K365" i="7"/>
  <c r="L370" i="7"/>
  <c r="L24" i="7"/>
  <c r="L32" i="7"/>
  <c r="L36" i="7"/>
  <c r="L40" i="7"/>
  <c r="L44" i="7"/>
  <c r="L48" i="7"/>
  <c r="L52" i="7"/>
  <c r="L9" i="7"/>
  <c r="L13" i="7"/>
  <c r="L17" i="7"/>
  <c r="L21" i="7"/>
  <c r="L25" i="7"/>
  <c r="L29" i="7"/>
  <c r="L33" i="7"/>
  <c r="L37" i="7"/>
  <c r="L41" i="7"/>
  <c r="L45" i="7"/>
  <c r="L49" i="7"/>
  <c r="L53" i="7"/>
  <c r="L57" i="7"/>
  <c r="L61" i="7"/>
  <c r="L65" i="7"/>
  <c r="L75" i="7"/>
  <c r="L272" i="7"/>
  <c r="L275" i="7"/>
  <c r="L168" i="7"/>
  <c r="L206" i="7"/>
  <c r="L238" i="7"/>
  <c r="L54" i="7"/>
  <c r="L58" i="7"/>
  <c r="L62" i="7"/>
  <c r="L66" i="7"/>
  <c r="L80" i="7"/>
  <c r="L88" i="7"/>
  <c r="L96" i="7"/>
  <c r="L104" i="7"/>
  <c r="L112" i="7"/>
  <c r="L118" i="7"/>
  <c r="L134" i="7"/>
  <c r="L150" i="7"/>
  <c r="L166" i="7"/>
  <c r="L222" i="7"/>
  <c r="L254" i="7"/>
  <c r="L68" i="7"/>
  <c r="L78" i="7"/>
  <c r="L86" i="7"/>
  <c r="L94" i="7"/>
  <c r="L102" i="7"/>
  <c r="L110" i="7"/>
  <c r="L122" i="7"/>
  <c r="L138" i="7"/>
  <c r="L154" i="7"/>
  <c r="L158" i="7"/>
  <c r="L160" i="7"/>
  <c r="L174" i="7"/>
  <c r="L176" i="7"/>
  <c r="L198" i="7"/>
  <c r="L214" i="7"/>
  <c r="L230" i="7"/>
  <c r="L246" i="7"/>
  <c r="L258" i="7"/>
  <c r="L303" i="7"/>
  <c r="L335" i="7"/>
  <c r="L367" i="7"/>
  <c r="L116" i="7"/>
  <c r="L120" i="7"/>
  <c r="L124" i="7"/>
  <c r="L128" i="7"/>
  <c r="L132" i="7"/>
  <c r="L136" i="7"/>
  <c r="L140" i="7"/>
  <c r="L144" i="7"/>
  <c r="L148" i="7"/>
  <c r="L152" i="7"/>
  <c r="L161" i="7"/>
  <c r="L177" i="7"/>
  <c r="L181" i="7"/>
  <c r="L185" i="7"/>
  <c r="L189" i="7"/>
  <c r="L193" i="7"/>
  <c r="L274" i="7"/>
  <c r="L287" i="7"/>
  <c r="L319" i="7"/>
  <c r="L351" i="7"/>
  <c r="L239" i="7"/>
  <c r="L243" i="7"/>
  <c r="L247" i="7"/>
  <c r="L251" i="7"/>
  <c r="L255" i="7"/>
  <c r="L263" i="7"/>
  <c r="L268" i="7"/>
  <c r="L283" i="7"/>
  <c r="L299" i="7"/>
  <c r="L315" i="7"/>
  <c r="L331" i="7"/>
  <c r="L347" i="7"/>
  <c r="L363" i="7"/>
  <c r="L280" i="7"/>
  <c r="L284" i="7"/>
  <c r="L288" i="7"/>
  <c r="L292" i="7"/>
  <c r="L296" i="7"/>
  <c r="L300" i="7"/>
  <c r="L304" i="7"/>
  <c r="L308" i="7"/>
  <c r="L312" i="7"/>
  <c r="L316" i="7"/>
  <c r="L320" i="7"/>
  <c r="L324" i="7"/>
  <c r="L328" i="7"/>
  <c r="L332" i="7"/>
  <c r="L336" i="7"/>
  <c r="L340" i="7"/>
  <c r="L344" i="7"/>
  <c r="L348" i="7"/>
  <c r="L352" i="7"/>
  <c r="L356" i="7"/>
  <c r="L360" i="7"/>
  <c r="L364" i="7"/>
  <c r="L368" i="7"/>
  <c r="BF454" i="4" l="1"/>
  <c r="AD454" i="4"/>
  <c r="BF404" i="4"/>
  <c r="AD404" i="4"/>
  <c r="BF471" i="4"/>
  <c r="AD471" i="4"/>
  <c r="BF441" i="4"/>
  <c r="AD441" i="4"/>
  <c r="AD424" i="4"/>
  <c r="BF424" i="4"/>
  <c r="AD384" i="4"/>
  <c r="BF384" i="4"/>
  <c r="BF543" i="4"/>
  <c r="AD543" i="4"/>
  <c r="BF485" i="4"/>
  <c r="AD485" i="4"/>
  <c r="BF713" i="4"/>
  <c r="AD713" i="4"/>
  <c r="AD735" i="4"/>
  <c r="BF735" i="4"/>
  <c r="BF730" i="4"/>
  <c r="AD730" i="4"/>
  <c r="BF418" i="4"/>
  <c r="AD418" i="4"/>
  <c r="BF381" i="4"/>
  <c r="AD381" i="4"/>
  <c r="AD544" i="4"/>
  <c r="BF544" i="4"/>
  <c r="BF493" i="4"/>
  <c r="AD493" i="4"/>
  <c r="BF447" i="4"/>
  <c r="AD447" i="4"/>
  <c r="AD678" i="4"/>
  <c r="BF678" i="4"/>
  <c r="BF687" i="4"/>
  <c r="AD687" i="4"/>
  <c r="AD686" i="4"/>
  <c r="BF686" i="4"/>
  <c r="BF705" i="4"/>
  <c r="AD705" i="4"/>
  <c r="BF533" i="4"/>
  <c r="AD533" i="4"/>
  <c r="BF489" i="4"/>
  <c r="AD489" i="4"/>
  <c r="AD445" i="4"/>
  <c r="BF445" i="4"/>
  <c r="BF405" i="4"/>
  <c r="AD405" i="4"/>
  <c r="BF586" i="4"/>
  <c r="AD586" i="4"/>
  <c r="BF613" i="4"/>
  <c r="AD613" i="4"/>
  <c r="BF663" i="4"/>
  <c r="AD663" i="4"/>
  <c r="AD643" i="4"/>
  <c r="BF643" i="4"/>
  <c r="AD421" i="4"/>
  <c r="BF421" i="4"/>
  <c r="BF395" i="4"/>
  <c r="AD395" i="4"/>
  <c r="BF546" i="4"/>
  <c r="AD546" i="4"/>
  <c r="BF497" i="4"/>
  <c r="AD497" i="4"/>
  <c r="AD694" i="4"/>
  <c r="BF694" i="4"/>
  <c r="BF699" i="4"/>
  <c r="AD699" i="4"/>
  <c r="BF709" i="4"/>
  <c r="AD709" i="4"/>
  <c r="BF680" i="4"/>
  <c r="AD680" i="4"/>
  <c r="BF618" i="4"/>
  <c r="AD618" i="4"/>
  <c r="BF715" i="4"/>
  <c r="AD715" i="4"/>
  <c r="BF684" i="4"/>
  <c r="AD684" i="4"/>
  <c r="AD638" i="4"/>
  <c r="BF638" i="4"/>
  <c r="AD689" i="4"/>
  <c r="BF689" i="4"/>
  <c r="AD610" i="4"/>
  <c r="BF610" i="4"/>
  <c r="BF582" i="4"/>
  <c r="AD582" i="4"/>
  <c r="BF731" i="4"/>
  <c r="AD731" i="4"/>
  <c r="AD569" i="4"/>
  <c r="BF569" i="4"/>
  <c r="BF526" i="4"/>
  <c r="AD526" i="4"/>
  <c r="AD518" i="4"/>
  <c r="BF518" i="4"/>
  <c r="AD488" i="4"/>
  <c r="BF488" i="4"/>
  <c r="BF443" i="4"/>
  <c r="AD443" i="4"/>
  <c r="BF400" i="4"/>
  <c r="AD400" i="4"/>
  <c r="AD560" i="4"/>
  <c r="BF560" i="4"/>
  <c r="BF718" i="4"/>
  <c r="AD718" i="4"/>
  <c r="AD579" i="4"/>
  <c r="BF579" i="4"/>
  <c r="BF428" i="4"/>
  <c r="AD428" i="4"/>
  <c r="BF414" i="4"/>
  <c r="AD414" i="4"/>
  <c r="BF375" i="4"/>
  <c r="AD375" i="4"/>
  <c r="BF463" i="4"/>
  <c r="AD463" i="4"/>
  <c r="BF704" i="4"/>
  <c r="AD704" i="4"/>
  <c r="AD711" i="4"/>
  <c r="BF711" i="4"/>
  <c r="BF703" i="4"/>
  <c r="AD703" i="4"/>
  <c r="AD717" i="4"/>
  <c r="BF717" i="4"/>
  <c r="BF377" i="4"/>
  <c r="AD377" i="4"/>
  <c r="BF551" i="4"/>
  <c r="AD551" i="4"/>
  <c r="BF501" i="4"/>
  <c r="AD501" i="4"/>
  <c r="BF461" i="4"/>
  <c r="AD461" i="4"/>
  <c r="BF412" i="4"/>
  <c r="AD412" i="4"/>
  <c r="BF614" i="4"/>
  <c r="AD614" i="4"/>
  <c r="BF650" i="4"/>
  <c r="AD650" i="4"/>
  <c r="BF669" i="4"/>
  <c r="AD669" i="4"/>
  <c r="BF670" i="4"/>
  <c r="AD670" i="4"/>
  <c r="BF439" i="4"/>
  <c r="AD439" i="4"/>
  <c r="BF422" i="4"/>
  <c r="AD422" i="4"/>
  <c r="BF380" i="4"/>
  <c r="AD380" i="4"/>
  <c r="BF480" i="4"/>
  <c r="AD480" i="4"/>
  <c r="BF712" i="4"/>
  <c r="AD712" i="4"/>
  <c r="BF734" i="4"/>
  <c r="AD734" i="4"/>
  <c r="BF567" i="4"/>
  <c r="AD567" i="4"/>
  <c r="BF728" i="4"/>
  <c r="AD728" i="4"/>
  <c r="BF617" i="4"/>
  <c r="AD617" i="4"/>
  <c r="BF590" i="4"/>
  <c r="AD590" i="4"/>
  <c r="BF564" i="4"/>
  <c r="AD564" i="4"/>
  <c r="BF688" i="4"/>
  <c r="AD688" i="4"/>
  <c r="BF640" i="4"/>
  <c r="AD640" i="4"/>
  <c r="BF578" i="4"/>
  <c r="AD578" i="4"/>
  <c r="BF637" i="4"/>
  <c r="AD637" i="4"/>
  <c r="BF609" i="4"/>
  <c r="AD609" i="4"/>
  <c r="BF472" i="4"/>
  <c r="AD472" i="4"/>
  <c r="BF408" i="4"/>
  <c r="AD408" i="4"/>
  <c r="AD440" i="4"/>
  <c r="BF440" i="4"/>
  <c r="AD403" i="4"/>
  <c r="BF403" i="4"/>
  <c r="AD470" i="4"/>
  <c r="BF470" i="4"/>
  <c r="BF487" i="4"/>
  <c r="AD487" i="4"/>
  <c r="AD482" i="4"/>
  <c r="BF482" i="4"/>
  <c r="BF531" i="4"/>
  <c r="AD531" i="4"/>
  <c r="BF503" i="4"/>
  <c r="AD503" i="4"/>
  <c r="AD536" i="4"/>
  <c r="BF536" i="4"/>
  <c r="BF504" i="4"/>
  <c r="AD504" i="4"/>
  <c r="AD509" i="4"/>
  <c r="BF509" i="4"/>
  <c r="BF382" i="4"/>
  <c r="AD382" i="4"/>
  <c r="BF571" i="4"/>
  <c r="AD571" i="4"/>
  <c r="BF625" i="4"/>
  <c r="AD625" i="4"/>
  <c r="BF426" i="4"/>
  <c r="AD426" i="4"/>
  <c r="BF496" i="4"/>
  <c r="AD496" i="4"/>
  <c r="BF563" i="4"/>
  <c r="AD563" i="4"/>
  <c r="BF396" i="4"/>
  <c r="AD396" i="4"/>
  <c r="AD528" i="4"/>
  <c r="BF528" i="4"/>
  <c r="BF661" i="4"/>
  <c r="AD661" i="4"/>
  <c r="BF682" i="4"/>
  <c r="AD682" i="4"/>
  <c r="AD453" i="4"/>
  <c r="BF453" i="4"/>
  <c r="BF398" i="4"/>
  <c r="AD398" i="4"/>
  <c r="BF500" i="4"/>
  <c r="AD500" i="4"/>
  <c r="AD608" i="4"/>
  <c r="BF608" i="4"/>
  <c r="BF479" i="4"/>
  <c r="AD479" i="4"/>
  <c r="BF433" i="4"/>
  <c r="AD433" i="4"/>
  <c r="BF393" i="4"/>
  <c r="AD393" i="4"/>
  <c r="BF555" i="4"/>
  <c r="AD555" i="4"/>
  <c r="BF646" i="4"/>
  <c r="AD646" i="4"/>
  <c r="BF641" i="4"/>
  <c r="AD641" i="4"/>
  <c r="BF460" i="4"/>
  <c r="AD460" i="4"/>
  <c r="BF448" i="4"/>
  <c r="AD448" i="4"/>
  <c r="BF401" i="4"/>
  <c r="AD401" i="4"/>
  <c r="AD561" i="4"/>
  <c r="BF561" i="4"/>
  <c r="AD506" i="4"/>
  <c r="BF506" i="4"/>
  <c r="BF722" i="4"/>
  <c r="AD722" i="4"/>
  <c r="BF580" i="4"/>
  <c r="AD580" i="4"/>
  <c r="BF419" i="4"/>
  <c r="AD419" i="4"/>
  <c r="BF391" i="4"/>
  <c r="AD391" i="4"/>
  <c r="AD545" i="4"/>
  <c r="BF545" i="4"/>
  <c r="BF494" i="4"/>
  <c r="AD494" i="4"/>
  <c r="BF449" i="4"/>
  <c r="AD449" i="4"/>
  <c r="BF692" i="4"/>
  <c r="AD692" i="4"/>
  <c r="BF698" i="4"/>
  <c r="AD698" i="4"/>
  <c r="BF706" i="4"/>
  <c r="AD706" i="4"/>
  <c r="BF491" i="4"/>
  <c r="AD491" i="4"/>
  <c r="BF457" i="4"/>
  <c r="AD457" i="4"/>
  <c r="AD410" i="4"/>
  <c r="BF410" i="4"/>
  <c r="AD378" i="4"/>
  <c r="BF378" i="4"/>
  <c r="BF514" i="4"/>
  <c r="AD514" i="4"/>
  <c r="BF611" i="4"/>
  <c r="AD611" i="4"/>
  <c r="BF622" i="4"/>
  <c r="AD622" i="4"/>
  <c r="BF707" i="4"/>
  <c r="AD707" i="4"/>
  <c r="AD672" i="4"/>
  <c r="BF672" i="4"/>
  <c r="AD584" i="4"/>
  <c r="BF584" i="4"/>
  <c r="BF605" i="4"/>
  <c r="AD605" i="4"/>
  <c r="BF630" i="4"/>
  <c r="AD630" i="4"/>
  <c r="BF486" i="4"/>
  <c r="AD486" i="4"/>
  <c r="AD458" i="4"/>
  <c r="BF458" i="4"/>
  <c r="BF383" i="4"/>
  <c r="AD383" i="4"/>
  <c r="BF548" i="4"/>
  <c r="AD548" i="4"/>
  <c r="BF502" i="4"/>
  <c r="AD502" i="4"/>
  <c r="BF467" i="4"/>
  <c r="AD467" i="4"/>
  <c r="AD434" i="4"/>
  <c r="BF434" i="4"/>
  <c r="BF462" i="4"/>
  <c r="AD462" i="4"/>
  <c r="BF413" i="4"/>
  <c r="AD413" i="4"/>
  <c r="BF517" i="4"/>
  <c r="AD517" i="4"/>
  <c r="AD612" i="4"/>
  <c r="BF612" i="4"/>
  <c r="AD444" i="4"/>
  <c r="BF444" i="4"/>
  <c r="AD386" i="4"/>
  <c r="BF386" i="4"/>
  <c r="BF716" i="4"/>
  <c r="AD716" i="4"/>
  <c r="BF733" i="4"/>
  <c r="AD733" i="4"/>
  <c r="AD557" i="4"/>
  <c r="BF557" i="4"/>
  <c r="AD477" i="4"/>
  <c r="BF477" i="4"/>
  <c r="AD660" i="4"/>
  <c r="BF660" i="4"/>
  <c r="BF695" i="4"/>
  <c r="AD695" i="4"/>
  <c r="BF438" i="4"/>
  <c r="AD438" i="4"/>
  <c r="BF559" i="4"/>
  <c r="AD559" i="4"/>
  <c r="BF732" i="4"/>
  <c r="AD732" i="4"/>
  <c r="AD570" i="4"/>
  <c r="BF570" i="4"/>
  <c r="BF724" i="4"/>
  <c r="AD724" i="4"/>
  <c r="BF673" i="4"/>
  <c r="AD673" i="4"/>
  <c r="AD585" i="4"/>
  <c r="BF585" i="4"/>
  <c r="AD729" i="4"/>
  <c r="BF729" i="4"/>
  <c r="BF374" i="4"/>
  <c r="AD374" i="4"/>
  <c r="BF542" i="4"/>
  <c r="AD542" i="4"/>
  <c r="BF495" i="4"/>
  <c r="AD495" i="4"/>
  <c r="BF452" i="4"/>
  <c r="AD452" i="4"/>
  <c r="BF409" i="4"/>
  <c r="AD409" i="4"/>
  <c r="AD596" i="4"/>
  <c r="BF596" i="4"/>
  <c r="BF647" i="4"/>
  <c r="AD647" i="4"/>
  <c r="BF666" i="4"/>
  <c r="AD666" i="4"/>
  <c r="AD659" i="4"/>
  <c r="BF659" i="4"/>
  <c r="AD464" i="4"/>
  <c r="BF464" i="4"/>
  <c r="BF385" i="4"/>
  <c r="AD385" i="4"/>
  <c r="BF581" i="4"/>
  <c r="AD581" i="4"/>
  <c r="BF623" i="4"/>
  <c r="AD623" i="4"/>
  <c r="BF629" i="4"/>
  <c r="AD629" i="4"/>
  <c r="BF437" i="4"/>
  <c r="AD437" i="4"/>
  <c r="BF417" i="4"/>
  <c r="AD417" i="4"/>
  <c r="BF379" i="4"/>
  <c r="AD379" i="4"/>
  <c r="BF465" i="4"/>
  <c r="AD465" i="4"/>
  <c r="BF708" i="4"/>
  <c r="AD708" i="4"/>
  <c r="AD725" i="4"/>
  <c r="BF725" i="4"/>
  <c r="BF719" i="4"/>
  <c r="AD719" i="4"/>
  <c r="AD726" i="4"/>
  <c r="BF726" i="4"/>
  <c r="BF475" i="4"/>
  <c r="AD475" i="4"/>
  <c r="BF431" i="4"/>
  <c r="AD431" i="4"/>
  <c r="BF392" i="4"/>
  <c r="AD392" i="4"/>
  <c r="AD535" i="4"/>
  <c r="BF535" i="4"/>
  <c r="BF591" i="4"/>
  <c r="AD591" i="4"/>
  <c r="BF639" i="4"/>
  <c r="AD639" i="4"/>
  <c r="BF635" i="4"/>
  <c r="AD635" i="4"/>
  <c r="BF668" i="4"/>
  <c r="AD668" i="4"/>
  <c r="BF657" i="4"/>
  <c r="AD657" i="4"/>
  <c r="BF624" i="4"/>
  <c r="AD624" i="4"/>
  <c r="BF604" i="4"/>
  <c r="AD604" i="4"/>
  <c r="AD573" i="4"/>
  <c r="BF573" i="4"/>
  <c r="BF723" i="4"/>
  <c r="AD723" i="4"/>
  <c r="AD577" i="4"/>
  <c r="BF577" i="4"/>
  <c r="AD508" i="4"/>
  <c r="BF508" i="4"/>
  <c r="AD399" i="4"/>
  <c r="BF399" i="4"/>
  <c r="AD492" i="4"/>
  <c r="BF492" i="4"/>
  <c r="BF466" i="4"/>
  <c r="AD466" i="4"/>
  <c r="BF530" i="4"/>
  <c r="AD530" i="4"/>
  <c r="AD553" i="4"/>
  <c r="BF553" i="4"/>
  <c r="BF515" i="4"/>
  <c r="AD515" i="4"/>
  <c r="BF473" i="4"/>
  <c r="AD473" i="4"/>
  <c r="BF420" i="4"/>
  <c r="AD420" i="4"/>
  <c r="AD653" i="4"/>
  <c r="BF653" i="4"/>
  <c r="BF676" i="4"/>
  <c r="AD676" i="4"/>
  <c r="AD690" i="4"/>
  <c r="BF690" i="4"/>
  <c r="AD529" i="4"/>
  <c r="BF529" i="4"/>
  <c r="BF484" i="4"/>
  <c r="AD484" i="4"/>
  <c r="BF436" i="4"/>
  <c r="AD436" i="4"/>
  <c r="BF397" i="4"/>
  <c r="AD397" i="4"/>
  <c r="BF603" i="4"/>
  <c r="AD603" i="4"/>
  <c r="BF654" i="4"/>
  <c r="AD654" i="4"/>
  <c r="BF642" i="4"/>
  <c r="AD642" i="4"/>
  <c r="BF451" i="4"/>
  <c r="AD451" i="4"/>
  <c r="BF427" i="4"/>
  <c r="AD427" i="4"/>
  <c r="AD394" i="4"/>
  <c r="BF394" i="4"/>
  <c r="BF549" i="4"/>
  <c r="AD549" i="4"/>
  <c r="BF499" i="4"/>
  <c r="AD499" i="4"/>
  <c r="AD727" i="4"/>
  <c r="BF727" i="4"/>
  <c r="BF565" i="4"/>
  <c r="AD565" i="4"/>
  <c r="AD587" i="4"/>
  <c r="BF587" i="4"/>
  <c r="BF720" i="4"/>
  <c r="AD720" i="4"/>
  <c r="AD534" i="4"/>
  <c r="BF534" i="4"/>
  <c r="BF490" i="4"/>
  <c r="AD490" i="4"/>
  <c r="BF595" i="4"/>
  <c r="AD595" i="4"/>
  <c r="BF627" i="4"/>
  <c r="AD627" i="4"/>
  <c r="BF665" i="4"/>
  <c r="AD665" i="4"/>
  <c r="BF658" i="4"/>
  <c r="AD658" i="4"/>
  <c r="AD636" i="4"/>
  <c r="BF636" i="4"/>
  <c r="BF594" i="4"/>
  <c r="AD594" i="4"/>
  <c r="AD664" i="4"/>
  <c r="BF664" i="4"/>
  <c r="BF656" i="4"/>
  <c r="AD656" i="4"/>
  <c r="BF628" i="4"/>
  <c r="AD628" i="4"/>
  <c r="BF601" i="4"/>
  <c r="AD601" i="4"/>
  <c r="AD576" i="4"/>
  <c r="BF576" i="4"/>
  <c r="BF540" i="4"/>
  <c r="AD540" i="4"/>
  <c r="BF524" i="4"/>
  <c r="AD524" i="4"/>
  <c r="BF388" i="4"/>
  <c r="AD388" i="4"/>
  <c r="BF539" i="4"/>
  <c r="AD539" i="4"/>
  <c r="BF372" i="4"/>
  <c r="AD372" i="4"/>
  <c r="BF7" i="4"/>
  <c r="AD7" i="4"/>
  <c r="BF411" i="4"/>
  <c r="AD411" i="4"/>
  <c r="BF541" i="4"/>
  <c r="AD541" i="4"/>
  <c r="BF481" i="4"/>
  <c r="AD481" i="4"/>
  <c r="BF435" i="4"/>
  <c r="AD435" i="4"/>
  <c r="BF675" i="4"/>
  <c r="AD675" i="4"/>
  <c r="AD685" i="4"/>
  <c r="BF685" i="4"/>
  <c r="BF697" i="4"/>
  <c r="AD697" i="4"/>
  <c r="BF376" i="4"/>
  <c r="AD376" i="4"/>
  <c r="BF547" i="4"/>
  <c r="AD547" i="4"/>
  <c r="BF498" i="4"/>
  <c r="AD498" i="4"/>
  <c r="BF459" i="4"/>
  <c r="AD459" i="4"/>
  <c r="BF649" i="4"/>
  <c r="AD649" i="4"/>
  <c r="AD667" i="4"/>
  <c r="BF667" i="4"/>
  <c r="BF662" i="4"/>
  <c r="AD662" i="4"/>
  <c r="AD469" i="4"/>
  <c r="BF469" i="4"/>
  <c r="BF455" i="4"/>
  <c r="AD455" i="4"/>
  <c r="AD406" i="4"/>
  <c r="BF406" i="4"/>
  <c r="AD562" i="4"/>
  <c r="BF562" i="4"/>
  <c r="BF511" i="4"/>
  <c r="AD511" i="4"/>
  <c r="AD736" i="4"/>
  <c r="BF736" i="4"/>
  <c r="BF602" i="4"/>
  <c r="AD602" i="4"/>
  <c r="BF619" i="4"/>
  <c r="AD619" i="4"/>
  <c r="BF389" i="4"/>
  <c r="AD389" i="4"/>
  <c r="AD552" i="4"/>
  <c r="BF552" i="4"/>
  <c r="BF512" i="4"/>
  <c r="AD512" i="4"/>
  <c r="BF416" i="4"/>
  <c r="AD416" i="4"/>
  <c r="BF615" i="4"/>
  <c r="AD615" i="4"/>
  <c r="BF651" i="4"/>
  <c r="AD651" i="4"/>
  <c r="AD671" i="4"/>
  <c r="BF671" i="4"/>
  <c r="BF679" i="4"/>
  <c r="AD679" i="4"/>
  <c r="BF721" i="4"/>
  <c r="AD721" i="4"/>
  <c r="AD593" i="4"/>
  <c r="BF593" i="4"/>
  <c r="BF700" i="4"/>
  <c r="AD700" i="4"/>
  <c r="BF652" i="4"/>
  <c r="AD652" i="4"/>
  <c r="AD568" i="4"/>
  <c r="BF568" i="4"/>
  <c r="AD701" i="4"/>
  <c r="BF701" i="4"/>
  <c r="AD645" i="4"/>
  <c r="BF645" i="4"/>
  <c r="BF621" i="4"/>
  <c r="AD621" i="4"/>
  <c r="AD600" i="4"/>
  <c r="BF600" i="4"/>
  <c r="BF532" i="4"/>
  <c r="AD532" i="4"/>
  <c r="AD442" i="4"/>
  <c r="BF442" i="4"/>
  <c r="AD387" i="4"/>
  <c r="BF387" i="4"/>
  <c r="BF538" i="4"/>
  <c r="AD538" i="4"/>
  <c r="AD483" i="4"/>
  <c r="BF483" i="4"/>
  <c r="BF558" i="4"/>
  <c r="AD558" i="4"/>
  <c r="AD446" i="4"/>
  <c r="BF446" i="4"/>
  <c r="BF425" i="4"/>
  <c r="AD425" i="4"/>
  <c r="BF402" i="4"/>
  <c r="AD402" i="4"/>
  <c r="AD507" i="4"/>
  <c r="BF507" i="4"/>
  <c r="BF456" i="4"/>
  <c r="AD456" i="4"/>
  <c r="BF702" i="4"/>
  <c r="AD702" i="4"/>
  <c r="BF710" i="4"/>
  <c r="AD710" i="4"/>
  <c r="AD714" i="4"/>
  <c r="BF714" i="4"/>
  <c r="BF554" i="4"/>
  <c r="AD554" i="4"/>
  <c r="BF516" i="4"/>
  <c r="AD516" i="4"/>
  <c r="BF474" i="4"/>
  <c r="AD474" i="4"/>
  <c r="BF423" i="4"/>
  <c r="AD423" i="4"/>
  <c r="BF634" i="4"/>
  <c r="AD634" i="4"/>
  <c r="BF655" i="4"/>
  <c r="AD655" i="4"/>
  <c r="BF681" i="4"/>
  <c r="AD681" i="4"/>
  <c r="BF691" i="4"/>
  <c r="AD691" i="4"/>
  <c r="BF513" i="4"/>
  <c r="AD513" i="4"/>
  <c r="AD468" i="4"/>
  <c r="BF468" i="4"/>
  <c r="BF429" i="4"/>
  <c r="AD429" i="4"/>
  <c r="AD390" i="4"/>
  <c r="BF390" i="4"/>
  <c r="BF583" i="4"/>
  <c r="AD583" i="4"/>
  <c r="BF626" i="4"/>
  <c r="AD626" i="4"/>
  <c r="BF407" i="4"/>
  <c r="AD407" i="4"/>
  <c r="BF373" i="4"/>
  <c r="AD373" i="4"/>
  <c r="BF537" i="4"/>
  <c r="AD537" i="4"/>
  <c r="BF478" i="4"/>
  <c r="AD478" i="4"/>
  <c r="AD430" i="4"/>
  <c r="BF430" i="4"/>
  <c r="BF674" i="4"/>
  <c r="AD674" i="4"/>
  <c r="BF677" i="4"/>
  <c r="AD677" i="4"/>
  <c r="AD683" i="4"/>
  <c r="BF683" i="4"/>
  <c r="BF696" i="4"/>
  <c r="AD696" i="4"/>
  <c r="BF620" i="4"/>
  <c r="AD620" i="4"/>
  <c r="AD592" i="4"/>
  <c r="BF592" i="4"/>
  <c r="AD693" i="4"/>
  <c r="BF693" i="4"/>
  <c r="BF648" i="4"/>
  <c r="AD648" i="4"/>
  <c r="BF566" i="4"/>
  <c r="AD566" i="4"/>
  <c r="BF644" i="4"/>
  <c r="AD644" i="4"/>
  <c r="AD527" i="4"/>
  <c r="BF527" i="4"/>
  <c r="BF432" i="4"/>
  <c r="AD432" i="4"/>
  <c r="BF550" i="4"/>
  <c r="AD550" i="4"/>
  <c r="BF519" i="4"/>
  <c r="AD519" i="4"/>
  <c r="BF476" i="4"/>
  <c r="AD476" i="4"/>
  <c r="BF450" i="4"/>
  <c r="AD450" i="4"/>
  <c r="AD415" i="4"/>
  <c r="BF415" i="4"/>
  <c r="BF556" i="4"/>
  <c r="AD556" i="4"/>
  <c r="AT599" i="4"/>
  <c r="AT588" i="4"/>
  <c r="AT522" i="4"/>
  <c r="AT575" i="4"/>
  <c r="AT510" i="4"/>
  <c r="AT425" i="4"/>
  <c r="AT402" i="4"/>
  <c r="AT479" i="4"/>
  <c r="AT433" i="4"/>
  <c r="AT507" i="4"/>
  <c r="AT393" i="4"/>
  <c r="AT456" i="4"/>
  <c r="AT555" i="4"/>
  <c r="AT702" i="4"/>
  <c r="AT710" i="4"/>
  <c r="AT646" i="4"/>
  <c r="AT641" i="4"/>
  <c r="AT714" i="4"/>
  <c r="AT460" i="4"/>
  <c r="AT554" i="4"/>
  <c r="AT448" i="4"/>
  <c r="AT516" i="4"/>
  <c r="AT401" i="4"/>
  <c r="AT474" i="4"/>
  <c r="AT561" i="4"/>
  <c r="AT423" i="4"/>
  <c r="AT506" i="4"/>
  <c r="AT634" i="4"/>
  <c r="AT722" i="4"/>
  <c r="AT655" i="4"/>
  <c r="AT580" i="4"/>
  <c r="AT681" i="4"/>
  <c r="AT691" i="4"/>
  <c r="AT419" i="4"/>
  <c r="AT513" i="4"/>
  <c r="AT391" i="4"/>
  <c r="AT468" i="4"/>
  <c r="AT545" i="4"/>
  <c r="AT429" i="4"/>
  <c r="AT494" i="4"/>
  <c r="AT390" i="4"/>
  <c r="AT449" i="4"/>
  <c r="AT583" i="4"/>
  <c r="AT692" i="4"/>
  <c r="AT626" i="4"/>
  <c r="AT698" i="4"/>
  <c r="AT631" i="4"/>
  <c r="AT706" i="4"/>
  <c r="AT407" i="4"/>
  <c r="AT491" i="4"/>
  <c r="AT373" i="4"/>
  <c r="AT457" i="4"/>
  <c r="AT537" i="4"/>
  <c r="AT410" i="4"/>
  <c r="AT478" i="4"/>
  <c r="AT378" i="4"/>
  <c r="AT430" i="4"/>
  <c r="AT514" i="4"/>
  <c r="AT674" i="4"/>
  <c r="AT677" i="4"/>
  <c r="AT611" i="4"/>
  <c r="AT683" i="4"/>
  <c r="AT622" i="4"/>
  <c r="AT696" i="4"/>
  <c r="AT620" i="4"/>
  <c r="AT707" i="4"/>
  <c r="AT672" i="4"/>
  <c r="AT592" i="4"/>
  <c r="AT584" i="4"/>
  <c r="AT693" i="4"/>
  <c r="AT648" i="4"/>
  <c r="AT605" i="4"/>
  <c r="AT566" i="4"/>
  <c r="AT644" i="4"/>
  <c r="AT630" i="4"/>
  <c r="AT574" i="4"/>
  <c r="AT527" i="4"/>
  <c r="AT486" i="4"/>
  <c r="AT458" i="4"/>
  <c r="AT432" i="4"/>
  <c r="AT383" i="4"/>
  <c r="AT550" i="4"/>
  <c r="AT519" i="4"/>
  <c r="AT548" i="4"/>
  <c r="AT502" i="4"/>
  <c r="AT476" i="4"/>
  <c r="AT467" i="4"/>
  <c r="AT450" i="4"/>
  <c r="AT434" i="4"/>
  <c r="AT415" i="4"/>
  <c r="AT556" i="4"/>
  <c r="AT462" i="4"/>
  <c r="AT374" i="4"/>
  <c r="AT441" i="4"/>
  <c r="AT542" i="4"/>
  <c r="AT424" i="4"/>
  <c r="AT495" i="4"/>
  <c r="AT384" i="4"/>
  <c r="AT452" i="4"/>
  <c r="AT543" i="4"/>
  <c r="AT409" i="4"/>
  <c r="AT485" i="4"/>
  <c r="AT596" i="4"/>
  <c r="AT713" i="4"/>
  <c r="AT647" i="4"/>
  <c r="AT735" i="4"/>
  <c r="AT666" i="4"/>
  <c r="AT659" i="4"/>
  <c r="AT730" i="4"/>
  <c r="AT418" i="4"/>
  <c r="AT381" i="4"/>
  <c r="AT464" i="4"/>
  <c r="AT544" i="4"/>
  <c r="AT493" i="4"/>
  <c r="AT385" i="4"/>
  <c r="AT447" i="4"/>
  <c r="AT678" i="4"/>
  <c r="AT581" i="4"/>
  <c r="AT687" i="4"/>
  <c r="AT623" i="4"/>
  <c r="AT686" i="4"/>
  <c r="AT629" i="4"/>
  <c r="AT705" i="4"/>
  <c r="AT437" i="4"/>
  <c r="AT533" i="4"/>
  <c r="AT417" i="4"/>
  <c r="AT489" i="4"/>
  <c r="AT379" i="4"/>
  <c r="AT445" i="4"/>
  <c r="AT523" i="4"/>
  <c r="AT405" i="4"/>
  <c r="AT465" i="4"/>
  <c r="AT586" i="4"/>
  <c r="AT708" i="4"/>
  <c r="AT613" i="4"/>
  <c r="AT725" i="4"/>
  <c r="AT663" i="4"/>
  <c r="AT719" i="4"/>
  <c r="AT643" i="4"/>
  <c r="AT726" i="4"/>
  <c r="AT421" i="4"/>
  <c r="AT521" i="4"/>
  <c r="AT395" i="4"/>
  <c r="AT475" i="4"/>
  <c r="AT546" i="4"/>
  <c r="AT431" i="4"/>
  <c r="AT497" i="4"/>
  <c r="AT392" i="4"/>
  <c r="AT535" i="4"/>
  <c r="AT694" i="4"/>
  <c r="AT591" i="4"/>
  <c r="AT639" i="4"/>
  <c r="AT699" i="4"/>
  <c r="AT635" i="4"/>
  <c r="AT709" i="4"/>
  <c r="AT680" i="4"/>
  <c r="AT618" i="4"/>
  <c r="AT598" i="4"/>
  <c r="AT589" i="4"/>
  <c r="AT715" i="4"/>
  <c r="AT684" i="4"/>
  <c r="AT668" i="4"/>
  <c r="AT638" i="4"/>
  <c r="AT689" i="4"/>
  <c r="AT657" i="4"/>
  <c r="AT624" i="4"/>
  <c r="AT610" i="4"/>
  <c r="AT604" i="4"/>
  <c r="AT582" i="4"/>
  <c r="AT573" i="4"/>
  <c r="AT731" i="4"/>
  <c r="AT723" i="4"/>
  <c r="AT616" i="4"/>
  <c r="AT606" i="4"/>
  <c r="AT577" i="4"/>
  <c r="AT569" i="4"/>
  <c r="AT526" i="4"/>
  <c r="AT508" i="4"/>
  <c r="AT518" i="4"/>
  <c r="AT488" i="4"/>
  <c r="AT454" i="4"/>
  <c r="AT399" i="4"/>
  <c r="AT492" i="4"/>
  <c r="AT466" i="4"/>
  <c r="AT404" i="4"/>
  <c r="AT530" i="4"/>
  <c r="AT471" i="4"/>
  <c r="AT553" i="4"/>
  <c r="AT443" i="4"/>
  <c r="AT515" i="4"/>
  <c r="AT400" i="4"/>
  <c r="AT473" i="4"/>
  <c r="AT560" i="4"/>
  <c r="AT420" i="4"/>
  <c r="AT633" i="4"/>
  <c r="AT718" i="4"/>
  <c r="AT653" i="4"/>
  <c r="AT579" i="4"/>
  <c r="AT676" i="4"/>
  <c r="AT690" i="4"/>
  <c r="AT428" i="4"/>
  <c r="AT529" i="4"/>
  <c r="AT414" i="4"/>
  <c r="AT484" i="4"/>
  <c r="AT375" i="4"/>
  <c r="AT436" i="4"/>
  <c r="AT397" i="4"/>
  <c r="AT463" i="4"/>
  <c r="AT704" i="4"/>
  <c r="AT603" i="4"/>
  <c r="AT711" i="4"/>
  <c r="AT654" i="4"/>
  <c r="AT703" i="4"/>
  <c r="AT642" i="4"/>
  <c r="AT717" i="4"/>
  <c r="AT377" i="4"/>
  <c r="AT451" i="4"/>
  <c r="AT551" i="4"/>
  <c r="AT427" i="4"/>
  <c r="AT501" i="4"/>
  <c r="AT394" i="4"/>
  <c r="AT461" i="4"/>
  <c r="AT549" i="4"/>
  <c r="AT412" i="4"/>
  <c r="AT499" i="4"/>
  <c r="AT614" i="4"/>
  <c r="AT727" i="4"/>
  <c r="AT650" i="4"/>
  <c r="AT565" i="4"/>
  <c r="AT669" i="4"/>
  <c r="AT587" i="4"/>
  <c r="AT670" i="4"/>
  <c r="AT720" i="4"/>
  <c r="AT439" i="4"/>
  <c r="AT534" i="4"/>
  <c r="AT422" i="4"/>
  <c r="AT490" i="4"/>
  <c r="AT380" i="4"/>
  <c r="AT480" i="4"/>
  <c r="AT595" i="4"/>
  <c r="AT712" i="4"/>
  <c r="AT627" i="4"/>
  <c r="AT734" i="4"/>
  <c r="AT665" i="4"/>
  <c r="AT567" i="4"/>
  <c r="AT658" i="4"/>
  <c r="AT728" i="4"/>
  <c r="AT636" i="4"/>
  <c r="AT617" i="4"/>
  <c r="AT594" i="4"/>
  <c r="AT664" i="4"/>
  <c r="AT632" i="4"/>
  <c r="AT590" i="4"/>
  <c r="AT564" i="4"/>
  <c r="AT688" i="4"/>
  <c r="AT656" i="4"/>
  <c r="AT640" i="4"/>
  <c r="AT578" i="4"/>
  <c r="AT572" i="4"/>
  <c r="AT637" i="4"/>
  <c r="AT628" i="4"/>
  <c r="AT609" i="4"/>
  <c r="AT601" i="4"/>
  <c r="AT576" i="4"/>
  <c r="AT540" i="4"/>
  <c r="AT472" i="4"/>
  <c r="AT408" i="4"/>
  <c r="AT524" i="4"/>
  <c r="AT388" i="4"/>
  <c r="AT539" i="4"/>
  <c r="AT520" i="4"/>
  <c r="AT440" i="4"/>
  <c r="AT403" i="4"/>
  <c r="AT372" i="4"/>
  <c r="AT470" i="4"/>
  <c r="AT7" i="4"/>
  <c r="AT411" i="4"/>
  <c r="AT509" i="4"/>
  <c r="AT541" i="4"/>
  <c r="AT413" i="4"/>
  <c r="AT481" i="4"/>
  <c r="AT382" i="4"/>
  <c r="AT435" i="4"/>
  <c r="AT517" i="4"/>
  <c r="AT675" i="4"/>
  <c r="AT571" i="4"/>
  <c r="AT612" i="4"/>
  <c r="AT685" i="4"/>
  <c r="AT625" i="4"/>
  <c r="AT697" i="4"/>
  <c r="AT376" i="4"/>
  <c r="AT444" i="4"/>
  <c r="AT547" i="4"/>
  <c r="AT426" i="4"/>
  <c r="AT498" i="4"/>
  <c r="AT386" i="4"/>
  <c r="AT459" i="4"/>
  <c r="AT496" i="4"/>
  <c r="AT716" i="4"/>
  <c r="AT649" i="4"/>
  <c r="AT563" i="4"/>
  <c r="AT667" i="4"/>
  <c r="AT662" i="4"/>
  <c r="AT733" i="4"/>
  <c r="AT396" i="4"/>
  <c r="AT469" i="4"/>
  <c r="AT557" i="4"/>
  <c r="AT455" i="4"/>
  <c r="AT528" i="4"/>
  <c r="AT406" i="4"/>
  <c r="AT477" i="4"/>
  <c r="AT562" i="4"/>
  <c r="AT511" i="4"/>
  <c r="AT661" i="4"/>
  <c r="AT736" i="4"/>
  <c r="AT660" i="4"/>
  <c r="AT602" i="4"/>
  <c r="AT682" i="4"/>
  <c r="AT619" i="4"/>
  <c r="AT695" i="4"/>
  <c r="AT389" i="4"/>
  <c r="AT453" i="4"/>
  <c r="AT552" i="4"/>
  <c r="AT438" i="4"/>
  <c r="AT512" i="4"/>
  <c r="AT398" i="4"/>
  <c r="AT559" i="4"/>
  <c r="AT416" i="4"/>
  <c r="AT500" i="4"/>
  <c r="AT615" i="4"/>
  <c r="AT732" i="4"/>
  <c r="AT651" i="4"/>
  <c r="AT570" i="4"/>
  <c r="AT671" i="4"/>
  <c r="AT597" i="4"/>
  <c r="AT679" i="4"/>
  <c r="AT724" i="4"/>
  <c r="AT721" i="4"/>
  <c r="AT673" i="4"/>
  <c r="AT593" i="4"/>
  <c r="AT585" i="4"/>
  <c r="AT700" i="4"/>
  <c r="AT652" i="4"/>
  <c r="AT568" i="4"/>
  <c r="AT729" i="4"/>
  <c r="AT701" i="4"/>
  <c r="AT645" i="4"/>
  <c r="AT621" i="4"/>
  <c r="AT608" i="4"/>
  <c r="AT600" i="4"/>
  <c r="AT532" i="4"/>
  <c r="AT487" i="4"/>
  <c r="AT442" i="4"/>
  <c r="AT482" i="4"/>
  <c r="AT387" i="4"/>
  <c r="AT538" i="4"/>
  <c r="AT531" i="4"/>
  <c r="AT503" i="4"/>
  <c r="AT483" i="4"/>
  <c r="AT558" i="4"/>
  <c r="AT536" i="4"/>
  <c r="AT504" i="4"/>
  <c r="AT446" i="4"/>
  <c r="AY6" i="4"/>
  <c r="AW7" i="4"/>
  <c r="R7" i="4"/>
  <c r="K6" i="4"/>
  <c r="U7" i="4"/>
  <c r="R425" i="4"/>
  <c r="R402" i="4"/>
  <c r="R479" i="4"/>
  <c r="R433" i="4"/>
  <c r="R507" i="4"/>
  <c r="R393" i="4"/>
  <c r="R456" i="4"/>
  <c r="R555" i="4"/>
  <c r="R702" i="4"/>
  <c r="R710" i="4"/>
  <c r="R646" i="4"/>
  <c r="R641" i="4"/>
  <c r="R714" i="4"/>
  <c r="R460" i="4"/>
  <c r="R554" i="4"/>
  <c r="R448" i="4"/>
  <c r="R516" i="4"/>
  <c r="R401" i="4"/>
  <c r="R474" i="4"/>
  <c r="R561" i="4"/>
  <c r="R423" i="4"/>
  <c r="R506" i="4"/>
  <c r="R634" i="4"/>
  <c r="R722" i="4"/>
  <c r="R655" i="4"/>
  <c r="R580" i="4"/>
  <c r="R681" i="4"/>
  <c r="R607" i="4"/>
  <c r="R691" i="4"/>
  <c r="R419" i="4"/>
  <c r="R513" i="4"/>
  <c r="R391" i="4"/>
  <c r="R468" i="4"/>
  <c r="R545" i="4"/>
  <c r="R429" i="4"/>
  <c r="R494" i="4"/>
  <c r="R390" i="4"/>
  <c r="R449" i="4"/>
  <c r="R522" i="4"/>
  <c r="R583" i="4"/>
  <c r="R692" i="4"/>
  <c r="R626" i="4"/>
  <c r="R698" i="4"/>
  <c r="R631" i="4"/>
  <c r="R706" i="4"/>
  <c r="R407" i="4"/>
  <c r="R491" i="4"/>
  <c r="R373" i="4"/>
  <c r="R457" i="4"/>
  <c r="R537" i="4"/>
  <c r="R410" i="4"/>
  <c r="R478" i="4"/>
  <c r="R378" i="4"/>
  <c r="R430" i="4"/>
  <c r="R514" i="4"/>
  <c r="R674" i="4"/>
  <c r="R677" i="4"/>
  <c r="R611" i="4"/>
  <c r="R683" i="4"/>
  <c r="R622" i="4"/>
  <c r="R696" i="4"/>
  <c r="R620" i="4"/>
  <c r="R707" i="4"/>
  <c r="R672" i="4"/>
  <c r="R592" i="4"/>
  <c r="R584" i="4"/>
  <c r="R693" i="4"/>
  <c r="R648" i="4"/>
  <c r="R605" i="4"/>
  <c r="R566" i="4"/>
  <c r="R644" i="4"/>
  <c r="R630" i="4"/>
  <c r="R574" i="4"/>
  <c r="R527" i="4"/>
  <c r="R486" i="4"/>
  <c r="R458" i="4"/>
  <c r="R432" i="4"/>
  <c r="R383" i="4"/>
  <c r="R550" i="4"/>
  <c r="R519" i="4"/>
  <c r="R548" i="4"/>
  <c r="R502" i="4"/>
  <c r="R476" i="4"/>
  <c r="R467" i="4"/>
  <c r="R450" i="4"/>
  <c r="R434" i="4"/>
  <c r="R415" i="4"/>
  <c r="R556" i="4"/>
  <c r="R462" i="4"/>
  <c r="R374" i="4"/>
  <c r="R441" i="4"/>
  <c r="R542" i="4"/>
  <c r="R424" i="4"/>
  <c r="R495" i="4"/>
  <c r="R384" i="4"/>
  <c r="R452" i="4"/>
  <c r="R543" i="4"/>
  <c r="R409" i="4"/>
  <c r="R485" i="4"/>
  <c r="R596" i="4"/>
  <c r="R713" i="4"/>
  <c r="R647" i="4"/>
  <c r="R735" i="4"/>
  <c r="R666" i="4"/>
  <c r="R575" i="4"/>
  <c r="R659" i="4"/>
  <c r="R730" i="4"/>
  <c r="R418" i="4"/>
  <c r="R510" i="4"/>
  <c r="R381" i="4"/>
  <c r="R464" i="4"/>
  <c r="R544" i="4"/>
  <c r="R493" i="4"/>
  <c r="R385" i="4"/>
  <c r="R447" i="4"/>
  <c r="R678" i="4"/>
  <c r="R581" i="4"/>
  <c r="R687" i="4"/>
  <c r="R623" i="4"/>
  <c r="R686" i="4"/>
  <c r="R629" i="4"/>
  <c r="R705" i="4"/>
  <c r="R437" i="4"/>
  <c r="R533" i="4"/>
  <c r="R417" i="4"/>
  <c r="R489" i="4"/>
  <c r="R379" i="4"/>
  <c r="R445" i="4"/>
  <c r="R523" i="4"/>
  <c r="R405" i="4"/>
  <c r="R465" i="4"/>
  <c r="R586" i="4"/>
  <c r="R708" i="4"/>
  <c r="R613" i="4"/>
  <c r="R725" i="4"/>
  <c r="R663" i="4"/>
  <c r="R719" i="4"/>
  <c r="R643" i="4"/>
  <c r="R726" i="4"/>
  <c r="R421" i="4"/>
  <c r="R521" i="4"/>
  <c r="R395" i="4"/>
  <c r="R475" i="4"/>
  <c r="R546" i="4"/>
  <c r="R431" i="4"/>
  <c r="R497" i="4"/>
  <c r="R392" i="4"/>
  <c r="R535" i="4"/>
  <c r="R694" i="4"/>
  <c r="R591" i="4"/>
  <c r="R639" i="4"/>
  <c r="R699" i="4"/>
  <c r="R635" i="4"/>
  <c r="R709" i="4"/>
  <c r="R680" i="4"/>
  <c r="R618" i="4"/>
  <c r="R598" i="4"/>
  <c r="R589" i="4"/>
  <c r="R715" i="4"/>
  <c r="R684" i="4"/>
  <c r="R668" i="4"/>
  <c r="R638" i="4"/>
  <c r="R689" i="4"/>
  <c r="R657" i="4"/>
  <c r="R624" i="4"/>
  <c r="R610" i="4"/>
  <c r="R604" i="4"/>
  <c r="R582" i="4"/>
  <c r="R573" i="4"/>
  <c r="R731" i="4"/>
  <c r="R723" i="4"/>
  <c r="R616" i="4"/>
  <c r="R606" i="4"/>
  <c r="R577" i="4"/>
  <c r="R569" i="4"/>
  <c r="R526" i="4"/>
  <c r="R508" i="4"/>
  <c r="R518" i="4"/>
  <c r="R488" i="4"/>
  <c r="R454" i="4"/>
  <c r="R399" i="4"/>
  <c r="R492" i="4"/>
  <c r="R466" i="4"/>
  <c r="R404" i="4"/>
  <c r="R530" i="4"/>
  <c r="R471" i="4"/>
  <c r="R553" i="4"/>
  <c r="R443" i="4"/>
  <c r="R515" i="4"/>
  <c r="R400" i="4"/>
  <c r="R473" i="4"/>
  <c r="R560" i="4"/>
  <c r="R420" i="4"/>
  <c r="R505" i="4"/>
  <c r="R633" i="4"/>
  <c r="R718" i="4"/>
  <c r="R653" i="4"/>
  <c r="R579" i="4"/>
  <c r="R676" i="4"/>
  <c r="R599" i="4"/>
  <c r="R690" i="4"/>
  <c r="R428" i="4"/>
  <c r="R529" i="4"/>
  <c r="R414" i="4"/>
  <c r="R484" i="4"/>
  <c r="R375" i="4"/>
  <c r="R436" i="4"/>
  <c r="R397" i="4"/>
  <c r="R463" i="4"/>
  <c r="R704" i="4"/>
  <c r="R603" i="4"/>
  <c r="R711" i="4"/>
  <c r="R654" i="4"/>
  <c r="R703" i="4"/>
  <c r="R642" i="4"/>
  <c r="R717" i="4"/>
  <c r="R377" i="4"/>
  <c r="R451" i="4"/>
  <c r="R551" i="4"/>
  <c r="R427" i="4"/>
  <c r="R501" i="4"/>
  <c r="R394" i="4"/>
  <c r="R461" i="4"/>
  <c r="R549" i="4"/>
  <c r="R412" i="4"/>
  <c r="R499" i="4"/>
  <c r="R614" i="4"/>
  <c r="R727" i="4"/>
  <c r="R650" i="4"/>
  <c r="R565" i="4"/>
  <c r="R669" i="4"/>
  <c r="R587" i="4"/>
  <c r="R670" i="4"/>
  <c r="R720" i="4"/>
  <c r="R439" i="4"/>
  <c r="R534" i="4"/>
  <c r="R422" i="4"/>
  <c r="R490" i="4"/>
  <c r="R380" i="4"/>
  <c r="R525" i="4"/>
  <c r="R480" i="4"/>
  <c r="R595" i="4"/>
  <c r="R712" i="4"/>
  <c r="R627" i="4"/>
  <c r="R734" i="4"/>
  <c r="R665" i="4"/>
  <c r="R567" i="4"/>
  <c r="R658" i="4"/>
  <c r="R728" i="4"/>
  <c r="R636" i="4"/>
  <c r="R617" i="4"/>
  <c r="R594" i="4"/>
  <c r="R588" i="4"/>
  <c r="R664" i="4"/>
  <c r="R632" i="4"/>
  <c r="R590" i="4"/>
  <c r="R564" i="4"/>
  <c r="R688" i="4"/>
  <c r="R656" i="4"/>
  <c r="R640" i="4"/>
  <c r="R578" i="4"/>
  <c r="R572" i="4"/>
  <c r="R637" i="4"/>
  <c r="R628" i="4"/>
  <c r="R609" i="4"/>
  <c r="R601" i="4"/>
  <c r="R576" i="4"/>
  <c r="R540" i="4"/>
  <c r="R472" i="4"/>
  <c r="R408" i="4"/>
  <c r="R524" i="4"/>
  <c r="R388" i="4"/>
  <c r="R539" i="4"/>
  <c r="R520" i="4"/>
  <c r="R440" i="4"/>
  <c r="R403" i="4"/>
  <c r="R372" i="4"/>
  <c r="R470" i="4"/>
  <c r="R411" i="4"/>
  <c r="R509" i="4"/>
  <c r="R541" i="4"/>
  <c r="R413" i="4"/>
  <c r="R481" i="4"/>
  <c r="R382" i="4"/>
  <c r="R435" i="4"/>
  <c r="R517" i="4"/>
  <c r="R675" i="4"/>
  <c r="R571" i="4"/>
  <c r="R612" i="4"/>
  <c r="R685" i="4"/>
  <c r="R625" i="4"/>
  <c r="R697" i="4"/>
  <c r="R376" i="4"/>
  <c r="R444" i="4"/>
  <c r="R547" i="4"/>
  <c r="R426" i="4"/>
  <c r="R498" i="4"/>
  <c r="R386" i="4"/>
  <c r="R459" i="4"/>
  <c r="R496" i="4"/>
  <c r="R716" i="4"/>
  <c r="R649" i="4"/>
  <c r="R563" i="4"/>
  <c r="R667" i="4"/>
  <c r="R662" i="4"/>
  <c r="R733" i="4"/>
  <c r="R396" i="4"/>
  <c r="R469" i="4"/>
  <c r="R557" i="4"/>
  <c r="R455" i="4"/>
  <c r="R528" i="4"/>
  <c r="R406" i="4"/>
  <c r="R477" i="4"/>
  <c r="R562" i="4"/>
  <c r="R511" i="4"/>
  <c r="R661" i="4"/>
  <c r="R736" i="4"/>
  <c r="R660" i="4"/>
  <c r="R602" i="4"/>
  <c r="R682" i="4"/>
  <c r="R619" i="4"/>
  <c r="R695" i="4"/>
  <c r="R389" i="4"/>
  <c r="R453" i="4"/>
  <c r="R552" i="4"/>
  <c r="R438" i="4"/>
  <c r="R512" i="4"/>
  <c r="R398" i="4"/>
  <c r="R559" i="4"/>
  <c r="R416" i="4"/>
  <c r="R500" i="4"/>
  <c r="R615" i="4"/>
  <c r="R732" i="4"/>
  <c r="R651" i="4"/>
  <c r="R570" i="4"/>
  <c r="R671" i="4"/>
  <c r="R597" i="4"/>
  <c r="R679" i="4"/>
  <c r="R724" i="4"/>
  <c r="R721" i="4"/>
  <c r="R673" i="4"/>
  <c r="R593" i="4"/>
  <c r="R585" i="4"/>
  <c r="R700" i="4"/>
  <c r="R652" i="4"/>
  <c r="R568" i="4"/>
  <c r="R729" i="4"/>
  <c r="R701" i="4"/>
  <c r="R645" i="4"/>
  <c r="R621" i="4"/>
  <c r="R608" i="4"/>
  <c r="R600" i="4"/>
  <c r="R532" i="4"/>
  <c r="R487" i="4"/>
  <c r="R442" i="4"/>
  <c r="R482" i="4"/>
  <c r="R387" i="4"/>
  <c r="R538" i="4"/>
  <c r="R531" i="4"/>
  <c r="R503" i="4"/>
  <c r="R483" i="4"/>
  <c r="R558" i="4"/>
  <c r="R536" i="4"/>
  <c r="R504" i="4"/>
  <c r="R446" i="4"/>
  <c r="I280" i="7"/>
  <c r="I264" i="7"/>
  <c r="I256" i="7"/>
  <c r="I248" i="7"/>
  <c r="I240" i="7"/>
  <c r="I232" i="7"/>
  <c r="I222" i="7"/>
  <c r="I214" i="7"/>
  <c r="I206" i="7"/>
  <c r="I200" i="7"/>
  <c r="I182" i="7"/>
  <c r="I148" i="7"/>
  <c r="I140" i="7"/>
  <c r="I126" i="7"/>
  <c r="I12" i="7"/>
  <c r="I318" i="7"/>
  <c r="I304" i="7"/>
  <c r="I296" i="7"/>
  <c r="I270" i="7"/>
  <c r="I262" i="7"/>
  <c r="I254" i="7"/>
  <c r="I246" i="7"/>
  <c r="I238" i="7"/>
  <c r="I230" i="7"/>
  <c r="I224" i="7"/>
  <c r="I216" i="7"/>
  <c r="I208" i="7"/>
  <c r="I192" i="7"/>
  <c r="I176" i="7"/>
  <c r="I168" i="7"/>
  <c r="I162" i="7"/>
  <c r="I154" i="7"/>
  <c r="I116" i="7"/>
  <c r="I108" i="7"/>
  <c r="I100" i="7"/>
  <c r="I86" i="7"/>
  <c r="I272" i="7"/>
  <c r="I68" i="7"/>
  <c r="I7" i="7"/>
  <c r="I312" i="7"/>
  <c r="I186" i="7"/>
  <c r="I144" i="7"/>
  <c r="I136" i="7"/>
  <c r="I130" i="7"/>
  <c r="I110" i="7"/>
  <c r="I88" i="7"/>
  <c r="I80" i="7"/>
  <c r="I62" i="7"/>
  <c r="I367" i="7"/>
  <c r="I355" i="7"/>
  <c r="I347" i="7"/>
  <c r="I343" i="7"/>
  <c r="I335" i="7"/>
  <c r="I327" i="7"/>
  <c r="I319" i="7"/>
  <c r="I311" i="7"/>
  <c r="I303" i="7"/>
  <c r="I295" i="7"/>
  <c r="I287" i="7"/>
  <c r="I279" i="7"/>
  <c r="I271" i="7"/>
  <c r="I263" i="7"/>
  <c r="I255" i="7"/>
  <c r="I247" i="7"/>
  <c r="I239" i="7"/>
  <c r="I231" i="7"/>
  <c r="I135" i="7"/>
  <c r="I115" i="7"/>
  <c r="I107" i="7"/>
  <c r="I99" i="7"/>
  <c r="I87" i="7"/>
  <c r="I79" i="7"/>
  <c r="I75" i="7"/>
  <c r="I67" i="7"/>
  <c r="I55" i="7"/>
  <c r="I43" i="7"/>
  <c r="I35" i="7"/>
  <c r="I23" i="7"/>
  <c r="I19" i="7"/>
  <c r="I48" i="7"/>
  <c r="I310" i="7"/>
  <c r="I302" i="7"/>
  <c r="I288" i="7"/>
  <c r="I202" i="7"/>
  <c r="I196" i="7"/>
  <c r="I180" i="7"/>
  <c r="I172" i="7"/>
  <c r="I166" i="7"/>
  <c r="I158" i="7"/>
  <c r="I134" i="7"/>
  <c r="I112" i="7"/>
  <c r="I90" i="7"/>
  <c r="I44" i="7"/>
  <c r="I286" i="7"/>
  <c r="I223" i="7"/>
  <c r="I215" i="7"/>
  <c r="I207" i="7"/>
  <c r="I167" i="7"/>
  <c r="I11" i="7"/>
  <c r="I36" i="7"/>
  <c r="I368" i="7"/>
  <c r="I356" i="7"/>
  <c r="I348" i="7"/>
  <c r="I344" i="7"/>
  <c r="I336" i="7"/>
  <c r="I328" i="7"/>
  <c r="I320" i="7"/>
  <c r="I30" i="7"/>
  <c r="I20" i="7"/>
  <c r="I94" i="7"/>
  <c r="I76" i="7"/>
  <c r="I56" i="7"/>
  <c r="I365" i="7"/>
  <c r="I357" i="7"/>
  <c r="I353" i="7"/>
  <c r="I345" i="7"/>
  <c r="I333" i="7"/>
  <c r="I325" i="7"/>
  <c r="I317" i="7"/>
  <c r="I309" i="7"/>
  <c r="I301" i="7"/>
  <c r="I293" i="7"/>
  <c r="I285" i="7"/>
  <c r="I334" i="7"/>
  <c r="I326" i="7"/>
  <c r="I294" i="7"/>
  <c r="I277" i="7"/>
  <c r="I269" i="7"/>
  <c r="I261" i="7"/>
  <c r="I253" i="7"/>
  <c r="I245" i="7"/>
  <c r="I237" i="7"/>
  <c r="I229" i="7"/>
  <c r="I221" i="7"/>
  <c r="I213" i="7"/>
  <c r="I201" i="7"/>
  <c r="I197" i="7"/>
  <c r="I181" i="7"/>
  <c r="I149" i="7"/>
  <c r="I121" i="7"/>
  <c r="I117" i="7"/>
  <c r="I93" i="7"/>
  <c r="I89" i="7"/>
  <c r="I85" i="7"/>
  <c r="I81" i="7"/>
  <c r="I61" i="7"/>
  <c r="I57" i="7"/>
  <c r="I53" i="7"/>
  <c r="I49" i="7"/>
  <c r="I45" i="7"/>
  <c r="I29" i="7"/>
  <c r="I25" i="7"/>
  <c r="I21" i="7"/>
  <c r="I13" i="7"/>
  <c r="I366" i="7"/>
  <c r="I354" i="7"/>
  <c r="I24" i="7"/>
  <c r="I276" i="7"/>
  <c r="I268" i="7"/>
  <c r="I260" i="7"/>
  <c r="I252" i="7"/>
  <c r="I244" i="7"/>
  <c r="I236" i="7"/>
  <c r="I226" i="7"/>
  <c r="I218" i="7"/>
  <c r="I210" i="7"/>
  <c r="I204" i="7"/>
  <c r="I194" i="7"/>
  <c r="I178" i="7"/>
  <c r="I170" i="7"/>
  <c r="I160" i="7"/>
  <c r="I152" i="7"/>
  <c r="I124" i="7"/>
  <c r="I118" i="7"/>
  <c r="I98" i="7"/>
  <c r="I70" i="7"/>
  <c r="I52" i="7"/>
  <c r="I42" i="7"/>
  <c r="I26" i="7"/>
  <c r="I10" i="7"/>
  <c r="I363" i="7"/>
  <c r="I359" i="7"/>
  <c r="I351" i="7"/>
  <c r="I339" i="7"/>
  <c r="I331" i="7"/>
  <c r="I323" i="7"/>
  <c r="I315" i="7"/>
  <c r="I307" i="7"/>
  <c r="I299" i="7"/>
  <c r="I291" i="7"/>
  <c r="I283" i="7"/>
  <c r="I275" i="7"/>
  <c r="I267" i="7"/>
  <c r="I259" i="7"/>
  <c r="I251" i="7"/>
  <c r="I243" i="7"/>
  <c r="I235" i="7"/>
  <c r="I227" i="7"/>
  <c r="I219" i="7"/>
  <c r="I211" i="7"/>
  <c r="I203" i="7"/>
  <c r="I199" i="7"/>
  <c r="I195" i="7"/>
  <c r="I191" i="7"/>
  <c r="I187" i="7"/>
  <c r="I183" i="7"/>
  <c r="I179" i="7"/>
  <c r="I175" i="7"/>
  <c r="I171" i="7"/>
  <c r="I163" i="7"/>
  <c r="I159" i="7"/>
  <c r="I155" i="7"/>
  <c r="I151" i="7"/>
  <c r="I147" i="7"/>
  <c r="I143" i="7"/>
  <c r="I139" i="7"/>
  <c r="I131" i="7"/>
  <c r="I127" i="7"/>
  <c r="I123" i="7"/>
  <c r="I119" i="7"/>
  <c r="I111" i="7"/>
  <c r="I103" i="7"/>
  <c r="I95" i="7"/>
  <c r="I91" i="7"/>
  <c r="I83" i="7"/>
  <c r="I71" i="7"/>
  <c r="I63" i="7"/>
  <c r="I59" i="7"/>
  <c r="I51" i="7"/>
  <c r="I47" i="7"/>
  <c r="I39" i="7"/>
  <c r="I31" i="7"/>
  <c r="I27" i="7"/>
  <c r="I15" i="7"/>
  <c r="I72" i="7"/>
  <c r="I28" i="7"/>
  <c r="I16" i="7"/>
  <c r="I8" i="7"/>
  <c r="I364" i="7"/>
  <c r="I360" i="7"/>
  <c r="I352" i="7"/>
  <c r="I340" i="7"/>
  <c r="I332" i="7"/>
  <c r="I324" i="7"/>
  <c r="I316" i="7"/>
  <c r="I306" i="7"/>
  <c r="I298" i="7"/>
  <c r="I292" i="7"/>
  <c r="I282" i="7"/>
  <c r="I274" i="7"/>
  <c r="I266" i="7"/>
  <c r="I258" i="7"/>
  <c r="I250" i="7"/>
  <c r="I242" i="7"/>
  <c r="I234" i="7"/>
  <c r="I228" i="7"/>
  <c r="I220" i="7"/>
  <c r="I212" i="7"/>
  <c r="I188" i="7"/>
  <c r="I150" i="7"/>
  <c r="I142" i="7"/>
  <c r="I122" i="7"/>
  <c r="I106" i="7"/>
  <c r="I96" i="7"/>
  <c r="I82" i="7"/>
  <c r="I74" i="7"/>
  <c r="I64" i="7"/>
  <c r="I54" i="7"/>
  <c r="I190" i="7"/>
  <c r="I174" i="7"/>
  <c r="I164" i="7"/>
  <c r="I156" i="7"/>
  <c r="I132" i="7"/>
  <c r="I120" i="7"/>
  <c r="I114" i="7"/>
  <c r="I104" i="7"/>
  <c r="I84" i="7"/>
  <c r="I66" i="7"/>
  <c r="I46" i="7"/>
  <c r="I34" i="7"/>
  <c r="I18" i="7"/>
  <c r="I369" i="7"/>
  <c r="I361" i="7"/>
  <c r="I349" i="7"/>
  <c r="I341" i="7"/>
  <c r="I337" i="7"/>
  <c r="I329" i="7"/>
  <c r="I321" i="7"/>
  <c r="I313" i="7"/>
  <c r="I305" i="7"/>
  <c r="I297" i="7"/>
  <c r="I289" i="7"/>
  <c r="I281" i="7"/>
  <c r="I273" i="7"/>
  <c r="I265" i="7"/>
  <c r="I257" i="7"/>
  <c r="I249" i="7"/>
  <c r="I241" i="7"/>
  <c r="I233" i="7"/>
  <c r="I225" i="7"/>
  <c r="I217" i="7"/>
  <c r="I209" i="7"/>
  <c r="I205" i="7"/>
  <c r="I193" i="7"/>
  <c r="I189" i="7"/>
  <c r="I185" i="7"/>
  <c r="I177" i="7"/>
  <c r="I173" i="7"/>
  <c r="I169" i="7"/>
  <c r="I165" i="7"/>
  <c r="I161" i="7"/>
  <c r="I157" i="7"/>
  <c r="I153" i="7"/>
  <c r="I145" i="7"/>
  <c r="I141" i="7"/>
  <c r="I137" i="7"/>
  <c r="I133" i="7"/>
  <c r="I129" i="7"/>
  <c r="I125" i="7"/>
  <c r="I113" i="7"/>
  <c r="I109" i="7"/>
  <c r="I105" i="7"/>
  <c r="I101" i="7"/>
  <c r="I97" i="7"/>
  <c r="I77" i="7"/>
  <c r="I73" i="7"/>
  <c r="I69" i="7"/>
  <c r="I65" i="7"/>
  <c r="I41" i="7"/>
  <c r="I37" i="7"/>
  <c r="I33" i="7"/>
  <c r="I17" i="7"/>
  <c r="I9" i="7"/>
  <c r="I102" i="7"/>
  <c r="I58" i="7"/>
  <c r="I40" i="7"/>
  <c r="I32" i="7"/>
  <c r="I22" i="7"/>
  <c r="I370" i="7"/>
  <c r="I362" i="7"/>
  <c r="I358" i="7"/>
  <c r="I350" i="7"/>
  <c r="I346" i="7"/>
  <c r="I342" i="7"/>
  <c r="I338" i="7"/>
  <c r="I330" i="7"/>
  <c r="I322" i="7"/>
  <c r="I314" i="7"/>
  <c r="I308" i="7"/>
  <c r="I300" i="7"/>
  <c r="I290" i="7"/>
  <c r="I284" i="7"/>
  <c r="I278" i="7"/>
  <c r="I198" i="7"/>
  <c r="I184" i="7"/>
  <c r="I146" i="7"/>
  <c r="I138" i="7"/>
  <c r="I128" i="7"/>
  <c r="I92" i="7"/>
  <c r="I78" i="7"/>
  <c r="I60" i="7"/>
  <c r="I50" i="7"/>
  <c r="I38" i="7"/>
  <c r="I14" i="7"/>
  <c r="BF61" i="4" l="1"/>
  <c r="AD61" i="4"/>
  <c r="AD33" i="4"/>
  <c r="BF33" i="4"/>
  <c r="BF154" i="4"/>
  <c r="AD154" i="4"/>
  <c r="AD314" i="4"/>
  <c r="BF314" i="4"/>
  <c r="BF83" i="4"/>
  <c r="AD83" i="4"/>
  <c r="BF353" i="4"/>
  <c r="AD353" i="4"/>
  <c r="BF172" i="4"/>
  <c r="AD172" i="4"/>
  <c r="BF332" i="4"/>
  <c r="AD332" i="4"/>
  <c r="AD253" i="4"/>
  <c r="BF253" i="4"/>
  <c r="BF198" i="4"/>
  <c r="AD198" i="4"/>
  <c r="AD302" i="4"/>
  <c r="BF302" i="4"/>
  <c r="BF208" i="4"/>
  <c r="AD208" i="4"/>
  <c r="BF76" i="4"/>
  <c r="AD76" i="4"/>
  <c r="BF368" i="4"/>
  <c r="AD368" i="4"/>
  <c r="BF117" i="4"/>
  <c r="AD117" i="4"/>
  <c r="BF281" i="4"/>
  <c r="AD281" i="4"/>
  <c r="BF79" i="4"/>
  <c r="AD79" i="4"/>
  <c r="BF66" i="4"/>
  <c r="AD66" i="4"/>
  <c r="BF35" i="4"/>
  <c r="AD35" i="4"/>
  <c r="BF229" i="4"/>
  <c r="AD229" i="4"/>
  <c r="AD32" i="4"/>
  <c r="BF32" i="4"/>
  <c r="AD176" i="4"/>
  <c r="BF176" i="4"/>
  <c r="BF340" i="4"/>
  <c r="AD340" i="4"/>
  <c r="BF261" i="4"/>
  <c r="AD261" i="4"/>
  <c r="AD202" i="4"/>
  <c r="BF202" i="4"/>
  <c r="BF345" i="4"/>
  <c r="AD345" i="4"/>
  <c r="BF49" i="4"/>
  <c r="AD49" i="4"/>
  <c r="BF248" i="4"/>
  <c r="AD248" i="4"/>
  <c r="BF63" i="4"/>
  <c r="AD63" i="4"/>
  <c r="BF231" i="4"/>
  <c r="AD231" i="4"/>
  <c r="BF347" i="4"/>
  <c r="AD347" i="4"/>
  <c r="BF162" i="4"/>
  <c r="AD162" i="4"/>
  <c r="AD330" i="4"/>
  <c r="BF330" i="4"/>
  <c r="BF107" i="4"/>
  <c r="AD107" i="4"/>
  <c r="BF40" i="4"/>
  <c r="AD40" i="4"/>
  <c r="BF180" i="4"/>
  <c r="AD180" i="4"/>
  <c r="BF99" i="4"/>
  <c r="AD99" i="4"/>
  <c r="BF30" i="4"/>
  <c r="AD30" i="4"/>
  <c r="BF278" i="4"/>
  <c r="AD278" i="4"/>
  <c r="AD88" i="4"/>
  <c r="BF88" i="4"/>
  <c r="AD8" i="4"/>
  <c r="BF8" i="4"/>
  <c r="BF351" i="4"/>
  <c r="AD351" i="4"/>
  <c r="BF130" i="4"/>
  <c r="AD130" i="4"/>
  <c r="BF274" i="4"/>
  <c r="AD274" i="4"/>
  <c r="BF67" i="4"/>
  <c r="AD67" i="4"/>
  <c r="AD243" i="4"/>
  <c r="BF243" i="4"/>
  <c r="BF104" i="4"/>
  <c r="AD104" i="4"/>
  <c r="BF228" i="4"/>
  <c r="AD228" i="4"/>
  <c r="BF119" i="4"/>
  <c r="AD119" i="4"/>
  <c r="BF277" i="4"/>
  <c r="AD277" i="4"/>
  <c r="BF295" i="4"/>
  <c r="AD295" i="4"/>
  <c r="BF357" i="4"/>
  <c r="AD357" i="4"/>
  <c r="BF181" i="4"/>
  <c r="AD181" i="4"/>
  <c r="BF264" i="4"/>
  <c r="AD264" i="4"/>
  <c r="BF69" i="4"/>
  <c r="AD69" i="4"/>
  <c r="BF127" i="4"/>
  <c r="AD127" i="4"/>
  <c r="BF139" i="4"/>
  <c r="AD139" i="4"/>
  <c r="BF10" i="4"/>
  <c r="AD10" i="4"/>
  <c r="AD170" i="4"/>
  <c r="BF170" i="4"/>
  <c r="AD282" i="4"/>
  <c r="BF282" i="4"/>
  <c r="BF85" i="4"/>
  <c r="AD85" i="4"/>
  <c r="AD17" i="4"/>
  <c r="BF17" i="4"/>
  <c r="AD152" i="4"/>
  <c r="BF152" i="4"/>
  <c r="BF300" i="4"/>
  <c r="AD300" i="4"/>
  <c r="BF219" i="4"/>
  <c r="AD219" i="4"/>
  <c r="BF118" i="4"/>
  <c r="AD118" i="4"/>
  <c r="BF327" i="4"/>
  <c r="AD327" i="4"/>
  <c r="BF369" i="4"/>
  <c r="AD369" i="4"/>
  <c r="BF108" i="4"/>
  <c r="AD108" i="4"/>
  <c r="BF111" i="4"/>
  <c r="AD111" i="4"/>
  <c r="BF177" i="4"/>
  <c r="AD177" i="4"/>
  <c r="BF51" i="4"/>
  <c r="AD51" i="4"/>
  <c r="BF199" i="4"/>
  <c r="AD199" i="4"/>
  <c r="BF331" i="4"/>
  <c r="AD331" i="4"/>
  <c r="AD23" i="4"/>
  <c r="BF23" i="4"/>
  <c r="BF38" i="4"/>
  <c r="AD38" i="4"/>
  <c r="AD106" i="4"/>
  <c r="BF106" i="4"/>
  <c r="BF146" i="4"/>
  <c r="AD146" i="4"/>
  <c r="AD186" i="4"/>
  <c r="BF186" i="4"/>
  <c r="AD306" i="4"/>
  <c r="BF306" i="4"/>
  <c r="AD370" i="4"/>
  <c r="BF370" i="4"/>
  <c r="BF121" i="4"/>
  <c r="AD121" i="4"/>
  <c r="BF75" i="4"/>
  <c r="AD75" i="4"/>
  <c r="BF213" i="4"/>
  <c r="AD213" i="4"/>
  <c r="BF275" i="4"/>
  <c r="AD275" i="4"/>
  <c r="AD341" i="4"/>
  <c r="BF341" i="4"/>
  <c r="AD16" i="4"/>
  <c r="BF16" i="4"/>
  <c r="AD72" i="4"/>
  <c r="BF72" i="4"/>
  <c r="AD128" i="4"/>
  <c r="BF128" i="4"/>
  <c r="BF164" i="4"/>
  <c r="AD164" i="4"/>
  <c r="BF200" i="4"/>
  <c r="AD200" i="4"/>
  <c r="BF260" i="4"/>
  <c r="AD260" i="4"/>
  <c r="BF324" i="4"/>
  <c r="AD324" i="4"/>
  <c r="BF43" i="4"/>
  <c r="AD43" i="4"/>
  <c r="BF171" i="4"/>
  <c r="AD171" i="4"/>
  <c r="BF245" i="4"/>
  <c r="AD245" i="4"/>
  <c r="BF14" i="4"/>
  <c r="AD14" i="4"/>
  <c r="BF62" i="4"/>
  <c r="AD62" i="4"/>
  <c r="BF182" i="4"/>
  <c r="AD182" i="4"/>
  <c r="BF254" i="4"/>
  <c r="AD254" i="4"/>
  <c r="BF294" i="4"/>
  <c r="AD294" i="4"/>
  <c r="BF358" i="4"/>
  <c r="AD358" i="4"/>
  <c r="BF329" i="4"/>
  <c r="AD329" i="4"/>
  <c r="AD168" i="4"/>
  <c r="BF168" i="4"/>
  <c r="BF135" i="4"/>
  <c r="AD135" i="4"/>
  <c r="BF303" i="4"/>
  <c r="AD303" i="4"/>
  <c r="BF68" i="4"/>
  <c r="AD68" i="4"/>
  <c r="BF296" i="4"/>
  <c r="AD296" i="4"/>
  <c r="BF356" i="4"/>
  <c r="AD356" i="4"/>
  <c r="BF109" i="4"/>
  <c r="AD109" i="4"/>
  <c r="BF217" i="4"/>
  <c r="AD217" i="4"/>
  <c r="BF297" i="4"/>
  <c r="AD297" i="4"/>
  <c r="BF201" i="4"/>
  <c r="AD201" i="4"/>
  <c r="BF265" i="4"/>
  <c r="AD265" i="4"/>
  <c r="BF365" i="4"/>
  <c r="AD365" i="4"/>
  <c r="BF163" i="4"/>
  <c r="AD163" i="4"/>
  <c r="BF222" i="4"/>
  <c r="AD222" i="4"/>
  <c r="BF36" i="4"/>
  <c r="AD36" i="4"/>
  <c r="BF279" i="4"/>
  <c r="AD279" i="4"/>
  <c r="BF42" i="4"/>
  <c r="AD42" i="4"/>
  <c r="AD250" i="4"/>
  <c r="BF250" i="4"/>
  <c r="BF19" i="4"/>
  <c r="AD19" i="4"/>
  <c r="BF221" i="4"/>
  <c r="AD221" i="4"/>
  <c r="BF28" i="4"/>
  <c r="AD28" i="4"/>
  <c r="BF84" i="4"/>
  <c r="AD84" i="4"/>
  <c r="BF204" i="4"/>
  <c r="AD204" i="4"/>
  <c r="BF53" i="4"/>
  <c r="AD53" i="4"/>
  <c r="BF22" i="4"/>
  <c r="AD22" i="4"/>
  <c r="BF262" i="4"/>
  <c r="AD262" i="4"/>
  <c r="BF337" i="4"/>
  <c r="AD337" i="4"/>
  <c r="BF311" i="4"/>
  <c r="AD311" i="4"/>
  <c r="BF240" i="4"/>
  <c r="AD240" i="4"/>
  <c r="BF187" i="4"/>
  <c r="AD187" i="4"/>
  <c r="BF305" i="4"/>
  <c r="AD305" i="4"/>
  <c r="BF343" i="4"/>
  <c r="AD343" i="4"/>
  <c r="BF194" i="4"/>
  <c r="AD194" i="4"/>
  <c r="BF322" i="4"/>
  <c r="AD322" i="4"/>
  <c r="AD97" i="4"/>
  <c r="BF97" i="4"/>
  <c r="BF361" i="4"/>
  <c r="AD361" i="4"/>
  <c r="BF276" i="4"/>
  <c r="AD276" i="4"/>
  <c r="BF195" i="4"/>
  <c r="AD195" i="4"/>
  <c r="BF86" i="4"/>
  <c r="AD86" i="4"/>
  <c r="BF57" i="4"/>
  <c r="AD57" i="4"/>
  <c r="BF167" i="4"/>
  <c r="AD167" i="4"/>
  <c r="BF312" i="4"/>
  <c r="AD312" i="4"/>
  <c r="BF215" i="4"/>
  <c r="AD215" i="4"/>
  <c r="BF291" i="4"/>
  <c r="AD291" i="4"/>
  <c r="BF70" i="4"/>
  <c r="AD70" i="4"/>
  <c r="BF206" i="4"/>
  <c r="AD206" i="4"/>
  <c r="BF47" i="4"/>
  <c r="AD47" i="4"/>
  <c r="BF235" i="4"/>
  <c r="AD235" i="4"/>
  <c r="AD96" i="4"/>
  <c r="BF96" i="4"/>
  <c r="BF284" i="4"/>
  <c r="AD284" i="4"/>
  <c r="BF205" i="4"/>
  <c r="AD205" i="4"/>
  <c r="AD90" i="4"/>
  <c r="BF90" i="4"/>
  <c r="BF214" i="4"/>
  <c r="AD214" i="4"/>
  <c r="BF77" i="4"/>
  <c r="AD77" i="4"/>
  <c r="BF173" i="4"/>
  <c r="AD173" i="4"/>
  <c r="BF256" i="4"/>
  <c r="AD256" i="4"/>
  <c r="AD81" i="4"/>
  <c r="BF81" i="4"/>
  <c r="BF13" i="4"/>
  <c r="AD13" i="4"/>
  <c r="BF301" i="4"/>
  <c r="AD301" i="4"/>
  <c r="BF74" i="4"/>
  <c r="AD74" i="4"/>
  <c r="BF175" i="4"/>
  <c r="AD175" i="4"/>
  <c r="BF9" i="4"/>
  <c r="AD9" i="4"/>
  <c r="BF148" i="4"/>
  <c r="AD148" i="4"/>
  <c r="BF292" i="4"/>
  <c r="AD292" i="4"/>
  <c r="BF211" i="4"/>
  <c r="AD211" i="4"/>
  <c r="BF94" i="4"/>
  <c r="AD94" i="4"/>
  <c r="BF95" i="4"/>
  <c r="AD95" i="4"/>
  <c r="AD24" i="4"/>
  <c r="BF24" i="4"/>
  <c r="BF100" i="4"/>
  <c r="AD100" i="4"/>
  <c r="AD89" i="4"/>
  <c r="BF89" i="4"/>
  <c r="BF247" i="4"/>
  <c r="AD247" i="4"/>
  <c r="BF359" i="4"/>
  <c r="AD359" i="4"/>
  <c r="BF134" i="4"/>
  <c r="AD134" i="4"/>
  <c r="AD342" i="4"/>
  <c r="BF342" i="4"/>
  <c r="BF143" i="4"/>
  <c r="AD143" i="4"/>
  <c r="BF52" i="4"/>
  <c r="AD52" i="4"/>
  <c r="BF236" i="4"/>
  <c r="AD236" i="4"/>
  <c r="BF125" i="4"/>
  <c r="AD125" i="4"/>
  <c r="AD50" i="4"/>
  <c r="BF50" i="4"/>
  <c r="BF334" i="4"/>
  <c r="AD334" i="4"/>
  <c r="BF45" i="4"/>
  <c r="AD45" i="4"/>
  <c r="BF336" i="4"/>
  <c r="AD336" i="4"/>
  <c r="BF255" i="4"/>
  <c r="AD255" i="4"/>
  <c r="BF15" i="4"/>
  <c r="AD15" i="4"/>
  <c r="BF147" i="4"/>
  <c r="AD147" i="4"/>
  <c r="BF315" i="4"/>
  <c r="AD315" i="4"/>
  <c r="BF363" i="4"/>
  <c r="AD363" i="4"/>
  <c r="AD18" i="4"/>
  <c r="BF18" i="4"/>
  <c r="BF98" i="4"/>
  <c r="AD98" i="4"/>
  <c r="BF138" i="4"/>
  <c r="AD138" i="4"/>
  <c r="BF174" i="4"/>
  <c r="AD174" i="4"/>
  <c r="BF226" i="4"/>
  <c r="AD226" i="4"/>
  <c r="AD290" i="4"/>
  <c r="BF290" i="4"/>
  <c r="BF350" i="4"/>
  <c r="AD350" i="4"/>
  <c r="AD105" i="4"/>
  <c r="BF105" i="4"/>
  <c r="BF55" i="4"/>
  <c r="AD55" i="4"/>
  <c r="BF151" i="4"/>
  <c r="AD151" i="4"/>
  <c r="BF259" i="4"/>
  <c r="AD259" i="4"/>
  <c r="BF325" i="4"/>
  <c r="AD325" i="4"/>
  <c r="BF29" i="4"/>
  <c r="AD29" i="4"/>
  <c r="BF60" i="4"/>
  <c r="AD60" i="4"/>
  <c r="BF120" i="4"/>
  <c r="AD120" i="4"/>
  <c r="BF192" i="4"/>
  <c r="AD192" i="4"/>
  <c r="BF244" i="4"/>
  <c r="AD244" i="4"/>
  <c r="BF308" i="4"/>
  <c r="AD308" i="4"/>
  <c r="BF11" i="4"/>
  <c r="AD11" i="4"/>
  <c r="BF153" i="4"/>
  <c r="AD153" i="4"/>
  <c r="BF227" i="4"/>
  <c r="AD227" i="4"/>
  <c r="BF355" i="4"/>
  <c r="AD355" i="4"/>
  <c r="BF54" i="4"/>
  <c r="AD54" i="4"/>
  <c r="BF122" i="4"/>
  <c r="AD122" i="4"/>
  <c r="BF238" i="4"/>
  <c r="AD238" i="4"/>
  <c r="BF335" i="4"/>
  <c r="AD335" i="4"/>
  <c r="AD346" i="4"/>
  <c r="BF346" i="4"/>
  <c r="BF31" i="4"/>
  <c r="AD31" i="4"/>
  <c r="BF37" i="4"/>
  <c r="AD37" i="4"/>
  <c r="BF91" i="4"/>
  <c r="AD91" i="4"/>
  <c r="AD203" i="4"/>
  <c r="BF203" i="4"/>
  <c r="BF44" i="4"/>
  <c r="AD44" i="4"/>
  <c r="BF116" i="4"/>
  <c r="AD116" i="4"/>
  <c r="BF280" i="4"/>
  <c r="AD280" i="4"/>
  <c r="BF344" i="4"/>
  <c r="AD344" i="4"/>
  <c r="BF131" i="4"/>
  <c r="AD131" i="4"/>
  <c r="BF87" i="4"/>
  <c r="AD87" i="4"/>
  <c r="BF193" i="4"/>
  <c r="AD193" i="4"/>
  <c r="BF263" i="4"/>
  <c r="AD263" i="4"/>
  <c r="BF149" i="4"/>
  <c r="AD149" i="4"/>
  <c r="BF249" i="4"/>
  <c r="AD249" i="4"/>
  <c r="BF339" i="4"/>
  <c r="AD339" i="4"/>
  <c r="BF110" i="4"/>
  <c r="AD110" i="4"/>
  <c r="BF190" i="4"/>
  <c r="AD190" i="4"/>
  <c r="BF133" i="4"/>
  <c r="AD133" i="4"/>
  <c r="BF283" i="4"/>
  <c r="AD283" i="4"/>
  <c r="BF132" i="4"/>
  <c r="AD132" i="4"/>
  <c r="BF179" i="4"/>
  <c r="AD179" i="4"/>
  <c r="BF82" i="4"/>
  <c r="AD82" i="4"/>
  <c r="AD366" i="4"/>
  <c r="BF366" i="4"/>
  <c r="BF159" i="4"/>
  <c r="AD159" i="4"/>
  <c r="BF304" i="4"/>
  <c r="AD304" i="4"/>
  <c r="BF225" i="4"/>
  <c r="AD225" i="4"/>
  <c r="BF285" i="4"/>
  <c r="AD285" i="4"/>
  <c r="BF41" i="4"/>
  <c r="AD41" i="4"/>
  <c r="BF114" i="4"/>
  <c r="AD114" i="4"/>
  <c r="BF258" i="4"/>
  <c r="AD258" i="4"/>
  <c r="BF293" i="4"/>
  <c r="AD293" i="4"/>
  <c r="BF92" i="4"/>
  <c r="AD92" i="4"/>
  <c r="AD212" i="4"/>
  <c r="BF212" i="4"/>
  <c r="BF71" i="4"/>
  <c r="AD71" i="4"/>
  <c r="BF26" i="4"/>
  <c r="AD26" i="4"/>
  <c r="BF270" i="4"/>
  <c r="AD270" i="4"/>
  <c r="BF310" i="4"/>
  <c r="AD310" i="4"/>
  <c r="BF216" i="4"/>
  <c r="AD216" i="4"/>
  <c r="AD80" i="4"/>
  <c r="BF80" i="4"/>
  <c r="BF313" i="4"/>
  <c r="AD313" i="4"/>
  <c r="BF319" i="4"/>
  <c r="AD319" i="4"/>
  <c r="BF93" i="4"/>
  <c r="AD93" i="4"/>
  <c r="BF59" i="4"/>
  <c r="AD59" i="4"/>
  <c r="AD126" i="4"/>
  <c r="BF126" i="4"/>
  <c r="BF165" i="4"/>
  <c r="AD165" i="4"/>
  <c r="BF299" i="4"/>
  <c r="AD299" i="4"/>
  <c r="AD144" i="4"/>
  <c r="BF144" i="4"/>
  <c r="BF220" i="4"/>
  <c r="AD220" i="4"/>
  <c r="BF352" i="4"/>
  <c r="AD352" i="4"/>
  <c r="BF269" i="4"/>
  <c r="AD269" i="4"/>
  <c r="BF318" i="4"/>
  <c r="AD318" i="4"/>
  <c r="BF349" i="4"/>
  <c r="AD349" i="4"/>
  <c r="BF20" i="4"/>
  <c r="AD20" i="4"/>
  <c r="BF320" i="4"/>
  <c r="AD320" i="4"/>
  <c r="BF239" i="4"/>
  <c r="AD239" i="4"/>
  <c r="BF129" i="4"/>
  <c r="AD129" i="4"/>
  <c r="BF103" i="4"/>
  <c r="AD103" i="4"/>
  <c r="BF166" i="4"/>
  <c r="AD166" i="4"/>
  <c r="BF338" i="4"/>
  <c r="AD338" i="4"/>
  <c r="BF123" i="4"/>
  <c r="AD123" i="4"/>
  <c r="AD307" i="4"/>
  <c r="BF307" i="4"/>
  <c r="BF48" i="4"/>
  <c r="AD48" i="4"/>
  <c r="BF184" i="4"/>
  <c r="AD184" i="4"/>
  <c r="BF360" i="4"/>
  <c r="AD360" i="4"/>
  <c r="BF46" i="4"/>
  <c r="AD46" i="4"/>
  <c r="AD326" i="4"/>
  <c r="BF326" i="4"/>
  <c r="BF287" i="4"/>
  <c r="AD287" i="4"/>
  <c r="BF328" i="4"/>
  <c r="AD328" i="4"/>
  <c r="AD169" i="4"/>
  <c r="BF169" i="4"/>
  <c r="BF309" i="4"/>
  <c r="AD309" i="4"/>
  <c r="BF78" i="4"/>
  <c r="AD78" i="4"/>
  <c r="BF218" i="4"/>
  <c r="AD218" i="4"/>
  <c r="BF191" i="4"/>
  <c r="AD191" i="4"/>
  <c r="BF317" i="4"/>
  <c r="AD317" i="4"/>
  <c r="BF112" i="4"/>
  <c r="AD112" i="4"/>
  <c r="BF188" i="4"/>
  <c r="AD188" i="4"/>
  <c r="BF364" i="4"/>
  <c r="AD364" i="4"/>
  <c r="BF25" i="4"/>
  <c r="AD25" i="4"/>
  <c r="BF230" i="4"/>
  <c r="AD230" i="4"/>
  <c r="BF21" i="4"/>
  <c r="AD21" i="4"/>
  <c r="BF197" i="4"/>
  <c r="AD197" i="4"/>
  <c r="BF272" i="4"/>
  <c r="AD272" i="4"/>
  <c r="BF273" i="4"/>
  <c r="AD273" i="4"/>
  <c r="BF141" i="4"/>
  <c r="AD141" i="4"/>
  <c r="BF39" i="4"/>
  <c r="AD39" i="4"/>
  <c r="AD185" i="4"/>
  <c r="BF185" i="4"/>
  <c r="BF323" i="4"/>
  <c r="AD323" i="4"/>
  <c r="BF371" i="4"/>
  <c r="AD371" i="4"/>
  <c r="AD34" i="4"/>
  <c r="BF34" i="4"/>
  <c r="BF102" i="4"/>
  <c r="AD102" i="4"/>
  <c r="BF142" i="4"/>
  <c r="AD142" i="4"/>
  <c r="BF178" i="4"/>
  <c r="AD178" i="4"/>
  <c r="BF298" i="4"/>
  <c r="AD298" i="4"/>
  <c r="BF362" i="4"/>
  <c r="AD362" i="4"/>
  <c r="BF115" i="4"/>
  <c r="AD115" i="4"/>
  <c r="BF65" i="4"/>
  <c r="AD65" i="4"/>
  <c r="AD189" i="4"/>
  <c r="BF189" i="4"/>
  <c r="BF333" i="4"/>
  <c r="AD333" i="4"/>
  <c r="AD73" i="4"/>
  <c r="BF73" i="4"/>
  <c r="AD64" i="4"/>
  <c r="BF64" i="4"/>
  <c r="BF124" i="4"/>
  <c r="AD124" i="4"/>
  <c r="BF196" i="4"/>
  <c r="AD196" i="4"/>
  <c r="BF252" i="4"/>
  <c r="AD252" i="4"/>
  <c r="BF316" i="4"/>
  <c r="AD316" i="4"/>
  <c r="BF27" i="4"/>
  <c r="AD27" i="4"/>
  <c r="BF161" i="4"/>
  <c r="AD161" i="4"/>
  <c r="BF237" i="4"/>
  <c r="AD237" i="4"/>
  <c r="BF367" i="4"/>
  <c r="AD367" i="4"/>
  <c r="BF58" i="4"/>
  <c r="AD58" i="4"/>
  <c r="BF150" i="4"/>
  <c r="AD150" i="4"/>
  <c r="BF246" i="4"/>
  <c r="AD246" i="4"/>
  <c r="BF286" i="4"/>
  <c r="AD286" i="4"/>
  <c r="AD354" i="4"/>
  <c r="BF354" i="4"/>
  <c r="BF321" i="4"/>
  <c r="AD321" i="4"/>
  <c r="BF12" i="4"/>
  <c r="AD12" i="4"/>
  <c r="BF113" i="4"/>
  <c r="AD113" i="4"/>
  <c r="BF289" i="4"/>
  <c r="AD289" i="4"/>
  <c r="BF56" i="4"/>
  <c r="AD56" i="4"/>
  <c r="AD136" i="4"/>
  <c r="BF136" i="4"/>
  <c r="BF288" i="4"/>
  <c r="AD288" i="4"/>
  <c r="BF348" i="4"/>
  <c r="AD348" i="4"/>
  <c r="AD137" i="4"/>
  <c r="BF137" i="4"/>
  <c r="BF101" i="4"/>
  <c r="AD101" i="4"/>
  <c r="BF271" i="4"/>
  <c r="AD271" i="4"/>
  <c r="BF183" i="4"/>
  <c r="AD183" i="4"/>
  <c r="BF257" i="4"/>
  <c r="AD257" i="4"/>
  <c r="AZ7" i="4"/>
  <c r="X7" i="4"/>
  <c r="Y7" i="4" s="1"/>
  <c r="AA7" i="4" s="1"/>
  <c r="AC7" i="4" s="1"/>
  <c r="AT158" i="4"/>
  <c r="AT140" i="4"/>
  <c r="AT155" i="4"/>
  <c r="AT156" i="4"/>
  <c r="AT210" i="4"/>
  <c r="AT232" i="4"/>
  <c r="AT145" i="4"/>
  <c r="AT233" i="4"/>
  <c r="AT157" i="4"/>
  <c r="AT242" i="4"/>
  <c r="AT234" i="4"/>
  <c r="AT266" i="4"/>
  <c r="AT267" i="4"/>
  <c r="AT160" i="4"/>
  <c r="AT224" i="4"/>
  <c r="AT209" i="4"/>
  <c r="AT223" i="4"/>
  <c r="AT251" i="4"/>
  <c r="AT268" i="4"/>
  <c r="AT207" i="4"/>
  <c r="AT241" i="4"/>
  <c r="AT79" i="4"/>
  <c r="AT41" i="4"/>
  <c r="AT258" i="4"/>
  <c r="AT35" i="4"/>
  <c r="AT97" i="4"/>
  <c r="AT325" i="4"/>
  <c r="AT244" i="4"/>
  <c r="AT11" i="4"/>
  <c r="AT227" i="4"/>
  <c r="AT54" i="4"/>
  <c r="AT202" i="4"/>
  <c r="AT346" i="4"/>
  <c r="AT37" i="4"/>
  <c r="AT203" i="4"/>
  <c r="AT280" i="4"/>
  <c r="AT131" i="4"/>
  <c r="AT87" i="4"/>
  <c r="AT215" i="4"/>
  <c r="AT285" i="4"/>
  <c r="AT363" i="4"/>
  <c r="AT98" i="4"/>
  <c r="AT174" i="4"/>
  <c r="AT290" i="4"/>
  <c r="AT105" i="4"/>
  <c r="AT151" i="4"/>
  <c r="AT29" i="4"/>
  <c r="AT212" i="4"/>
  <c r="AT340" i="4"/>
  <c r="AT195" i="4"/>
  <c r="AT26" i="4"/>
  <c r="AT238" i="4"/>
  <c r="AT57" i="4"/>
  <c r="AT216" i="4"/>
  <c r="AT49" i="4"/>
  <c r="AT248" i="4"/>
  <c r="AT63" i="4"/>
  <c r="AT193" i="4"/>
  <c r="AT149" i="4"/>
  <c r="AT93" i="4"/>
  <c r="AT347" i="4"/>
  <c r="AT34" i="4"/>
  <c r="AT126" i="4"/>
  <c r="AT162" i="4"/>
  <c r="AT206" i="4"/>
  <c r="AT330" i="4"/>
  <c r="AT165" i="4"/>
  <c r="AT235" i="4"/>
  <c r="AT73" i="4"/>
  <c r="AT220" i="4"/>
  <c r="AT316" i="4"/>
  <c r="AT205" i="4"/>
  <c r="AT58" i="4"/>
  <c r="AT278" i="4"/>
  <c r="AT77" i="4"/>
  <c r="AT113" i="4"/>
  <c r="AT136" i="4"/>
  <c r="AT8" i="4"/>
  <c r="AT15" i="4"/>
  <c r="AT315" i="4"/>
  <c r="AT18" i="4"/>
  <c r="AT114" i="4"/>
  <c r="AT194" i="4"/>
  <c r="AT322" i="4"/>
  <c r="AT259" i="4"/>
  <c r="AT361" i="4"/>
  <c r="AT60" i="4"/>
  <c r="AT92" i="4"/>
  <c r="AT176" i="4"/>
  <c r="AT276" i="4"/>
  <c r="AT71" i="4"/>
  <c r="AT261" i="4"/>
  <c r="AT122" i="4"/>
  <c r="AT335" i="4"/>
  <c r="AT31" i="4"/>
  <c r="AT91" i="4"/>
  <c r="AT44" i="4"/>
  <c r="AT116" i="4"/>
  <c r="AT344" i="4"/>
  <c r="AT313" i="4"/>
  <c r="AT231" i="4"/>
  <c r="AT319" i="4"/>
  <c r="AT185" i="4"/>
  <c r="AT323" i="4"/>
  <c r="AT59" i="4"/>
  <c r="AT102" i="4"/>
  <c r="AT142" i="4"/>
  <c r="AT298" i="4"/>
  <c r="AT47" i="4"/>
  <c r="AT65" i="4"/>
  <c r="AT333" i="4"/>
  <c r="AT40" i="4"/>
  <c r="AT96" i="4"/>
  <c r="AT144" i="4"/>
  <c r="AT180" i="4"/>
  <c r="AT196" i="4"/>
  <c r="AT284" i="4"/>
  <c r="AT27" i="4"/>
  <c r="AT161" i="4"/>
  <c r="AT269" i="4"/>
  <c r="AT30" i="4"/>
  <c r="AT150" i="4"/>
  <c r="AT246" i="4"/>
  <c r="AT318" i="4"/>
  <c r="AT321" i="4"/>
  <c r="AT289" i="4"/>
  <c r="AT56" i="4"/>
  <c r="AT256" i="4"/>
  <c r="AT320" i="4"/>
  <c r="AT81" i="4"/>
  <c r="AT137" i="4"/>
  <c r="AT163" i="4"/>
  <c r="AT239" i="4"/>
  <c r="AT13" i="4"/>
  <c r="AT257" i="4"/>
  <c r="AT51" i="4"/>
  <c r="AT129" i="4"/>
  <c r="AT199" i="4"/>
  <c r="AT301" i="4"/>
  <c r="AT331" i="4"/>
  <c r="AT351" i="4"/>
  <c r="AT23" i="4"/>
  <c r="AT103" i="4"/>
  <c r="AT38" i="4"/>
  <c r="AT74" i="4"/>
  <c r="AT106" i="4"/>
  <c r="AT130" i="4"/>
  <c r="AT146" i="4"/>
  <c r="AT166" i="4"/>
  <c r="AT186" i="4"/>
  <c r="AT274" i="4"/>
  <c r="AT306" i="4"/>
  <c r="AT338" i="4"/>
  <c r="AT370" i="4"/>
  <c r="AT67" i="4"/>
  <c r="AT121" i="4"/>
  <c r="AT175" i="4"/>
  <c r="AT75" i="4"/>
  <c r="AT123" i="4"/>
  <c r="AT213" i="4"/>
  <c r="AT243" i="4"/>
  <c r="AT275" i="4"/>
  <c r="AT307" i="4"/>
  <c r="AT341" i="4"/>
  <c r="AT9" i="4"/>
  <c r="AT16" i="4"/>
  <c r="AT48" i="4"/>
  <c r="AT72" i="4"/>
  <c r="AT104" i="4"/>
  <c r="AT128" i="4"/>
  <c r="AT148" i="4"/>
  <c r="AT164" i="4"/>
  <c r="AT184" i="4"/>
  <c r="AT200" i="4"/>
  <c r="AT228" i="4"/>
  <c r="AT260" i="4"/>
  <c r="AT292" i="4"/>
  <c r="AT324" i="4"/>
  <c r="AT360" i="4"/>
  <c r="AT43" i="4"/>
  <c r="AT119" i="4"/>
  <c r="AT171" i="4"/>
  <c r="AT211" i="4"/>
  <c r="AT245" i="4"/>
  <c r="AT277" i="4"/>
  <c r="AT14" i="4"/>
  <c r="AT46" i="4"/>
  <c r="AT62" i="4"/>
  <c r="AT94" i="4"/>
  <c r="AT182" i="4"/>
  <c r="AT222" i="4"/>
  <c r="AT254" i="4"/>
  <c r="AT295" i="4"/>
  <c r="AT294" i="4"/>
  <c r="AT326" i="4"/>
  <c r="AT358" i="4"/>
  <c r="AT95" i="4"/>
  <c r="AT329" i="4"/>
  <c r="AT357" i="4"/>
  <c r="AT168" i="4"/>
  <c r="AT287" i="4"/>
  <c r="AT135" i="4"/>
  <c r="AT181" i="4"/>
  <c r="AT303" i="4"/>
  <c r="AT24" i="4"/>
  <c r="AT68" i="4"/>
  <c r="AT100" i="4"/>
  <c r="AT264" i="4"/>
  <c r="AT296" i="4"/>
  <c r="AT328" i="4"/>
  <c r="AT356" i="4"/>
  <c r="AT89" i="4"/>
  <c r="AT69" i="4"/>
  <c r="AT109" i="4"/>
  <c r="AT169" i="4"/>
  <c r="AT217" i="4"/>
  <c r="AT247" i="4"/>
  <c r="AT297" i="4"/>
  <c r="AT127" i="4"/>
  <c r="AT201" i="4"/>
  <c r="AT265" i="4"/>
  <c r="AU7" i="4"/>
  <c r="AX7" i="4" s="1"/>
  <c r="AT147" i="4"/>
  <c r="AT343" i="4"/>
  <c r="AT66" i="4"/>
  <c r="AT138" i="4"/>
  <c r="AT226" i="4"/>
  <c r="AT350" i="4"/>
  <c r="AT55" i="4"/>
  <c r="AT229" i="4"/>
  <c r="AT293" i="4"/>
  <c r="AT32" i="4"/>
  <c r="AT120" i="4"/>
  <c r="AT192" i="4"/>
  <c r="AT308" i="4"/>
  <c r="AT153" i="4"/>
  <c r="AT355" i="4"/>
  <c r="AT86" i="4"/>
  <c r="AT270" i="4"/>
  <c r="AT310" i="4"/>
  <c r="AT345" i="4"/>
  <c r="AT167" i="4"/>
  <c r="AT80" i="4"/>
  <c r="AT312" i="4"/>
  <c r="AT263" i="4"/>
  <c r="AT249" i="4"/>
  <c r="AT39" i="4"/>
  <c r="AT291" i="4"/>
  <c r="AT371" i="4"/>
  <c r="AT70" i="4"/>
  <c r="AT178" i="4"/>
  <c r="AT362" i="4"/>
  <c r="AT115" i="4"/>
  <c r="AT107" i="4"/>
  <c r="AT189" i="4"/>
  <c r="AT299" i="4"/>
  <c r="AT365" i="4"/>
  <c r="AT64" i="4"/>
  <c r="AT124" i="4"/>
  <c r="AT252" i="4"/>
  <c r="AT352" i="4"/>
  <c r="AT99" i="4"/>
  <c r="AT237" i="4"/>
  <c r="AT367" i="4"/>
  <c r="AT90" i="4"/>
  <c r="AT214" i="4"/>
  <c r="AT286" i="4"/>
  <c r="AT354" i="4"/>
  <c r="AT349" i="4"/>
  <c r="AT12" i="4"/>
  <c r="AT173" i="4"/>
  <c r="AT20" i="4"/>
  <c r="AT88" i="4"/>
  <c r="AT288" i="4"/>
  <c r="AT348" i="4"/>
  <c r="AT101" i="4"/>
  <c r="AT271" i="4"/>
  <c r="AT183" i="4"/>
  <c r="AT61" i="4"/>
  <c r="AT139" i="4"/>
  <c r="AT279" i="4"/>
  <c r="AT309" i="4"/>
  <c r="AT339" i="4"/>
  <c r="AT359" i="4"/>
  <c r="AT33" i="4"/>
  <c r="AT10" i="4"/>
  <c r="AT42" i="4"/>
  <c r="AT78" i="4"/>
  <c r="AT110" i="4"/>
  <c r="AT134" i="4"/>
  <c r="AT154" i="4"/>
  <c r="AT170" i="4"/>
  <c r="AT190" i="4"/>
  <c r="AT218" i="4"/>
  <c r="AT250" i="4"/>
  <c r="AT282" i="4"/>
  <c r="AT314" i="4"/>
  <c r="AT342" i="4"/>
  <c r="AT19" i="4"/>
  <c r="AT85" i="4"/>
  <c r="AT133" i="4"/>
  <c r="AT191" i="4"/>
  <c r="AT83" i="4"/>
  <c r="AT143" i="4"/>
  <c r="AT221" i="4"/>
  <c r="AT283" i="4"/>
  <c r="AT317" i="4"/>
  <c r="AT353" i="4"/>
  <c r="AT17" i="4"/>
  <c r="AT28" i="4"/>
  <c r="AT52" i="4"/>
  <c r="AT84" i="4"/>
  <c r="AT112" i="4"/>
  <c r="AT132" i="4"/>
  <c r="AT152" i="4"/>
  <c r="AT172" i="4"/>
  <c r="AT188" i="4"/>
  <c r="AT204" i="4"/>
  <c r="AT236" i="4"/>
  <c r="AT300" i="4"/>
  <c r="AT332" i="4"/>
  <c r="AT364" i="4"/>
  <c r="AT53" i="4"/>
  <c r="AT125" i="4"/>
  <c r="AT179" i="4"/>
  <c r="AT219" i="4"/>
  <c r="AT253" i="4"/>
  <c r="AT25" i="4"/>
  <c r="AT22" i="4"/>
  <c r="AT50" i="4"/>
  <c r="AT82" i="4"/>
  <c r="AT118" i="4"/>
  <c r="AT198" i="4"/>
  <c r="AT230" i="4"/>
  <c r="AT262" i="4"/>
  <c r="AT327" i="4"/>
  <c r="AT302" i="4"/>
  <c r="AT334" i="4"/>
  <c r="AT366" i="4"/>
  <c r="AT21" i="4"/>
  <c r="AT337" i="4"/>
  <c r="AT369" i="4"/>
  <c r="AT208" i="4"/>
  <c r="AT45" i="4"/>
  <c r="AT159" i="4"/>
  <c r="AT197" i="4"/>
  <c r="AT311" i="4"/>
  <c r="AT36" i="4"/>
  <c r="AT76" i="4"/>
  <c r="AT108" i="4"/>
  <c r="AT240" i="4"/>
  <c r="AT272" i="4"/>
  <c r="AT304" i="4"/>
  <c r="AT336" i="4"/>
  <c r="AT368" i="4"/>
  <c r="AT111" i="4"/>
  <c r="AT187" i="4"/>
  <c r="AT273" i="4"/>
  <c r="AT117" i="4"/>
  <c r="AT177" i="4"/>
  <c r="AT225" i="4"/>
  <c r="AT255" i="4"/>
  <c r="AT305" i="4"/>
  <c r="AT141" i="4"/>
  <c r="AT281" i="4"/>
  <c r="S7" i="4"/>
  <c r="R79" i="4"/>
  <c r="R343" i="4"/>
  <c r="R66" i="4"/>
  <c r="R158" i="4"/>
  <c r="R93" i="4"/>
  <c r="R347" i="4"/>
  <c r="R70" i="4"/>
  <c r="R178" i="4"/>
  <c r="R330" i="4"/>
  <c r="R115" i="4"/>
  <c r="R107" i="4"/>
  <c r="R267" i="4"/>
  <c r="R299" i="4"/>
  <c r="R73" i="4"/>
  <c r="R40" i="4"/>
  <c r="R64" i="4"/>
  <c r="R96" i="4"/>
  <c r="R124" i="4"/>
  <c r="R144" i="4"/>
  <c r="R160" i="4"/>
  <c r="R180" i="4"/>
  <c r="R196" i="4"/>
  <c r="R220" i="4"/>
  <c r="R252" i="4"/>
  <c r="R284" i="4"/>
  <c r="R316" i="4"/>
  <c r="R352" i="4"/>
  <c r="R27" i="4"/>
  <c r="R99" i="4"/>
  <c r="R161" i="4"/>
  <c r="R205" i="4"/>
  <c r="R237" i="4"/>
  <c r="R269" i="4"/>
  <c r="R367" i="4"/>
  <c r="R30" i="4"/>
  <c r="R58" i="4"/>
  <c r="R90" i="4"/>
  <c r="R150" i="4"/>
  <c r="R214" i="4"/>
  <c r="R246" i="4"/>
  <c r="R278" i="4"/>
  <c r="R286" i="4"/>
  <c r="R318" i="4"/>
  <c r="R354" i="4"/>
  <c r="R77" i="4"/>
  <c r="R321" i="4"/>
  <c r="R349" i="4"/>
  <c r="R12" i="4"/>
  <c r="R224" i="4"/>
  <c r="R113" i="4"/>
  <c r="R173" i="4"/>
  <c r="R289" i="4"/>
  <c r="R20" i="4"/>
  <c r="R56" i="4"/>
  <c r="R88" i="4"/>
  <c r="R136" i="4"/>
  <c r="R256" i="4"/>
  <c r="R288" i="4"/>
  <c r="R320" i="4"/>
  <c r="R348" i="4"/>
  <c r="R81" i="4"/>
  <c r="R137" i="4"/>
  <c r="R8" i="4"/>
  <c r="R101" i="4"/>
  <c r="R163" i="4"/>
  <c r="R209" i="4"/>
  <c r="R239" i="4"/>
  <c r="R271" i="4"/>
  <c r="R13" i="4"/>
  <c r="R183" i="4"/>
  <c r="R223" i="4"/>
  <c r="R257" i="4"/>
  <c r="R315" i="4"/>
  <c r="R18" i="4"/>
  <c r="R114" i="4"/>
  <c r="R226" i="4"/>
  <c r="R185" i="4"/>
  <c r="R323" i="4"/>
  <c r="R59" i="4"/>
  <c r="R102" i="4"/>
  <c r="R142" i="4"/>
  <c r="R206" i="4"/>
  <c r="R266" i="4"/>
  <c r="R47" i="4"/>
  <c r="R65" i="4"/>
  <c r="R189" i="4"/>
  <c r="R365" i="4"/>
  <c r="R51" i="4"/>
  <c r="R129" i="4"/>
  <c r="R199" i="4"/>
  <c r="R301" i="4"/>
  <c r="R331" i="4"/>
  <c r="R351" i="4"/>
  <c r="R23" i="4"/>
  <c r="R103" i="4"/>
  <c r="R38" i="4"/>
  <c r="R74" i="4"/>
  <c r="R106" i="4"/>
  <c r="R130" i="4"/>
  <c r="R146" i="4"/>
  <c r="R166" i="4"/>
  <c r="R186" i="4"/>
  <c r="R210" i="4"/>
  <c r="R242" i="4"/>
  <c r="R274" i="4"/>
  <c r="R306" i="4"/>
  <c r="R338" i="4"/>
  <c r="R370" i="4"/>
  <c r="R67" i="4"/>
  <c r="R121" i="4"/>
  <c r="R175" i="4"/>
  <c r="R75" i="4"/>
  <c r="R123" i="4"/>
  <c r="R213" i="4"/>
  <c r="R243" i="4"/>
  <c r="R275" i="4"/>
  <c r="R307" i="4"/>
  <c r="R341" i="4"/>
  <c r="R9" i="4"/>
  <c r="R16" i="4"/>
  <c r="R48" i="4"/>
  <c r="R72" i="4"/>
  <c r="R104" i="4"/>
  <c r="R128" i="4"/>
  <c r="R148" i="4"/>
  <c r="R164" i="4"/>
  <c r="R184" i="4"/>
  <c r="R200" i="4"/>
  <c r="R228" i="4"/>
  <c r="R260" i="4"/>
  <c r="R292" i="4"/>
  <c r="R324" i="4"/>
  <c r="R360" i="4"/>
  <c r="R43" i="4"/>
  <c r="R119" i="4"/>
  <c r="R171" i="4"/>
  <c r="R211" i="4"/>
  <c r="R245" i="4"/>
  <c r="R277" i="4"/>
  <c r="R14" i="4"/>
  <c r="R46" i="4"/>
  <c r="R62" i="4"/>
  <c r="R94" i="4"/>
  <c r="R182" i="4"/>
  <c r="R222" i="4"/>
  <c r="R254" i="4"/>
  <c r="R295" i="4"/>
  <c r="R294" i="4"/>
  <c r="R326" i="4"/>
  <c r="R358" i="4"/>
  <c r="R95" i="4"/>
  <c r="R329" i="4"/>
  <c r="R357" i="4"/>
  <c r="R168" i="4"/>
  <c r="R287" i="4"/>
  <c r="R135" i="4"/>
  <c r="R181" i="4"/>
  <c r="R303" i="4"/>
  <c r="R24" i="4"/>
  <c r="R68" i="4"/>
  <c r="R100" i="4"/>
  <c r="R232" i="4"/>
  <c r="R264" i="4"/>
  <c r="R296" i="4"/>
  <c r="R328" i="4"/>
  <c r="R356" i="4"/>
  <c r="R89" i="4"/>
  <c r="R145" i="4"/>
  <c r="R69" i="4"/>
  <c r="R109" i="4"/>
  <c r="R169" i="4"/>
  <c r="R217" i="4"/>
  <c r="R247" i="4"/>
  <c r="R297" i="4"/>
  <c r="R127" i="4"/>
  <c r="R201" i="4"/>
  <c r="R233" i="4"/>
  <c r="R265" i="4"/>
  <c r="R15" i="4"/>
  <c r="R285" i="4"/>
  <c r="R41" i="4"/>
  <c r="R138" i="4"/>
  <c r="R194" i="4"/>
  <c r="R39" i="4"/>
  <c r="R291" i="4"/>
  <c r="R371" i="4"/>
  <c r="R34" i="4"/>
  <c r="R126" i="4"/>
  <c r="R162" i="4"/>
  <c r="R234" i="4"/>
  <c r="R298" i="4"/>
  <c r="R362" i="4"/>
  <c r="R165" i="4"/>
  <c r="R235" i="4"/>
  <c r="R333" i="4"/>
  <c r="R61" i="4"/>
  <c r="R139" i="4"/>
  <c r="R279" i="4"/>
  <c r="R309" i="4"/>
  <c r="R339" i="4"/>
  <c r="R359" i="4"/>
  <c r="R33" i="4"/>
  <c r="R10" i="4"/>
  <c r="R42" i="4"/>
  <c r="R78" i="4"/>
  <c r="R110" i="4"/>
  <c r="R134" i="4"/>
  <c r="R154" i="4"/>
  <c r="R170" i="4"/>
  <c r="R190" i="4"/>
  <c r="R218" i="4"/>
  <c r="R250" i="4"/>
  <c r="R282" i="4"/>
  <c r="R314" i="4"/>
  <c r="R342" i="4"/>
  <c r="R19" i="4"/>
  <c r="R85" i="4"/>
  <c r="R133" i="4"/>
  <c r="R191" i="4"/>
  <c r="R83" i="4"/>
  <c r="R143" i="4"/>
  <c r="R221" i="4"/>
  <c r="R251" i="4"/>
  <c r="R283" i="4"/>
  <c r="R317" i="4"/>
  <c r="R353" i="4"/>
  <c r="R17" i="4"/>
  <c r="R28" i="4"/>
  <c r="R52" i="4"/>
  <c r="R84" i="4"/>
  <c r="R112" i="4"/>
  <c r="R132" i="4"/>
  <c r="R152" i="4"/>
  <c r="R172" i="4"/>
  <c r="R188" i="4"/>
  <c r="R204" i="4"/>
  <c r="R236" i="4"/>
  <c r="R268" i="4"/>
  <c r="R300" i="4"/>
  <c r="R332" i="4"/>
  <c r="R364" i="4"/>
  <c r="R53" i="4"/>
  <c r="R125" i="4"/>
  <c r="R179" i="4"/>
  <c r="R219" i="4"/>
  <c r="R253" i="4"/>
  <c r="R25" i="4"/>
  <c r="R22" i="4"/>
  <c r="R50" i="4"/>
  <c r="R82" i="4"/>
  <c r="R118" i="4"/>
  <c r="R198" i="4"/>
  <c r="R230" i="4"/>
  <c r="R262" i="4"/>
  <c r="R327" i="4"/>
  <c r="R302" i="4"/>
  <c r="R334" i="4"/>
  <c r="R366" i="4"/>
  <c r="R21" i="4"/>
  <c r="R337" i="4"/>
  <c r="R369" i="4"/>
  <c r="R208" i="4"/>
  <c r="R45" i="4"/>
  <c r="R159" i="4"/>
  <c r="R197" i="4"/>
  <c r="R311" i="4"/>
  <c r="R36" i="4"/>
  <c r="R76" i="4"/>
  <c r="R108" i="4"/>
  <c r="R240" i="4"/>
  <c r="R272" i="4"/>
  <c r="R304" i="4"/>
  <c r="R336" i="4"/>
  <c r="R368" i="4"/>
  <c r="R111" i="4"/>
  <c r="R187" i="4"/>
  <c r="R273" i="4"/>
  <c r="R117" i="4"/>
  <c r="R177" i="4"/>
  <c r="R225" i="4"/>
  <c r="R255" i="4"/>
  <c r="R305" i="4"/>
  <c r="R141" i="4"/>
  <c r="R207" i="4"/>
  <c r="R241" i="4"/>
  <c r="R281" i="4"/>
  <c r="R147" i="4"/>
  <c r="R363" i="4"/>
  <c r="R98" i="4"/>
  <c r="R174" i="4"/>
  <c r="R258" i="4"/>
  <c r="R290" i="4"/>
  <c r="R322" i="4"/>
  <c r="R350" i="4"/>
  <c r="R35" i="4"/>
  <c r="R105" i="4"/>
  <c r="R157" i="4"/>
  <c r="R55" i="4"/>
  <c r="R97" i="4"/>
  <c r="R151" i="4"/>
  <c r="R229" i="4"/>
  <c r="R259" i="4"/>
  <c r="R293" i="4"/>
  <c r="R325" i="4"/>
  <c r="R361" i="4"/>
  <c r="R29" i="4"/>
  <c r="R32" i="4"/>
  <c r="R60" i="4"/>
  <c r="R92" i="4"/>
  <c r="R120" i="4"/>
  <c r="R140" i="4"/>
  <c r="R156" i="4"/>
  <c r="R176" i="4"/>
  <c r="R192" i="4"/>
  <c r="R212" i="4"/>
  <c r="R244" i="4"/>
  <c r="R276" i="4"/>
  <c r="R308" i="4"/>
  <c r="R340" i="4"/>
  <c r="R11" i="4"/>
  <c r="R71" i="4"/>
  <c r="R153" i="4"/>
  <c r="R195" i="4"/>
  <c r="R227" i="4"/>
  <c r="R261" i="4"/>
  <c r="R355" i="4"/>
  <c r="R26" i="4"/>
  <c r="R54" i="4"/>
  <c r="R86" i="4"/>
  <c r="R122" i="4"/>
  <c r="R202" i="4"/>
  <c r="R238" i="4"/>
  <c r="R270" i="4"/>
  <c r="R335" i="4"/>
  <c r="R310" i="4"/>
  <c r="R346" i="4"/>
  <c r="R57" i="4"/>
  <c r="R31" i="4"/>
  <c r="R345" i="4"/>
  <c r="R37" i="4"/>
  <c r="R216" i="4"/>
  <c r="R91" i="4"/>
  <c r="R167" i="4"/>
  <c r="R203" i="4"/>
  <c r="R49" i="4"/>
  <c r="R44" i="4"/>
  <c r="R80" i="4"/>
  <c r="R116" i="4"/>
  <c r="R248" i="4"/>
  <c r="R280" i="4"/>
  <c r="R312" i="4"/>
  <c r="R344" i="4"/>
  <c r="R63" i="4"/>
  <c r="R131" i="4"/>
  <c r="R313" i="4"/>
  <c r="R87" i="4"/>
  <c r="R155" i="4"/>
  <c r="R193" i="4"/>
  <c r="R231" i="4"/>
  <c r="R263" i="4"/>
  <c r="R319" i="4"/>
  <c r="R149" i="4"/>
  <c r="R215" i="4"/>
  <c r="R249" i="4"/>
  <c r="D40" i="3"/>
  <c r="D18" i="3"/>
  <c r="D19" i="3"/>
  <c r="G31" i="1" s="1"/>
  <c r="G396" i="1" s="1"/>
  <c r="AE7" i="4" l="1"/>
  <c r="AG7" i="4" s="1"/>
  <c r="AH7" i="4" s="1"/>
  <c r="G304" i="1"/>
  <c r="G669" i="1" s="1"/>
  <c r="G116" i="1"/>
  <c r="G481" i="1" s="1"/>
  <c r="G367" i="1"/>
  <c r="G732" i="1" s="1"/>
  <c r="G239" i="1"/>
  <c r="G604" i="1" s="1"/>
  <c r="G310" i="1"/>
  <c r="G675" i="1" s="1"/>
  <c r="G207" i="1"/>
  <c r="G572" i="1" s="1"/>
  <c r="G365" i="1"/>
  <c r="G730" i="1" s="1"/>
  <c r="G229" i="1"/>
  <c r="G594" i="1" s="1"/>
  <c r="G24" i="1"/>
  <c r="G389" i="1" s="1"/>
  <c r="G52" i="1"/>
  <c r="G417" i="1" s="1"/>
  <c r="G111" i="1"/>
  <c r="G476" i="1" s="1"/>
  <c r="G250" i="1"/>
  <c r="G615" i="1" s="1"/>
  <c r="G18" i="1"/>
  <c r="G383" i="1" s="1"/>
  <c r="G153" i="1"/>
  <c r="G518" i="1" s="1"/>
  <c r="G338" i="1"/>
  <c r="G703" i="1" s="1"/>
  <c r="G287" i="1"/>
  <c r="G652" i="1" s="1"/>
  <c r="G112" i="1"/>
  <c r="G477" i="1" s="1"/>
  <c r="G353" i="1"/>
  <c r="G718" i="1" s="1"/>
  <c r="G236" i="1"/>
  <c r="G601" i="1" s="1"/>
  <c r="G64" i="1"/>
  <c r="G429" i="1" s="1"/>
  <c r="G177" i="1"/>
  <c r="G542" i="1" s="1"/>
  <c r="G200" i="1"/>
  <c r="G565" i="1" s="1"/>
  <c r="G221" i="1"/>
  <c r="G586" i="1" s="1"/>
  <c r="G212" i="1"/>
  <c r="G577" i="1" s="1"/>
  <c r="G330" i="1"/>
  <c r="G695" i="1" s="1"/>
  <c r="G193" i="1"/>
  <c r="G558" i="1" s="1"/>
  <c r="G244" i="1"/>
  <c r="G609" i="1" s="1"/>
  <c r="G273" i="1"/>
  <c r="G638" i="1" s="1"/>
  <c r="G38" i="1"/>
  <c r="G403" i="1" s="1"/>
  <c r="G130" i="1"/>
  <c r="G495" i="1" s="1"/>
  <c r="G30" i="1"/>
  <c r="G395" i="1" s="1"/>
  <c r="G152" i="1"/>
  <c r="G517" i="1" s="1"/>
  <c r="D7" i="4"/>
  <c r="G6" i="1"/>
  <c r="G371" i="1" s="1"/>
  <c r="G342" i="1"/>
  <c r="G707" i="1" s="1"/>
  <c r="G157" i="1"/>
  <c r="G522" i="1" s="1"/>
  <c r="G96" i="1"/>
  <c r="G461" i="1" s="1"/>
  <c r="G119" i="1"/>
  <c r="G484" i="1" s="1"/>
  <c r="G211" i="1"/>
  <c r="G576" i="1" s="1"/>
  <c r="G339" i="1"/>
  <c r="G704" i="1" s="1"/>
  <c r="G194" i="1"/>
  <c r="G559" i="1" s="1"/>
  <c r="G25" i="1"/>
  <c r="G390" i="1" s="1"/>
  <c r="G201" i="1"/>
  <c r="G566" i="1" s="1"/>
  <c r="G309" i="1"/>
  <c r="G674" i="1" s="1"/>
  <c r="G344" i="1"/>
  <c r="G709" i="1" s="1"/>
  <c r="G166" i="1"/>
  <c r="G531" i="1" s="1"/>
  <c r="G79" i="1"/>
  <c r="G444" i="1" s="1"/>
  <c r="G311" i="1"/>
  <c r="G676" i="1" s="1"/>
  <c r="G312" i="1"/>
  <c r="G677" i="1" s="1"/>
  <c r="G192" i="1"/>
  <c r="G557" i="1" s="1"/>
  <c r="G148" i="1"/>
  <c r="G513" i="1" s="1"/>
  <c r="G92" i="1"/>
  <c r="G457" i="1" s="1"/>
  <c r="G97" i="1"/>
  <c r="G462" i="1" s="1"/>
  <c r="G54" i="1"/>
  <c r="G419" i="1" s="1"/>
  <c r="G350" i="1"/>
  <c r="G715" i="1" s="1"/>
  <c r="G165" i="1"/>
  <c r="G530" i="1" s="1"/>
  <c r="G337" i="1"/>
  <c r="G702" i="1" s="1"/>
  <c r="G242" i="1"/>
  <c r="G607" i="1" s="1"/>
  <c r="G103" i="1"/>
  <c r="G468" i="1" s="1"/>
  <c r="G291" i="1"/>
  <c r="G656" i="1" s="1"/>
  <c r="G13" i="1"/>
  <c r="G378" i="1" s="1"/>
  <c r="G325" i="1"/>
  <c r="G690" i="1" s="1"/>
  <c r="G180" i="1"/>
  <c r="G545" i="1" s="1"/>
  <c r="G231" i="1"/>
  <c r="G596" i="1" s="1"/>
  <c r="G144" i="1"/>
  <c r="G509" i="1" s="1"/>
  <c r="G362" i="1"/>
  <c r="G727" i="1" s="1"/>
  <c r="G289" i="1"/>
  <c r="G654" i="1" s="1"/>
  <c r="G150" i="1"/>
  <c r="G515" i="1" s="1"/>
  <c r="G175" i="1"/>
  <c r="G540" i="1" s="1"/>
  <c r="G22" i="1"/>
  <c r="G387" i="1" s="1"/>
  <c r="G185" i="1"/>
  <c r="G550" i="1" s="1"/>
  <c r="G369" i="1"/>
  <c r="G734" i="1" s="1"/>
  <c r="G274" i="1"/>
  <c r="G639" i="1" s="1"/>
  <c r="G127" i="1"/>
  <c r="G492" i="1" s="1"/>
  <c r="G323" i="1"/>
  <c r="G688" i="1" s="1"/>
  <c r="G276" i="1"/>
  <c r="G641" i="1" s="1"/>
  <c r="G253" i="1"/>
  <c r="G618" i="1" s="1"/>
  <c r="G167" i="1"/>
  <c r="G532" i="1" s="1"/>
  <c r="G263" i="1"/>
  <c r="G628" i="1" s="1"/>
  <c r="G168" i="1"/>
  <c r="G533" i="1" s="1"/>
  <c r="G264" i="1"/>
  <c r="G629" i="1" s="1"/>
  <c r="G290" i="1"/>
  <c r="G655" i="1" s="1"/>
  <c r="G58" i="1"/>
  <c r="G423" i="1" s="1"/>
  <c r="G125" i="1"/>
  <c r="G490" i="1" s="1"/>
  <c r="G205" i="1"/>
  <c r="G570" i="1" s="1"/>
  <c r="G265" i="1"/>
  <c r="G630" i="1" s="1"/>
  <c r="G46" i="1"/>
  <c r="G411" i="1" s="1"/>
  <c r="G106" i="1"/>
  <c r="G471" i="1" s="1"/>
  <c r="G266" i="1"/>
  <c r="G631" i="1" s="1"/>
  <c r="G72" i="1"/>
  <c r="G437" i="1" s="1"/>
  <c r="G123" i="1"/>
  <c r="G488" i="1" s="1"/>
  <c r="G179" i="1"/>
  <c r="G544" i="1" s="1"/>
  <c r="G283" i="1"/>
  <c r="G648" i="1" s="1"/>
  <c r="G98" i="1"/>
  <c r="G463" i="1" s="1"/>
  <c r="G268" i="1"/>
  <c r="G633" i="1" s="1"/>
  <c r="G89" i="1"/>
  <c r="G454" i="1" s="1"/>
  <c r="G277" i="1"/>
  <c r="G642" i="1" s="1"/>
  <c r="G76" i="1"/>
  <c r="G441" i="1" s="1"/>
  <c r="G288" i="1"/>
  <c r="G653" i="1" s="1"/>
  <c r="G135" i="1"/>
  <c r="G500" i="1" s="1"/>
  <c r="G347" i="1"/>
  <c r="G712" i="1" s="1"/>
  <c r="G100" i="1"/>
  <c r="G465" i="1" s="1"/>
  <c r="G238" i="1"/>
  <c r="G603" i="1" s="1"/>
  <c r="G358" i="1"/>
  <c r="G723" i="1" s="1"/>
  <c r="G77" i="1"/>
  <c r="G442" i="1" s="1"/>
  <c r="G169" i="1"/>
  <c r="G534" i="1" s="1"/>
  <c r="G281" i="1"/>
  <c r="G646" i="1" s="1"/>
  <c r="G84" i="1"/>
  <c r="G449" i="1" s="1"/>
  <c r="G142" i="1"/>
  <c r="G507" i="1" s="1"/>
  <c r="G282" i="1"/>
  <c r="G647" i="1" s="1"/>
  <c r="G27" i="1"/>
  <c r="G392" i="1" s="1"/>
  <c r="G131" i="1"/>
  <c r="G496" i="1" s="1"/>
  <c r="G17" i="1"/>
  <c r="G382" i="1" s="1"/>
  <c r="G225" i="1"/>
  <c r="G590" i="1" s="1"/>
  <c r="G258" i="1"/>
  <c r="G623" i="1" s="1"/>
  <c r="G243" i="1"/>
  <c r="G608" i="1" s="1"/>
  <c r="G10" i="1"/>
  <c r="G375" i="1" s="1"/>
  <c r="G226" i="1"/>
  <c r="G591" i="1" s="1"/>
  <c r="G53" i="1"/>
  <c r="G418" i="1" s="1"/>
  <c r="G237" i="1"/>
  <c r="G602" i="1" s="1"/>
  <c r="G345" i="1"/>
  <c r="G710" i="1" s="1"/>
  <c r="G36" i="1"/>
  <c r="G401" i="1" s="1"/>
  <c r="G202" i="1"/>
  <c r="G567" i="1" s="1"/>
  <c r="G115" i="1"/>
  <c r="G480" i="1" s="1"/>
  <c r="G343" i="1"/>
  <c r="G708" i="1" s="1"/>
  <c r="G86" i="1"/>
  <c r="G451" i="1" s="1"/>
  <c r="G230" i="1"/>
  <c r="G595" i="1" s="1"/>
  <c r="G214" i="1"/>
  <c r="G579" i="1" s="1"/>
  <c r="G14" i="1"/>
  <c r="G379" i="1" s="1"/>
  <c r="G173" i="1"/>
  <c r="G538" i="1" s="1"/>
  <c r="G228" i="1"/>
  <c r="G593" i="1" s="1"/>
  <c r="G155" i="1"/>
  <c r="G520" i="1" s="1"/>
  <c r="G102" i="1"/>
  <c r="G467" i="1" s="1"/>
  <c r="G66" i="1"/>
  <c r="G431" i="1" s="1"/>
  <c r="G306" i="1"/>
  <c r="G671" i="1" s="1"/>
  <c r="G147" i="1"/>
  <c r="G512" i="1" s="1"/>
  <c r="G359" i="1"/>
  <c r="G724" i="1" s="1"/>
  <c r="G61" i="1"/>
  <c r="G426" i="1" s="1"/>
  <c r="G94" i="1"/>
  <c r="G459" i="1" s="1"/>
  <c r="G23" i="1"/>
  <c r="G388" i="1" s="1"/>
  <c r="G295" i="1"/>
  <c r="G660" i="1" s="1"/>
  <c r="G108" i="1"/>
  <c r="G473" i="1" s="1"/>
  <c r="G232" i="1"/>
  <c r="G597" i="1" s="1"/>
  <c r="G65" i="1"/>
  <c r="G430" i="1" s="1"/>
  <c r="G349" i="1"/>
  <c r="G714" i="1" s="1"/>
  <c r="G292" i="1"/>
  <c r="G657" i="1" s="1"/>
  <c r="G128" i="1"/>
  <c r="G493" i="1" s="1"/>
  <c r="G37" i="1"/>
  <c r="G402" i="1" s="1"/>
  <c r="G120" i="1"/>
  <c r="G485" i="1" s="1"/>
  <c r="G340" i="1"/>
  <c r="G705" i="1" s="1"/>
  <c r="G163" i="1"/>
  <c r="G528" i="1" s="1"/>
  <c r="G42" i="1"/>
  <c r="G407" i="1" s="1"/>
  <c r="G45" i="1"/>
  <c r="G410" i="1" s="1"/>
  <c r="G293" i="1"/>
  <c r="G658" i="1" s="1"/>
  <c r="G134" i="1"/>
  <c r="G499" i="1" s="1"/>
  <c r="G327" i="1"/>
  <c r="G692" i="1" s="1"/>
  <c r="G246" i="1"/>
  <c r="G611" i="1" s="1"/>
  <c r="G60" i="1"/>
  <c r="G425" i="1" s="1"/>
  <c r="G322" i="1"/>
  <c r="G687" i="1" s="1"/>
  <c r="G33" i="1"/>
  <c r="G398" i="1" s="1"/>
  <c r="G141" i="1"/>
  <c r="G506" i="1" s="1"/>
  <c r="G297" i="1"/>
  <c r="G662" i="1" s="1"/>
  <c r="G114" i="1"/>
  <c r="G479" i="1" s="1"/>
  <c r="G188" i="1"/>
  <c r="G553" i="1" s="1"/>
  <c r="G298" i="1"/>
  <c r="G663" i="1" s="1"/>
  <c r="G39" i="1"/>
  <c r="G404" i="1" s="1"/>
  <c r="G143" i="1"/>
  <c r="G508" i="1" s="1"/>
  <c r="G195" i="1"/>
  <c r="G560" i="1" s="1"/>
  <c r="G315" i="1"/>
  <c r="G680" i="1" s="1"/>
  <c r="G160" i="1"/>
  <c r="G525" i="1" s="1"/>
  <c r="G366" i="1"/>
  <c r="G731" i="1" s="1"/>
  <c r="G149" i="1"/>
  <c r="G514" i="1" s="1"/>
  <c r="G285" i="1"/>
  <c r="G650" i="1" s="1"/>
  <c r="G320" i="1"/>
  <c r="G685" i="1" s="1"/>
  <c r="G223" i="1"/>
  <c r="G588" i="1" s="1"/>
  <c r="G19" i="1"/>
  <c r="G384" i="1" s="1"/>
  <c r="G255" i="1"/>
  <c r="G620" i="1" s="1"/>
  <c r="G80" i="1"/>
  <c r="G445" i="1" s="1"/>
  <c r="G162" i="1"/>
  <c r="G527" i="1" s="1"/>
  <c r="G270" i="1"/>
  <c r="G635" i="1" s="1"/>
  <c r="G222" i="1"/>
  <c r="G587" i="1" s="1"/>
  <c r="G278" i="1"/>
  <c r="G643" i="1" s="1"/>
  <c r="G32" i="1"/>
  <c r="G397" i="1" s="1"/>
  <c r="G109" i="1"/>
  <c r="G474" i="1" s="1"/>
  <c r="G189" i="1"/>
  <c r="G554" i="1" s="1"/>
  <c r="G313" i="1"/>
  <c r="G678" i="1" s="1"/>
  <c r="G132" i="1"/>
  <c r="G497" i="1" s="1"/>
  <c r="G220" i="1"/>
  <c r="G585" i="1" s="1"/>
  <c r="G316" i="1"/>
  <c r="G681" i="1" s="1"/>
  <c r="G51" i="1"/>
  <c r="G416" i="1" s="1"/>
  <c r="G151" i="1"/>
  <c r="G516" i="1" s="1"/>
  <c r="G235" i="1"/>
  <c r="G600" i="1" s="1"/>
  <c r="G331" i="1"/>
  <c r="G696" i="1" s="1"/>
  <c r="G178" i="1"/>
  <c r="G543" i="1" s="1"/>
  <c r="G21" i="1"/>
  <c r="G386" i="1" s="1"/>
  <c r="G197" i="1"/>
  <c r="G562" i="1" s="1"/>
  <c r="G301" i="1"/>
  <c r="G666" i="1" s="1"/>
  <c r="G113" i="1"/>
  <c r="G478" i="1" s="1"/>
  <c r="G321" i="1"/>
  <c r="G686" i="1" s="1"/>
  <c r="G324" i="1"/>
  <c r="G689" i="1" s="1"/>
  <c r="G139" i="1"/>
  <c r="G504" i="1" s="1"/>
  <c r="G275" i="1"/>
  <c r="G640" i="1" s="1"/>
  <c r="G70" i="1"/>
  <c r="G435" i="1" s="1"/>
  <c r="G260" i="1"/>
  <c r="G625" i="1" s="1"/>
  <c r="G85" i="1"/>
  <c r="G450" i="1" s="1"/>
  <c r="G269" i="1"/>
  <c r="G634" i="1" s="1"/>
  <c r="G56" i="1"/>
  <c r="G421" i="1" s="1"/>
  <c r="G215" i="1"/>
  <c r="G580" i="1" s="1"/>
  <c r="G48" i="1"/>
  <c r="G413" i="1" s="1"/>
  <c r="G247" i="1"/>
  <c r="G612" i="1" s="1"/>
  <c r="G62" i="1"/>
  <c r="G427" i="1" s="1"/>
  <c r="G262" i="1"/>
  <c r="G627" i="1" s="1"/>
  <c r="G248" i="1"/>
  <c r="G613" i="1" s="1"/>
  <c r="G314" i="1"/>
  <c r="G679" i="1" s="1"/>
  <c r="G257" i="1"/>
  <c r="G622" i="1" s="1"/>
  <c r="G360" i="1"/>
  <c r="G725" i="1" s="1"/>
  <c r="G50" i="1"/>
  <c r="G415" i="1" s="1"/>
  <c r="G73" i="1"/>
  <c r="G438" i="1" s="1"/>
  <c r="G209" i="1"/>
  <c r="G574" i="1" s="1"/>
  <c r="G174" i="1"/>
  <c r="G539" i="1" s="1"/>
  <c r="G8" i="1"/>
  <c r="G373" i="1" s="1"/>
  <c r="G183" i="1"/>
  <c r="G548" i="1" s="1"/>
  <c r="G170" i="1"/>
  <c r="G535" i="1" s="1"/>
  <c r="G181" i="1"/>
  <c r="G546" i="1" s="1"/>
  <c r="G356" i="1"/>
  <c r="G721" i="1" s="1"/>
  <c r="G99" i="1"/>
  <c r="G464" i="1" s="1"/>
  <c r="G355" i="1"/>
  <c r="G720" i="1" s="1"/>
  <c r="G216" i="1"/>
  <c r="G581" i="1" s="1"/>
  <c r="G78" i="1"/>
  <c r="G443" i="1" s="1"/>
  <c r="G137" i="1"/>
  <c r="G502" i="1" s="1"/>
  <c r="G28" i="1"/>
  <c r="G393" i="1" s="1"/>
  <c r="G300" i="1"/>
  <c r="G665" i="1" s="1"/>
  <c r="G105" i="1"/>
  <c r="G470" i="1" s="1"/>
  <c r="G241" i="1"/>
  <c r="G606" i="1" s="1"/>
  <c r="G74" i="1"/>
  <c r="G439" i="1" s="1"/>
  <c r="G15" i="1"/>
  <c r="G380" i="1" s="1"/>
  <c r="G199" i="1"/>
  <c r="G564" i="1" s="1"/>
  <c r="G118" i="1"/>
  <c r="G483" i="1" s="1"/>
  <c r="G93" i="1"/>
  <c r="G458" i="1" s="1"/>
  <c r="G357" i="1"/>
  <c r="G722" i="1" s="1"/>
  <c r="G302" i="1"/>
  <c r="G667" i="1" s="1"/>
  <c r="G88" i="1"/>
  <c r="G453" i="1" s="1"/>
  <c r="G296" i="1"/>
  <c r="G661" i="1" s="1"/>
  <c r="G138" i="1"/>
  <c r="G503" i="1" s="1"/>
  <c r="G346" i="1"/>
  <c r="G711" i="1" s="1"/>
  <c r="G69" i="1"/>
  <c r="G434" i="1" s="1"/>
  <c r="G161" i="1"/>
  <c r="G526" i="1" s="1"/>
  <c r="G233" i="1"/>
  <c r="G598" i="1" s="1"/>
  <c r="G329" i="1"/>
  <c r="G694" i="1" s="1"/>
  <c r="G164" i="1"/>
  <c r="G529" i="1" s="1"/>
  <c r="G234" i="1"/>
  <c r="G599" i="1" s="1"/>
  <c r="G332" i="1"/>
  <c r="G697" i="1" s="1"/>
  <c r="G63" i="1"/>
  <c r="G428" i="1" s="1"/>
  <c r="G219" i="1"/>
  <c r="G584" i="1" s="1"/>
  <c r="G351" i="1"/>
  <c r="G716" i="1" s="1"/>
  <c r="G204" i="1"/>
  <c r="G569" i="1" s="1"/>
  <c r="G29" i="1"/>
  <c r="G394" i="1" s="1"/>
  <c r="G213" i="1"/>
  <c r="G578" i="1" s="1"/>
  <c r="G206" i="1"/>
  <c r="G571" i="1" s="1"/>
  <c r="G254" i="1"/>
  <c r="G619" i="1" s="1"/>
  <c r="G272" i="1"/>
  <c r="G637" i="1" s="1"/>
  <c r="G335" i="1"/>
  <c r="G700" i="1" s="1"/>
  <c r="G107" i="1"/>
  <c r="G472" i="1" s="1"/>
  <c r="G196" i="1"/>
  <c r="G561" i="1" s="1"/>
  <c r="G368" i="1"/>
  <c r="G733" i="1" s="1"/>
  <c r="G333" i="1"/>
  <c r="G698" i="1" s="1"/>
  <c r="G117" i="1"/>
  <c r="G482" i="1" s="1"/>
  <c r="G252" i="1"/>
  <c r="G617" i="1" s="1"/>
  <c r="G363" i="1"/>
  <c r="G728" i="1" s="1"/>
  <c r="G203" i="1"/>
  <c r="G568" i="1" s="1"/>
  <c r="G83" i="1"/>
  <c r="G448" i="1" s="1"/>
  <c r="G341" i="1"/>
  <c r="G706" i="1" s="1"/>
  <c r="G133" i="1"/>
  <c r="G498" i="1" s="1"/>
  <c r="G308" i="1"/>
  <c r="G673" i="1" s="1"/>
  <c r="G182" i="1"/>
  <c r="G547" i="1" s="1"/>
  <c r="G7" i="1"/>
  <c r="G372" i="1" s="1"/>
  <c r="G87" i="1"/>
  <c r="G452" i="1" s="1"/>
  <c r="G317" i="1"/>
  <c r="G682" i="1" s="1"/>
  <c r="G26" i="1"/>
  <c r="G391" i="1" s="1"/>
  <c r="G95" i="1"/>
  <c r="G460" i="1" s="1"/>
  <c r="G361" i="1"/>
  <c r="G726" i="1" s="1"/>
  <c r="G101" i="1"/>
  <c r="G466" i="1" s="1"/>
  <c r="G68" i="1"/>
  <c r="G433" i="1" s="1"/>
  <c r="G210" i="1"/>
  <c r="G575" i="1" s="1"/>
  <c r="G305" i="1"/>
  <c r="G670" i="1" s="1"/>
  <c r="G91" i="1"/>
  <c r="G456" i="1" s="1"/>
  <c r="G284" i="1"/>
  <c r="G649" i="1" s="1"/>
  <c r="G227" i="1"/>
  <c r="G592" i="1" s="1"/>
  <c r="G59" i="1"/>
  <c r="G424" i="1" s="1"/>
  <c r="G318" i="1"/>
  <c r="G683" i="1" s="1"/>
  <c r="G279" i="1"/>
  <c r="G644" i="1" s="1"/>
  <c r="G334" i="1"/>
  <c r="G699" i="1" s="1"/>
  <c r="G307" i="1"/>
  <c r="G672" i="1" s="1"/>
  <c r="G104" i="1"/>
  <c r="G469" i="1" s="1"/>
  <c r="G280" i="1"/>
  <c r="G645" i="1" s="1"/>
  <c r="G224" i="1"/>
  <c r="G589" i="1" s="1"/>
  <c r="G186" i="1"/>
  <c r="G551" i="1" s="1"/>
  <c r="G303" i="1"/>
  <c r="G668" i="1" s="1"/>
  <c r="G75" i="1"/>
  <c r="G440" i="1" s="1"/>
  <c r="G158" i="1"/>
  <c r="G523" i="1" s="1"/>
  <c r="G336" i="1"/>
  <c r="G701" i="1" s="1"/>
  <c r="G326" i="1"/>
  <c r="G691" i="1" s="1"/>
  <c r="G81" i="1"/>
  <c r="G446" i="1" s="1"/>
  <c r="G218" i="1"/>
  <c r="G583" i="1" s="1"/>
  <c r="G299" i="1"/>
  <c r="G664" i="1" s="1"/>
  <c r="G187" i="1"/>
  <c r="G552" i="1" s="1"/>
  <c r="G16" i="1"/>
  <c r="G381" i="1" s="1"/>
  <c r="G82" i="1"/>
  <c r="G447" i="1" s="1"/>
  <c r="G249" i="1"/>
  <c r="G614" i="1" s="1"/>
  <c r="G41" i="1"/>
  <c r="G406" i="1" s="1"/>
  <c r="G12" i="1"/>
  <c r="G377" i="1" s="1"/>
  <c r="G136" i="1"/>
  <c r="G501" i="1" s="1"/>
  <c r="G55" i="1"/>
  <c r="G420" i="1" s="1"/>
  <c r="G11" i="1"/>
  <c r="G376" i="1" s="1"/>
  <c r="G245" i="1"/>
  <c r="G610" i="1" s="1"/>
  <c r="G251" i="1"/>
  <c r="G616" i="1" s="1"/>
  <c r="G364" i="1"/>
  <c r="G729" i="1" s="1"/>
  <c r="G370" i="1"/>
  <c r="G735" i="1" s="1"/>
  <c r="G67" i="1"/>
  <c r="G432" i="1" s="1"/>
  <c r="G259" i="1"/>
  <c r="G624" i="1" s="1"/>
  <c r="G156" i="1"/>
  <c r="G521" i="1" s="1"/>
  <c r="G286" i="1"/>
  <c r="G651" i="1" s="1"/>
  <c r="G47" i="1"/>
  <c r="G412" i="1" s="1"/>
  <c r="G129" i="1"/>
  <c r="G494" i="1" s="1"/>
  <c r="G34" i="1"/>
  <c r="G399" i="1" s="1"/>
  <c r="G154" i="1"/>
  <c r="G519" i="1" s="1"/>
  <c r="G43" i="1"/>
  <c r="G408" i="1" s="1"/>
  <c r="G121" i="1"/>
  <c r="G486" i="1" s="1"/>
  <c r="G191" i="1"/>
  <c r="G556" i="1" s="1"/>
  <c r="G240" i="1"/>
  <c r="G605" i="1" s="1"/>
  <c r="G140" i="1"/>
  <c r="G505" i="1" s="1"/>
  <c r="G176" i="1"/>
  <c r="G541" i="1" s="1"/>
  <c r="G110" i="1"/>
  <c r="G475" i="1" s="1"/>
  <c r="G271" i="1"/>
  <c r="G636" i="1" s="1"/>
  <c r="G35" i="1"/>
  <c r="G400" i="1" s="1"/>
  <c r="G44" i="1"/>
  <c r="G409" i="1" s="1"/>
  <c r="G20" i="1"/>
  <c r="G385" i="1" s="1"/>
  <c r="G261" i="1"/>
  <c r="G626" i="1" s="1"/>
  <c r="G49" i="1"/>
  <c r="G414" i="1" s="1"/>
  <c r="G124" i="1"/>
  <c r="G489" i="1" s="1"/>
  <c r="G267" i="1"/>
  <c r="G632" i="1" s="1"/>
  <c r="G171" i="1"/>
  <c r="G536" i="1" s="1"/>
  <c r="G352" i="1"/>
  <c r="G717" i="1" s="1"/>
  <c r="G190" i="1"/>
  <c r="G555" i="1" s="1"/>
  <c r="G217" i="1"/>
  <c r="G582" i="1" s="1"/>
  <c r="G9" i="1"/>
  <c r="G374" i="1" s="1"/>
  <c r="G256" i="1"/>
  <c r="G621" i="1" s="1"/>
  <c r="G208" i="1"/>
  <c r="G573" i="1" s="1"/>
  <c r="G319" i="1"/>
  <c r="G684" i="1" s="1"/>
  <c r="G172" i="1"/>
  <c r="G537" i="1" s="1"/>
  <c r="G348" i="1"/>
  <c r="G713" i="1" s="1"/>
  <c r="G57" i="1"/>
  <c r="G422" i="1" s="1"/>
  <c r="G159" i="1"/>
  <c r="G524" i="1" s="1"/>
  <c r="G184" i="1"/>
  <c r="G549" i="1" s="1"/>
  <c r="G328" i="1"/>
  <c r="G693" i="1" s="1"/>
  <c r="G71" i="1"/>
  <c r="G436" i="1" s="1"/>
  <c r="G145" i="1"/>
  <c r="G510" i="1" s="1"/>
  <c r="G126" i="1"/>
  <c r="G491" i="1" s="1"/>
  <c r="G294" i="1"/>
  <c r="G659" i="1" s="1"/>
  <c r="G122" i="1"/>
  <c r="G487" i="1" s="1"/>
  <c r="G198" i="1"/>
  <c r="G563" i="1" s="1"/>
  <c r="G40" i="1"/>
  <c r="G405" i="1" s="1"/>
  <c r="G90" i="1"/>
  <c r="G455" i="1" s="1"/>
  <c r="G354" i="1"/>
  <c r="G719" i="1" s="1"/>
  <c r="G146" i="1"/>
  <c r="G511" i="1" s="1"/>
  <c r="BA7" i="4"/>
  <c r="BC7" i="4" s="1"/>
  <c r="AY7" i="4"/>
  <c r="AW8" i="4"/>
  <c r="F8" i="4"/>
  <c r="M8" i="4" s="1"/>
  <c r="N8" i="4" s="1"/>
  <c r="AH202" i="14" s="1"/>
  <c r="F10" i="4"/>
  <c r="M10" i="4" s="1"/>
  <c r="N10" i="4" s="1"/>
  <c r="AH203" i="14" s="1"/>
  <c r="F12" i="4"/>
  <c r="M12" i="4" s="1"/>
  <c r="N12" i="4" s="1"/>
  <c r="AH110" i="14" s="1"/>
  <c r="F14" i="4"/>
  <c r="M14" i="4" s="1"/>
  <c r="N14" i="4" s="1"/>
  <c r="AH40" i="14" s="1"/>
  <c r="F16" i="4"/>
  <c r="M16" i="4" s="1"/>
  <c r="N16" i="4" s="1"/>
  <c r="AH76" i="14" s="1"/>
  <c r="F18" i="4"/>
  <c r="M18" i="4" s="1"/>
  <c r="N18" i="4" s="1"/>
  <c r="AH106" i="14" s="1"/>
  <c r="F20" i="4"/>
  <c r="M20" i="4" s="1"/>
  <c r="N20" i="4" s="1"/>
  <c r="AH206" i="14" s="1"/>
  <c r="F22" i="4"/>
  <c r="M22" i="4" s="1"/>
  <c r="N22" i="4" s="1"/>
  <c r="AH30" i="14" s="1"/>
  <c r="F24" i="4"/>
  <c r="M24" i="4" s="1"/>
  <c r="N24" i="4" s="1"/>
  <c r="AH68" i="14" s="1"/>
  <c r="F26" i="4"/>
  <c r="M26" i="4" s="1"/>
  <c r="N26" i="4" s="1"/>
  <c r="AH28" i="14" s="1"/>
  <c r="F28" i="4"/>
  <c r="M28" i="4" s="1"/>
  <c r="N28" i="4" s="1"/>
  <c r="AH207" i="14" s="1"/>
  <c r="F30" i="4"/>
  <c r="M30" i="4" s="1"/>
  <c r="N30" i="4" s="1"/>
  <c r="AH208" i="14" s="1"/>
  <c r="F32" i="4"/>
  <c r="M32" i="4" s="1"/>
  <c r="N32" i="4" s="1"/>
  <c r="AH176" i="14" s="1"/>
  <c r="F34" i="4"/>
  <c r="M34" i="4" s="1"/>
  <c r="N34" i="4" s="1"/>
  <c r="AH211" i="14" s="1"/>
  <c r="F36" i="4"/>
  <c r="M36" i="4" s="1"/>
  <c r="N36" i="4" s="1"/>
  <c r="AH164" i="14" s="1"/>
  <c r="F38" i="4"/>
  <c r="M38" i="4" s="1"/>
  <c r="N38" i="4" s="1"/>
  <c r="AH12" i="14" s="1"/>
  <c r="F40" i="4"/>
  <c r="M40" i="4" s="1"/>
  <c r="N40" i="4" s="1"/>
  <c r="AH70" i="14" s="1"/>
  <c r="F42" i="4"/>
  <c r="M42" i="4" s="1"/>
  <c r="N42" i="4" s="1"/>
  <c r="AH214" i="14" s="1"/>
  <c r="F44" i="4"/>
  <c r="M44" i="4" s="1"/>
  <c r="N44" i="4" s="1"/>
  <c r="AH118" i="14" s="1"/>
  <c r="F46" i="4"/>
  <c r="M46" i="4" s="1"/>
  <c r="N46" i="4" s="1"/>
  <c r="AH52" i="14" s="1"/>
  <c r="F48" i="4"/>
  <c r="M48" i="4" s="1"/>
  <c r="N48" i="4" s="1"/>
  <c r="AH216" i="14" s="1"/>
  <c r="F77" i="4"/>
  <c r="M77" i="4" s="1"/>
  <c r="N77" i="4" s="1"/>
  <c r="AH58" i="14" s="1"/>
  <c r="F79" i="4"/>
  <c r="M79" i="4" s="1"/>
  <c r="N79" i="4" s="1"/>
  <c r="AH187" i="14" s="1"/>
  <c r="F81" i="4"/>
  <c r="M81" i="4" s="1"/>
  <c r="N81" i="4" s="1"/>
  <c r="AH102" i="14" s="1"/>
  <c r="F83" i="4"/>
  <c r="M83" i="4" s="1"/>
  <c r="N83" i="4" s="1"/>
  <c r="AH47" i="14" s="1"/>
  <c r="F85" i="4"/>
  <c r="M85" i="4" s="1"/>
  <c r="N85" i="4" s="1"/>
  <c r="AH10" i="14" s="1"/>
  <c r="F87" i="4"/>
  <c r="M87" i="4" s="1"/>
  <c r="N87" i="4" s="1"/>
  <c r="AH226" i="14" s="1"/>
  <c r="F89" i="4"/>
  <c r="M89" i="4" s="1"/>
  <c r="N89" i="4" s="1"/>
  <c r="AH227" i="14" s="1"/>
  <c r="F91" i="4"/>
  <c r="M91" i="4" s="1"/>
  <c r="N91" i="4" s="1"/>
  <c r="AH229" i="14" s="1"/>
  <c r="F93" i="4"/>
  <c r="M93" i="4" s="1"/>
  <c r="N93" i="4" s="1"/>
  <c r="AH132" i="14" s="1"/>
  <c r="F95" i="4"/>
  <c r="M95" i="4" s="1"/>
  <c r="N95" i="4" s="1"/>
  <c r="AH232" i="14" s="1"/>
  <c r="F97" i="4"/>
  <c r="M97" i="4" s="1"/>
  <c r="N97" i="4" s="1"/>
  <c r="AH234" i="14" s="1"/>
  <c r="F99" i="4"/>
  <c r="M99" i="4" s="1"/>
  <c r="N99" i="4" s="1"/>
  <c r="AH236" i="14" s="1"/>
  <c r="F101" i="4"/>
  <c r="M101" i="4" s="1"/>
  <c r="N101" i="4" s="1"/>
  <c r="AH238" i="14" s="1"/>
  <c r="F103" i="4"/>
  <c r="M103" i="4" s="1"/>
  <c r="N103" i="4" s="1"/>
  <c r="AH240" i="14" s="1"/>
  <c r="F105" i="4"/>
  <c r="M105" i="4" s="1"/>
  <c r="N105" i="4" s="1"/>
  <c r="AH242" i="14" s="1"/>
  <c r="F107" i="4"/>
  <c r="M107" i="4" s="1"/>
  <c r="N107" i="4" s="1"/>
  <c r="AH244" i="14" s="1"/>
  <c r="F109" i="4"/>
  <c r="M109" i="4" s="1"/>
  <c r="N109" i="4" s="1"/>
  <c r="AH245" i="14" s="1"/>
  <c r="F111" i="4"/>
  <c r="M111" i="4" s="1"/>
  <c r="N111" i="4" s="1"/>
  <c r="AH247" i="14" s="1"/>
  <c r="F113" i="4"/>
  <c r="M113" i="4" s="1"/>
  <c r="N113" i="4" s="1"/>
  <c r="AH249" i="14" s="1"/>
  <c r="F115" i="4"/>
  <c r="M115" i="4" s="1"/>
  <c r="N115" i="4" s="1"/>
  <c r="AH251" i="14" s="1"/>
  <c r="F117" i="4"/>
  <c r="M117" i="4" s="1"/>
  <c r="N117" i="4" s="1"/>
  <c r="AH253" i="14" s="1"/>
  <c r="F119" i="4"/>
  <c r="M119" i="4" s="1"/>
  <c r="N119" i="4" s="1"/>
  <c r="AH255" i="14" s="1"/>
  <c r="F121" i="4"/>
  <c r="M121" i="4" s="1"/>
  <c r="N121" i="4" s="1"/>
  <c r="AH256" i="14" s="1"/>
  <c r="F123" i="4"/>
  <c r="M123" i="4" s="1"/>
  <c r="N123" i="4" s="1"/>
  <c r="AH257" i="14" s="1"/>
  <c r="F125" i="4"/>
  <c r="M125" i="4" s="1"/>
  <c r="N125" i="4" s="1"/>
  <c r="AH258" i="14" s="1"/>
  <c r="F127" i="4"/>
  <c r="M127" i="4" s="1"/>
  <c r="N127" i="4" s="1"/>
  <c r="AH260" i="14" s="1"/>
  <c r="F129" i="4"/>
  <c r="M129" i="4" s="1"/>
  <c r="N129" i="4" s="1"/>
  <c r="AH262" i="14" s="1"/>
  <c r="F131" i="4"/>
  <c r="M131" i="4" s="1"/>
  <c r="N131" i="4" s="1"/>
  <c r="AH264" i="14" s="1"/>
  <c r="F133" i="4"/>
  <c r="M133" i="4" s="1"/>
  <c r="N133" i="4" s="1"/>
  <c r="AH266" i="14" s="1"/>
  <c r="F135" i="4"/>
  <c r="M135" i="4" s="1"/>
  <c r="N135" i="4" s="1"/>
  <c r="AH268" i="14" s="1"/>
  <c r="F137" i="4"/>
  <c r="M137" i="4" s="1"/>
  <c r="N137" i="4" s="1"/>
  <c r="AH270" i="14" s="1"/>
  <c r="F139" i="4"/>
  <c r="M139" i="4" s="1"/>
  <c r="N139" i="4" s="1"/>
  <c r="AH272" i="14" s="1"/>
  <c r="F162" i="4"/>
  <c r="M162" i="4" s="1"/>
  <c r="N162" i="4" s="1"/>
  <c r="AH293" i="14" s="1"/>
  <c r="F164" i="4"/>
  <c r="M164" i="4" s="1"/>
  <c r="N164" i="4" s="1"/>
  <c r="AH295" i="14" s="1"/>
  <c r="F166" i="4"/>
  <c r="M166" i="4" s="1"/>
  <c r="N166" i="4" s="1"/>
  <c r="AH297" i="14" s="1"/>
  <c r="F168" i="4"/>
  <c r="M168" i="4" s="1"/>
  <c r="N168" i="4" s="1"/>
  <c r="AH299" i="14" s="1"/>
  <c r="F170" i="4"/>
  <c r="M170" i="4" s="1"/>
  <c r="N170" i="4" s="1"/>
  <c r="AH301" i="14" s="1"/>
  <c r="F172" i="4"/>
  <c r="M172" i="4" s="1"/>
  <c r="N172" i="4" s="1"/>
  <c r="AH303" i="14" s="1"/>
  <c r="F174" i="4"/>
  <c r="M174" i="4" s="1"/>
  <c r="N174" i="4" s="1"/>
  <c r="AH305" i="14" s="1"/>
  <c r="F50" i="4"/>
  <c r="M50" i="4" s="1"/>
  <c r="N50" i="4" s="1"/>
  <c r="AH60" i="14" s="1"/>
  <c r="F52" i="4"/>
  <c r="M52" i="4" s="1"/>
  <c r="N52" i="4" s="1"/>
  <c r="AH26" i="14" s="1"/>
  <c r="F54" i="4"/>
  <c r="M54" i="4" s="1"/>
  <c r="N54" i="4" s="1"/>
  <c r="AH46" i="14" s="1"/>
  <c r="F56" i="4"/>
  <c r="M56" i="4" s="1"/>
  <c r="N56" i="4" s="1"/>
  <c r="AH218" i="14" s="1"/>
  <c r="F58" i="4"/>
  <c r="M58" i="4" s="1"/>
  <c r="N58" i="4" s="1"/>
  <c r="AH82" i="14" s="1"/>
  <c r="F60" i="4"/>
  <c r="M60" i="4" s="1"/>
  <c r="N60" i="4" s="1"/>
  <c r="AH20" i="14" s="1"/>
  <c r="F62" i="4"/>
  <c r="M62" i="4" s="1"/>
  <c r="N62" i="4" s="1"/>
  <c r="AH64" i="14" s="1"/>
  <c r="F64" i="4"/>
  <c r="M64" i="4" s="1"/>
  <c r="N64" i="4" s="1"/>
  <c r="AH219" i="14" s="1"/>
  <c r="F66" i="4"/>
  <c r="M66" i="4" s="1"/>
  <c r="N66" i="4" s="1"/>
  <c r="AH90" i="14" s="1"/>
  <c r="F68" i="4"/>
  <c r="M68" i="4" s="1"/>
  <c r="N68" i="4" s="1"/>
  <c r="AH88" i="14" s="1"/>
  <c r="F70" i="4"/>
  <c r="M70" i="4" s="1"/>
  <c r="N70" i="4" s="1"/>
  <c r="AH221" i="14" s="1"/>
  <c r="F72" i="4"/>
  <c r="M72" i="4" s="1"/>
  <c r="N72" i="4" s="1"/>
  <c r="AH222" i="14" s="1"/>
  <c r="F74" i="4"/>
  <c r="M74" i="4" s="1"/>
  <c r="N74" i="4" s="1"/>
  <c r="AH223" i="14" s="1"/>
  <c r="F76" i="4"/>
  <c r="M76" i="4" s="1"/>
  <c r="N76" i="4" s="1"/>
  <c r="AH22" i="14" s="1"/>
  <c r="F141" i="4"/>
  <c r="M141" i="4" s="1"/>
  <c r="N141" i="4" s="1"/>
  <c r="AH274" i="14" s="1"/>
  <c r="F143" i="4"/>
  <c r="M143" i="4" s="1"/>
  <c r="N143" i="4" s="1"/>
  <c r="AH276" i="14" s="1"/>
  <c r="F145" i="4"/>
  <c r="M145" i="4" s="1"/>
  <c r="N145" i="4" s="1"/>
  <c r="AH278" i="14" s="1"/>
  <c r="F147" i="4"/>
  <c r="M147" i="4" s="1"/>
  <c r="N147" i="4" s="1"/>
  <c r="AH280" i="14" s="1"/>
  <c r="F149" i="4"/>
  <c r="M149" i="4" s="1"/>
  <c r="N149" i="4" s="1"/>
  <c r="AH282" i="14" s="1"/>
  <c r="F151" i="4"/>
  <c r="M151" i="4" s="1"/>
  <c r="N151" i="4" s="1"/>
  <c r="AH284" i="14" s="1"/>
  <c r="F153" i="4"/>
  <c r="M153" i="4" s="1"/>
  <c r="N153" i="4" s="1"/>
  <c r="AH286" i="14" s="1"/>
  <c r="F155" i="4"/>
  <c r="M155" i="4" s="1"/>
  <c r="N155" i="4" s="1"/>
  <c r="AH288" i="14" s="1"/>
  <c r="F157" i="4"/>
  <c r="M157" i="4" s="1"/>
  <c r="N157" i="4" s="1"/>
  <c r="AH290" i="14" s="1"/>
  <c r="F159" i="4"/>
  <c r="M159" i="4" s="1"/>
  <c r="N159" i="4" s="1"/>
  <c r="AH134" i="14" s="1"/>
  <c r="F9" i="4"/>
  <c r="M9" i="4" s="1"/>
  <c r="N9" i="4" s="1"/>
  <c r="AH112" i="14" s="1"/>
  <c r="F11" i="4"/>
  <c r="M11" i="4" s="1"/>
  <c r="N11" i="4" s="1"/>
  <c r="AH136" i="14" s="1"/>
  <c r="F13" i="4"/>
  <c r="M13" i="4" s="1"/>
  <c r="N13" i="4" s="1"/>
  <c r="AH66" i="14" s="1"/>
  <c r="F15" i="4"/>
  <c r="M15" i="4" s="1"/>
  <c r="N15" i="4" s="1"/>
  <c r="AH204" i="14" s="1"/>
  <c r="F17" i="4"/>
  <c r="M17" i="4" s="1"/>
  <c r="N17" i="4" s="1"/>
  <c r="AH6" i="14" s="1"/>
  <c r="F19" i="4"/>
  <c r="M19" i="4" s="1"/>
  <c r="N19" i="4" s="1"/>
  <c r="AH205" i="14" s="1"/>
  <c r="F21" i="4"/>
  <c r="M21" i="4" s="1"/>
  <c r="N21" i="4" s="1"/>
  <c r="AH34" i="14" s="1"/>
  <c r="F23" i="4"/>
  <c r="M23" i="4" s="1"/>
  <c r="N23" i="4" s="1"/>
  <c r="AH72" i="14" s="1"/>
  <c r="F25" i="4"/>
  <c r="M25" i="4" s="1"/>
  <c r="N25" i="4" s="1"/>
  <c r="AH148" i="14" s="1"/>
  <c r="F27" i="4"/>
  <c r="M27" i="4" s="1"/>
  <c r="N27" i="4" s="1"/>
  <c r="AH16" i="14" s="1"/>
  <c r="F29" i="4"/>
  <c r="M29" i="4" s="1"/>
  <c r="N29" i="4" s="1"/>
  <c r="AH54" i="14" s="1"/>
  <c r="F31" i="4"/>
  <c r="M31" i="4" s="1"/>
  <c r="N31" i="4" s="1"/>
  <c r="AH209" i="14" s="1"/>
  <c r="F33" i="4"/>
  <c r="M33" i="4" s="1"/>
  <c r="N33" i="4" s="1"/>
  <c r="AH210" i="14" s="1"/>
  <c r="F35" i="4"/>
  <c r="M35" i="4" s="1"/>
  <c r="N35" i="4" s="1"/>
  <c r="AH212" i="14" s="1"/>
  <c r="F37" i="4"/>
  <c r="M37" i="4" s="1"/>
  <c r="N37" i="4" s="1"/>
  <c r="AH198" i="14" s="1"/>
  <c r="F39" i="4"/>
  <c r="M39" i="4" s="1"/>
  <c r="N39" i="4" s="1"/>
  <c r="AH213" i="14" s="1"/>
  <c r="F41" i="4"/>
  <c r="M41" i="4" s="1"/>
  <c r="N41" i="4" s="1"/>
  <c r="AH192" i="14" s="1"/>
  <c r="F43" i="4"/>
  <c r="M43" i="4" s="1"/>
  <c r="N43" i="4" s="1"/>
  <c r="AH74" i="14" s="1"/>
  <c r="F45" i="4"/>
  <c r="M45" i="4" s="1"/>
  <c r="N45" i="4" s="1"/>
  <c r="AH215" i="14" s="1"/>
  <c r="F47" i="4"/>
  <c r="M47" i="4" s="1"/>
  <c r="N47" i="4" s="1"/>
  <c r="AH14" i="14" s="1"/>
  <c r="F78" i="4"/>
  <c r="M78" i="4" s="1"/>
  <c r="N78" i="4" s="1"/>
  <c r="AH142" i="14" s="1"/>
  <c r="F80" i="4"/>
  <c r="M80" i="4" s="1"/>
  <c r="N80" i="4" s="1"/>
  <c r="AH162" i="14" s="1"/>
  <c r="F82" i="4"/>
  <c r="M82" i="4" s="1"/>
  <c r="N82" i="4" s="1"/>
  <c r="AH224" i="14" s="1"/>
  <c r="F84" i="4"/>
  <c r="M84" i="4" s="1"/>
  <c r="N84" i="4" s="1"/>
  <c r="AH8" i="14" s="1"/>
  <c r="F86" i="4"/>
  <c r="M86" i="4" s="1"/>
  <c r="N86" i="4" s="1"/>
  <c r="AH225" i="14" s="1"/>
  <c r="F88" i="4"/>
  <c r="M88" i="4" s="1"/>
  <c r="N88" i="4" s="1"/>
  <c r="AH56" i="14" s="1"/>
  <c r="F90" i="4"/>
  <c r="M90" i="4" s="1"/>
  <c r="N90" i="4" s="1"/>
  <c r="AH228" i="14" s="1"/>
  <c r="F92" i="4"/>
  <c r="M92" i="4" s="1"/>
  <c r="N92" i="4" s="1"/>
  <c r="AH230" i="14" s="1"/>
  <c r="F94" i="4"/>
  <c r="M94" i="4" s="1"/>
  <c r="N94" i="4" s="1"/>
  <c r="AH231" i="14" s="1"/>
  <c r="F96" i="4"/>
  <c r="M96" i="4" s="1"/>
  <c r="N96" i="4" s="1"/>
  <c r="AH233" i="14" s="1"/>
  <c r="F98" i="4"/>
  <c r="M98" i="4" s="1"/>
  <c r="N98" i="4" s="1"/>
  <c r="AH235" i="14" s="1"/>
  <c r="F100" i="4"/>
  <c r="M100" i="4" s="1"/>
  <c r="N100" i="4" s="1"/>
  <c r="AH237" i="14" s="1"/>
  <c r="F102" i="4"/>
  <c r="M102" i="4" s="1"/>
  <c r="N102" i="4" s="1"/>
  <c r="AH239" i="14" s="1"/>
  <c r="F104" i="4"/>
  <c r="M104" i="4" s="1"/>
  <c r="N104" i="4" s="1"/>
  <c r="AH241" i="14" s="1"/>
  <c r="F106" i="4"/>
  <c r="M106" i="4" s="1"/>
  <c r="N106" i="4" s="1"/>
  <c r="AH243" i="14" s="1"/>
  <c r="F108" i="4"/>
  <c r="M108" i="4" s="1"/>
  <c r="N108" i="4" s="1"/>
  <c r="AH184" i="14" s="1"/>
  <c r="F110" i="4"/>
  <c r="M110" i="4" s="1"/>
  <c r="N110" i="4" s="1"/>
  <c r="AH246" i="14" s="1"/>
  <c r="F112" i="4"/>
  <c r="M112" i="4" s="1"/>
  <c r="N112" i="4" s="1"/>
  <c r="AH248" i="14" s="1"/>
  <c r="F114" i="4"/>
  <c r="M114" i="4" s="1"/>
  <c r="N114" i="4" s="1"/>
  <c r="AH250" i="14" s="1"/>
  <c r="F116" i="4"/>
  <c r="M116" i="4" s="1"/>
  <c r="N116" i="4" s="1"/>
  <c r="AH252" i="14" s="1"/>
  <c r="F118" i="4"/>
  <c r="M118" i="4" s="1"/>
  <c r="N118" i="4" s="1"/>
  <c r="AH254" i="14" s="1"/>
  <c r="F120" i="4"/>
  <c r="M120" i="4" s="1"/>
  <c r="N120" i="4" s="1"/>
  <c r="AH37" i="14" s="1"/>
  <c r="F122" i="4"/>
  <c r="M122" i="4" s="1"/>
  <c r="N122" i="4" s="1"/>
  <c r="AH129" i="14" s="1"/>
  <c r="F124" i="4"/>
  <c r="M124" i="4" s="1"/>
  <c r="N124" i="4" s="1"/>
  <c r="AH50" i="14" s="1"/>
  <c r="F126" i="4"/>
  <c r="M126" i="4" s="1"/>
  <c r="N126" i="4" s="1"/>
  <c r="AH259" i="14" s="1"/>
  <c r="F128" i="4"/>
  <c r="M128" i="4" s="1"/>
  <c r="N128" i="4" s="1"/>
  <c r="AH261" i="14" s="1"/>
  <c r="F130" i="4"/>
  <c r="M130" i="4" s="1"/>
  <c r="N130" i="4" s="1"/>
  <c r="AH263" i="14" s="1"/>
  <c r="F132" i="4"/>
  <c r="M132" i="4" s="1"/>
  <c r="N132" i="4" s="1"/>
  <c r="AH265" i="14" s="1"/>
  <c r="F134" i="4"/>
  <c r="M134" i="4" s="1"/>
  <c r="N134" i="4" s="1"/>
  <c r="AH267" i="14" s="1"/>
  <c r="F136" i="4"/>
  <c r="M136" i="4" s="1"/>
  <c r="N136" i="4" s="1"/>
  <c r="AH269" i="14" s="1"/>
  <c r="F138" i="4"/>
  <c r="M138" i="4" s="1"/>
  <c r="N138" i="4" s="1"/>
  <c r="AH271" i="14" s="1"/>
  <c r="F140" i="4"/>
  <c r="M140" i="4" s="1"/>
  <c r="N140" i="4" s="1"/>
  <c r="AH273" i="14" s="1"/>
  <c r="F161" i="4"/>
  <c r="M161" i="4" s="1"/>
  <c r="N161" i="4" s="1"/>
  <c r="AH292" i="14" s="1"/>
  <c r="F163" i="4"/>
  <c r="M163" i="4" s="1"/>
  <c r="N163" i="4" s="1"/>
  <c r="AH294" i="14" s="1"/>
  <c r="F165" i="4"/>
  <c r="M165" i="4" s="1"/>
  <c r="N165" i="4" s="1"/>
  <c r="AH296" i="14" s="1"/>
  <c r="F167" i="4"/>
  <c r="M167" i="4" s="1"/>
  <c r="N167" i="4" s="1"/>
  <c r="AH298" i="14" s="1"/>
  <c r="F169" i="4"/>
  <c r="M169" i="4" s="1"/>
  <c r="N169" i="4" s="1"/>
  <c r="AH300" i="14" s="1"/>
  <c r="F171" i="4"/>
  <c r="M171" i="4" s="1"/>
  <c r="N171" i="4" s="1"/>
  <c r="AH302" i="14" s="1"/>
  <c r="F173" i="4"/>
  <c r="M173" i="4" s="1"/>
  <c r="N173" i="4" s="1"/>
  <c r="AH304" i="14" s="1"/>
  <c r="F175" i="4"/>
  <c r="M175" i="4" s="1"/>
  <c r="N175" i="4" s="1"/>
  <c r="AH306" i="14" s="1"/>
  <c r="F49" i="4"/>
  <c r="M49" i="4" s="1"/>
  <c r="N49" i="4" s="1"/>
  <c r="AH217" i="14" s="1"/>
  <c r="F51" i="4"/>
  <c r="M51" i="4" s="1"/>
  <c r="N51" i="4" s="1"/>
  <c r="AH36" i="14" s="1"/>
  <c r="F53" i="4"/>
  <c r="M53" i="4" s="1"/>
  <c r="N53" i="4" s="1"/>
  <c r="AH104" i="14" s="1"/>
  <c r="F55" i="4"/>
  <c r="M55" i="4" s="1"/>
  <c r="N55" i="4" s="1"/>
  <c r="AH128" i="14" s="1"/>
  <c r="F57" i="4"/>
  <c r="M57" i="4" s="1"/>
  <c r="N57" i="4" s="1"/>
  <c r="AH96" i="14" s="1"/>
  <c r="F59" i="4"/>
  <c r="M59" i="4" s="1"/>
  <c r="N59" i="4" s="1"/>
  <c r="AH44" i="14" s="1"/>
  <c r="F61" i="4"/>
  <c r="M61" i="4" s="1"/>
  <c r="N61" i="4" s="1"/>
  <c r="AH140" i="14" s="1"/>
  <c r="F63" i="4"/>
  <c r="M63" i="4" s="1"/>
  <c r="N63" i="4" s="1"/>
  <c r="AH80" i="14" s="1"/>
  <c r="F65" i="4"/>
  <c r="M65" i="4" s="1"/>
  <c r="N65" i="4" s="1"/>
  <c r="AH220" i="14" s="1"/>
  <c r="F67" i="4"/>
  <c r="M67" i="4" s="1"/>
  <c r="N67" i="4" s="1"/>
  <c r="AH186" i="14" s="1"/>
  <c r="F69" i="4"/>
  <c r="M69" i="4" s="1"/>
  <c r="N69" i="4" s="1"/>
  <c r="AH18" i="14" s="1"/>
  <c r="F71" i="4"/>
  <c r="M71" i="4" s="1"/>
  <c r="N71" i="4" s="1"/>
  <c r="AH158" i="14" s="1"/>
  <c r="F73" i="4"/>
  <c r="M73" i="4" s="1"/>
  <c r="N73" i="4" s="1"/>
  <c r="AH94" i="14" s="1"/>
  <c r="F75" i="4"/>
  <c r="M75" i="4" s="1"/>
  <c r="N75" i="4" s="1"/>
  <c r="AH122" i="14" s="1"/>
  <c r="F142" i="4"/>
  <c r="M142" i="4" s="1"/>
  <c r="N142" i="4" s="1"/>
  <c r="AH275" i="14" s="1"/>
  <c r="F144" i="4"/>
  <c r="M144" i="4" s="1"/>
  <c r="N144" i="4" s="1"/>
  <c r="AH277" i="14" s="1"/>
  <c r="F146" i="4"/>
  <c r="M146" i="4" s="1"/>
  <c r="N146" i="4" s="1"/>
  <c r="AH279" i="14" s="1"/>
  <c r="F148" i="4"/>
  <c r="M148" i="4" s="1"/>
  <c r="N148" i="4" s="1"/>
  <c r="AH281" i="14" s="1"/>
  <c r="F150" i="4"/>
  <c r="M150" i="4" s="1"/>
  <c r="N150" i="4" s="1"/>
  <c r="AH283" i="14" s="1"/>
  <c r="F152" i="4"/>
  <c r="M152" i="4" s="1"/>
  <c r="N152" i="4" s="1"/>
  <c r="AH285" i="14" s="1"/>
  <c r="F154" i="4"/>
  <c r="M154" i="4" s="1"/>
  <c r="N154" i="4" s="1"/>
  <c r="AH287" i="14" s="1"/>
  <c r="F156" i="4"/>
  <c r="M156" i="4" s="1"/>
  <c r="N156" i="4" s="1"/>
  <c r="AH289" i="14" s="1"/>
  <c r="F158" i="4"/>
  <c r="M158" i="4" s="1"/>
  <c r="N158" i="4" s="1"/>
  <c r="AH291" i="14" s="1"/>
  <c r="F160" i="4"/>
  <c r="M160" i="4" s="1"/>
  <c r="N160" i="4" s="1"/>
  <c r="AH24" i="14" s="1"/>
  <c r="F176" i="4"/>
  <c r="M176" i="4" s="1"/>
  <c r="N176" i="4" s="1"/>
  <c r="AH307" i="14" s="1"/>
  <c r="F178" i="4"/>
  <c r="M178" i="4" s="1"/>
  <c r="N178" i="4" s="1"/>
  <c r="AH309" i="14" s="1"/>
  <c r="F180" i="4"/>
  <c r="M180" i="4" s="1"/>
  <c r="N180" i="4" s="1"/>
  <c r="AH311" i="14" s="1"/>
  <c r="F189" i="4"/>
  <c r="M189" i="4" s="1"/>
  <c r="N189" i="4" s="1"/>
  <c r="AH320" i="14" s="1"/>
  <c r="F191" i="4"/>
  <c r="M191" i="4" s="1"/>
  <c r="N191" i="4" s="1"/>
  <c r="AH322" i="14" s="1"/>
  <c r="F193" i="4"/>
  <c r="M193" i="4" s="1"/>
  <c r="N193" i="4" s="1"/>
  <c r="AH324" i="14" s="1"/>
  <c r="F232" i="4"/>
  <c r="M232" i="4" s="1"/>
  <c r="N232" i="4" s="1"/>
  <c r="AH360" i="14" s="1"/>
  <c r="F234" i="4"/>
  <c r="M234" i="4" s="1"/>
  <c r="N234" i="4" s="1"/>
  <c r="AH362" i="14" s="1"/>
  <c r="F241" i="4"/>
  <c r="M241" i="4" s="1"/>
  <c r="N241" i="4" s="1"/>
  <c r="AH368" i="14" s="1"/>
  <c r="F243" i="4"/>
  <c r="M243" i="4" s="1"/>
  <c r="N243" i="4" s="1"/>
  <c r="AH370" i="14" s="1"/>
  <c r="F245" i="4"/>
  <c r="M245" i="4" s="1"/>
  <c r="N245" i="4" s="1"/>
  <c r="AH372" i="14" s="1"/>
  <c r="F247" i="4"/>
  <c r="M247" i="4" s="1"/>
  <c r="N247" i="4" s="1"/>
  <c r="AH374" i="14" s="1"/>
  <c r="F274" i="4"/>
  <c r="M274" i="4" s="1"/>
  <c r="N274" i="4" s="1"/>
  <c r="AH168" i="14" s="1"/>
  <c r="F276" i="4"/>
  <c r="M276" i="4" s="1"/>
  <c r="N276" i="4" s="1"/>
  <c r="AH402" i="14" s="1"/>
  <c r="F278" i="4"/>
  <c r="M278" i="4" s="1"/>
  <c r="N278" i="4" s="1"/>
  <c r="AH404" i="14" s="1"/>
  <c r="F280" i="4"/>
  <c r="M280" i="4" s="1"/>
  <c r="N280" i="4" s="1"/>
  <c r="AH406" i="14" s="1"/>
  <c r="F289" i="4"/>
  <c r="M289" i="4" s="1"/>
  <c r="N289" i="4" s="1"/>
  <c r="AH200" i="14" s="1"/>
  <c r="F291" i="4"/>
  <c r="M291" i="4" s="1"/>
  <c r="N291" i="4" s="1"/>
  <c r="AH154" i="14" s="1"/>
  <c r="F293" i="4"/>
  <c r="M293" i="4" s="1"/>
  <c r="N293" i="4" s="1"/>
  <c r="AH78" i="14" s="1"/>
  <c r="F295" i="4"/>
  <c r="M295" i="4" s="1"/>
  <c r="N295" i="4" s="1"/>
  <c r="AH126" i="14" s="1"/>
  <c r="F306" i="4"/>
  <c r="M306" i="4" s="1"/>
  <c r="N306" i="4" s="1"/>
  <c r="AH422" i="14" s="1"/>
  <c r="F308" i="4"/>
  <c r="M308" i="4" s="1"/>
  <c r="N308" i="4" s="1"/>
  <c r="AH424" i="14" s="1"/>
  <c r="F310" i="4"/>
  <c r="M310" i="4" s="1"/>
  <c r="N310" i="4" s="1"/>
  <c r="AH426" i="14" s="1"/>
  <c r="F321" i="4"/>
  <c r="M321" i="4" s="1"/>
  <c r="N321" i="4" s="1"/>
  <c r="AH437" i="14" s="1"/>
  <c r="F323" i="4"/>
  <c r="M323" i="4" s="1"/>
  <c r="N323" i="4" s="1"/>
  <c r="AH439" i="14" s="1"/>
  <c r="F325" i="4"/>
  <c r="M325" i="4" s="1"/>
  <c r="N325" i="4" s="1"/>
  <c r="AH119" i="14" s="1"/>
  <c r="F334" i="4"/>
  <c r="M334" i="4" s="1"/>
  <c r="N334" i="4" s="1"/>
  <c r="AH445" i="14" s="1"/>
  <c r="F182" i="4"/>
  <c r="M182" i="4" s="1"/>
  <c r="N182" i="4" s="1"/>
  <c r="AH313" i="14" s="1"/>
  <c r="F184" i="4"/>
  <c r="M184" i="4" s="1"/>
  <c r="N184" i="4" s="1"/>
  <c r="AH315" i="14" s="1"/>
  <c r="F186" i="4"/>
  <c r="M186" i="4" s="1"/>
  <c r="N186" i="4" s="1"/>
  <c r="AH317" i="14" s="1"/>
  <c r="F188" i="4"/>
  <c r="M188" i="4" s="1"/>
  <c r="N188" i="4" s="1"/>
  <c r="AH319" i="14" s="1"/>
  <c r="F195" i="4"/>
  <c r="M195" i="4" s="1"/>
  <c r="N195" i="4" s="1"/>
  <c r="AH326" i="14" s="1"/>
  <c r="F197" i="4"/>
  <c r="M197" i="4" s="1"/>
  <c r="N197" i="4" s="1"/>
  <c r="AH328" i="14" s="1"/>
  <c r="F199" i="4"/>
  <c r="M199" i="4" s="1"/>
  <c r="N199" i="4" s="1"/>
  <c r="AH330" i="14" s="1"/>
  <c r="F201" i="4"/>
  <c r="M201" i="4" s="1"/>
  <c r="N201" i="4" s="1"/>
  <c r="AH332" i="14" s="1"/>
  <c r="F203" i="4"/>
  <c r="M203" i="4" s="1"/>
  <c r="N203" i="4" s="1"/>
  <c r="AH334" i="14" s="1"/>
  <c r="F205" i="4"/>
  <c r="M205" i="4" s="1"/>
  <c r="N205" i="4" s="1"/>
  <c r="AH336" i="14" s="1"/>
  <c r="F207" i="4"/>
  <c r="M207" i="4" s="1"/>
  <c r="N207" i="4" s="1"/>
  <c r="AH166" i="14" s="1"/>
  <c r="F209" i="4"/>
  <c r="M209" i="4" s="1"/>
  <c r="N209" i="4" s="1"/>
  <c r="AH337" i="14" s="1"/>
  <c r="F211" i="4"/>
  <c r="M211" i="4" s="1"/>
  <c r="N211" i="4" s="1"/>
  <c r="AH339" i="14" s="1"/>
  <c r="F213" i="4"/>
  <c r="M213" i="4" s="1"/>
  <c r="N213" i="4" s="1"/>
  <c r="AH341" i="14" s="1"/>
  <c r="F215" i="4"/>
  <c r="M215" i="4" s="1"/>
  <c r="N215" i="4" s="1"/>
  <c r="AH343" i="14" s="1"/>
  <c r="F217" i="4"/>
  <c r="M217" i="4" s="1"/>
  <c r="N217" i="4" s="1"/>
  <c r="AH345" i="14" s="1"/>
  <c r="F219" i="4"/>
  <c r="M219" i="4" s="1"/>
  <c r="N219" i="4" s="1"/>
  <c r="AH347" i="14" s="1"/>
  <c r="F221" i="4"/>
  <c r="M221" i="4" s="1"/>
  <c r="N221" i="4" s="1"/>
  <c r="AH349" i="14" s="1"/>
  <c r="F223" i="4"/>
  <c r="M223" i="4" s="1"/>
  <c r="N223" i="4" s="1"/>
  <c r="AH351" i="14" s="1"/>
  <c r="F225" i="4"/>
  <c r="M225" i="4" s="1"/>
  <c r="N225" i="4" s="1"/>
  <c r="AH353" i="14" s="1"/>
  <c r="F227" i="4"/>
  <c r="M227" i="4" s="1"/>
  <c r="N227" i="4" s="1"/>
  <c r="AH355" i="14" s="1"/>
  <c r="F229" i="4"/>
  <c r="M229" i="4" s="1"/>
  <c r="N229" i="4" s="1"/>
  <c r="AH357" i="14" s="1"/>
  <c r="F231" i="4"/>
  <c r="M231" i="4" s="1"/>
  <c r="N231" i="4" s="1"/>
  <c r="AH359" i="14" s="1"/>
  <c r="F236" i="4"/>
  <c r="M236" i="4" s="1"/>
  <c r="N236" i="4" s="1"/>
  <c r="AH363" i="14" s="1"/>
  <c r="F238" i="4"/>
  <c r="M238" i="4" s="1"/>
  <c r="N238" i="4" s="1"/>
  <c r="AH365" i="14" s="1"/>
  <c r="F240" i="4"/>
  <c r="M240" i="4" s="1"/>
  <c r="N240" i="4" s="1"/>
  <c r="AH367" i="14" s="1"/>
  <c r="F249" i="4"/>
  <c r="M249" i="4" s="1"/>
  <c r="N249" i="4" s="1"/>
  <c r="AH376" i="14" s="1"/>
  <c r="F251" i="4"/>
  <c r="M251" i="4" s="1"/>
  <c r="N251" i="4" s="1"/>
  <c r="AH378" i="14" s="1"/>
  <c r="F253" i="4"/>
  <c r="M253" i="4" s="1"/>
  <c r="N253" i="4" s="1"/>
  <c r="AH380" i="14" s="1"/>
  <c r="F255" i="4"/>
  <c r="M255" i="4" s="1"/>
  <c r="N255" i="4" s="1"/>
  <c r="AH382" i="14" s="1"/>
  <c r="F257" i="4"/>
  <c r="M257" i="4" s="1"/>
  <c r="N257" i="4" s="1"/>
  <c r="AH384" i="14" s="1"/>
  <c r="F259" i="4"/>
  <c r="M259" i="4" s="1"/>
  <c r="N259" i="4" s="1"/>
  <c r="AH386" i="14" s="1"/>
  <c r="F261" i="4"/>
  <c r="M261" i="4" s="1"/>
  <c r="N261" i="4" s="1"/>
  <c r="AH388" i="14" s="1"/>
  <c r="F263" i="4"/>
  <c r="M263" i="4" s="1"/>
  <c r="N263" i="4" s="1"/>
  <c r="AH390" i="14" s="1"/>
  <c r="F265" i="4"/>
  <c r="M265" i="4" s="1"/>
  <c r="N265" i="4" s="1"/>
  <c r="AH392" i="14" s="1"/>
  <c r="F267" i="4"/>
  <c r="M267" i="4" s="1"/>
  <c r="N267" i="4" s="1"/>
  <c r="AH394" i="14" s="1"/>
  <c r="F269" i="4"/>
  <c r="M269" i="4" s="1"/>
  <c r="N269" i="4" s="1"/>
  <c r="AH396" i="14" s="1"/>
  <c r="F271" i="4"/>
  <c r="M271" i="4" s="1"/>
  <c r="N271" i="4" s="1"/>
  <c r="AH398" i="14" s="1"/>
  <c r="F282" i="4"/>
  <c r="M282" i="4" s="1"/>
  <c r="N282" i="4" s="1"/>
  <c r="AH408" i="14" s="1"/>
  <c r="F284" i="4"/>
  <c r="M284" i="4" s="1"/>
  <c r="N284" i="4" s="1"/>
  <c r="AH410" i="14" s="1"/>
  <c r="F286" i="4"/>
  <c r="M286" i="4" s="1"/>
  <c r="N286" i="4" s="1"/>
  <c r="AH412" i="14" s="1"/>
  <c r="F288" i="4"/>
  <c r="M288" i="4" s="1"/>
  <c r="N288" i="4" s="1"/>
  <c r="AH414" i="14" s="1"/>
  <c r="F297" i="4"/>
  <c r="M297" i="4" s="1"/>
  <c r="N297" i="4" s="1"/>
  <c r="AH417" i="14" s="1"/>
  <c r="F299" i="4"/>
  <c r="M299" i="4" s="1"/>
  <c r="N299" i="4" s="1"/>
  <c r="AH188" i="14" s="1"/>
  <c r="F301" i="4"/>
  <c r="M301" i="4" s="1"/>
  <c r="N301" i="4" s="1"/>
  <c r="AH419" i="14" s="1"/>
  <c r="F303" i="4"/>
  <c r="M303" i="4" s="1"/>
  <c r="N303" i="4" s="1"/>
  <c r="AH420" i="14" s="1"/>
  <c r="F312" i="4"/>
  <c r="M312" i="4" s="1"/>
  <c r="N312" i="4" s="1"/>
  <c r="AH428" i="14" s="1"/>
  <c r="F314" i="4"/>
  <c r="M314" i="4" s="1"/>
  <c r="N314" i="4" s="1"/>
  <c r="AH430" i="14" s="1"/>
  <c r="F316" i="4"/>
  <c r="M316" i="4" s="1"/>
  <c r="N316" i="4" s="1"/>
  <c r="AH432" i="14" s="1"/>
  <c r="F318" i="4"/>
  <c r="M318" i="4" s="1"/>
  <c r="N318" i="4" s="1"/>
  <c r="AH434" i="14" s="1"/>
  <c r="F327" i="4"/>
  <c r="M327" i="4" s="1"/>
  <c r="N327" i="4" s="1"/>
  <c r="AH441" i="14" s="1"/>
  <c r="F329" i="4"/>
  <c r="M329" i="4" s="1"/>
  <c r="N329" i="4" s="1"/>
  <c r="AH182" i="14" s="1"/>
  <c r="F331" i="4"/>
  <c r="M331" i="4" s="1"/>
  <c r="N331" i="4" s="1"/>
  <c r="AH152" i="14" s="1"/>
  <c r="F177" i="4"/>
  <c r="M177" i="4" s="1"/>
  <c r="N177" i="4" s="1"/>
  <c r="AH308" i="14" s="1"/>
  <c r="F179" i="4"/>
  <c r="M179" i="4" s="1"/>
  <c r="N179" i="4" s="1"/>
  <c r="AH310" i="14" s="1"/>
  <c r="F190" i="4"/>
  <c r="M190" i="4" s="1"/>
  <c r="N190" i="4" s="1"/>
  <c r="AH321" i="14" s="1"/>
  <c r="F192" i="4"/>
  <c r="M192" i="4" s="1"/>
  <c r="N192" i="4" s="1"/>
  <c r="AH323" i="14" s="1"/>
  <c r="F194" i="4"/>
  <c r="M194" i="4" s="1"/>
  <c r="N194" i="4" s="1"/>
  <c r="AH325" i="14" s="1"/>
  <c r="F233" i="4"/>
  <c r="M233" i="4" s="1"/>
  <c r="N233" i="4" s="1"/>
  <c r="AH361" i="14" s="1"/>
  <c r="F242" i="4"/>
  <c r="M242" i="4" s="1"/>
  <c r="N242" i="4" s="1"/>
  <c r="AH369" i="14" s="1"/>
  <c r="F244" i="4"/>
  <c r="M244" i="4" s="1"/>
  <c r="N244" i="4" s="1"/>
  <c r="AH371" i="14" s="1"/>
  <c r="F246" i="4"/>
  <c r="M246" i="4" s="1"/>
  <c r="N246" i="4" s="1"/>
  <c r="AH373" i="14" s="1"/>
  <c r="F248" i="4"/>
  <c r="M248" i="4" s="1"/>
  <c r="N248" i="4" s="1"/>
  <c r="AH375" i="14" s="1"/>
  <c r="F273" i="4"/>
  <c r="M273" i="4" s="1"/>
  <c r="N273" i="4" s="1"/>
  <c r="AH400" i="14" s="1"/>
  <c r="F275" i="4"/>
  <c r="M275" i="4" s="1"/>
  <c r="N275" i="4" s="1"/>
  <c r="AH401" i="14" s="1"/>
  <c r="F277" i="4"/>
  <c r="M277" i="4" s="1"/>
  <c r="N277" i="4" s="1"/>
  <c r="AH403" i="14" s="1"/>
  <c r="F279" i="4"/>
  <c r="M279" i="4" s="1"/>
  <c r="N279" i="4" s="1"/>
  <c r="AH405" i="14" s="1"/>
  <c r="F290" i="4"/>
  <c r="M290" i="4" s="1"/>
  <c r="N290" i="4" s="1"/>
  <c r="AH415" i="14" s="1"/>
  <c r="F292" i="4"/>
  <c r="M292" i="4" s="1"/>
  <c r="N292" i="4" s="1"/>
  <c r="AH92" i="14" s="1"/>
  <c r="F294" i="4"/>
  <c r="M294" i="4" s="1"/>
  <c r="N294" i="4" s="1"/>
  <c r="AH170" i="14" s="1"/>
  <c r="F296" i="4"/>
  <c r="M296" i="4" s="1"/>
  <c r="N296" i="4" s="1"/>
  <c r="AH416" i="14" s="1"/>
  <c r="F305" i="4"/>
  <c r="M305" i="4" s="1"/>
  <c r="N305" i="4" s="1"/>
  <c r="AH421" i="14" s="1"/>
  <c r="F307" i="4"/>
  <c r="M307" i="4" s="1"/>
  <c r="N307" i="4" s="1"/>
  <c r="AH423" i="14" s="1"/>
  <c r="F309" i="4"/>
  <c r="M309" i="4" s="1"/>
  <c r="N309" i="4" s="1"/>
  <c r="AH425" i="14" s="1"/>
  <c r="F311" i="4"/>
  <c r="M311" i="4" s="1"/>
  <c r="N311" i="4" s="1"/>
  <c r="AH427" i="14" s="1"/>
  <c r="F320" i="4"/>
  <c r="M320" i="4" s="1"/>
  <c r="N320" i="4" s="1"/>
  <c r="AH436" i="14" s="1"/>
  <c r="F322" i="4"/>
  <c r="M322" i="4" s="1"/>
  <c r="N322" i="4" s="1"/>
  <c r="AH438" i="14" s="1"/>
  <c r="F324" i="4"/>
  <c r="M324" i="4" s="1"/>
  <c r="N324" i="4" s="1"/>
  <c r="AH440" i="14" s="1"/>
  <c r="F333" i="4"/>
  <c r="M333" i="4" s="1"/>
  <c r="N333" i="4" s="1"/>
  <c r="AH444" i="14" s="1"/>
  <c r="F181" i="4"/>
  <c r="M181" i="4" s="1"/>
  <c r="N181" i="4" s="1"/>
  <c r="AH312" i="14" s="1"/>
  <c r="F183" i="4"/>
  <c r="M183" i="4" s="1"/>
  <c r="N183" i="4" s="1"/>
  <c r="AH314" i="14" s="1"/>
  <c r="F185" i="4"/>
  <c r="M185" i="4" s="1"/>
  <c r="N185" i="4" s="1"/>
  <c r="AH316" i="14" s="1"/>
  <c r="F187" i="4"/>
  <c r="M187" i="4" s="1"/>
  <c r="N187" i="4" s="1"/>
  <c r="AH318" i="14" s="1"/>
  <c r="F196" i="4"/>
  <c r="M196" i="4" s="1"/>
  <c r="N196" i="4" s="1"/>
  <c r="AH327" i="14" s="1"/>
  <c r="F198" i="4"/>
  <c r="M198" i="4" s="1"/>
  <c r="N198" i="4" s="1"/>
  <c r="AH329" i="14" s="1"/>
  <c r="F200" i="4"/>
  <c r="M200" i="4" s="1"/>
  <c r="N200" i="4" s="1"/>
  <c r="AH331" i="14" s="1"/>
  <c r="F202" i="4"/>
  <c r="M202" i="4" s="1"/>
  <c r="N202" i="4" s="1"/>
  <c r="AH333" i="14" s="1"/>
  <c r="F204" i="4"/>
  <c r="M204" i="4" s="1"/>
  <c r="N204" i="4" s="1"/>
  <c r="AH335" i="14" s="1"/>
  <c r="F206" i="4"/>
  <c r="M206" i="4" s="1"/>
  <c r="N206" i="4" s="1"/>
  <c r="AH62" i="14" s="1"/>
  <c r="F208" i="4"/>
  <c r="M208" i="4" s="1"/>
  <c r="N208" i="4" s="1"/>
  <c r="AH32" i="14" s="1"/>
  <c r="F210" i="4"/>
  <c r="M210" i="4" s="1"/>
  <c r="N210" i="4" s="1"/>
  <c r="AH338" i="14" s="1"/>
  <c r="F212" i="4"/>
  <c r="M212" i="4" s="1"/>
  <c r="N212" i="4" s="1"/>
  <c r="AH340" i="14" s="1"/>
  <c r="F214" i="4"/>
  <c r="M214" i="4" s="1"/>
  <c r="N214" i="4" s="1"/>
  <c r="AH342" i="14" s="1"/>
  <c r="F216" i="4"/>
  <c r="M216" i="4" s="1"/>
  <c r="N216" i="4" s="1"/>
  <c r="AH344" i="14" s="1"/>
  <c r="F218" i="4"/>
  <c r="M218" i="4" s="1"/>
  <c r="N218" i="4" s="1"/>
  <c r="AH346" i="14" s="1"/>
  <c r="F220" i="4"/>
  <c r="M220" i="4" s="1"/>
  <c r="N220" i="4" s="1"/>
  <c r="AH348" i="14" s="1"/>
  <c r="F222" i="4"/>
  <c r="M222" i="4" s="1"/>
  <c r="N222" i="4" s="1"/>
  <c r="AH350" i="14" s="1"/>
  <c r="F224" i="4"/>
  <c r="M224" i="4" s="1"/>
  <c r="N224" i="4" s="1"/>
  <c r="AH352" i="14" s="1"/>
  <c r="F226" i="4"/>
  <c r="M226" i="4" s="1"/>
  <c r="N226" i="4" s="1"/>
  <c r="AH354" i="14" s="1"/>
  <c r="F228" i="4"/>
  <c r="M228" i="4" s="1"/>
  <c r="N228" i="4" s="1"/>
  <c r="AH356" i="14" s="1"/>
  <c r="F230" i="4"/>
  <c r="M230" i="4" s="1"/>
  <c r="N230" i="4" s="1"/>
  <c r="AH358" i="14" s="1"/>
  <c r="F235" i="4"/>
  <c r="M235" i="4" s="1"/>
  <c r="N235" i="4" s="1"/>
  <c r="AH193" i="14" s="1"/>
  <c r="F237" i="4"/>
  <c r="M237" i="4" s="1"/>
  <c r="N237" i="4" s="1"/>
  <c r="AH364" i="14" s="1"/>
  <c r="F239" i="4"/>
  <c r="M239" i="4" s="1"/>
  <c r="N239" i="4" s="1"/>
  <c r="AH366" i="14" s="1"/>
  <c r="F250" i="4"/>
  <c r="M250" i="4" s="1"/>
  <c r="N250" i="4" s="1"/>
  <c r="AH377" i="14" s="1"/>
  <c r="F252" i="4"/>
  <c r="M252" i="4" s="1"/>
  <c r="N252" i="4" s="1"/>
  <c r="AH379" i="14" s="1"/>
  <c r="F254" i="4"/>
  <c r="M254" i="4" s="1"/>
  <c r="N254" i="4" s="1"/>
  <c r="AH381" i="14" s="1"/>
  <c r="F256" i="4"/>
  <c r="M256" i="4" s="1"/>
  <c r="N256" i="4" s="1"/>
  <c r="AH383" i="14" s="1"/>
  <c r="F258" i="4"/>
  <c r="M258" i="4" s="1"/>
  <c r="N258" i="4" s="1"/>
  <c r="AH385" i="14" s="1"/>
  <c r="F260" i="4"/>
  <c r="M260" i="4" s="1"/>
  <c r="N260" i="4" s="1"/>
  <c r="AH387" i="14" s="1"/>
  <c r="F262" i="4"/>
  <c r="M262" i="4" s="1"/>
  <c r="N262" i="4" s="1"/>
  <c r="AH389" i="14" s="1"/>
  <c r="F264" i="4"/>
  <c r="M264" i="4" s="1"/>
  <c r="N264" i="4" s="1"/>
  <c r="AH391" i="14" s="1"/>
  <c r="F266" i="4"/>
  <c r="M266" i="4" s="1"/>
  <c r="N266" i="4" s="1"/>
  <c r="AH393" i="14" s="1"/>
  <c r="F268" i="4"/>
  <c r="M268" i="4" s="1"/>
  <c r="N268" i="4" s="1"/>
  <c r="AH395" i="14" s="1"/>
  <c r="F270" i="4"/>
  <c r="M270" i="4" s="1"/>
  <c r="N270" i="4" s="1"/>
  <c r="AH397" i="14" s="1"/>
  <c r="F272" i="4"/>
  <c r="M272" i="4" s="1"/>
  <c r="N272" i="4" s="1"/>
  <c r="AH399" i="14" s="1"/>
  <c r="F281" i="4"/>
  <c r="M281" i="4" s="1"/>
  <c r="N281" i="4" s="1"/>
  <c r="AH407" i="14" s="1"/>
  <c r="F283" i="4"/>
  <c r="M283" i="4" s="1"/>
  <c r="N283" i="4" s="1"/>
  <c r="AH409" i="14" s="1"/>
  <c r="F285" i="4"/>
  <c r="M285" i="4" s="1"/>
  <c r="N285" i="4" s="1"/>
  <c r="AH411" i="14" s="1"/>
  <c r="F287" i="4"/>
  <c r="M287" i="4" s="1"/>
  <c r="N287" i="4" s="1"/>
  <c r="AH413" i="14" s="1"/>
  <c r="F298" i="4"/>
  <c r="M298" i="4" s="1"/>
  <c r="N298" i="4" s="1"/>
  <c r="AH144" i="14" s="1"/>
  <c r="F300" i="4"/>
  <c r="M300" i="4" s="1"/>
  <c r="N300" i="4" s="1"/>
  <c r="AH418" i="14" s="1"/>
  <c r="F302" i="4"/>
  <c r="M302" i="4" s="1"/>
  <c r="N302" i="4" s="1"/>
  <c r="AH196" i="14" s="1"/>
  <c r="F304" i="4"/>
  <c r="M304" i="4" s="1"/>
  <c r="N304" i="4" s="1"/>
  <c r="AH159" i="14" s="1"/>
  <c r="F313" i="4"/>
  <c r="M313" i="4" s="1"/>
  <c r="N313" i="4" s="1"/>
  <c r="AH429" i="14" s="1"/>
  <c r="F315" i="4"/>
  <c r="M315" i="4" s="1"/>
  <c r="N315" i="4" s="1"/>
  <c r="AH431" i="14" s="1"/>
  <c r="F317" i="4"/>
  <c r="M317" i="4" s="1"/>
  <c r="N317" i="4" s="1"/>
  <c r="AH433" i="14" s="1"/>
  <c r="F319" i="4"/>
  <c r="M319" i="4" s="1"/>
  <c r="N319" i="4" s="1"/>
  <c r="AH435" i="14" s="1"/>
  <c r="F326" i="4"/>
  <c r="M326" i="4" s="1"/>
  <c r="N326" i="4" s="1"/>
  <c r="AH138" i="14" s="1"/>
  <c r="F328" i="4"/>
  <c r="M328" i="4" s="1"/>
  <c r="N328" i="4" s="1"/>
  <c r="AH442" i="14" s="1"/>
  <c r="F330" i="4"/>
  <c r="M330" i="4" s="1"/>
  <c r="N330" i="4" s="1"/>
  <c r="AH116" i="14" s="1"/>
  <c r="F332" i="4"/>
  <c r="M332" i="4" s="1"/>
  <c r="N332" i="4" s="1"/>
  <c r="AH443" i="14" s="1"/>
  <c r="F431" i="4"/>
  <c r="M431" i="4" s="1"/>
  <c r="N431" i="4" s="1"/>
  <c r="AH91" i="14" s="1"/>
  <c r="F433" i="4"/>
  <c r="M433" i="4" s="1"/>
  <c r="N433" i="4" s="1"/>
  <c r="AH89" i="14" s="1"/>
  <c r="F435" i="4"/>
  <c r="M435" i="4" s="1"/>
  <c r="N435" i="4" s="1"/>
  <c r="AH488" i="14" s="1"/>
  <c r="F437" i="4"/>
  <c r="M437" i="4" s="1"/>
  <c r="N437" i="4" s="1"/>
  <c r="AH489" i="14" s="1"/>
  <c r="F439" i="4"/>
  <c r="M439" i="4" s="1"/>
  <c r="N439" i="4" s="1"/>
  <c r="AH490" i="14" s="1"/>
  <c r="F441" i="4"/>
  <c r="M441" i="4" s="1"/>
  <c r="N441" i="4" s="1"/>
  <c r="AH23" i="14" s="1"/>
  <c r="F443" i="4"/>
  <c r="M443" i="4" s="1"/>
  <c r="N443" i="4" s="1"/>
  <c r="AH143" i="14" s="1"/>
  <c r="F445" i="4"/>
  <c r="M445" i="4" s="1"/>
  <c r="N445" i="4" s="1"/>
  <c r="AH163" i="14" s="1"/>
  <c r="F464" i="4"/>
  <c r="M464" i="4" s="1"/>
  <c r="N464" i="4" s="1"/>
  <c r="AH503" i="14" s="1"/>
  <c r="F466" i="4"/>
  <c r="M466" i="4" s="1"/>
  <c r="N466" i="4" s="1"/>
  <c r="AH505" i="14" s="1"/>
  <c r="F468" i="4"/>
  <c r="M468" i="4" s="1"/>
  <c r="N468" i="4" s="1"/>
  <c r="AH507" i="14" s="1"/>
  <c r="F470" i="4"/>
  <c r="M470" i="4" s="1"/>
  <c r="N470" i="4" s="1"/>
  <c r="AH509" i="14" s="1"/>
  <c r="F472" i="4"/>
  <c r="M472" i="4" s="1"/>
  <c r="N472" i="4" s="1"/>
  <c r="AH511" i="14" s="1"/>
  <c r="F474" i="4"/>
  <c r="M474" i="4" s="1"/>
  <c r="N474" i="4" s="1"/>
  <c r="AH512" i="14" s="1"/>
  <c r="F476" i="4"/>
  <c r="M476" i="4" s="1"/>
  <c r="N476" i="4" s="1"/>
  <c r="AH514" i="14" s="1"/>
  <c r="F478" i="4"/>
  <c r="M478" i="4" s="1"/>
  <c r="N478" i="4" s="1"/>
  <c r="AH516" i="14" s="1"/>
  <c r="F495" i="4"/>
  <c r="M495" i="4" s="1"/>
  <c r="N495" i="4" s="1"/>
  <c r="AH530" i="14" s="1"/>
  <c r="F497" i="4"/>
  <c r="M497" i="4" s="1"/>
  <c r="N497" i="4" s="1"/>
  <c r="AH532" i="14" s="1"/>
  <c r="F499" i="4"/>
  <c r="M499" i="4" s="1"/>
  <c r="N499" i="4" s="1"/>
  <c r="AH534" i="14" s="1"/>
  <c r="F501" i="4"/>
  <c r="M501" i="4" s="1"/>
  <c r="N501" i="4" s="1"/>
  <c r="AH536" i="14" s="1"/>
  <c r="F503" i="4"/>
  <c r="M503" i="4" s="1"/>
  <c r="N503" i="4" s="1"/>
  <c r="AH538" i="14" s="1"/>
  <c r="F336" i="4"/>
  <c r="M336" i="4" s="1"/>
  <c r="N336" i="4" s="1"/>
  <c r="AH124" i="14" s="1"/>
  <c r="F338" i="4"/>
  <c r="M338" i="4" s="1"/>
  <c r="N338" i="4" s="1"/>
  <c r="AH447" i="14" s="1"/>
  <c r="F340" i="4"/>
  <c r="M340" i="4" s="1"/>
  <c r="N340" i="4" s="1"/>
  <c r="AH449" i="14" s="1"/>
  <c r="F342" i="4"/>
  <c r="M342" i="4" s="1"/>
  <c r="N342" i="4" s="1"/>
  <c r="AH451" i="14" s="1"/>
  <c r="F344" i="4"/>
  <c r="M344" i="4" s="1"/>
  <c r="N344" i="4" s="1"/>
  <c r="AH453" i="14" s="1"/>
  <c r="F346" i="4"/>
  <c r="M346" i="4" s="1"/>
  <c r="N346" i="4" s="1"/>
  <c r="AH455" i="14" s="1"/>
  <c r="F348" i="4"/>
  <c r="M348" i="4" s="1"/>
  <c r="N348" i="4" s="1"/>
  <c r="AH457" i="14" s="1"/>
  <c r="F350" i="4"/>
  <c r="M350" i="4" s="1"/>
  <c r="N350" i="4" s="1"/>
  <c r="AH459" i="14" s="1"/>
  <c r="F352" i="4"/>
  <c r="M352" i="4" s="1"/>
  <c r="N352" i="4" s="1"/>
  <c r="AH461" i="14" s="1"/>
  <c r="F354" i="4"/>
  <c r="M354" i="4" s="1"/>
  <c r="N354" i="4" s="1"/>
  <c r="AH462" i="14" s="1"/>
  <c r="F356" i="4"/>
  <c r="M356" i="4" s="1"/>
  <c r="N356" i="4" s="1"/>
  <c r="AH146" i="14" s="1"/>
  <c r="F358" i="4"/>
  <c r="M358" i="4" s="1"/>
  <c r="N358" i="4" s="1"/>
  <c r="AH463" i="14" s="1"/>
  <c r="F360" i="4"/>
  <c r="M360" i="4" s="1"/>
  <c r="N360" i="4" s="1"/>
  <c r="AH464" i="14" s="1"/>
  <c r="F362" i="4"/>
  <c r="M362" i="4" s="1"/>
  <c r="N362" i="4" s="1"/>
  <c r="AH114" i="14" s="1"/>
  <c r="F364" i="4"/>
  <c r="M364" i="4" s="1"/>
  <c r="N364" i="4" s="1"/>
  <c r="AH467" i="14" s="1"/>
  <c r="F366" i="4"/>
  <c r="M366" i="4" s="1"/>
  <c r="N366" i="4" s="1"/>
  <c r="AH180" i="14" s="1"/>
  <c r="F368" i="4"/>
  <c r="M368" i="4" s="1"/>
  <c r="N368" i="4" s="1"/>
  <c r="AH155" i="14" s="1"/>
  <c r="F370" i="4"/>
  <c r="M370" i="4" s="1"/>
  <c r="N370" i="4" s="1"/>
  <c r="AH173" i="14" s="1"/>
  <c r="F372" i="4"/>
  <c r="M372" i="4" s="1"/>
  <c r="N372" i="4" s="1"/>
  <c r="AH101" i="14" s="1"/>
  <c r="F374" i="4"/>
  <c r="M374" i="4" s="1"/>
  <c r="N374" i="4" s="1"/>
  <c r="AH113" i="14" s="1"/>
  <c r="F376" i="4"/>
  <c r="M376" i="4" s="1"/>
  <c r="N376" i="4" s="1"/>
  <c r="AH137" i="14" s="1"/>
  <c r="F378" i="4"/>
  <c r="M378" i="4" s="1"/>
  <c r="N378" i="4" s="1"/>
  <c r="AH67" i="14" s="1"/>
  <c r="F380" i="4"/>
  <c r="M380" i="4" s="1"/>
  <c r="N380" i="4" s="1"/>
  <c r="AH471" i="14" s="1"/>
  <c r="F382" i="4"/>
  <c r="M382" i="4" s="1"/>
  <c r="N382" i="4" s="1"/>
  <c r="AH7" i="14" s="1"/>
  <c r="F384" i="4"/>
  <c r="M384" i="4" s="1"/>
  <c r="N384" i="4" s="1"/>
  <c r="AH472" i="14" s="1"/>
  <c r="F386" i="4"/>
  <c r="M386" i="4" s="1"/>
  <c r="N386" i="4" s="1"/>
  <c r="AH35" i="14" s="1"/>
  <c r="F388" i="4"/>
  <c r="M388" i="4" s="1"/>
  <c r="N388" i="4" s="1"/>
  <c r="AH73" i="14" s="1"/>
  <c r="F390" i="4"/>
  <c r="M390" i="4" s="1"/>
  <c r="N390" i="4" s="1"/>
  <c r="AH149" i="14" s="1"/>
  <c r="F392" i="4"/>
  <c r="M392" i="4" s="1"/>
  <c r="N392" i="4" s="1"/>
  <c r="AH17" i="14" s="1"/>
  <c r="F394" i="4"/>
  <c r="M394" i="4" s="1"/>
  <c r="N394" i="4" s="1"/>
  <c r="AH55" i="14" s="1"/>
  <c r="F396" i="4"/>
  <c r="M396" i="4" s="1"/>
  <c r="N396" i="4" s="1"/>
  <c r="AH476" i="14" s="1"/>
  <c r="F398" i="4"/>
  <c r="M398" i="4" s="1"/>
  <c r="N398" i="4" s="1"/>
  <c r="AH477" i="14" s="1"/>
  <c r="F400" i="4"/>
  <c r="M400" i="4" s="1"/>
  <c r="N400" i="4" s="1"/>
  <c r="AH479" i="14" s="1"/>
  <c r="F402" i="4"/>
  <c r="M402" i="4" s="1"/>
  <c r="N402" i="4" s="1"/>
  <c r="AH199" i="14" s="1"/>
  <c r="F404" i="4"/>
  <c r="M404" i="4" s="1"/>
  <c r="N404" i="4" s="1"/>
  <c r="AH480" i="14" s="1"/>
  <c r="F406" i="4"/>
  <c r="M406" i="4" s="1"/>
  <c r="N406" i="4" s="1"/>
  <c r="AH194" i="14" s="1"/>
  <c r="F408" i="4"/>
  <c r="M408" i="4" s="1"/>
  <c r="N408" i="4" s="1"/>
  <c r="AH75" i="14" s="1"/>
  <c r="F410" i="4"/>
  <c r="M410" i="4" s="1"/>
  <c r="N410" i="4" s="1"/>
  <c r="AH482" i="14" s="1"/>
  <c r="F412" i="4"/>
  <c r="M412" i="4" s="1"/>
  <c r="N412" i="4" s="1"/>
  <c r="AH15" i="14" s="1"/>
  <c r="F414" i="4"/>
  <c r="M414" i="4" s="1"/>
  <c r="N414" i="4" s="1"/>
  <c r="AH484" i="14" s="1"/>
  <c r="F416" i="4"/>
  <c r="M416" i="4" s="1"/>
  <c r="N416" i="4" s="1"/>
  <c r="AH38" i="14" s="1"/>
  <c r="F418" i="4"/>
  <c r="M418" i="4" s="1"/>
  <c r="N418" i="4" s="1"/>
  <c r="AH105" i="14" s="1"/>
  <c r="F420" i="4"/>
  <c r="M420" i="4" s="1"/>
  <c r="N420" i="4" s="1"/>
  <c r="AH130" i="14" s="1"/>
  <c r="F422" i="4"/>
  <c r="M422" i="4" s="1"/>
  <c r="N422" i="4" s="1"/>
  <c r="AH97" i="14" s="1"/>
  <c r="F424" i="4"/>
  <c r="M424" i="4" s="1"/>
  <c r="N424" i="4" s="1"/>
  <c r="AH45" i="14" s="1"/>
  <c r="F426" i="4"/>
  <c r="M426" i="4" s="1"/>
  <c r="N426" i="4" s="1"/>
  <c r="AH141" i="14" s="1"/>
  <c r="F428" i="4"/>
  <c r="M428" i="4" s="1"/>
  <c r="N428" i="4" s="1"/>
  <c r="AH81" i="14" s="1"/>
  <c r="F430" i="4"/>
  <c r="M430" i="4" s="1"/>
  <c r="N430" i="4" s="1"/>
  <c r="AH487" i="14" s="1"/>
  <c r="F447" i="4"/>
  <c r="M447" i="4" s="1"/>
  <c r="N447" i="4" s="1"/>
  <c r="AH491" i="14" s="1"/>
  <c r="F449" i="4"/>
  <c r="M449" i="4" s="1"/>
  <c r="N449" i="4" s="1"/>
  <c r="AH9" i="14" s="1"/>
  <c r="F451" i="4"/>
  <c r="M451" i="4" s="1"/>
  <c r="N451" i="4" s="1"/>
  <c r="AH492" i="14" s="1"/>
  <c r="F453" i="4"/>
  <c r="M453" i="4" s="1"/>
  <c r="N453" i="4" s="1"/>
  <c r="AH57" i="14" s="1"/>
  <c r="F455" i="4"/>
  <c r="M455" i="4" s="1"/>
  <c r="N455" i="4" s="1"/>
  <c r="AH495" i="14" s="1"/>
  <c r="F457" i="4"/>
  <c r="M457" i="4" s="1"/>
  <c r="N457" i="4" s="1"/>
  <c r="AH497" i="14" s="1"/>
  <c r="F459" i="4"/>
  <c r="M459" i="4" s="1"/>
  <c r="N459" i="4" s="1"/>
  <c r="AH498" i="14" s="1"/>
  <c r="F461" i="4"/>
  <c r="M461" i="4" s="1"/>
  <c r="N461" i="4" s="1"/>
  <c r="AH500" i="14" s="1"/>
  <c r="F480" i="4"/>
  <c r="M480" i="4" s="1"/>
  <c r="N480" i="4" s="1"/>
  <c r="AH518" i="14" s="1"/>
  <c r="F482" i="4"/>
  <c r="M482" i="4" s="1"/>
  <c r="N482" i="4" s="1"/>
  <c r="AH520" i="14" s="1"/>
  <c r="F484" i="4"/>
  <c r="M484" i="4" s="1"/>
  <c r="N484" i="4" s="1"/>
  <c r="AH522" i="14" s="1"/>
  <c r="F486" i="4"/>
  <c r="M486" i="4" s="1"/>
  <c r="N486" i="4" s="1"/>
  <c r="AH523" i="14" s="1"/>
  <c r="F488" i="4"/>
  <c r="M488" i="4" s="1"/>
  <c r="N488" i="4" s="1"/>
  <c r="AH524" i="14" s="1"/>
  <c r="F490" i="4"/>
  <c r="M490" i="4" s="1"/>
  <c r="N490" i="4" s="1"/>
  <c r="AH525" i="14" s="1"/>
  <c r="F492" i="4"/>
  <c r="M492" i="4" s="1"/>
  <c r="N492" i="4" s="1"/>
  <c r="AH527" i="14" s="1"/>
  <c r="F494" i="4"/>
  <c r="M494" i="4" s="1"/>
  <c r="N494" i="4" s="1"/>
  <c r="AH529" i="14" s="1"/>
  <c r="F432" i="4"/>
  <c r="M432" i="4" s="1"/>
  <c r="N432" i="4" s="1"/>
  <c r="AH189" i="14" s="1"/>
  <c r="F434" i="4"/>
  <c r="M434" i="4" s="1"/>
  <c r="N434" i="4" s="1"/>
  <c r="AH19" i="14" s="1"/>
  <c r="F436" i="4"/>
  <c r="M436" i="4" s="1"/>
  <c r="N436" i="4" s="1"/>
  <c r="AH160" i="14" s="1"/>
  <c r="F438" i="4"/>
  <c r="M438" i="4" s="1"/>
  <c r="N438" i="4" s="1"/>
  <c r="AH95" i="14" s="1"/>
  <c r="F440" i="4"/>
  <c r="M440" i="4" s="1"/>
  <c r="N440" i="4" s="1"/>
  <c r="AH123" i="14" s="1"/>
  <c r="F442" i="4"/>
  <c r="M442" i="4" s="1"/>
  <c r="N442" i="4" s="1"/>
  <c r="AH59" i="14" s="1"/>
  <c r="F444" i="4"/>
  <c r="M444" i="4" s="1"/>
  <c r="N444" i="4" s="1"/>
  <c r="AH190" i="14" s="1"/>
  <c r="F446" i="4"/>
  <c r="M446" i="4" s="1"/>
  <c r="N446" i="4" s="1"/>
  <c r="AH103" i="14" s="1"/>
  <c r="F463" i="4"/>
  <c r="M463" i="4" s="1"/>
  <c r="N463" i="4" s="1"/>
  <c r="AH502" i="14" s="1"/>
  <c r="F465" i="4"/>
  <c r="M465" i="4" s="1"/>
  <c r="N465" i="4" s="1"/>
  <c r="AH504" i="14" s="1"/>
  <c r="F467" i="4"/>
  <c r="M467" i="4" s="1"/>
  <c r="N467" i="4" s="1"/>
  <c r="AH506" i="14" s="1"/>
  <c r="F469" i="4"/>
  <c r="M469" i="4" s="1"/>
  <c r="N469" i="4" s="1"/>
  <c r="AH508" i="14" s="1"/>
  <c r="F471" i="4"/>
  <c r="M471" i="4" s="1"/>
  <c r="N471" i="4" s="1"/>
  <c r="AH510" i="14" s="1"/>
  <c r="F473" i="4"/>
  <c r="M473" i="4" s="1"/>
  <c r="N473" i="4" s="1"/>
  <c r="AH185" i="14" s="1"/>
  <c r="F475" i="4"/>
  <c r="M475" i="4" s="1"/>
  <c r="N475" i="4" s="1"/>
  <c r="AH513" i="14" s="1"/>
  <c r="F477" i="4"/>
  <c r="M477" i="4" s="1"/>
  <c r="N477" i="4" s="1"/>
  <c r="AH515" i="14" s="1"/>
  <c r="F496" i="4"/>
  <c r="M496" i="4" s="1"/>
  <c r="N496" i="4" s="1"/>
  <c r="AH531" i="14" s="1"/>
  <c r="F498" i="4"/>
  <c r="M498" i="4" s="1"/>
  <c r="N498" i="4" s="1"/>
  <c r="AH533" i="14" s="1"/>
  <c r="F500" i="4"/>
  <c r="M500" i="4" s="1"/>
  <c r="N500" i="4" s="1"/>
  <c r="AH535" i="14" s="1"/>
  <c r="F502" i="4"/>
  <c r="M502" i="4" s="1"/>
  <c r="N502" i="4" s="1"/>
  <c r="AH537" i="14" s="1"/>
  <c r="F335" i="4"/>
  <c r="M335" i="4" s="1"/>
  <c r="N335" i="4" s="1"/>
  <c r="AH150" i="14" s="1"/>
  <c r="F337" i="4"/>
  <c r="M337" i="4" s="1"/>
  <c r="N337" i="4" s="1"/>
  <c r="AH446" i="14" s="1"/>
  <c r="F339" i="4"/>
  <c r="M339" i="4" s="1"/>
  <c r="N339" i="4" s="1"/>
  <c r="AH448" i="14" s="1"/>
  <c r="F341" i="4"/>
  <c r="M341" i="4" s="1"/>
  <c r="N341" i="4" s="1"/>
  <c r="AH450" i="14" s="1"/>
  <c r="F343" i="4"/>
  <c r="M343" i="4" s="1"/>
  <c r="N343" i="4" s="1"/>
  <c r="AH452" i="14" s="1"/>
  <c r="F345" i="4"/>
  <c r="M345" i="4" s="1"/>
  <c r="N345" i="4" s="1"/>
  <c r="AH454" i="14" s="1"/>
  <c r="F347" i="4"/>
  <c r="M347" i="4" s="1"/>
  <c r="N347" i="4" s="1"/>
  <c r="AH456" i="14" s="1"/>
  <c r="F349" i="4"/>
  <c r="M349" i="4" s="1"/>
  <c r="N349" i="4" s="1"/>
  <c r="AH458" i="14" s="1"/>
  <c r="F351" i="4"/>
  <c r="M351" i="4" s="1"/>
  <c r="N351" i="4" s="1"/>
  <c r="AH460" i="14" s="1"/>
  <c r="F353" i="4"/>
  <c r="M353" i="4" s="1"/>
  <c r="N353" i="4" s="1"/>
  <c r="AH172" i="14" s="1"/>
  <c r="F355" i="4"/>
  <c r="M355" i="4" s="1"/>
  <c r="N355" i="4" s="1"/>
  <c r="AH42" i="14" s="1"/>
  <c r="F357" i="4"/>
  <c r="M357" i="4" s="1"/>
  <c r="N357" i="4" s="1"/>
  <c r="AH86" i="14" s="1"/>
  <c r="F359" i="4"/>
  <c r="M359" i="4" s="1"/>
  <c r="N359" i="4" s="1"/>
  <c r="AH108" i="14" s="1"/>
  <c r="F361" i="4"/>
  <c r="M361" i="4" s="1"/>
  <c r="N361" i="4" s="1"/>
  <c r="AH465" i="14" s="1"/>
  <c r="F363" i="4"/>
  <c r="M363" i="4" s="1"/>
  <c r="N363" i="4" s="1"/>
  <c r="AH466" i="14" s="1"/>
  <c r="F365" i="4"/>
  <c r="M365" i="4" s="1"/>
  <c r="N365" i="4" s="1"/>
  <c r="AH98" i="14" s="1"/>
  <c r="F367" i="4"/>
  <c r="M367" i="4" s="1"/>
  <c r="N367" i="4" s="1"/>
  <c r="AH84" i="14" s="1"/>
  <c r="F369" i="4"/>
  <c r="M369" i="4" s="1"/>
  <c r="N369" i="4" s="1"/>
  <c r="AH178" i="14" s="1"/>
  <c r="F371" i="4"/>
  <c r="M371" i="4" s="1"/>
  <c r="N371" i="4" s="1"/>
  <c r="AH468" i="14" s="1"/>
  <c r="F373" i="4"/>
  <c r="M373" i="4" s="1"/>
  <c r="N373" i="4" s="1"/>
  <c r="AH469" i="14" s="1"/>
  <c r="F375" i="4"/>
  <c r="M375" i="4" s="1"/>
  <c r="N375" i="4" s="1"/>
  <c r="AH470" i="14" s="1"/>
  <c r="F377" i="4"/>
  <c r="M377" i="4" s="1"/>
  <c r="N377" i="4" s="1"/>
  <c r="AH111" i="14" s="1"/>
  <c r="F379" i="4"/>
  <c r="M379" i="4" s="1"/>
  <c r="N379" i="4" s="1"/>
  <c r="AH41" i="14" s="1"/>
  <c r="F381" i="4"/>
  <c r="M381" i="4" s="1"/>
  <c r="N381" i="4" s="1"/>
  <c r="AH77" i="14" s="1"/>
  <c r="F383" i="4"/>
  <c r="M383" i="4" s="1"/>
  <c r="N383" i="4" s="1"/>
  <c r="AH107" i="14" s="1"/>
  <c r="F385" i="4"/>
  <c r="M385" i="4" s="1"/>
  <c r="N385" i="4" s="1"/>
  <c r="AH473" i="14" s="1"/>
  <c r="F387" i="4"/>
  <c r="M387" i="4" s="1"/>
  <c r="N387" i="4" s="1"/>
  <c r="AH31" i="14" s="1"/>
  <c r="F389" i="4"/>
  <c r="M389" i="4" s="1"/>
  <c r="N389" i="4" s="1"/>
  <c r="AH69" i="14" s="1"/>
  <c r="F391" i="4"/>
  <c r="M391" i="4" s="1"/>
  <c r="N391" i="4" s="1"/>
  <c r="AH29" i="14" s="1"/>
  <c r="F393" i="4"/>
  <c r="M393" i="4" s="1"/>
  <c r="N393" i="4" s="1"/>
  <c r="AH474" i="14" s="1"/>
  <c r="F395" i="4"/>
  <c r="M395" i="4" s="1"/>
  <c r="N395" i="4" s="1"/>
  <c r="AH475" i="14" s="1"/>
  <c r="F397" i="4"/>
  <c r="M397" i="4" s="1"/>
  <c r="N397" i="4" s="1"/>
  <c r="AH177" i="14" s="1"/>
  <c r="F399" i="4"/>
  <c r="M399" i="4" s="1"/>
  <c r="N399" i="4" s="1"/>
  <c r="AH478" i="14" s="1"/>
  <c r="F401" i="4"/>
  <c r="M401" i="4" s="1"/>
  <c r="N401" i="4" s="1"/>
  <c r="AH165" i="14" s="1"/>
  <c r="F403" i="4"/>
  <c r="M403" i="4" s="1"/>
  <c r="N403" i="4" s="1"/>
  <c r="AH13" i="14" s="1"/>
  <c r="F405" i="4"/>
  <c r="M405" i="4" s="1"/>
  <c r="N405" i="4" s="1"/>
  <c r="AH71" i="14" s="1"/>
  <c r="F407" i="4"/>
  <c r="M407" i="4" s="1"/>
  <c r="N407" i="4" s="1"/>
  <c r="AH481" i="14" s="1"/>
  <c r="F409" i="4"/>
  <c r="M409" i="4" s="1"/>
  <c r="N409" i="4" s="1"/>
  <c r="AH120" i="14" s="1"/>
  <c r="F411" i="4"/>
  <c r="M411" i="4" s="1"/>
  <c r="N411" i="4" s="1"/>
  <c r="AH53" i="14" s="1"/>
  <c r="F413" i="4"/>
  <c r="M413" i="4" s="1"/>
  <c r="N413" i="4" s="1"/>
  <c r="AH483" i="14" s="1"/>
  <c r="F415" i="4"/>
  <c r="M415" i="4" s="1"/>
  <c r="N415" i="4" s="1"/>
  <c r="AH61" i="14" s="1"/>
  <c r="F417" i="4"/>
  <c r="M417" i="4" s="1"/>
  <c r="N417" i="4" s="1"/>
  <c r="AH27" i="14" s="1"/>
  <c r="F419" i="4"/>
  <c r="M419" i="4" s="1"/>
  <c r="N419" i="4" s="1"/>
  <c r="AH48" i="14" s="1"/>
  <c r="F421" i="4"/>
  <c r="M421" i="4" s="1"/>
  <c r="N421" i="4" s="1"/>
  <c r="AH485" i="14" s="1"/>
  <c r="F423" i="4"/>
  <c r="M423" i="4" s="1"/>
  <c r="N423" i="4" s="1"/>
  <c r="AH83" i="14" s="1"/>
  <c r="F425" i="4"/>
  <c r="M425" i="4" s="1"/>
  <c r="N425" i="4" s="1"/>
  <c r="AH21" i="14" s="1"/>
  <c r="F427" i="4"/>
  <c r="M427" i="4" s="1"/>
  <c r="N427" i="4" s="1"/>
  <c r="AH65" i="14" s="1"/>
  <c r="F429" i="4"/>
  <c r="M429" i="4" s="1"/>
  <c r="N429" i="4" s="1"/>
  <c r="AH486" i="14" s="1"/>
  <c r="F448" i="4"/>
  <c r="M448" i="4" s="1"/>
  <c r="N448" i="4" s="1"/>
  <c r="AH49" i="14" s="1"/>
  <c r="F450" i="4"/>
  <c r="M450" i="4" s="1"/>
  <c r="N450" i="4" s="1"/>
  <c r="AH11" i="14" s="1"/>
  <c r="F452" i="4"/>
  <c r="M452" i="4" s="1"/>
  <c r="N452" i="4" s="1"/>
  <c r="AH493" i="14" s="1"/>
  <c r="F454" i="4"/>
  <c r="M454" i="4" s="1"/>
  <c r="N454" i="4" s="1"/>
  <c r="AH494" i="14" s="1"/>
  <c r="F456" i="4"/>
  <c r="M456" i="4" s="1"/>
  <c r="N456" i="4" s="1"/>
  <c r="AH496" i="14" s="1"/>
  <c r="F458" i="4"/>
  <c r="M458" i="4" s="1"/>
  <c r="N458" i="4" s="1"/>
  <c r="AH133" i="14" s="1"/>
  <c r="F460" i="4"/>
  <c r="M460" i="4" s="1"/>
  <c r="N460" i="4" s="1"/>
  <c r="AH499" i="14" s="1"/>
  <c r="F462" i="4"/>
  <c r="M462" i="4" s="1"/>
  <c r="N462" i="4" s="1"/>
  <c r="AH501" i="14" s="1"/>
  <c r="F479" i="4"/>
  <c r="M479" i="4" s="1"/>
  <c r="N479" i="4" s="1"/>
  <c r="AH517" i="14" s="1"/>
  <c r="F481" i="4"/>
  <c r="M481" i="4" s="1"/>
  <c r="N481" i="4" s="1"/>
  <c r="AH519" i="14" s="1"/>
  <c r="F483" i="4"/>
  <c r="M483" i="4" s="1"/>
  <c r="N483" i="4" s="1"/>
  <c r="AH521" i="14" s="1"/>
  <c r="F485" i="4"/>
  <c r="M485" i="4" s="1"/>
  <c r="N485" i="4" s="1"/>
  <c r="AH39" i="14" s="1"/>
  <c r="F487" i="4"/>
  <c r="M487" i="4" s="1"/>
  <c r="N487" i="4" s="1"/>
  <c r="AH131" i="14" s="1"/>
  <c r="F489" i="4"/>
  <c r="M489" i="4" s="1"/>
  <c r="N489" i="4" s="1"/>
  <c r="AH51" i="14" s="1"/>
  <c r="F491" i="4"/>
  <c r="M491" i="4" s="1"/>
  <c r="N491" i="4" s="1"/>
  <c r="AH526" i="14" s="1"/>
  <c r="F493" i="4"/>
  <c r="M493" i="4" s="1"/>
  <c r="N493" i="4" s="1"/>
  <c r="AH528" i="14" s="1"/>
  <c r="F504" i="4"/>
  <c r="M504" i="4" s="1"/>
  <c r="N504" i="4" s="1"/>
  <c r="AH539" i="14" s="1"/>
  <c r="F506" i="4"/>
  <c r="M506" i="4" s="1"/>
  <c r="N506" i="4" s="1"/>
  <c r="AH541" i="14" s="1"/>
  <c r="F508" i="4"/>
  <c r="M508" i="4" s="1"/>
  <c r="N508" i="4" s="1"/>
  <c r="AH543" i="14" s="1"/>
  <c r="F510" i="4"/>
  <c r="M510" i="4" s="1"/>
  <c r="N510" i="4" s="1"/>
  <c r="AH545" i="14" s="1"/>
  <c r="F512" i="4"/>
  <c r="M512" i="4" s="1"/>
  <c r="N512" i="4" s="1"/>
  <c r="AH547" i="14" s="1"/>
  <c r="F514" i="4"/>
  <c r="M514" i="4" s="1"/>
  <c r="N514" i="4" s="1"/>
  <c r="AH549" i="14" s="1"/>
  <c r="F516" i="4"/>
  <c r="M516" i="4" s="1"/>
  <c r="N516" i="4" s="1"/>
  <c r="AH551" i="14" s="1"/>
  <c r="F518" i="4"/>
  <c r="M518" i="4" s="1"/>
  <c r="N518" i="4" s="1"/>
  <c r="AH553" i="14" s="1"/>
  <c r="F520" i="4"/>
  <c r="M520" i="4" s="1"/>
  <c r="N520" i="4" s="1"/>
  <c r="AH555" i="14" s="1"/>
  <c r="F535" i="4"/>
  <c r="M535" i="4" s="1"/>
  <c r="N535" i="4" s="1"/>
  <c r="AH568" i="14" s="1"/>
  <c r="F537" i="4"/>
  <c r="M537" i="4" s="1"/>
  <c r="N537" i="4" s="1"/>
  <c r="AH570" i="14" s="1"/>
  <c r="F539" i="4"/>
  <c r="M539" i="4" s="1"/>
  <c r="N539" i="4" s="1"/>
  <c r="AH572" i="14" s="1"/>
  <c r="F548" i="4"/>
  <c r="M548" i="4" s="1"/>
  <c r="N548" i="4" s="1"/>
  <c r="AH581" i="14" s="1"/>
  <c r="F550" i="4"/>
  <c r="M550" i="4" s="1"/>
  <c r="N550" i="4" s="1"/>
  <c r="AH583" i="14" s="1"/>
  <c r="F552" i="4"/>
  <c r="M552" i="4" s="1"/>
  <c r="N552" i="4" s="1"/>
  <c r="AH585" i="14" s="1"/>
  <c r="F554" i="4"/>
  <c r="M554" i="4" s="1"/>
  <c r="N554" i="4" s="1"/>
  <c r="AH587" i="14" s="1"/>
  <c r="F563" i="4"/>
  <c r="M563" i="4" s="1"/>
  <c r="N563" i="4" s="1"/>
  <c r="AH596" i="14" s="1"/>
  <c r="F565" i="4"/>
  <c r="M565" i="4" s="1"/>
  <c r="N565" i="4" s="1"/>
  <c r="AH598" i="14" s="1"/>
  <c r="F567" i="4"/>
  <c r="M567" i="4" s="1"/>
  <c r="N567" i="4" s="1"/>
  <c r="AH600" i="14" s="1"/>
  <c r="F569" i="4"/>
  <c r="M569" i="4" s="1"/>
  <c r="N569" i="4" s="1"/>
  <c r="AH602" i="14" s="1"/>
  <c r="F686" i="4"/>
  <c r="M686" i="4" s="1"/>
  <c r="N686" i="4" s="1"/>
  <c r="AH704" i="14" s="1"/>
  <c r="F688" i="4"/>
  <c r="M688" i="4" s="1"/>
  <c r="N688" i="4" s="1"/>
  <c r="AH706" i="14" s="1"/>
  <c r="F690" i="4"/>
  <c r="M690" i="4" s="1"/>
  <c r="N690" i="4" s="1"/>
  <c r="AH121" i="14" s="1"/>
  <c r="F692" i="4"/>
  <c r="M692" i="4" s="1"/>
  <c r="N692" i="4" s="1"/>
  <c r="AH708" i="14" s="1"/>
  <c r="F703" i="4"/>
  <c r="M703" i="4" s="1"/>
  <c r="N703" i="4" s="1"/>
  <c r="AH714" i="14" s="1"/>
  <c r="F705" i="4"/>
  <c r="M705" i="4" s="1"/>
  <c r="N705" i="4" s="1"/>
  <c r="AH716" i="14" s="1"/>
  <c r="F707" i="4"/>
  <c r="M707" i="4" s="1"/>
  <c r="N707" i="4" s="1"/>
  <c r="AH718" i="14" s="1"/>
  <c r="F709" i="4"/>
  <c r="M709" i="4" s="1"/>
  <c r="N709" i="4" s="1"/>
  <c r="AH720" i="14" s="1"/>
  <c r="F718" i="4"/>
  <c r="M718" i="4" s="1"/>
  <c r="N718" i="4" s="1"/>
  <c r="AH174" i="14" s="1"/>
  <c r="F720" i="4"/>
  <c r="M720" i="4" s="1"/>
  <c r="N720" i="4" s="1"/>
  <c r="AH43" i="14" s="1"/>
  <c r="F722" i="4"/>
  <c r="M722" i="4" s="1"/>
  <c r="N722" i="4" s="1"/>
  <c r="AH87" i="14" s="1"/>
  <c r="F724" i="4"/>
  <c r="M724" i="4" s="1"/>
  <c r="N724" i="4" s="1"/>
  <c r="AH109" i="14" s="1"/>
  <c r="F735" i="4"/>
  <c r="M735" i="4" s="1"/>
  <c r="N735" i="4" s="1"/>
  <c r="AH175" i="14" s="1"/>
  <c r="F522" i="4"/>
  <c r="M522" i="4" s="1"/>
  <c r="N522" i="4" s="1"/>
  <c r="AH557" i="14" s="1"/>
  <c r="F524" i="4"/>
  <c r="M524" i="4" s="1"/>
  <c r="N524" i="4" s="1"/>
  <c r="AH135" i="14" s="1"/>
  <c r="F526" i="4"/>
  <c r="M526" i="4" s="1"/>
  <c r="N526" i="4" s="1"/>
  <c r="AH559" i="14" s="1"/>
  <c r="F528" i="4"/>
  <c r="M528" i="4" s="1"/>
  <c r="N528" i="4" s="1"/>
  <c r="AH561" i="14" s="1"/>
  <c r="F530" i="4"/>
  <c r="M530" i="4" s="1"/>
  <c r="N530" i="4" s="1"/>
  <c r="AH563" i="14" s="1"/>
  <c r="F532" i="4"/>
  <c r="M532" i="4" s="1"/>
  <c r="N532" i="4" s="1"/>
  <c r="AH565" i="14" s="1"/>
  <c r="F541" i="4"/>
  <c r="M541" i="4" s="1"/>
  <c r="N541" i="4" s="1"/>
  <c r="AH574" i="14" s="1"/>
  <c r="F543" i="4"/>
  <c r="M543" i="4" s="1"/>
  <c r="N543" i="4" s="1"/>
  <c r="AH576" i="14" s="1"/>
  <c r="F545" i="4"/>
  <c r="M545" i="4" s="1"/>
  <c r="N545" i="4" s="1"/>
  <c r="AH578" i="14" s="1"/>
  <c r="F556" i="4"/>
  <c r="M556" i="4" s="1"/>
  <c r="N556" i="4" s="1"/>
  <c r="AH589" i="14" s="1"/>
  <c r="F558" i="4"/>
  <c r="M558" i="4" s="1"/>
  <c r="N558" i="4" s="1"/>
  <c r="AH591" i="14" s="1"/>
  <c r="F560" i="4"/>
  <c r="M560" i="4" s="1"/>
  <c r="N560" i="4" s="1"/>
  <c r="AH593" i="14" s="1"/>
  <c r="F562" i="4"/>
  <c r="M562" i="4" s="1"/>
  <c r="N562" i="4" s="1"/>
  <c r="AH595" i="14" s="1"/>
  <c r="F571" i="4"/>
  <c r="M571" i="4" s="1"/>
  <c r="N571" i="4" s="1"/>
  <c r="AH63" i="14" s="1"/>
  <c r="F573" i="4"/>
  <c r="M573" i="4" s="1"/>
  <c r="N573" i="4" s="1"/>
  <c r="AH33" i="14" s="1"/>
  <c r="F575" i="4"/>
  <c r="M575" i="4" s="1"/>
  <c r="N575" i="4" s="1"/>
  <c r="AH605" i="14" s="1"/>
  <c r="F577" i="4"/>
  <c r="M577" i="4" s="1"/>
  <c r="N577" i="4" s="1"/>
  <c r="AH607" i="14" s="1"/>
  <c r="F579" i="4"/>
  <c r="M579" i="4" s="1"/>
  <c r="N579" i="4" s="1"/>
  <c r="AH609" i="14" s="1"/>
  <c r="F581" i="4"/>
  <c r="M581" i="4" s="1"/>
  <c r="N581" i="4" s="1"/>
  <c r="AH611" i="14" s="1"/>
  <c r="F583" i="4"/>
  <c r="M583" i="4" s="1"/>
  <c r="N583" i="4" s="1"/>
  <c r="AH613" i="14" s="1"/>
  <c r="F585" i="4"/>
  <c r="M585" i="4" s="1"/>
  <c r="N585" i="4" s="1"/>
  <c r="AH615" i="14" s="1"/>
  <c r="F587" i="4"/>
  <c r="M587" i="4" s="1"/>
  <c r="N587" i="4" s="1"/>
  <c r="AH617" i="14" s="1"/>
  <c r="F589" i="4"/>
  <c r="M589" i="4" s="1"/>
  <c r="N589" i="4" s="1"/>
  <c r="AH619" i="14" s="1"/>
  <c r="F591" i="4"/>
  <c r="M591" i="4" s="1"/>
  <c r="N591" i="4" s="1"/>
  <c r="AH621" i="14" s="1"/>
  <c r="F593" i="4"/>
  <c r="M593" i="4" s="1"/>
  <c r="N593" i="4" s="1"/>
  <c r="AH623" i="14" s="1"/>
  <c r="F595" i="4"/>
  <c r="M595" i="4" s="1"/>
  <c r="N595" i="4" s="1"/>
  <c r="AH625" i="14" s="1"/>
  <c r="F597" i="4"/>
  <c r="M597" i="4" s="1"/>
  <c r="N597" i="4" s="1"/>
  <c r="AH627" i="14" s="1"/>
  <c r="F599" i="4"/>
  <c r="M599" i="4" s="1"/>
  <c r="N599" i="4" s="1"/>
  <c r="AH629" i="14" s="1"/>
  <c r="F601" i="4"/>
  <c r="M601" i="4" s="1"/>
  <c r="N601" i="4" s="1"/>
  <c r="AH630" i="14" s="1"/>
  <c r="F603" i="4"/>
  <c r="M603" i="4" s="1"/>
  <c r="N603" i="4" s="1"/>
  <c r="AH632" i="14" s="1"/>
  <c r="F605" i="4"/>
  <c r="M605" i="4" s="1"/>
  <c r="N605" i="4" s="1"/>
  <c r="AH634" i="14" s="1"/>
  <c r="F607" i="4"/>
  <c r="M607" i="4" s="1"/>
  <c r="N607" i="4" s="1"/>
  <c r="AH636" i="14" s="1"/>
  <c r="F609" i="4"/>
  <c r="M609" i="4" s="1"/>
  <c r="N609" i="4" s="1"/>
  <c r="AH638" i="14" s="1"/>
  <c r="F611" i="4"/>
  <c r="M611" i="4" s="1"/>
  <c r="N611" i="4" s="1"/>
  <c r="AH640" i="14" s="1"/>
  <c r="F613" i="4"/>
  <c r="M613" i="4" s="1"/>
  <c r="N613" i="4" s="1"/>
  <c r="AH642" i="14" s="1"/>
  <c r="F615" i="4"/>
  <c r="M615" i="4" s="1"/>
  <c r="N615" i="4" s="1"/>
  <c r="AH644" i="14" s="1"/>
  <c r="F617" i="4"/>
  <c r="M617" i="4" s="1"/>
  <c r="N617" i="4" s="1"/>
  <c r="AH646" i="14" s="1"/>
  <c r="F619" i="4"/>
  <c r="M619" i="4" s="1"/>
  <c r="N619" i="4" s="1"/>
  <c r="AH648" i="14" s="1"/>
  <c r="F621" i="4"/>
  <c r="M621" i="4" s="1"/>
  <c r="N621" i="4" s="1"/>
  <c r="AH650" i="14" s="1"/>
  <c r="F623" i="4"/>
  <c r="M623" i="4" s="1"/>
  <c r="N623" i="4" s="1"/>
  <c r="AH652" i="14" s="1"/>
  <c r="F625" i="4"/>
  <c r="M625" i="4" s="1"/>
  <c r="N625" i="4" s="1"/>
  <c r="AH654" i="14" s="1"/>
  <c r="F627" i="4"/>
  <c r="M627" i="4" s="1"/>
  <c r="N627" i="4" s="1"/>
  <c r="AH656" i="14" s="1"/>
  <c r="F629" i="4"/>
  <c r="M629" i="4" s="1"/>
  <c r="N629" i="4" s="1"/>
  <c r="AH658" i="14" s="1"/>
  <c r="F631" i="4"/>
  <c r="M631" i="4" s="1"/>
  <c r="N631" i="4" s="1"/>
  <c r="AH660" i="14" s="1"/>
  <c r="F633" i="4"/>
  <c r="M633" i="4" s="1"/>
  <c r="N633" i="4" s="1"/>
  <c r="AH662" i="14" s="1"/>
  <c r="F635" i="4"/>
  <c r="M635" i="4" s="1"/>
  <c r="N635" i="4" s="1"/>
  <c r="AH664" i="14" s="1"/>
  <c r="F637" i="4"/>
  <c r="M637" i="4" s="1"/>
  <c r="N637" i="4" s="1"/>
  <c r="AH666" i="14" s="1"/>
  <c r="F639" i="4"/>
  <c r="M639" i="4" s="1"/>
  <c r="N639" i="4" s="1"/>
  <c r="AH169" i="14" s="1"/>
  <c r="F641" i="4"/>
  <c r="M641" i="4" s="1"/>
  <c r="N641" i="4" s="1"/>
  <c r="AH669" i="14" s="1"/>
  <c r="F643" i="4"/>
  <c r="M643" i="4" s="1"/>
  <c r="N643" i="4" s="1"/>
  <c r="AH671" i="14" s="1"/>
  <c r="F645" i="4"/>
  <c r="M645" i="4" s="1"/>
  <c r="N645" i="4" s="1"/>
  <c r="AH673" i="14" s="1"/>
  <c r="F647" i="4"/>
  <c r="M647" i="4" s="1"/>
  <c r="N647" i="4" s="1"/>
  <c r="AH675" i="14" s="1"/>
  <c r="F649" i="4"/>
  <c r="M649" i="4" s="1"/>
  <c r="N649" i="4" s="1"/>
  <c r="AH677" i="14" s="1"/>
  <c r="F651" i="4"/>
  <c r="M651" i="4" s="1"/>
  <c r="N651" i="4" s="1"/>
  <c r="AH679" i="14" s="1"/>
  <c r="F653" i="4"/>
  <c r="M653" i="4" s="1"/>
  <c r="N653" i="4" s="1"/>
  <c r="AH681" i="14" s="1"/>
  <c r="F655" i="4"/>
  <c r="M655" i="4" s="1"/>
  <c r="N655" i="4" s="1"/>
  <c r="AH682" i="14" s="1"/>
  <c r="F657" i="4"/>
  <c r="M657" i="4" s="1"/>
  <c r="N657" i="4" s="1"/>
  <c r="AH93" i="14" s="1"/>
  <c r="F659" i="4"/>
  <c r="M659" i="4" s="1"/>
  <c r="N659" i="4" s="1"/>
  <c r="AH171" i="14" s="1"/>
  <c r="F661" i="4"/>
  <c r="M661" i="4" s="1"/>
  <c r="N661" i="4" s="1"/>
  <c r="AH683" i="14" s="1"/>
  <c r="F663" i="4"/>
  <c r="M663" i="4" s="1"/>
  <c r="N663" i="4" s="1"/>
  <c r="AH145" i="14" s="1"/>
  <c r="F665" i="4"/>
  <c r="M665" i="4" s="1"/>
  <c r="N665" i="4" s="1"/>
  <c r="AH685" i="14" s="1"/>
  <c r="F667" i="4"/>
  <c r="M667" i="4" s="1"/>
  <c r="N667" i="4" s="1"/>
  <c r="AH197" i="14" s="1"/>
  <c r="F669" i="4"/>
  <c r="M669" i="4" s="1"/>
  <c r="N669" i="4" s="1"/>
  <c r="AH161" i="14" s="1"/>
  <c r="F671" i="4"/>
  <c r="M671" i="4" s="1"/>
  <c r="N671" i="4" s="1"/>
  <c r="AH689" i="14" s="1"/>
  <c r="F673" i="4"/>
  <c r="M673" i="4" s="1"/>
  <c r="N673" i="4" s="1"/>
  <c r="AH691" i="14" s="1"/>
  <c r="F675" i="4"/>
  <c r="M675" i="4" s="1"/>
  <c r="N675" i="4" s="1"/>
  <c r="AH693" i="14" s="1"/>
  <c r="F677" i="4"/>
  <c r="M677" i="4" s="1"/>
  <c r="N677" i="4" s="1"/>
  <c r="AH695" i="14" s="1"/>
  <c r="F679" i="4"/>
  <c r="M679" i="4" s="1"/>
  <c r="N679" i="4" s="1"/>
  <c r="AH697" i="14" s="1"/>
  <c r="F681" i="4"/>
  <c r="M681" i="4" s="1"/>
  <c r="N681" i="4" s="1"/>
  <c r="AH699" i="14" s="1"/>
  <c r="F683" i="4"/>
  <c r="M683" i="4" s="1"/>
  <c r="N683" i="4" s="1"/>
  <c r="AH701" i="14" s="1"/>
  <c r="F685" i="4"/>
  <c r="M685" i="4" s="1"/>
  <c r="N685" i="4" s="1"/>
  <c r="AH703" i="14" s="1"/>
  <c r="F694" i="4"/>
  <c r="M694" i="4" s="1"/>
  <c r="N694" i="4" s="1"/>
  <c r="AH183" i="14" s="1"/>
  <c r="F696" i="4"/>
  <c r="M696" i="4" s="1"/>
  <c r="N696" i="4" s="1"/>
  <c r="AH153" i="14" s="1"/>
  <c r="F698" i="4"/>
  <c r="M698" i="4" s="1"/>
  <c r="N698" i="4" s="1"/>
  <c r="AH711" i="14" s="1"/>
  <c r="F700" i="4"/>
  <c r="M700" i="4" s="1"/>
  <c r="N700" i="4" s="1"/>
  <c r="AH151" i="14" s="1"/>
  <c r="F711" i="4"/>
  <c r="M711" i="4" s="1"/>
  <c r="N711" i="4" s="1"/>
  <c r="AH722" i="14" s="1"/>
  <c r="F713" i="4"/>
  <c r="M713" i="4" s="1"/>
  <c r="N713" i="4" s="1"/>
  <c r="AH724" i="14" s="1"/>
  <c r="F715" i="4"/>
  <c r="M715" i="4" s="1"/>
  <c r="N715" i="4" s="1"/>
  <c r="AH726" i="14" s="1"/>
  <c r="F717" i="4"/>
  <c r="M717" i="4" s="1"/>
  <c r="N717" i="4" s="1"/>
  <c r="AH728" i="14" s="1"/>
  <c r="F726" i="4"/>
  <c r="M726" i="4" s="1"/>
  <c r="N726" i="4" s="1"/>
  <c r="AH732" i="14" s="1"/>
  <c r="F728" i="4"/>
  <c r="M728" i="4" s="1"/>
  <c r="N728" i="4" s="1"/>
  <c r="AH733" i="14" s="1"/>
  <c r="F730" i="4"/>
  <c r="M730" i="4" s="1"/>
  <c r="N730" i="4" s="1"/>
  <c r="AH99" i="14" s="1"/>
  <c r="F732" i="4"/>
  <c r="M732" i="4" s="1"/>
  <c r="N732" i="4" s="1"/>
  <c r="AH85" i="14" s="1"/>
  <c r="F505" i="4"/>
  <c r="M505" i="4" s="1"/>
  <c r="N505" i="4" s="1"/>
  <c r="AH540" i="14" s="1"/>
  <c r="F507" i="4"/>
  <c r="M507" i="4" s="1"/>
  <c r="N507" i="4" s="1"/>
  <c r="AH542" i="14" s="1"/>
  <c r="F509" i="4"/>
  <c r="M509" i="4" s="1"/>
  <c r="N509" i="4" s="1"/>
  <c r="AH544" i="14" s="1"/>
  <c r="F511" i="4"/>
  <c r="M511" i="4" s="1"/>
  <c r="N511" i="4" s="1"/>
  <c r="AH546" i="14" s="1"/>
  <c r="F513" i="4"/>
  <c r="M513" i="4" s="1"/>
  <c r="N513" i="4" s="1"/>
  <c r="AH548" i="14" s="1"/>
  <c r="F515" i="4"/>
  <c r="M515" i="4" s="1"/>
  <c r="N515" i="4" s="1"/>
  <c r="AH550" i="14" s="1"/>
  <c r="F517" i="4"/>
  <c r="M517" i="4" s="1"/>
  <c r="N517" i="4" s="1"/>
  <c r="AH552" i="14" s="1"/>
  <c r="F519" i="4"/>
  <c r="M519" i="4" s="1"/>
  <c r="N519" i="4" s="1"/>
  <c r="AH554" i="14" s="1"/>
  <c r="F521" i="4"/>
  <c r="M521" i="4" s="1"/>
  <c r="N521" i="4" s="1"/>
  <c r="AH556" i="14" s="1"/>
  <c r="F534" i="4"/>
  <c r="M534" i="4" s="1"/>
  <c r="N534" i="4" s="1"/>
  <c r="AH567" i="14" s="1"/>
  <c r="F536" i="4"/>
  <c r="M536" i="4" s="1"/>
  <c r="N536" i="4" s="1"/>
  <c r="AH569" i="14" s="1"/>
  <c r="F538" i="4"/>
  <c r="M538" i="4" s="1"/>
  <c r="N538" i="4" s="1"/>
  <c r="AH571" i="14" s="1"/>
  <c r="F547" i="4"/>
  <c r="M547" i="4" s="1"/>
  <c r="N547" i="4" s="1"/>
  <c r="AH580" i="14" s="1"/>
  <c r="F549" i="4"/>
  <c r="M549" i="4" s="1"/>
  <c r="N549" i="4" s="1"/>
  <c r="AH582" i="14" s="1"/>
  <c r="F551" i="4"/>
  <c r="M551" i="4" s="1"/>
  <c r="N551" i="4" s="1"/>
  <c r="AH584" i="14" s="1"/>
  <c r="F553" i="4"/>
  <c r="M553" i="4" s="1"/>
  <c r="N553" i="4" s="1"/>
  <c r="AH586" i="14" s="1"/>
  <c r="F564" i="4"/>
  <c r="M564" i="4" s="1"/>
  <c r="N564" i="4" s="1"/>
  <c r="AH597" i="14" s="1"/>
  <c r="F566" i="4"/>
  <c r="M566" i="4" s="1"/>
  <c r="N566" i="4" s="1"/>
  <c r="AH599" i="14" s="1"/>
  <c r="F568" i="4"/>
  <c r="M568" i="4" s="1"/>
  <c r="N568" i="4" s="1"/>
  <c r="AH601" i="14" s="1"/>
  <c r="F570" i="4"/>
  <c r="M570" i="4" s="1"/>
  <c r="N570" i="4" s="1"/>
  <c r="AH603" i="14" s="1"/>
  <c r="F687" i="4"/>
  <c r="M687" i="4" s="1"/>
  <c r="N687" i="4" s="1"/>
  <c r="AH705" i="14" s="1"/>
  <c r="F689" i="4"/>
  <c r="M689" i="4" s="1"/>
  <c r="N689" i="4" s="1"/>
  <c r="AH707" i="14" s="1"/>
  <c r="F691" i="4"/>
  <c r="M691" i="4" s="1"/>
  <c r="N691" i="4" s="1"/>
  <c r="AH139" i="14" s="1"/>
  <c r="F693" i="4"/>
  <c r="M693" i="4" s="1"/>
  <c r="N693" i="4" s="1"/>
  <c r="AH709" i="14" s="1"/>
  <c r="F702" i="4"/>
  <c r="M702" i="4" s="1"/>
  <c r="N702" i="4" s="1"/>
  <c r="AH713" i="14" s="1"/>
  <c r="F704" i="4"/>
  <c r="M704" i="4" s="1"/>
  <c r="N704" i="4" s="1"/>
  <c r="AH715" i="14" s="1"/>
  <c r="F706" i="4"/>
  <c r="M706" i="4" s="1"/>
  <c r="N706" i="4" s="1"/>
  <c r="AH717" i="14" s="1"/>
  <c r="F708" i="4"/>
  <c r="M708" i="4" s="1"/>
  <c r="N708" i="4" s="1"/>
  <c r="AH719" i="14" s="1"/>
  <c r="F719" i="4"/>
  <c r="M719" i="4" s="1"/>
  <c r="N719" i="4" s="1"/>
  <c r="AH729" i="14" s="1"/>
  <c r="F721" i="4"/>
  <c r="M721" i="4" s="1"/>
  <c r="N721" i="4" s="1"/>
  <c r="AH147" i="14" s="1"/>
  <c r="F723" i="4"/>
  <c r="M723" i="4" s="1"/>
  <c r="N723" i="4" s="1"/>
  <c r="AH730" i="14" s="1"/>
  <c r="F725" i="4"/>
  <c r="M725" i="4" s="1"/>
  <c r="N725" i="4" s="1"/>
  <c r="AH731" i="14" s="1"/>
  <c r="F734" i="4"/>
  <c r="M734" i="4" s="1"/>
  <c r="N734" i="4" s="1"/>
  <c r="AH179" i="14" s="1"/>
  <c r="F736" i="4"/>
  <c r="M736" i="4" s="1"/>
  <c r="N736" i="4" s="1"/>
  <c r="AH735" i="14" s="1"/>
  <c r="F523" i="4"/>
  <c r="M523" i="4" s="1"/>
  <c r="N523" i="4" s="1"/>
  <c r="AH558" i="14" s="1"/>
  <c r="F525" i="4"/>
  <c r="M525" i="4" s="1"/>
  <c r="N525" i="4" s="1"/>
  <c r="AH25" i="14" s="1"/>
  <c r="F527" i="4"/>
  <c r="M527" i="4" s="1"/>
  <c r="N527" i="4" s="1"/>
  <c r="AH560" i="14" s="1"/>
  <c r="F529" i="4"/>
  <c r="M529" i="4" s="1"/>
  <c r="N529" i="4" s="1"/>
  <c r="AH562" i="14" s="1"/>
  <c r="F531" i="4"/>
  <c r="M531" i="4" s="1"/>
  <c r="N531" i="4" s="1"/>
  <c r="AH564" i="14" s="1"/>
  <c r="F533" i="4"/>
  <c r="M533" i="4" s="1"/>
  <c r="N533" i="4" s="1"/>
  <c r="AH566" i="14" s="1"/>
  <c r="F540" i="4"/>
  <c r="M540" i="4" s="1"/>
  <c r="N540" i="4" s="1"/>
  <c r="AH573" i="14" s="1"/>
  <c r="F542" i="4"/>
  <c r="M542" i="4" s="1"/>
  <c r="N542" i="4" s="1"/>
  <c r="AH575" i="14" s="1"/>
  <c r="F544" i="4"/>
  <c r="M544" i="4" s="1"/>
  <c r="N544" i="4" s="1"/>
  <c r="AH577" i="14" s="1"/>
  <c r="F546" i="4"/>
  <c r="M546" i="4" s="1"/>
  <c r="N546" i="4" s="1"/>
  <c r="AH579" i="14" s="1"/>
  <c r="F555" i="4"/>
  <c r="M555" i="4" s="1"/>
  <c r="N555" i="4" s="1"/>
  <c r="AH588" i="14" s="1"/>
  <c r="F557" i="4"/>
  <c r="M557" i="4" s="1"/>
  <c r="N557" i="4" s="1"/>
  <c r="AH590" i="14" s="1"/>
  <c r="F559" i="4"/>
  <c r="M559" i="4" s="1"/>
  <c r="N559" i="4" s="1"/>
  <c r="AH592" i="14" s="1"/>
  <c r="F561" i="4"/>
  <c r="M561" i="4" s="1"/>
  <c r="N561" i="4" s="1"/>
  <c r="AH594" i="14" s="1"/>
  <c r="F572" i="4"/>
  <c r="M572" i="4" s="1"/>
  <c r="N572" i="4" s="1"/>
  <c r="AH167" i="14" s="1"/>
  <c r="F574" i="4"/>
  <c r="M574" i="4" s="1"/>
  <c r="N574" i="4" s="1"/>
  <c r="AH604" i="14" s="1"/>
  <c r="F576" i="4"/>
  <c r="M576" i="4" s="1"/>
  <c r="N576" i="4" s="1"/>
  <c r="AH606" i="14" s="1"/>
  <c r="F578" i="4"/>
  <c r="M578" i="4" s="1"/>
  <c r="N578" i="4" s="1"/>
  <c r="AH608" i="14" s="1"/>
  <c r="F580" i="4"/>
  <c r="M580" i="4" s="1"/>
  <c r="N580" i="4" s="1"/>
  <c r="AH610" i="14" s="1"/>
  <c r="F582" i="4"/>
  <c r="M582" i="4" s="1"/>
  <c r="N582" i="4" s="1"/>
  <c r="AH612" i="14" s="1"/>
  <c r="F584" i="4"/>
  <c r="M584" i="4" s="1"/>
  <c r="N584" i="4" s="1"/>
  <c r="AH614" i="14" s="1"/>
  <c r="F586" i="4"/>
  <c r="M586" i="4" s="1"/>
  <c r="N586" i="4" s="1"/>
  <c r="AH616" i="14" s="1"/>
  <c r="F588" i="4"/>
  <c r="M588" i="4" s="1"/>
  <c r="N588" i="4" s="1"/>
  <c r="AH618" i="14" s="1"/>
  <c r="F590" i="4"/>
  <c r="M590" i="4" s="1"/>
  <c r="N590" i="4" s="1"/>
  <c r="AH620" i="14" s="1"/>
  <c r="F592" i="4"/>
  <c r="M592" i="4" s="1"/>
  <c r="N592" i="4" s="1"/>
  <c r="AH622" i="14" s="1"/>
  <c r="F594" i="4"/>
  <c r="M594" i="4" s="1"/>
  <c r="N594" i="4" s="1"/>
  <c r="AH624" i="14" s="1"/>
  <c r="F596" i="4"/>
  <c r="M596" i="4" s="1"/>
  <c r="N596" i="4" s="1"/>
  <c r="AH626" i="14" s="1"/>
  <c r="F598" i="4"/>
  <c r="M598" i="4" s="1"/>
  <c r="N598" i="4" s="1"/>
  <c r="AH628" i="14" s="1"/>
  <c r="F600" i="4"/>
  <c r="M600" i="4" s="1"/>
  <c r="N600" i="4" s="1"/>
  <c r="AH195" i="14" s="1"/>
  <c r="F602" i="4"/>
  <c r="M602" i="4" s="1"/>
  <c r="N602" i="4" s="1"/>
  <c r="AH631" i="14" s="1"/>
  <c r="F604" i="4"/>
  <c r="M604" i="4" s="1"/>
  <c r="N604" i="4" s="1"/>
  <c r="AH633" i="14" s="1"/>
  <c r="F606" i="4"/>
  <c r="M606" i="4" s="1"/>
  <c r="N606" i="4" s="1"/>
  <c r="AH635" i="14" s="1"/>
  <c r="F608" i="4"/>
  <c r="M608" i="4" s="1"/>
  <c r="N608" i="4" s="1"/>
  <c r="AH637" i="14" s="1"/>
  <c r="F610" i="4"/>
  <c r="M610" i="4" s="1"/>
  <c r="N610" i="4" s="1"/>
  <c r="AH639" i="14" s="1"/>
  <c r="F612" i="4"/>
  <c r="M612" i="4" s="1"/>
  <c r="N612" i="4" s="1"/>
  <c r="AH641" i="14" s="1"/>
  <c r="F614" i="4"/>
  <c r="M614" i="4" s="1"/>
  <c r="N614" i="4" s="1"/>
  <c r="AH643" i="14" s="1"/>
  <c r="F616" i="4"/>
  <c r="M616" i="4" s="1"/>
  <c r="N616" i="4" s="1"/>
  <c r="AH645" i="14" s="1"/>
  <c r="F618" i="4"/>
  <c r="M618" i="4" s="1"/>
  <c r="N618" i="4" s="1"/>
  <c r="AH647" i="14" s="1"/>
  <c r="F620" i="4"/>
  <c r="M620" i="4" s="1"/>
  <c r="N620" i="4" s="1"/>
  <c r="AH649" i="14" s="1"/>
  <c r="F622" i="4"/>
  <c r="M622" i="4" s="1"/>
  <c r="N622" i="4" s="1"/>
  <c r="AH651" i="14" s="1"/>
  <c r="F624" i="4"/>
  <c r="M624" i="4" s="1"/>
  <c r="N624" i="4" s="1"/>
  <c r="AH653" i="14" s="1"/>
  <c r="F626" i="4"/>
  <c r="M626" i="4" s="1"/>
  <c r="N626" i="4" s="1"/>
  <c r="AH655" i="14" s="1"/>
  <c r="F628" i="4"/>
  <c r="M628" i="4" s="1"/>
  <c r="N628" i="4" s="1"/>
  <c r="AH657" i="14" s="1"/>
  <c r="F630" i="4"/>
  <c r="M630" i="4" s="1"/>
  <c r="N630" i="4" s="1"/>
  <c r="AH659" i="14" s="1"/>
  <c r="F632" i="4"/>
  <c r="M632" i="4" s="1"/>
  <c r="N632" i="4" s="1"/>
  <c r="AH661" i="14" s="1"/>
  <c r="F634" i="4"/>
  <c r="M634" i="4" s="1"/>
  <c r="N634" i="4" s="1"/>
  <c r="AH663" i="14" s="1"/>
  <c r="F636" i="4"/>
  <c r="M636" i="4" s="1"/>
  <c r="N636" i="4" s="1"/>
  <c r="AH665" i="14" s="1"/>
  <c r="F638" i="4"/>
  <c r="M638" i="4" s="1"/>
  <c r="N638" i="4" s="1"/>
  <c r="AH667" i="14" s="1"/>
  <c r="F640" i="4"/>
  <c r="M640" i="4" s="1"/>
  <c r="N640" i="4" s="1"/>
  <c r="AH668" i="14" s="1"/>
  <c r="F642" i="4"/>
  <c r="M642" i="4" s="1"/>
  <c r="N642" i="4" s="1"/>
  <c r="AH670" i="14" s="1"/>
  <c r="F644" i="4"/>
  <c r="M644" i="4" s="1"/>
  <c r="N644" i="4" s="1"/>
  <c r="AH672" i="14" s="1"/>
  <c r="F646" i="4"/>
  <c r="M646" i="4" s="1"/>
  <c r="N646" i="4" s="1"/>
  <c r="AH674" i="14" s="1"/>
  <c r="F648" i="4"/>
  <c r="M648" i="4" s="1"/>
  <c r="N648" i="4" s="1"/>
  <c r="AH676" i="14" s="1"/>
  <c r="F650" i="4"/>
  <c r="M650" i="4" s="1"/>
  <c r="N650" i="4" s="1"/>
  <c r="AH678" i="14" s="1"/>
  <c r="F652" i="4"/>
  <c r="M652" i="4" s="1"/>
  <c r="N652" i="4" s="1"/>
  <c r="AH680" i="14" s="1"/>
  <c r="F654" i="4"/>
  <c r="M654" i="4" s="1"/>
  <c r="N654" i="4" s="1"/>
  <c r="AH201" i="14" s="1"/>
  <c r="F656" i="4"/>
  <c r="M656" i="4" s="1"/>
  <c r="N656" i="4" s="1"/>
  <c r="AH156" i="14" s="1"/>
  <c r="F658" i="4"/>
  <c r="M658" i="4" s="1"/>
  <c r="N658" i="4" s="1"/>
  <c r="AH79" i="14" s="1"/>
  <c r="F660" i="4"/>
  <c r="M660" i="4" s="1"/>
  <c r="N660" i="4" s="1"/>
  <c r="AH127" i="14" s="1"/>
  <c r="F662" i="4"/>
  <c r="M662" i="4" s="1"/>
  <c r="N662" i="4" s="1"/>
  <c r="AH684" i="14" s="1"/>
  <c r="F664" i="4"/>
  <c r="M664" i="4" s="1"/>
  <c r="N664" i="4" s="1"/>
  <c r="AH191" i="14" s="1"/>
  <c r="F666" i="4"/>
  <c r="M666" i="4" s="1"/>
  <c r="N666" i="4" s="1"/>
  <c r="AH686" i="14" s="1"/>
  <c r="F668" i="4"/>
  <c r="M668" i="4" s="1"/>
  <c r="N668" i="4" s="1"/>
  <c r="AH687" i="14" s="1"/>
  <c r="F670" i="4"/>
  <c r="M670" i="4" s="1"/>
  <c r="N670" i="4" s="1"/>
  <c r="AH688" i="14" s="1"/>
  <c r="F672" i="4"/>
  <c r="M672" i="4" s="1"/>
  <c r="N672" i="4" s="1"/>
  <c r="AH690" i="14" s="1"/>
  <c r="F674" i="4"/>
  <c r="M674" i="4" s="1"/>
  <c r="N674" i="4" s="1"/>
  <c r="AH692" i="14" s="1"/>
  <c r="F676" i="4"/>
  <c r="M676" i="4" s="1"/>
  <c r="N676" i="4" s="1"/>
  <c r="AH694" i="14" s="1"/>
  <c r="F678" i="4"/>
  <c r="M678" i="4" s="1"/>
  <c r="N678" i="4" s="1"/>
  <c r="AH696" i="14" s="1"/>
  <c r="F680" i="4"/>
  <c r="M680" i="4" s="1"/>
  <c r="N680" i="4" s="1"/>
  <c r="AH698" i="14" s="1"/>
  <c r="F682" i="4"/>
  <c r="M682" i="4" s="1"/>
  <c r="N682" i="4" s="1"/>
  <c r="AH700" i="14" s="1"/>
  <c r="F684" i="4"/>
  <c r="M684" i="4" s="1"/>
  <c r="N684" i="4" s="1"/>
  <c r="AH702" i="14" s="1"/>
  <c r="F695" i="4"/>
  <c r="M695" i="4" s="1"/>
  <c r="N695" i="4" s="1"/>
  <c r="AH117" i="14" s="1"/>
  <c r="F697" i="4"/>
  <c r="M697" i="4" s="1"/>
  <c r="N697" i="4" s="1"/>
  <c r="AH710" i="14" s="1"/>
  <c r="F699" i="4"/>
  <c r="M699" i="4" s="1"/>
  <c r="N699" i="4" s="1"/>
  <c r="AH712" i="14" s="1"/>
  <c r="F701" i="4"/>
  <c r="M701" i="4" s="1"/>
  <c r="N701" i="4" s="1"/>
  <c r="AH125" i="14" s="1"/>
  <c r="F710" i="4"/>
  <c r="M710" i="4" s="1"/>
  <c r="N710" i="4" s="1"/>
  <c r="AH721" i="14" s="1"/>
  <c r="F712" i="4"/>
  <c r="M712" i="4" s="1"/>
  <c r="N712" i="4" s="1"/>
  <c r="AH723" i="14" s="1"/>
  <c r="F714" i="4"/>
  <c r="M714" i="4" s="1"/>
  <c r="N714" i="4" s="1"/>
  <c r="AH725" i="14" s="1"/>
  <c r="F716" i="4"/>
  <c r="M716" i="4" s="1"/>
  <c r="N716" i="4" s="1"/>
  <c r="AH727" i="14" s="1"/>
  <c r="F727" i="4"/>
  <c r="M727" i="4" s="1"/>
  <c r="N727" i="4" s="1"/>
  <c r="AH115" i="14" s="1"/>
  <c r="F729" i="4"/>
  <c r="M729" i="4" s="1"/>
  <c r="N729" i="4" s="1"/>
  <c r="AH734" i="14" s="1"/>
  <c r="F731" i="4"/>
  <c r="M731" i="4" s="1"/>
  <c r="N731" i="4" s="1"/>
  <c r="AH181" i="14" s="1"/>
  <c r="F733" i="4"/>
  <c r="M733" i="4" s="1"/>
  <c r="N733" i="4" s="1"/>
  <c r="AH157" i="14" s="1"/>
  <c r="D50" i="4"/>
  <c r="D52" i="4"/>
  <c r="D54" i="4"/>
  <c r="D56" i="4"/>
  <c r="D58" i="4"/>
  <c r="D60" i="4"/>
  <c r="D62" i="4"/>
  <c r="D64" i="4"/>
  <c r="D66" i="4"/>
  <c r="D68" i="4"/>
  <c r="D70" i="4"/>
  <c r="D72" i="4"/>
  <c r="D74" i="4"/>
  <c r="D76" i="4"/>
  <c r="D141" i="4"/>
  <c r="D143" i="4"/>
  <c r="D145" i="4"/>
  <c r="D147" i="4"/>
  <c r="D149" i="4"/>
  <c r="D151" i="4"/>
  <c r="D153" i="4"/>
  <c r="D155" i="4"/>
  <c r="D157" i="4"/>
  <c r="D159" i="4"/>
  <c r="D9" i="4"/>
  <c r="D11" i="4"/>
  <c r="D13" i="4"/>
  <c r="D15" i="4"/>
  <c r="D17" i="4"/>
  <c r="D19" i="4"/>
  <c r="D21" i="4"/>
  <c r="D23" i="4"/>
  <c r="D25" i="4"/>
  <c r="D27" i="4"/>
  <c r="D29" i="4"/>
  <c r="D31" i="4"/>
  <c r="D33" i="4"/>
  <c r="D35" i="4"/>
  <c r="D37" i="4"/>
  <c r="D39" i="4"/>
  <c r="D41" i="4"/>
  <c r="D43" i="4"/>
  <c r="D45" i="4"/>
  <c r="D47" i="4"/>
  <c r="D78" i="4"/>
  <c r="D80" i="4"/>
  <c r="D82" i="4"/>
  <c r="D84" i="4"/>
  <c r="D86" i="4"/>
  <c r="D88" i="4"/>
  <c r="D90" i="4"/>
  <c r="D92" i="4"/>
  <c r="D94" i="4"/>
  <c r="D96" i="4"/>
  <c r="D98" i="4"/>
  <c r="D100" i="4"/>
  <c r="D102" i="4"/>
  <c r="D104" i="4"/>
  <c r="D106" i="4"/>
  <c r="D108" i="4"/>
  <c r="D110" i="4"/>
  <c r="D112" i="4"/>
  <c r="D114" i="4"/>
  <c r="D116" i="4"/>
  <c r="D118" i="4"/>
  <c r="D120" i="4"/>
  <c r="D122" i="4"/>
  <c r="D124" i="4"/>
  <c r="D126" i="4"/>
  <c r="D128" i="4"/>
  <c r="D130" i="4"/>
  <c r="D132" i="4"/>
  <c r="D134" i="4"/>
  <c r="D136" i="4"/>
  <c r="D138" i="4"/>
  <c r="D140" i="4"/>
  <c r="D161" i="4"/>
  <c r="D163" i="4"/>
  <c r="D165" i="4"/>
  <c r="D167" i="4"/>
  <c r="D169" i="4"/>
  <c r="D171" i="4"/>
  <c r="D173" i="4"/>
  <c r="D175" i="4"/>
  <c r="D49" i="4"/>
  <c r="D51" i="4"/>
  <c r="D53" i="4"/>
  <c r="D55" i="4"/>
  <c r="D57" i="4"/>
  <c r="D59" i="4"/>
  <c r="D61" i="4"/>
  <c r="D63" i="4"/>
  <c r="D65" i="4"/>
  <c r="D67" i="4"/>
  <c r="D69" i="4"/>
  <c r="D71" i="4"/>
  <c r="D73" i="4"/>
  <c r="D75" i="4"/>
  <c r="D142" i="4"/>
  <c r="D144" i="4"/>
  <c r="D146" i="4"/>
  <c r="D148" i="4"/>
  <c r="D150" i="4"/>
  <c r="D152" i="4"/>
  <c r="D154" i="4"/>
  <c r="D156" i="4"/>
  <c r="D158" i="4"/>
  <c r="D160" i="4"/>
  <c r="D8" i="4"/>
  <c r="D10" i="4"/>
  <c r="D12" i="4"/>
  <c r="D14" i="4"/>
  <c r="D16" i="4"/>
  <c r="D18" i="4"/>
  <c r="D20" i="4"/>
  <c r="D22" i="4"/>
  <c r="D24" i="4"/>
  <c r="D26" i="4"/>
  <c r="D28" i="4"/>
  <c r="D30" i="4"/>
  <c r="D32" i="4"/>
  <c r="D34" i="4"/>
  <c r="D36" i="4"/>
  <c r="D38" i="4"/>
  <c r="D40" i="4"/>
  <c r="D42" i="4"/>
  <c r="D44" i="4"/>
  <c r="D46" i="4"/>
  <c r="D48" i="4"/>
  <c r="D77" i="4"/>
  <c r="D79" i="4"/>
  <c r="D81" i="4"/>
  <c r="D83" i="4"/>
  <c r="D85" i="4"/>
  <c r="D87" i="4"/>
  <c r="D89" i="4"/>
  <c r="D91" i="4"/>
  <c r="D93" i="4"/>
  <c r="D95" i="4"/>
  <c r="D97" i="4"/>
  <c r="D99" i="4"/>
  <c r="D101" i="4"/>
  <c r="D103" i="4"/>
  <c r="D105" i="4"/>
  <c r="D107" i="4"/>
  <c r="D109" i="4"/>
  <c r="D111" i="4"/>
  <c r="D113" i="4"/>
  <c r="D115" i="4"/>
  <c r="D117" i="4"/>
  <c r="D119" i="4"/>
  <c r="D121" i="4"/>
  <c r="D123" i="4"/>
  <c r="D125" i="4"/>
  <c r="D127" i="4"/>
  <c r="D129" i="4"/>
  <c r="D131" i="4"/>
  <c r="D133" i="4"/>
  <c r="D135" i="4"/>
  <c r="D137" i="4"/>
  <c r="D139" i="4"/>
  <c r="D162" i="4"/>
  <c r="D164" i="4"/>
  <c r="D166" i="4"/>
  <c r="D170" i="4"/>
  <c r="D182" i="4"/>
  <c r="D184" i="4"/>
  <c r="D186" i="4"/>
  <c r="D188" i="4"/>
  <c r="D195" i="4"/>
  <c r="D197" i="4"/>
  <c r="D199" i="4"/>
  <c r="D201" i="4"/>
  <c r="D203" i="4"/>
  <c r="D205" i="4"/>
  <c r="D207" i="4"/>
  <c r="D209" i="4"/>
  <c r="D211" i="4"/>
  <c r="D213" i="4"/>
  <c r="D215" i="4"/>
  <c r="D217" i="4"/>
  <c r="D219" i="4"/>
  <c r="D221" i="4"/>
  <c r="D223" i="4"/>
  <c r="D225" i="4"/>
  <c r="D227" i="4"/>
  <c r="D229" i="4"/>
  <c r="D231" i="4"/>
  <c r="D236" i="4"/>
  <c r="D238" i="4"/>
  <c r="D240" i="4"/>
  <c r="D249" i="4"/>
  <c r="D251" i="4"/>
  <c r="D253" i="4"/>
  <c r="D255" i="4"/>
  <c r="D257" i="4"/>
  <c r="D259" i="4"/>
  <c r="D261" i="4"/>
  <c r="D263" i="4"/>
  <c r="D265" i="4"/>
  <c r="D267" i="4"/>
  <c r="D269" i="4"/>
  <c r="D271" i="4"/>
  <c r="D282" i="4"/>
  <c r="D284" i="4"/>
  <c r="D286" i="4"/>
  <c r="D288" i="4"/>
  <c r="D297" i="4"/>
  <c r="D299" i="4"/>
  <c r="D301" i="4"/>
  <c r="D303" i="4"/>
  <c r="D312" i="4"/>
  <c r="D314" i="4"/>
  <c r="D316" i="4"/>
  <c r="D318" i="4"/>
  <c r="D327" i="4"/>
  <c r="D329" i="4"/>
  <c r="D331" i="4"/>
  <c r="D172" i="4"/>
  <c r="D177" i="4"/>
  <c r="D179" i="4"/>
  <c r="D190" i="4"/>
  <c r="D192" i="4"/>
  <c r="D194" i="4"/>
  <c r="D233" i="4"/>
  <c r="D242" i="4"/>
  <c r="D244" i="4"/>
  <c r="D246" i="4"/>
  <c r="D248" i="4"/>
  <c r="D273" i="4"/>
  <c r="D275" i="4"/>
  <c r="D277" i="4"/>
  <c r="D279" i="4"/>
  <c r="D290" i="4"/>
  <c r="D292" i="4"/>
  <c r="D294" i="4"/>
  <c r="D296" i="4"/>
  <c r="D305" i="4"/>
  <c r="D307" i="4"/>
  <c r="D309" i="4"/>
  <c r="D311" i="4"/>
  <c r="D320" i="4"/>
  <c r="D322" i="4"/>
  <c r="D324" i="4"/>
  <c r="D333" i="4"/>
  <c r="D335" i="4"/>
  <c r="D174" i="4"/>
  <c r="D181" i="4"/>
  <c r="D183" i="4"/>
  <c r="D185" i="4"/>
  <c r="D187" i="4"/>
  <c r="D196" i="4"/>
  <c r="D198" i="4"/>
  <c r="D200" i="4"/>
  <c r="D202" i="4"/>
  <c r="D204" i="4"/>
  <c r="D206" i="4"/>
  <c r="D208" i="4"/>
  <c r="D210" i="4"/>
  <c r="D212" i="4"/>
  <c r="D214" i="4"/>
  <c r="D216" i="4"/>
  <c r="D218" i="4"/>
  <c r="D220" i="4"/>
  <c r="D222" i="4"/>
  <c r="D224" i="4"/>
  <c r="D226" i="4"/>
  <c r="D228" i="4"/>
  <c r="D230" i="4"/>
  <c r="D235" i="4"/>
  <c r="D237" i="4"/>
  <c r="D239" i="4"/>
  <c r="D250" i="4"/>
  <c r="D252" i="4"/>
  <c r="D254" i="4"/>
  <c r="D256" i="4"/>
  <c r="D258" i="4"/>
  <c r="D260" i="4"/>
  <c r="D262" i="4"/>
  <c r="D264" i="4"/>
  <c r="D266" i="4"/>
  <c r="D268" i="4"/>
  <c r="D270" i="4"/>
  <c r="D272" i="4"/>
  <c r="D281" i="4"/>
  <c r="D283" i="4"/>
  <c r="D285" i="4"/>
  <c r="D287" i="4"/>
  <c r="D298" i="4"/>
  <c r="D300" i="4"/>
  <c r="D302" i="4"/>
  <c r="D304" i="4"/>
  <c r="D313" i="4"/>
  <c r="D315" i="4"/>
  <c r="D317" i="4"/>
  <c r="D319" i="4"/>
  <c r="D326" i="4"/>
  <c r="D328" i="4"/>
  <c r="D330" i="4"/>
  <c r="D332" i="4"/>
  <c r="D168" i="4"/>
  <c r="D176" i="4"/>
  <c r="D178" i="4"/>
  <c r="D180" i="4"/>
  <c r="D189" i="4"/>
  <c r="D191" i="4"/>
  <c r="D193" i="4"/>
  <c r="D232" i="4"/>
  <c r="D234" i="4"/>
  <c r="D241" i="4"/>
  <c r="D243" i="4"/>
  <c r="D245" i="4"/>
  <c r="D247" i="4"/>
  <c r="D274" i="4"/>
  <c r="D276" i="4"/>
  <c r="D278" i="4"/>
  <c r="D280" i="4"/>
  <c r="D289" i="4"/>
  <c r="D291" i="4"/>
  <c r="D293" i="4"/>
  <c r="D295" i="4"/>
  <c r="D306" i="4"/>
  <c r="D308" i="4"/>
  <c r="D310" i="4"/>
  <c r="D321" i="4"/>
  <c r="D323" i="4"/>
  <c r="D325" i="4"/>
  <c r="D334" i="4"/>
  <c r="D336" i="4"/>
  <c r="D338" i="4"/>
  <c r="D340" i="4"/>
  <c r="D342" i="4"/>
  <c r="D344" i="4"/>
  <c r="D346" i="4"/>
  <c r="D348" i="4"/>
  <c r="D350" i="4"/>
  <c r="D352" i="4"/>
  <c r="D354" i="4"/>
  <c r="D356" i="4"/>
  <c r="D358" i="4"/>
  <c r="D360" i="4"/>
  <c r="D362" i="4"/>
  <c r="D364" i="4"/>
  <c r="D366" i="4"/>
  <c r="D368" i="4"/>
  <c r="D370" i="4"/>
  <c r="D372" i="4"/>
  <c r="D374" i="4"/>
  <c r="D376" i="4"/>
  <c r="D378" i="4"/>
  <c r="D380" i="4"/>
  <c r="D382" i="4"/>
  <c r="D384" i="4"/>
  <c r="D386" i="4"/>
  <c r="D388" i="4"/>
  <c r="D390" i="4"/>
  <c r="D392" i="4"/>
  <c r="D394" i="4"/>
  <c r="D396" i="4"/>
  <c r="D398" i="4"/>
  <c r="D400" i="4"/>
  <c r="D402" i="4"/>
  <c r="D404" i="4"/>
  <c r="D406" i="4"/>
  <c r="D408" i="4"/>
  <c r="D410" i="4"/>
  <c r="D412" i="4"/>
  <c r="D414" i="4"/>
  <c r="D416" i="4"/>
  <c r="D418" i="4"/>
  <c r="D420" i="4"/>
  <c r="D422" i="4"/>
  <c r="D424" i="4"/>
  <c r="D426" i="4"/>
  <c r="D428" i="4"/>
  <c r="D430" i="4"/>
  <c r="D447" i="4"/>
  <c r="D449" i="4"/>
  <c r="D451" i="4"/>
  <c r="D453" i="4"/>
  <c r="D455" i="4"/>
  <c r="D457" i="4"/>
  <c r="D459" i="4"/>
  <c r="D461" i="4"/>
  <c r="D480" i="4"/>
  <c r="D482" i="4"/>
  <c r="D484" i="4"/>
  <c r="D486" i="4"/>
  <c r="D488" i="4"/>
  <c r="D490" i="4"/>
  <c r="D492" i="4"/>
  <c r="D494" i="4"/>
  <c r="D432" i="4"/>
  <c r="D434" i="4"/>
  <c r="D436" i="4"/>
  <c r="D438" i="4"/>
  <c r="D440" i="4"/>
  <c r="D442" i="4"/>
  <c r="D444" i="4"/>
  <c r="D446" i="4"/>
  <c r="D463" i="4"/>
  <c r="D465" i="4"/>
  <c r="D467" i="4"/>
  <c r="D469" i="4"/>
  <c r="D471" i="4"/>
  <c r="D473" i="4"/>
  <c r="D475" i="4"/>
  <c r="D477" i="4"/>
  <c r="D496" i="4"/>
  <c r="D498" i="4"/>
  <c r="D500" i="4"/>
  <c r="D502" i="4"/>
  <c r="D337" i="4"/>
  <c r="D339" i="4"/>
  <c r="D341" i="4"/>
  <c r="D343" i="4"/>
  <c r="D345" i="4"/>
  <c r="D347" i="4"/>
  <c r="D349" i="4"/>
  <c r="D351" i="4"/>
  <c r="D353" i="4"/>
  <c r="D355" i="4"/>
  <c r="D357" i="4"/>
  <c r="D359" i="4"/>
  <c r="D361" i="4"/>
  <c r="D363" i="4"/>
  <c r="D365" i="4"/>
  <c r="D367" i="4"/>
  <c r="D369" i="4"/>
  <c r="D371" i="4"/>
  <c r="D373" i="4"/>
  <c r="D375" i="4"/>
  <c r="D377" i="4"/>
  <c r="D379" i="4"/>
  <c r="D381" i="4"/>
  <c r="D383" i="4"/>
  <c r="D385" i="4"/>
  <c r="D387" i="4"/>
  <c r="D389" i="4"/>
  <c r="D391" i="4"/>
  <c r="D393" i="4"/>
  <c r="D395" i="4"/>
  <c r="D397" i="4"/>
  <c r="D399" i="4"/>
  <c r="D401" i="4"/>
  <c r="D403" i="4"/>
  <c r="D405" i="4"/>
  <c r="D407" i="4"/>
  <c r="D409" i="4"/>
  <c r="D411" i="4"/>
  <c r="D413" i="4"/>
  <c r="D415" i="4"/>
  <c r="D417" i="4"/>
  <c r="D419" i="4"/>
  <c r="D421" i="4"/>
  <c r="D423" i="4"/>
  <c r="D425" i="4"/>
  <c r="D427" i="4"/>
  <c r="D429" i="4"/>
  <c r="D448" i="4"/>
  <c r="D450" i="4"/>
  <c r="D452" i="4"/>
  <c r="D454" i="4"/>
  <c r="D456" i="4"/>
  <c r="D458" i="4"/>
  <c r="D460" i="4"/>
  <c r="D462" i="4"/>
  <c r="D479" i="4"/>
  <c r="D481" i="4"/>
  <c r="D483" i="4"/>
  <c r="D485" i="4"/>
  <c r="D487" i="4"/>
  <c r="D489" i="4"/>
  <c r="D491" i="4"/>
  <c r="D493" i="4"/>
  <c r="D431" i="4"/>
  <c r="D433" i="4"/>
  <c r="D435" i="4"/>
  <c r="D437" i="4"/>
  <c r="D439" i="4"/>
  <c r="D441" i="4"/>
  <c r="D443" i="4"/>
  <c r="D445" i="4"/>
  <c r="D464" i="4"/>
  <c r="D466" i="4"/>
  <c r="D468" i="4"/>
  <c r="D470" i="4"/>
  <c r="D472" i="4"/>
  <c r="D474" i="4"/>
  <c r="D476" i="4"/>
  <c r="D478" i="4"/>
  <c r="D495" i="4"/>
  <c r="D497" i="4"/>
  <c r="D499" i="4"/>
  <c r="D501" i="4"/>
  <c r="D503" i="4"/>
  <c r="D522" i="4"/>
  <c r="D524" i="4"/>
  <c r="D526" i="4"/>
  <c r="D528" i="4"/>
  <c r="D530" i="4"/>
  <c r="D532" i="4"/>
  <c r="D541" i="4"/>
  <c r="D543" i="4"/>
  <c r="D545" i="4"/>
  <c r="D556" i="4"/>
  <c r="D558" i="4"/>
  <c r="D560" i="4"/>
  <c r="D562" i="4"/>
  <c r="D571" i="4"/>
  <c r="D573" i="4"/>
  <c r="D575" i="4"/>
  <c r="D577" i="4"/>
  <c r="D579" i="4"/>
  <c r="D581" i="4"/>
  <c r="D583" i="4"/>
  <c r="D585" i="4"/>
  <c r="D587" i="4"/>
  <c r="D589" i="4"/>
  <c r="D591" i="4"/>
  <c r="D593" i="4"/>
  <c r="D595" i="4"/>
  <c r="D597" i="4"/>
  <c r="D599" i="4"/>
  <c r="D601" i="4"/>
  <c r="D603" i="4"/>
  <c r="D605" i="4"/>
  <c r="D607" i="4"/>
  <c r="D609" i="4"/>
  <c r="D611" i="4"/>
  <c r="D613" i="4"/>
  <c r="D615" i="4"/>
  <c r="D617" i="4"/>
  <c r="D619" i="4"/>
  <c r="D621" i="4"/>
  <c r="D623" i="4"/>
  <c r="D625" i="4"/>
  <c r="D627" i="4"/>
  <c r="D629" i="4"/>
  <c r="D631" i="4"/>
  <c r="D633" i="4"/>
  <c r="D635" i="4"/>
  <c r="D637" i="4"/>
  <c r="D639" i="4"/>
  <c r="D641" i="4"/>
  <c r="D643" i="4"/>
  <c r="D645" i="4"/>
  <c r="D647" i="4"/>
  <c r="D649" i="4"/>
  <c r="D651" i="4"/>
  <c r="D653" i="4"/>
  <c r="D655" i="4"/>
  <c r="D657" i="4"/>
  <c r="D659" i="4"/>
  <c r="D661" i="4"/>
  <c r="D663" i="4"/>
  <c r="D665" i="4"/>
  <c r="D667" i="4"/>
  <c r="D669" i="4"/>
  <c r="D671" i="4"/>
  <c r="D673" i="4"/>
  <c r="D675" i="4"/>
  <c r="D677" i="4"/>
  <c r="D679" i="4"/>
  <c r="D681" i="4"/>
  <c r="D683" i="4"/>
  <c r="D685" i="4"/>
  <c r="D694" i="4"/>
  <c r="D696" i="4"/>
  <c r="D698" i="4"/>
  <c r="D700" i="4"/>
  <c r="D711" i="4"/>
  <c r="D713" i="4"/>
  <c r="D715" i="4"/>
  <c r="D717" i="4"/>
  <c r="D726" i="4"/>
  <c r="D728" i="4"/>
  <c r="D730" i="4"/>
  <c r="D732" i="4"/>
  <c r="D505" i="4"/>
  <c r="D507" i="4"/>
  <c r="D509" i="4"/>
  <c r="D511" i="4"/>
  <c r="D513" i="4"/>
  <c r="D515" i="4"/>
  <c r="D517" i="4"/>
  <c r="D519" i="4"/>
  <c r="D521" i="4"/>
  <c r="D534" i="4"/>
  <c r="D536" i="4"/>
  <c r="D538" i="4"/>
  <c r="D547" i="4"/>
  <c r="D549" i="4"/>
  <c r="D551" i="4"/>
  <c r="D553" i="4"/>
  <c r="D564" i="4"/>
  <c r="D566" i="4"/>
  <c r="D568" i="4"/>
  <c r="D570" i="4"/>
  <c r="D687" i="4"/>
  <c r="D689" i="4"/>
  <c r="D691" i="4"/>
  <c r="D693" i="4"/>
  <c r="D702" i="4"/>
  <c r="D704" i="4"/>
  <c r="D706" i="4"/>
  <c r="D708" i="4"/>
  <c r="D719" i="4"/>
  <c r="D721" i="4"/>
  <c r="D723" i="4"/>
  <c r="D725" i="4"/>
  <c r="D734" i="4"/>
  <c r="D736" i="4"/>
  <c r="D523" i="4"/>
  <c r="D525" i="4"/>
  <c r="D527" i="4"/>
  <c r="D529" i="4"/>
  <c r="D531" i="4"/>
  <c r="D533" i="4"/>
  <c r="D540" i="4"/>
  <c r="D542" i="4"/>
  <c r="D544" i="4"/>
  <c r="D546" i="4"/>
  <c r="D555" i="4"/>
  <c r="D557" i="4"/>
  <c r="D559" i="4"/>
  <c r="D561" i="4"/>
  <c r="D572" i="4"/>
  <c r="D574" i="4"/>
  <c r="D576" i="4"/>
  <c r="D578" i="4"/>
  <c r="D580" i="4"/>
  <c r="D582" i="4"/>
  <c r="D584" i="4"/>
  <c r="D586" i="4"/>
  <c r="D588" i="4"/>
  <c r="D590" i="4"/>
  <c r="D592" i="4"/>
  <c r="D594" i="4"/>
  <c r="D596" i="4"/>
  <c r="D598" i="4"/>
  <c r="D600" i="4"/>
  <c r="D602" i="4"/>
  <c r="D604" i="4"/>
  <c r="D606" i="4"/>
  <c r="D608" i="4"/>
  <c r="D610" i="4"/>
  <c r="D612" i="4"/>
  <c r="D614" i="4"/>
  <c r="D616" i="4"/>
  <c r="D618" i="4"/>
  <c r="D620" i="4"/>
  <c r="D622" i="4"/>
  <c r="D624" i="4"/>
  <c r="D626" i="4"/>
  <c r="D628" i="4"/>
  <c r="D630" i="4"/>
  <c r="D632" i="4"/>
  <c r="D634" i="4"/>
  <c r="D636" i="4"/>
  <c r="D638" i="4"/>
  <c r="D640" i="4"/>
  <c r="D642" i="4"/>
  <c r="D644" i="4"/>
  <c r="D646" i="4"/>
  <c r="D648" i="4"/>
  <c r="D650" i="4"/>
  <c r="D652" i="4"/>
  <c r="D654" i="4"/>
  <c r="D656" i="4"/>
  <c r="D658" i="4"/>
  <c r="D660" i="4"/>
  <c r="D662" i="4"/>
  <c r="D664" i="4"/>
  <c r="D666" i="4"/>
  <c r="D668" i="4"/>
  <c r="D670" i="4"/>
  <c r="D672" i="4"/>
  <c r="D674" i="4"/>
  <c r="D676" i="4"/>
  <c r="D678" i="4"/>
  <c r="D680" i="4"/>
  <c r="D682" i="4"/>
  <c r="D684" i="4"/>
  <c r="D695" i="4"/>
  <c r="D697" i="4"/>
  <c r="D699" i="4"/>
  <c r="D701" i="4"/>
  <c r="D710" i="4"/>
  <c r="D712" i="4"/>
  <c r="D714" i="4"/>
  <c r="D716" i="4"/>
  <c r="D727" i="4"/>
  <c r="D729" i="4"/>
  <c r="D731" i="4"/>
  <c r="D733" i="4"/>
  <c r="D504" i="4"/>
  <c r="D506" i="4"/>
  <c r="D508" i="4"/>
  <c r="D510" i="4"/>
  <c r="D512" i="4"/>
  <c r="D514" i="4"/>
  <c r="D516" i="4"/>
  <c r="D518" i="4"/>
  <c r="D520" i="4"/>
  <c r="D535" i="4"/>
  <c r="D537" i="4"/>
  <c r="D539" i="4"/>
  <c r="D548" i="4"/>
  <c r="D550" i="4"/>
  <c r="D552" i="4"/>
  <c r="D554" i="4"/>
  <c r="D563" i="4"/>
  <c r="D565" i="4"/>
  <c r="D567" i="4"/>
  <c r="D569" i="4"/>
  <c r="D686" i="4"/>
  <c r="D688" i="4"/>
  <c r="D690" i="4"/>
  <c r="D692" i="4"/>
  <c r="D703" i="4"/>
  <c r="D705" i="4"/>
  <c r="D707" i="4"/>
  <c r="D709" i="4"/>
  <c r="D718" i="4"/>
  <c r="D720" i="4"/>
  <c r="D722" i="4"/>
  <c r="D724" i="4"/>
  <c r="D735" i="4"/>
  <c r="V7" i="4"/>
  <c r="W7" i="4" s="1"/>
  <c r="F7" i="4"/>
  <c r="BE7" i="4" l="1"/>
  <c r="BG7" i="4" s="1"/>
  <c r="K26" i="8"/>
  <c r="K27" i="8"/>
  <c r="K22" i="8"/>
  <c r="K23" i="8" s="1"/>
  <c r="K24" i="8"/>
  <c r="K25" i="8"/>
  <c r="E52" i="6"/>
  <c r="E53" i="6"/>
  <c r="AI7" i="4"/>
  <c r="AK7" i="4"/>
  <c r="AL7" i="4" s="1"/>
  <c r="AM7" i="4" s="1"/>
  <c r="AZ8" i="4"/>
  <c r="BA8" i="4" s="1"/>
  <c r="K12" i="8"/>
  <c r="AU8" i="4"/>
  <c r="AX8" i="4" s="1"/>
  <c r="AW9" i="4" s="1"/>
  <c r="AU9" i="4" s="1"/>
  <c r="K8" i="8"/>
  <c r="M7" i="4"/>
  <c r="N7" i="4" s="1"/>
  <c r="AH100" i="14" s="1"/>
  <c r="G7" i="4"/>
  <c r="E7" i="4" s="1"/>
  <c r="BI7" i="4" l="1"/>
  <c r="BJ7" i="4" s="1"/>
  <c r="BK7" i="4"/>
  <c r="BM7" i="4"/>
  <c r="BN7" i="4" s="1"/>
  <c r="BO7" i="4" s="1"/>
  <c r="BC8" i="4"/>
  <c r="AZ9" i="4"/>
  <c r="AY8" i="4"/>
  <c r="AX9" i="4" s="1"/>
  <c r="AJ7" i="4"/>
  <c r="AN7" i="4" s="1"/>
  <c r="AD688" i="14" s="1"/>
  <c r="J7" i="4"/>
  <c r="K7" i="4" s="1"/>
  <c r="U8" i="4"/>
  <c r="X8" i="4" s="1"/>
  <c r="BL7" i="4" l="1"/>
  <c r="AW10" i="4"/>
  <c r="AU10" i="4" s="1"/>
  <c r="AY9" i="4"/>
  <c r="BA9" i="4"/>
  <c r="BC9" i="4" s="1"/>
  <c r="S8" i="4"/>
  <c r="H7" i="4"/>
  <c r="BE8" i="4" l="1"/>
  <c r="AO7" i="4"/>
  <c r="AP7" i="4" s="1"/>
  <c r="AJ6" i="14" s="1"/>
  <c r="AZ10" i="4"/>
  <c r="AX10" i="4"/>
  <c r="AY10" i="4" s="1"/>
  <c r="BP7" i="4"/>
  <c r="AF718" i="14" s="1"/>
  <c r="BQ7" i="4"/>
  <c r="BR7" i="4" s="1"/>
  <c r="AL6" i="14" s="1"/>
  <c r="Y8" i="4"/>
  <c r="AA8" i="4" s="1"/>
  <c r="AC8" i="4" s="1"/>
  <c r="I7" i="4"/>
  <c r="G8" i="4"/>
  <c r="J8" i="4" s="1"/>
  <c r="K8" i="4" s="1"/>
  <c r="V8" i="4"/>
  <c r="W8" i="4" s="1"/>
  <c r="BM8" i="4" l="1"/>
  <c r="BN8" i="4" s="1"/>
  <c r="BO8" i="4" s="1"/>
  <c r="BG8" i="4"/>
  <c r="BK8" i="4" s="1"/>
  <c r="AE8" i="4"/>
  <c r="AG8" i="4" s="1"/>
  <c r="AW11" i="4"/>
  <c r="AU11" i="4" s="1"/>
  <c r="AX11" i="4" s="1"/>
  <c r="AW12" i="4" s="1"/>
  <c r="AU12" i="4" s="1"/>
  <c r="BS7" i="4"/>
  <c r="BA10" i="4"/>
  <c r="BC10" i="4" s="1"/>
  <c r="E8" i="4"/>
  <c r="H8" i="4" s="1"/>
  <c r="U9" i="4"/>
  <c r="L7" i="4"/>
  <c r="AB606" i="14" l="1"/>
  <c r="BI8" i="4"/>
  <c r="BJ8" i="4" s="1"/>
  <c r="AH8" i="4"/>
  <c r="AZ11" i="4"/>
  <c r="AY11" i="4"/>
  <c r="AX12" i="4" s="1"/>
  <c r="I8" i="4"/>
  <c r="L8" i="4" s="1"/>
  <c r="G9" i="4"/>
  <c r="J9" i="4" s="1"/>
  <c r="K9" i="4" s="1"/>
  <c r="X9" i="4"/>
  <c r="S9" i="4"/>
  <c r="O7" i="4"/>
  <c r="O8" i="4" l="1"/>
  <c r="AB633" i="14"/>
  <c r="BL8" i="4"/>
  <c r="BE9" i="4"/>
  <c r="AW13" i="4"/>
  <c r="AY12" i="4"/>
  <c r="BA11" i="4"/>
  <c r="BC11" i="4" s="1"/>
  <c r="Y9" i="4"/>
  <c r="AA9" i="4" s="1"/>
  <c r="E9" i="4"/>
  <c r="H9" i="4" s="1"/>
  <c r="V9" i="4"/>
  <c r="W9" i="4" s="1"/>
  <c r="BQ8" i="4" l="1"/>
  <c r="BR8" i="4" s="1"/>
  <c r="AL7" i="14" s="1"/>
  <c r="BP8" i="4"/>
  <c r="AF729" i="14" s="1"/>
  <c r="BM9" i="4"/>
  <c r="BN9" i="4" s="1"/>
  <c r="BO9" i="4" s="1"/>
  <c r="BG9" i="4"/>
  <c r="BK9" i="4" s="1"/>
  <c r="AZ12" i="4"/>
  <c r="AU13" i="4"/>
  <c r="AX13" i="4" s="1"/>
  <c r="AY13" i="4" s="1"/>
  <c r="I9" i="4"/>
  <c r="L9" i="4" s="1"/>
  <c r="G10" i="4"/>
  <c r="U10" i="4"/>
  <c r="O9" i="4" l="1"/>
  <c r="AB663" i="14"/>
  <c r="BI9" i="4"/>
  <c r="BL9" i="4" s="1"/>
  <c r="BS8" i="4"/>
  <c r="AW14" i="4"/>
  <c r="AU14" i="4" s="1"/>
  <c r="AX14" i="4" s="1"/>
  <c r="AY14" i="4" s="1"/>
  <c r="BA12" i="4"/>
  <c r="X10" i="4"/>
  <c r="E10" i="4"/>
  <c r="H10" i="4" s="1"/>
  <c r="J10" i="4"/>
  <c r="K10" i="4" s="1"/>
  <c r="S10" i="4"/>
  <c r="BJ9" i="4" l="1"/>
  <c r="BP9" i="4"/>
  <c r="AF733" i="14" s="1"/>
  <c r="BQ9" i="4"/>
  <c r="BR9" i="4" s="1"/>
  <c r="AL8" i="14" s="1"/>
  <c r="BC12" i="4"/>
  <c r="AZ13" i="4"/>
  <c r="BA13" i="4" s="1"/>
  <c r="BC13" i="4" s="1"/>
  <c r="AW15" i="4"/>
  <c r="Y10" i="4"/>
  <c r="AA10" i="4" s="1"/>
  <c r="V10" i="4"/>
  <c r="W10" i="4" s="1"/>
  <c r="I10" i="4"/>
  <c r="L10" i="4" s="1"/>
  <c r="G11" i="4"/>
  <c r="J11" i="4" s="1"/>
  <c r="K11" i="4" s="1"/>
  <c r="O10" i="4" l="1"/>
  <c r="AB671" i="14"/>
  <c r="BE10" i="4"/>
  <c r="BM10" i="4" s="1"/>
  <c r="BN10" i="4" s="1"/>
  <c r="BO10" i="4" s="1"/>
  <c r="BS9" i="4"/>
  <c r="AZ14" i="4"/>
  <c r="AU15" i="4"/>
  <c r="AX15" i="4" s="1"/>
  <c r="AY15" i="4" s="1"/>
  <c r="E11" i="4"/>
  <c r="H11" i="4" s="1"/>
  <c r="I11" i="4" s="1"/>
  <c r="L11" i="4" s="1"/>
  <c r="U11" i="4"/>
  <c r="O11" i="4" l="1"/>
  <c r="AB649" i="14"/>
  <c r="BG10" i="4"/>
  <c r="BK10" i="4" s="1"/>
  <c r="AW16" i="4"/>
  <c r="BA14" i="4"/>
  <c r="BC14" i="4" s="1"/>
  <c r="X11" i="4"/>
  <c r="G12" i="4"/>
  <c r="J12" i="4" s="1"/>
  <c r="K12" i="4" s="1"/>
  <c r="S11" i="4"/>
  <c r="BI10" i="4" l="1"/>
  <c r="BJ10" i="4" s="1"/>
  <c r="AZ15" i="4"/>
  <c r="BA15" i="4" s="1"/>
  <c r="BC15" i="4" s="1"/>
  <c r="AU16" i="4"/>
  <c r="AX16" i="4" s="1"/>
  <c r="Y11" i="4"/>
  <c r="AA11" i="4" s="1"/>
  <c r="V11" i="4"/>
  <c r="W11" i="4" s="1"/>
  <c r="E12" i="4"/>
  <c r="H12" i="4" s="1"/>
  <c r="I12" i="4" s="1"/>
  <c r="L12" i="4" s="1"/>
  <c r="BL10" i="4" l="1"/>
  <c r="BP10" i="4" s="1"/>
  <c r="AF734" i="14" s="1"/>
  <c r="O12" i="4"/>
  <c r="AB678" i="14"/>
  <c r="BE11" i="4"/>
  <c r="AZ16" i="4"/>
  <c r="AW17" i="4"/>
  <c r="AY16" i="4"/>
  <c r="U12" i="4"/>
  <c r="X12" i="4" s="1"/>
  <c r="G13" i="4"/>
  <c r="J13" i="4" s="1"/>
  <c r="K13" i="4" s="1"/>
  <c r="BQ10" i="4" l="1"/>
  <c r="BR10" i="4" s="1"/>
  <c r="AL9" i="14" s="1"/>
  <c r="BM11" i="4"/>
  <c r="BN11" i="4" s="1"/>
  <c r="BO11" i="4" s="1"/>
  <c r="BG11" i="4"/>
  <c r="BI11" i="4" s="1"/>
  <c r="AU17" i="4"/>
  <c r="AX17" i="4" s="1"/>
  <c r="BA16" i="4"/>
  <c r="BC16" i="4" s="1"/>
  <c r="Y12" i="4"/>
  <c r="AA12" i="4" s="1"/>
  <c r="S12" i="4"/>
  <c r="V12" i="4" s="1"/>
  <c r="U13" i="4" s="1"/>
  <c r="E13" i="4"/>
  <c r="H13" i="4" s="1"/>
  <c r="I13" i="4" s="1"/>
  <c r="L13" i="4" s="1"/>
  <c r="BS10" i="4" l="1"/>
  <c r="O13" i="4"/>
  <c r="AB510" i="14"/>
  <c r="BJ11" i="4"/>
  <c r="BK11" i="4"/>
  <c r="BL11" i="4"/>
  <c r="AZ17" i="4"/>
  <c r="BA17" i="4" s="1"/>
  <c r="BC17" i="4" s="1"/>
  <c r="AY17" i="4"/>
  <c r="AW18" i="4"/>
  <c r="X13" i="4"/>
  <c r="Y13" i="4" s="1"/>
  <c r="AA13" i="4" s="1"/>
  <c r="W12" i="4"/>
  <c r="S13" i="4"/>
  <c r="G14" i="4"/>
  <c r="J14" i="4" s="1"/>
  <c r="K14" i="4" s="1"/>
  <c r="BP11" i="4" l="1"/>
  <c r="AF732" i="14" s="1"/>
  <c r="BQ11" i="4"/>
  <c r="BR11" i="4" s="1"/>
  <c r="AZ18" i="4"/>
  <c r="BA18" i="4" s="1"/>
  <c r="BC18" i="4" s="1"/>
  <c r="AU18" i="4"/>
  <c r="AX18" i="4" s="1"/>
  <c r="V13" i="4"/>
  <c r="W13" i="4" s="1"/>
  <c r="E14" i="4"/>
  <c r="H14" i="4" s="1"/>
  <c r="I14" i="4" s="1"/>
  <c r="L14" i="4" s="1"/>
  <c r="O14" i="4" l="1"/>
  <c r="AB315" i="14"/>
  <c r="BS11" i="4"/>
  <c r="AL10" i="14"/>
  <c r="BE12" i="4"/>
  <c r="AW19" i="4"/>
  <c r="AU19" i="4" s="1"/>
  <c r="AY18" i="4"/>
  <c r="U14" i="4"/>
  <c r="G15" i="4"/>
  <c r="J15" i="4" s="1"/>
  <c r="K15" i="4" s="1"/>
  <c r="BG12" i="4" l="1"/>
  <c r="BK12" i="4" s="1"/>
  <c r="BM12" i="4"/>
  <c r="BN12" i="4" s="1"/>
  <c r="BO12" i="4" s="1"/>
  <c r="AZ19" i="4"/>
  <c r="BA19" i="4" s="1"/>
  <c r="BC19" i="4" s="1"/>
  <c r="AX19" i="4"/>
  <c r="AW20" i="4" s="1"/>
  <c r="X14" i="4"/>
  <c r="S14" i="4"/>
  <c r="E15" i="4"/>
  <c r="H15" i="4" s="1"/>
  <c r="I15" i="4" s="1"/>
  <c r="L15" i="4" s="1"/>
  <c r="O15" i="4" l="1"/>
  <c r="AB532" i="14"/>
  <c r="BI12" i="4"/>
  <c r="BL12" i="4" s="1"/>
  <c r="AZ20" i="4"/>
  <c r="BA20" i="4" s="1"/>
  <c r="BC20" i="4" s="1"/>
  <c r="AY19" i="4"/>
  <c r="AU20" i="4"/>
  <c r="Y14" i="4"/>
  <c r="AA14" i="4" s="1"/>
  <c r="V14" i="4"/>
  <c r="G16" i="4"/>
  <c r="J16" i="4" s="1"/>
  <c r="K16" i="4" s="1"/>
  <c r="BJ12" i="4" l="1"/>
  <c r="BP12" i="4"/>
  <c r="AF735" i="14" s="1"/>
  <c r="BQ12" i="4"/>
  <c r="BR12" i="4" s="1"/>
  <c r="AX20" i="4"/>
  <c r="AW21" i="4" s="1"/>
  <c r="W14" i="4"/>
  <c r="U15" i="4"/>
  <c r="E16" i="4"/>
  <c r="H16" i="4" s="1"/>
  <c r="I16" i="4" s="1"/>
  <c r="L16" i="4" s="1"/>
  <c r="O16" i="4" l="1"/>
  <c r="AB472" i="14"/>
  <c r="BS12" i="4"/>
  <c r="AL11" i="14"/>
  <c r="BE13" i="4"/>
  <c r="AZ21" i="4"/>
  <c r="BA21" i="4" s="1"/>
  <c r="BC21" i="4" s="1"/>
  <c r="AY20" i="4"/>
  <c r="AU21" i="4"/>
  <c r="S15" i="4"/>
  <c r="X15" i="4"/>
  <c r="Y15" i="4" s="1"/>
  <c r="G17" i="4"/>
  <c r="J17" i="4" s="1"/>
  <c r="K17" i="4" s="1"/>
  <c r="BG13" i="4" l="1"/>
  <c r="BK13" i="4" s="1"/>
  <c r="BM13" i="4"/>
  <c r="BN13" i="4" s="1"/>
  <c r="BO13" i="4" s="1"/>
  <c r="AX21" i="4"/>
  <c r="AW22" i="4" s="1"/>
  <c r="AU22" i="4" s="1"/>
  <c r="AA15" i="4"/>
  <c r="V15" i="4"/>
  <c r="E17" i="4"/>
  <c r="H17" i="4" s="1"/>
  <c r="I17" i="4" s="1"/>
  <c r="L17" i="4" s="1"/>
  <c r="O17" i="4" l="1"/>
  <c r="AB11" i="14"/>
  <c r="BI13" i="4"/>
  <c r="BJ13" i="4" s="1"/>
  <c r="AZ22" i="4"/>
  <c r="AY21" i="4"/>
  <c r="AX22" i="4" s="1"/>
  <c r="W15" i="4"/>
  <c r="U16" i="4"/>
  <c r="G18" i="4"/>
  <c r="J18" i="4" s="1"/>
  <c r="K18" i="4" s="1"/>
  <c r="BL13" i="4" l="1"/>
  <c r="BQ13" i="4" s="1"/>
  <c r="BR13" i="4" s="1"/>
  <c r="AL12" i="14" s="1"/>
  <c r="BE14" i="4"/>
  <c r="BA22" i="4"/>
  <c r="AY22" i="4"/>
  <c r="AW23" i="4"/>
  <c r="AU23" i="4" s="1"/>
  <c r="X16" i="4"/>
  <c r="Y16" i="4" s="1"/>
  <c r="S16" i="4"/>
  <c r="E18" i="4"/>
  <c r="H18" i="4" s="1"/>
  <c r="G19" i="4" s="1"/>
  <c r="J19" i="4" s="1"/>
  <c r="K19" i="4" s="1"/>
  <c r="BP13" i="4" l="1"/>
  <c r="BS13" i="4" s="1"/>
  <c r="BG14" i="4"/>
  <c r="BK14" i="4" s="1"/>
  <c r="BM14" i="4"/>
  <c r="BN14" i="4" s="1"/>
  <c r="BO14" i="4" s="1"/>
  <c r="BC22" i="4"/>
  <c r="AZ23" i="4"/>
  <c r="AX23" i="4"/>
  <c r="AW24" i="4" s="1"/>
  <c r="V16" i="4"/>
  <c r="AA16" i="4"/>
  <c r="I18" i="4"/>
  <c r="L18" i="4" s="1"/>
  <c r="E19" i="4"/>
  <c r="AF708" i="14" l="1"/>
  <c r="O18" i="4"/>
  <c r="AB440" i="14"/>
  <c r="BI14" i="4"/>
  <c r="BL14" i="4" s="1"/>
  <c r="AY23" i="4"/>
  <c r="BA23" i="4"/>
  <c r="BC23" i="4" s="1"/>
  <c r="AU24" i="4"/>
  <c r="W16" i="4"/>
  <c r="U17" i="4"/>
  <c r="S17" i="4" s="1"/>
  <c r="H19" i="4"/>
  <c r="G20" i="4" s="1"/>
  <c r="J20" i="4" s="1"/>
  <c r="K20" i="4" s="1"/>
  <c r="BJ14" i="4" l="1"/>
  <c r="BP14" i="4"/>
  <c r="AF641" i="14" s="1"/>
  <c r="BQ14" i="4"/>
  <c r="BR14" i="4" s="1"/>
  <c r="AL13" i="14" s="1"/>
  <c r="AZ24" i="4"/>
  <c r="BA24" i="4" s="1"/>
  <c r="BC24" i="4" s="1"/>
  <c r="AX24" i="4"/>
  <c r="AW25" i="4" s="1"/>
  <c r="AU25" i="4" s="1"/>
  <c r="V17" i="4"/>
  <c r="X17" i="4"/>
  <c r="Y17" i="4" s="1"/>
  <c r="E20" i="4"/>
  <c r="I19" i="4"/>
  <c r="L19" i="4" s="1"/>
  <c r="O19" i="4" l="1"/>
  <c r="AB453" i="14"/>
  <c r="BE15" i="4"/>
  <c r="BM15" i="4" s="1"/>
  <c r="BN15" i="4" s="1"/>
  <c r="BO15" i="4" s="1"/>
  <c r="BS14" i="4"/>
  <c r="AZ25" i="4"/>
  <c r="AY24" i="4"/>
  <c r="AX25" i="4" s="1"/>
  <c r="AA17" i="4"/>
  <c r="W17" i="4"/>
  <c r="U18" i="4"/>
  <c r="H20" i="4"/>
  <c r="BG15" i="4" l="1"/>
  <c r="BK15" i="4" s="1"/>
  <c r="BA25" i="4"/>
  <c r="BC25" i="4" s="1"/>
  <c r="AW26" i="4"/>
  <c r="AU26" i="4" s="1"/>
  <c r="AY25" i="4"/>
  <c r="S18" i="4"/>
  <c r="X18" i="4"/>
  <c r="I20" i="4"/>
  <c r="L20" i="4" s="1"/>
  <c r="G21" i="4"/>
  <c r="J21" i="4" s="1"/>
  <c r="K21" i="4" s="1"/>
  <c r="O20" i="4" l="1"/>
  <c r="AB467" i="14"/>
  <c r="BI15" i="4"/>
  <c r="BJ15" i="4" s="1"/>
  <c r="AZ26" i="4"/>
  <c r="BA26" i="4" s="1"/>
  <c r="BC26" i="4" s="1"/>
  <c r="AX26" i="4"/>
  <c r="AY26" i="4" s="1"/>
  <c r="Y18" i="4"/>
  <c r="AA18" i="4" s="1"/>
  <c r="V18" i="4"/>
  <c r="E21" i="4"/>
  <c r="H21" i="4" s="1"/>
  <c r="I21" i="4" s="1"/>
  <c r="L21" i="4" s="1"/>
  <c r="O21" i="4" l="1"/>
  <c r="AB174" i="14"/>
  <c r="BL15" i="4"/>
  <c r="AW27" i="4"/>
  <c r="AU27" i="4" s="1"/>
  <c r="AX27" i="4" s="1"/>
  <c r="W18" i="4"/>
  <c r="U19" i="4"/>
  <c r="G22" i="4"/>
  <c r="J22" i="4" s="1"/>
  <c r="K22" i="4" s="1"/>
  <c r="BE16" i="4" l="1"/>
  <c r="BG16" i="4" s="1"/>
  <c r="BK16" i="4" s="1"/>
  <c r="BQ15" i="4"/>
  <c r="BR15" i="4" s="1"/>
  <c r="AL14" i="14" s="1"/>
  <c r="BP15" i="4"/>
  <c r="AF627" i="14" s="1"/>
  <c r="AZ27" i="4"/>
  <c r="BA27" i="4" s="1"/>
  <c r="BC27" i="4" s="1"/>
  <c r="AW28" i="4"/>
  <c r="AY27" i="4"/>
  <c r="X19" i="4"/>
  <c r="S19" i="4"/>
  <c r="E22" i="4"/>
  <c r="H22" i="4" s="1"/>
  <c r="G23" i="4" s="1"/>
  <c r="J23" i="4" s="1"/>
  <c r="K23" i="4" s="1"/>
  <c r="BI16" i="4" l="1"/>
  <c r="BL16" i="4" s="1"/>
  <c r="BM16" i="4"/>
  <c r="BN16" i="4" s="1"/>
  <c r="BO16" i="4" s="1"/>
  <c r="BS15" i="4"/>
  <c r="AZ28" i="4"/>
  <c r="BA28" i="4" s="1"/>
  <c r="BC28" i="4" s="1"/>
  <c r="AU28" i="4"/>
  <c r="AX28" i="4" s="1"/>
  <c r="Y19" i="4"/>
  <c r="AA19" i="4" s="1"/>
  <c r="V19" i="4"/>
  <c r="E23" i="4"/>
  <c r="I22" i="4"/>
  <c r="L22" i="4" s="1"/>
  <c r="O22" i="4" l="1"/>
  <c r="AB118" i="14"/>
  <c r="BP16" i="4"/>
  <c r="AF599" i="14" s="1"/>
  <c r="BJ16" i="4"/>
  <c r="BQ16" i="4"/>
  <c r="BR16" i="4" s="1"/>
  <c r="AW29" i="4"/>
  <c r="AZ29" i="4" s="1"/>
  <c r="AY28" i="4"/>
  <c r="W19" i="4"/>
  <c r="U20" i="4"/>
  <c r="S20" i="4" s="1"/>
  <c r="H23" i="4"/>
  <c r="BS16" i="4" l="1"/>
  <c r="AL15" i="14"/>
  <c r="BE17" i="4"/>
  <c r="BM17" i="4" s="1"/>
  <c r="BN17" i="4" s="1"/>
  <c r="BO17" i="4" s="1"/>
  <c r="AU29" i="4"/>
  <c r="AX29" i="4" s="1"/>
  <c r="BA29" i="4"/>
  <c r="BC29" i="4" s="1"/>
  <c r="V20" i="4"/>
  <c r="X20" i="4"/>
  <c r="Y20" i="4" s="1"/>
  <c r="I23" i="4"/>
  <c r="L23" i="4" s="1"/>
  <c r="G24" i="4"/>
  <c r="J24" i="4" s="1"/>
  <c r="K24" i="4" s="1"/>
  <c r="BG17" i="4" l="1"/>
  <c r="BK17" i="4" s="1"/>
  <c r="O23" i="4"/>
  <c r="AB360" i="14"/>
  <c r="AW30" i="4"/>
  <c r="AU30" i="4" s="1"/>
  <c r="AY29" i="4"/>
  <c r="AA20" i="4"/>
  <c r="W20" i="4"/>
  <c r="U21" i="4"/>
  <c r="E24" i="4"/>
  <c r="H24" i="4" s="1"/>
  <c r="BI17" i="4" l="1"/>
  <c r="BL17" i="4" s="1"/>
  <c r="BP17" i="4" s="1"/>
  <c r="AF513" i="14" s="1"/>
  <c r="AZ30" i="4"/>
  <c r="BA30" i="4" s="1"/>
  <c r="BC30" i="4" s="1"/>
  <c r="AX30" i="4"/>
  <c r="X21" i="4"/>
  <c r="Y21" i="4" s="1"/>
  <c r="S21" i="4"/>
  <c r="G25" i="4"/>
  <c r="I24" i="4"/>
  <c r="L24" i="4" s="1"/>
  <c r="BJ17" i="4" l="1"/>
  <c r="BE18" i="4" s="1"/>
  <c r="BM18" i="4" s="1"/>
  <c r="BN18" i="4" s="1"/>
  <c r="BO18" i="4" s="1"/>
  <c r="BQ17" i="4"/>
  <c r="BR17" i="4" s="1"/>
  <c r="BS17" i="4" s="1"/>
  <c r="O24" i="4"/>
  <c r="AB333" i="14"/>
  <c r="AW31" i="4"/>
  <c r="AU31" i="4" s="1"/>
  <c r="AY30" i="4"/>
  <c r="V21" i="4"/>
  <c r="AA21" i="4"/>
  <c r="J25" i="4"/>
  <c r="K25" i="4" s="1"/>
  <c r="E25" i="4"/>
  <c r="H25" i="4" s="1"/>
  <c r="BG18" i="4" l="1"/>
  <c r="BK18" i="4" s="1"/>
  <c r="AL16" i="14"/>
  <c r="AZ31" i="4"/>
  <c r="AX31" i="4"/>
  <c r="AY31" i="4" s="1"/>
  <c r="W21" i="4"/>
  <c r="U22" i="4"/>
  <c r="S22" i="4" s="1"/>
  <c r="I25" i="4"/>
  <c r="L25" i="4" s="1"/>
  <c r="G26" i="4"/>
  <c r="BI18" i="4" l="1"/>
  <c r="BL18" i="4" s="1"/>
  <c r="BP18" i="4" s="1"/>
  <c r="AF526" i="14" s="1"/>
  <c r="O25" i="4"/>
  <c r="AB380" i="14"/>
  <c r="AW32" i="4"/>
  <c r="AU32" i="4" s="1"/>
  <c r="AX32" i="4" s="1"/>
  <c r="BA31" i="4"/>
  <c r="V22" i="4"/>
  <c r="X22" i="4"/>
  <c r="Y22" i="4" s="1"/>
  <c r="J26" i="4"/>
  <c r="K26" i="4" s="1"/>
  <c r="E26" i="4"/>
  <c r="H26" i="4" s="1"/>
  <c r="BJ18" i="4" l="1"/>
  <c r="BE19" i="4" s="1"/>
  <c r="BM19" i="4" s="1"/>
  <c r="BN19" i="4" s="1"/>
  <c r="BO19" i="4" s="1"/>
  <c r="BQ18" i="4"/>
  <c r="BR18" i="4" s="1"/>
  <c r="AL17" i="14" s="1"/>
  <c r="BC31" i="4"/>
  <c r="AZ32" i="4"/>
  <c r="AW33" i="4"/>
  <c r="AU33" i="4" s="1"/>
  <c r="AY32" i="4"/>
  <c r="AA22" i="4"/>
  <c r="U23" i="4"/>
  <c r="W22" i="4"/>
  <c r="I26" i="4"/>
  <c r="L26" i="4" s="1"/>
  <c r="G27" i="4"/>
  <c r="J27" i="4" s="1"/>
  <c r="K27" i="4" s="1"/>
  <c r="BS18" i="4" l="1"/>
  <c r="O26" i="4"/>
  <c r="AB67" i="14"/>
  <c r="BG19" i="4"/>
  <c r="BK19" i="4" s="1"/>
  <c r="BA32" i="4"/>
  <c r="BC32" i="4" s="1"/>
  <c r="AX33" i="4"/>
  <c r="X23" i="4"/>
  <c r="Y23" i="4" s="1"/>
  <c r="S23" i="4"/>
  <c r="E27" i="4"/>
  <c r="H27" i="4" s="1"/>
  <c r="BI19" i="4" l="1"/>
  <c r="BL19" i="4" s="1"/>
  <c r="BP19" i="4" s="1"/>
  <c r="AF543" i="14" s="1"/>
  <c r="AZ33" i="4"/>
  <c r="AW34" i="4"/>
  <c r="AY33" i="4"/>
  <c r="V23" i="4"/>
  <c r="AA23" i="4"/>
  <c r="I27" i="4"/>
  <c r="L27" i="4" s="1"/>
  <c r="G28" i="4"/>
  <c r="BQ19" i="4" l="1"/>
  <c r="BR19" i="4" s="1"/>
  <c r="BS19" i="4" s="1"/>
  <c r="BJ19" i="4"/>
  <c r="BE20" i="4" s="1"/>
  <c r="O27" i="4"/>
  <c r="AB23" i="14"/>
  <c r="AU34" i="4"/>
  <c r="AX34" i="4" s="1"/>
  <c r="BA33" i="4"/>
  <c r="BC33" i="4" s="1"/>
  <c r="U24" i="4"/>
  <c r="W23" i="4"/>
  <c r="E28" i="4"/>
  <c r="H28" i="4" s="1"/>
  <c r="J28" i="4"/>
  <c r="AL18" i="14" l="1"/>
  <c r="BM20" i="4"/>
  <c r="BN20" i="4" s="1"/>
  <c r="BO20" i="4" s="1"/>
  <c r="BG20" i="4"/>
  <c r="BI20" i="4" s="1"/>
  <c r="BL20" i="4" s="1"/>
  <c r="BQ20" i="4" s="1"/>
  <c r="BR20" i="4" s="1"/>
  <c r="AL19" i="14" s="1"/>
  <c r="AZ34" i="4"/>
  <c r="AY34" i="4"/>
  <c r="AW35" i="4"/>
  <c r="X24" i="4"/>
  <c r="S24" i="4"/>
  <c r="I28" i="4"/>
  <c r="G29" i="4"/>
  <c r="E29" i="4" s="1"/>
  <c r="K28" i="4"/>
  <c r="BP20" i="4" l="1"/>
  <c r="BK20" i="4"/>
  <c r="BJ20" i="4"/>
  <c r="AU35" i="4"/>
  <c r="AX35" i="4" s="1"/>
  <c r="BA34" i="4"/>
  <c r="BC34" i="4" s="1"/>
  <c r="Y24" i="4"/>
  <c r="AA24" i="4" s="1"/>
  <c r="V24" i="4"/>
  <c r="H29" i="4"/>
  <c r="G30" i="4" s="1"/>
  <c r="L28" i="4"/>
  <c r="J29" i="4"/>
  <c r="K29" i="4" s="1"/>
  <c r="O28" i="4" l="1"/>
  <c r="AB299" i="14"/>
  <c r="BS20" i="4"/>
  <c r="AF558" i="14"/>
  <c r="BE21" i="4"/>
  <c r="AZ35" i="4"/>
  <c r="AW36" i="4"/>
  <c r="AU36" i="4" s="1"/>
  <c r="AY35" i="4"/>
  <c r="W24" i="4"/>
  <c r="U25" i="4"/>
  <c r="S25" i="4" s="1"/>
  <c r="I29" i="4"/>
  <c r="L29" i="4" s="1"/>
  <c r="E30" i="4"/>
  <c r="J30" i="4"/>
  <c r="K30" i="4" s="1"/>
  <c r="O29" i="4" l="1"/>
  <c r="AB194" i="14"/>
  <c r="BG21" i="4"/>
  <c r="BI21" i="4" s="1"/>
  <c r="BL21" i="4" s="1"/>
  <c r="BM21" i="4"/>
  <c r="BN21" i="4" s="1"/>
  <c r="BO21" i="4" s="1"/>
  <c r="AX36" i="4"/>
  <c r="AY36" i="4" s="1"/>
  <c r="BA35" i="4"/>
  <c r="BC35" i="4" s="1"/>
  <c r="V25" i="4"/>
  <c r="X25" i="4"/>
  <c r="Y25" i="4" s="1"/>
  <c r="H30" i="4"/>
  <c r="I30" i="4" s="1"/>
  <c r="L30" i="4" s="1"/>
  <c r="O30" i="4" l="1"/>
  <c r="AB281" i="14"/>
  <c r="BP21" i="4"/>
  <c r="AF488" i="14" s="1"/>
  <c r="BQ21" i="4"/>
  <c r="BR21" i="4" s="1"/>
  <c r="BK21" i="4"/>
  <c r="BJ21" i="4"/>
  <c r="AZ36" i="4"/>
  <c r="BA36" i="4" s="1"/>
  <c r="BC36" i="4" s="1"/>
  <c r="AW37" i="4"/>
  <c r="AA25" i="4"/>
  <c r="W25" i="4"/>
  <c r="U26" i="4"/>
  <c r="G31" i="4"/>
  <c r="E31" i="4" s="1"/>
  <c r="H31" i="4" s="1"/>
  <c r="BS21" i="4" l="1"/>
  <c r="AL20" i="14"/>
  <c r="BE22" i="4"/>
  <c r="AZ37" i="4"/>
  <c r="AU37" i="4"/>
  <c r="AX37" i="4" s="1"/>
  <c r="AW38" i="4" s="1"/>
  <c r="AU38" i="4" s="1"/>
  <c r="X26" i="4"/>
  <c r="Y26" i="4" s="1"/>
  <c r="S26" i="4"/>
  <c r="J31" i="4"/>
  <c r="K31" i="4" s="1"/>
  <c r="G32" i="4"/>
  <c r="I31" i="4"/>
  <c r="BG22" i="4" l="1"/>
  <c r="BK22" i="4" s="1"/>
  <c r="BM22" i="4"/>
  <c r="BN22" i="4" s="1"/>
  <c r="BO22" i="4" s="1"/>
  <c r="AY37" i="4"/>
  <c r="AX38" i="4" s="1"/>
  <c r="BA37" i="4"/>
  <c r="BC37" i="4" s="1"/>
  <c r="V26" i="4"/>
  <c r="AA26" i="4"/>
  <c r="E32" i="4"/>
  <c r="H32" i="4" s="1"/>
  <c r="J32" i="4"/>
  <c r="K32" i="4" s="1"/>
  <c r="L31" i="4"/>
  <c r="BI22" i="4" l="1"/>
  <c r="BL22" i="4" s="1"/>
  <c r="BQ22" i="4" s="1"/>
  <c r="BR22" i="4" s="1"/>
  <c r="AL21" i="14" s="1"/>
  <c r="O31" i="4"/>
  <c r="AB285" i="14"/>
  <c r="AZ38" i="4"/>
  <c r="AW39" i="4"/>
  <c r="AY38" i="4"/>
  <c r="W26" i="4"/>
  <c r="U27" i="4"/>
  <c r="S27" i="4" s="1"/>
  <c r="I32" i="4"/>
  <c r="L32" i="4" s="1"/>
  <c r="G33" i="4"/>
  <c r="BP22" i="4" l="1"/>
  <c r="AF453" i="14" s="1"/>
  <c r="BJ22" i="4"/>
  <c r="BE23" i="4" s="1"/>
  <c r="BG23" i="4" s="1"/>
  <c r="BK23" i="4" s="1"/>
  <c r="O32" i="4"/>
  <c r="AB302" i="14"/>
  <c r="AU39" i="4"/>
  <c r="AX39" i="4" s="1"/>
  <c r="AY39" i="4" s="1"/>
  <c r="BA38" i="4"/>
  <c r="BC38" i="4" s="1"/>
  <c r="V27" i="4"/>
  <c r="X27" i="4"/>
  <c r="Y27" i="4" s="1"/>
  <c r="E33" i="4"/>
  <c r="H33" i="4" s="1"/>
  <c r="J33" i="4"/>
  <c r="K33" i="4" s="1"/>
  <c r="BM23" i="4" l="1"/>
  <c r="BN23" i="4" s="1"/>
  <c r="BO23" i="4" s="1"/>
  <c r="BI23" i="4"/>
  <c r="BJ23" i="4" s="1"/>
  <c r="BE24" i="4" s="1"/>
  <c r="BG24" i="4" s="1"/>
  <c r="BK24" i="4" s="1"/>
  <c r="BS22" i="4"/>
  <c r="AZ39" i="4"/>
  <c r="BA39" i="4" s="1"/>
  <c r="BC39" i="4" s="1"/>
  <c r="AW40" i="4"/>
  <c r="AA27" i="4"/>
  <c r="U28" i="4"/>
  <c r="W27" i="4"/>
  <c r="G34" i="4"/>
  <c r="E34" i="4" s="1"/>
  <c r="I33" i="4"/>
  <c r="L33" i="4" s="1"/>
  <c r="BL23" i="4" l="1"/>
  <c r="BQ23" i="4" s="1"/>
  <c r="BR23" i="4" s="1"/>
  <c r="AL22" i="14" s="1"/>
  <c r="O33" i="4"/>
  <c r="AB317" i="14"/>
  <c r="BI24" i="4"/>
  <c r="BJ24" i="4" s="1"/>
  <c r="BM24" i="4"/>
  <c r="BN24" i="4" s="1"/>
  <c r="BO24" i="4" s="1"/>
  <c r="AZ40" i="4"/>
  <c r="BA40" i="4" s="1"/>
  <c r="BC40" i="4" s="1"/>
  <c r="AU40" i="4"/>
  <c r="AX40" i="4" s="1"/>
  <c r="AW41" i="4" s="1"/>
  <c r="AU41" i="4" s="1"/>
  <c r="X28" i="4"/>
  <c r="S28" i="4"/>
  <c r="V28" i="4" s="1"/>
  <c r="H34" i="4"/>
  <c r="J34" i="4"/>
  <c r="K34" i="4" s="1"/>
  <c r="BP23" i="4" l="1"/>
  <c r="AF436" i="14" s="1"/>
  <c r="BL24" i="4"/>
  <c r="BP24" i="4" s="1"/>
  <c r="AF421" i="14" s="1"/>
  <c r="AZ41" i="4"/>
  <c r="AY40" i="4"/>
  <c r="AX41" i="4" s="1"/>
  <c r="AW42" i="4" s="1"/>
  <c r="Y28" i="4"/>
  <c r="AA28" i="4" s="1"/>
  <c r="U29" i="4"/>
  <c r="S29" i="4" s="1"/>
  <c r="W28" i="4"/>
  <c r="I34" i="4"/>
  <c r="L34" i="4" s="1"/>
  <c r="G35" i="4"/>
  <c r="BS23" i="4" l="1"/>
  <c r="O34" i="4"/>
  <c r="AB325" i="14"/>
  <c r="BQ24" i="4"/>
  <c r="BR24" i="4" s="1"/>
  <c r="BE25" i="4"/>
  <c r="AY41" i="4"/>
  <c r="AU42" i="4"/>
  <c r="BA41" i="4"/>
  <c r="BC41" i="4" s="1"/>
  <c r="V29" i="4"/>
  <c r="X29" i="4"/>
  <c r="Y29" i="4" s="1"/>
  <c r="E35" i="4"/>
  <c r="H35" i="4" s="1"/>
  <c r="J35" i="4"/>
  <c r="K35" i="4" s="1"/>
  <c r="BS24" i="4" l="1"/>
  <c r="AL23" i="14"/>
  <c r="BM25" i="4"/>
  <c r="BN25" i="4" s="1"/>
  <c r="BO25" i="4" s="1"/>
  <c r="BG25" i="4"/>
  <c r="BK25" i="4" s="1"/>
  <c r="AZ42" i="4"/>
  <c r="AX42" i="4"/>
  <c r="AW43" i="4" s="1"/>
  <c r="AA29" i="4"/>
  <c r="U30" i="4"/>
  <c r="W29" i="4"/>
  <c r="I35" i="4"/>
  <c r="L35" i="4" s="1"/>
  <c r="G36" i="4"/>
  <c r="O35" i="4" l="1"/>
  <c r="AB334" i="14"/>
  <c r="BI25" i="4"/>
  <c r="BL25" i="4" s="1"/>
  <c r="BQ25" i="4" s="1"/>
  <c r="BR25" i="4" s="1"/>
  <c r="AL24" i="14" s="1"/>
  <c r="AY42" i="4"/>
  <c r="AU43" i="4"/>
  <c r="BA42" i="4"/>
  <c r="BC42" i="4" s="1"/>
  <c r="X30" i="4"/>
  <c r="S30" i="4"/>
  <c r="E36" i="4"/>
  <c r="H36" i="4" s="1"/>
  <c r="J36" i="4"/>
  <c r="K36" i="4" s="1"/>
  <c r="BJ25" i="4" l="1"/>
  <c r="BP25" i="4"/>
  <c r="AX43" i="4"/>
  <c r="AW44" i="4" s="1"/>
  <c r="AZ43" i="4"/>
  <c r="BA43" i="4" s="1"/>
  <c r="BC43" i="4" s="1"/>
  <c r="Y30" i="4"/>
  <c r="AA30" i="4" s="1"/>
  <c r="V30" i="4"/>
  <c r="I36" i="4"/>
  <c r="L36" i="4" s="1"/>
  <c r="G37" i="4"/>
  <c r="E37" i="4" s="1"/>
  <c r="BS25" i="4" l="1"/>
  <c r="AF423" i="14"/>
  <c r="O36" i="4"/>
  <c r="AB343" i="14"/>
  <c r="BE26" i="4"/>
  <c r="BM26" i="4" s="1"/>
  <c r="BN26" i="4" s="1"/>
  <c r="BO26" i="4" s="1"/>
  <c r="AU44" i="4"/>
  <c r="AY43" i="4"/>
  <c r="AZ44" i="4"/>
  <c r="W30" i="4"/>
  <c r="U31" i="4"/>
  <c r="H37" i="4"/>
  <c r="I37" i="4" s="1"/>
  <c r="J37" i="4"/>
  <c r="K37" i="4" s="1"/>
  <c r="BG26" i="4" l="1"/>
  <c r="BK26" i="4" s="1"/>
  <c r="AX44" i="4"/>
  <c r="AY44" i="4" s="1"/>
  <c r="BA44" i="4"/>
  <c r="X31" i="4"/>
  <c r="Y31" i="4" s="1"/>
  <c r="S31" i="4"/>
  <c r="G38" i="4"/>
  <c r="L37" i="4"/>
  <c r="O37" i="4" l="1"/>
  <c r="AB353" i="14"/>
  <c r="BI26" i="4"/>
  <c r="BL26" i="4" s="1"/>
  <c r="BQ26" i="4" s="1"/>
  <c r="BR26" i="4" s="1"/>
  <c r="AL25" i="14" s="1"/>
  <c r="AW45" i="4"/>
  <c r="BC44" i="4"/>
  <c r="AA31" i="4"/>
  <c r="V31" i="4"/>
  <c r="E38" i="4"/>
  <c r="H38" i="4" s="1"/>
  <c r="J38" i="4"/>
  <c r="K38" i="4" s="1"/>
  <c r="BP26" i="4" l="1"/>
  <c r="BJ26" i="4"/>
  <c r="BE27" i="4" s="1"/>
  <c r="BM27" i="4" s="1"/>
  <c r="BN27" i="4" s="1"/>
  <c r="BO27" i="4" s="1"/>
  <c r="AZ45" i="4"/>
  <c r="BA45" i="4" s="1"/>
  <c r="BC45" i="4" s="1"/>
  <c r="AU45" i="4"/>
  <c r="AX45" i="4" s="1"/>
  <c r="U32" i="4"/>
  <c r="S32" i="4" s="1"/>
  <c r="W31" i="4"/>
  <c r="G39" i="4"/>
  <c r="I38" i="4"/>
  <c r="L38" i="4" s="1"/>
  <c r="BS26" i="4" l="1"/>
  <c r="AF409" i="14"/>
  <c r="O38" i="4"/>
  <c r="AB16" i="14"/>
  <c r="BG27" i="4"/>
  <c r="BK27" i="4" s="1"/>
  <c r="AW46" i="4"/>
  <c r="AU46" i="4" s="1"/>
  <c r="AY45" i="4"/>
  <c r="V32" i="4"/>
  <c r="X32" i="4"/>
  <c r="E39" i="4"/>
  <c r="H39" i="4" s="1"/>
  <c r="J39" i="4"/>
  <c r="K39" i="4" s="1"/>
  <c r="BI27" i="4" l="1"/>
  <c r="BL27" i="4" s="1"/>
  <c r="AZ46" i="4"/>
  <c r="BA46" i="4" s="1"/>
  <c r="BC46" i="4" s="1"/>
  <c r="AX46" i="4"/>
  <c r="Y32" i="4"/>
  <c r="AA32" i="4" s="1"/>
  <c r="W32" i="4"/>
  <c r="U33" i="4"/>
  <c r="S33" i="4" s="1"/>
  <c r="G40" i="4"/>
  <c r="E40" i="4" s="1"/>
  <c r="I39" i="4"/>
  <c r="BJ27" i="4" l="1"/>
  <c r="BE28" i="4" s="1"/>
  <c r="BP27" i="4"/>
  <c r="AF374" i="14" s="1"/>
  <c r="BQ27" i="4"/>
  <c r="BR27" i="4" s="1"/>
  <c r="AL26" i="14" s="1"/>
  <c r="AY46" i="4"/>
  <c r="AW47" i="4"/>
  <c r="V33" i="4"/>
  <c r="X33" i="4"/>
  <c r="Y33" i="4" s="1"/>
  <c r="H40" i="4"/>
  <c r="G41" i="4" s="1"/>
  <c r="E41" i="4" s="1"/>
  <c r="J40" i="4"/>
  <c r="K40" i="4" s="1"/>
  <c r="L39" i="4"/>
  <c r="O39" i="4" l="1"/>
  <c r="AB288" i="14"/>
  <c r="BG28" i="4"/>
  <c r="BK28" i="4" s="1"/>
  <c r="BM28" i="4"/>
  <c r="BN28" i="4" s="1"/>
  <c r="BO28" i="4" s="1"/>
  <c r="BS27" i="4"/>
  <c r="AZ47" i="4"/>
  <c r="AU47" i="4"/>
  <c r="AX47" i="4" s="1"/>
  <c r="AA33" i="4"/>
  <c r="W33" i="4"/>
  <c r="U34" i="4"/>
  <c r="I40" i="4"/>
  <c r="L40" i="4" s="1"/>
  <c r="J41" i="4"/>
  <c r="K41" i="4" s="1"/>
  <c r="O40" i="4" l="1"/>
  <c r="AB226" i="14"/>
  <c r="BI28" i="4"/>
  <c r="BL28" i="4" s="1"/>
  <c r="BP28" i="4" s="1"/>
  <c r="AF366" i="14" s="1"/>
  <c r="BA47" i="4"/>
  <c r="BC47" i="4" s="1"/>
  <c r="AW48" i="4"/>
  <c r="AY47" i="4"/>
  <c r="X34" i="4"/>
  <c r="Y34" i="4" s="1"/>
  <c r="S34" i="4"/>
  <c r="H41" i="4"/>
  <c r="I41" i="4" s="1"/>
  <c r="L41" i="4" s="1"/>
  <c r="BQ28" i="4" l="1"/>
  <c r="BR28" i="4" s="1"/>
  <c r="AL27" i="14" s="1"/>
  <c r="BJ28" i="4"/>
  <c r="BE29" i="4" s="1"/>
  <c r="BG29" i="4" s="1"/>
  <c r="BK29" i="4" s="1"/>
  <c r="O41" i="4"/>
  <c r="AB265" i="14"/>
  <c r="AU48" i="4"/>
  <c r="AX48" i="4" s="1"/>
  <c r="AY48" i="4" s="1"/>
  <c r="AZ48" i="4"/>
  <c r="BA48" i="4" s="1"/>
  <c r="BC48" i="4" s="1"/>
  <c r="V34" i="4"/>
  <c r="AA34" i="4"/>
  <c r="G42" i="4"/>
  <c r="E42" i="4" s="1"/>
  <c r="H42" i="4" s="1"/>
  <c r="G43" i="4" s="1"/>
  <c r="E43" i="4" s="1"/>
  <c r="BS28" i="4" l="1"/>
  <c r="BI29" i="4"/>
  <c r="BL29" i="4" s="1"/>
  <c r="BQ29" i="4" s="1"/>
  <c r="BR29" i="4" s="1"/>
  <c r="AL28" i="14" s="1"/>
  <c r="BM29" i="4"/>
  <c r="BN29" i="4" s="1"/>
  <c r="AW49" i="4"/>
  <c r="W34" i="4"/>
  <c r="U35" i="4"/>
  <c r="I42" i="4"/>
  <c r="H43" i="4" s="1"/>
  <c r="G44" i="4" s="1"/>
  <c r="E44" i="4" s="1"/>
  <c r="J42" i="4"/>
  <c r="K42" i="4" s="1"/>
  <c r="BJ29" i="4" l="1"/>
  <c r="BO29" i="4"/>
  <c r="BP29" i="4" s="1"/>
  <c r="AZ49" i="4"/>
  <c r="AU49" i="4"/>
  <c r="AX49" i="4" s="1"/>
  <c r="L42" i="4"/>
  <c r="I43" i="4"/>
  <c r="H44" i="4" s="1"/>
  <c r="I44" i="4" s="1"/>
  <c r="S35" i="4"/>
  <c r="X35" i="4"/>
  <c r="Y35" i="4" s="1"/>
  <c r="J43" i="4"/>
  <c r="K43" i="4" s="1"/>
  <c r="O42" i="4" l="1"/>
  <c r="AB277" i="14"/>
  <c r="BS29" i="4"/>
  <c r="AF339" i="14"/>
  <c r="BE30" i="4"/>
  <c r="BM30" i="4" s="1"/>
  <c r="BN30" i="4" s="1"/>
  <c r="BO30" i="4" s="1"/>
  <c r="AW50" i="4"/>
  <c r="AY49" i="4"/>
  <c r="BA49" i="4"/>
  <c r="BC49" i="4" s="1"/>
  <c r="L43" i="4"/>
  <c r="V35" i="4"/>
  <c r="AA35" i="4"/>
  <c r="G45" i="4"/>
  <c r="E45" i="4" s="1"/>
  <c r="H45" i="4" s="1"/>
  <c r="I45" i="4" s="1"/>
  <c r="J44" i="4"/>
  <c r="K44" i="4" s="1"/>
  <c r="L44" i="4" s="1"/>
  <c r="O43" i="4" l="1"/>
  <c r="AB228" i="14"/>
  <c r="O44" i="4"/>
  <c r="AB273" i="14"/>
  <c r="BG30" i="4"/>
  <c r="BK30" i="4" s="1"/>
  <c r="AZ50" i="4"/>
  <c r="AU50" i="4"/>
  <c r="AX50" i="4" s="1"/>
  <c r="W35" i="4"/>
  <c r="U36" i="4"/>
  <c r="G46" i="4"/>
  <c r="E46" i="4" s="1"/>
  <c r="H46" i="4" s="1"/>
  <c r="G47" i="4" s="1"/>
  <c r="E47" i="4" s="1"/>
  <c r="J45" i="4"/>
  <c r="BI30" i="4" l="1"/>
  <c r="BJ30" i="4" s="1"/>
  <c r="AW51" i="4"/>
  <c r="AY50" i="4"/>
  <c r="BA50" i="4"/>
  <c r="BC50" i="4" s="1"/>
  <c r="S36" i="4"/>
  <c r="X36" i="4"/>
  <c r="Y36" i="4" s="1"/>
  <c r="I46" i="4"/>
  <c r="H47" i="4" s="1"/>
  <c r="K45" i="4"/>
  <c r="L45" i="4" s="1"/>
  <c r="O45" i="4" l="1"/>
  <c r="AB291" i="14"/>
  <c r="BL30" i="4"/>
  <c r="BQ30" i="4" s="1"/>
  <c r="BR30" i="4" s="1"/>
  <c r="AL29" i="14" s="1"/>
  <c r="AU51" i="4"/>
  <c r="AX51" i="4" s="1"/>
  <c r="AZ51" i="4"/>
  <c r="AA36" i="4"/>
  <c r="V36" i="4"/>
  <c r="G48" i="4"/>
  <c r="E48" i="4" s="1"/>
  <c r="I47" i="4"/>
  <c r="J46" i="4"/>
  <c r="BP30" i="4" l="1"/>
  <c r="BE31" i="4"/>
  <c r="AW52" i="4"/>
  <c r="AY51" i="4"/>
  <c r="BA51" i="4"/>
  <c r="BC51" i="4" s="1"/>
  <c r="W36" i="4"/>
  <c r="U37" i="4"/>
  <c r="S37" i="4" s="1"/>
  <c r="H48" i="4"/>
  <c r="G49" i="4" s="1"/>
  <c r="E49" i="4" s="1"/>
  <c r="K46" i="4"/>
  <c r="L46" i="4" s="1"/>
  <c r="O46" i="4" l="1"/>
  <c r="AB176" i="14"/>
  <c r="BS30" i="4"/>
  <c r="AF343" i="14"/>
  <c r="BM31" i="4"/>
  <c r="BN31" i="4" s="1"/>
  <c r="BO31" i="4" s="1"/>
  <c r="BG31" i="4"/>
  <c r="BI31" i="4" s="1"/>
  <c r="AU52" i="4"/>
  <c r="AX52" i="4" s="1"/>
  <c r="AZ52" i="4"/>
  <c r="BA52" i="4" s="1"/>
  <c r="BC52" i="4" s="1"/>
  <c r="V37" i="4"/>
  <c r="X37" i="4"/>
  <c r="Y37" i="4" s="1"/>
  <c r="I48" i="4"/>
  <c r="H49" i="4" s="1"/>
  <c r="I49" i="4" s="1"/>
  <c r="J47" i="4"/>
  <c r="BJ31" i="4" l="1"/>
  <c r="BK31" i="4"/>
  <c r="BL31" i="4"/>
  <c r="AW53" i="4"/>
  <c r="AZ53" i="4" s="1"/>
  <c r="BA53" i="4" s="1"/>
  <c r="BC53" i="4" s="1"/>
  <c r="AY52" i="4"/>
  <c r="AA37" i="4"/>
  <c r="W37" i="4"/>
  <c r="U38" i="4"/>
  <c r="S38" i="4" s="1"/>
  <c r="G50" i="4"/>
  <c r="E50" i="4" s="1"/>
  <c r="H50" i="4" s="1"/>
  <c r="G51" i="4" s="1"/>
  <c r="E51" i="4" s="1"/>
  <c r="K47" i="4"/>
  <c r="L47" i="4" s="1"/>
  <c r="O47" i="4" l="1"/>
  <c r="AB19" i="14"/>
  <c r="BQ31" i="4"/>
  <c r="BR31" i="4" s="1"/>
  <c r="AL30" i="14" s="1"/>
  <c r="BP31" i="4"/>
  <c r="AF345" i="14" s="1"/>
  <c r="AU53" i="4"/>
  <c r="AX53" i="4" s="1"/>
  <c r="V38" i="4"/>
  <c r="X38" i="4"/>
  <c r="I50" i="4"/>
  <c r="H51" i="4" s="1"/>
  <c r="G52" i="4" s="1"/>
  <c r="E52" i="4" s="1"/>
  <c r="J48" i="4"/>
  <c r="K48" i="4" s="1"/>
  <c r="L48" i="4" s="1"/>
  <c r="O48" i="4" l="1"/>
  <c r="AB217" i="14"/>
  <c r="BS31" i="4"/>
  <c r="BE32" i="4"/>
  <c r="AW54" i="4"/>
  <c r="AY53" i="4"/>
  <c r="Y38" i="4"/>
  <c r="AA38" i="4" s="1"/>
  <c r="W38" i="4"/>
  <c r="U39" i="4"/>
  <c r="S39" i="4" s="1"/>
  <c r="I51" i="4"/>
  <c r="H52" i="4" s="1"/>
  <c r="J49" i="4"/>
  <c r="BM32" i="4" l="1"/>
  <c r="BN32" i="4" s="1"/>
  <c r="BO32" i="4" s="1"/>
  <c r="BG32" i="4"/>
  <c r="BK32" i="4" s="1"/>
  <c r="AU54" i="4"/>
  <c r="AX54" i="4" s="1"/>
  <c r="AZ54" i="4"/>
  <c r="V39" i="4"/>
  <c r="X39" i="4"/>
  <c r="Y39" i="4" s="1"/>
  <c r="I52" i="4"/>
  <c r="G53" i="4"/>
  <c r="E53" i="4" s="1"/>
  <c r="K49" i="4"/>
  <c r="L49" i="4" s="1"/>
  <c r="O49" i="4" l="1"/>
  <c r="AB210" i="14"/>
  <c r="BI32" i="4"/>
  <c r="BJ32" i="4" s="1"/>
  <c r="BA54" i="4"/>
  <c r="BC54" i="4" s="1"/>
  <c r="AY54" i="4"/>
  <c r="AW55" i="4"/>
  <c r="AU55" i="4" s="1"/>
  <c r="U40" i="4"/>
  <c r="S40" i="4" s="1"/>
  <c r="W39" i="4"/>
  <c r="AA39" i="4"/>
  <c r="H53" i="4"/>
  <c r="I53" i="4" s="1"/>
  <c r="J50" i="4"/>
  <c r="BL32" i="4" l="1"/>
  <c r="BQ32" i="4" s="1"/>
  <c r="BR32" i="4" s="1"/>
  <c r="AL31" i="14" s="1"/>
  <c r="AX55" i="4"/>
  <c r="AY55" i="4" s="1"/>
  <c r="AZ55" i="4"/>
  <c r="BA55" i="4" s="1"/>
  <c r="BC55" i="4" s="1"/>
  <c r="X40" i="4"/>
  <c r="V40" i="4"/>
  <c r="G54" i="4"/>
  <c r="E54" i="4" s="1"/>
  <c r="H54" i="4" s="1"/>
  <c r="K50" i="4"/>
  <c r="L50" i="4" s="1"/>
  <c r="O50" i="4" l="1"/>
  <c r="AB138" i="14"/>
  <c r="BP32" i="4"/>
  <c r="BE33" i="4"/>
  <c r="AW56" i="4"/>
  <c r="Y40" i="4"/>
  <c r="AA40" i="4" s="1"/>
  <c r="W40" i="4"/>
  <c r="U41" i="4"/>
  <c r="S41" i="4" s="1"/>
  <c r="I54" i="4"/>
  <c r="G55" i="4"/>
  <c r="E55" i="4" s="1"/>
  <c r="J51" i="4"/>
  <c r="BS32" i="4" l="1"/>
  <c r="AF359" i="14"/>
  <c r="BM33" i="4"/>
  <c r="BN33" i="4" s="1"/>
  <c r="BO33" i="4" s="1"/>
  <c r="BG33" i="4"/>
  <c r="BI33" i="4" s="1"/>
  <c r="AZ56" i="4"/>
  <c r="BA56" i="4" s="1"/>
  <c r="BC56" i="4" s="1"/>
  <c r="AU56" i="4"/>
  <c r="AX56" i="4" s="1"/>
  <c r="V41" i="4"/>
  <c r="X41" i="4"/>
  <c r="Y41" i="4" s="1"/>
  <c r="H55" i="4"/>
  <c r="G56" i="4" s="1"/>
  <c r="E56" i="4" s="1"/>
  <c r="K51" i="4"/>
  <c r="L51" i="4" s="1"/>
  <c r="O51" i="4" l="1"/>
  <c r="AB42" i="14"/>
  <c r="BL33" i="4"/>
  <c r="BK33" i="4"/>
  <c r="AY56" i="4"/>
  <c r="AW57" i="4"/>
  <c r="AA41" i="4"/>
  <c r="W41" i="4"/>
  <c r="U42" i="4"/>
  <c r="S42" i="4" s="1"/>
  <c r="I55" i="4"/>
  <c r="H56" i="4" s="1"/>
  <c r="G57" i="4" s="1"/>
  <c r="E57" i="4" s="1"/>
  <c r="J52" i="4"/>
  <c r="BJ33" i="4" l="1"/>
  <c r="BE34" i="4" s="1"/>
  <c r="BM34" i="4" s="1"/>
  <c r="BN34" i="4" s="1"/>
  <c r="BO34" i="4" s="1"/>
  <c r="BQ33" i="4"/>
  <c r="BR33" i="4" s="1"/>
  <c r="AL32" i="14" s="1"/>
  <c r="BP33" i="4"/>
  <c r="AF370" i="14" s="1"/>
  <c r="AZ57" i="4"/>
  <c r="BA57" i="4" s="1"/>
  <c r="BC57" i="4" s="1"/>
  <c r="AU57" i="4"/>
  <c r="AX57" i="4" s="1"/>
  <c r="V42" i="4"/>
  <c r="W42" i="4" s="1"/>
  <c r="X42" i="4"/>
  <c r="Y42" i="4" s="1"/>
  <c r="I56" i="4"/>
  <c r="H57" i="4" s="1"/>
  <c r="K52" i="4"/>
  <c r="L52" i="4" s="1"/>
  <c r="O52" i="4" l="1"/>
  <c r="AB27" i="14"/>
  <c r="BS33" i="4"/>
  <c r="BG34" i="4"/>
  <c r="BK34" i="4" s="1"/>
  <c r="AY57" i="4"/>
  <c r="AW58" i="4"/>
  <c r="U43" i="4"/>
  <c r="S43" i="4" s="1"/>
  <c r="V43" i="4" s="1"/>
  <c r="AA42" i="4"/>
  <c r="G58" i="4"/>
  <c r="E58" i="4" s="1"/>
  <c r="I57" i="4"/>
  <c r="J53" i="4"/>
  <c r="BI34" i="4" l="1"/>
  <c r="BJ34" i="4" s="1"/>
  <c r="AU58" i="4"/>
  <c r="AX58" i="4" s="1"/>
  <c r="AZ58" i="4"/>
  <c r="BA58" i="4" s="1"/>
  <c r="BC58" i="4" s="1"/>
  <c r="X43" i="4"/>
  <c r="W43" i="4"/>
  <c r="U44" i="4"/>
  <c r="H58" i="4"/>
  <c r="G59" i="4" s="1"/>
  <c r="E59" i="4" s="1"/>
  <c r="K53" i="4"/>
  <c r="L53" i="4" s="1"/>
  <c r="O53" i="4" l="1"/>
  <c r="AB173" i="14"/>
  <c r="BL34" i="4"/>
  <c r="BP34" i="4" s="1"/>
  <c r="AF383" i="14" s="1"/>
  <c r="BE35" i="4"/>
  <c r="AW59" i="4"/>
  <c r="AZ59" i="4" s="1"/>
  <c r="BA59" i="4" s="1"/>
  <c r="BC59" i="4" s="1"/>
  <c r="AY58" i="4"/>
  <c r="Y43" i="4"/>
  <c r="X44" i="4" s="1"/>
  <c r="S44" i="4"/>
  <c r="I58" i="4"/>
  <c r="H59" i="4" s="1"/>
  <c r="G60" i="4" s="1"/>
  <c r="E60" i="4" s="1"/>
  <c r="J54" i="4"/>
  <c r="BQ34" i="4" l="1"/>
  <c r="BR34" i="4" s="1"/>
  <c r="AL33" i="14" s="1"/>
  <c r="BM35" i="4"/>
  <c r="BN35" i="4" s="1"/>
  <c r="BO35" i="4" s="1"/>
  <c r="BG35" i="4"/>
  <c r="BK35" i="4" s="1"/>
  <c r="AU59" i="4"/>
  <c r="AX59" i="4" s="1"/>
  <c r="AA43" i="4"/>
  <c r="Y44" i="4"/>
  <c r="AA44" i="4" s="1"/>
  <c r="V44" i="4"/>
  <c r="I59" i="4"/>
  <c r="H60" i="4" s="1"/>
  <c r="G61" i="4" s="1"/>
  <c r="E61" i="4" s="1"/>
  <c r="K54" i="4"/>
  <c r="L54" i="4" s="1"/>
  <c r="BS34" i="4" l="1"/>
  <c r="O54" i="4"/>
  <c r="AB66" i="14"/>
  <c r="BI35" i="4"/>
  <c r="BL35" i="4" s="1"/>
  <c r="AY59" i="4"/>
  <c r="AW60" i="4"/>
  <c r="U45" i="4"/>
  <c r="W44" i="4"/>
  <c r="I60" i="4"/>
  <c r="H61" i="4" s="1"/>
  <c r="G62" i="4" s="1"/>
  <c r="E62" i="4" s="1"/>
  <c r="J55" i="4"/>
  <c r="K55" i="4" s="1"/>
  <c r="L55" i="4" s="1"/>
  <c r="O55" i="4" l="1"/>
  <c r="AB161" i="14"/>
  <c r="BJ35" i="4"/>
  <c r="BP35" i="4"/>
  <c r="AF390" i="14" s="1"/>
  <c r="BQ35" i="4"/>
  <c r="BR35" i="4" s="1"/>
  <c r="AL34" i="14" s="1"/>
  <c r="AU60" i="4"/>
  <c r="AX60" i="4" s="1"/>
  <c r="AZ60" i="4"/>
  <c r="BA60" i="4" s="1"/>
  <c r="BC60" i="4" s="1"/>
  <c r="X45" i="4"/>
  <c r="S45" i="4"/>
  <c r="I61" i="4"/>
  <c r="H62" i="4" s="1"/>
  <c r="G63" i="4" s="1"/>
  <c r="E63" i="4" s="1"/>
  <c r="J56" i="4"/>
  <c r="K56" i="4" s="1"/>
  <c r="BS35" i="4" l="1"/>
  <c r="BE36" i="4"/>
  <c r="AW61" i="4"/>
  <c r="AU61" i="4" s="1"/>
  <c r="AY60" i="4"/>
  <c r="Y45" i="4"/>
  <c r="AA45" i="4" s="1"/>
  <c r="V45" i="4"/>
  <c r="I62" i="4"/>
  <c r="H63" i="4" s="1"/>
  <c r="I63" i="4" s="1"/>
  <c r="L56" i="4"/>
  <c r="J57" i="4"/>
  <c r="K57" i="4" s="1"/>
  <c r="L57" i="4" s="1"/>
  <c r="O57" i="4" l="1"/>
  <c r="AB189" i="14"/>
  <c r="O56" i="4"/>
  <c r="AB178" i="14"/>
  <c r="BM36" i="4"/>
  <c r="BN36" i="4" s="1"/>
  <c r="BO36" i="4" s="1"/>
  <c r="BG36" i="4"/>
  <c r="BK36" i="4" s="1"/>
  <c r="AX61" i="4"/>
  <c r="AY61" i="4" s="1"/>
  <c r="AZ61" i="4"/>
  <c r="BA61" i="4" s="1"/>
  <c r="BC61" i="4" s="1"/>
  <c r="W45" i="4"/>
  <c r="U46" i="4"/>
  <c r="G64" i="4"/>
  <c r="E64" i="4" s="1"/>
  <c r="H64" i="4" s="1"/>
  <c r="G65" i="4" s="1"/>
  <c r="E65" i="4" s="1"/>
  <c r="J58" i="4"/>
  <c r="BI36" i="4" l="1"/>
  <c r="BJ36" i="4" s="1"/>
  <c r="AW62" i="4"/>
  <c r="AZ62" i="4" s="1"/>
  <c r="BA62" i="4" s="1"/>
  <c r="BC62" i="4" s="1"/>
  <c r="X46" i="4"/>
  <c r="S46" i="4"/>
  <c r="I64" i="4"/>
  <c r="H65" i="4" s="1"/>
  <c r="I65" i="4" s="1"/>
  <c r="K58" i="4"/>
  <c r="L58" i="4" s="1"/>
  <c r="O58" i="4" l="1"/>
  <c r="AB158" i="14"/>
  <c r="BL36" i="4"/>
  <c r="BQ36" i="4" s="1"/>
  <c r="BR36" i="4" s="1"/>
  <c r="AL35" i="14" s="1"/>
  <c r="AU62" i="4"/>
  <c r="AX62" i="4" s="1"/>
  <c r="Y46" i="4"/>
  <c r="AA46" i="4" s="1"/>
  <c r="V46" i="4"/>
  <c r="G66" i="4"/>
  <c r="E66" i="4" s="1"/>
  <c r="H66" i="4" s="1"/>
  <c r="G67" i="4" s="1"/>
  <c r="E67" i="4" s="1"/>
  <c r="J59" i="4"/>
  <c r="BP36" i="4" l="1"/>
  <c r="AF400" i="14" s="1"/>
  <c r="BE37" i="4"/>
  <c r="AY62" i="4"/>
  <c r="AW63" i="4"/>
  <c r="AU63" i="4" s="1"/>
  <c r="W46" i="4"/>
  <c r="U47" i="4"/>
  <c r="S47" i="4" s="1"/>
  <c r="I66" i="4"/>
  <c r="H67" i="4" s="1"/>
  <c r="G68" i="4" s="1"/>
  <c r="E68" i="4" s="1"/>
  <c r="K59" i="4"/>
  <c r="L59" i="4" s="1"/>
  <c r="AX63" i="4" l="1"/>
  <c r="AW64" i="4" s="1"/>
  <c r="AU64" i="4" s="1"/>
  <c r="BS36" i="4"/>
  <c r="O59" i="4"/>
  <c r="AB51" i="14"/>
  <c r="BM37" i="4"/>
  <c r="BN37" i="4" s="1"/>
  <c r="BO37" i="4" s="1"/>
  <c r="BG37" i="4"/>
  <c r="BK37" i="4" s="1"/>
  <c r="AZ63" i="4"/>
  <c r="BA63" i="4" s="1"/>
  <c r="BC63" i="4" s="1"/>
  <c r="V47" i="4"/>
  <c r="X47" i="4"/>
  <c r="I67" i="4"/>
  <c r="H68" i="4" s="1"/>
  <c r="J60" i="4"/>
  <c r="K60" i="4" s="1"/>
  <c r="L60" i="4" s="1"/>
  <c r="AY63" i="4" l="1"/>
  <c r="AX64" i="4" s="1"/>
  <c r="O60" i="4"/>
  <c r="AB17" i="14"/>
  <c r="BI37" i="4"/>
  <c r="BL37" i="4" s="1"/>
  <c r="BP37" i="4" s="1"/>
  <c r="AF404" i="14" s="1"/>
  <c r="AZ64" i="4"/>
  <c r="BA64" i="4" s="1"/>
  <c r="BC64" i="4" s="1"/>
  <c r="Y47" i="4"/>
  <c r="AA47" i="4" s="1"/>
  <c r="W47" i="4"/>
  <c r="U48" i="4"/>
  <c r="G69" i="4"/>
  <c r="E69" i="4" s="1"/>
  <c r="I68" i="4"/>
  <c r="J61" i="4"/>
  <c r="BJ37" i="4" l="1"/>
  <c r="BQ37" i="4"/>
  <c r="BR37" i="4" s="1"/>
  <c r="AW65" i="4"/>
  <c r="AY64" i="4"/>
  <c r="S48" i="4"/>
  <c r="X48" i="4"/>
  <c r="H69" i="4"/>
  <c r="K61" i="4"/>
  <c r="L61" i="4" s="1"/>
  <c r="O61" i="4" l="1"/>
  <c r="AB123" i="14"/>
  <c r="BS37" i="4"/>
  <c r="AL36" i="14"/>
  <c r="BE38" i="4"/>
  <c r="BM38" i="4" s="1"/>
  <c r="BN38" i="4" s="1"/>
  <c r="BO38" i="4" s="1"/>
  <c r="AU65" i="4"/>
  <c r="AX65" i="4" s="1"/>
  <c r="AZ65" i="4"/>
  <c r="Y48" i="4"/>
  <c r="AA48" i="4" s="1"/>
  <c r="V48" i="4"/>
  <c r="I69" i="4"/>
  <c r="G70" i="4"/>
  <c r="E70" i="4" s="1"/>
  <c r="J62" i="4"/>
  <c r="BG38" i="4" l="1"/>
  <c r="BK38" i="4" s="1"/>
  <c r="AY65" i="4"/>
  <c r="AW66" i="4"/>
  <c r="BA65" i="4"/>
  <c r="BC65" i="4" s="1"/>
  <c r="W48" i="4"/>
  <c r="U49" i="4"/>
  <c r="H70" i="4"/>
  <c r="I70" i="4" s="1"/>
  <c r="K62" i="4"/>
  <c r="L62" i="4" s="1"/>
  <c r="O62" i="4" l="1"/>
  <c r="AB71" i="14"/>
  <c r="BI38" i="4"/>
  <c r="BJ38" i="4" s="1"/>
  <c r="BE39" i="4" s="1"/>
  <c r="AU66" i="4"/>
  <c r="AX66" i="4" s="1"/>
  <c r="AZ66" i="4"/>
  <c r="S49" i="4"/>
  <c r="X49" i="4"/>
  <c r="Y49" i="4" s="1"/>
  <c r="G71" i="4"/>
  <c r="E71" i="4" s="1"/>
  <c r="H71" i="4" s="1"/>
  <c r="G72" i="4" s="1"/>
  <c r="E72" i="4" s="1"/>
  <c r="J63" i="4"/>
  <c r="K63" i="4" s="1"/>
  <c r="L63" i="4" s="1"/>
  <c r="BL38" i="4" l="1"/>
  <c r="BQ38" i="4" s="1"/>
  <c r="BR38" i="4" s="1"/>
  <c r="AL37" i="14" s="1"/>
  <c r="O63" i="4"/>
  <c r="AB88" i="14"/>
  <c r="BM39" i="4"/>
  <c r="BN39" i="4" s="1"/>
  <c r="BO39" i="4" s="1"/>
  <c r="BG39" i="4"/>
  <c r="BK39" i="4" s="1"/>
  <c r="BA66" i="4"/>
  <c r="BC66" i="4" s="1"/>
  <c r="AW67" i="4"/>
  <c r="AU67" i="4" s="1"/>
  <c r="AY66" i="4"/>
  <c r="AA49" i="4"/>
  <c r="V49" i="4"/>
  <c r="I71" i="4"/>
  <c r="H72" i="4" s="1"/>
  <c r="J64" i="4"/>
  <c r="K64" i="4" s="1"/>
  <c r="L64" i="4" s="1"/>
  <c r="BP38" i="4" l="1"/>
  <c r="AF318" i="14" s="1"/>
  <c r="O64" i="4"/>
  <c r="AB114" i="14"/>
  <c r="BI39" i="4"/>
  <c r="BJ39" i="4" s="1"/>
  <c r="AZ67" i="4"/>
  <c r="AX67" i="4"/>
  <c r="U50" i="4"/>
  <c r="S50" i="4" s="1"/>
  <c r="W49" i="4"/>
  <c r="G73" i="4"/>
  <c r="E73" i="4" s="1"/>
  <c r="I72" i="4"/>
  <c r="J65" i="4"/>
  <c r="BS38" i="4" l="1"/>
  <c r="BE40" i="4"/>
  <c r="BM40" i="4" s="1"/>
  <c r="BN40" i="4" s="1"/>
  <c r="BO40" i="4" s="1"/>
  <c r="BL39" i="4"/>
  <c r="AW68" i="4"/>
  <c r="AU68" i="4" s="1"/>
  <c r="AY67" i="4"/>
  <c r="BA67" i="4"/>
  <c r="BC67" i="4" s="1"/>
  <c r="V50" i="4"/>
  <c r="U51" i="4" s="1"/>
  <c r="X50" i="4"/>
  <c r="Y50" i="4" s="1"/>
  <c r="H73" i="4"/>
  <c r="G74" i="4" s="1"/>
  <c r="E74" i="4" s="1"/>
  <c r="K65" i="4"/>
  <c r="L65" i="4" s="1"/>
  <c r="O65" i="4" l="1"/>
  <c r="AB124" i="14"/>
  <c r="BP39" i="4"/>
  <c r="AF331" i="14" s="1"/>
  <c r="BQ39" i="4"/>
  <c r="BR39" i="4" s="1"/>
  <c r="AL38" i="14" s="1"/>
  <c r="BG40" i="4"/>
  <c r="BI40" i="4" s="1"/>
  <c r="AX68" i="4"/>
  <c r="AW69" i="4" s="1"/>
  <c r="AZ68" i="4"/>
  <c r="BA68" i="4" s="1"/>
  <c r="BC68" i="4" s="1"/>
  <c r="I73" i="4"/>
  <c r="H74" i="4" s="1"/>
  <c r="I74" i="4" s="1"/>
  <c r="S51" i="4"/>
  <c r="W50" i="4"/>
  <c r="AA50" i="4"/>
  <c r="J66" i="4"/>
  <c r="AY68" i="4" l="1"/>
  <c r="BL40" i="4"/>
  <c r="BK40" i="4"/>
  <c r="BS39" i="4"/>
  <c r="AZ69" i="4"/>
  <c r="AU69" i="4"/>
  <c r="X51" i="4"/>
  <c r="V51" i="4"/>
  <c r="G75" i="4"/>
  <c r="E75" i="4" s="1"/>
  <c r="H75" i="4" s="1"/>
  <c r="K66" i="4"/>
  <c r="L66" i="4" s="1"/>
  <c r="AX69" i="4" l="1"/>
  <c r="AW70" i="4" s="1"/>
  <c r="AU70" i="4" s="1"/>
  <c r="O66" i="4"/>
  <c r="AB112" i="14"/>
  <c r="BJ40" i="4"/>
  <c r="BP40" i="4"/>
  <c r="AF309" i="14" s="1"/>
  <c r="BQ40" i="4"/>
  <c r="BR40" i="4" s="1"/>
  <c r="BA69" i="4"/>
  <c r="BC69" i="4" s="1"/>
  <c r="Y51" i="4"/>
  <c r="AA51" i="4" s="1"/>
  <c r="U52" i="4"/>
  <c r="W51" i="4"/>
  <c r="G76" i="4"/>
  <c r="E76" i="4" s="1"/>
  <c r="I75" i="4"/>
  <c r="J67" i="4"/>
  <c r="K67" i="4" s="1"/>
  <c r="L67" i="4" s="1"/>
  <c r="AY69" i="4" l="1"/>
  <c r="AX70" i="4" s="1"/>
  <c r="AY70" i="4" s="1"/>
  <c r="O67" i="4"/>
  <c r="AB115" i="14"/>
  <c r="BS40" i="4"/>
  <c r="AL39" i="14"/>
  <c r="BE41" i="4"/>
  <c r="BM41" i="4" s="1"/>
  <c r="BN41" i="4" s="1"/>
  <c r="BO41" i="4" s="1"/>
  <c r="AZ70" i="4"/>
  <c r="X52" i="4"/>
  <c r="S52" i="4"/>
  <c r="V52" i="4" s="1"/>
  <c r="H76" i="4"/>
  <c r="J68" i="4"/>
  <c r="AW71" i="4" l="1"/>
  <c r="AU71" i="4" s="1"/>
  <c r="AX71" i="4" s="1"/>
  <c r="BG41" i="4"/>
  <c r="BA70" i="4"/>
  <c r="BC70" i="4" s="1"/>
  <c r="Y52" i="4"/>
  <c r="AA52" i="4" s="1"/>
  <c r="U53" i="4"/>
  <c r="W52" i="4"/>
  <c r="G77" i="4"/>
  <c r="E77" i="4" s="1"/>
  <c r="I76" i="4"/>
  <c r="K68" i="4"/>
  <c r="L68" i="4" s="1"/>
  <c r="O68" i="4" l="1"/>
  <c r="AB103" i="14"/>
  <c r="BI41" i="4"/>
  <c r="BL41" i="4" s="1"/>
  <c r="BK41" i="4"/>
  <c r="AW72" i="4"/>
  <c r="AU72" i="4" s="1"/>
  <c r="AY71" i="4"/>
  <c r="AZ71" i="4"/>
  <c r="X53" i="4"/>
  <c r="S53" i="4"/>
  <c r="V53" i="4" s="1"/>
  <c r="H77" i="4"/>
  <c r="J69" i="4"/>
  <c r="K69" i="4" s="1"/>
  <c r="L69" i="4" s="1"/>
  <c r="BJ41" i="4" l="1"/>
  <c r="BE42" i="4" s="1"/>
  <c r="AX72" i="4"/>
  <c r="AW73" i="4" s="1"/>
  <c r="O69" i="4"/>
  <c r="AB13" i="14"/>
  <c r="BQ41" i="4"/>
  <c r="BR41" i="4" s="1"/>
  <c r="AL40" i="14" s="1"/>
  <c r="BP41" i="4"/>
  <c r="AF304" i="14" s="1"/>
  <c r="BA71" i="4"/>
  <c r="BC71" i="4" s="1"/>
  <c r="Y53" i="4"/>
  <c r="AA53" i="4" s="1"/>
  <c r="W53" i="4"/>
  <c r="U54" i="4"/>
  <c r="G78" i="4"/>
  <c r="E78" i="4" s="1"/>
  <c r="I77" i="4"/>
  <c r="J70" i="4"/>
  <c r="AY72" i="4" l="1"/>
  <c r="BS41" i="4"/>
  <c r="BM42" i="4"/>
  <c r="BN42" i="4" s="1"/>
  <c r="BO42" i="4" s="1"/>
  <c r="BG42" i="4"/>
  <c r="BI42" i="4" s="1"/>
  <c r="AU73" i="4"/>
  <c r="AZ72" i="4"/>
  <c r="X54" i="4"/>
  <c r="S54" i="4"/>
  <c r="V54" i="4" s="1"/>
  <c r="W54" i="4" s="1"/>
  <c r="H78" i="4"/>
  <c r="G79" i="4" s="1"/>
  <c r="E79" i="4" s="1"/>
  <c r="K70" i="4"/>
  <c r="L70" i="4" s="1"/>
  <c r="AX73" i="4" l="1"/>
  <c r="AY73" i="4" s="1"/>
  <c r="O70" i="4"/>
  <c r="AB80" i="14"/>
  <c r="BK42" i="4"/>
  <c r="BJ42" i="4"/>
  <c r="BA72" i="4"/>
  <c r="BC72" i="4" s="1"/>
  <c r="Y54" i="4"/>
  <c r="AA54" i="4" s="1"/>
  <c r="U55" i="4"/>
  <c r="I78" i="4"/>
  <c r="H79" i="4" s="1"/>
  <c r="G80" i="4" s="1"/>
  <c r="E80" i="4" s="1"/>
  <c r="J71" i="4"/>
  <c r="AW74" i="4" l="1"/>
  <c r="AU74" i="4" s="1"/>
  <c r="AX74" i="4" s="1"/>
  <c r="AW75" i="4" s="1"/>
  <c r="BL42" i="4"/>
  <c r="BP42" i="4" s="1"/>
  <c r="AF313" i="14" s="1"/>
  <c r="AZ73" i="4"/>
  <c r="X55" i="4"/>
  <c r="Y55" i="4" s="1"/>
  <c r="AA55" i="4" s="1"/>
  <c r="S55" i="4"/>
  <c r="V55" i="4" s="1"/>
  <c r="I79" i="4"/>
  <c r="H80" i="4" s="1"/>
  <c r="K71" i="4"/>
  <c r="L71" i="4" s="1"/>
  <c r="AY74" i="4" l="1"/>
  <c r="O71" i="4"/>
  <c r="AB87" i="14"/>
  <c r="BQ42" i="4"/>
  <c r="BR42" i="4" s="1"/>
  <c r="BE43" i="4"/>
  <c r="AU75" i="4"/>
  <c r="BA73" i="4"/>
  <c r="BC73" i="4" s="1"/>
  <c r="G81" i="4"/>
  <c r="E81" i="4" s="1"/>
  <c r="I80" i="4"/>
  <c r="J72" i="4"/>
  <c r="W55" i="4"/>
  <c r="U56" i="4"/>
  <c r="AX75" i="4" l="1"/>
  <c r="AY75" i="4" s="1"/>
  <c r="BS42" i="4"/>
  <c r="AL41" i="14"/>
  <c r="BG43" i="4"/>
  <c r="BI43" i="4" s="1"/>
  <c r="BM43" i="4"/>
  <c r="BN43" i="4" s="1"/>
  <c r="BO43" i="4" s="1"/>
  <c r="AZ74" i="4"/>
  <c r="H81" i="4"/>
  <c r="I81" i="4" s="1"/>
  <c r="K72" i="4"/>
  <c r="L72" i="4" s="1"/>
  <c r="S56" i="4"/>
  <c r="X56" i="4"/>
  <c r="Y56" i="4" s="1"/>
  <c r="AW76" i="4" l="1"/>
  <c r="AU76" i="4" s="1"/>
  <c r="AX76" i="4" s="1"/>
  <c r="O72" i="4"/>
  <c r="AB99" i="14"/>
  <c r="BJ43" i="4"/>
  <c r="BK43" i="4"/>
  <c r="BL43" i="4"/>
  <c r="BA74" i="4"/>
  <c r="BC74" i="4" s="1"/>
  <c r="G82" i="4"/>
  <c r="E82" i="4" s="1"/>
  <c r="H82" i="4" s="1"/>
  <c r="G83" i="4" s="1"/>
  <c r="E83" i="4" s="1"/>
  <c r="J73" i="4"/>
  <c r="V56" i="4"/>
  <c r="W56" i="4" s="1"/>
  <c r="AA56" i="4"/>
  <c r="BP43" i="4" l="1"/>
  <c r="AF296" i="14" s="1"/>
  <c r="BQ43" i="4"/>
  <c r="BR43" i="4" s="1"/>
  <c r="AL42" i="14" s="1"/>
  <c r="BE44" i="4"/>
  <c r="AZ75" i="4"/>
  <c r="AW77" i="4"/>
  <c r="AY76" i="4"/>
  <c r="I82" i="4"/>
  <c r="H83" i="4" s="1"/>
  <c r="I83" i="4" s="1"/>
  <c r="K73" i="4"/>
  <c r="L73" i="4" s="1"/>
  <c r="U57" i="4"/>
  <c r="O73" i="4" l="1"/>
  <c r="AB109" i="14"/>
  <c r="BS43" i="4"/>
  <c r="BM44" i="4"/>
  <c r="BN44" i="4" s="1"/>
  <c r="BO44" i="4" s="1"/>
  <c r="BG44" i="4"/>
  <c r="BI44" i="4" s="1"/>
  <c r="BA75" i="4"/>
  <c r="BC75" i="4" s="1"/>
  <c r="AU77" i="4"/>
  <c r="AX77" i="4" s="1"/>
  <c r="S57" i="4"/>
  <c r="V57" i="4" s="1"/>
  <c r="G84" i="4"/>
  <c r="E84" i="4" s="1"/>
  <c r="H84" i="4" s="1"/>
  <c r="I84" i="4" s="1"/>
  <c r="J74" i="4"/>
  <c r="K74" i="4" s="1"/>
  <c r="L74" i="4" s="1"/>
  <c r="X57" i="4"/>
  <c r="O74" i="4" l="1"/>
  <c r="AB119" i="14"/>
  <c r="BJ44" i="4"/>
  <c r="BL44" i="4"/>
  <c r="BK44" i="4"/>
  <c r="AZ76" i="4"/>
  <c r="AY77" i="4"/>
  <c r="AW78" i="4"/>
  <c r="AU78" i="4" s="1"/>
  <c r="Y57" i="4"/>
  <c r="AA57" i="4" s="1"/>
  <c r="G85" i="4"/>
  <c r="E85" i="4" s="1"/>
  <c r="H85" i="4" s="1"/>
  <c r="J75" i="4"/>
  <c r="U58" i="4"/>
  <c r="W57" i="4"/>
  <c r="AX78" i="4" l="1"/>
  <c r="AW79" i="4" s="1"/>
  <c r="BE45" i="4"/>
  <c r="BQ44" i="4"/>
  <c r="BR44" i="4" s="1"/>
  <c r="AL43" i="14" s="1"/>
  <c r="BP44" i="4"/>
  <c r="AF307" i="14" s="1"/>
  <c r="BA76" i="4"/>
  <c r="BC76" i="4" s="1"/>
  <c r="G86" i="4"/>
  <c r="E86" i="4" s="1"/>
  <c r="I85" i="4"/>
  <c r="K75" i="4"/>
  <c r="L75" i="4" s="1"/>
  <c r="S58" i="4"/>
  <c r="X58" i="4"/>
  <c r="AY78" i="4" l="1"/>
  <c r="O75" i="4"/>
  <c r="AB128" i="14"/>
  <c r="BS44" i="4"/>
  <c r="BM45" i="4"/>
  <c r="BN45" i="4" s="1"/>
  <c r="BO45" i="4" s="1"/>
  <c r="BG45" i="4"/>
  <c r="BI45" i="4" s="1"/>
  <c r="AZ77" i="4"/>
  <c r="AU79" i="4"/>
  <c r="Y58" i="4"/>
  <c r="AA58" i="4" s="1"/>
  <c r="H86" i="4"/>
  <c r="G87" i="4" s="1"/>
  <c r="E87" i="4" s="1"/>
  <c r="J76" i="4"/>
  <c r="V58" i="4"/>
  <c r="AX79" i="4" l="1"/>
  <c r="AY79" i="4" s="1"/>
  <c r="BL45" i="4"/>
  <c r="BK45" i="4"/>
  <c r="BA77" i="4"/>
  <c r="BC77" i="4" s="1"/>
  <c r="I86" i="4"/>
  <c r="H87" i="4" s="1"/>
  <c r="I87" i="4" s="1"/>
  <c r="K76" i="4"/>
  <c r="L76" i="4" s="1"/>
  <c r="W58" i="4"/>
  <c r="U59" i="4"/>
  <c r="AW80" i="4" l="1"/>
  <c r="AU80" i="4" s="1"/>
  <c r="AX80" i="4" s="1"/>
  <c r="AW81" i="4" s="1"/>
  <c r="O76" i="4"/>
  <c r="AB21" i="14"/>
  <c r="BJ45" i="4"/>
  <c r="BE46" i="4" s="1"/>
  <c r="BM46" i="4" s="1"/>
  <c r="BN46" i="4" s="1"/>
  <c r="BO46" i="4" s="1"/>
  <c r="BP45" i="4"/>
  <c r="AF320" i="14" s="1"/>
  <c r="BQ45" i="4"/>
  <c r="BR45" i="4" s="1"/>
  <c r="AL44" i="14" s="1"/>
  <c r="AZ78" i="4"/>
  <c r="G88" i="4"/>
  <c r="E88" i="4" s="1"/>
  <c r="H88" i="4" s="1"/>
  <c r="I88" i="4" s="1"/>
  <c r="J77" i="4"/>
  <c r="X59" i="4"/>
  <c r="S59" i="4"/>
  <c r="BS45" i="4" l="1"/>
  <c r="BG46" i="4"/>
  <c r="BK46" i="4" s="1"/>
  <c r="AY80" i="4"/>
  <c r="BA78" i="4"/>
  <c r="BC78" i="4" s="1"/>
  <c r="AU81" i="4"/>
  <c r="Y59" i="4"/>
  <c r="AA59" i="4" s="1"/>
  <c r="G89" i="4"/>
  <c r="E89" i="4" s="1"/>
  <c r="H89" i="4" s="1"/>
  <c r="I89" i="4" s="1"/>
  <c r="K77" i="4"/>
  <c r="L77" i="4" s="1"/>
  <c r="V59" i="4"/>
  <c r="AX81" i="4" l="1"/>
  <c r="AW82" i="4" s="1"/>
  <c r="AU82" i="4" s="1"/>
  <c r="O77" i="4"/>
  <c r="AB40" i="14"/>
  <c r="BI46" i="4"/>
  <c r="BL46" i="4" s="1"/>
  <c r="BP46" i="4" s="1"/>
  <c r="AF290" i="14" s="1"/>
  <c r="AZ79" i="4"/>
  <c r="G90" i="4"/>
  <c r="E90" i="4" s="1"/>
  <c r="H90" i="4" s="1"/>
  <c r="J78" i="4"/>
  <c r="W59" i="4"/>
  <c r="U60" i="4"/>
  <c r="AY81" i="4" l="1"/>
  <c r="AX82" i="4" s="1"/>
  <c r="AY82" i="4" s="1"/>
  <c r="BJ46" i="4"/>
  <c r="BQ46" i="4"/>
  <c r="BR46" i="4" s="1"/>
  <c r="BA79" i="4"/>
  <c r="BC79" i="4" s="1"/>
  <c r="I90" i="4"/>
  <c r="G91" i="4"/>
  <c r="E91" i="4" s="1"/>
  <c r="K78" i="4"/>
  <c r="L78" i="4" s="1"/>
  <c r="X60" i="4"/>
  <c r="Y60" i="4" s="1"/>
  <c r="S60" i="4"/>
  <c r="AW83" i="4" l="1"/>
  <c r="AU83" i="4" s="1"/>
  <c r="AX83" i="4" s="1"/>
  <c r="AY83" i="4" s="1"/>
  <c r="O78" i="4"/>
  <c r="AB75" i="14"/>
  <c r="BS46" i="4"/>
  <c r="AL45" i="14"/>
  <c r="BE47" i="4"/>
  <c r="BG47" i="4" s="1"/>
  <c r="BK47" i="4" s="1"/>
  <c r="AZ80" i="4"/>
  <c r="H91" i="4"/>
  <c r="G92" i="4" s="1"/>
  <c r="E92" i="4" s="1"/>
  <c r="J79" i="4"/>
  <c r="V60" i="4"/>
  <c r="AA60" i="4"/>
  <c r="BI47" i="4" l="1"/>
  <c r="BL47" i="4" s="1"/>
  <c r="BQ47" i="4" s="1"/>
  <c r="BR47" i="4" s="1"/>
  <c r="AL46" i="14" s="1"/>
  <c r="BM47" i="4"/>
  <c r="BN47" i="4" s="1"/>
  <c r="BO47" i="4" s="1"/>
  <c r="BA80" i="4"/>
  <c r="BC80" i="4" s="1"/>
  <c r="AW84" i="4"/>
  <c r="I91" i="4"/>
  <c r="H92" i="4" s="1"/>
  <c r="G93" i="4" s="1"/>
  <c r="E93" i="4" s="1"/>
  <c r="K79" i="4"/>
  <c r="L79" i="4" s="1"/>
  <c r="W60" i="4"/>
  <c r="U61" i="4"/>
  <c r="BP47" i="4" l="1"/>
  <c r="AF257" i="14" s="1"/>
  <c r="AZ81" i="4"/>
  <c r="BA81" i="4" s="1"/>
  <c r="BC81" i="4" s="1"/>
  <c r="O79" i="4"/>
  <c r="AB85" i="14"/>
  <c r="BJ47" i="4"/>
  <c r="AU84" i="4"/>
  <c r="AX84" i="4" s="1"/>
  <c r="AW85" i="4" s="1"/>
  <c r="AU85" i="4" s="1"/>
  <c r="I92" i="4"/>
  <c r="H93" i="4" s="1"/>
  <c r="J80" i="4"/>
  <c r="K80" i="4" s="1"/>
  <c r="L80" i="4" s="1"/>
  <c r="X61" i="4"/>
  <c r="Y61" i="4" s="1"/>
  <c r="S61" i="4"/>
  <c r="BS47" i="4" l="1"/>
  <c r="O80" i="4"/>
  <c r="AB100" i="14"/>
  <c r="BE48" i="4"/>
  <c r="BM48" i="4" s="1"/>
  <c r="BN48" i="4" s="1"/>
  <c r="BO48" i="4" s="1"/>
  <c r="AZ82" i="4"/>
  <c r="AY84" i="4"/>
  <c r="AX85" i="4" s="1"/>
  <c r="AY85" i="4" s="1"/>
  <c r="I93" i="4"/>
  <c r="G94" i="4"/>
  <c r="E94" i="4" s="1"/>
  <c r="J81" i="4"/>
  <c r="AA61" i="4"/>
  <c r="V61" i="4"/>
  <c r="BG48" i="4" l="1"/>
  <c r="BK48" i="4" s="1"/>
  <c r="BA82" i="4"/>
  <c r="BC82" i="4" s="1"/>
  <c r="AW86" i="4"/>
  <c r="AU86" i="4" s="1"/>
  <c r="AX86" i="4" s="1"/>
  <c r="AY86" i="4" s="1"/>
  <c r="H94" i="4"/>
  <c r="G95" i="4" s="1"/>
  <c r="E95" i="4" s="1"/>
  <c r="K81" i="4"/>
  <c r="L81" i="4" s="1"/>
  <c r="W61" i="4"/>
  <c r="U62" i="4"/>
  <c r="BI48" i="4" l="1"/>
  <c r="BL48" i="4" s="1"/>
  <c r="BQ48" i="4" s="1"/>
  <c r="BR48" i="4" s="1"/>
  <c r="AL47" i="14" s="1"/>
  <c r="O81" i="4"/>
  <c r="AB94" i="14"/>
  <c r="AZ83" i="4"/>
  <c r="BA83" i="4" s="1"/>
  <c r="AW87" i="4"/>
  <c r="I94" i="4"/>
  <c r="H95" i="4" s="1"/>
  <c r="G96" i="4" s="1"/>
  <c r="E96" i="4" s="1"/>
  <c r="J82" i="4"/>
  <c r="K82" i="4" s="1"/>
  <c r="L82" i="4" s="1"/>
  <c r="S62" i="4"/>
  <c r="X62" i="4"/>
  <c r="BJ48" i="4" l="1"/>
  <c r="BE49" i="4" s="1"/>
  <c r="BG49" i="4" s="1"/>
  <c r="BK49" i="4" s="1"/>
  <c r="O82" i="4"/>
  <c r="AB91" i="14"/>
  <c r="BP48" i="4"/>
  <c r="BC83" i="4"/>
  <c r="AZ84" i="4"/>
  <c r="BA84" i="4" s="1"/>
  <c r="BC84" i="4" s="1"/>
  <c r="AU87" i="4"/>
  <c r="AX87" i="4" s="1"/>
  <c r="AY87" i="4" s="1"/>
  <c r="Y62" i="4"/>
  <c r="AA62" i="4" s="1"/>
  <c r="I95" i="4"/>
  <c r="H96" i="4" s="1"/>
  <c r="I96" i="4" s="1"/>
  <c r="J83" i="4"/>
  <c r="V62" i="4"/>
  <c r="W62" i="4" s="1"/>
  <c r="AW88" i="4" l="1"/>
  <c r="AU88" i="4" s="1"/>
  <c r="AX88" i="4" s="1"/>
  <c r="AY88" i="4" s="1"/>
  <c r="BS48" i="4"/>
  <c r="AF265" i="14"/>
  <c r="BI49" i="4"/>
  <c r="BL49" i="4" s="1"/>
  <c r="BM49" i="4"/>
  <c r="BN49" i="4" s="1"/>
  <c r="BO49" i="4" s="1"/>
  <c r="AZ85" i="4"/>
  <c r="G97" i="4"/>
  <c r="E97" i="4" s="1"/>
  <c r="H97" i="4" s="1"/>
  <c r="K83" i="4"/>
  <c r="L83" i="4" s="1"/>
  <c r="U63" i="4"/>
  <c r="O83" i="4" l="1"/>
  <c r="AB33" i="14"/>
  <c r="BJ49" i="4"/>
  <c r="BQ49" i="4"/>
  <c r="BR49" i="4" s="1"/>
  <c r="AL48" i="14" s="1"/>
  <c r="BP49" i="4"/>
  <c r="AF258" i="14" s="1"/>
  <c r="BA85" i="4"/>
  <c r="BC85" i="4" s="1"/>
  <c r="AW89" i="4"/>
  <c r="S63" i="4"/>
  <c r="I97" i="4"/>
  <c r="G98" i="4"/>
  <c r="E98" i="4" s="1"/>
  <c r="J84" i="4"/>
  <c r="K84" i="4" s="1"/>
  <c r="L84" i="4" s="1"/>
  <c r="X63" i="4"/>
  <c r="O84" i="4" l="1"/>
  <c r="AB7" i="14"/>
  <c r="BS49" i="4"/>
  <c r="BE50" i="4"/>
  <c r="BM50" i="4" s="1"/>
  <c r="BN50" i="4" s="1"/>
  <c r="BO50" i="4" s="1"/>
  <c r="AZ86" i="4"/>
  <c r="AU89" i="4"/>
  <c r="AX89" i="4" s="1"/>
  <c r="AW90" i="4" s="1"/>
  <c r="Y63" i="4"/>
  <c r="AA63" i="4" s="1"/>
  <c r="V63" i="4"/>
  <c r="H98" i="4"/>
  <c r="J85" i="4"/>
  <c r="K85" i="4" s="1"/>
  <c r="L85" i="4" s="1"/>
  <c r="O85" i="4" l="1"/>
  <c r="AB9" i="14"/>
  <c r="BG50" i="4"/>
  <c r="BK50" i="4" s="1"/>
  <c r="BA86" i="4"/>
  <c r="BC86" i="4" s="1"/>
  <c r="AU90" i="4"/>
  <c r="AY89" i="4"/>
  <c r="U64" i="4"/>
  <c r="W63" i="4"/>
  <c r="G99" i="4"/>
  <c r="E99" i="4" s="1"/>
  <c r="I98" i="4"/>
  <c r="J86" i="4"/>
  <c r="AZ87" i="4" l="1"/>
  <c r="BA87" i="4" s="1"/>
  <c r="BC87" i="4" s="1"/>
  <c r="AX90" i="4"/>
  <c r="AY90" i="4" s="1"/>
  <c r="BI50" i="4"/>
  <c r="BL50" i="4" s="1"/>
  <c r="BQ50" i="4" s="1"/>
  <c r="BR50" i="4" s="1"/>
  <c r="AL49" i="14" s="1"/>
  <c r="X64" i="4"/>
  <c r="S64" i="4"/>
  <c r="H99" i="4"/>
  <c r="K86" i="4"/>
  <c r="L86" i="4" s="1"/>
  <c r="AW91" i="4" l="1"/>
  <c r="AU91" i="4" s="1"/>
  <c r="AX91" i="4" s="1"/>
  <c r="AW92" i="4" s="1"/>
  <c r="AZ88" i="4"/>
  <c r="BA88" i="4" s="1"/>
  <c r="BC88" i="4" s="1"/>
  <c r="O86" i="4"/>
  <c r="AB39" i="14"/>
  <c r="BJ50" i="4"/>
  <c r="BP50" i="4"/>
  <c r="Y64" i="4"/>
  <c r="AA64" i="4" s="1"/>
  <c r="V64" i="4"/>
  <c r="I99" i="4"/>
  <c r="G100" i="4"/>
  <c r="E100" i="4" s="1"/>
  <c r="J87" i="4"/>
  <c r="K87" i="4" s="1"/>
  <c r="L87" i="4" s="1"/>
  <c r="AZ89" i="4" l="1"/>
  <c r="BA89" i="4" s="1"/>
  <c r="BC89" i="4" s="1"/>
  <c r="BS50" i="4"/>
  <c r="AF245" i="14"/>
  <c r="O87" i="4"/>
  <c r="AB44" i="14"/>
  <c r="BE51" i="4"/>
  <c r="BM51" i="4" s="1"/>
  <c r="BN51" i="4" s="1"/>
  <c r="BO51" i="4" s="1"/>
  <c r="AY91" i="4"/>
  <c r="AU92" i="4"/>
  <c r="U65" i="4"/>
  <c r="W64" i="4"/>
  <c r="H100" i="4"/>
  <c r="G101" i="4" s="1"/>
  <c r="E101" i="4" s="1"/>
  <c r="J88" i="4"/>
  <c r="BG51" i="4" l="1"/>
  <c r="BK51" i="4" s="1"/>
  <c r="AX92" i="4"/>
  <c r="AW93" i="4" s="1"/>
  <c r="AZ90" i="4"/>
  <c r="X65" i="4"/>
  <c r="S65" i="4"/>
  <c r="I100" i="4"/>
  <c r="H101" i="4" s="1"/>
  <c r="K88" i="4"/>
  <c r="L88" i="4" s="1"/>
  <c r="O88" i="4" l="1"/>
  <c r="AB29" i="14"/>
  <c r="BI51" i="4"/>
  <c r="AY92" i="4"/>
  <c r="AU93" i="4"/>
  <c r="BA90" i="4"/>
  <c r="BC90" i="4" s="1"/>
  <c r="Y65" i="4"/>
  <c r="AA65" i="4" s="1"/>
  <c r="V65" i="4"/>
  <c r="G102" i="4"/>
  <c r="E102" i="4" s="1"/>
  <c r="I101" i="4"/>
  <c r="J89" i="4"/>
  <c r="BJ51" i="4" l="1"/>
  <c r="BE52" i="4" s="1"/>
  <c r="BM52" i="4" s="1"/>
  <c r="BN52" i="4" s="1"/>
  <c r="BO52" i="4" s="1"/>
  <c r="BL51" i="4"/>
  <c r="AX93" i="4"/>
  <c r="AY93" i="4" s="1"/>
  <c r="AZ91" i="4"/>
  <c r="W65" i="4"/>
  <c r="U66" i="4"/>
  <c r="H102" i="4"/>
  <c r="K89" i="4"/>
  <c r="L89" i="4" s="1"/>
  <c r="O89" i="4" l="1"/>
  <c r="AB43" i="14"/>
  <c r="BQ51" i="4"/>
  <c r="BR51" i="4" s="1"/>
  <c r="AL50" i="14" s="1"/>
  <c r="BP51" i="4"/>
  <c r="AF223" i="14" s="1"/>
  <c r="BG52" i="4"/>
  <c r="BK52" i="4" s="1"/>
  <c r="AW94" i="4"/>
  <c r="AU94" i="4" s="1"/>
  <c r="AX94" i="4" s="1"/>
  <c r="BA91" i="4"/>
  <c r="BC91" i="4" s="1"/>
  <c r="X66" i="4"/>
  <c r="S66" i="4"/>
  <c r="G103" i="4"/>
  <c r="E103" i="4" s="1"/>
  <c r="I102" i="4"/>
  <c r="J90" i="4"/>
  <c r="K90" i="4" s="1"/>
  <c r="L90" i="4" s="1"/>
  <c r="O90" i="4" l="1"/>
  <c r="AB46" i="14"/>
  <c r="BS51" i="4"/>
  <c r="BI52" i="4"/>
  <c r="BJ52" i="4" s="1"/>
  <c r="AY94" i="4"/>
  <c r="AW95" i="4"/>
  <c r="AZ92" i="4"/>
  <c r="Y66" i="4"/>
  <c r="AA66" i="4" s="1"/>
  <c r="V66" i="4"/>
  <c r="H103" i="4"/>
  <c r="J91" i="4"/>
  <c r="BL52" i="4" l="1"/>
  <c r="BQ52" i="4" s="1"/>
  <c r="BR52" i="4" s="1"/>
  <c r="AL51" i="14" s="1"/>
  <c r="BE53" i="4"/>
  <c r="AU95" i="4"/>
  <c r="AX95" i="4" s="1"/>
  <c r="BA92" i="4"/>
  <c r="BC92" i="4" s="1"/>
  <c r="W66" i="4"/>
  <c r="U67" i="4"/>
  <c r="G104" i="4"/>
  <c r="E104" i="4" s="1"/>
  <c r="I103" i="4"/>
  <c r="K91" i="4"/>
  <c r="L91" i="4" s="1"/>
  <c r="BP52" i="4" l="1"/>
  <c r="BS52" i="4" s="1"/>
  <c r="O91" i="4"/>
  <c r="AB49" i="14"/>
  <c r="BM53" i="4"/>
  <c r="BN53" i="4" s="1"/>
  <c r="BO53" i="4" s="1"/>
  <c r="BG53" i="4"/>
  <c r="BK53" i="4" s="1"/>
  <c r="AW96" i="4"/>
  <c r="AU96" i="4" s="1"/>
  <c r="AY95" i="4"/>
  <c r="AZ93" i="4"/>
  <c r="BA93" i="4" s="1"/>
  <c r="BC93" i="4" s="1"/>
  <c r="X67" i="4"/>
  <c r="S67" i="4"/>
  <c r="H104" i="4"/>
  <c r="I104" i="4" s="1"/>
  <c r="J92" i="4"/>
  <c r="AF187" i="14" l="1"/>
  <c r="BI53" i="4"/>
  <c r="BL53" i="4" s="1"/>
  <c r="AX96" i="4"/>
  <c r="AW97" i="4" s="1"/>
  <c r="AZ94" i="4"/>
  <c r="BA94" i="4" s="1"/>
  <c r="BC94" i="4" s="1"/>
  <c r="Y67" i="4"/>
  <c r="AA67" i="4" s="1"/>
  <c r="V67" i="4"/>
  <c r="G105" i="4"/>
  <c r="E105" i="4" s="1"/>
  <c r="H105" i="4" s="1"/>
  <c r="K92" i="4"/>
  <c r="L92" i="4" s="1"/>
  <c r="O92" i="4" l="1"/>
  <c r="AB52" i="14"/>
  <c r="BJ53" i="4"/>
  <c r="BP53" i="4"/>
  <c r="AF199" i="14" s="1"/>
  <c r="BQ53" i="4"/>
  <c r="BR53" i="4" s="1"/>
  <c r="AY96" i="4"/>
  <c r="AU97" i="4"/>
  <c r="AZ95" i="4"/>
  <c r="W67" i="4"/>
  <c r="U68" i="4"/>
  <c r="I105" i="4"/>
  <c r="G106" i="4"/>
  <c r="E106" i="4" s="1"/>
  <c r="J93" i="4"/>
  <c r="K93" i="4" s="1"/>
  <c r="L93" i="4" s="1"/>
  <c r="O93" i="4" l="1"/>
  <c r="AB55" i="14"/>
  <c r="BS53" i="4"/>
  <c r="AL52" i="14"/>
  <c r="BE54" i="4"/>
  <c r="BM54" i="4" s="1"/>
  <c r="BN54" i="4" s="1"/>
  <c r="BO54" i="4" s="1"/>
  <c r="AX97" i="4"/>
  <c r="AW98" i="4" s="1"/>
  <c r="AU98" i="4" s="1"/>
  <c r="BA95" i="4"/>
  <c r="BC95" i="4" s="1"/>
  <c r="X68" i="4"/>
  <c r="S68" i="4"/>
  <c r="H106" i="4"/>
  <c r="I106" i="4" s="1"/>
  <c r="J94" i="4"/>
  <c r="K94" i="4" s="1"/>
  <c r="L94" i="4" s="1"/>
  <c r="O94" i="4" l="1"/>
  <c r="AB60" i="14"/>
  <c r="BG54" i="4"/>
  <c r="BK54" i="4" s="1"/>
  <c r="AY97" i="4"/>
  <c r="AX98" i="4" s="1"/>
  <c r="AW99" i="4" s="1"/>
  <c r="AU99" i="4" s="1"/>
  <c r="AZ96" i="4"/>
  <c r="Y68" i="4"/>
  <c r="AA68" i="4" s="1"/>
  <c r="V68" i="4"/>
  <c r="G107" i="4"/>
  <c r="E107" i="4" s="1"/>
  <c r="H107" i="4" s="1"/>
  <c r="J95" i="4"/>
  <c r="BI54" i="4" l="1"/>
  <c r="BL54" i="4" s="1"/>
  <c r="BQ54" i="4" s="1"/>
  <c r="BR54" i="4" s="1"/>
  <c r="AL53" i="14" s="1"/>
  <c r="AY98" i="4"/>
  <c r="AX99" i="4" s="1"/>
  <c r="AY99" i="4" s="1"/>
  <c r="BA96" i="4"/>
  <c r="BC96" i="4" s="1"/>
  <c r="U69" i="4"/>
  <c r="W68" i="4"/>
  <c r="I107" i="4"/>
  <c r="G108" i="4"/>
  <c r="E108" i="4" s="1"/>
  <c r="K95" i="4"/>
  <c r="L95" i="4" s="1"/>
  <c r="E66" i="12"/>
  <c r="O95" i="4" l="1"/>
  <c r="AB65" i="14"/>
  <c r="BP54" i="4"/>
  <c r="AF176" i="14" s="1"/>
  <c r="BJ54" i="4"/>
  <c r="BE55" i="4" s="1"/>
  <c r="BM55" i="4" s="1"/>
  <c r="BN55" i="4" s="1"/>
  <c r="BO55" i="4" s="1"/>
  <c r="AW100" i="4"/>
  <c r="AZ97" i="4"/>
  <c r="X69" i="4"/>
  <c r="S69" i="4"/>
  <c r="H108" i="4"/>
  <c r="J96" i="4"/>
  <c r="F66" i="12"/>
  <c r="H66" i="12" s="1"/>
  <c r="BS54" i="4" l="1"/>
  <c r="BG55" i="4"/>
  <c r="BK55" i="4" s="1"/>
  <c r="AU100" i="4"/>
  <c r="AX100" i="4" s="1"/>
  <c r="AY100" i="4" s="1"/>
  <c r="BA97" i="4"/>
  <c r="BC97" i="4" s="1"/>
  <c r="Y69" i="4"/>
  <c r="AA69" i="4" s="1"/>
  <c r="V69" i="4"/>
  <c r="I108" i="4"/>
  <c r="G109" i="4"/>
  <c r="E109" i="4" s="1"/>
  <c r="K96" i="4"/>
  <c r="L96" i="4" s="1"/>
  <c r="O96" i="4" l="1"/>
  <c r="AB72" i="14"/>
  <c r="BI55" i="4"/>
  <c r="BJ55" i="4" s="1"/>
  <c r="AW101" i="4"/>
  <c r="AZ98" i="4"/>
  <c r="W69" i="4"/>
  <c r="U70" i="4"/>
  <c r="H109" i="4"/>
  <c r="G110" i="4" s="1"/>
  <c r="E110" i="4" s="1"/>
  <c r="J97" i="4"/>
  <c r="E67" i="12"/>
  <c r="BL55" i="4" l="1"/>
  <c r="BQ55" i="4" s="1"/>
  <c r="BR55" i="4" s="1"/>
  <c r="AL54" i="14" s="1"/>
  <c r="BE56" i="4"/>
  <c r="AU101" i="4"/>
  <c r="AX101" i="4" s="1"/>
  <c r="AW102" i="4" s="1"/>
  <c r="AU102" i="4" s="1"/>
  <c r="BA98" i="4"/>
  <c r="BC98" i="4" s="1"/>
  <c r="X70" i="4"/>
  <c r="S70" i="4"/>
  <c r="I109" i="4"/>
  <c r="H110" i="4" s="1"/>
  <c r="I110" i="4" s="1"/>
  <c r="K97" i="4"/>
  <c r="L97" i="4" s="1"/>
  <c r="F67" i="12"/>
  <c r="H67" i="12" s="1"/>
  <c r="O97" i="4" l="1"/>
  <c r="AB83" i="14"/>
  <c r="BP55" i="4"/>
  <c r="AF184" i="14" s="1"/>
  <c r="BG56" i="4"/>
  <c r="BK56" i="4" s="1"/>
  <c r="BM56" i="4"/>
  <c r="BN56" i="4" s="1"/>
  <c r="BO56" i="4" s="1"/>
  <c r="AY101" i="4"/>
  <c r="AX102" i="4" s="1"/>
  <c r="AW103" i="4" s="1"/>
  <c r="AU103" i="4" s="1"/>
  <c r="AZ99" i="4"/>
  <c r="Y70" i="4"/>
  <c r="AA70" i="4" s="1"/>
  <c r="V70" i="4"/>
  <c r="G111" i="4"/>
  <c r="E111" i="4" s="1"/>
  <c r="H111" i="4" s="1"/>
  <c r="I111" i="4" s="1"/>
  <c r="J98" i="4"/>
  <c r="K98" i="4" s="1"/>
  <c r="L98" i="4" s="1"/>
  <c r="BS55" i="4" l="1"/>
  <c r="O98" i="4"/>
  <c r="AB90" i="14"/>
  <c r="BI56" i="4"/>
  <c r="BJ56" i="4" s="1"/>
  <c r="AY102" i="4"/>
  <c r="AX103" i="4" s="1"/>
  <c r="AW104" i="4" s="1"/>
  <c r="AU104" i="4" s="1"/>
  <c r="BA99" i="4"/>
  <c r="BC99" i="4" s="1"/>
  <c r="U71" i="4"/>
  <c r="W70" i="4"/>
  <c r="G112" i="4"/>
  <c r="E112" i="4" s="1"/>
  <c r="H112" i="4" s="1"/>
  <c r="I112" i="4" s="1"/>
  <c r="J99" i="4"/>
  <c r="K99" i="4" s="1"/>
  <c r="L99" i="4" s="1"/>
  <c r="E68" i="12"/>
  <c r="O99" i="4" l="1"/>
  <c r="AB101" i="14"/>
  <c r="BL56" i="4"/>
  <c r="BQ56" i="4" s="1"/>
  <c r="BR56" i="4" s="1"/>
  <c r="AL55" i="14" s="1"/>
  <c r="BE57" i="4"/>
  <c r="BM57" i="4" s="1"/>
  <c r="BN57" i="4" s="1"/>
  <c r="BO57" i="4" s="1"/>
  <c r="AY103" i="4"/>
  <c r="AX104" i="4" s="1"/>
  <c r="AZ100" i="4"/>
  <c r="S71" i="4"/>
  <c r="X71" i="4"/>
  <c r="G113" i="4"/>
  <c r="E113" i="4" s="1"/>
  <c r="H113" i="4" s="1"/>
  <c r="I113" i="4" s="1"/>
  <c r="J100" i="4"/>
  <c r="K100" i="4" s="1"/>
  <c r="L100" i="4" s="1"/>
  <c r="F68" i="12"/>
  <c r="H68" i="12" s="1"/>
  <c r="O100" i="4" l="1"/>
  <c r="AB111" i="14"/>
  <c r="BP56" i="4"/>
  <c r="BG57" i="4"/>
  <c r="BK57" i="4" s="1"/>
  <c r="AW105" i="4"/>
  <c r="AY104" i="4"/>
  <c r="BA100" i="4"/>
  <c r="BC100" i="4" s="1"/>
  <c r="Y71" i="4"/>
  <c r="AA71" i="4" s="1"/>
  <c r="V71" i="4"/>
  <c r="G114" i="4"/>
  <c r="E114" i="4" s="1"/>
  <c r="H114" i="4" s="1"/>
  <c r="G115" i="4" s="1"/>
  <c r="E115" i="4" s="1"/>
  <c r="J101" i="4"/>
  <c r="K101" i="4" s="1"/>
  <c r="L101" i="4" s="1"/>
  <c r="O101" i="4" l="1"/>
  <c r="AB121" i="14"/>
  <c r="BS56" i="4"/>
  <c r="AF194" i="14"/>
  <c r="BI57" i="4"/>
  <c r="BJ57" i="4" s="1"/>
  <c r="AU105" i="4"/>
  <c r="AX105" i="4" s="1"/>
  <c r="AZ101" i="4"/>
  <c r="W71" i="4"/>
  <c r="U72" i="4"/>
  <c r="I114" i="4"/>
  <c r="H115" i="4" s="1"/>
  <c r="I115" i="4" s="1"/>
  <c r="J102" i="4"/>
  <c r="E69" i="12"/>
  <c r="BL57" i="4" l="1"/>
  <c r="AY105" i="4"/>
  <c r="AW106" i="4"/>
  <c r="AU106" i="4" s="1"/>
  <c r="BA101" i="4"/>
  <c r="BC101" i="4" s="1"/>
  <c r="S72" i="4"/>
  <c r="X72" i="4"/>
  <c r="Y72" i="4" s="1"/>
  <c r="G116" i="4"/>
  <c r="E116" i="4" s="1"/>
  <c r="H116" i="4" s="1"/>
  <c r="G117" i="4" s="1"/>
  <c r="E117" i="4" s="1"/>
  <c r="K102" i="4"/>
  <c r="L102" i="4" s="1"/>
  <c r="F69" i="12"/>
  <c r="H69" i="12" s="1"/>
  <c r="O102" i="4" l="1"/>
  <c r="AB126" i="14"/>
  <c r="BE58" i="4"/>
  <c r="BQ57" i="4"/>
  <c r="BR57" i="4" s="1"/>
  <c r="AL56" i="14" s="1"/>
  <c r="BP57" i="4"/>
  <c r="AF206" i="14" s="1"/>
  <c r="AX106" i="4"/>
  <c r="AZ102" i="4"/>
  <c r="V72" i="4"/>
  <c r="AA72" i="4"/>
  <c r="I116" i="4"/>
  <c r="H117" i="4" s="1"/>
  <c r="G118" i="4" s="1"/>
  <c r="E118" i="4" s="1"/>
  <c r="J103" i="4"/>
  <c r="K103" i="4" s="1"/>
  <c r="L103" i="4" s="1"/>
  <c r="O103" i="4" l="1"/>
  <c r="AB122" i="14"/>
  <c r="BM58" i="4"/>
  <c r="BN58" i="4" s="1"/>
  <c r="BO58" i="4" s="1"/>
  <c r="BG58" i="4"/>
  <c r="BK58" i="4" s="1"/>
  <c r="BS57" i="4"/>
  <c r="AY106" i="4"/>
  <c r="AW107" i="4"/>
  <c r="AU107" i="4" s="1"/>
  <c r="BA102" i="4"/>
  <c r="BC102" i="4" s="1"/>
  <c r="U73" i="4"/>
  <c r="W72" i="4"/>
  <c r="I117" i="4"/>
  <c r="H118" i="4" s="1"/>
  <c r="G119" i="4" s="1"/>
  <c r="E119" i="4" s="1"/>
  <c r="J104" i="4"/>
  <c r="E70" i="12"/>
  <c r="F70" i="12" s="1"/>
  <c r="H70" i="12" s="1"/>
  <c r="BI58" i="4" l="1"/>
  <c r="BL58" i="4" s="1"/>
  <c r="BQ58" i="4" s="1"/>
  <c r="BR58" i="4" s="1"/>
  <c r="AL57" i="14" s="1"/>
  <c r="AX107" i="4"/>
  <c r="AY107" i="4" s="1"/>
  <c r="AZ103" i="4"/>
  <c r="BA103" i="4" s="1"/>
  <c r="BC103" i="4" s="1"/>
  <c r="S73" i="4"/>
  <c r="X73" i="4"/>
  <c r="I118" i="4"/>
  <c r="H119" i="4" s="1"/>
  <c r="K104" i="4"/>
  <c r="L104" i="4" s="1"/>
  <c r="O104" i="4" l="1"/>
  <c r="AB110" i="14"/>
  <c r="BJ58" i="4"/>
  <c r="BP58" i="4"/>
  <c r="AW108" i="4"/>
  <c r="AZ104" i="4"/>
  <c r="Y73" i="4"/>
  <c r="AA73" i="4" s="1"/>
  <c r="V73" i="4"/>
  <c r="G120" i="4"/>
  <c r="E120" i="4" s="1"/>
  <c r="I119" i="4"/>
  <c r="J105" i="4"/>
  <c r="K105" i="4" s="1"/>
  <c r="L105" i="4" s="1"/>
  <c r="O105" i="4" l="1"/>
  <c r="AB120" i="14"/>
  <c r="BS58" i="4"/>
  <c r="AF183" i="14"/>
  <c r="BE59" i="4"/>
  <c r="AU108" i="4"/>
  <c r="AX108" i="4" s="1"/>
  <c r="AY108" i="4" s="1"/>
  <c r="BA104" i="4"/>
  <c r="BC104" i="4" s="1"/>
  <c r="W73" i="4"/>
  <c r="U74" i="4"/>
  <c r="S74" i="4" s="1"/>
  <c r="H120" i="4"/>
  <c r="J106" i="4"/>
  <c r="E71" i="12"/>
  <c r="F71" i="12" s="1"/>
  <c r="H71" i="12" s="1"/>
  <c r="BM59" i="4" l="1"/>
  <c r="BN59" i="4" s="1"/>
  <c r="BO59" i="4" s="1"/>
  <c r="BG59" i="4"/>
  <c r="BK59" i="4" s="1"/>
  <c r="AW109" i="4"/>
  <c r="AZ105" i="4"/>
  <c r="V74" i="4"/>
  <c r="X74" i="4"/>
  <c r="Y74" i="4" s="1"/>
  <c r="G121" i="4"/>
  <c r="E121" i="4" s="1"/>
  <c r="I120" i="4"/>
  <c r="K106" i="4"/>
  <c r="L106" i="4" s="1"/>
  <c r="O106" i="4" l="1"/>
  <c r="AB127" i="14"/>
  <c r="BI59" i="4"/>
  <c r="BL59" i="4" s="1"/>
  <c r="AU109" i="4"/>
  <c r="AX109" i="4" s="1"/>
  <c r="AY109" i="4" s="1"/>
  <c r="BA105" i="4"/>
  <c r="BC105" i="4" s="1"/>
  <c r="AA74" i="4"/>
  <c r="W74" i="4"/>
  <c r="U75" i="4"/>
  <c r="H121" i="4"/>
  <c r="J107" i="4"/>
  <c r="BP59" i="4" l="1"/>
  <c r="AF169" i="14" s="1"/>
  <c r="BQ59" i="4"/>
  <c r="BR59" i="4" s="1"/>
  <c r="BJ59" i="4"/>
  <c r="AW110" i="4"/>
  <c r="AU110" i="4" s="1"/>
  <c r="AX110" i="4" s="1"/>
  <c r="AY110" i="4" s="1"/>
  <c r="AZ106" i="4"/>
  <c r="X75" i="4"/>
  <c r="S75" i="4"/>
  <c r="I121" i="4"/>
  <c r="G122" i="4"/>
  <c r="E122" i="4" s="1"/>
  <c r="K107" i="4"/>
  <c r="L107" i="4" s="1"/>
  <c r="E72" i="12"/>
  <c r="F72" i="12" s="1"/>
  <c r="H72" i="12" s="1"/>
  <c r="O107" i="4" l="1"/>
  <c r="AB131" i="14"/>
  <c r="BS59" i="4"/>
  <c r="AL58" i="14"/>
  <c r="BE60" i="4"/>
  <c r="BM60" i="4" s="1"/>
  <c r="BN60" i="4" s="1"/>
  <c r="BO60" i="4" s="1"/>
  <c r="AW111" i="4"/>
  <c r="BA106" i="4"/>
  <c r="BC106" i="4" s="1"/>
  <c r="Y75" i="4"/>
  <c r="AA75" i="4" s="1"/>
  <c r="V75" i="4"/>
  <c r="H122" i="4"/>
  <c r="G123" i="4" s="1"/>
  <c r="E123" i="4" s="1"/>
  <c r="J108" i="4"/>
  <c r="BG60" i="4" l="1"/>
  <c r="AU111" i="4"/>
  <c r="AX111" i="4" s="1"/>
  <c r="AZ107" i="4"/>
  <c r="U76" i="4"/>
  <c r="W75" i="4"/>
  <c r="I122" i="4"/>
  <c r="H123" i="4" s="1"/>
  <c r="K108" i="4"/>
  <c r="L108" i="4" s="1"/>
  <c r="O108" i="4" l="1"/>
  <c r="AB135" i="14"/>
  <c r="BK60" i="4"/>
  <c r="BI60" i="4"/>
  <c r="BL60" i="4" s="1"/>
  <c r="AW112" i="4"/>
  <c r="AY111" i="4"/>
  <c r="BA107" i="4"/>
  <c r="BC107" i="4" s="1"/>
  <c r="S76" i="4"/>
  <c r="X76" i="4"/>
  <c r="Y76" i="4" s="1"/>
  <c r="G124" i="4"/>
  <c r="E124" i="4" s="1"/>
  <c r="I123" i="4"/>
  <c r="J109" i="4"/>
  <c r="K109" i="4" s="1"/>
  <c r="L109" i="4" s="1"/>
  <c r="E73" i="12"/>
  <c r="F73" i="12" s="1"/>
  <c r="H73" i="12" s="1"/>
  <c r="O109" i="4" l="1"/>
  <c r="AB144" i="14"/>
  <c r="BP60" i="4"/>
  <c r="AF146" i="14" s="1"/>
  <c r="BQ60" i="4"/>
  <c r="BR60" i="4" s="1"/>
  <c r="BJ60" i="4"/>
  <c r="AU112" i="4"/>
  <c r="AX112" i="4" s="1"/>
  <c r="AZ108" i="4"/>
  <c r="AA76" i="4"/>
  <c r="V76" i="4"/>
  <c r="H124" i="4"/>
  <c r="I124" i="4" s="1"/>
  <c r="J110" i="4"/>
  <c r="BS60" i="4" l="1"/>
  <c r="AL59" i="14"/>
  <c r="BE61" i="4"/>
  <c r="BM61" i="4" s="1"/>
  <c r="BN61" i="4" s="1"/>
  <c r="BO61" i="4" s="1"/>
  <c r="AW113" i="4"/>
  <c r="AY112" i="4"/>
  <c r="BA108" i="4"/>
  <c r="BC108" i="4" s="1"/>
  <c r="W76" i="4"/>
  <c r="U77" i="4"/>
  <c r="S77" i="4" s="1"/>
  <c r="G125" i="4"/>
  <c r="E125" i="4" s="1"/>
  <c r="H125" i="4" s="1"/>
  <c r="G126" i="4" s="1"/>
  <c r="E126" i="4" s="1"/>
  <c r="K110" i="4"/>
  <c r="L110" i="4" s="1"/>
  <c r="O110" i="4" l="1"/>
  <c r="AB155" i="14"/>
  <c r="BG61" i="4"/>
  <c r="BK61" i="4" s="1"/>
  <c r="AU113" i="4"/>
  <c r="AX113" i="4" s="1"/>
  <c r="AZ109" i="4"/>
  <c r="V77" i="4"/>
  <c r="X77" i="4"/>
  <c r="Y77" i="4" s="1"/>
  <c r="I125" i="4"/>
  <c r="H126" i="4" s="1"/>
  <c r="I126" i="4" s="1"/>
  <c r="J111" i="4"/>
  <c r="E74" i="12"/>
  <c r="F74" i="12" s="1"/>
  <c r="H74" i="12" s="1"/>
  <c r="BI61" i="4" l="1"/>
  <c r="BL61" i="4" s="1"/>
  <c r="AW114" i="4"/>
  <c r="AY113" i="4"/>
  <c r="BA109" i="4"/>
  <c r="BC109" i="4" s="1"/>
  <c r="AA77" i="4"/>
  <c r="W77" i="4"/>
  <c r="U78" i="4"/>
  <c r="G127" i="4"/>
  <c r="E127" i="4" s="1"/>
  <c r="H127" i="4" s="1"/>
  <c r="K111" i="4"/>
  <c r="L111" i="4" s="1"/>
  <c r="O111" i="4" l="1"/>
  <c r="AB165" i="14"/>
  <c r="BP61" i="4"/>
  <c r="AF147" i="14" s="1"/>
  <c r="BQ61" i="4"/>
  <c r="BR61" i="4" s="1"/>
  <c r="BJ61" i="4"/>
  <c r="AU114" i="4"/>
  <c r="AX114" i="4" s="1"/>
  <c r="AZ110" i="4"/>
  <c r="BA110" i="4" s="1"/>
  <c r="BC110" i="4" s="1"/>
  <c r="S78" i="4"/>
  <c r="X78" i="4"/>
  <c r="Y78" i="4" s="1"/>
  <c r="G128" i="4"/>
  <c r="E128" i="4" s="1"/>
  <c r="I127" i="4"/>
  <c r="J112" i="4"/>
  <c r="K112" i="4" s="1"/>
  <c r="L112" i="4" s="1"/>
  <c r="E75" i="12"/>
  <c r="F75" i="12" s="1"/>
  <c r="H75" i="12" s="1"/>
  <c r="O112" i="4" l="1"/>
  <c r="AB172" i="14"/>
  <c r="BS61" i="4"/>
  <c r="AL60" i="14"/>
  <c r="BE62" i="4"/>
  <c r="BG62" i="4" s="1"/>
  <c r="BK62" i="4" s="1"/>
  <c r="AY114" i="4"/>
  <c r="AW115" i="4"/>
  <c r="AZ111" i="4"/>
  <c r="V78" i="4"/>
  <c r="AA78" i="4"/>
  <c r="H128" i="4"/>
  <c r="G129" i="4" s="1"/>
  <c r="E129" i="4" s="1"/>
  <c r="J113" i="4"/>
  <c r="K113" i="4" s="1"/>
  <c r="L113" i="4" s="1"/>
  <c r="O113" i="4" l="1"/>
  <c r="AB179" i="14"/>
  <c r="BM62" i="4"/>
  <c r="BN62" i="4" s="1"/>
  <c r="BO62" i="4" s="1"/>
  <c r="BI62" i="4"/>
  <c r="BL62" i="4" s="1"/>
  <c r="AU115" i="4"/>
  <c r="AX115" i="4" s="1"/>
  <c r="BA111" i="4"/>
  <c r="BC111" i="4" s="1"/>
  <c r="U79" i="4"/>
  <c r="S79" i="4" s="1"/>
  <c r="W78" i="4"/>
  <c r="I128" i="4"/>
  <c r="H129" i="4" s="1"/>
  <c r="I129" i="4" s="1"/>
  <c r="J114" i="4"/>
  <c r="K114" i="4" s="1"/>
  <c r="L114" i="4" s="1"/>
  <c r="E76" i="12"/>
  <c r="F76" i="12" s="1"/>
  <c r="H76" i="12" s="1"/>
  <c r="O114" i="4" l="1"/>
  <c r="AB182" i="14"/>
  <c r="BQ62" i="4"/>
  <c r="BR62" i="4" s="1"/>
  <c r="AL61" i="14" s="1"/>
  <c r="BP62" i="4"/>
  <c r="AF133" i="14" s="1"/>
  <c r="BJ62" i="4"/>
  <c r="AY115" i="4"/>
  <c r="AW116" i="4"/>
  <c r="AU116" i="4" s="1"/>
  <c r="AZ112" i="4"/>
  <c r="V79" i="4"/>
  <c r="W79" i="4" s="1"/>
  <c r="X79" i="4"/>
  <c r="Y79" i="4" s="1"/>
  <c r="G130" i="4"/>
  <c r="E130" i="4" s="1"/>
  <c r="H130" i="4" s="1"/>
  <c r="I130" i="4" s="1"/>
  <c r="J115" i="4"/>
  <c r="K115" i="4" s="1"/>
  <c r="L115" i="4" s="1"/>
  <c r="O115" i="4" l="1"/>
  <c r="AB185" i="14"/>
  <c r="BE63" i="4"/>
  <c r="BM63" i="4" s="1"/>
  <c r="BN63" i="4" s="1"/>
  <c r="BO63" i="4" s="1"/>
  <c r="BS62" i="4"/>
  <c r="AX116" i="4"/>
  <c r="BA112" i="4"/>
  <c r="BC112" i="4" s="1"/>
  <c r="U80" i="4"/>
  <c r="S80" i="4" s="1"/>
  <c r="AA79" i="4"/>
  <c r="G131" i="4"/>
  <c r="E131" i="4" s="1"/>
  <c r="H131" i="4" s="1"/>
  <c r="G132" i="4" s="1"/>
  <c r="E132" i="4" s="1"/>
  <c r="J116" i="4"/>
  <c r="E77" i="12"/>
  <c r="F77" i="12" s="1"/>
  <c r="H77" i="12" s="1"/>
  <c r="BG63" i="4" l="1"/>
  <c r="AY116" i="4"/>
  <c r="AW117" i="4"/>
  <c r="AU117" i="4" s="1"/>
  <c r="AZ113" i="4"/>
  <c r="V80" i="4"/>
  <c r="X80" i="4"/>
  <c r="Y80" i="4" s="1"/>
  <c r="I131" i="4"/>
  <c r="H132" i="4" s="1"/>
  <c r="K116" i="4"/>
  <c r="L116" i="4" s="1"/>
  <c r="O116" i="4" l="1"/>
  <c r="AB188" i="14"/>
  <c r="BI63" i="4"/>
  <c r="BK63" i="4"/>
  <c r="AX117" i="4"/>
  <c r="AY117" i="4" s="1"/>
  <c r="BA113" i="4"/>
  <c r="BC113" i="4" s="1"/>
  <c r="AA80" i="4"/>
  <c r="W80" i="4"/>
  <c r="U81" i="4"/>
  <c r="I132" i="4"/>
  <c r="G133" i="4"/>
  <c r="E133" i="4" s="1"/>
  <c r="J117" i="4"/>
  <c r="BJ63" i="4" l="1"/>
  <c r="BL63" i="4"/>
  <c r="AW118" i="4"/>
  <c r="AZ114" i="4"/>
  <c r="X81" i="4"/>
  <c r="Y81" i="4" s="1"/>
  <c r="S81" i="4"/>
  <c r="H133" i="4"/>
  <c r="G134" i="4" s="1"/>
  <c r="E134" i="4" s="1"/>
  <c r="K117" i="4"/>
  <c r="L117" i="4" s="1"/>
  <c r="E78" i="12"/>
  <c r="F78" i="12" s="1"/>
  <c r="H78" i="12" s="1"/>
  <c r="O117" i="4" l="1"/>
  <c r="AB191" i="14"/>
  <c r="BP63" i="4"/>
  <c r="AF120" i="14" s="1"/>
  <c r="BQ63" i="4"/>
  <c r="BR63" i="4" s="1"/>
  <c r="BE64" i="4"/>
  <c r="BG64" i="4" s="1"/>
  <c r="BK64" i="4" s="1"/>
  <c r="AU118" i="4"/>
  <c r="AX118" i="4" s="1"/>
  <c r="AW119" i="4" s="1"/>
  <c r="BA114" i="4"/>
  <c r="BC114" i="4" s="1"/>
  <c r="V81" i="4"/>
  <c r="AA81" i="4"/>
  <c r="I133" i="4"/>
  <c r="H134" i="4" s="1"/>
  <c r="I134" i="4" s="1"/>
  <c r="J118" i="4"/>
  <c r="BI64" i="4" l="1"/>
  <c r="BM64" i="4"/>
  <c r="BN64" i="4" s="1"/>
  <c r="BO64" i="4" s="1"/>
  <c r="AL62" i="14"/>
  <c r="BS63" i="4"/>
  <c r="AY118" i="4"/>
  <c r="AU119" i="4"/>
  <c r="AZ115" i="4"/>
  <c r="U82" i="4"/>
  <c r="S82" i="4" s="1"/>
  <c r="W81" i="4"/>
  <c r="G135" i="4"/>
  <c r="E135" i="4" s="1"/>
  <c r="H135" i="4" s="1"/>
  <c r="I135" i="4" s="1"/>
  <c r="K118" i="4"/>
  <c r="L118" i="4" s="1"/>
  <c r="O118" i="4" l="1"/>
  <c r="AB192" i="14"/>
  <c r="BL64" i="4"/>
  <c r="BJ64" i="4"/>
  <c r="AX119" i="4"/>
  <c r="AY119" i="4" s="1"/>
  <c r="BA115" i="4"/>
  <c r="BC115" i="4" s="1"/>
  <c r="V82" i="4"/>
  <c r="X82" i="4"/>
  <c r="G136" i="4"/>
  <c r="E136" i="4" s="1"/>
  <c r="H136" i="4" s="1"/>
  <c r="G137" i="4" s="1"/>
  <c r="E137" i="4" s="1"/>
  <c r="J119" i="4"/>
  <c r="K119" i="4" s="1"/>
  <c r="L119" i="4" s="1"/>
  <c r="E79" i="12"/>
  <c r="F79" i="12" s="1"/>
  <c r="H79" i="12" s="1"/>
  <c r="BQ64" i="4" l="1"/>
  <c r="BR64" i="4" s="1"/>
  <c r="BP64" i="4"/>
  <c r="AF129" i="14" s="1"/>
  <c r="O119" i="4"/>
  <c r="AB195" i="14"/>
  <c r="BE65" i="4"/>
  <c r="BG65" i="4" s="1"/>
  <c r="BK65" i="4" s="1"/>
  <c r="AW120" i="4"/>
  <c r="AZ116" i="4"/>
  <c r="Y82" i="4"/>
  <c r="AA82" i="4" s="1"/>
  <c r="W82" i="4"/>
  <c r="U83" i="4"/>
  <c r="S83" i="4" s="1"/>
  <c r="I136" i="4"/>
  <c r="H137" i="4" s="1"/>
  <c r="I137" i="4" s="1"/>
  <c r="J120" i="4"/>
  <c r="BM65" i="4" l="1"/>
  <c r="BN65" i="4" s="1"/>
  <c r="BO65" i="4" s="1"/>
  <c r="BI65" i="4"/>
  <c r="AL63" i="14"/>
  <c r="BS64" i="4"/>
  <c r="AU120" i="4"/>
  <c r="AX120" i="4" s="1"/>
  <c r="AY120" i="4" s="1"/>
  <c r="BA116" i="4"/>
  <c r="BC116" i="4" s="1"/>
  <c r="V83" i="4"/>
  <c r="X83" i="4"/>
  <c r="Y83" i="4" s="1"/>
  <c r="G138" i="4"/>
  <c r="E138" i="4" s="1"/>
  <c r="H138" i="4" s="1"/>
  <c r="I138" i="4" s="1"/>
  <c r="K120" i="4"/>
  <c r="L120" i="4" s="1"/>
  <c r="BJ65" i="4" l="1"/>
  <c r="BL65" i="4"/>
  <c r="AW121" i="4"/>
  <c r="AU121" i="4" s="1"/>
  <c r="AX121" i="4" s="1"/>
  <c r="AY121" i="4" s="1"/>
  <c r="O120" i="4"/>
  <c r="AB31" i="14"/>
  <c r="AZ117" i="4"/>
  <c r="AA83" i="4"/>
  <c r="U84" i="4"/>
  <c r="S84" i="4" s="1"/>
  <c r="W83" i="4"/>
  <c r="G139" i="4"/>
  <c r="E139" i="4" s="1"/>
  <c r="H139" i="4" s="1"/>
  <c r="G140" i="4" s="1"/>
  <c r="E140" i="4" s="1"/>
  <c r="J121" i="4"/>
  <c r="K121" i="4" s="1"/>
  <c r="L121" i="4" s="1"/>
  <c r="E80" i="12"/>
  <c r="F80" i="12" s="1"/>
  <c r="H80" i="12" s="1"/>
  <c r="BQ65" i="4" l="1"/>
  <c r="BR65" i="4" s="1"/>
  <c r="BP65" i="4"/>
  <c r="AF140" i="14" s="1"/>
  <c r="O121" i="4"/>
  <c r="AB152" i="14"/>
  <c r="BE66" i="4"/>
  <c r="BG66" i="4" s="1"/>
  <c r="BK66" i="4" s="1"/>
  <c r="AW122" i="4"/>
  <c r="AU122" i="4" s="1"/>
  <c r="AX122" i="4" s="1"/>
  <c r="AW123" i="4" s="1"/>
  <c r="BA117" i="4"/>
  <c r="BC117" i="4" s="1"/>
  <c r="V84" i="4"/>
  <c r="X84" i="4"/>
  <c r="Y84" i="4" s="1"/>
  <c r="I139" i="4"/>
  <c r="H140" i="4" s="1"/>
  <c r="G141" i="4" s="1"/>
  <c r="E141" i="4" s="1"/>
  <c r="J122" i="4"/>
  <c r="BM66" i="4" l="1"/>
  <c r="BN66" i="4" s="1"/>
  <c r="BO66" i="4" s="1"/>
  <c r="BI66" i="4"/>
  <c r="AL64" i="14"/>
  <c r="BS65" i="4"/>
  <c r="AY122" i="4"/>
  <c r="AU123" i="4"/>
  <c r="AZ118" i="4"/>
  <c r="AA84" i="4"/>
  <c r="U85" i="4"/>
  <c r="S85" i="4" s="1"/>
  <c r="W84" i="4"/>
  <c r="I140" i="4"/>
  <c r="H141" i="4" s="1"/>
  <c r="G142" i="4" s="1"/>
  <c r="E142" i="4" s="1"/>
  <c r="K122" i="4"/>
  <c r="L122" i="4" s="1"/>
  <c r="BL66" i="4" l="1"/>
  <c r="BJ66" i="4"/>
  <c r="O122" i="4"/>
  <c r="AB157" i="14"/>
  <c r="AX123" i="4"/>
  <c r="AW124" i="4" s="1"/>
  <c r="BA118" i="4"/>
  <c r="BC118" i="4" s="1"/>
  <c r="V85" i="4"/>
  <c r="X85" i="4"/>
  <c r="Y85" i="4" s="1"/>
  <c r="I141" i="4"/>
  <c r="H142" i="4" s="1"/>
  <c r="G143" i="4" s="1"/>
  <c r="E143" i="4" s="1"/>
  <c r="J123" i="4"/>
  <c r="E81" i="12"/>
  <c r="F81" i="12" s="1"/>
  <c r="H81" i="12" s="1"/>
  <c r="BE67" i="4" l="1"/>
  <c r="BG67" i="4" s="1"/>
  <c r="BK67" i="4" s="1"/>
  <c r="BQ66" i="4"/>
  <c r="BR66" i="4" s="1"/>
  <c r="BP66" i="4"/>
  <c r="AF124" i="14" s="1"/>
  <c r="AY123" i="4"/>
  <c r="AU124" i="4"/>
  <c r="AZ119" i="4"/>
  <c r="AA85" i="4"/>
  <c r="U86" i="4"/>
  <c r="S86" i="4" s="1"/>
  <c r="W85" i="4"/>
  <c r="I142" i="4"/>
  <c r="H143" i="4" s="1"/>
  <c r="G144" i="4" s="1"/>
  <c r="E144" i="4" s="1"/>
  <c r="K123" i="4"/>
  <c r="L123" i="4" s="1"/>
  <c r="O123" i="4" l="1"/>
  <c r="AB168" i="14"/>
  <c r="AL65" i="14"/>
  <c r="BS66" i="4"/>
  <c r="BM67" i="4"/>
  <c r="BN67" i="4" s="1"/>
  <c r="BO67" i="4" s="1"/>
  <c r="BI67" i="4"/>
  <c r="AX124" i="4"/>
  <c r="AY124" i="4" s="1"/>
  <c r="BA119" i="4"/>
  <c r="BC119" i="4" s="1"/>
  <c r="V86" i="4"/>
  <c r="X86" i="4"/>
  <c r="Y86" i="4" s="1"/>
  <c r="I143" i="4"/>
  <c r="H144" i="4" s="1"/>
  <c r="J124" i="4"/>
  <c r="K124" i="4" s="1"/>
  <c r="L124" i="4" s="1"/>
  <c r="E82" i="12"/>
  <c r="F82" i="12" s="1"/>
  <c r="H82" i="12" s="1"/>
  <c r="BJ67" i="4" l="1"/>
  <c r="BL67" i="4"/>
  <c r="O124" i="4"/>
  <c r="AB58" i="14"/>
  <c r="AW125" i="4"/>
  <c r="AU125" i="4" s="1"/>
  <c r="AX125" i="4" s="1"/>
  <c r="AY125" i="4" s="1"/>
  <c r="AZ120" i="4"/>
  <c r="AA86" i="4"/>
  <c r="U87" i="4"/>
  <c r="W86" i="4"/>
  <c r="G145" i="4"/>
  <c r="E145" i="4" s="1"/>
  <c r="I144" i="4"/>
  <c r="J125" i="4"/>
  <c r="BP67" i="4" l="1"/>
  <c r="AF123" i="14" s="1"/>
  <c r="BQ67" i="4"/>
  <c r="BR67" i="4" s="1"/>
  <c r="BE68" i="4"/>
  <c r="BG68" i="4" s="1"/>
  <c r="BK68" i="4" s="1"/>
  <c r="AW126" i="4"/>
  <c r="AU126" i="4" s="1"/>
  <c r="AX126" i="4" s="1"/>
  <c r="AY126" i="4" s="1"/>
  <c r="BA120" i="4"/>
  <c r="BC120" i="4" s="1"/>
  <c r="X87" i="4"/>
  <c r="Y87" i="4" s="1"/>
  <c r="S87" i="4"/>
  <c r="H145" i="4"/>
  <c r="I145" i="4" s="1"/>
  <c r="K125" i="4"/>
  <c r="L125" i="4" s="1"/>
  <c r="E83" i="12"/>
  <c r="F83" i="12" s="1"/>
  <c r="H83" i="12" s="1"/>
  <c r="O125" i="4" l="1"/>
  <c r="AB137" i="14"/>
  <c r="BM68" i="4"/>
  <c r="BN68" i="4" s="1"/>
  <c r="BO68" i="4" s="1"/>
  <c r="BI68" i="4"/>
  <c r="BL68" i="4" s="1"/>
  <c r="AL66" i="14"/>
  <c r="BS67" i="4"/>
  <c r="AW127" i="4"/>
  <c r="AU127" i="4" s="1"/>
  <c r="AX127" i="4" s="1"/>
  <c r="AZ121" i="4"/>
  <c r="V87" i="4"/>
  <c r="AA87" i="4"/>
  <c r="G146" i="4"/>
  <c r="E146" i="4" s="1"/>
  <c r="H146" i="4" s="1"/>
  <c r="I146" i="4" s="1"/>
  <c r="J126" i="4"/>
  <c r="BP68" i="4" l="1"/>
  <c r="AF112" i="14" s="1"/>
  <c r="BQ68" i="4"/>
  <c r="BR68" i="4" s="1"/>
  <c r="BJ68" i="4"/>
  <c r="AW128" i="4"/>
  <c r="AY127" i="4"/>
  <c r="BA121" i="4"/>
  <c r="BC121" i="4" s="1"/>
  <c r="U88" i="4"/>
  <c r="W87" i="4"/>
  <c r="G147" i="4"/>
  <c r="E147" i="4" s="1"/>
  <c r="H147" i="4" s="1"/>
  <c r="G148" i="4" s="1"/>
  <c r="E148" i="4" s="1"/>
  <c r="K126" i="4"/>
  <c r="L126" i="4" s="1"/>
  <c r="E84" i="12"/>
  <c r="F84" i="12" s="1"/>
  <c r="H84" i="12" s="1"/>
  <c r="O126" i="4" l="1"/>
  <c r="AB145" i="14"/>
  <c r="BE69" i="4"/>
  <c r="BM69" i="4" s="1"/>
  <c r="BN69" i="4" s="1"/>
  <c r="BO69" i="4" s="1"/>
  <c r="BS68" i="4"/>
  <c r="AL67" i="14"/>
  <c r="AU128" i="4"/>
  <c r="AX128" i="4" s="1"/>
  <c r="AZ122" i="4"/>
  <c r="X88" i="4"/>
  <c r="Y88" i="4" s="1"/>
  <c r="S88" i="4"/>
  <c r="I147" i="4"/>
  <c r="H148" i="4" s="1"/>
  <c r="J127" i="4"/>
  <c r="BG69" i="4" l="1"/>
  <c r="BK69" i="4" s="1"/>
  <c r="AY128" i="4"/>
  <c r="AW129" i="4"/>
  <c r="AU129" i="4" s="1"/>
  <c r="BA122" i="4"/>
  <c r="BC122" i="4" s="1"/>
  <c r="V88" i="4"/>
  <c r="AA88" i="4"/>
  <c r="I148" i="4"/>
  <c r="G149" i="4"/>
  <c r="E149" i="4" s="1"/>
  <c r="K127" i="4"/>
  <c r="L127" i="4" s="1"/>
  <c r="BI69" i="4" l="1"/>
  <c r="O127" i="4"/>
  <c r="AB154" i="14"/>
  <c r="AX129" i="4"/>
  <c r="AY129" i="4" s="1"/>
  <c r="AZ123" i="4"/>
  <c r="W88" i="4"/>
  <c r="U89" i="4"/>
  <c r="S89" i="4" s="1"/>
  <c r="H149" i="4"/>
  <c r="I149" i="4" s="1"/>
  <c r="J128" i="4"/>
  <c r="E85" i="12"/>
  <c r="F85" i="12" s="1"/>
  <c r="H85" i="12" s="1"/>
  <c r="BL69" i="4" l="1"/>
  <c r="BJ69" i="4"/>
  <c r="AW130" i="4"/>
  <c r="BA123" i="4"/>
  <c r="BC123" i="4" s="1"/>
  <c r="V89" i="4"/>
  <c r="X89" i="4"/>
  <c r="Y89" i="4" s="1"/>
  <c r="G150" i="4"/>
  <c r="E150" i="4" s="1"/>
  <c r="H150" i="4" s="1"/>
  <c r="G151" i="4" s="1"/>
  <c r="E151" i="4" s="1"/>
  <c r="K128" i="4"/>
  <c r="L128" i="4" s="1"/>
  <c r="BE70" i="4" l="1"/>
  <c r="BG70" i="4" s="1"/>
  <c r="BK70" i="4" s="1"/>
  <c r="BQ69" i="4"/>
  <c r="BR69" i="4" s="1"/>
  <c r="BP69" i="4"/>
  <c r="AF66" i="14" s="1"/>
  <c r="O128" i="4"/>
  <c r="AB163" i="14"/>
  <c r="AU130" i="4"/>
  <c r="AX130" i="4" s="1"/>
  <c r="AW131" i="4" s="1"/>
  <c r="AZ124" i="4"/>
  <c r="AA89" i="4"/>
  <c r="U90" i="4"/>
  <c r="S90" i="4" s="1"/>
  <c r="W89" i="4"/>
  <c r="I150" i="4"/>
  <c r="H151" i="4" s="1"/>
  <c r="J129" i="4"/>
  <c r="E86" i="12"/>
  <c r="F86" i="12" s="1"/>
  <c r="H86" i="12" s="1"/>
  <c r="AL68" i="14" l="1"/>
  <c r="BS69" i="4"/>
  <c r="BM70" i="4"/>
  <c r="BN70" i="4" s="1"/>
  <c r="BO70" i="4" s="1"/>
  <c r="BI70" i="4"/>
  <c r="BL70" i="4" s="1"/>
  <c r="AY130" i="4"/>
  <c r="AU131" i="4"/>
  <c r="BA124" i="4"/>
  <c r="BC124" i="4" s="1"/>
  <c r="V90" i="4"/>
  <c r="X90" i="4"/>
  <c r="Y90" i="4" s="1"/>
  <c r="G152" i="4"/>
  <c r="E152" i="4" s="1"/>
  <c r="I151" i="4"/>
  <c r="K129" i="4"/>
  <c r="L129" i="4" s="1"/>
  <c r="BJ70" i="4" l="1"/>
  <c r="BE71" i="4" s="1"/>
  <c r="BM71" i="4" s="1"/>
  <c r="BN71" i="4" s="1"/>
  <c r="BO71" i="4" s="1"/>
  <c r="BQ70" i="4"/>
  <c r="BR70" i="4" s="1"/>
  <c r="BP70" i="4"/>
  <c r="AF73" i="14" s="1"/>
  <c r="O129" i="4"/>
  <c r="AB175" i="14"/>
  <c r="AX131" i="4"/>
  <c r="AW132" i="4" s="1"/>
  <c r="AZ125" i="4"/>
  <c r="AA90" i="4"/>
  <c r="U91" i="4"/>
  <c r="W90" i="4"/>
  <c r="H152" i="4"/>
  <c r="I152" i="4" s="1"/>
  <c r="J130" i="4"/>
  <c r="BG71" i="4" l="1"/>
  <c r="BK71" i="4" s="1"/>
  <c r="AL69" i="14"/>
  <c r="BS70" i="4"/>
  <c r="AY131" i="4"/>
  <c r="AU132" i="4"/>
  <c r="BA125" i="4"/>
  <c r="BC125" i="4" s="1"/>
  <c r="S91" i="4"/>
  <c r="X91" i="4"/>
  <c r="Y91" i="4" s="1"/>
  <c r="G153" i="4"/>
  <c r="E153" i="4" s="1"/>
  <c r="H153" i="4" s="1"/>
  <c r="I153" i="4" s="1"/>
  <c r="K130" i="4"/>
  <c r="L130" i="4" s="1"/>
  <c r="E87" i="12"/>
  <c r="F87" i="12" s="1"/>
  <c r="H87" i="12" s="1"/>
  <c r="AX132" i="4" l="1"/>
  <c r="AW133" i="4" s="1"/>
  <c r="AU133" i="4" s="1"/>
  <c r="BI71" i="4"/>
  <c r="BJ71" i="4" s="1"/>
  <c r="BE72" i="4" s="1"/>
  <c r="BM72" i="4" s="1"/>
  <c r="BN72" i="4" s="1"/>
  <c r="BO72" i="4" s="1"/>
  <c r="O130" i="4"/>
  <c r="AB186" i="14"/>
  <c r="AZ126" i="4"/>
  <c r="V91" i="4"/>
  <c r="AA91" i="4"/>
  <c r="G154" i="4"/>
  <c r="E154" i="4" s="1"/>
  <c r="H154" i="4" s="1"/>
  <c r="G155" i="4" s="1"/>
  <c r="E155" i="4" s="1"/>
  <c r="J131" i="4"/>
  <c r="AY132" i="4" l="1"/>
  <c r="AX133" i="4" s="1"/>
  <c r="BG72" i="4"/>
  <c r="BK72" i="4" s="1"/>
  <c r="BL71" i="4"/>
  <c r="BA126" i="4"/>
  <c r="BC126" i="4" s="1"/>
  <c r="W91" i="4"/>
  <c r="U92" i="4"/>
  <c r="I154" i="4"/>
  <c r="H155" i="4" s="1"/>
  <c r="G156" i="4" s="1"/>
  <c r="E156" i="4" s="1"/>
  <c r="K131" i="4"/>
  <c r="L131" i="4" s="1"/>
  <c r="E88" i="12"/>
  <c r="F88" i="12" s="1"/>
  <c r="H88" i="12" s="1"/>
  <c r="BI72" i="4" l="1"/>
  <c r="BJ72" i="4" s="1"/>
  <c r="BE73" i="4" s="1"/>
  <c r="BM73" i="4" s="1"/>
  <c r="BN73" i="4" s="1"/>
  <c r="BO73" i="4" s="1"/>
  <c r="BQ71" i="4"/>
  <c r="BR71" i="4" s="1"/>
  <c r="BP71" i="4"/>
  <c r="AF87" i="14" s="1"/>
  <c r="O131" i="4"/>
  <c r="AB183" i="14"/>
  <c r="AY133" i="4"/>
  <c r="AW134" i="4"/>
  <c r="AZ127" i="4"/>
  <c r="X92" i="4"/>
  <c r="Y92" i="4" s="1"/>
  <c r="S92" i="4"/>
  <c r="I155" i="4"/>
  <c r="H156" i="4" s="1"/>
  <c r="G157" i="4" s="1"/>
  <c r="E157" i="4" s="1"/>
  <c r="J132" i="4"/>
  <c r="BL72" i="4" l="1"/>
  <c r="BP72" i="4" s="1"/>
  <c r="AF97" i="14" s="1"/>
  <c r="AL70" i="14"/>
  <c r="BS71" i="4"/>
  <c r="BG73" i="4"/>
  <c r="BK73" i="4" s="1"/>
  <c r="AU134" i="4"/>
  <c r="AX134" i="4" s="1"/>
  <c r="BA127" i="4"/>
  <c r="BC127" i="4" s="1"/>
  <c r="V92" i="4"/>
  <c r="AA92" i="4"/>
  <c r="I156" i="4"/>
  <c r="H157" i="4" s="1"/>
  <c r="K132" i="4"/>
  <c r="L132" i="4" s="1"/>
  <c r="E89" i="12"/>
  <c r="F89" i="12" s="1"/>
  <c r="H89" i="12" s="1"/>
  <c r="BQ72" i="4" l="1"/>
  <c r="BR72" i="4" s="1"/>
  <c r="BS72" i="4" s="1"/>
  <c r="O132" i="4"/>
  <c r="AB190" i="14"/>
  <c r="BI73" i="4"/>
  <c r="BL73" i="4" s="1"/>
  <c r="BP73" i="4" s="1"/>
  <c r="AF107" i="14" s="1"/>
  <c r="AY134" i="4"/>
  <c r="AW135" i="4"/>
  <c r="AZ128" i="4"/>
  <c r="W92" i="4"/>
  <c r="U93" i="4"/>
  <c r="S93" i="4" s="1"/>
  <c r="G158" i="4"/>
  <c r="E158" i="4" s="1"/>
  <c r="I157" i="4"/>
  <c r="J133" i="4"/>
  <c r="AL71" i="14" l="1"/>
  <c r="BQ73" i="4"/>
  <c r="BR73" i="4" s="1"/>
  <c r="AL72" i="14" s="1"/>
  <c r="BJ73" i="4"/>
  <c r="BE74" i="4" s="1"/>
  <c r="BM74" i="4" s="1"/>
  <c r="BN74" i="4" s="1"/>
  <c r="BO74" i="4" s="1"/>
  <c r="AU135" i="4"/>
  <c r="AX135" i="4" s="1"/>
  <c r="BA128" i="4"/>
  <c r="BC128" i="4" s="1"/>
  <c r="V93" i="4"/>
  <c r="W93" i="4" s="1"/>
  <c r="X93" i="4"/>
  <c r="Y93" i="4" s="1"/>
  <c r="H158" i="4"/>
  <c r="I158" i="4" s="1"/>
  <c r="K133" i="4"/>
  <c r="L133" i="4" s="1"/>
  <c r="BS73" i="4" l="1"/>
  <c r="O133" i="4"/>
  <c r="AB196" i="14"/>
  <c r="BG74" i="4"/>
  <c r="BK74" i="4" s="1"/>
  <c r="AW136" i="4"/>
  <c r="AY135" i="4"/>
  <c r="AZ129" i="4"/>
  <c r="U94" i="4"/>
  <c r="S94" i="4" s="1"/>
  <c r="V94" i="4" s="1"/>
  <c r="AA93" i="4"/>
  <c r="G159" i="4"/>
  <c r="E159" i="4" s="1"/>
  <c r="H159" i="4" s="1"/>
  <c r="J134" i="4"/>
  <c r="K134" i="4" s="1"/>
  <c r="L134" i="4" s="1"/>
  <c r="E90" i="12"/>
  <c r="F90" i="12" s="1"/>
  <c r="H90" i="12" s="1"/>
  <c r="O134" i="4" l="1"/>
  <c r="AB198" i="14"/>
  <c r="BI74" i="4"/>
  <c r="BL74" i="4" s="1"/>
  <c r="BQ74" i="4" s="1"/>
  <c r="BR74" i="4" s="1"/>
  <c r="AL73" i="14" s="1"/>
  <c r="AU136" i="4"/>
  <c r="AX136" i="4" s="1"/>
  <c r="BA129" i="4"/>
  <c r="BC129" i="4" s="1"/>
  <c r="X94" i="4"/>
  <c r="Y94" i="4" s="1"/>
  <c r="U95" i="4"/>
  <c r="S95" i="4" s="1"/>
  <c r="W94" i="4"/>
  <c r="G160" i="4"/>
  <c r="E160" i="4" s="1"/>
  <c r="I159" i="4"/>
  <c r="J135" i="4"/>
  <c r="BJ74" i="4" l="1"/>
  <c r="BP74" i="4"/>
  <c r="AY136" i="4"/>
  <c r="AW137" i="4"/>
  <c r="AZ130" i="4"/>
  <c r="V95" i="4"/>
  <c r="AA94" i="4"/>
  <c r="H160" i="4"/>
  <c r="I160" i="4" s="1"/>
  <c r="K135" i="4"/>
  <c r="L135" i="4" s="1"/>
  <c r="BS74" i="4" l="1"/>
  <c r="AF117" i="14"/>
  <c r="O135" i="4"/>
  <c r="AB201" i="14"/>
  <c r="BE75" i="4"/>
  <c r="AU137" i="4"/>
  <c r="AX137" i="4" s="1"/>
  <c r="BA130" i="4"/>
  <c r="BC130" i="4" s="1"/>
  <c r="U96" i="4"/>
  <c r="S96" i="4" s="1"/>
  <c r="W95" i="4"/>
  <c r="X95" i="4"/>
  <c r="Y95" i="4" s="1"/>
  <c r="G161" i="4"/>
  <c r="E161" i="4" s="1"/>
  <c r="H161" i="4" s="1"/>
  <c r="G162" i="4" s="1"/>
  <c r="E162" i="4" s="1"/>
  <c r="J136" i="4"/>
  <c r="K136" i="4" s="1"/>
  <c r="L136" i="4" s="1"/>
  <c r="E91" i="12"/>
  <c r="F91" i="12" s="1"/>
  <c r="H91" i="12" s="1"/>
  <c r="O136" i="4" l="1"/>
  <c r="AB205" i="14"/>
  <c r="BM75" i="4"/>
  <c r="BN75" i="4" s="1"/>
  <c r="BO75" i="4" s="1"/>
  <c r="BG75" i="4"/>
  <c r="BI75" i="4" s="1"/>
  <c r="AW138" i="4"/>
  <c r="AY137" i="4"/>
  <c r="AZ131" i="4"/>
  <c r="V96" i="4"/>
  <c r="AA95" i="4"/>
  <c r="I161" i="4"/>
  <c r="H162" i="4" s="1"/>
  <c r="J137" i="4"/>
  <c r="K137" i="4" s="1"/>
  <c r="L137" i="4" s="1"/>
  <c r="O137" i="4" l="1"/>
  <c r="AB211" i="14"/>
  <c r="BK75" i="4"/>
  <c r="BL75" i="4"/>
  <c r="AU138" i="4"/>
  <c r="AX138" i="4" s="1"/>
  <c r="BA131" i="4"/>
  <c r="BC131" i="4" s="1"/>
  <c r="X96" i="4"/>
  <c r="U97" i="4"/>
  <c r="S97" i="4" s="1"/>
  <c r="W96" i="4"/>
  <c r="I162" i="4"/>
  <c r="G163" i="4"/>
  <c r="E163" i="4" s="1"/>
  <c r="J138" i="4"/>
  <c r="K138" i="4" s="1"/>
  <c r="L138" i="4" s="1"/>
  <c r="E92" i="12"/>
  <c r="F92" i="12" s="1"/>
  <c r="H92" i="12" s="1"/>
  <c r="O138" i="4" l="1"/>
  <c r="AB219" i="14"/>
  <c r="BJ75" i="4"/>
  <c r="BP75" i="4"/>
  <c r="AF131" i="14" s="1"/>
  <c r="BQ75" i="4"/>
  <c r="BR75" i="4" s="1"/>
  <c r="AL74" i="14" s="1"/>
  <c r="AW139" i="4"/>
  <c r="AU139" i="4" s="1"/>
  <c r="AY138" i="4"/>
  <c r="AZ132" i="4"/>
  <c r="Y96" i="4"/>
  <c r="X97" i="4" s="1"/>
  <c r="Y97" i="4" s="1"/>
  <c r="V97" i="4"/>
  <c r="H163" i="4"/>
  <c r="I163" i="4" s="1"/>
  <c r="J139" i="4"/>
  <c r="K139" i="4" s="1"/>
  <c r="L139" i="4" s="1"/>
  <c r="O139" i="4" l="1"/>
  <c r="AB225" i="14"/>
  <c r="BE76" i="4"/>
  <c r="BG76" i="4" s="1"/>
  <c r="BS75" i="4"/>
  <c r="AX139" i="4"/>
  <c r="AW140" i="4" s="1"/>
  <c r="BA132" i="4"/>
  <c r="BC132" i="4" s="1"/>
  <c r="AA96" i="4"/>
  <c r="AA97" i="4"/>
  <c r="U98" i="4"/>
  <c r="S98" i="4" s="1"/>
  <c r="W97" i="4"/>
  <c r="G164" i="4"/>
  <c r="E164" i="4" s="1"/>
  <c r="H164" i="4" s="1"/>
  <c r="G165" i="4" s="1"/>
  <c r="E165" i="4" s="1"/>
  <c r="J140" i="4"/>
  <c r="K140" i="4" s="1"/>
  <c r="L140" i="4" s="1"/>
  <c r="O140" i="4" l="1"/>
  <c r="AB229" i="14"/>
  <c r="BI76" i="4"/>
  <c r="BL76" i="4" s="1"/>
  <c r="BK76" i="4"/>
  <c r="BM76" i="4"/>
  <c r="BN76" i="4" s="1"/>
  <c r="BO76" i="4" s="1"/>
  <c r="AY139" i="4"/>
  <c r="AU140" i="4"/>
  <c r="AX140" i="4" s="1"/>
  <c r="AZ133" i="4"/>
  <c r="V98" i="4"/>
  <c r="X98" i="4"/>
  <c r="Y98" i="4" s="1"/>
  <c r="I164" i="4"/>
  <c r="H165" i="4" s="1"/>
  <c r="G166" i="4" s="1"/>
  <c r="E166" i="4" s="1"/>
  <c r="J141" i="4"/>
  <c r="K141" i="4" s="1"/>
  <c r="L141" i="4" s="1"/>
  <c r="E93" i="12"/>
  <c r="F93" i="12" s="1"/>
  <c r="H93" i="12" s="1"/>
  <c r="O141" i="4" l="1"/>
  <c r="AB237" i="14"/>
  <c r="BJ76" i="4"/>
  <c r="BP76" i="4"/>
  <c r="AF63" i="14" s="1"/>
  <c r="BQ76" i="4"/>
  <c r="BR76" i="4" s="1"/>
  <c r="AL75" i="14" s="1"/>
  <c r="AW141" i="4"/>
  <c r="AY140" i="4"/>
  <c r="BA133" i="4"/>
  <c r="BC133" i="4" s="1"/>
  <c r="AA98" i="4"/>
  <c r="W98" i="4"/>
  <c r="U99" i="4"/>
  <c r="I165" i="4"/>
  <c r="H166" i="4" s="1"/>
  <c r="J142" i="4"/>
  <c r="K142" i="4" s="1"/>
  <c r="L142" i="4" s="1"/>
  <c r="O142" i="4" l="1"/>
  <c r="AB244" i="14"/>
  <c r="BS76" i="4"/>
  <c r="BE77" i="4"/>
  <c r="BM77" i="4" s="1"/>
  <c r="BN77" i="4" s="1"/>
  <c r="BO77" i="4" s="1"/>
  <c r="AU141" i="4"/>
  <c r="AX141" i="4" s="1"/>
  <c r="AZ134" i="4"/>
  <c r="X99" i="4"/>
  <c r="S99" i="4"/>
  <c r="G167" i="4"/>
  <c r="E167" i="4" s="1"/>
  <c r="I166" i="4"/>
  <c r="J143" i="4"/>
  <c r="K143" i="4" s="1"/>
  <c r="L143" i="4" s="1"/>
  <c r="O143" i="4" l="1"/>
  <c r="AB250" i="14"/>
  <c r="BG77" i="4"/>
  <c r="BK77" i="4" s="1"/>
  <c r="AW142" i="4"/>
  <c r="AY141" i="4"/>
  <c r="BA134" i="4"/>
  <c r="BC134" i="4" s="1"/>
  <c r="Y99" i="4"/>
  <c r="AA99" i="4" s="1"/>
  <c r="V99" i="4"/>
  <c r="H167" i="4"/>
  <c r="I167" i="4" s="1"/>
  <c r="J144" i="4"/>
  <c r="K144" i="4" s="1"/>
  <c r="L144" i="4" s="1"/>
  <c r="E94" i="12"/>
  <c r="F94" i="12" s="1"/>
  <c r="H94" i="12" s="1"/>
  <c r="O144" i="4" l="1"/>
  <c r="AB252" i="14"/>
  <c r="BI77" i="4"/>
  <c r="BJ77" i="4" s="1"/>
  <c r="AU142" i="4"/>
  <c r="AX142" i="4" s="1"/>
  <c r="AZ135" i="4"/>
  <c r="U100" i="4"/>
  <c r="S100" i="4" s="1"/>
  <c r="W99" i="4"/>
  <c r="G168" i="4"/>
  <c r="E168" i="4" s="1"/>
  <c r="H168" i="4" s="1"/>
  <c r="I168" i="4" s="1"/>
  <c r="J145" i="4"/>
  <c r="K145" i="4" s="1"/>
  <c r="L145" i="4" s="1"/>
  <c r="O145" i="4" l="1"/>
  <c r="AB256" i="14"/>
  <c r="BL77" i="4"/>
  <c r="AY142" i="4"/>
  <c r="AW143" i="4"/>
  <c r="BA135" i="4"/>
  <c r="BC135" i="4" s="1"/>
  <c r="V100" i="4"/>
  <c r="X100" i="4"/>
  <c r="G169" i="4"/>
  <c r="E169" i="4" s="1"/>
  <c r="H169" i="4" s="1"/>
  <c r="G170" i="4" s="1"/>
  <c r="E170" i="4" s="1"/>
  <c r="J146" i="4"/>
  <c r="E95" i="12"/>
  <c r="F95" i="12" s="1"/>
  <c r="H95" i="12" s="1"/>
  <c r="BE78" i="4" l="1"/>
  <c r="BP77" i="4"/>
  <c r="AF51" i="14" s="1"/>
  <c r="BQ77" i="4"/>
  <c r="BR77" i="4" s="1"/>
  <c r="AL76" i="14" s="1"/>
  <c r="AU143" i="4"/>
  <c r="AX143" i="4" s="1"/>
  <c r="AZ136" i="4"/>
  <c r="Y100" i="4"/>
  <c r="AA100" i="4" s="1"/>
  <c r="W100" i="4"/>
  <c r="U101" i="4"/>
  <c r="I169" i="4"/>
  <c r="H170" i="4" s="1"/>
  <c r="G171" i="4" s="1"/>
  <c r="E171" i="4" s="1"/>
  <c r="K146" i="4"/>
  <c r="L146" i="4" s="1"/>
  <c r="O146" i="4" l="1"/>
  <c r="AB261" i="14"/>
  <c r="BS77" i="4"/>
  <c r="BM78" i="4"/>
  <c r="BN78" i="4" s="1"/>
  <c r="BO78" i="4" s="1"/>
  <c r="BG78" i="4"/>
  <c r="BK78" i="4" s="1"/>
  <c r="AY143" i="4"/>
  <c r="AW144" i="4"/>
  <c r="AU144" i="4" s="1"/>
  <c r="BA136" i="4"/>
  <c r="BC136" i="4" s="1"/>
  <c r="X101" i="4"/>
  <c r="S101" i="4"/>
  <c r="I170" i="4"/>
  <c r="H171" i="4" s="1"/>
  <c r="J147" i="4"/>
  <c r="BI78" i="4" l="1"/>
  <c r="AX144" i="4"/>
  <c r="AY144" i="4" s="1"/>
  <c r="AZ137" i="4"/>
  <c r="Y101" i="4"/>
  <c r="AA101" i="4" s="1"/>
  <c r="V101" i="4"/>
  <c r="I171" i="4"/>
  <c r="G172" i="4"/>
  <c r="E172" i="4" s="1"/>
  <c r="K147" i="4"/>
  <c r="L147" i="4" s="1"/>
  <c r="E96" i="12"/>
  <c r="F96" i="12" s="1"/>
  <c r="H96" i="12" s="1"/>
  <c r="O147" i="4" l="1"/>
  <c r="AB266" i="14"/>
  <c r="BL78" i="4"/>
  <c r="BJ78" i="4"/>
  <c r="BE79" i="4" s="1"/>
  <c r="BM79" i="4" s="1"/>
  <c r="BN79" i="4" s="1"/>
  <c r="BO79" i="4" s="1"/>
  <c r="AW145" i="4"/>
  <c r="AU145" i="4" s="1"/>
  <c r="AX145" i="4" s="1"/>
  <c r="BA137" i="4"/>
  <c r="BC137" i="4" s="1"/>
  <c r="U102" i="4"/>
  <c r="W101" i="4"/>
  <c r="H172" i="4"/>
  <c r="I172" i="4" s="1"/>
  <c r="J148" i="4"/>
  <c r="BP78" i="4" l="1"/>
  <c r="AF58" i="14" s="1"/>
  <c r="BQ78" i="4"/>
  <c r="BR78" i="4" s="1"/>
  <c r="BG79" i="4"/>
  <c r="BI79" i="4" s="1"/>
  <c r="AY145" i="4"/>
  <c r="AW146" i="4"/>
  <c r="AZ138" i="4"/>
  <c r="S102" i="4"/>
  <c r="X102" i="4"/>
  <c r="G173" i="4"/>
  <c r="E173" i="4" s="1"/>
  <c r="H173" i="4" s="1"/>
  <c r="K148" i="4"/>
  <c r="L148" i="4" s="1"/>
  <c r="E97" i="12"/>
  <c r="F97" i="12" s="1"/>
  <c r="H97" i="12" s="1"/>
  <c r="O148" i="4" l="1"/>
  <c r="AB268" i="14"/>
  <c r="BS78" i="4"/>
  <c r="AL77" i="14"/>
  <c r="BL79" i="4"/>
  <c r="BQ79" i="4" s="1"/>
  <c r="BR79" i="4" s="1"/>
  <c r="AL78" i="14" s="1"/>
  <c r="BK79" i="4"/>
  <c r="AU146" i="4"/>
  <c r="AX146" i="4" s="1"/>
  <c r="AY146" i="4" s="1"/>
  <c r="BA138" i="4"/>
  <c r="BC138" i="4" s="1"/>
  <c r="Y102" i="4"/>
  <c r="AA102" i="4" s="1"/>
  <c r="V102" i="4"/>
  <c r="I173" i="4"/>
  <c r="G174" i="4"/>
  <c r="E174" i="4" s="1"/>
  <c r="J149" i="4"/>
  <c r="BP79" i="4" l="1"/>
  <c r="AF67" i="14" s="1"/>
  <c r="BJ79" i="4"/>
  <c r="AW147" i="4"/>
  <c r="AZ139" i="4"/>
  <c r="W102" i="4"/>
  <c r="U103" i="4"/>
  <c r="S103" i="4" s="1"/>
  <c r="H174" i="4"/>
  <c r="K149" i="4"/>
  <c r="L149" i="4" s="1"/>
  <c r="BS79" i="4" l="1"/>
  <c r="O149" i="4"/>
  <c r="AB271" i="14"/>
  <c r="BE80" i="4"/>
  <c r="BG80" i="4" s="1"/>
  <c r="BI80" i="4" s="1"/>
  <c r="AU147" i="4"/>
  <c r="AX147" i="4" s="1"/>
  <c r="AY147" i="4" s="1"/>
  <c r="BA139" i="4"/>
  <c r="BC139" i="4" s="1"/>
  <c r="V103" i="4"/>
  <c r="X103" i="4"/>
  <c r="Y103" i="4" s="1"/>
  <c r="I174" i="4"/>
  <c r="G175" i="4"/>
  <c r="E175" i="4" s="1"/>
  <c r="J150" i="4"/>
  <c r="E98" i="12"/>
  <c r="F98" i="12" s="1"/>
  <c r="H98" i="12" s="1"/>
  <c r="BM80" i="4" l="1"/>
  <c r="BN80" i="4" s="1"/>
  <c r="BO80" i="4" s="1"/>
  <c r="BK80" i="4"/>
  <c r="BL80" i="4"/>
  <c r="AW148" i="4"/>
  <c r="AZ140" i="4"/>
  <c r="AA103" i="4"/>
  <c r="W103" i="4"/>
  <c r="U104" i="4"/>
  <c r="H175" i="4"/>
  <c r="I175" i="4" s="1"/>
  <c r="K150" i="4"/>
  <c r="L150" i="4" s="1"/>
  <c r="O150" i="4" l="1"/>
  <c r="AB275" i="14"/>
  <c r="BJ80" i="4"/>
  <c r="BQ80" i="4"/>
  <c r="BR80" i="4" s="1"/>
  <c r="AL79" i="14" s="1"/>
  <c r="BP80" i="4"/>
  <c r="AF83" i="14" s="1"/>
  <c r="AU148" i="4"/>
  <c r="AX148" i="4" s="1"/>
  <c r="AW149" i="4" s="1"/>
  <c r="AU149" i="4" s="1"/>
  <c r="BA140" i="4"/>
  <c r="BC140" i="4" s="1"/>
  <c r="X104" i="4"/>
  <c r="S104" i="4"/>
  <c r="V104" i="4" s="1"/>
  <c r="G176" i="4"/>
  <c r="E176" i="4" s="1"/>
  <c r="H176" i="4" s="1"/>
  <c r="I176" i="4" s="1"/>
  <c r="J151" i="4"/>
  <c r="E99" i="12"/>
  <c r="F99" i="12" s="1"/>
  <c r="H99" i="12" s="1"/>
  <c r="BS80" i="4" l="1"/>
  <c r="BE81" i="4"/>
  <c r="AY148" i="4"/>
  <c r="AX149" i="4" s="1"/>
  <c r="AZ141" i="4"/>
  <c r="Y104" i="4"/>
  <c r="AA104" i="4" s="1"/>
  <c r="W104" i="4"/>
  <c r="U105" i="4"/>
  <c r="S105" i="4" s="1"/>
  <c r="G177" i="4"/>
  <c r="E177" i="4" s="1"/>
  <c r="H177" i="4" s="1"/>
  <c r="I177" i="4" s="1"/>
  <c r="K151" i="4"/>
  <c r="L151" i="4" s="1"/>
  <c r="O151" i="4" l="1"/>
  <c r="AB278" i="14"/>
  <c r="BG81" i="4"/>
  <c r="BI81" i="4" s="1"/>
  <c r="BM81" i="4"/>
  <c r="BN81" i="4" s="1"/>
  <c r="AY149" i="4"/>
  <c r="AW150" i="4"/>
  <c r="AU150" i="4" s="1"/>
  <c r="BA141" i="4"/>
  <c r="BC141" i="4" s="1"/>
  <c r="V105" i="4"/>
  <c r="X105" i="4"/>
  <c r="G178" i="4"/>
  <c r="E178" i="4" s="1"/>
  <c r="H178" i="4" s="1"/>
  <c r="J152" i="4"/>
  <c r="K152" i="4" s="1"/>
  <c r="L152" i="4" s="1"/>
  <c r="O152" i="4" l="1"/>
  <c r="AB284" i="14"/>
  <c r="BO81" i="4"/>
  <c r="BK81" i="4"/>
  <c r="BL81" i="4"/>
  <c r="BQ81" i="4" s="1"/>
  <c r="BR81" i="4" s="1"/>
  <c r="AL80" i="14" s="1"/>
  <c r="AX150" i="4"/>
  <c r="AZ142" i="4"/>
  <c r="Y105" i="4"/>
  <c r="AA105" i="4" s="1"/>
  <c r="W105" i="4"/>
  <c r="U106" i="4"/>
  <c r="S106" i="4" s="1"/>
  <c r="G179" i="4"/>
  <c r="E179" i="4" s="1"/>
  <c r="I178" i="4"/>
  <c r="J153" i="4"/>
  <c r="K153" i="4" s="1"/>
  <c r="L153" i="4" s="1"/>
  <c r="E100" i="12"/>
  <c r="F100" i="12" s="1"/>
  <c r="H100" i="12" s="1"/>
  <c r="O153" i="4" l="1"/>
  <c r="AB287" i="14"/>
  <c r="BJ81" i="4"/>
  <c r="BP81" i="4"/>
  <c r="AY150" i="4"/>
  <c r="AW151" i="4"/>
  <c r="BA142" i="4"/>
  <c r="BC142" i="4" s="1"/>
  <c r="X106" i="4"/>
  <c r="V106" i="4"/>
  <c r="U107" i="4" s="1"/>
  <c r="H179" i="4"/>
  <c r="G180" i="4" s="1"/>
  <c r="E180" i="4" s="1"/>
  <c r="J154" i="4"/>
  <c r="BS81" i="4" l="1"/>
  <c r="AF74" i="14"/>
  <c r="BE82" i="4"/>
  <c r="BM82" i="4" s="1"/>
  <c r="BN82" i="4" s="1"/>
  <c r="BO82" i="4" s="1"/>
  <c r="AU151" i="4"/>
  <c r="AX151" i="4" s="1"/>
  <c r="AZ143" i="4"/>
  <c r="Y106" i="4"/>
  <c r="AA106" i="4" s="1"/>
  <c r="W106" i="4"/>
  <c r="S107" i="4"/>
  <c r="I179" i="4"/>
  <c r="H180" i="4" s="1"/>
  <c r="K154" i="4"/>
  <c r="L154" i="4" s="1"/>
  <c r="O154" i="4" l="1"/>
  <c r="AB293" i="14"/>
  <c r="BG82" i="4"/>
  <c r="BI82" i="4" s="1"/>
  <c r="AW152" i="4"/>
  <c r="AY151" i="4"/>
  <c r="BA143" i="4"/>
  <c r="BC143" i="4" s="1"/>
  <c r="X107" i="4"/>
  <c r="Y107" i="4" s="1"/>
  <c r="AA107" i="4" s="1"/>
  <c r="V107" i="4"/>
  <c r="W107" i="4" s="1"/>
  <c r="G181" i="4"/>
  <c r="E181" i="4" s="1"/>
  <c r="I180" i="4"/>
  <c r="J155" i="4"/>
  <c r="E101" i="12"/>
  <c r="F101" i="12" s="1"/>
  <c r="H101" i="12" s="1"/>
  <c r="BL82" i="4" l="1"/>
  <c r="BQ82" i="4" s="1"/>
  <c r="BR82" i="4" s="1"/>
  <c r="BJ82" i="4"/>
  <c r="BK82" i="4"/>
  <c r="AU152" i="4"/>
  <c r="AX152" i="4" s="1"/>
  <c r="AZ144" i="4"/>
  <c r="U108" i="4"/>
  <c r="S108" i="4" s="1"/>
  <c r="H181" i="4"/>
  <c r="G182" i="4" s="1"/>
  <c r="E182" i="4" s="1"/>
  <c r="K155" i="4"/>
  <c r="L155" i="4" s="1"/>
  <c r="BP82" i="4" l="1"/>
  <c r="AF69" i="14" s="1"/>
  <c r="AL81" i="14"/>
  <c r="O155" i="4"/>
  <c r="AB296" i="14"/>
  <c r="BE83" i="4"/>
  <c r="BM83" i="4" s="1"/>
  <c r="BN83" i="4" s="1"/>
  <c r="BO83" i="4" s="1"/>
  <c r="AY152" i="4"/>
  <c r="AW153" i="4"/>
  <c r="BA144" i="4"/>
  <c r="BC144" i="4" s="1"/>
  <c r="X108" i="4"/>
  <c r="V108" i="4"/>
  <c r="W108" i="4" s="1"/>
  <c r="I181" i="4"/>
  <c r="H182" i="4" s="1"/>
  <c r="J156" i="4"/>
  <c r="K156" i="4" s="1"/>
  <c r="L156" i="4" s="1"/>
  <c r="E102" i="12"/>
  <c r="F102" i="12" s="1"/>
  <c r="H102" i="12" s="1"/>
  <c r="BS82" i="4" l="1"/>
  <c r="O156" i="4"/>
  <c r="AB298" i="14"/>
  <c r="BG83" i="4"/>
  <c r="BK83" i="4" s="1"/>
  <c r="AU153" i="4"/>
  <c r="AX153" i="4" s="1"/>
  <c r="AZ145" i="4"/>
  <c r="Y108" i="4"/>
  <c r="AA108" i="4" s="1"/>
  <c r="U109" i="4"/>
  <c r="S109" i="4" s="1"/>
  <c r="I182" i="4"/>
  <c r="G183" i="4"/>
  <c r="E183" i="4" s="1"/>
  <c r="J157" i="4"/>
  <c r="K157" i="4" s="1"/>
  <c r="L157" i="4" s="1"/>
  <c r="O157" i="4" l="1"/>
  <c r="AB303" i="14"/>
  <c r="BI83" i="4"/>
  <c r="BL83" i="4" s="1"/>
  <c r="BP83" i="4" s="1"/>
  <c r="AF49" i="14" s="1"/>
  <c r="AY153" i="4"/>
  <c r="AW154" i="4"/>
  <c r="AU154" i="4" s="1"/>
  <c r="BA145" i="4"/>
  <c r="BC145" i="4" s="1"/>
  <c r="X109" i="4"/>
  <c r="H183" i="4"/>
  <c r="I183" i="4" s="1"/>
  <c r="J158" i="4"/>
  <c r="V109" i="4"/>
  <c r="W109" i="4" s="1"/>
  <c r="BQ83" i="4" l="1"/>
  <c r="BR83" i="4" s="1"/>
  <c r="BJ83" i="4"/>
  <c r="AX154" i="4"/>
  <c r="AY154" i="4" s="1"/>
  <c r="AZ146" i="4"/>
  <c r="Y109" i="4"/>
  <c r="AA109" i="4" s="1"/>
  <c r="G184" i="4"/>
  <c r="E184" i="4" s="1"/>
  <c r="H184" i="4" s="1"/>
  <c r="G185" i="4" s="1"/>
  <c r="E185" i="4" s="1"/>
  <c r="K158" i="4"/>
  <c r="L158" i="4" s="1"/>
  <c r="U110" i="4"/>
  <c r="E103" i="12"/>
  <c r="F103" i="12" s="1"/>
  <c r="H103" i="12" s="1"/>
  <c r="O158" i="4" l="1"/>
  <c r="AB307" i="14"/>
  <c r="BS83" i="4"/>
  <c r="AL82" i="14"/>
  <c r="BE84" i="4"/>
  <c r="BM84" i="4" s="1"/>
  <c r="BN84" i="4" s="1"/>
  <c r="BO84" i="4" s="1"/>
  <c r="AW155" i="4"/>
  <c r="AU155" i="4" s="1"/>
  <c r="AX155" i="4" s="1"/>
  <c r="BA146" i="4"/>
  <c r="BC146" i="4" s="1"/>
  <c r="S110" i="4"/>
  <c r="I184" i="4"/>
  <c r="H185" i="4" s="1"/>
  <c r="G186" i="4" s="1"/>
  <c r="E186" i="4" s="1"/>
  <c r="J159" i="4"/>
  <c r="K159" i="4" s="1"/>
  <c r="L159" i="4" s="1"/>
  <c r="X110" i="4"/>
  <c r="O159" i="4" l="1"/>
  <c r="AB310" i="14"/>
  <c r="BG84" i="4"/>
  <c r="BK84" i="4" s="1"/>
  <c r="AY155" i="4"/>
  <c r="AW156" i="4"/>
  <c r="AU156" i="4" s="1"/>
  <c r="AZ147" i="4"/>
  <c r="Y110" i="4"/>
  <c r="AA110" i="4" s="1"/>
  <c r="V110" i="4"/>
  <c r="W110" i="4" s="1"/>
  <c r="I185" i="4"/>
  <c r="H186" i="4" s="1"/>
  <c r="J160" i="4"/>
  <c r="K160" i="4" s="1"/>
  <c r="L160" i="4" s="1"/>
  <c r="BI84" i="4" l="1"/>
  <c r="BJ84" i="4" s="1"/>
  <c r="BE85" i="4" s="1"/>
  <c r="BM85" i="4" s="1"/>
  <c r="BN85" i="4" s="1"/>
  <c r="BO85" i="4" s="1"/>
  <c r="O160" i="4"/>
  <c r="AB25" i="14"/>
  <c r="AX156" i="4"/>
  <c r="AW157" i="4" s="1"/>
  <c r="BA147" i="4"/>
  <c r="BC147" i="4" s="1"/>
  <c r="U111" i="4"/>
  <c r="S111" i="4" s="1"/>
  <c r="G187" i="4"/>
  <c r="E187" i="4" s="1"/>
  <c r="I186" i="4"/>
  <c r="J161" i="4"/>
  <c r="K161" i="4" s="1"/>
  <c r="L161" i="4" s="1"/>
  <c r="E104" i="12"/>
  <c r="F104" i="12" s="1"/>
  <c r="H104" i="12" s="1"/>
  <c r="BL84" i="4" l="1"/>
  <c r="BP84" i="4" s="1"/>
  <c r="AF28" i="14" s="1"/>
  <c r="O161" i="4"/>
  <c r="AB212" i="14"/>
  <c r="BG85" i="4"/>
  <c r="BK85" i="4" s="1"/>
  <c r="AY156" i="4"/>
  <c r="AU157" i="4"/>
  <c r="AZ148" i="4"/>
  <c r="X111" i="4"/>
  <c r="H187" i="4"/>
  <c r="J162" i="4"/>
  <c r="K162" i="4" s="1"/>
  <c r="L162" i="4" s="1"/>
  <c r="V111" i="4"/>
  <c r="W111" i="4" s="1"/>
  <c r="BQ84" i="4" l="1"/>
  <c r="BR84" i="4" s="1"/>
  <c r="AL83" i="14" s="1"/>
  <c r="O162" i="4"/>
  <c r="AB218" i="14"/>
  <c r="BI85" i="4"/>
  <c r="BJ85" i="4" s="1"/>
  <c r="AX157" i="4"/>
  <c r="AY157" i="4" s="1"/>
  <c r="BA148" i="4"/>
  <c r="BC148" i="4" s="1"/>
  <c r="Y111" i="4"/>
  <c r="AA111" i="4" s="1"/>
  <c r="G188" i="4"/>
  <c r="E188" i="4" s="1"/>
  <c r="I187" i="4"/>
  <c r="J163" i="4"/>
  <c r="K163" i="4" s="1"/>
  <c r="L163" i="4" s="1"/>
  <c r="U112" i="4"/>
  <c r="BS84" i="4" l="1"/>
  <c r="O163" i="4"/>
  <c r="AB224" i="14"/>
  <c r="BL85" i="4"/>
  <c r="BP85" i="4" s="1"/>
  <c r="AF17" i="14" s="1"/>
  <c r="BE86" i="4"/>
  <c r="AW158" i="4"/>
  <c r="AU158" i="4" s="1"/>
  <c r="AX158" i="4" s="1"/>
  <c r="AY158" i="4" s="1"/>
  <c r="AZ149" i="4"/>
  <c r="X112" i="4"/>
  <c r="H188" i="4"/>
  <c r="J164" i="4"/>
  <c r="S112" i="4"/>
  <c r="E105" i="12"/>
  <c r="F105" i="12" s="1"/>
  <c r="H105" i="12" s="1"/>
  <c r="BQ85" i="4" l="1"/>
  <c r="BR85" i="4" s="1"/>
  <c r="BG86" i="4"/>
  <c r="BK86" i="4" s="1"/>
  <c r="BM86" i="4"/>
  <c r="BN86" i="4" s="1"/>
  <c r="BO86" i="4" s="1"/>
  <c r="AW159" i="4"/>
  <c r="BA149" i="4"/>
  <c r="BC149" i="4" s="1"/>
  <c r="Y112" i="4"/>
  <c r="AA112" i="4" s="1"/>
  <c r="V112" i="4"/>
  <c r="W112" i="4" s="1"/>
  <c r="I188" i="4"/>
  <c r="G189" i="4"/>
  <c r="E189" i="4" s="1"/>
  <c r="K164" i="4"/>
  <c r="L164" i="4" s="1"/>
  <c r="O164" i="4" l="1"/>
  <c r="AB234" i="14"/>
  <c r="BS85" i="4"/>
  <c r="AL84" i="14"/>
  <c r="BI86" i="4"/>
  <c r="BL86" i="4" s="1"/>
  <c r="AU159" i="4"/>
  <c r="AX159" i="4" s="1"/>
  <c r="AW160" i="4" s="1"/>
  <c r="AZ150" i="4"/>
  <c r="BA150" i="4" s="1"/>
  <c r="BC150" i="4" s="1"/>
  <c r="U113" i="4"/>
  <c r="X113" i="4" s="1"/>
  <c r="H189" i="4"/>
  <c r="J165" i="4"/>
  <c r="K165" i="4" s="1"/>
  <c r="L165" i="4" s="1"/>
  <c r="O165" i="4" l="1"/>
  <c r="AB221" i="14"/>
  <c r="BJ86" i="4"/>
  <c r="BP86" i="4"/>
  <c r="AF14" i="14" s="1"/>
  <c r="BQ86" i="4"/>
  <c r="BR86" i="4" s="1"/>
  <c r="AU160" i="4"/>
  <c r="AY159" i="4"/>
  <c r="AZ151" i="4"/>
  <c r="Y113" i="4"/>
  <c r="AA113" i="4" s="1"/>
  <c r="S113" i="4"/>
  <c r="V113" i="4" s="1"/>
  <c r="U114" i="4" s="1"/>
  <c r="I189" i="4"/>
  <c r="G190" i="4"/>
  <c r="E190" i="4" s="1"/>
  <c r="J166" i="4"/>
  <c r="E106" i="12"/>
  <c r="F106" i="12" s="1"/>
  <c r="H106" i="12" s="1"/>
  <c r="BS86" i="4" l="1"/>
  <c r="AL85" i="14"/>
  <c r="BE87" i="4"/>
  <c r="BM87" i="4" s="1"/>
  <c r="BN87" i="4" s="1"/>
  <c r="BO87" i="4" s="1"/>
  <c r="AX160" i="4"/>
  <c r="AY160" i="4" s="1"/>
  <c r="BA151" i="4"/>
  <c r="BC151" i="4" s="1"/>
  <c r="W113" i="4"/>
  <c r="H190" i="4"/>
  <c r="I190" i="4" s="1"/>
  <c r="K166" i="4"/>
  <c r="L166" i="4" s="1"/>
  <c r="S114" i="4"/>
  <c r="X114" i="4"/>
  <c r="Y114" i="4" s="1"/>
  <c r="AW161" i="4" l="1"/>
  <c r="AU161" i="4" s="1"/>
  <c r="AX161" i="4" s="1"/>
  <c r="AW162" i="4" s="1"/>
  <c r="AU162" i="4" s="1"/>
  <c r="O166" i="4"/>
  <c r="AB231" i="14"/>
  <c r="BG87" i="4"/>
  <c r="BK87" i="4" s="1"/>
  <c r="AZ152" i="4"/>
  <c r="G191" i="4"/>
  <c r="E191" i="4" s="1"/>
  <c r="H191" i="4" s="1"/>
  <c r="I191" i="4" s="1"/>
  <c r="J167" i="4"/>
  <c r="AA114" i="4"/>
  <c r="V114" i="4"/>
  <c r="AY161" i="4" l="1"/>
  <c r="AX162" i="4" s="1"/>
  <c r="AY162" i="4" s="1"/>
  <c r="BI87" i="4"/>
  <c r="BJ87" i="4" s="1"/>
  <c r="BA152" i="4"/>
  <c r="BC152" i="4" s="1"/>
  <c r="G192" i="4"/>
  <c r="E192" i="4" s="1"/>
  <c r="H192" i="4" s="1"/>
  <c r="I192" i="4" s="1"/>
  <c r="K167" i="4"/>
  <c r="L167" i="4" s="1"/>
  <c r="W114" i="4"/>
  <c r="U115" i="4"/>
  <c r="E107" i="12"/>
  <c r="F107" i="12" s="1"/>
  <c r="H107" i="12" s="1"/>
  <c r="BL87" i="4" l="1"/>
  <c r="BP87" i="4" s="1"/>
  <c r="AF18" i="14" s="1"/>
  <c r="O167" i="4"/>
  <c r="AB238" i="14"/>
  <c r="BE88" i="4"/>
  <c r="BG88" i="4" s="1"/>
  <c r="BK88" i="4" s="1"/>
  <c r="AW163" i="4"/>
  <c r="AZ153" i="4"/>
  <c r="G193" i="4"/>
  <c r="E193" i="4" s="1"/>
  <c r="H193" i="4" s="1"/>
  <c r="I193" i="4" s="1"/>
  <c r="J168" i="4"/>
  <c r="K168" i="4" s="1"/>
  <c r="L168" i="4" s="1"/>
  <c r="S115" i="4"/>
  <c r="X115" i="4"/>
  <c r="Y115" i="4" s="1"/>
  <c r="BQ87" i="4" l="1"/>
  <c r="BR87" i="4" s="1"/>
  <c r="AL86" i="14" s="1"/>
  <c r="O168" i="4"/>
  <c r="AB249" i="14"/>
  <c r="BI88" i="4"/>
  <c r="BM88" i="4"/>
  <c r="BN88" i="4" s="1"/>
  <c r="BO88" i="4" s="1"/>
  <c r="BL88" i="4"/>
  <c r="AU163" i="4"/>
  <c r="AX163" i="4" s="1"/>
  <c r="BA153" i="4"/>
  <c r="BC153" i="4" s="1"/>
  <c r="G194" i="4"/>
  <c r="E194" i="4" s="1"/>
  <c r="H194" i="4" s="1"/>
  <c r="J169" i="4"/>
  <c r="AA115" i="4"/>
  <c r="V115" i="4"/>
  <c r="E108" i="12"/>
  <c r="F108" i="12" s="1"/>
  <c r="H108" i="12" s="1"/>
  <c r="BS87" i="4" l="1"/>
  <c r="BJ88" i="4"/>
  <c r="BP88" i="4"/>
  <c r="AF12" i="14" s="1"/>
  <c r="BQ88" i="4"/>
  <c r="BR88" i="4" s="1"/>
  <c r="AW164" i="4"/>
  <c r="AY163" i="4"/>
  <c r="AZ154" i="4"/>
  <c r="I194" i="4"/>
  <c r="G195" i="4"/>
  <c r="E195" i="4" s="1"/>
  <c r="K169" i="4"/>
  <c r="L169" i="4" s="1"/>
  <c r="W115" i="4"/>
  <c r="U116" i="4"/>
  <c r="BS88" i="4" l="1"/>
  <c r="AL87" i="14"/>
  <c r="O169" i="4"/>
  <c r="AB257" i="14"/>
  <c r="BE89" i="4"/>
  <c r="BM89" i="4" s="1"/>
  <c r="BN89" i="4" s="1"/>
  <c r="BO89" i="4" s="1"/>
  <c r="AU164" i="4"/>
  <c r="AX164" i="4" s="1"/>
  <c r="BA154" i="4"/>
  <c r="BC154" i="4" s="1"/>
  <c r="H195" i="4"/>
  <c r="I195" i="4" s="1"/>
  <c r="J170" i="4"/>
  <c r="K170" i="4" s="1"/>
  <c r="L170" i="4" s="1"/>
  <c r="S116" i="4"/>
  <c r="X116" i="4"/>
  <c r="Y116" i="4" s="1"/>
  <c r="O170" i="4" l="1"/>
  <c r="AB262" i="14"/>
  <c r="BG89" i="4"/>
  <c r="BK89" i="4" s="1"/>
  <c r="AY164" i="4"/>
  <c r="AW165" i="4"/>
  <c r="AU165" i="4" s="1"/>
  <c r="AZ155" i="4"/>
  <c r="G196" i="4"/>
  <c r="E196" i="4" s="1"/>
  <c r="H196" i="4" s="1"/>
  <c r="J171" i="4"/>
  <c r="K171" i="4" s="1"/>
  <c r="L171" i="4" s="1"/>
  <c r="AA116" i="4"/>
  <c r="V116" i="4"/>
  <c r="E109" i="12"/>
  <c r="F109" i="12" s="1"/>
  <c r="H109" i="12" s="1"/>
  <c r="O171" i="4" l="1"/>
  <c r="AB272" i="14"/>
  <c r="BI89" i="4"/>
  <c r="BL89" i="4" s="1"/>
  <c r="BQ89" i="4" s="1"/>
  <c r="BR89" i="4" s="1"/>
  <c r="AL88" i="14" s="1"/>
  <c r="AX165" i="4"/>
  <c r="AY165" i="4" s="1"/>
  <c r="BA155" i="4"/>
  <c r="BC155" i="4" s="1"/>
  <c r="G197" i="4"/>
  <c r="E197" i="4" s="1"/>
  <c r="I196" i="4"/>
  <c r="J172" i="4"/>
  <c r="K172" i="4" s="1"/>
  <c r="L172" i="4" s="1"/>
  <c r="U117" i="4"/>
  <c r="W116" i="4"/>
  <c r="O172" i="4" l="1"/>
  <c r="AB283" i="14"/>
  <c r="BP89" i="4"/>
  <c r="AF15" i="14" s="1"/>
  <c r="BJ89" i="4"/>
  <c r="AW166" i="4"/>
  <c r="AZ156" i="4"/>
  <c r="H197" i="4"/>
  <c r="J173" i="4"/>
  <c r="K173" i="4" s="1"/>
  <c r="L173" i="4" s="1"/>
  <c r="S117" i="4"/>
  <c r="X117" i="4"/>
  <c r="E110" i="12"/>
  <c r="F110" i="12" s="1"/>
  <c r="H110" i="12" s="1"/>
  <c r="BS89" i="4" l="1"/>
  <c r="O173" i="4"/>
  <c r="AB295" i="14"/>
  <c r="BE90" i="4"/>
  <c r="BM90" i="4" s="1"/>
  <c r="BN90" i="4" s="1"/>
  <c r="BO90" i="4" s="1"/>
  <c r="AU166" i="4"/>
  <c r="AX166" i="4" s="1"/>
  <c r="AW167" i="4" s="1"/>
  <c r="AU167" i="4" s="1"/>
  <c r="BA156" i="4"/>
  <c r="BC156" i="4" s="1"/>
  <c r="Y117" i="4"/>
  <c r="AA117" i="4" s="1"/>
  <c r="G198" i="4"/>
  <c r="E198" i="4" s="1"/>
  <c r="I197" i="4"/>
  <c r="J174" i="4"/>
  <c r="K174" i="4" s="1"/>
  <c r="L174" i="4" s="1"/>
  <c r="V117" i="4"/>
  <c r="BG90" i="4" l="1"/>
  <c r="BK90" i="4" s="1"/>
  <c r="O174" i="4"/>
  <c r="AB306" i="14"/>
  <c r="AY166" i="4"/>
  <c r="AX167" i="4" s="1"/>
  <c r="AW168" i="4" s="1"/>
  <c r="AU168" i="4" s="1"/>
  <c r="AZ157" i="4"/>
  <c r="H198" i="4"/>
  <c r="I198" i="4" s="1"/>
  <c r="J175" i="4"/>
  <c r="K175" i="4" s="1"/>
  <c r="L175" i="4" s="1"/>
  <c r="W117" i="4"/>
  <c r="U118" i="4"/>
  <c r="O175" i="4" l="1"/>
  <c r="AB314" i="14"/>
  <c r="BI90" i="4"/>
  <c r="BL90" i="4" s="1"/>
  <c r="BP90" i="4" s="1"/>
  <c r="AF19" i="14" s="1"/>
  <c r="AY167" i="4"/>
  <c r="AX168" i="4" s="1"/>
  <c r="BA157" i="4"/>
  <c r="BC157" i="4" s="1"/>
  <c r="G199" i="4"/>
  <c r="E199" i="4" s="1"/>
  <c r="H199" i="4" s="1"/>
  <c r="J176" i="4"/>
  <c r="S118" i="4"/>
  <c r="X118" i="4"/>
  <c r="E111" i="12"/>
  <c r="F111" i="12" s="1"/>
  <c r="H111" i="12" s="1"/>
  <c r="BQ90" i="4" l="1"/>
  <c r="BR90" i="4" s="1"/>
  <c r="AL89" i="14" s="1"/>
  <c r="BJ90" i="4"/>
  <c r="BE91" i="4" s="1"/>
  <c r="BM91" i="4" s="1"/>
  <c r="BN91" i="4" s="1"/>
  <c r="BO91" i="4" s="1"/>
  <c r="AY168" i="4"/>
  <c r="AW169" i="4"/>
  <c r="AZ158" i="4"/>
  <c r="Y118" i="4"/>
  <c r="AA118" i="4" s="1"/>
  <c r="G200" i="4"/>
  <c r="E200" i="4" s="1"/>
  <c r="I199" i="4"/>
  <c r="K176" i="4"/>
  <c r="L176" i="4" s="1"/>
  <c r="V118" i="4"/>
  <c r="BS90" i="4" l="1"/>
  <c r="O176" i="4"/>
  <c r="AB320" i="14"/>
  <c r="BG91" i="4"/>
  <c r="BI91" i="4" s="1"/>
  <c r="AU169" i="4"/>
  <c r="AX169" i="4" s="1"/>
  <c r="BA158" i="4"/>
  <c r="BC158" i="4" s="1"/>
  <c r="H200" i="4"/>
  <c r="J177" i="4"/>
  <c r="W118" i="4"/>
  <c r="U119" i="4"/>
  <c r="BJ91" i="4" l="1"/>
  <c r="BK91" i="4"/>
  <c r="AW170" i="4"/>
  <c r="AU170" i="4" s="1"/>
  <c r="AY169" i="4"/>
  <c r="AZ159" i="4"/>
  <c r="G201" i="4"/>
  <c r="E201" i="4" s="1"/>
  <c r="I200" i="4"/>
  <c r="K177" i="4"/>
  <c r="L177" i="4" s="1"/>
  <c r="S119" i="4"/>
  <c r="X119" i="4"/>
  <c r="E112" i="12"/>
  <c r="F112" i="12" s="1"/>
  <c r="H112" i="12" s="1"/>
  <c r="O177" i="4" l="1"/>
  <c r="AB326" i="14"/>
  <c r="BE92" i="4"/>
  <c r="BM92" i="4" s="1"/>
  <c r="BN92" i="4" s="1"/>
  <c r="BO92" i="4" s="1"/>
  <c r="BL91" i="4"/>
  <c r="BP91" i="4" s="1"/>
  <c r="AF22" i="14" s="1"/>
  <c r="AX170" i="4"/>
  <c r="AW171" i="4" s="1"/>
  <c r="BA159" i="4"/>
  <c r="BC159" i="4" s="1"/>
  <c r="Y119" i="4"/>
  <c r="AA119" i="4" s="1"/>
  <c r="H201" i="4"/>
  <c r="I201" i="4" s="1"/>
  <c r="J178" i="4"/>
  <c r="V119" i="4"/>
  <c r="BQ91" i="4" l="1"/>
  <c r="BR91" i="4" s="1"/>
  <c r="BG92" i="4"/>
  <c r="BK92" i="4" s="1"/>
  <c r="AY170" i="4"/>
  <c r="AU171" i="4"/>
  <c r="AZ160" i="4"/>
  <c r="G202" i="4"/>
  <c r="E202" i="4" s="1"/>
  <c r="H202" i="4" s="1"/>
  <c r="G203" i="4" s="1"/>
  <c r="E203" i="4" s="1"/>
  <c r="K178" i="4"/>
  <c r="L178" i="4" s="1"/>
  <c r="W119" i="4"/>
  <c r="U120" i="4"/>
  <c r="O178" i="4" l="1"/>
  <c r="AB331" i="14"/>
  <c r="BS91" i="4"/>
  <c r="AL90" i="14"/>
  <c r="BI92" i="4"/>
  <c r="BL92" i="4" s="1"/>
  <c r="AX171" i="4"/>
  <c r="AW172" i="4" s="1"/>
  <c r="BA160" i="4"/>
  <c r="BC160" i="4" s="1"/>
  <c r="I202" i="4"/>
  <c r="H203" i="4" s="1"/>
  <c r="J179" i="4"/>
  <c r="K179" i="4" s="1"/>
  <c r="L179" i="4" s="1"/>
  <c r="S120" i="4"/>
  <c r="X120" i="4"/>
  <c r="E113" i="12"/>
  <c r="F113" i="12" s="1"/>
  <c r="H113" i="12" s="1"/>
  <c r="O179" i="4" l="1"/>
  <c r="AB338" i="14"/>
  <c r="BJ92" i="4"/>
  <c r="BP92" i="4"/>
  <c r="AF24" i="14" s="1"/>
  <c r="BQ92" i="4"/>
  <c r="BR92" i="4" s="1"/>
  <c r="AY171" i="4"/>
  <c r="AU172" i="4"/>
  <c r="AZ161" i="4"/>
  <c r="Y120" i="4"/>
  <c r="AA120" i="4" s="1"/>
  <c r="G204" i="4"/>
  <c r="E204" i="4" s="1"/>
  <c r="I203" i="4"/>
  <c r="J180" i="4"/>
  <c r="V120" i="4"/>
  <c r="BS92" i="4" l="1"/>
  <c r="AL91" i="14"/>
  <c r="BE93" i="4"/>
  <c r="AX172" i="4"/>
  <c r="AW173" i="4" s="1"/>
  <c r="BA161" i="4"/>
  <c r="BC161" i="4" s="1"/>
  <c r="H204" i="4"/>
  <c r="I204" i="4" s="1"/>
  <c r="K180" i="4"/>
  <c r="L180" i="4" s="1"/>
  <c r="W120" i="4"/>
  <c r="U121" i="4"/>
  <c r="O180" i="4" l="1"/>
  <c r="AB342" i="14"/>
  <c r="BM93" i="4"/>
  <c r="BN93" i="4" s="1"/>
  <c r="BO93" i="4" s="1"/>
  <c r="BG93" i="4"/>
  <c r="BK93" i="4" s="1"/>
  <c r="AY172" i="4"/>
  <c r="AU173" i="4"/>
  <c r="AZ162" i="4"/>
  <c r="G205" i="4"/>
  <c r="E205" i="4" s="1"/>
  <c r="H205" i="4" s="1"/>
  <c r="G206" i="4" s="1"/>
  <c r="E206" i="4" s="1"/>
  <c r="J181" i="4"/>
  <c r="K181" i="4" s="1"/>
  <c r="L181" i="4" s="1"/>
  <c r="S121" i="4"/>
  <c r="X121" i="4"/>
  <c r="Y121" i="4" s="1"/>
  <c r="E114" i="12"/>
  <c r="F114" i="12" s="1"/>
  <c r="H114" i="12" s="1"/>
  <c r="AX173" i="4" l="1"/>
  <c r="AW174" i="4" s="1"/>
  <c r="AU174" i="4" s="1"/>
  <c r="BI93" i="4"/>
  <c r="BL93" i="4" s="1"/>
  <c r="BQ93" i="4" s="1"/>
  <c r="BR93" i="4" s="1"/>
  <c r="AL92" i="14" s="1"/>
  <c r="O181" i="4"/>
  <c r="AB348" i="14"/>
  <c r="BA162" i="4"/>
  <c r="BC162" i="4" s="1"/>
  <c r="I205" i="4"/>
  <c r="H206" i="4" s="1"/>
  <c r="G207" i="4" s="1"/>
  <c r="E207" i="4" s="1"/>
  <c r="J182" i="4"/>
  <c r="AA121" i="4"/>
  <c r="V121" i="4"/>
  <c r="AY173" i="4" l="1"/>
  <c r="AX174" i="4" s="1"/>
  <c r="AW175" i="4" s="1"/>
  <c r="BJ93" i="4"/>
  <c r="BE94" i="4" s="1"/>
  <c r="BM94" i="4" s="1"/>
  <c r="BN94" i="4" s="1"/>
  <c r="BO94" i="4" s="1"/>
  <c r="BP93" i="4"/>
  <c r="AF27" i="14" s="1"/>
  <c r="AZ163" i="4"/>
  <c r="I206" i="4"/>
  <c r="H207" i="4" s="1"/>
  <c r="K182" i="4"/>
  <c r="L182" i="4" s="1"/>
  <c r="W121" i="4"/>
  <c r="U122" i="4"/>
  <c r="BS93" i="4" l="1"/>
  <c r="AY174" i="4"/>
  <c r="BG94" i="4"/>
  <c r="BK94" i="4" s="1"/>
  <c r="O182" i="4"/>
  <c r="AB356" i="14"/>
  <c r="AU175" i="4"/>
  <c r="BA163" i="4"/>
  <c r="BC163" i="4" s="1"/>
  <c r="G208" i="4"/>
  <c r="E208" i="4" s="1"/>
  <c r="I207" i="4"/>
  <c r="J183" i="4"/>
  <c r="S122" i="4"/>
  <c r="X122" i="4"/>
  <c r="Y122" i="4" s="1"/>
  <c r="E115" i="12"/>
  <c r="F115" i="12" s="1"/>
  <c r="H115" i="12" s="1"/>
  <c r="AX175" i="4" l="1"/>
  <c r="AW176" i="4" s="1"/>
  <c r="BI94" i="4"/>
  <c r="BL94" i="4" s="1"/>
  <c r="BQ94" i="4" s="1"/>
  <c r="BR94" i="4" s="1"/>
  <c r="AZ164" i="4"/>
  <c r="H208" i="4"/>
  <c r="K183" i="4"/>
  <c r="L183" i="4" s="1"/>
  <c r="V122" i="4"/>
  <c r="U123" i="4" s="1"/>
  <c r="AA122" i="4"/>
  <c r="AY175" i="4" l="1"/>
  <c r="BJ94" i="4"/>
  <c r="BE95" i="4" s="1"/>
  <c r="BM95" i="4" s="1"/>
  <c r="BN95" i="4" s="1"/>
  <c r="BO95" i="4" s="1"/>
  <c r="BP94" i="4"/>
  <c r="AF30" i="14" s="1"/>
  <c r="O183" i="4"/>
  <c r="AB362" i="14"/>
  <c r="AL93" i="14"/>
  <c r="AU176" i="4"/>
  <c r="BA164" i="4"/>
  <c r="BC164" i="4" s="1"/>
  <c r="I208" i="4"/>
  <c r="G209" i="4"/>
  <c r="E209" i="4" s="1"/>
  <c r="J184" i="4"/>
  <c r="K184" i="4" s="1"/>
  <c r="L184" i="4" s="1"/>
  <c r="W122" i="4"/>
  <c r="S123" i="4"/>
  <c r="X123" i="4"/>
  <c r="Y123" i="4" s="1"/>
  <c r="AX176" i="4" l="1"/>
  <c r="AY176" i="4" s="1"/>
  <c r="BS94" i="4"/>
  <c r="BG95" i="4"/>
  <c r="BK95" i="4" s="1"/>
  <c r="O184" i="4"/>
  <c r="AB365" i="14"/>
  <c r="AZ165" i="4"/>
  <c r="H209" i="4"/>
  <c r="G210" i="4" s="1"/>
  <c r="E210" i="4" s="1"/>
  <c r="J185" i="4"/>
  <c r="V123" i="4"/>
  <c r="W123" i="4" s="1"/>
  <c r="AA123" i="4"/>
  <c r="E116" i="12"/>
  <c r="F116" i="12" s="1"/>
  <c r="H116" i="12" s="1"/>
  <c r="AW177" i="4" l="1"/>
  <c r="AU177" i="4" s="1"/>
  <c r="AX177" i="4" s="1"/>
  <c r="AW178" i="4" s="1"/>
  <c r="AU178" i="4" s="1"/>
  <c r="BI95" i="4"/>
  <c r="BL95" i="4" s="1"/>
  <c r="BA165" i="4"/>
  <c r="BC165" i="4" s="1"/>
  <c r="I209" i="4"/>
  <c r="H210" i="4" s="1"/>
  <c r="G211" i="4" s="1"/>
  <c r="E211" i="4" s="1"/>
  <c r="K185" i="4"/>
  <c r="L185" i="4" s="1"/>
  <c r="U124" i="4"/>
  <c r="BJ95" i="4" l="1"/>
  <c r="BE96" i="4" s="1"/>
  <c r="BM96" i="4" s="1"/>
  <c r="BN96" i="4" s="1"/>
  <c r="BO96" i="4" s="1"/>
  <c r="O185" i="4"/>
  <c r="AB368" i="14"/>
  <c r="BQ95" i="4"/>
  <c r="BR95" i="4" s="1"/>
  <c r="AL94" i="14" s="1"/>
  <c r="BP95" i="4"/>
  <c r="AY177" i="4"/>
  <c r="AX178" i="4" s="1"/>
  <c r="AZ166" i="4"/>
  <c r="S124" i="4"/>
  <c r="V124" i="4" s="1"/>
  <c r="W124" i="4" s="1"/>
  <c r="I210" i="4"/>
  <c r="H211" i="4" s="1"/>
  <c r="I211" i="4" s="1"/>
  <c r="J186" i="4"/>
  <c r="K186" i="4" s="1"/>
  <c r="L186" i="4" s="1"/>
  <c r="X124" i="4"/>
  <c r="E117" i="12"/>
  <c r="F117" i="12" s="1"/>
  <c r="H117" i="12" s="1"/>
  <c r="BS95" i="4" l="1"/>
  <c r="AF34" i="14"/>
  <c r="O186" i="4"/>
  <c r="AB371" i="14"/>
  <c r="BG96" i="4"/>
  <c r="BK96" i="4" s="1"/>
  <c r="AW179" i="4"/>
  <c r="AU179" i="4" s="1"/>
  <c r="AY178" i="4"/>
  <c r="BA166" i="4"/>
  <c r="BC166" i="4" s="1"/>
  <c r="Y124" i="4"/>
  <c r="AA124" i="4" s="1"/>
  <c r="G212" i="4"/>
  <c r="E212" i="4" s="1"/>
  <c r="H212" i="4" s="1"/>
  <c r="I212" i="4" s="1"/>
  <c r="J187" i="4"/>
  <c r="K187" i="4" s="1"/>
  <c r="L187" i="4" s="1"/>
  <c r="U125" i="4"/>
  <c r="O187" i="4" l="1"/>
  <c r="AB373" i="14"/>
  <c r="BI96" i="4"/>
  <c r="BL96" i="4" s="1"/>
  <c r="AX179" i="4"/>
  <c r="AY179" i="4" s="1"/>
  <c r="AZ167" i="4"/>
  <c r="X125" i="4"/>
  <c r="G213" i="4"/>
  <c r="E213" i="4" s="1"/>
  <c r="H213" i="4" s="1"/>
  <c r="I213" i="4" s="1"/>
  <c r="J188" i="4"/>
  <c r="K188" i="4" s="1"/>
  <c r="L188" i="4" s="1"/>
  <c r="S125" i="4"/>
  <c r="O188" i="4" l="1"/>
  <c r="AB375" i="14"/>
  <c r="BJ96" i="4"/>
  <c r="BE97" i="4" s="1"/>
  <c r="BG97" i="4" s="1"/>
  <c r="BK97" i="4" s="1"/>
  <c r="BQ96" i="4"/>
  <c r="BR96" i="4" s="1"/>
  <c r="BP96" i="4"/>
  <c r="AF38" i="14" s="1"/>
  <c r="AW180" i="4"/>
  <c r="AU180" i="4" s="1"/>
  <c r="AX180" i="4" s="1"/>
  <c r="AW181" i="4" s="1"/>
  <c r="BA167" i="4"/>
  <c r="BC167" i="4" s="1"/>
  <c r="Y125" i="4"/>
  <c r="AA125" i="4" s="1"/>
  <c r="V125" i="4"/>
  <c r="W125" i="4" s="1"/>
  <c r="G214" i="4"/>
  <c r="E214" i="4" s="1"/>
  <c r="H214" i="4" s="1"/>
  <c r="G215" i="4" s="1"/>
  <c r="E215" i="4" s="1"/>
  <c r="J189" i="4"/>
  <c r="K189" i="4" s="1"/>
  <c r="L189" i="4" s="1"/>
  <c r="E118" i="12"/>
  <c r="F118" i="12" s="1"/>
  <c r="H118" i="12" s="1"/>
  <c r="BS96" i="4" l="1"/>
  <c r="AL95" i="14"/>
  <c r="O189" i="4"/>
  <c r="AB379" i="14"/>
  <c r="BM97" i="4"/>
  <c r="BN97" i="4" s="1"/>
  <c r="BO97" i="4" s="1"/>
  <c r="BI97" i="4"/>
  <c r="BL97" i="4" s="1"/>
  <c r="AY180" i="4"/>
  <c r="AU181" i="4"/>
  <c r="AZ168" i="4"/>
  <c r="U126" i="4"/>
  <c r="X126" i="4" s="1"/>
  <c r="I214" i="4"/>
  <c r="H215" i="4" s="1"/>
  <c r="J190" i="4"/>
  <c r="BQ97" i="4" l="1"/>
  <c r="BR97" i="4" s="1"/>
  <c r="AL96" i="14" s="1"/>
  <c r="BP97" i="4"/>
  <c r="AF45" i="14" s="1"/>
  <c r="BJ97" i="4"/>
  <c r="AX181" i="4"/>
  <c r="BA168" i="4"/>
  <c r="BC168" i="4" s="1"/>
  <c r="Y126" i="4"/>
  <c r="AA126" i="4" s="1"/>
  <c r="S126" i="4"/>
  <c r="V126" i="4" s="1"/>
  <c r="I215" i="4"/>
  <c r="G216" i="4"/>
  <c r="E216" i="4" s="1"/>
  <c r="K190" i="4"/>
  <c r="L190" i="4" s="1"/>
  <c r="O190" i="4" l="1"/>
  <c r="AB382" i="14"/>
  <c r="BE98" i="4"/>
  <c r="BM98" i="4" s="1"/>
  <c r="BN98" i="4" s="1"/>
  <c r="BO98" i="4" s="1"/>
  <c r="BS97" i="4"/>
  <c r="AY181" i="4"/>
  <c r="AW182" i="4"/>
  <c r="AU182" i="4" s="1"/>
  <c r="AZ169" i="4"/>
  <c r="BA169" i="4" s="1"/>
  <c r="BC169" i="4" s="1"/>
  <c r="H216" i="4"/>
  <c r="I216" i="4" s="1"/>
  <c r="U127" i="4"/>
  <c r="W126" i="4"/>
  <c r="J191" i="4"/>
  <c r="E119" i="12"/>
  <c r="F119" i="12" s="1"/>
  <c r="H119" i="12" s="1"/>
  <c r="BG98" i="4" l="1"/>
  <c r="BK98" i="4" s="1"/>
  <c r="AX182" i="4"/>
  <c r="AY182" i="4" s="1"/>
  <c r="AZ170" i="4"/>
  <c r="G217" i="4"/>
  <c r="E217" i="4" s="1"/>
  <c r="H217" i="4" s="1"/>
  <c r="I217" i="4" s="1"/>
  <c r="X127" i="4"/>
  <c r="S127" i="4"/>
  <c r="K191" i="4"/>
  <c r="L191" i="4" s="1"/>
  <c r="BI98" i="4" l="1"/>
  <c r="BL98" i="4" s="1"/>
  <c r="BP98" i="4" s="1"/>
  <c r="AF54" i="14" s="1"/>
  <c r="O191" i="4"/>
  <c r="AB384" i="14"/>
  <c r="AW183" i="4"/>
  <c r="BA170" i="4"/>
  <c r="BC170" i="4" s="1"/>
  <c r="Y127" i="4"/>
  <c r="AA127" i="4" s="1"/>
  <c r="G218" i="4"/>
  <c r="E218" i="4" s="1"/>
  <c r="H218" i="4" s="1"/>
  <c r="V127" i="4"/>
  <c r="J192" i="4"/>
  <c r="BJ98" i="4" l="1"/>
  <c r="BE99" i="4" s="1"/>
  <c r="BM99" i="4" s="1"/>
  <c r="BN99" i="4" s="1"/>
  <c r="BO99" i="4" s="1"/>
  <c r="BQ98" i="4"/>
  <c r="BR98" i="4" s="1"/>
  <c r="AL97" i="14" s="1"/>
  <c r="AU183" i="4"/>
  <c r="AX183" i="4" s="1"/>
  <c r="AY183" i="4" s="1"/>
  <c r="AZ171" i="4"/>
  <c r="G219" i="4"/>
  <c r="E219" i="4" s="1"/>
  <c r="I218" i="4"/>
  <c r="U128" i="4"/>
  <c r="W127" i="4"/>
  <c r="K192" i="4"/>
  <c r="L192" i="4" s="1"/>
  <c r="E120" i="12"/>
  <c r="F120" i="12" s="1"/>
  <c r="H120" i="12" s="1"/>
  <c r="BS98" i="4" l="1"/>
  <c r="BG99" i="4"/>
  <c r="BK99" i="4" s="1"/>
  <c r="O192" i="4"/>
  <c r="AB386" i="14"/>
  <c r="AW184" i="4"/>
  <c r="AU184" i="4" s="1"/>
  <c r="AX184" i="4" s="1"/>
  <c r="AY184" i="4" s="1"/>
  <c r="BA171" i="4"/>
  <c r="BC171" i="4" s="1"/>
  <c r="S128" i="4"/>
  <c r="V128" i="4" s="1"/>
  <c r="H219" i="4"/>
  <c r="G220" i="4" s="1"/>
  <c r="E220" i="4" s="1"/>
  <c r="X128" i="4"/>
  <c r="Y128" i="4" s="1"/>
  <c r="J193" i="4"/>
  <c r="BI99" i="4" l="1"/>
  <c r="BL99" i="4" s="1"/>
  <c r="BP99" i="4" s="1"/>
  <c r="AF59" i="14" s="1"/>
  <c r="AW185" i="4"/>
  <c r="AU185" i="4" s="1"/>
  <c r="AX185" i="4" s="1"/>
  <c r="AZ172" i="4"/>
  <c r="I219" i="4"/>
  <c r="H220" i="4" s="1"/>
  <c r="G221" i="4" s="1"/>
  <c r="E221" i="4" s="1"/>
  <c r="AA128" i="4"/>
  <c r="U129" i="4"/>
  <c r="W128" i="4"/>
  <c r="K193" i="4"/>
  <c r="L193" i="4" s="1"/>
  <c r="BJ99" i="4" l="1"/>
  <c r="BE100" i="4" s="1"/>
  <c r="BG100" i="4" s="1"/>
  <c r="BK100" i="4" s="1"/>
  <c r="BQ99" i="4"/>
  <c r="BR99" i="4" s="1"/>
  <c r="AL98" i="14" s="1"/>
  <c r="O193" i="4"/>
  <c r="AB390" i="14"/>
  <c r="AW186" i="4"/>
  <c r="AU186" i="4" s="1"/>
  <c r="AY185" i="4"/>
  <c r="BA172" i="4"/>
  <c r="BC172" i="4" s="1"/>
  <c r="S129" i="4"/>
  <c r="V129" i="4" s="1"/>
  <c r="I220" i="4"/>
  <c r="H221" i="4" s="1"/>
  <c r="X129" i="4"/>
  <c r="J194" i="4"/>
  <c r="E121" i="12"/>
  <c r="F121" i="12" s="1"/>
  <c r="H121" i="12" s="1"/>
  <c r="BS99" i="4" l="1"/>
  <c r="BM100" i="4"/>
  <c r="BN100" i="4" s="1"/>
  <c r="BO100" i="4" s="1"/>
  <c r="BI100" i="4"/>
  <c r="BL100" i="4" s="1"/>
  <c r="AX186" i="4"/>
  <c r="AY186" i="4" s="1"/>
  <c r="AZ173" i="4"/>
  <c r="Y129" i="4"/>
  <c r="AA129" i="4" s="1"/>
  <c r="G222" i="4"/>
  <c r="E222" i="4" s="1"/>
  <c r="I221" i="4"/>
  <c r="U130" i="4"/>
  <c r="W129" i="4"/>
  <c r="K194" i="4"/>
  <c r="L194" i="4" s="1"/>
  <c r="O194" i="4" l="1"/>
  <c r="AB392" i="14"/>
  <c r="BP100" i="4"/>
  <c r="AF65" i="14" s="1"/>
  <c r="BQ100" i="4"/>
  <c r="BR100" i="4" s="1"/>
  <c r="BJ100" i="4"/>
  <c r="AW187" i="4"/>
  <c r="BA173" i="4"/>
  <c r="BC173" i="4" s="1"/>
  <c r="S130" i="4"/>
  <c r="V130" i="4" s="1"/>
  <c r="U131" i="4" s="1"/>
  <c r="H222" i="4"/>
  <c r="I222" i="4" s="1"/>
  <c r="X130" i="4"/>
  <c r="J195" i="4"/>
  <c r="E122" i="12"/>
  <c r="F122" i="12" s="1"/>
  <c r="H122" i="12" s="1"/>
  <c r="BS100" i="4" l="1"/>
  <c r="AL99" i="14"/>
  <c r="BE101" i="4"/>
  <c r="BM101" i="4" s="1"/>
  <c r="BN101" i="4" s="1"/>
  <c r="BO101" i="4" s="1"/>
  <c r="AU187" i="4"/>
  <c r="AX187" i="4" s="1"/>
  <c r="AZ174" i="4"/>
  <c r="Y130" i="4"/>
  <c r="AA130" i="4" s="1"/>
  <c r="G223" i="4"/>
  <c r="E223" i="4" s="1"/>
  <c r="H223" i="4" s="1"/>
  <c r="I223" i="4" s="1"/>
  <c r="W130" i="4"/>
  <c r="K195" i="4"/>
  <c r="L195" i="4" s="1"/>
  <c r="S131" i="4"/>
  <c r="BG101" i="4" l="1"/>
  <c r="BK101" i="4" s="1"/>
  <c r="O195" i="4"/>
  <c r="AB394" i="14"/>
  <c r="AY187" i="4"/>
  <c r="AW188" i="4"/>
  <c r="AU188" i="4" s="1"/>
  <c r="AX188" i="4" s="1"/>
  <c r="BA174" i="4"/>
  <c r="BC174" i="4" s="1"/>
  <c r="X131" i="4"/>
  <c r="G224" i="4"/>
  <c r="E224" i="4" s="1"/>
  <c r="H224" i="4" s="1"/>
  <c r="J196" i="4"/>
  <c r="V131" i="4"/>
  <c r="E123" i="12"/>
  <c r="F123" i="12" s="1"/>
  <c r="H123" i="12" s="1"/>
  <c r="BI101" i="4" l="1"/>
  <c r="BL101" i="4" s="1"/>
  <c r="BQ101" i="4" s="1"/>
  <c r="BR101" i="4" s="1"/>
  <c r="AL100" i="14" s="1"/>
  <c r="AY188" i="4"/>
  <c r="AW189" i="4"/>
  <c r="AU189" i="4" s="1"/>
  <c r="AZ175" i="4"/>
  <c r="Y131" i="4"/>
  <c r="AA131" i="4" s="1"/>
  <c r="G225" i="4"/>
  <c r="E225" i="4" s="1"/>
  <c r="I224" i="4"/>
  <c r="K196" i="4"/>
  <c r="L196" i="4" s="1"/>
  <c r="W131" i="4"/>
  <c r="U132" i="4"/>
  <c r="AX189" i="4" l="1"/>
  <c r="AY189" i="4" s="1"/>
  <c r="BJ101" i="4"/>
  <c r="BE102" i="4" s="1"/>
  <c r="BM102" i="4" s="1"/>
  <c r="BN102" i="4" s="1"/>
  <c r="BO102" i="4" s="1"/>
  <c r="BP101" i="4"/>
  <c r="AF80" i="14" s="1"/>
  <c r="O196" i="4"/>
  <c r="AB396" i="14"/>
  <c r="BA175" i="4"/>
  <c r="BC175" i="4" s="1"/>
  <c r="H225" i="4"/>
  <c r="I225" i="4" s="1"/>
  <c r="J197" i="4"/>
  <c r="S132" i="4"/>
  <c r="X132" i="4"/>
  <c r="AW190" i="4" l="1"/>
  <c r="AU190" i="4" s="1"/>
  <c r="AX190" i="4" s="1"/>
  <c r="AW191" i="4" s="1"/>
  <c r="BS101" i="4"/>
  <c r="BG102" i="4"/>
  <c r="BK102" i="4" s="1"/>
  <c r="AZ176" i="4"/>
  <c r="Y132" i="4"/>
  <c r="AA132" i="4" s="1"/>
  <c r="G226" i="4"/>
  <c r="E226" i="4" s="1"/>
  <c r="H226" i="4" s="1"/>
  <c r="V132" i="4"/>
  <c r="U133" i="4" s="1"/>
  <c r="K197" i="4"/>
  <c r="L197" i="4" s="1"/>
  <c r="E124" i="12"/>
  <c r="F124" i="12" s="1"/>
  <c r="H124" i="12" s="1"/>
  <c r="BI102" i="4" l="1"/>
  <c r="BL102" i="4" s="1"/>
  <c r="BQ102" i="4" s="1"/>
  <c r="BR102" i="4" s="1"/>
  <c r="AL101" i="14" s="1"/>
  <c r="O197" i="4"/>
  <c r="AB400" i="14"/>
  <c r="AY190" i="4"/>
  <c r="AU191" i="4"/>
  <c r="BA176" i="4"/>
  <c r="BC176" i="4" s="1"/>
  <c r="I226" i="4"/>
  <c r="G227" i="4"/>
  <c r="E227" i="4" s="1"/>
  <c r="J198" i="4"/>
  <c r="K198" i="4" s="1"/>
  <c r="L198" i="4" s="1"/>
  <c r="W132" i="4"/>
  <c r="S133" i="4"/>
  <c r="X133" i="4"/>
  <c r="AX191" i="4" l="1"/>
  <c r="AY191" i="4" s="1"/>
  <c r="BJ102" i="4"/>
  <c r="BE103" i="4" s="1"/>
  <c r="BM103" i="4" s="1"/>
  <c r="BN103" i="4" s="1"/>
  <c r="BO103" i="4" s="1"/>
  <c r="BP102" i="4"/>
  <c r="AF91" i="14" s="1"/>
  <c r="O198" i="4"/>
  <c r="AB402" i="14"/>
  <c r="AZ177" i="4"/>
  <c r="Y133" i="4"/>
  <c r="AA133" i="4" s="1"/>
  <c r="H227" i="4"/>
  <c r="I227" i="4" s="1"/>
  <c r="J199" i="4"/>
  <c r="K199" i="4" s="1"/>
  <c r="L199" i="4" s="1"/>
  <c r="V133" i="4"/>
  <c r="U134" i="4" s="1"/>
  <c r="E125" i="12"/>
  <c r="F125" i="12" s="1"/>
  <c r="H125" i="12" s="1"/>
  <c r="AW192" i="4" l="1"/>
  <c r="AU192" i="4" s="1"/>
  <c r="AX192" i="4" s="1"/>
  <c r="BS102" i="4"/>
  <c r="O199" i="4"/>
  <c r="AB404" i="14"/>
  <c r="BG103" i="4"/>
  <c r="BK103" i="4" s="1"/>
  <c r="BA177" i="4"/>
  <c r="BC177" i="4" s="1"/>
  <c r="G228" i="4"/>
  <c r="E228" i="4" s="1"/>
  <c r="H228" i="4" s="1"/>
  <c r="I228" i="4" s="1"/>
  <c r="J200" i="4"/>
  <c r="K200" i="4" s="1"/>
  <c r="L200" i="4" s="1"/>
  <c r="W133" i="4"/>
  <c r="S134" i="4"/>
  <c r="X134" i="4"/>
  <c r="Y134" i="4" s="1"/>
  <c r="O200" i="4" l="1"/>
  <c r="AB407" i="14"/>
  <c r="BI103" i="4"/>
  <c r="BL103" i="4" s="1"/>
  <c r="AY192" i="4"/>
  <c r="AW193" i="4"/>
  <c r="AZ178" i="4"/>
  <c r="G229" i="4"/>
  <c r="E229" i="4" s="1"/>
  <c r="H229" i="4" s="1"/>
  <c r="I229" i="4" s="1"/>
  <c r="V134" i="4"/>
  <c r="W134" i="4" s="1"/>
  <c r="J201" i="4"/>
  <c r="AA134" i="4"/>
  <c r="E126" i="12"/>
  <c r="F126" i="12" s="1"/>
  <c r="H126" i="12" s="1"/>
  <c r="BQ103" i="4" l="1"/>
  <c r="BR103" i="4" s="1"/>
  <c r="AL102" i="14" s="1"/>
  <c r="BP103" i="4"/>
  <c r="BJ103" i="4"/>
  <c r="AU193" i="4"/>
  <c r="AX193" i="4" s="1"/>
  <c r="BA178" i="4"/>
  <c r="BC178" i="4" s="1"/>
  <c r="G230" i="4"/>
  <c r="E230" i="4" s="1"/>
  <c r="H230" i="4" s="1"/>
  <c r="I230" i="4" s="1"/>
  <c r="U135" i="4"/>
  <c r="K201" i="4"/>
  <c r="L201" i="4" s="1"/>
  <c r="O201" i="4" l="1"/>
  <c r="AB409" i="14"/>
  <c r="BS103" i="4"/>
  <c r="AF77" i="14"/>
  <c r="BE104" i="4"/>
  <c r="BM104" i="4" s="1"/>
  <c r="BN104" i="4" s="1"/>
  <c r="BO104" i="4" s="1"/>
  <c r="AW194" i="4"/>
  <c r="AU194" i="4" s="1"/>
  <c r="AY193" i="4"/>
  <c r="AZ179" i="4"/>
  <c r="X135" i="4"/>
  <c r="G231" i="4"/>
  <c r="E231" i="4" s="1"/>
  <c r="H231" i="4" s="1"/>
  <c r="G232" i="4" s="1"/>
  <c r="E232" i="4" s="1"/>
  <c r="S135" i="4"/>
  <c r="J202" i="4"/>
  <c r="E127" i="12"/>
  <c r="F127" i="12" s="1"/>
  <c r="H127" i="12" s="1"/>
  <c r="BG104" i="4" l="1"/>
  <c r="BI104" i="4" s="1"/>
  <c r="BJ104" i="4" s="1"/>
  <c r="AX194" i="4"/>
  <c r="AW195" i="4" s="1"/>
  <c r="BA179" i="4"/>
  <c r="BC179" i="4" s="1"/>
  <c r="Y135" i="4"/>
  <c r="AA135" i="4" s="1"/>
  <c r="V135" i="4"/>
  <c r="U136" i="4" s="1"/>
  <c r="I231" i="4"/>
  <c r="H232" i="4" s="1"/>
  <c r="K202" i="4"/>
  <c r="L202" i="4" s="1"/>
  <c r="O202" i="4" l="1"/>
  <c r="AB412" i="14"/>
  <c r="BE105" i="4"/>
  <c r="BL104" i="4"/>
  <c r="BK104" i="4"/>
  <c r="AY194" i="4"/>
  <c r="AU195" i="4"/>
  <c r="AZ180" i="4"/>
  <c r="X136" i="4"/>
  <c r="W135" i="4"/>
  <c r="S136" i="4"/>
  <c r="I232" i="4"/>
  <c r="G233" i="4"/>
  <c r="E233" i="4" s="1"/>
  <c r="J203" i="4"/>
  <c r="BQ104" i="4" l="1"/>
  <c r="BR104" i="4" s="1"/>
  <c r="AL103" i="14" s="1"/>
  <c r="BP104" i="4"/>
  <c r="AF61" i="14" s="1"/>
  <c r="BG105" i="4"/>
  <c r="BK105" i="4" s="1"/>
  <c r="BM105" i="4"/>
  <c r="BN105" i="4" s="1"/>
  <c r="BO105" i="4" s="1"/>
  <c r="AX195" i="4"/>
  <c r="AY195" i="4" s="1"/>
  <c r="BA180" i="4"/>
  <c r="BC180" i="4" s="1"/>
  <c r="V136" i="4"/>
  <c r="U137" i="4" s="1"/>
  <c r="Y136" i="4"/>
  <c r="AA136" i="4" s="1"/>
  <c r="H233" i="4"/>
  <c r="K203" i="4"/>
  <c r="L203" i="4" s="1"/>
  <c r="E128" i="12"/>
  <c r="F128" i="12" s="1"/>
  <c r="H128" i="12" s="1"/>
  <c r="O203" i="4" l="1"/>
  <c r="AB414" i="14"/>
  <c r="BI105" i="4"/>
  <c r="BL105" i="4" s="1"/>
  <c r="BS104" i="4"/>
  <c r="AW196" i="4"/>
  <c r="AZ181" i="4"/>
  <c r="W136" i="4"/>
  <c r="G234" i="4"/>
  <c r="E234" i="4" s="1"/>
  <c r="I233" i="4"/>
  <c r="J204" i="4"/>
  <c r="S137" i="4"/>
  <c r="X137" i="4"/>
  <c r="BJ105" i="4" l="1"/>
  <c r="BE106" i="4" s="1"/>
  <c r="BP105" i="4"/>
  <c r="AF71" i="14" s="1"/>
  <c r="BQ105" i="4"/>
  <c r="BR105" i="4" s="1"/>
  <c r="AL104" i="14" s="1"/>
  <c r="AU196" i="4"/>
  <c r="AX196" i="4" s="1"/>
  <c r="AY196" i="4" s="1"/>
  <c r="BA181" i="4"/>
  <c r="BC181" i="4" s="1"/>
  <c r="Y137" i="4"/>
  <c r="AA137" i="4" s="1"/>
  <c r="H234" i="4"/>
  <c r="G235" i="4" s="1"/>
  <c r="E235" i="4" s="1"/>
  <c r="V137" i="4"/>
  <c r="W137" i="4" s="1"/>
  <c r="K204" i="4"/>
  <c r="L204" i="4" s="1"/>
  <c r="E129" i="12"/>
  <c r="F129" i="12" s="1"/>
  <c r="H129" i="12" s="1"/>
  <c r="BG106" i="4" l="1"/>
  <c r="BK106" i="4" s="1"/>
  <c r="O204" i="4"/>
  <c r="AB416" i="14"/>
  <c r="BM106" i="4"/>
  <c r="BN106" i="4" s="1"/>
  <c r="BO106" i="4" s="1"/>
  <c r="BS105" i="4"/>
  <c r="AW197" i="4"/>
  <c r="AU197" i="4" s="1"/>
  <c r="AX197" i="4" s="1"/>
  <c r="AZ182" i="4"/>
  <c r="I234" i="4"/>
  <c r="H235" i="4" s="1"/>
  <c r="I235" i="4" s="1"/>
  <c r="U138" i="4"/>
  <c r="J205" i="4"/>
  <c r="BI106" i="4" l="1"/>
  <c r="BL106" i="4" s="1"/>
  <c r="BQ106" i="4" s="1"/>
  <c r="BR106" i="4" s="1"/>
  <c r="AL105" i="14" s="1"/>
  <c r="AW198" i="4"/>
  <c r="AY197" i="4"/>
  <c r="BA182" i="4"/>
  <c r="BC182" i="4" s="1"/>
  <c r="X138" i="4"/>
  <c r="G236" i="4"/>
  <c r="E236" i="4" s="1"/>
  <c r="H236" i="4" s="1"/>
  <c r="I236" i="4" s="1"/>
  <c r="S138" i="4"/>
  <c r="K205" i="4"/>
  <c r="L205" i="4" s="1"/>
  <c r="BJ106" i="4" l="1"/>
  <c r="BE107" i="4" s="1"/>
  <c r="BM107" i="4" s="1"/>
  <c r="BN107" i="4" s="1"/>
  <c r="BO107" i="4" s="1"/>
  <c r="BP106" i="4"/>
  <c r="O205" i="4"/>
  <c r="AB418" i="14"/>
  <c r="AU198" i="4"/>
  <c r="AX198" i="4" s="1"/>
  <c r="AZ183" i="4"/>
  <c r="Y138" i="4"/>
  <c r="AA138" i="4" s="1"/>
  <c r="V138" i="4"/>
  <c r="W138" i="4" s="1"/>
  <c r="G237" i="4"/>
  <c r="E237" i="4" s="1"/>
  <c r="H237" i="4" s="1"/>
  <c r="G238" i="4" s="1"/>
  <c r="E238" i="4" s="1"/>
  <c r="J206" i="4"/>
  <c r="E130" i="12"/>
  <c r="F130" i="12" s="1"/>
  <c r="H130" i="12" s="1"/>
  <c r="AF85" i="14" l="1"/>
  <c r="BS106" i="4"/>
  <c r="BG107" i="4"/>
  <c r="BK107" i="4" s="1"/>
  <c r="AW199" i="4"/>
  <c r="AU199" i="4" s="1"/>
  <c r="AY198" i="4"/>
  <c r="BA183" i="4"/>
  <c r="BC183" i="4" s="1"/>
  <c r="U139" i="4"/>
  <c r="X139" i="4" s="1"/>
  <c r="I237" i="4"/>
  <c r="H238" i="4" s="1"/>
  <c r="K206" i="4"/>
  <c r="L206" i="4" s="1"/>
  <c r="O206" i="4" l="1"/>
  <c r="AB304" i="14"/>
  <c r="BI107" i="4"/>
  <c r="BL107" i="4" s="1"/>
  <c r="AX199" i="4"/>
  <c r="AY199" i="4" s="1"/>
  <c r="AZ184" i="4"/>
  <c r="Y139" i="4"/>
  <c r="AA139" i="4" s="1"/>
  <c r="S139" i="4"/>
  <c r="V139" i="4" s="1"/>
  <c r="U140" i="4" s="1"/>
  <c r="S140" i="4" s="1"/>
  <c r="I238" i="4"/>
  <c r="G239" i="4"/>
  <c r="E239" i="4" s="1"/>
  <c r="J207" i="4"/>
  <c r="K207" i="4" s="1"/>
  <c r="L207" i="4" s="1"/>
  <c r="E131" i="12"/>
  <c r="F131" i="12" s="1"/>
  <c r="H131" i="12" s="1"/>
  <c r="AW200" i="4" l="1"/>
  <c r="AU200" i="4" s="1"/>
  <c r="AX200" i="4" s="1"/>
  <c r="AY200" i="4" s="1"/>
  <c r="O207" i="4"/>
  <c r="AB363" i="14"/>
  <c r="BJ107" i="4"/>
  <c r="BP107" i="4"/>
  <c r="AF96" i="14" s="1"/>
  <c r="BQ107" i="4"/>
  <c r="BR107" i="4" s="1"/>
  <c r="BA184" i="4"/>
  <c r="BC184" i="4" s="1"/>
  <c r="W139" i="4"/>
  <c r="V140" i="4" s="1"/>
  <c r="U141" i="4" s="1"/>
  <c r="X140" i="4"/>
  <c r="H239" i="4"/>
  <c r="I239" i="4" s="1"/>
  <c r="J208" i="4"/>
  <c r="BS107" i="4" l="1"/>
  <c r="AL106" i="14"/>
  <c r="BE108" i="4"/>
  <c r="BM108" i="4" s="1"/>
  <c r="BN108" i="4" s="1"/>
  <c r="BO108" i="4" s="1"/>
  <c r="AW201" i="4"/>
  <c r="AU201" i="4" s="1"/>
  <c r="AX201" i="4" s="1"/>
  <c r="AW202" i="4" s="1"/>
  <c r="AZ185" i="4"/>
  <c r="Y140" i="4"/>
  <c r="X141" i="4" s="1"/>
  <c r="Y141" i="4" s="1"/>
  <c r="G240" i="4"/>
  <c r="E240" i="4" s="1"/>
  <c r="H240" i="4" s="1"/>
  <c r="I240" i="4" s="1"/>
  <c r="W140" i="4"/>
  <c r="K208" i="4"/>
  <c r="L208" i="4" s="1"/>
  <c r="S141" i="4"/>
  <c r="O208" i="4" l="1"/>
  <c r="AB78" i="14"/>
  <c r="BG108" i="4"/>
  <c r="BI108" i="4" s="1"/>
  <c r="AU202" i="4"/>
  <c r="AY201" i="4"/>
  <c r="BA185" i="4"/>
  <c r="BC185" i="4" s="1"/>
  <c r="AA140" i="4"/>
  <c r="G241" i="4"/>
  <c r="E241" i="4" s="1"/>
  <c r="H241" i="4" s="1"/>
  <c r="I241" i="4" s="1"/>
  <c r="V141" i="4"/>
  <c r="W141" i="4" s="1"/>
  <c r="J209" i="4"/>
  <c r="AA141" i="4"/>
  <c r="E132" i="12"/>
  <c r="F132" i="12" s="1"/>
  <c r="H132" i="12" s="1"/>
  <c r="BL108" i="4" l="1"/>
  <c r="BK108" i="4"/>
  <c r="BJ108" i="4"/>
  <c r="AX202" i="4"/>
  <c r="AY202" i="4" s="1"/>
  <c r="AZ186" i="4"/>
  <c r="G242" i="4"/>
  <c r="E242" i="4" s="1"/>
  <c r="H242" i="4" s="1"/>
  <c r="G243" i="4" s="1"/>
  <c r="E243" i="4" s="1"/>
  <c r="U142" i="4"/>
  <c r="K209" i="4"/>
  <c r="L209" i="4" s="1"/>
  <c r="O209" i="4" l="1"/>
  <c r="AB313" i="14"/>
  <c r="BE109" i="4"/>
  <c r="BM109" i="4" s="1"/>
  <c r="BN109" i="4" s="1"/>
  <c r="BO109" i="4" s="1"/>
  <c r="BQ108" i="4"/>
  <c r="BR108" i="4" s="1"/>
  <c r="AL107" i="14" s="1"/>
  <c r="BP108" i="4"/>
  <c r="AF106" i="14" s="1"/>
  <c r="AW203" i="4"/>
  <c r="AU203" i="4" s="1"/>
  <c r="AX203" i="4" s="1"/>
  <c r="AY203" i="4" s="1"/>
  <c r="BA186" i="4"/>
  <c r="BC186" i="4" s="1"/>
  <c r="S142" i="4"/>
  <c r="V142" i="4" s="1"/>
  <c r="W142" i="4" s="1"/>
  <c r="I242" i="4"/>
  <c r="H243" i="4" s="1"/>
  <c r="G244" i="4" s="1"/>
  <c r="E244" i="4" s="1"/>
  <c r="X142" i="4"/>
  <c r="J210" i="4"/>
  <c r="E133" i="12"/>
  <c r="F133" i="12" s="1"/>
  <c r="H133" i="12" s="1"/>
  <c r="BG109" i="4" l="1"/>
  <c r="BK109" i="4" s="1"/>
  <c r="BS108" i="4"/>
  <c r="AW204" i="4"/>
  <c r="AU204" i="4" s="1"/>
  <c r="AX204" i="4" s="1"/>
  <c r="AY204" i="4" s="1"/>
  <c r="AZ187" i="4"/>
  <c r="Y142" i="4"/>
  <c r="AA142" i="4" s="1"/>
  <c r="I243" i="4"/>
  <c r="H244" i="4" s="1"/>
  <c r="G245" i="4" s="1"/>
  <c r="E245" i="4" s="1"/>
  <c r="U143" i="4"/>
  <c r="K210" i="4"/>
  <c r="L210" i="4" s="1"/>
  <c r="BI109" i="4" l="1"/>
  <c r="BL109" i="4" s="1"/>
  <c r="O210" i="4"/>
  <c r="AB316" i="14"/>
  <c r="AW205" i="4"/>
  <c r="BA187" i="4"/>
  <c r="BC187" i="4" s="1"/>
  <c r="S143" i="4"/>
  <c r="I244" i="4"/>
  <c r="H245" i="4" s="1"/>
  <c r="I245" i="4" s="1"/>
  <c r="X143" i="4"/>
  <c r="J211" i="4"/>
  <c r="BJ109" i="4" l="1"/>
  <c r="BE110" i="4" s="1"/>
  <c r="BG110" i="4" s="1"/>
  <c r="BK110" i="4" s="1"/>
  <c r="BP109" i="4"/>
  <c r="AF113" i="14" s="1"/>
  <c r="BQ109" i="4"/>
  <c r="BR109" i="4" s="1"/>
  <c r="AL108" i="14" s="1"/>
  <c r="AU205" i="4"/>
  <c r="AX205" i="4" s="1"/>
  <c r="AY205" i="4" s="1"/>
  <c r="AZ188" i="4"/>
  <c r="Y143" i="4"/>
  <c r="AA143" i="4" s="1"/>
  <c r="V143" i="4"/>
  <c r="G246" i="4"/>
  <c r="E246" i="4" s="1"/>
  <c r="H246" i="4" s="1"/>
  <c r="G247" i="4" s="1"/>
  <c r="E247" i="4" s="1"/>
  <c r="K211" i="4"/>
  <c r="L211" i="4" s="1"/>
  <c r="E134" i="12"/>
  <c r="F134" i="12" s="1"/>
  <c r="H134" i="12" s="1"/>
  <c r="AW206" i="4" l="1"/>
  <c r="AU206" i="4" s="1"/>
  <c r="AX206" i="4" s="1"/>
  <c r="AW207" i="4" s="1"/>
  <c r="AU207" i="4" s="1"/>
  <c r="O211" i="4"/>
  <c r="AB322" i="14"/>
  <c r="BM110" i="4"/>
  <c r="BN110" i="4" s="1"/>
  <c r="BO110" i="4" s="1"/>
  <c r="BS109" i="4"/>
  <c r="BI110" i="4"/>
  <c r="BL110" i="4" s="1"/>
  <c r="BA188" i="4"/>
  <c r="BC188" i="4" s="1"/>
  <c r="W143" i="4"/>
  <c r="U144" i="4"/>
  <c r="I246" i="4"/>
  <c r="H247" i="4" s="1"/>
  <c r="I247" i="4" s="1"/>
  <c r="J212" i="4"/>
  <c r="BP110" i="4" l="1"/>
  <c r="AF127" i="14" s="1"/>
  <c r="BQ110" i="4"/>
  <c r="BR110" i="4" s="1"/>
  <c r="BJ110" i="4"/>
  <c r="AY206" i="4"/>
  <c r="AX207" i="4" s="1"/>
  <c r="AY207" i="4" s="1"/>
  <c r="AZ189" i="4"/>
  <c r="S144" i="4"/>
  <c r="X144" i="4"/>
  <c r="G248" i="4"/>
  <c r="E248" i="4" s="1"/>
  <c r="H248" i="4" s="1"/>
  <c r="G249" i="4" s="1"/>
  <c r="E249" i="4" s="1"/>
  <c r="K212" i="4"/>
  <c r="L212" i="4" s="1"/>
  <c r="O212" i="4" l="1"/>
  <c r="AB327" i="14"/>
  <c r="BS110" i="4"/>
  <c r="AL109" i="14"/>
  <c r="BE111" i="4"/>
  <c r="BM111" i="4" s="1"/>
  <c r="BN111" i="4" s="1"/>
  <c r="BO111" i="4" s="1"/>
  <c r="AW208" i="4"/>
  <c r="BA189" i="4"/>
  <c r="BC189" i="4" s="1"/>
  <c r="Y144" i="4"/>
  <c r="AA144" i="4" s="1"/>
  <c r="V144" i="4"/>
  <c r="I248" i="4"/>
  <c r="H249" i="4" s="1"/>
  <c r="I249" i="4" s="1"/>
  <c r="J213" i="4"/>
  <c r="E135" i="12"/>
  <c r="F135" i="12" s="1"/>
  <c r="H135" i="12" s="1"/>
  <c r="BG111" i="4" l="1"/>
  <c r="BK111" i="4" s="1"/>
  <c r="AU208" i="4"/>
  <c r="AX208" i="4" s="1"/>
  <c r="AY208" i="4" s="1"/>
  <c r="AZ190" i="4"/>
  <c r="W144" i="4"/>
  <c r="U145" i="4"/>
  <c r="S145" i="4" s="1"/>
  <c r="G250" i="4"/>
  <c r="E250" i="4" s="1"/>
  <c r="H250" i="4" s="1"/>
  <c r="I250" i="4" s="1"/>
  <c r="K213" i="4"/>
  <c r="L213" i="4" s="1"/>
  <c r="O213" i="4" l="1"/>
  <c r="AB336" i="14"/>
  <c r="BI111" i="4"/>
  <c r="BL111" i="4" s="1"/>
  <c r="AW209" i="4"/>
  <c r="AU209" i="4" s="1"/>
  <c r="AX209" i="4" s="1"/>
  <c r="AW210" i="4" s="1"/>
  <c r="AU210" i="4" s="1"/>
  <c r="BA190" i="4"/>
  <c r="BC190" i="4" s="1"/>
  <c r="X145" i="4"/>
  <c r="V145" i="4"/>
  <c r="G251" i="4"/>
  <c r="E251" i="4" s="1"/>
  <c r="H251" i="4" s="1"/>
  <c r="J214" i="4"/>
  <c r="E136" i="12"/>
  <c r="F136" i="12" s="1"/>
  <c r="H136" i="12" s="1"/>
  <c r="BQ111" i="4" l="1"/>
  <c r="BR111" i="4" s="1"/>
  <c r="AL110" i="14" s="1"/>
  <c r="BP111" i="4"/>
  <c r="AF136" i="14" s="1"/>
  <c r="BJ111" i="4"/>
  <c r="AY209" i="4"/>
  <c r="AX210" i="4" s="1"/>
  <c r="AZ191" i="4"/>
  <c r="Y145" i="4"/>
  <c r="AA145" i="4" s="1"/>
  <c r="U146" i="4"/>
  <c r="S146" i="4" s="1"/>
  <c r="W145" i="4"/>
  <c r="I251" i="4"/>
  <c r="G252" i="4"/>
  <c r="E252" i="4" s="1"/>
  <c r="K214" i="4"/>
  <c r="L214" i="4" s="1"/>
  <c r="O214" i="4" l="1"/>
  <c r="AB340" i="14"/>
  <c r="BE112" i="4"/>
  <c r="BM112" i="4" s="1"/>
  <c r="BN112" i="4" s="1"/>
  <c r="BO112" i="4" s="1"/>
  <c r="BS111" i="4"/>
  <c r="AY210" i="4"/>
  <c r="AW211" i="4"/>
  <c r="BA191" i="4"/>
  <c r="BC191" i="4" s="1"/>
  <c r="V146" i="4"/>
  <c r="U147" i="4" s="1"/>
  <c r="X146" i="4"/>
  <c r="H252" i="4"/>
  <c r="G253" i="4" s="1"/>
  <c r="E253" i="4" s="1"/>
  <c r="J215" i="4"/>
  <c r="BG112" i="4" l="1"/>
  <c r="BK112" i="4" s="1"/>
  <c r="AU211" i="4"/>
  <c r="AX211" i="4" s="1"/>
  <c r="AZ192" i="4"/>
  <c r="Y146" i="4"/>
  <c r="AA146" i="4" s="1"/>
  <c r="W146" i="4"/>
  <c r="S147" i="4"/>
  <c r="I252" i="4"/>
  <c r="H253" i="4" s="1"/>
  <c r="K215" i="4"/>
  <c r="L215" i="4" s="1"/>
  <c r="E137" i="12"/>
  <c r="F137" i="12" s="1"/>
  <c r="H137" i="12" s="1"/>
  <c r="O215" i="4" l="1"/>
  <c r="AB346" i="14"/>
  <c r="BI112" i="4"/>
  <c r="BL112" i="4" s="1"/>
  <c r="AY211" i="4"/>
  <c r="AW212" i="4"/>
  <c r="BA192" i="4"/>
  <c r="BC192" i="4" s="1"/>
  <c r="X147" i="4"/>
  <c r="Y147" i="4" s="1"/>
  <c r="AA147" i="4" s="1"/>
  <c r="V147" i="4"/>
  <c r="W147" i="4" s="1"/>
  <c r="G254" i="4"/>
  <c r="E254" i="4" s="1"/>
  <c r="I253" i="4"/>
  <c r="J216" i="4"/>
  <c r="K216" i="4" s="1"/>
  <c r="L216" i="4" s="1"/>
  <c r="O216" i="4" l="1"/>
  <c r="AB357" i="14"/>
  <c r="BQ112" i="4"/>
  <c r="BR112" i="4" s="1"/>
  <c r="AL111" i="14" s="1"/>
  <c r="BP112" i="4"/>
  <c r="AF141" i="14" s="1"/>
  <c r="BJ112" i="4"/>
  <c r="AU212" i="4"/>
  <c r="AX212" i="4" s="1"/>
  <c r="AZ193" i="4"/>
  <c r="U148" i="4"/>
  <c r="S148" i="4" s="1"/>
  <c r="H254" i="4"/>
  <c r="G255" i="4" s="1"/>
  <c r="E255" i="4" s="1"/>
  <c r="J217" i="4"/>
  <c r="E138" i="12"/>
  <c r="F138" i="12" s="1"/>
  <c r="H138" i="12" s="1"/>
  <c r="BE113" i="4" l="1"/>
  <c r="BM113" i="4" s="1"/>
  <c r="BN113" i="4" s="1"/>
  <c r="BO113" i="4" s="1"/>
  <c r="BS112" i="4"/>
  <c r="AW213" i="4"/>
  <c r="AY212" i="4"/>
  <c r="BA193" i="4"/>
  <c r="BC193" i="4" s="1"/>
  <c r="X148" i="4"/>
  <c r="I254" i="4"/>
  <c r="H255" i="4" s="1"/>
  <c r="I255" i="4" s="1"/>
  <c r="K217" i="4"/>
  <c r="L217" i="4" s="1"/>
  <c r="V148" i="4"/>
  <c r="BG113" i="4" l="1"/>
  <c r="BK113" i="4" s="1"/>
  <c r="O217" i="4"/>
  <c r="AB367" i="14"/>
  <c r="AU213" i="4"/>
  <c r="AX213" i="4" s="1"/>
  <c r="AZ194" i="4"/>
  <c r="Y148" i="4"/>
  <c r="AA148" i="4" s="1"/>
  <c r="G256" i="4"/>
  <c r="E256" i="4" s="1"/>
  <c r="H256" i="4" s="1"/>
  <c r="J218" i="4"/>
  <c r="W148" i="4"/>
  <c r="U149" i="4"/>
  <c r="BI113" i="4" l="1"/>
  <c r="BL113" i="4" s="1"/>
  <c r="AY213" i="4"/>
  <c r="AW214" i="4"/>
  <c r="AU214" i="4" s="1"/>
  <c r="BA194" i="4"/>
  <c r="BC194" i="4" s="1"/>
  <c r="G257" i="4"/>
  <c r="E257" i="4" s="1"/>
  <c r="I256" i="4"/>
  <c r="K218" i="4"/>
  <c r="L218" i="4" s="1"/>
  <c r="S149" i="4"/>
  <c r="X149" i="4"/>
  <c r="Y149" i="4" s="1"/>
  <c r="E139" i="12"/>
  <c r="F139" i="12" s="1"/>
  <c r="H139" i="12" s="1"/>
  <c r="BJ113" i="4" l="1"/>
  <c r="BE114" i="4" s="1"/>
  <c r="BM114" i="4" s="1"/>
  <c r="BN114" i="4" s="1"/>
  <c r="BO114" i="4" s="1"/>
  <c r="O218" i="4"/>
  <c r="AB376" i="14"/>
  <c r="BQ113" i="4"/>
  <c r="BR113" i="4" s="1"/>
  <c r="AL112" i="14" s="1"/>
  <c r="BP113" i="4"/>
  <c r="AF144" i="14" s="1"/>
  <c r="AX214" i="4"/>
  <c r="AZ195" i="4"/>
  <c r="H257" i="4"/>
  <c r="G258" i="4" s="1"/>
  <c r="E258" i="4" s="1"/>
  <c r="V149" i="4"/>
  <c r="U150" i="4" s="1"/>
  <c r="J219" i="4"/>
  <c r="AA149" i="4"/>
  <c r="BG114" i="4" l="1"/>
  <c r="BI114" i="4" s="1"/>
  <c r="BL114" i="4" s="1"/>
  <c r="BS113" i="4"/>
  <c r="AW215" i="4"/>
  <c r="AY214" i="4"/>
  <c r="BA195" i="4"/>
  <c r="BC195" i="4" s="1"/>
  <c r="I257" i="4"/>
  <c r="H258" i="4" s="1"/>
  <c r="S150" i="4"/>
  <c r="W149" i="4"/>
  <c r="K219" i="4"/>
  <c r="L219" i="4" s="1"/>
  <c r="X150" i="4"/>
  <c r="O219" i="4" l="1"/>
  <c r="AB387" i="14"/>
  <c r="BQ114" i="4"/>
  <c r="BR114" i="4" s="1"/>
  <c r="AL113" i="14" s="1"/>
  <c r="BP114" i="4"/>
  <c r="AF148" i="14" s="1"/>
  <c r="BK114" i="4"/>
  <c r="BJ114" i="4"/>
  <c r="AU215" i="4"/>
  <c r="AX215" i="4" s="1"/>
  <c r="AZ196" i="4"/>
  <c r="Y150" i="4"/>
  <c r="AA150" i="4" s="1"/>
  <c r="G259" i="4"/>
  <c r="E259" i="4" s="1"/>
  <c r="I258" i="4"/>
  <c r="V150" i="4"/>
  <c r="W150" i="4" s="1"/>
  <c r="J220" i="4"/>
  <c r="E140" i="12"/>
  <c r="F140" i="12" s="1"/>
  <c r="H140" i="12" s="1"/>
  <c r="BE115" i="4" l="1"/>
  <c r="BM115" i="4" s="1"/>
  <c r="BN115" i="4" s="1"/>
  <c r="BO115" i="4" s="1"/>
  <c r="BS114" i="4"/>
  <c r="AW216" i="4"/>
  <c r="AY215" i="4"/>
  <c r="BA196" i="4"/>
  <c r="BC196" i="4" s="1"/>
  <c r="H259" i="4"/>
  <c r="I259" i="4" s="1"/>
  <c r="U151" i="4"/>
  <c r="K220" i="4"/>
  <c r="L220" i="4" s="1"/>
  <c r="BG115" i="4" l="1"/>
  <c r="BK115" i="4" s="1"/>
  <c r="O220" i="4"/>
  <c r="AB397" i="14"/>
  <c r="AU216" i="4"/>
  <c r="AX216" i="4" s="1"/>
  <c r="AZ197" i="4"/>
  <c r="S151" i="4"/>
  <c r="G260" i="4"/>
  <c r="E260" i="4" s="1"/>
  <c r="H260" i="4" s="1"/>
  <c r="I260" i="4" s="1"/>
  <c r="J221" i="4"/>
  <c r="K221" i="4" s="1"/>
  <c r="L221" i="4" s="1"/>
  <c r="X151" i="4"/>
  <c r="BI115" i="4" l="1"/>
  <c r="BL115" i="4" s="1"/>
  <c r="BQ115" i="4" s="1"/>
  <c r="BR115" i="4" s="1"/>
  <c r="AL114" i="14" s="1"/>
  <c r="O221" i="4"/>
  <c r="AB406" i="14"/>
  <c r="AY216" i="4"/>
  <c r="AW217" i="4"/>
  <c r="AU217" i="4" s="1"/>
  <c r="BA197" i="4"/>
  <c r="BC197" i="4" s="1"/>
  <c r="Y151" i="4"/>
  <c r="AA151" i="4" s="1"/>
  <c r="V151" i="4"/>
  <c r="G261" i="4"/>
  <c r="E261" i="4" s="1"/>
  <c r="H261" i="4" s="1"/>
  <c r="I261" i="4" s="1"/>
  <c r="J222" i="4"/>
  <c r="E141" i="12"/>
  <c r="F141" i="12" s="1"/>
  <c r="H141" i="12" s="1"/>
  <c r="BJ115" i="4" l="1"/>
  <c r="BE116" i="4" s="1"/>
  <c r="BM116" i="4" s="1"/>
  <c r="BN116" i="4" s="1"/>
  <c r="BO116" i="4" s="1"/>
  <c r="BP115" i="4"/>
  <c r="AF150" i="14" s="1"/>
  <c r="AX217" i="4"/>
  <c r="AW218" i="4" s="1"/>
  <c r="AU218" i="4" s="1"/>
  <c r="AZ198" i="4"/>
  <c r="U152" i="4"/>
  <c r="W151" i="4"/>
  <c r="G262" i="4"/>
  <c r="E262" i="4" s="1"/>
  <c r="H262" i="4" s="1"/>
  <c r="G263" i="4" s="1"/>
  <c r="E263" i="4" s="1"/>
  <c r="K222" i="4"/>
  <c r="L222" i="4" s="1"/>
  <c r="BS115" i="4" l="1"/>
  <c r="O222" i="4"/>
  <c r="AB415" i="14"/>
  <c r="BG116" i="4"/>
  <c r="BI116" i="4" s="1"/>
  <c r="BL116" i="4" s="1"/>
  <c r="AY217" i="4"/>
  <c r="AX218" i="4" s="1"/>
  <c r="AW219" i="4" s="1"/>
  <c r="BA198" i="4"/>
  <c r="BC198" i="4" s="1"/>
  <c r="X152" i="4"/>
  <c r="S152" i="4"/>
  <c r="I262" i="4"/>
  <c r="H263" i="4" s="1"/>
  <c r="G264" i="4" s="1"/>
  <c r="E264" i="4" s="1"/>
  <c r="J223" i="4"/>
  <c r="K223" i="4" s="1"/>
  <c r="L223" i="4" s="1"/>
  <c r="O223" i="4" l="1"/>
  <c r="AB417" i="14"/>
  <c r="BP116" i="4"/>
  <c r="AF152" i="14" s="1"/>
  <c r="BQ116" i="4"/>
  <c r="BR116" i="4" s="1"/>
  <c r="AL115" i="14" s="1"/>
  <c r="BK116" i="4"/>
  <c r="BJ116" i="4"/>
  <c r="AY218" i="4"/>
  <c r="AU219" i="4"/>
  <c r="AZ199" i="4"/>
  <c r="Y152" i="4"/>
  <c r="AA152" i="4" s="1"/>
  <c r="V152" i="4"/>
  <c r="I263" i="4"/>
  <c r="H264" i="4" s="1"/>
  <c r="J224" i="4"/>
  <c r="E142" i="12"/>
  <c r="F142" i="12" s="1"/>
  <c r="H142" i="12" s="1"/>
  <c r="BE117" i="4" l="1"/>
  <c r="BM117" i="4" s="1"/>
  <c r="BN117" i="4" s="1"/>
  <c r="BO117" i="4" s="1"/>
  <c r="BS116" i="4"/>
  <c r="AX219" i="4"/>
  <c r="AW220" i="4" s="1"/>
  <c r="AU220" i="4" s="1"/>
  <c r="BA199" i="4"/>
  <c r="BC199" i="4" s="1"/>
  <c r="U153" i="4"/>
  <c r="W152" i="4"/>
  <c r="G265" i="4"/>
  <c r="E265" i="4" s="1"/>
  <c r="I264" i="4"/>
  <c r="K224" i="4"/>
  <c r="L224" i="4" s="1"/>
  <c r="BG117" i="4" l="1"/>
  <c r="BK117" i="4" s="1"/>
  <c r="O224" i="4"/>
  <c r="AB419" i="14"/>
  <c r="AY219" i="4"/>
  <c r="AX220" i="4" s="1"/>
  <c r="AY220" i="4" s="1"/>
  <c r="AZ200" i="4"/>
  <c r="X153" i="4"/>
  <c r="S153" i="4"/>
  <c r="H265" i="4"/>
  <c r="G266" i="4" s="1"/>
  <c r="E266" i="4" s="1"/>
  <c r="J225" i="4"/>
  <c r="BI117" i="4" l="1"/>
  <c r="BJ117" i="4" s="1"/>
  <c r="BE118" i="4" s="1"/>
  <c r="BM118" i="4" s="1"/>
  <c r="BN118" i="4" s="1"/>
  <c r="BO118" i="4" s="1"/>
  <c r="AW221" i="4"/>
  <c r="BA200" i="4"/>
  <c r="BC200" i="4" s="1"/>
  <c r="Y153" i="4"/>
  <c r="AA153" i="4" s="1"/>
  <c r="V153" i="4"/>
  <c r="I265" i="4"/>
  <c r="H266" i="4" s="1"/>
  <c r="G267" i="4" s="1"/>
  <c r="E267" i="4" s="1"/>
  <c r="K225" i="4"/>
  <c r="L225" i="4" s="1"/>
  <c r="E143" i="12"/>
  <c r="F143" i="12" s="1"/>
  <c r="H143" i="12" s="1"/>
  <c r="BL117" i="4" l="1"/>
  <c r="BQ117" i="4" s="1"/>
  <c r="BR117" i="4" s="1"/>
  <c r="AL116" i="14" s="1"/>
  <c r="BG118" i="4"/>
  <c r="BK118" i="4" s="1"/>
  <c r="O225" i="4"/>
  <c r="AB421" i="14"/>
  <c r="AU221" i="4"/>
  <c r="AX221" i="4" s="1"/>
  <c r="AW222" i="4" s="1"/>
  <c r="AZ201" i="4"/>
  <c r="W153" i="4"/>
  <c r="U154" i="4"/>
  <c r="I266" i="4"/>
  <c r="H267" i="4" s="1"/>
  <c r="G268" i="4" s="1"/>
  <c r="E268" i="4" s="1"/>
  <c r="J226" i="4"/>
  <c r="K226" i="4" s="1"/>
  <c r="BP117" i="4" l="1"/>
  <c r="AF153" i="14" s="1"/>
  <c r="BI118" i="4"/>
  <c r="BL118" i="4" s="1"/>
  <c r="AY221" i="4"/>
  <c r="AU222" i="4"/>
  <c r="BA201" i="4"/>
  <c r="BC201" i="4" s="1"/>
  <c r="S154" i="4"/>
  <c r="X154" i="4"/>
  <c r="I267" i="4"/>
  <c r="H268" i="4" s="1"/>
  <c r="I268" i="4" s="1"/>
  <c r="L226" i="4"/>
  <c r="J227" i="4"/>
  <c r="K227" i="4" s="1"/>
  <c r="L227" i="4" s="1"/>
  <c r="E144" i="12"/>
  <c r="F144" i="12" s="1"/>
  <c r="H144" i="12" s="1"/>
  <c r="BS117" i="4" l="1"/>
  <c r="BJ118" i="4"/>
  <c r="BE119" i="4" s="1"/>
  <c r="BG119" i="4" s="1"/>
  <c r="BK119" i="4" s="1"/>
  <c r="O227" i="4"/>
  <c r="AB427" i="14"/>
  <c r="O226" i="4"/>
  <c r="AB424" i="14"/>
  <c r="BQ118" i="4"/>
  <c r="BR118" i="4" s="1"/>
  <c r="BP118" i="4"/>
  <c r="AF156" i="14" s="1"/>
  <c r="AX222" i="4"/>
  <c r="AY222" i="4" s="1"/>
  <c r="AZ202" i="4"/>
  <c r="Y154" i="4"/>
  <c r="AA154" i="4" s="1"/>
  <c r="V154" i="4"/>
  <c r="G269" i="4"/>
  <c r="E269" i="4" s="1"/>
  <c r="H269" i="4" s="1"/>
  <c r="I269" i="4" s="1"/>
  <c r="J228" i="4"/>
  <c r="BS118" i="4" l="1"/>
  <c r="AL117" i="14"/>
  <c r="BM119" i="4"/>
  <c r="BN119" i="4" s="1"/>
  <c r="BO119" i="4" s="1"/>
  <c r="BI119" i="4"/>
  <c r="BL119" i="4" s="1"/>
  <c r="AW223" i="4"/>
  <c r="AU223" i="4" s="1"/>
  <c r="AX223" i="4" s="1"/>
  <c r="AY223" i="4" s="1"/>
  <c r="BA202" i="4"/>
  <c r="BC202" i="4" s="1"/>
  <c r="W154" i="4"/>
  <c r="U155" i="4"/>
  <c r="S155" i="4" s="1"/>
  <c r="G270" i="4"/>
  <c r="E270" i="4" s="1"/>
  <c r="H270" i="4" s="1"/>
  <c r="G271" i="4" s="1"/>
  <c r="E271" i="4" s="1"/>
  <c r="K228" i="4"/>
  <c r="L228" i="4" s="1"/>
  <c r="O228" i="4" l="1"/>
  <c r="AB429" i="14"/>
  <c r="BQ119" i="4"/>
  <c r="BR119" i="4" s="1"/>
  <c r="AL118" i="14" s="1"/>
  <c r="BP119" i="4"/>
  <c r="AF157" i="14" s="1"/>
  <c r="BJ119" i="4"/>
  <c r="AW224" i="4"/>
  <c r="AZ203" i="4"/>
  <c r="V155" i="4"/>
  <c r="W155" i="4" s="1"/>
  <c r="X155" i="4"/>
  <c r="I270" i="4"/>
  <c r="H271" i="4" s="1"/>
  <c r="G272" i="4" s="1"/>
  <c r="E272" i="4" s="1"/>
  <c r="J229" i="4"/>
  <c r="E145" i="12"/>
  <c r="F145" i="12" s="1"/>
  <c r="H145" i="12" s="1"/>
  <c r="BE120" i="4" l="1"/>
  <c r="BM120" i="4" s="1"/>
  <c r="BN120" i="4" s="1"/>
  <c r="BO120" i="4" s="1"/>
  <c r="BS119" i="4"/>
  <c r="AU224" i="4"/>
  <c r="AX224" i="4" s="1"/>
  <c r="AY224" i="4" s="1"/>
  <c r="BA203" i="4"/>
  <c r="BC203" i="4" s="1"/>
  <c r="U156" i="4"/>
  <c r="S156" i="4" s="1"/>
  <c r="Y155" i="4"/>
  <c r="AA155" i="4" s="1"/>
  <c r="I271" i="4"/>
  <c r="H272" i="4" s="1"/>
  <c r="K229" i="4"/>
  <c r="L229" i="4" s="1"/>
  <c r="BG120" i="4" l="1"/>
  <c r="BK120" i="4" s="1"/>
  <c r="O229" i="4"/>
  <c r="AB435" i="14"/>
  <c r="AW225" i="4"/>
  <c r="AZ204" i="4"/>
  <c r="X156" i="4"/>
  <c r="Y156" i="4" s="1"/>
  <c r="AA156" i="4" s="1"/>
  <c r="I272" i="4"/>
  <c r="G273" i="4"/>
  <c r="E273" i="4" s="1"/>
  <c r="J230" i="4"/>
  <c r="K230" i="4" s="1"/>
  <c r="L230" i="4" s="1"/>
  <c r="V156" i="4"/>
  <c r="W156" i="4" s="1"/>
  <c r="E146" i="12"/>
  <c r="F146" i="12" s="1"/>
  <c r="H146" i="12" s="1"/>
  <c r="BI120" i="4" l="1"/>
  <c r="BL120" i="4" s="1"/>
  <c r="BQ120" i="4" s="1"/>
  <c r="BR120" i="4" s="1"/>
  <c r="AL119" i="14" s="1"/>
  <c r="O230" i="4"/>
  <c r="AB438" i="14"/>
  <c r="AU225" i="4"/>
  <c r="AX225" i="4" s="1"/>
  <c r="AY225" i="4" s="1"/>
  <c r="BA204" i="4"/>
  <c r="BC204" i="4" s="1"/>
  <c r="H273" i="4"/>
  <c r="I273" i="4" s="1"/>
  <c r="U157" i="4"/>
  <c r="J231" i="4"/>
  <c r="BP120" i="4" l="1"/>
  <c r="AF108" i="14" s="1"/>
  <c r="BJ120" i="4"/>
  <c r="BE121" i="4" s="1"/>
  <c r="BG121" i="4" s="1"/>
  <c r="BK121" i="4" s="1"/>
  <c r="AW226" i="4"/>
  <c r="AZ205" i="4"/>
  <c r="X157" i="4"/>
  <c r="G274" i="4"/>
  <c r="E274" i="4" s="1"/>
  <c r="H274" i="4" s="1"/>
  <c r="I274" i="4" s="1"/>
  <c r="S157" i="4"/>
  <c r="K231" i="4"/>
  <c r="L231" i="4" s="1"/>
  <c r="E147" i="12"/>
  <c r="F147" i="12" s="1"/>
  <c r="H147" i="12" s="1"/>
  <c r="BM121" i="4" l="1"/>
  <c r="BN121" i="4" s="1"/>
  <c r="BO121" i="4" s="1"/>
  <c r="BI121" i="4"/>
  <c r="BL121" i="4" s="1"/>
  <c r="BQ121" i="4" s="1"/>
  <c r="BR121" i="4" s="1"/>
  <c r="BS120" i="4"/>
  <c r="O231" i="4"/>
  <c r="AB442" i="14"/>
  <c r="AU226" i="4"/>
  <c r="AX226" i="4" s="1"/>
  <c r="AY226" i="4" s="1"/>
  <c r="BA205" i="4"/>
  <c r="BC205" i="4" s="1"/>
  <c r="Y157" i="4"/>
  <c r="AA157" i="4" s="1"/>
  <c r="V157" i="4"/>
  <c r="W157" i="4" s="1"/>
  <c r="G275" i="4"/>
  <c r="E275" i="4" s="1"/>
  <c r="H275" i="4" s="1"/>
  <c r="G276" i="4" s="1"/>
  <c r="E276" i="4" s="1"/>
  <c r="J232" i="4"/>
  <c r="BP121" i="4" l="1"/>
  <c r="AF116" i="14" s="1"/>
  <c r="BJ121" i="4"/>
  <c r="BE122" i="4" s="1"/>
  <c r="BM122" i="4" s="1"/>
  <c r="BN122" i="4" s="1"/>
  <c r="BO122" i="4" s="1"/>
  <c r="AL120" i="14"/>
  <c r="AW227" i="4"/>
  <c r="AU227" i="4" s="1"/>
  <c r="AX227" i="4" s="1"/>
  <c r="AY227" i="4" s="1"/>
  <c r="AZ206" i="4"/>
  <c r="U158" i="4"/>
  <c r="S158" i="4" s="1"/>
  <c r="I275" i="4"/>
  <c r="H276" i="4" s="1"/>
  <c r="G277" i="4" s="1"/>
  <c r="E277" i="4" s="1"/>
  <c r="K232" i="4"/>
  <c r="L232" i="4" s="1"/>
  <c r="BS121" i="4" l="1"/>
  <c r="BG122" i="4"/>
  <c r="BK122" i="4" s="1"/>
  <c r="O232" i="4"/>
  <c r="AB444" i="14"/>
  <c r="AW228" i="4"/>
  <c r="AU228" i="4" s="1"/>
  <c r="AX228" i="4" s="1"/>
  <c r="AW229" i="4" s="1"/>
  <c r="BA206" i="4"/>
  <c r="BC206" i="4" s="1"/>
  <c r="X158" i="4"/>
  <c r="I276" i="4"/>
  <c r="H277" i="4" s="1"/>
  <c r="V158" i="4"/>
  <c r="W158" i="4" s="1"/>
  <c r="J233" i="4"/>
  <c r="E148" i="12"/>
  <c r="F148" i="12" s="1"/>
  <c r="H148" i="12" s="1"/>
  <c r="BI122" i="4" l="1"/>
  <c r="BL122" i="4" s="1"/>
  <c r="AY228" i="4"/>
  <c r="AU229" i="4"/>
  <c r="AZ207" i="4"/>
  <c r="Y158" i="4"/>
  <c r="AA158" i="4" s="1"/>
  <c r="G278" i="4"/>
  <c r="E278" i="4" s="1"/>
  <c r="I277" i="4"/>
  <c r="U159" i="4"/>
  <c r="K233" i="4"/>
  <c r="L233" i="4" s="1"/>
  <c r="BJ122" i="4" l="1"/>
  <c r="BE123" i="4" s="1"/>
  <c r="BM123" i="4" s="1"/>
  <c r="BN123" i="4" s="1"/>
  <c r="BO123" i="4" s="1"/>
  <c r="O233" i="4"/>
  <c r="AB446" i="14"/>
  <c r="BQ122" i="4"/>
  <c r="BR122" i="4" s="1"/>
  <c r="BP122" i="4"/>
  <c r="AF121" i="14" s="1"/>
  <c r="AX229" i="4"/>
  <c r="AW230" i="4" s="1"/>
  <c r="BA207" i="4"/>
  <c r="BC207" i="4" s="1"/>
  <c r="X159" i="4"/>
  <c r="H278" i="4"/>
  <c r="S159" i="4"/>
  <c r="J234" i="4"/>
  <c r="E149" i="12"/>
  <c r="F149" i="12" s="1"/>
  <c r="H149" i="12" s="1"/>
  <c r="BG123" i="4" l="1"/>
  <c r="BK123" i="4" s="1"/>
  <c r="BS122" i="4"/>
  <c r="AL121" i="14"/>
  <c r="AY229" i="4"/>
  <c r="AU230" i="4"/>
  <c r="AZ208" i="4"/>
  <c r="Y159" i="4"/>
  <c r="AA159" i="4" s="1"/>
  <c r="V159" i="4"/>
  <c r="W159" i="4" s="1"/>
  <c r="I278" i="4"/>
  <c r="G279" i="4"/>
  <c r="E279" i="4" s="1"/>
  <c r="K234" i="4"/>
  <c r="L234" i="4" s="1"/>
  <c r="BI123" i="4" l="1"/>
  <c r="BL123" i="4" s="1"/>
  <c r="BP123" i="4" s="1"/>
  <c r="AF132" i="14" s="1"/>
  <c r="O234" i="4"/>
  <c r="AB448" i="14"/>
  <c r="AX230" i="4"/>
  <c r="AW231" i="4" s="1"/>
  <c r="BA208" i="4"/>
  <c r="BC208" i="4" s="1"/>
  <c r="U160" i="4"/>
  <c r="S160" i="4" s="1"/>
  <c r="H279" i="4"/>
  <c r="I279" i="4" s="1"/>
  <c r="J235" i="4"/>
  <c r="K235" i="4" s="1"/>
  <c r="L235" i="4" s="1"/>
  <c r="E150" i="12"/>
  <c r="F150" i="12" s="1"/>
  <c r="H150" i="12" s="1"/>
  <c r="BQ123" i="4" l="1"/>
  <c r="BR123" i="4" s="1"/>
  <c r="AL122" i="14" s="1"/>
  <c r="BJ123" i="4"/>
  <c r="O235" i="4"/>
  <c r="AB450" i="14"/>
  <c r="AY230" i="4"/>
  <c r="AU231" i="4"/>
  <c r="AZ209" i="4"/>
  <c r="BA209" i="4" s="1"/>
  <c r="BC209" i="4" s="1"/>
  <c r="X160" i="4"/>
  <c r="G280" i="4"/>
  <c r="E280" i="4" s="1"/>
  <c r="H280" i="4" s="1"/>
  <c r="J236" i="4"/>
  <c r="K236" i="4" s="1"/>
  <c r="L236" i="4" s="1"/>
  <c r="V160" i="4"/>
  <c r="BS123" i="4" l="1"/>
  <c r="BE124" i="4"/>
  <c r="BM124" i="4" s="1"/>
  <c r="BN124" i="4" s="1"/>
  <c r="BO124" i="4" s="1"/>
  <c r="AX231" i="4"/>
  <c r="AW232" i="4" s="1"/>
  <c r="O236" i="4"/>
  <c r="AB452" i="14"/>
  <c r="AZ210" i="4"/>
  <c r="Y160" i="4"/>
  <c r="AA160" i="4" s="1"/>
  <c r="G281" i="4"/>
  <c r="E281" i="4" s="1"/>
  <c r="I280" i="4"/>
  <c r="J237" i="4"/>
  <c r="K237" i="4" s="1"/>
  <c r="L237" i="4" s="1"/>
  <c r="W160" i="4"/>
  <c r="U161" i="4"/>
  <c r="BG124" i="4" l="1"/>
  <c r="BK124" i="4" s="1"/>
  <c r="AY231" i="4"/>
  <c r="O237" i="4"/>
  <c r="AB455" i="14"/>
  <c r="AU232" i="4"/>
  <c r="BA210" i="4"/>
  <c r="BC210" i="4" s="1"/>
  <c r="H281" i="4"/>
  <c r="G282" i="4" s="1"/>
  <c r="E282" i="4" s="1"/>
  <c r="S161" i="4"/>
  <c r="X161" i="4"/>
  <c r="J238" i="4"/>
  <c r="E151" i="12"/>
  <c r="F151" i="12" s="1"/>
  <c r="H151" i="12" s="1"/>
  <c r="AX232" i="4" l="1"/>
  <c r="AW233" i="4" s="1"/>
  <c r="AU233" i="4" s="1"/>
  <c r="BI124" i="4"/>
  <c r="BL124" i="4" s="1"/>
  <c r="BQ124" i="4" s="1"/>
  <c r="BR124" i="4" s="1"/>
  <c r="AZ211" i="4"/>
  <c r="Y161" i="4"/>
  <c r="AA161" i="4" s="1"/>
  <c r="I281" i="4"/>
  <c r="H282" i="4" s="1"/>
  <c r="G283" i="4" s="1"/>
  <c r="E283" i="4" s="1"/>
  <c r="V161" i="4"/>
  <c r="K238" i="4"/>
  <c r="L238" i="4" s="1"/>
  <c r="AY232" i="4" l="1"/>
  <c r="AX233" i="4" s="1"/>
  <c r="BP124" i="4"/>
  <c r="AF88" i="14" s="1"/>
  <c r="BJ124" i="4"/>
  <c r="BE125" i="4" s="1"/>
  <c r="BM125" i="4" s="1"/>
  <c r="BN125" i="4" s="1"/>
  <c r="BO125" i="4" s="1"/>
  <c r="AL123" i="14"/>
  <c r="O238" i="4"/>
  <c r="AB457" i="14"/>
  <c r="BA211" i="4"/>
  <c r="BC211" i="4" s="1"/>
  <c r="I282" i="4"/>
  <c r="H283" i="4" s="1"/>
  <c r="G284" i="4" s="1"/>
  <c r="E284" i="4" s="1"/>
  <c r="W161" i="4"/>
  <c r="U162" i="4"/>
  <c r="J239" i="4"/>
  <c r="BS124" i="4" l="1"/>
  <c r="BG125" i="4"/>
  <c r="BK125" i="4" s="1"/>
  <c r="AW234" i="4"/>
  <c r="AY233" i="4"/>
  <c r="AZ212" i="4"/>
  <c r="S162" i="4"/>
  <c r="V162" i="4" s="1"/>
  <c r="I283" i="4"/>
  <c r="H284" i="4" s="1"/>
  <c r="I284" i="4" s="1"/>
  <c r="X162" i="4"/>
  <c r="K239" i="4"/>
  <c r="L239" i="4" s="1"/>
  <c r="E152" i="12"/>
  <c r="F152" i="12" s="1"/>
  <c r="H152" i="12" s="1"/>
  <c r="BI125" i="4" l="1"/>
  <c r="O239" i="4"/>
  <c r="AB459" i="14"/>
  <c r="AU234" i="4"/>
  <c r="AX234" i="4" s="1"/>
  <c r="BA212" i="4"/>
  <c r="BC212" i="4" s="1"/>
  <c r="Y162" i="4"/>
  <c r="AA162" i="4" s="1"/>
  <c r="G285" i="4"/>
  <c r="E285" i="4" s="1"/>
  <c r="H285" i="4" s="1"/>
  <c r="I285" i="4" s="1"/>
  <c r="J240" i="4"/>
  <c r="K240" i="4" s="1"/>
  <c r="L240" i="4" s="1"/>
  <c r="W162" i="4"/>
  <c r="U163" i="4"/>
  <c r="BL125" i="4" l="1"/>
  <c r="BJ125" i="4"/>
  <c r="O240" i="4"/>
  <c r="AB462" i="14"/>
  <c r="AW235" i="4"/>
  <c r="AY234" i="4"/>
  <c r="AZ213" i="4"/>
  <c r="G286" i="4"/>
  <c r="E286" i="4" s="1"/>
  <c r="H286" i="4" s="1"/>
  <c r="I286" i="4" s="1"/>
  <c r="X163" i="4"/>
  <c r="Y163" i="4" s="1"/>
  <c r="S163" i="4"/>
  <c r="J241" i="4"/>
  <c r="BE126" i="4" l="1"/>
  <c r="BG126" i="4" s="1"/>
  <c r="BK126" i="4" s="1"/>
  <c r="BQ125" i="4"/>
  <c r="BR125" i="4" s="1"/>
  <c r="BP125" i="4"/>
  <c r="AF98" i="14" s="1"/>
  <c r="AU235" i="4"/>
  <c r="AX235" i="4" s="1"/>
  <c r="BA213" i="4"/>
  <c r="BC213" i="4" s="1"/>
  <c r="G287" i="4"/>
  <c r="E287" i="4" s="1"/>
  <c r="H287" i="4" s="1"/>
  <c r="G288" i="4" s="1"/>
  <c r="E288" i="4" s="1"/>
  <c r="V163" i="4"/>
  <c r="AA163" i="4"/>
  <c r="K241" i="4"/>
  <c r="L241" i="4" s="1"/>
  <c r="E153" i="12"/>
  <c r="F153" i="12" s="1"/>
  <c r="H153" i="12" s="1"/>
  <c r="BI126" i="4" l="1"/>
  <c r="BL126" i="4" s="1"/>
  <c r="BQ126" i="4" s="1"/>
  <c r="BR126" i="4" s="1"/>
  <c r="BM126" i="4"/>
  <c r="BN126" i="4" s="1"/>
  <c r="BO126" i="4" s="1"/>
  <c r="AL124" i="14"/>
  <c r="BS125" i="4"/>
  <c r="O241" i="4"/>
  <c r="AB464" i="14"/>
  <c r="AW236" i="4"/>
  <c r="AU236" i="4" s="1"/>
  <c r="AY235" i="4"/>
  <c r="AZ214" i="4"/>
  <c r="I287" i="4"/>
  <c r="H288" i="4" s="1"/>
  <c r="I288" i="4" s="1"/>
  <c r="J242" i="4"/>
  <c r="K242" i="4" s="1"/>
  <c r="L242" i="4" s="1"/>
  <c r="U164" i="4"/>
  <c r="W163" i="4"/>
  <c r="BP126" i="4" l="1"/>
  <c r="AF104" i="14" s="1"/>
  <c r="BJ126" i="4"/>
  <c r="BE127" i="4" s="1"/>
  <c r="BG127" i="4" s="1"/>
  <c r="BK127" i="4" s="1"/>
  <c r="AL125" i="14"/>
  <c r="O242" i="4"/>
  <c r="AB466" i="14"/>
  <c r="AX236" i="4"/>
  <c r="AY236" i="4" s="1"/>
  <c r="BA214" i="4"/>
  <c r="BC214" i="4" s="1"/>
  <c r="G289" i="4"/>
  <c r="E289" i="4" s="1"/>
  <c r="H289" i="4" s="1"/>
  <c r="I289" i="4" s="1"/>
  <c r="J243" i="4"/>
  <c r="K243" i="4" s="1"/>
  <c r="L243" i="4" s="1"/>
  <c r="X164" i="4"/>
  <c r="Y164" i="4" s="1"/>
  <c r="S164" i="4"/>
  <c r="E154" i="12"/>
  <c r="F154" i="12" s="1"/>
  <c r="H154" i="12" s="1"/>
  <c r="BS126" i="4" l="1"/>
  <c r="BM127" i="4"/>
  <c r="BN127" i="4" s="1"/>
  <c r="BO127" i="4" s="1"/>
  <c r="BI127" i="4"/>
  <c r="BL127" i="4" s="1"/>
  <c r="O243" i="4"/>
  <c r="AB470" i="14"/>
  <c r="AW237" i="4"/>
  <c r="AU237" i="4" s="1"/>
  <c r="AX237" i="4" s="1"/>
  <c r="AZ215" i="4"/>
  <c r="G290" i="4"/>
  <c r="E290" i="4" s="1"/>
  <c r="H290" i="4" s="1"/>
  <c r="J244" i="4"/>
  <c r="V164" i="4"/>
  <c r="AA164" i="4"/>
  <c r="BJ127" i="4" l="1"/>
  <c r="BE128" i="4" s="1"/>
  <c r="BM128" i="4" s="1"/>
  <c r="BN128" i="4" s="1"/>
  <c r="BO128" i="4" s="1"/>
  <c r="BP127" i="4"/>
  <c r="AF111" i="14" s="1"/>
  <c r="BQ127" i="4"/>
  <c r="BR127" i="4" s="1"/>
  <c r="AW238" i="4"/>
  <c r="AY237" i="4"/>
  <c r="BA215" i="4"/>
  <c r="BC215" i="4" s="1"/>
  <c r="I290" i="4"/>
  <c r="G291" i="4"/>
  <c r="E291" i="4" s="1"/>
  <c r="K244" i="4"/>
  <c r="L244" i="4" s="1"/>
  <c r="U165" i="4"/>
  <c r="W164" i="4"/>
  <c r="BG128" i="4" l="1"/>
  <c r="BK128" i="4" s="1"/>
  <c r="AL126" i="14"/>
  <c r="BS127" i="4"/>
  <c r="O244" i="4"/>
  <c r="AB473" i="14"/>
  <c r="AU238" i="4"/>
  <c r="AX238" i="4" s="1"/>
  <c r="AZ216" i="4"/>
  <c r="S165" i="4"/>
  <c r="V165" i="4" s="1"/>
  <c r="H291" i="4"/>
  <c r="G292" i="4" s="1"/>
  <c r="E292" i="4" s="1"/>
  <c r="J245" i="4"/>
  <c r="K245" i="4" s="1"/>
  <c r="L245" i="4" s="1"/>
  <c r="X165" i="4"/>
  <c r="Y165" i="4" s="1"/>
  <c r="E155" i="12"/>
  <c r="F155" i="12" s="1"/>
  <c r="H155" i="12" s="1"/>
  <c r="BI128" i="4" l="1"/>
  <c r="O245" i="4"/>
  <c r="AB475" i="14"/>
  <c r="AY238" i="4"/>
  <c r="AW239" i="4"/>
  <c r="BA216" i="4"/>
  <c r="BC216" i="4" s="1"/>
  <c r="I291" i="4"/>
  <c r="H292" i="4" s="1"/>
  <c r="G293" i="4" s="1"/>
  <c r="E293" i="4" s="1"/>
  <c r="J246" i="4"/>
  <c r="K246" i="4" s="1"/>
  <c r="L246" i="4" s="1"/>
  <c r="AA165" i="4"/>
  <c r="W165" i="4"/>
  <c r="U166" i="4"/>
  <c r="BL128" i="4" l="1"/>
  <c r="BJ128" i="4"/>
  <c r="BE129" i="4" s="1"/>
  <c r="BM129" i="4" s="1"/>
  <c r="BN129" i="4" s="1"/>
  <c r="BO129" i="4" s="1"/>
  <c r="O246" i="4"/>
  <c r="AB477" i="14"/>
  <c r="AU239" i="4"/>
  <c r="AX239" i="4" s="1"/>
  <c r="AZ217" i="4"/>
  <c r="I292" i="4"/>
  <c r="H293" i="4" s="1"/>
  <c r="X166" i="4"/>
  <c r="S166" i="4"/>
  <c r="J247" i="4"/>
  <c r="E156" i="12"/>
  <c r="F156" i="12" s="1"/>
  <c r="H156" i="12" s="1"/>
  <c r="BP128" i="4" l="1"/>
  <c r="AF125" i="14" s="1"/>
  <c r="BQ128" i="4"/>
  <c r="BR128" i="4" s="1"/>
  <c r="BG129" i="4"/>
  <c r="BK129" i="4" s="1"/>
  <c r="AY239" i="4"/>
  <c r="AW240" i="4"/>
  <c r="AU240" i="4" s="1"/>
  <c r="BA217" i="4"/>
  <c r="BC217" i="4" s="1"/>
  <c r="Y166" i="4"/>
  <c r="AA166" i="4" s="1"/>
  <c r="V166" i="4"/>
  <c r="U167" i="4" s="1"/>
  <c r="G294" i="4"/>
  <c r="E294" i="4" s="1"/>
  <c r="I293" i="4"/>
  <c r="K247" i="4"/>
  <c r="L247" i="4" s="1"/>
  <c r="BI129" i="4" l="1"/>
  <c r="BL129" i="4" s="1"/>
  <c r="BP129" i="4" s="1"/>
  <c r="AF135" i="14" s="1"/>
  <c r="AL127" i="14"/>
  <c r="BS128" i="4"/>
  <c r="O247" i="4"/>
  <c r="AB479" i="14"/>
  <c r="AX240" i="4"/>
  <c r="AY240" i="4" s="1"/>
  <c r="AZ218" i="4"/>
  <c r="W166" i="4"/>
  <c r="H294" i="4"/>
  <c r="J248" i="4"/>
  <c r="K248" i="4" s="1"/>
  <c r="L248" i="4" s="1"/>
  <c r="X167" i="4"/>
  <c r="Y167" i="4" s="1"/>
  <c r="S167" i="4"/>
  <c r="BJ129" i="4" l="1"/>
  <c r="BE130" i="4" s="1"/>
  <c r="BM130" i="4" s="1"/>
  <c r="BN130" i="4" s="1"/>
  <c r="BO130" i="4" s="1"/>
  <c r="BQ129" i="4"/>
  <c r="BR129" i="4" s="1"/>
  <c r="AL128" i="14" s="1"/>
  <c r="O248" i="4"/>
  <c r="AB481" i="14"/>
  <c r="AW241" i="4"/>
  <c r="AU241" i="4" s="1"/>
  <c r="AX241" i="4" s="1"/>
  <c r="AW242" i="4" s="1"/>
  <c r="BA218" i="4"/>
  <c r="BC218" i="4" s="1"/>
  <c r="G295" i="4"/>
  <c r="E295" i="4" s="1"/>
  <c r="I294" i="4"/>
  <c r="J249" i="4"/>
  <c r="K249" i="4" s="1"/>
  <c r="L249" i="4" s="1"/>
  <c r="AA167" i="4"/>
  <c r="V167" i="4"/>
  <c r="E157" i="12"/>
  <c r="F157" i="12" s="1"/>
  <c r="H157" i="12" s="1"/>
  <c r="BG130" i="4" l="1"/>
  <c r="BK130" i="4" s="1"/>
  <c r="BS129" i="4"/>
  <c r="O249" i="4"/>
  <c r="AB483" i="14"/>
  <c r="AY241" i="4"/>
  <c r="AU242" i="4"/>
  <c r="AZ219" i="4"/>
  <c r="H295" i="4"/>
  <c r="G296" i="4" s="1"/>
  <c r="E296" i="4" s="1"/>
  <c r="W167" i="4"/>
  <c r="U168" i="4"/>
  <c r="J250" i="4"/>
  <c r="BI130" i="4" l="1"/>
  <c r="BL130" i="4" s="1"/>
  <c r="BP130" i="4" s="1"/>
  <c r="AF142" i="14" s="1"/>
  <c r="AX242" i="4"/>
  <c r="AY242" i="4" s="1"/>
  <c r="BA219" i="4"/>
  <c r="BC219" i="4" s="1"/>
  <c r="S168" i="4"/>
  <c r="V168" i="4" s="1"/>
  <c r="I295" i="4"/>
  <c r="H296" i="4" s="1"/>
  <c r="I296" i="4" s="1"/>
  <c r="X168" i="4"/>
  <c r="Y168" i="4" s="1"/>
  <c r="K250" i="4"/>
  <c r="L250" i="4" s="1"/>
  <c r="BQ130" i="4" l="1"/>
  <c r="BR130" i="4" s="1"/>
  <c r="AL129" i="14" s="1"/>
  <c r="BJ130" i="4"/>
  <c r="BE131" i="4" s="1"/>
  <c r="BM131" i="4" s="1"/>
  <c r="BN131" i="4" s="1"/>
  <c r="BO131" i="4" s="1"/>
  <c r="O250" i="4"/>
  <c r="AB485" i="14"/>
  <c r="AW243" i="4"/>
  <c r="AZ220" i="4"/>
  <c r="G297" i="4"/>
  <c r="E297" i="4" s="1"/>
  <c r="H297" i="4" s="1"/>
  <c r="J251" i="4"/>
  <c r="K251" i="4" s="1"/>
  <c r="L251" i="4" s="1"/>
  <c r="AA168" i="4"/>
  <c r="U169" i="4"/>
  <c r="W168" i="4"/>
  <c r="E158" i="12"/>
  <c r="F158" i="12" s="1"/>
  <c r="H158" i="12" s="1"/>
  <c r="BG131" i="4" l="1"/>
  <c r="BK131" i="4" s="1"/>
  <c r="BS130" i="4"/>
  <c r="O251" i="4"/>
  <c r="AB487" i="14"/>
  <c r="AU243" i="4"/>
  <c r="AX243" i="4" s="1"/>
  <c r="AY243" i="4" s="1"/>
  <c r="BA220" i="4"/>
  <c r="BC220" i="4" s="1"/>
  <c r="I297" i="4"/>
  <c r="G298" i="4"/>
  <c r="E298" i="4" s="1"/>
  <c r="X169" i="4"/>
  <c r="Y169" i="4" s="1"/>
  <c r="S169" i="4"/>
  <c r="J252" i="4"/>
  <c r="BI131" i="4" l="1"/>
  <c r="BL131" i="4" s="1"/>
  <c r="BP131" i="4" s="1"/>
  <c r="AF139" i="14" s="1"/>
  <c r="AW244" i="4"/>
  <c r="AZ221" i="4"/>
  <c r="H298" i="4"/>
  <c r="G299" i="4" s="1"/>
  <c r="E299" i="4" s="1"/>
  <c r="V169" i="4"/>
  <c r="AA169" i="4"/>
  <c r="K252" i="4"/>
  <c r="L252" i="4" s="1"/>
  <c r="BJ131" i="4" l="1"/>
  <c r="BE132" i="4" s="1"/>
  <c r="BM132" i="4" s="1"/>
  <c r="BN132" i="4" s="1"/>
  <c r="BO132" i="4" s="1"/>
  <c r="BQ131" i="4"/>
  <c r="BR131" i="4" s="1"/>
  <c r="AL130" i="14" s="1"/>
  <c r="O252" i="4"/>
  <c r="AB489" i="14"/>
  <c r="AU244" i="4"/>
  <c r="AX244" i="4" s="1"/>
  <c r="AY244" i="4" s="1"/>
  <c r="BA221" i="4"/>
  <c r="BC221" i="4" s="1"/>
  <c r="I298" i="4"/>
  <c r="H299" i="4" s="1"/>
  <c r="G300" i="4" s="1"/>
  <c r="E300" i="4" s="1"/>
  <c r="J253" i="4"/>
  <c r="K253" i="4" s="1"/>
  <c r="L253" i="4" s="1"/>
  <c r="W169" i="4"/>
  <c r="U170" i="4"/>
  <c r="E159" i="12"/>
  <c r="F159" i="12" s="1"/>
  <c r="H159" i="12" s="1"/>
  <c r="BG132" i="4" l="1"/>
  <c r="BK132" i="4" s="1"/>
  <c r="BS131" i="4"/>
  <c r="BI132" i="4"/>
  <c r="BL132" i="4" s="1"/>
  <c r="BP132" i="4" s="1"/>
  <c r="AF149" i="14" s="1"/>
  <c r="O253" i="4"/>
  <c r="AB491" i="14"/>
  <c r="AW245" i="4"/>
  <c r="AZ222" i="4"/>
  <c r="I299" i="4"/>
  <c r="H300" i="4" s="1"/>
  <c r="S170" i="4"/>
  <c r="X170" i="4"/>
  <c r="Y170" i="4" s="1"/>
  <c r="J254" i="4"/>
  <c r="BQ132" i="4" l="1"/>
  <c r="BR132" i="4" s="1"/>
  <c r="AL131" i="14" s="1"/>
  <c r="BJ132" i="4"/>
  <c r="BE133" i="4" s="1"/>
  <c r="BM133" i="4" s="1"/>
  <c r="BN133" i="4" s="1"/>
  <c r="BO133" i="4" s="1"/>
  <c r="AU245" i="4"/>
  <c r="AX245" i="4" s="1"/>
  <c r="AW246" i="4" s="1"/>
  <c r="BA222" i="4"/>
  <c r="BC222" i="4" s="1"/>
  <c r="G301" i="4"/>
  <c r="E301" i="4" s="1"/>
  <c r="I300" i="4"/>
  <c r="V170" i="4"/>
  <c r="AA170" i="4"/>
  <c r="K254" i="4"/>
  <c r="L254" i="4" s="1"/>
  <c r="BS132" i="4" l="1"/>
  <c r="BG133" i="4"/>
  <c r="BK133" i="4" s="1"/>
  <c r="AY245" i="4"/>
  <c r="O254" i="4"/>
  <c r="AB493" i="14"/>
  <c r="AU246" i="4"/>
  <c r="AZ223" i="4"/>
  <c r="BA223" i="4" s="1"/>
  <c r="BC223" i="4" s="1"/>
  <c r="H301" i="4"/>
  <c r="U171" i="4"/>
  <c r="W170" i="4"/>
  <c r="J255" i="4"/>
  <c r="E160" i="12"/>
  <c r="F160" i="12" s="1"/>
  <c r="H160" i="12" s="1"/>
  <c r="BI133" i="4" l="1"/>
  <c r="BL133" i="4" s="1"/>
  <c r="BP133" i="4" s="1"/>
  <c r="AF154" i="14" s="1"/>
  <c r="AX246" i="4"/>
  <c r="AY246" i="4" s="1"/>
  <c r="AZ224" i="4"/>
  <c r="I301" i="4"/>
  <c r="G302" i="4"/>
  <c r="E302" i="4" s="1"/>
  <c r="X171" i="4"/>
  <c r="Y171" i="4" s="1"/>
  <c r="S171" i="4"/>
  <c r="K255" i="4"/>
  <c r="L255" i="4" s="1"/>
  <c r="BJ133" i="4" l="1"/>
  <c r="BE134" i="4" s="1"/>
  <c r="BM134" i="4" s="1"/>
  <c r="BN134" i="4" s="1"/>
  <c r="BO134" i="4" s="1"/>
  <c r="BQ133" i="4"/>
  <c r="BR133" i="4" s="1"/>
  <c r="AL132" i="14" s="1"/>
  <c r="AW247" i="4"/>
  <c r="AU247" i="4" s="1"/>
  <c r="AX247" i="4" s="1"/>
  <c r="AY247" i="4" s="1"/>
  <c r="O255" i="4"/>
  <c r="AB495" i="14"/>
  <c r="BA224" i="4"/>
  <c r="BC224" i="4" s="1"/>
  <c r="H302" i="4"/>
  <c r="I302" i="4" s="1"/>
  <c r="J256" i="4"/>
  <c r="K256" i="4" s="1"/>
  <c r="L256" i="4" s="1"/>
  <c r="AA171" i="4"/>
  <c r="V171" i="4"/>
  <c r="BG134" i="4" l="1"/>
  <c r="BS133" i="4"/>
  <c r="AW248" i="4"/>
  <c r="AU248" i="4" s="1"/>
  <c r="AX248" i="4" s="1"/>
  <c r="O256" i="4"/>
  <c r="AB497" i="14"/>
  <c r="BI134" i="4"/>
  <c r="BL134" i="4" s="1"/>
  <c r="BK134" i="4"/>
  <c r="AZ225" i="4"/>
  <c r="G303" i="4"/>
  <c r="E303" i="4" s="1"/>
  <c r="H303" i="4" s="1"/>
  <c r="J257" i="4"/>
  <c r="K257" i="4" s="1"/>
  <c r="L257" i="4" s="1"/>
  <c r="W171" i="4"/>
  <c r="U172" i="4"/>
  <c r="E161" i="12"/>
  <c r="F161" i="12" s="1"/>
  <c r="H161" i="12" s="1"/>
  <c r="BJ134" i="4" l="1"/>
  <c r="BE135" i="4" s="1"/>
  <c r="BM135" i="4" s="1"/>
  <c r="BN135" i="4" s="1"/>
  <c r="BO135" i="4" s="1"/>
  <c r="O257" i="4"/>
  <c r="AB501" i="14"/>
  <c r="BQ134" i="4"/>
  <c r="BR134" i="4" s="1"/>
  <c r="AL133" i="14" s="1"/>
  <c r="BP134" i="4"/>
  <c r="AF159" i="14" s="1"/>
  <c r="AY248" i="4"/>
  <c r="AW249" i="4"/>
  <c r="BA225" i="4"/>
  <c r="BC225" i="4" s="1"/>
  <c r="S172" i="4"/>
  <c r="V172" i="4" s="1"/>
  <c r="I303" i="4"/>
  <c r="G304" i="4"/>
  <c r="E304" i="4" s="1"/>
  <c r="X172" i="4"/>
  <c r="Y172" i="4" s="1"/>
  <c r="J258" i="4"/>
  <c r="BS134" i="4" l="1"/>
  <c r="BG135" i="4"/>
  <c r="BI135" i="4" s="1"/>
  <c r="AU249" i="4"/>
  <c r="AX249" i="4" s="1"/>
  <c r="AZ226" i="4"/>
  <c r="H304" i="4"/>
  <c r="I304" i="4" s="1"/>
  <c r="AA172" i="4"/>
  <c r="U173" i="4"/>
  <c r="W172" i="4"/>
  <c r="K258" i="4"/>
  <c r="L258" i="4" s="1"/>
  <c r="O258" i="4" l="1"/>
  <c r="AB503" i="14"/>
  <c r="BK135" i="4"/>
  <c r="BJ135" i="4"/>
  <c r="AW250" i="4"/>
  <c r="AY249" i="4"/>
  <c r="BA226" i="4"/>
  <c r="BC226" i="4" s="1"/>
  <c r="G305" i="4"/>
  <c r="E305" i="4" s="1"/>
  <c r="H305" i="4" s="1"/>
  <c r="X173" i="4"/>
  <c r="S173" i="4"/>
  <c r="J259" i="4"/>
  <c r="E162" i="12"/>
  <c r="F162" i="12" s="1"/>
  <c r="H162" i="12" s="1"/>
  <c r="BL135" i="4" l="1"/>
  <c r="BP135" i="4" s="1"/>
  <c r="AF164" i="14" s="1"/>
  <c r="BE136" i="4"/>
  <c r="BM136" i="4" s="1"/>
  <c r="BN136" i="4" s="1"/>
  <c r="BO136" i="4" s="1"/>
  <c r="AU250" i="4"/>
  <c r="AX250" i="4" s="1"/>
  <c r="AW251" i="4" s="1"/>
  <c r="AU251" i="4" s="1"/>
  <c r="AZ227" i="4"/>
  <c r="Y173" i="4"/>
  <c r="AA173" i="4" s="1"/>
  <c r="G306" i="4"/>
  <c r="E306" i="4" s="1"/>
  <c r="I305" i="4"/>
  <c r="V173" i="4"/>
  <c r="K259" i="4"/>
  <c r="L259" i="4" s="1"/>
  <c r="BQ135" i="4" l="1"/>
  <c r="BR135" i="4" s="1"/>
  <c r="AL134" i="14" s="1"/>
  <c r="O259" i="4"/>
  <c r="AB507" i="14"/>
  <c r="BG136" i="4"/>
  <c r="BK136" i="4" s="1"/>
  <c r="AY250" i="4"/>
  <c r="AX251" i="4" s="1"/>
  <c r="AY251" i="4" s="1"/>
  <c r="BA227" i="4"/>
  <c r="BC227" i="4" s="1"/>
  <c r="H306" i="4"/>
  <c r="G307" i="4" s="1"/>
  <c r="E307" i="4" s="1"/>
  <c r="U174" i="4"/>
  <c r="W173" i="4"/>
  <c r="J260" i="4"/>
  <c r="BS135" i="4" l="1"/>
  <c r="BI136" i="4"/>
  <c r="BJ136" i="4" s="1"/>
  <c r="AW252" i="4"/>
  <c r="AZ228" i="4"/>
  <c r="S174" i="4"/>
  <c r="V174" i="4" s="1"/>
  <c r="I306" i="4"/>
  <c r="H307" i="4" s="1"/>
  <c r="I307" i="4" s="1"/>
  <c r="X174" i="4"/>
  <c r="Y174" i="4" s="1"/>
  <c r="K260" i="4"/>
  <c r="L260" i="4" s="1"/>
  <c r="E163" i="12"/>
  <c r="F163" i="12" s="1"/>
  <c r="H163" i="12" s="1"/>
  <c r="O260" i="4" l="1"/>
  <c r="AB509" i="14"/>
  <c r="BL136" i="4"/>
  <c r="AU252" i="4"/>
  <c r="AX252" i="4" s="1"/>
  <c r="AW253" i="4" s="1"/>
  <c r="BA228" i="4"/>
  <c r="BC228" i="4" s="1"/>
  <c r="G308" i="4"/>
  <c r="E308" i="4" s="1"/>
  <c r="H308" i="4" s="1"/>
  <c r="I308" i="4" s="1"/>
  <c r="AA174" i="4"/>
  <c r="W174" i="4"/>
  <c r="U175" i="4"/>
  <c r="J261" i="4"/>
  <c r="BE137" i="4" l="1"/>
  <c r="BG137" i="4" s="1"/>
  <c r="BK137" i="4" s="1"/>
  <c r="BQ136" i="4"/>
  <c r="BR136" i="4" s="1"/>
  <c r="AL135" i="14" s="1"/>
  <c r="BP136" i="4"/>
  <c r="AF168" i="14" s="1"/>
  <c r="AY252" i="4"/>
  <c r="AU253" i="4"/>
  <c r="AZ229" i="4"/>
  <c r="G309" i="4"/>
  <c r="E309" i="4" s="1"/>
  <c r="H309" i="4" s="1"/>
  <c r="G310" i="4" s="1"/>
  <c r="E310" i="4" s="1"/>
  <c r="S175" i="4"/>
  <c r="X175" i="4"/>
  <c r="Y175" i="4" s="1"/>
  <c r="K261" i="4"/>
  <c r="L261" i="4" s="1"/>
  <c r="O261" i="4" l="1"/>
  <c r="AB512" i="14"/>
  <c r="BI137" i="4"/>
  <c r="BJ137" i="4" s="1"/>
  <c r="BM137" i="4"/>
  <c r="BN137" i="4" s="1"/>
  <c r="BO137" i="4" s="1"/>
  <c r="BS136" i="4"/>
  <c r="AX253" i="4"/>
  <c r="AY253" i="4" s="1"/>
  <c r="BA229" i="4"/>
  <c r="BC229" i="4" s="1"/>
  <c r="I309" i="4"/>
  <c r="H310" i="4" s="1"/>
  <c r="J262" i="4"/>
  <c r="K262" i="4" s="1"/>
  <c r="L262" i="4" s="1"/>
  <c r="AA175" i="4"/>
  <c r="V175" i="4"/>
  <c r="E164" i="12"/>
  <c r="F164" i="12" s="1"/>
  <c r="H164" i="12" s="1"/>
  <c r="AW254" i="4" l="1"/>
  <c r="AU254" i="4" s="1"/>
  <c r="AX254" i="4" s="1"/>
  <c r="AW255" i="4" s="1"/>
  <c r="O262" i="4"/>
  <c r="AB514" i="14"/>
  <c r="BL137" i="4"/>
  <c r="AZ230" i="4"/>
  <c r="G311" i="4"/>
  <c r="E311" i="4" s="1"/>
  <c r="I310" i="4"/>
  <c r="W175" i="4"/>
  <c r="U176" i="4"/>
  <c r="J263" i="4"/>
  <c r="BE138" i="4" l="1"/>
  <c r="BQ137" i="4"/>
  <c r="BR137" i="4" s="1"/>
  <c r="AL136" i="14" s="1"/>
  <c r="BP137" i="4"/>
  <c r="AF173" i="14" s="1"/>
  <c r="AY254" i="4"/>
  <c r="AU255" i="4"/>
  <c r="BA230" i="4"/>
  <c r="BC230" i="4" s="1"/>
  <c r="H311" i="4"/>
  <c r="G312" i="4" s="1"/>
  <c r="E312" i="4" s="1"/>
  <c r="X176" i="4"/>
  <c r="Y176" i="4" s="1"/>
  <c r="S176" i="4"/>
  <c r="K263" i="4"/>
  <c r="L263" i="4" s="1"/>
  <c r="O263" i="4" l="1"/>
  <c r="AB517" i="14"/>
  <c r="BG138" i="4"/>
  <c r="BK138" i="4" s="1"/>
  <c r="BM138" i="4"/>
  <c r="BN138" i="4" s="1"/>
  <c r="BO138" i="4" s="1"/>
  <c r="BS137" i="4"/>
  <c r="AX255" i="4"/>
  <c r="AY255" i="4" s="1"/>
  <c r="AZ231" i="4"/>
  <c r="I311" i="4"/>
  <c r="H312" i="4" s="1"/>
  <c r="J264" i="4"/>
  <c r="K264" i="4" s="1"/>
  <c r="L264" i="4" s="1"/>
  <c r="AA176" i="4"/>
  <c r="V176" i="4"/>
  <c r="E165" i="12"/>
  <c r="F165" i="12" s="1"/>
  <c r="H165" i="12" s="1"/>
  <c r="BI138" i="4" l="1"/>
  <c r="BL138" i="4" s="1"/>
  <c r="BP138" i="4" s="1"/>
  <c r="AF177" i="14" s="1"/>
  <c r="O264" i="4"/>
  <c r="AB519" i="14"/>
  <c r="AW256" i="4"/>
  <c r="BA231" i="4"/>
  <c r="BC231" i="4" s="1"/>
  <c r="G313" i="4"/>
  <c r="E313" i="4" s="1"/>
  <c r="I312" i="4"/>
  <c r="W176" i="4"/>
  <c r="U177" i="4"/>
  <c r="J265" i="4"/>
  <c r="BJ138" i="4" l="1"/>
  <c r="BE139" i="4" s="1"/>
  <c r="BM139" i="4" s="1"/>
  <c r="BN139" i="4" s="1"/>
  <c r="BO139" i="4" s="1"/>
  <c r="BQ138" i="4"/>
  <c r="BR138" i="4" s="1"/>
  <c r="AL137" i="14" s="1"/>
  <c r="AU256" i="4"/>
  <c r="AX256" i="4" s="1"/>
  <c r="AY256" i="4" s="1"/>
  <c r="AZ232" i="4"/>
  <c r="S177" i="4"/>
  <c r="V177" i="4" s="1"/>
  <c r="U178" i="4" s="1"/>
  <c r="H313" i="4"/>
  <c r="G314" i="4" s="1"/>
  <c r="E314" i="4" s="1"/>
  <c r="X177" i="4"/>
  <c r="Y177" i="4" s="1"/>
  <c r="K265" i="4"/>
  <c r="L265" i="4" s="1"/>
  <c r="BS138" i="4" l="1"/>
  <c r="O265" i="4"/>
  <c r="AB521" i="14"/>
  <c r="BG139" i="4"/>
  <c r="BK139" i="4" s="1"/>
  <c r="AW257" i="4"/>
  <c r="AU257" i="4" s="1"/>
  <c r="AX257" i="4" s="1"/>
  <c r="BA232" i="4"/>
  <c r="BC232" i="4" s="1"/>
  <c r="S178" i="4"/>
  <c r="I313" i="4"/>
  <c r="H314" i="4" s="1"/>
  <c r="I314" i="4" s="1"/>
  <c r="W177" i="4"/>
  <c r="AA177" i="4"/>
  <c r="J266" i="4"/>
  <c r="E166" i="12"/>
  <c r="F166" i="12" s="1"/>
  <c r="H166" i="12" s="1"/>
  <c r="BI139" i="4" l="1"/>
  <c r="BL139" i="4" s="1"/>
  <c r="AW258" i="4"/>
  <c r="AU258" i="4" s="1"/>
  <c r="AY257" i="4"/>
  <c r="AZ233" i="4"/>
  <c r="V178" i="4"/>
  <c r="W178" i="4" s="1"/>
  <c r="G315" i="4"/>
  <c r="E315" i="4" s="1"/>
  <c r="H315" i="4" s="1"/>
  <c r="G316" i="4" s="1"/>
  <c r="E316" i="4" s="1"/>
  <c r="X178" i="4"/>
  <c r="Y178" i="4" s="1"/>
  <c r="K266" i="4"/>
  <c r="L266" i="4" s="1"/>
  <c r="BJ139" i="4" l="1"/>
  <c r="BE140" i="4" s="1"/>
  <c r="O266" i="4"/>
  <c r="AB523" i="14"/>
  <c r="BQ139" i="4"/>
  <c r="BR139" i="4" s="1"/>
  <c r="AL138" i="14" s="1"/>
  <c r="BP139" i="4"/>
  <c r="AX258" i="4"/>
  <c r="AW259" i="4" s="1"/>
  <c r="AU259" i="4" s="1"/>
  <c r="BA233" i="4"/>
  <c r="BC233" i="4" s="1"/>
  <c r="U179" i="4"/>
  <c r="S179" i="4" s="1"/>
  <c r="I315" i="4"/>
  <c r="H316" i="4" s="1"/>
  <c r="G317" i="4" s="1"/>
  <c r="E317" i="4" s="1"/>
  <c r="J267" i="4"/>
  <c r="K267" i="4" s="1"/>
  <c r="L267" i="4" s="1"/>
  <c r="AA178" i="4"/>
  <c r="E167" i="12"/>
  <c r="F167" i="12" s="1"/>
  <c r="H167" i="12" s="1"/>
  <c r="BS139" i="4" l="1"/>
  <c r="AF185" i="14"/>
  <c r="O267" i="4"/>
  <c r="AB526" i="14"/>
  <c r="BG140" i="4"/>
  <c r="BI140" i="4" s="1"/>
  <c r="BM140" i="4"/>
  <c r="BN140" i="4" s="1"/>
  <c r="BO140" i="4" s="1"/>
  <c r="AY258" i="4"/>
  <c r="AX259" i="4" s="1"/>
  <c r="AZ234" i="4"/>
  <c r="I316" i="4"/>
  <c r="H317" i="4" s="1"/>
  <c r="J268" i="4"/>
  <c r="K268" i="4" s="1"/>
  <c r="L268" i="4" s="1"/>
  <c r="V179" i="4"/>
  <c r="X179" i="4"/>
  <c r="Y179" i="4" s="1"/>
  <c r="O268" i="4" l="1"/>
  <c r="AB528" i="14"/>
  <c r="BK140" i="4"/>
  <c r="BL140" i="4"/>
  <c r="AY259" i="4"/>
  <c r="AW260" i="4"/>
  <c r="AU260" i="4" s="1"/>
  <c r="BA234" i="4"/>
  <c r="BC234" i="4" s="1"/>
  <c r="I317" i="4"/>
  <c r="G318" i="4"/>
  <c r="E318" i="4" s="1"/>
  <c r="J269" i="4"/>
  <c r="K269" i="4" s="1"/>
  <c r="L269" i="4" s="1"/>
  <c r="AA179" i="4"/>
  <c r="U180" i="4"/>
  <c r="W179" i="4"/>
  <c r="E168" i="12"/>
  <c r="F168" i="12" s="1"/>
  <c r="H168" i="12" s="1"/>
  <c r="O269" i="4" l="1"/>
  <c r="AB530" i="14"/>
  <c r="BJ140" i="4"/>
  <c r="BQ140" i="4"/>
  <c r="BR140" i="4" s="1"/>
  <c r="AL139" i="14" s="1"/>
  <c r="BP140" i="4"/>
  <c r="AF190" i="14" s="1"/>
  <c r="AX260" i="4"/>
  <c r="AZ235" i="4"/>
  <c r="S180" i="4"/>
  <c r="H318" i="4"/>
  <c r="I318" i="4" s="1"/>
  <c r="J270" i="4"/>
  <c r="K270" i="4" s="1"/>
  <c r="L270" i="4" s="1"/>
  <c r="X180" i="4"/>
  <c r="Y180" i="4" s="1"/>
  <c r="O270" i="4" l="1"/>
  <c r="AB534" i="14"/>
  <c r="BS140" i="4"/>
  <c r="BE141" i="4"/>
  <c r="BM141" i="4" s="1"/>
  <c r="BN141" i="4" s="1"/>
  <c r="BO141" i="4" s="1"/>
  <c r="AY260" i="4"/>
  <c r="AW261" i="4"/>
  <c r="AU261" i="4" s="1"/>
  <c r="BA235" i="4"/>
  <c r="BC235" i="4" s="1"/>
  <c r="V180" i="4"/>
  <c r="W180" i="4" s="1"/>
  <c r="G319" i="4"/>
  <c r="E319" i="4" s="1"/>
  <c r="H319" i="4" s="1"/>
  <c r="G320" i="4" s="1"/>
  <c r="E320" i="4" s="1"/>
  <c r="AA180" i="4"/>
  <c r="J271" i="4"/>
  <c r="E169" i="12"/>
  <c r="F169" i="12" s="1"/>
  <c r="H169" i="12" s="1"/>
  <c r="BG141" i="4" l="1"/>
  <c r="BK141" i="4" s="1"/>
  <c r="AX261" i="4"/>
  <c r="AW262" i="4" s="1"/>
  <c r="AU262" i="4" s="1"/>
  <c r="AZ236" i="4"/>
  <c r="U181" i="4"/>
  <c r="X181" i="4" s="1"/>
  <c r="Y181" i="4" s="1"/>
  <c r="I319" i="4"/>
  <c r="H320" i="4" s="1"/>
  <c r="I320" i="4" s="1"/>
  <c r="K271" i="4"/>
  <c r="L271" i="4" s="1"/>
  <c r="O271" i="4" l="1"/>
  <c r="AB537" i="14"/>
  <c r="BI141" i="4"/>
  <c r="BL141" i="4" s="1"/>
  <c r="AY261" i="4"/>
  <c r="AX262" i="4" s="1"/>
  <c r="BA236" i="4"/>
  <c r="BC236" i="4" s="1"/>
  <c r="S181" i="4"/>
  <c r="G321" i="4"/>
  <c r="E321" i="4" s="1"/>
  <c r="H321" i="4" s="1"/>
  <c r="I321" i="4" s="1"/>
  <c r="J272" i="4"/>
  <c r="AA181" i="4"/>
  <c r="BJ141" i="4" l="1"/>
  <c r="BE142" i="4" s="1"/>
  <c r="BM142" i="4" s="1"/>
  <c r="BN142" i="4" s="1"/>
  <c r="BO142" i="4" s="1"/>
  <c r="BQ141" i="4"/>
  <c r="BR141" i="4" s="1"/>
  <c r="AL140" i="14" s="1"/>
  <c r="BP141" i="4"/>
  <c r="AF197" i="14" s="1"/>
  <c r="AY262" i="4"/>
  <c r="AW263" i="4"/>
  <c r="AU263" i="4" s="1"/>
  <c r="AZ237" i="4"/>
  <c r="V181" i="4"/>
  <c r="G322" i="4"/>
  <c r="E322" i="4" s="1"/>
  <c r="H322" i="4" s="1"/>
  <c r="I322" i="4" s="1"/>
  <c r="K272" i="4"/>
  <c r="L272" i="4" s="1"/>
  <c r="E170" i="12"/>
  <c r="F170" i="12" s="1"/>
  <c r="H170" i="12" s="1"/>
  <c r="O272" i="4" l="1"/>
  <c r="AB539" i="14"/>
  <c r="BG142" i="4"/>
  <c r="BK142" i="4" s="1"/>
  <c r="BS141" i="4"/>
  <c r="AX263" i="4"/>
  <c r="AW264" i="4" s="1"/>
  <c r="AU264" i="4" s="1"/>
  <c r="BA237" i="4"/>
  <c r="BC237" i="4" s="1"/>
  <c r="W181" i="4"/>
  <c r="U182" i="4"/>
  <c r="G323" i="4"/>
  <c r="E323" i="4" s="1"/>
  <c r="H323" i="4" s="1"/>
  <c r="G324" i="4" s="1"/>
  <c r="E324" i="4" s="1"/>
  <c r="J273" i="4"/>
  <c r="K273" i="4" s="1"/>
  <c r="L273" i="4" s="1"/>
  <c r="O273" i="4" l="1"/>
  <c r="AB543" i="14"/>
  <c r="BI142" i="4"/>
  <c r="BL142" i="4" s="1"/>
  <c r="AY263" i="4"/>
  <c r="AX264" i="4" s="1"/>
  <c r="AY264" i="4" s="1"/>
  <c r="AZ238" i="4"/>
  <c r="S182" i="4"/>
  <c r="X182" i="4"/>
  <c r="I323" i="4"/>
  <c r="H324" i="4" s="1"/>
  <c r="G325" i="4" s="1"/>
  <c r="E325" i="4" s="1"/>
  <c r="J274" i="4"/>
  <c r="K274" i="4" s="1"/>
  <c r="L274" i="4" s="1"/>
  <c r="O274" i="4" l="1"/>
  <c r="AB545" i="14"/>
  <c r="BJ142" i="4"/>
  <c r="BP142" i="4"/>
  <c r="AF205" i="14" s="1"/>
  <c r="BQ142" i="4"/>
  <c r="BR142" i="4" s="1"/>
  <c r="AL141" i="14" s="1"/>
  <c r="AW265" i="4"/>
  <c r="BA238" i="4"/>
  <c r="BC238" i="4" s="1"/>
  <c r="Y182" i="4"/>
  <c r="AA182" i="4" s="1"/>
  <c r="V182" i="4"/>
  <c r="I324" i="4"/>
  <c r="H325" i="4" s="1"/>
  <c r="J275" i="4"/>
  <c r="K275" i="4" s="1"/>
  <c r="L275" i="4" s="1"/>
  <c r="E171" i="12"/>
  <c r="F171" i="12" s="1"/>
  <c r="H171" i="12" s="1"/>
  <c r="O275" i="4" l="1"/>
  <c r="AB549" i="14"/>
  <c r="BS142" i="4"/>
  <c r="BE143" i="4"/>
  <c r="BM143" i="4" s="1"/>
  <c r="BN143" i="4" s="1"/>
  <c r="BO143" i="4" s="1"/>
  <c r="AU265" i="4"/>
  <c r="AX265" i="4" s="1"/>
  <c r="AY265" i="4" s="1"/>
  <c r="AZ239" i="4"/>
  <c r="U183" i="4"/>
  <c r="W182" i="4"/>
  <c r="G326" i="4"/>
  <c r="E326" i="4" s="1"/>
  <c r="I325" i="4"/>
  <c r="J276" i="4"/>
  <c r="K276" i="4" s="1"/>
  <c r="L276" i="4" s="1"/>
  <c r="O276" i="4" l="1"/>
  <c r="AB551" i="14"/>
  <c r="BG143" i="4"/>
  <c r="BK143" i="4" s="1"/>
  <c r="AW266" i="4"/>
  <c r="BA239" i="4"/>
  <c r="BC239" i="4" s="1"/>
  <c r="S183" i="4"/>
  <c r="V183" i="4" s="1"/>
  <c r="X183" i="4"/>
  <c r="Y183" i="4" s="1"/>
  <c r="H326" i="4"/>
  <c r="I326" i="4" s="1"/>
  <c r="J277" i="4"/>
  <c r="K277" i="4" s="1"/>
  <c r="L277" i="4" s="1"/>
  <c r="O277" i="4" l="1"/>
  <c r="AB554" i="14"/>
  <c r="BI143" i="4"/>
  <c r="BL143" i="4" s="1"/>
  <c r="AU266" i="4"/>
  <c r="AX266" i="4" s="1"/>
  <c r="AW267" i="4" s="1"/>
  <c r="AU267" i="4" s="1"/>
  <c r="AZ240" i="4"/>
  <c r="W183" i="4"/>
  <c r="U184" i="4"/>
  <c r="AA183" i="4"/>
  <c r="G327" i="4"/>
  <c r="E327" i="4" s="1"/>
  <c r="H327" i="4" s="1"/>
  <c r="G328" i="4" s="1"/>
  <c r="E328" i="4" s="1"/>
  <c r="J278" i="4"/>
  <c r="K278" i="4" s="1"/>
  <c r="L278" i="4" s="1"/>
  <c r="E172" i="12"/>
  <c r="F172" i="12" s="1"/>
  <c r="H172" i="12" s="1"/>
  <c r="O278" i="4" l="1"/>
  <c r="AB556" i="14"/>
  <c r="BQ143" i="4"/>
  <c r="BR143" i="4" s="1"/>
  <c r="AL142" i="14" s="1"/>
  <c r="BP143" i="4"/>
  <c r="AF209" i="14" s="1"/>
  <c r="BJ143" i="4"/>
  <c r="AY266" i="4"/>
  <c r="AX267" i="4" s="1"/>
  <c r="BA240" i="4"/>
  <c r="BC240" i="4" s="1"/>
  <c r="X184" i="4"/>
  <c r="S184" i="4"/>
  <c r="I327" i="4"/>
  <c r="H328" i="4" s="1"/>
  <c r="G329" i="4" s="1"/>
  <c r="E329" i="4" s="1"/>
  <c r="J279" i="4"/>
  <c r="K279" i="4" s="1"/>
  <c r="L279" i="4" s="1"/>
  <c r="BS143" i="4" l="1"/>
  <c r="O279" i="4"/>
  <c r="AB561" i="14"/>
  <c r="BE144" i="4"/>
  <c r="BM144" i="4" s="1"/>
  <c r="BN144" i="4" s="1"/>
  <c r="BO144" i="4" s="1"/>
  <c r="AY267" i="4"/>
  <c r="AW268" i="4"/>
  <c r="AU268" i="4" s="1"/>
  <c r="AZ241" i="4"/>
  <c r="Y184" i="4"/>
  <c r="AA184" i="4" s="1"/>
  <c r="V184" i="4"/>
  <c r="I328" i="4"/>
  <c r="H329" i="4" s="1"/>
  <c r="J280" i="4"/>
  <c r="BG144" i="4" l="1"/>
  <c r="BK144" i="4" s="1"/>
  <c r="AX268" i="4"/>
  <c r="AY268" i="4" s="1"/>
  <c r="BA241" i="4"/>
  <c r="BC241" i="4" s="1"/>
  <c r="U185" i="4"/>
  <c r="S185" i="4" s="1"/>
  <c r="W184" i="4"/>
  <c r="G330" i="4"/>
  <c r="E330" i="4" s="1"/>
  <c r="I329" i="4"/>
  <c r="K280" i="4"/>
  <c r="L280" i="4" s="1"/>
  <c r="E173" i="12"/>
  <c r="F173" i="12" s="1"/>
  <c r="H173" i="12" s="1"/>
  <c r="BI144" i="4" l="1"/>
  <c r="O280" i="4"/>
  <c r="AB562" i="14"/>
  <c r="AW269" i="4"/>
  <c r="AZ242" i="4"/>
  <c r="V185" i="4"/>
  <c r="X185" i="4"/>
  <c r="Y185" i="4" s="1"/>
  <c r="H330" i="4"/>
  <c r="J281" i="4"/>
  <c r="K281" i="4" s="1"/>
  <c r="BL144" i="4" l="1"/>
  <c r="BJ144" i="4"/>
  <c r="BE145" i="4" s="1"/>
  <c r="BM145" i="4" s="1"/>
  <c r="BN145" i="4" s="1"/>
  <c r="BO145" i="4" s="1"/>
  <c r="AU269" i="4"/>
  <c r="AX269" i="4" s="1"/>
  <c r="AW270" i="4" s="1"/>
  <c r="BA242" i="4"/>
  <c r="BC242" i="4" s="1"/>
  <c r="AA185" i="4"/>
  <c r="W185" i="4"/>
  <c r="U186" i="4"/>
  <c r="S186" i="4" s="1"/>
  <c r="G331" i="4"/>
  <c r="E331" i="4" s="1"/>
  <c r="I330" i="4"/>
  <c r="L281" i="4"/>
  <c r="J282" i="4"/>
  <c r="K282" i="4" s="1"/>
  <c r="L282" i="4" s="1"/>
  <c r="E174" i="12"/>
  <c r="F174" i="12" s="1"/>
  <c r="H174" i="12" s="1"/>
  <c r="BG145" i="4" l="1"/>
  <c r="BK145" i="4" s="1"/>
  <c r="BQ144" i="4"/>
  <c r="BR144" i="4" s="1"/>
  <c r="BP144" i="4"/>
  <c r="AF213" i="14" s="1"/>
  <c r="O282" i="4"/>
  <c r="AB568" i="14"/>
  <c r="O281" i="4"/>
  <c r="AB565" i="14"/>
  <c r="AY269" i="4"/>
  <c r="AU270" i="4"/>
  <c r="AZ243" i="4"/>
  <c r="X186" i="4"/>
  <c r="Y186" i="4" s="1"/>
  <c r="V186" i="4"/>
  <c r="H331" i="4"/>
  <c r="I331" i="4" s="1"/>
  <c r="J283" i="4"/>
  <c r="K283" i="4" s="1"/>
  <c r="L283" i="4" s="1"/>
  <c r="BI145" i="4" l="1"/>
  <c r="BL145" i="4" s="1"/>
  <c r="BP145" i="4" s="1"/>
  <c r="AF216" i="14" s="1"/>
  <c r="AL143" i="14"/>
  <c r="BS144" i="4"/>
  <c r="O283" i="4"/>
  <c r="AB572" i="14"/>
  <c r="AX270" i="4"/>
  <c r="AW271" i="4" s="1"/>
  <c r="BA243" i="4"/>
  <c r="BC243" i="4" s="1"/>
  <c r="W186" i="4"/>
  <c r="U187" i="4"/>
  <c r="S187" i="4" s="1"/>
  <c r="AA186" i="4"/>
  <c r="G332" i="4"/>
  <c r="E332" i="4" s="1"/>
  <c r="H332" i="4" s="1"/>
  <c r="G333" i="4" s="1"/>
  <c r="E333" i="4" s="1"/>
  <c r="J284" i="4"/>
  <c r="E175" i="12"/>
  <c r="F175" i="12" s="1"/>
  <c r="H175" i="12" s="1"/>
  <c r="BJ145" i="4" l="1"/>
  <c r="BE146" i="4" s="1"/>
  <c r="BM146" i="4" s="1"/>
  <c r="BN146" i="4" s="1"/>
  <c r="BO146" i="4" s="1"/>
  <c r="BQ145" i="4"/>
  <c r="BR145" i="4" s="1"/>
  <c r="AY270" i="4"/>
  <c r="AU271" i="4"/>
  <c r="AZ244" i="4"/>
  <c r="X187" i="4"/>
  <c r="V187" i="4"/>
  <c r="I332" i="4"/>
  <c r="H333" i="4" s="1"/>
  <c r="K284" i="4"/>
  <c r="L284" i="4" s="1"/>
  <c r="BG146" i="4" l="1"/>
  <c r="BK146" i="4" s="1"/>
  <c r="BS145" i="4"/>
  <c r="AL144" i="14"/>
  <c r="O284" i="4"/>
  <c r="AB573" i="14"/>
  <c r="AX271" i="4"/>
  <c r="AW272" i="4" s="1"/>
  <c r="AU272" i="4" s="1"/>
  <c r="BA244" i="4"/>
  <c r="BC244" i="4" s="1"/>
  <c r="Y187" i="4"/>
  <c r="AA187" i="4" s="1"/>
  <c r="W187" i="4"/>
  <c r="U188" i="4"/>
  <c r="G334" i="4"/>
  <c r="E334" i="4" s="1"/>
  <c r="I333" i="4"/>
  <c r="J285" i="4"/>
  <c r="E176" i="12"/>
  <c r="F176" i="12" s="1"/>
  <c r="H176" i="12" s="1"/>
  <c r="BI146" i="4" l="1"/>
  <c r="BJ146" i="4" s="1"/>
  <c r="BE147" i="4" s="1"/>
  <c r="AY271" i="4"/>
  <c r="AX272" i="4" s="1"/>
  <c r="AZ245" i="4"/>
  <c r="X188" i="4"/>
  <c r="Y188" i="4" s="1"/>
  <c r="S188" i="4"/>
  <c r="H334" i="4"/>
  <c r="G335" i="4" s="1"/>
  <c r="E335" i="4" s="1"/>
  <c r="K285" i="4"/>
  <c r="L285" i="4" s="1"/>
  <c r="BL146" i="4" l="1"/>
  <c r="BQ146" i="4" s="1"/>
  <c r="BR146" i="4" s="1"/>
  <c r="AL145" i="14" s="1"/>
  <c r="O285" i="4"/>
  <c r="AB576" i="14"/>
  <c r="BM147" i="4"/>
  <c r="BN147" i="4" s="1"/>
  <c r="BO147" i="4" s="1"/>
  <c r="BG147" i="4"/>
  <c r="AW273" i="4"/>
  <c r="AU273" i="4" s="1"/>
  <c r="AY272" i="4"/>
  <c r="BA245" i="4"/>
  <c r="BC245" i="4" s="1"/>
  <c r="V188" i="4"/>
  <c r="AA188" i="4"/>
  <c r="I334" i="4"/>
  <c r="H335" i="4" s="1"/>
  <c r="G336" i="4" s="1"/>
  <c r="E336" i="4" s="1"/>
  <c r="J286" i="4"/>
  <c r="BP146" i="4" l="1"/>
  <c r="AF220" i="14" s="1"/>
  <c r="BI147" i="4"/>
  <c r="BL147" i="4" s="1"/>
  <c r="BK147" i="4"/>
  <c r="AX273" i="4"/>
  <c r="AW274" i="4" s="1"/>
  <c r="AZ246" i="4"/>
  <c r="BA246" i="4" s="1"/>
  <c r="BC246" i="4" s="1"/>
  <c r="W188" i="4"/>
  <c r="U189" i="4"/>
  <c r="S189" i="4" s="1"/>
  <c r="I335" i="4"/>
  <c r="H336" i="4" s="1"/>
  <c r="K286" i="4"/>
  <c r="L286" i="4" s="1"/>
  <c r="E177" i="12"/>
  <c r="F177" i="12" s="1"/>
  <c r="H177" i="12" s="1"/>
  <c r="BS146" i="4" l="1"/>
  <c r="BJ147" i="4"/>
  <c r="BE148" i="4" s="1"/>
  <c r="BM148" i="4" s="1"/>
  <c r="BN148" i="4" s="1"/>
  <c r="BO148" i="4" s="1"/>
  <c r="O286" i="4"/>
  <c r="AB578" i="14"/>
  <c r="BP147" i="4"/>
  <c r="AF226" i="14" s="1"/>
  <c r="BQ147" i="4"/>
  <c r="BR147" i="4" s="1"/>
  <c r="AL146" i="14" s="1"/>
  <c r="AY273" i="4"/>
  <c r="AU274" i="4"/>
  <c r="AZ247" i="4"/>
  <c r="V189" i="4"/>
  <c r="X189" i="4"/>
  <c r="Y189" i="4" s="1"/>
  <c r="G337" i="4"/>
  <c r="E337" i="4" s="1"/>
  <c r="I336" i="4"/>
  <c r="J287" i="4"/>
  <c r="BS147" i="4" l="1"/>
  <c r="BG148" i="4"/>
  <c r="BK148" i="4" s="1"/>
  <c r="AX274" i="4"/>
  <c r="AY274" i="4" s="1"/>
  <c r="BA247" i="4"/>
  <c r="BC247" i="4" s="1"/>
  <c r="AA189" i="4"/>
  <c r="W189" i="4"/>
  <c r="U190" i="4"/>
  <c r="S190" i="4" s="1"/>
  <c r="H337" i="4"/>
  <c r="G338" i="4" s="1"/>
  <c r="E338" i="4" s="1"/>
  <c r="K287" i="4"/>
  <c r="L287" i="4" s="1"/>
  <c r="O287" i="4" l="1"/>
  <c r="AB581" i="14"/>
  <c r="BI148" i="4"/>
  <c r="BL148" i="4" s="1"/>
  <c r="BQ148" i="4" s="1"/>
  <c r="BR148" i="4" s="1"/>
  <c r="AL147" i="14" s="1"/>
  <c r="AW275" i="4"/>
  <c r="AU275" i="4" s="1"/>
  <c r="AX275" i="4" s="1"/>
  <c r="AZ248" i="4"/>
  <c r="V190" i="4"/>
  <c r="X190" i="4"/>
  <c r="Y190" i="4" s="1"/>
  <c r="I337" i="4"/>
  <c r="H338" i="4" s="1"/>
  <c r="J288" i="4"/>
  <c r="K288" i="4" s="1"/>
  <c r="L288" i="4" s="1"/>
  <c r="E178" i="12"/>
  <c r="F178" i="12" s="1"/>
  <c r="H178" i="12" s="1"/>
  <c r="BP148" i="4" l="1"/>
  <c r="AF228" i="14" s="1"/>
  <c r="O288" i="4"/>
  <c r="AB583" i="14"/>
  <c r="BJ148" i="4"/>
  <c r="AW276" i="4"/>
  <c r="AU276" i="4" s="1"/>
  <c r="AY275" i="4"/>
  <c r="BA248" i="4"/>
  <c r="BC248" i="4" s="1"/>
  <c r="AA190" i="4"/>
  <c r="W190" i="4"/>
  <c r="U191" i="4"/>
  <c r="G339" i="4"/>
  <c r="E339" i="4" s="1"/>
  <c r="I338" i="4"/>
  <c r="J289" i="4"/>
  <c r="K289" i="4" s="1"/>
  <c r="L289" i="4" s="1"/>
  <c r="BS148" i="4" l="1"/>
  <c r="O289" i="4"/>
  <c r="AB584" i="14"/>
  <c r="BE149" i="4"/>
  <c r="BM149" i="4" s="1"/>
  <c r="BN149" i="4" s="1"/>
  <c r="BO149" i="4" s="1"/>
  <c r="AX276" i="4"/>
  <c r="AZ249" i="4"/>
  <c r="X191" i="4"/>
  <c r="S191" i="4"/>
  <c r="H339" i="4"/>
  <c r="G340" i="4" s="1"/>
  <c r="E340" i="4" s="1"/>
  <c r="J290" i="4"/>
  <c r="E179" i="12"/>
  <c r="F179" i="12" s="1"/>
  <c r="H179" i="12" s="1"/>
  <c r="BG149" i="4" l="1"/>
  <c r="BI149" i="4" s="1"/>
  <c r="BL149" i="4" s="1"/>
  <c r="AY276" i="4"/>
  <c r="AW277" i="4"/>
  <c r="BA249" i="4"/>
  <c r="BC249" i="4" s="1"/>
  <c r="Y191" i="4"/>
  <c r="AA191" i="4" s="1"/>
  <c r="V191" i="4"/>
  <c r="I339" i="4"/>
  <c r="H340" i="4" s="1"/>
  <c r="I340" i="4" s="1"/>
  <c r="K290" i="4"/>
  <c r="L290" i="4" s="1"/>
  <c r="BK149" i="4" l="1"/>
  <c r="O290" i="4"/>
  <c r="AB585" i="14"/>
  <c r="BJ149" i="4"/>
  <c r="BE150" i="4" s="1"/>
  <c r="BM150" i="4" s="1"/>
  <c r="BN150" i="4" s="1"/>
  <c r="BO150" i="4" s="1"/>
  <c r="BP149" i="4"/>
  <c r="AF232" i="14" s="1"/>
  <c r="BQ149" i="4"/>
  <c r="BR149" i="4" s="1"/>
  <c r="AU277" i="4"/>
  <c r="AX277" i="4" s="1"/>
  <c r="AZ250" i="4"/>
  <c r="U192" i="4"/>
  <c r="S192" i="4" s="1"/>
  <c r="W191" i="4"/>
  <c r="G341" i="4"/>
  <c r="E341" i="4" s="1"/>
  <c r="H341" i="4" s="1"/>
  <c r="G342" i="4" s="1"/>
  <c r="E342" i="4" s="1"/>
  <c r="J291" i="4"/>
  <c r="BS149" i="4" l="1"/>
  <c r="AL148" i="14"/>
  <c r="BG150" i="4"/>
  <c r="BI150" i="4" s="1"/>
  <c r="AW278" i="4"/>
  <c r="AY277" i="4"/>
  <c r="BA250" i="4"/>
  <c r="BC250" i="4" s="1"/>
  <c r="V192" i="4"/>
  <c r="X192" i="4"/>
  <c r="Y192" i="4" s="1"/>
  <c r="I341" i="4"/>
  <c r="H342" i="4" s="1"/>
  <c r="I342" i="4" s="1"/>
  <c r="K291" i="4"/>
  <c r="L291" i="4" s="1"/>
  <c r="E180" i="12"/>
  <c r="F180" i="12" s="1"/>
  <c r="H180" i="12" s="1"/>
  <c r="O291" i="4" l="1"/>
  <c r="AB588" i="14"/>
  <c r="BK150" i="4"/>
  <c r="BL150" i="4"/>
  <c r="AU278" i="4"/>
  <c r="AX278" i="4" s="1"/>
  <c r="AW279" i="4" s="1"/>
  <c r="AZ251" i="4"/>
  <c r="AA192" i="4"/>
  <c r="W192" i="4"/>
  <c r="U193" i="4"/>
  <c r="S193" i="4" s="1"/>
  <c r="G343" i="4"/>
  <c r="E343" i="4" s="1"/>
  <c r="H343" i="4" s="1"/>
  <c r="G344" i="4" s="1"/>
  <c r="E344" i="4" s="1"/>
  <c r="J292" i="4"/>
  <c r="BJ150" i="4" l="1"/>
  <c r="BQ150" i="4"/>
  <c r="BR150" i="4" s="1"/>
  <c r="AL149" i="14" s="1"/>
  <c r="BP150" i="4"/>
  <c r="AF235" i="14" s="1"/>
  <c r="AY278" i="4"/>
  <c r="AU279" i="4"/>
  <c r="BA251" i="4"/>
  <c r="BC251" i="4" s="1"/>
  <c r="V193" i="4"/>
  <c r="X193" i="4"/>
  <c r="I343" i="4"/>
  <c r="H344" i="4" s="1"/>
  <c r="G345" i="4" s="1"/>
  <c r="E345" i="4" s="1"/>
  <c r="K292" i="4"/>
  <c r="L292" i="4" s="1"/>
  <c r="O292" i="4" l="1"/>
  <c r="AB552" i="14"/>
  <c r="BS150" i="4"/>
  <c r="BE151" i="4"/>
  <c r="BM151" i="4" s="1"/>
  <c r="BN151" i="4" s="1"/>
  <c r="BO151" i="4" s="1"/>
  <c r="AX279" i="4"/>
  <c r="AW280" i="4" s="1"/>
  <c r="AZ252" i="4"/>
  <c r="Y193" i="4"/>
  <c r="AA193" i="4" s="1"/>
  <c r="W193" i="4"/>
  <c r="U194" i="4"/>
  <c r="S194" i="4" s="1"/>
  <c r="I344" i="4"/>
  <c r="H345" i="4" s="1"/>
  <c r="J293" i="4"/>
  <c r="K293" i="4" s="1"/>
  <c r="L293" i="4" s="1"/>
  <c r="E181" i="12"/>
  <c r="F181" i="12" s="1"/>
  <c r="H181" i="12" s="1"/>
  <c r="O293" i="4" l="1"/>
  <c r="AB469" i="14"/>
  <c r="BG151" i="4"/>
  <c r="BK151" i="4" s="1"/>
  <c r="AY279" i="4"/>
  <c r="AU280" i="4"/>
  <c r="BA252" i="4"/>
  <c r="BC252" i="4" s="1"/>
  <c r="V194" i="4"/>
  <c r="U195" i="4" s="1"/>
  <c r="X194" i="4"/>
  <c r="I345" i="4"/>
  <c r="G346" i="4"/>
  <c r="E346" i="4" s="1"/>
  <c r="J294" i="4"/>
  <c r="BI151" i="4" l="1"/>
  <c r="BJ151" i="4" s="1"/>
  <c r="AX280" i="4"/>
  <c r="AW281" i="4" s="1"/>
  <c r="AZ253" i="4"/>
  <c r="Y194" i="4"/>
  <c r="AA194" i="4" s="1"/>
  <c r="W194" i="4"/>
  <c r="H346" i="4"/>
  <c r="G347" i="4" s="1"/>
  <c r="E347" i="4" s="1"/>
  <c r="K294" i="4"/>
  <c r="L294" i="4" s="1"/>
  <c r="S195" i="4"/>
  <c r="O294" i="4" l="1"/>
  <c r="AB515" i="14"/>
  <c r="BL151" i="4"/>
  <c r="BE152" i="4"/>
  <c r="BM152" i="4" s="1"/>
  <c r="BN152" i="4" s="1"/>
  <c r="BO152" i="4" s="1"/>
  <c r="BP151" i="4"/>
  <c r="AF238" i="14" s="1"/>
  <c r="BQ151" i="4"/>
  <c r="BR151" i="4" s="1"/>
  <c r="AL150" i="14" s="1"/>
  <c r="AY280" i="4"/>
  <c r="AU281" i="4"/>
  <c r="BA253" i="4"/>
  <c r="BC253" i="4" s="1"/>
  <c r="X195" i="4"/>
  <c r="Y195" i="4" s="1"/>
  <c r="AA195" i="4" s="1"/>
  <c r="I346" i="4"/>
  <c r="H347" i="4" s="1"/>
  <c r="G348" i="4" s="1"/>
  <c r="E348" i="4" s="1"/>
  <c r="J295" i="4"/>
  <c r="K295" i="4" s="1"/>
  <c r="L295" i="4" s="1"/>
  <c r="V195" i="4"/>
  <c r="E182" i="12"/>
  <c r="F182" i="12" s="1"/>
  <c r="H182" i="12" s="1"/>
  <c r="O295" i="4" l="1"/>
  <c r="AB535" i="14"/>
  <c r="BS151" i="4"/>
  <c r="BG152" i="4"/>
  <c r="BK152" i="4" s="1"/>
  <c r="AX281" i="4"/>
  <c r="AY281" i="4" s="1"/>
  <c r="AZ254" i="4"/>
  <c r="I347" i="4"/>
  <c r="H348" i="4" s="1"/>
  <c r="J296" i="4"/>
  <c r="W195" i="4"/>
  <c r="U196" i="4"/>
  <c r="BI152" i="4" l="1"/>
  <c r="BL152" i="4" s="1"/>
  <c r="AW282" i="4"/>
  <c r="AU282" i="4" s="1"/>
  <c r="AX282" i="4" s="1"/>
  <c r="AW283" i="4" s="1"/>
  <c r="AU283" i="4" s="1"/>
  <c r="BA254" i="4"/>
  <c r="BC254" i="4" s="1"/>
  <c r="I348" i="4"/>
  <c r="G349" i="4"/>
  <c r="E349" i="4" s="1"/>
  <c r="K296" i="4"/>
  <c r="L296" i="4" s="1"/>
  <c r="S196" i="4"/>
  <c r="X196" i="4"/>
  <c r="O296" i="4" l="1"/>
  <c r="AB557" i="14"/>
  <c r="BQ152" i="4"/>
  <c r="BR152" i="4" s="1"/>
  <c r="AL151" i="14" s="1"/>
  <c r="BP152" i="4"/>
  <c r="AF242" i="14" s="1"/>
  <c r="BJ152" i="4"/>
  <c r="AY282" i="4"/>
  <c r="AX283" i="4" s="1"/>
  <c r="AW284" i="4" s="1"/>
  <c r="AU284" i="4" s="1"/>
  <c r="AZ255" i="4"/>
  <c r="Y196" i="4"/>
  <c r="AA196" i="4" s="1"/>
  <c r="H349" i="4"/>
  <c r="J297" i="4"/>
  <c r="K297" i="4" s="1"/>
  <c r="L297" i="4" s="1"/>
  <c r="V196" i="4"/>
  <c r="E183" i="12"/>
  <c r="F183" i="12" s="1"/>
  <c r="H183" i="12" s="1"/>
  <c r="BS152" i="4" l="1"/>
  <c r="O297" i="4"/>
  <c r="AB579" i="14"/>
  <c r="BE153" i="4"/>
  <c r="AY283" i="4"/>
  <c r="AX284" i="4" s="1"/>
  <c r="BA255" i="4"/>
  <c r="BC255" i="4" s="1"/>
  <c r="I349" i="4"/>
  <c r="G350" i="4"/>
  <c r="E350" i="4" s="1"/>
  <c r="J298" i="4"/>
  <c r="K298" i="4" s="1"/>
  <c r="L298" i="4" s="1"/>
  <c r="W196" i="4"/>
  <c r="U197" i="4"/>
  <c r="O298" i="4" l="1"/>
  <c r="AB590" i="14"/>
  <c r="BG153" i="4"/>
  <c r="BK153" i="4" s="1"/>
  <c r="BM153" i="4"/>
  <c r="BN153" i="4" s="1"/>
  <c r="BO153" i="4" s="1"/>
  <c r="AY284" i="4"/>
  <c r="AW285" i="4"/>
  <c r="AU285" i="4" s="1"/>
  <c r="AZ256" i="4"/>
  <c r="H350" i="4"/>
  <c r="J299" i="4"/>
  <c r="K299" i="4" s="1"/>
  <c r="L299" i="4" s="1"/>
  <c r="S197" i="4"/>
  <c r="X197" i="4"/>
  <c r="Y197" i="4" s="1"/>
  <c r="O299" i="4" l="1"/>
  <c r="AB595" i="14"/>
  <c r="BI153" i="4"/>
  <c r="AX285" i="4"/>
  <c r="AW286" i="4" s="1"/>
  <c r="BA256" i="4"/>
  <c r="BC256" i="4" s="1"/>
  <c r="I350" i="4"/>
  <c r="G351" i="4"/>
  <c r="E351" i="4" s="1"/>
  <c r="J300" i="4"/>
  <c r="K300" i="4" s="1"/>
  <c r="L300" i="4" s="1"/>
  <c r="AA197" i="4"/>
  <c r="V197" i="4"/>
  <c r="E184" i="12"/>
  <c r="F184" i="12" s="1"/>
  <c r="H184" i="12" s="1"/>
  <c r="O300" i="4" l="1"/>
  <c r="AB598" i="14"/>
  <c r="BL153" i="4"/>
  <c r="BJ153" i="4"/>
  <c r="AY285" i="4"/>
  <c r="AU286" i="4"/>
  <c r="AZ257" i="4"/>
  <c r="H351" i="4"/>
  <c r="I351" i="4" s="1"/>
  <c r="J301" i="4"/>
  <c r="K301" i="4" s="1"/>
  <c r="L301" i="4" s="1"/>
  <c r="W197" i="4"/>
  <c r="U198" i="4"/>
  <c r="O301" i="4" l="1"/>
  <c r="AB601" i="14"/>
  <c r="BE154" i="4"/>
  <c r="BQ153" i="4"/>
  <c r="BR153" i="4" s="1"/>
  <c r="BP153" i="4"/>
  <c r="AF244" i="14" s="1"/>
  <c r="AX286" i="4"/>
  <c r="AY286" i="4" s="1"/>
  <c r="BA257" i="4"/>
  <c r="BC257" i="4" s="1"/>
  <c r="G352" i="4"/>
  <c r="E352" i="4" s="1"/>
  <c r="H352" i="4" s="1"/>
  <c r="G353" i="4" s="1"/>
  <c r="E353" i="4" s="1"/>
  <c r="J302" i="4"/>
  <c r="S198" i="4"/>
  <c r="X198" i="4"/>
  <c r="Y198" i="4" s="1"/>
  <c r="BS153" i="4" l="1"/>
  <c r="AL152" i="14"/>
  <c r="BM154" i="4"/>
  <c r="BN154" i="4" s="1"/>
  <c r="BO154" i="4" s="1"/>
  <c r="BG154" i="4"/>
  <c r="BK154" i="4" s="1"/>
  <c r="AW287" i="4"/>
  <c r="AU287" i="4" s="1"/>
  <c r="AX287" i="4" s="1"/>
  <c r="AY287" i="4" s="1"/>
  <c r="AZ258" i="4"/>
  <c r="I352" i="4"/>
  <c r="H353" i="4" s="1"/>
  <c r="I353" i="4" s="1"/>
  <c r="V198" i="4"/>
  <c r="W198" i="4" s="1"/>
  <c r="K302" i="4"/>
  <c r="L302" i="4" s="1"/>
  <c r="AA198" i="4"/>
  <c r="E185" i="12"/>
  <c r="F185" i="12" s="1"/>
  <c r="H185" i="12" s="1"/>
  <c r="AW288" i="4" l="1"/>
  <c r="AU288" i="4" s="1"/>
  <c r="AX288" i="4" s="1"/>
  <c r="AY288" i="4" s="1"/>
  <c r="O302" i="4"/>
  <c r="AB603" i="14"/>
  <c r="BI154" i="4"/>
  <c r="BL154" i="4" s="1"/>
  <c r="BA258" i="4"/>
  <c r="BC258" i="4" s="1"/>
  <c r="G354" i="4"/>
  <c r="E354" i="4" s="1"/>
  <c r="H354" i="4" s="1"/>
  <c r="U199" i="4"/>
  <c r="J303" i="4"/>
  <c r="BJ154" i="4" l="1"/>
  <c r="BE155" i="4" s="1"/>
  <c r="BM155" i="4" s="1"/>
  <c r="BN155" i="4" s="1"/>
  <c r="BO155" i="4" s="1"/>
  <c r="AW289" i="4"/>
  <c r="AU289" i="4" s="1"/>
  <c r="AX289" i="4" s="1"/>
  <c r="AW290" i="4" s="1"/>
  <c r="BQ154" i="4"/>
  <c r="BR154" i="4" s="1"/>
  <c r="AL153" i="14" s="1"/>
  <c r="BP154" i="4"/>
  <c r="AF249" i="14" s="1"/>
  <c r="AZ259" i="4"/>
  <c r="S199" i="4"/>
  <c r="V199" i="4" s="1"/>
  <c r="U200" i="4" s="1"/>
  <c r="I354" i="4"/>
  <c r="G355" i="4"/>
  <c r="E355" i="4" s="1"/>
  <c r="X199" i="4"/>
  <c r="K303" i="4"/>
  <c r="L303" i="4" s="1"/>
  <c r="BG155" i="4" l="1"/>
  <c r="BK155" i="4" s="1"/>
  <c r="O303" i="4"/>
  <c r="AB605" i="14"/>
  <c r="BS154" i="4"/>
  <c r="AY289" i="4"/>
  <c r="AU290" i="4"/>
  <c r="BA259" i="4"/>
  <c r="BC259" i="4" s="1"/>
  <c r="Y199" i="4"/>
  <c r="AA199" i="4" s="1"/>
  <c r="H355" i="4"/>
  <c r="I355" i="4" s="1"/>
  <c r="W199" i="4"/>
  <c r="J304" i="4"/>
  <c r="S200" i="4"/>
  <c r="E186" i="12"/>
  <c r="F186" i="12" s="1"/>
  <c r="H186" i="12" s="1"/>
  <c r="BI155" i="4" l="1"/>
  <c r="AX290" i="4"/>
  <c r="AW291" i="4" s="1"/>
  <c r="AZ260" i="4"/>
  <c r="X200" i="4"/>
  <c r="G356" i="4"/>
  <c r="E356" i="4" s="1"/>
  <c r="H356" i="4" s="1"/>
  <c r="G357" i="4" s="1"/>
  <c r="E357" i="4" s="1"/>
  <c r="V200" i="4"/>
  <c r="U201" i="4" s="1"/>
  <c r="K304" i="4"/>
  <c r="L304" i="4" s="1"/>
  <c r="AY290" i="4" l="1"/>
  <c r="BL155" i="4"/>
  <c r="BJ155" i="4"/>
  <c r="BE156" i="4" s="1"/>
  <c r="BM156" i="4" s="1"/>
  <c r="BN156" i="4" s="1"/>
  <c r="BO156" i="4" s="1"/>
  <c r="O304" i="4"/>
  <c r="AB608" i="14"/>
  <c r="AU291" i="4"/>
  <c r="BA260" i="4"/>
  <c r="BC260" i="4" s="1"/>
  <c r="Y200" i="4"/>
  <c r="AA200" i="4" s="1"/>
  <c r="I356" i="4"/>
  <c r="H357" i="4" s="1"/>
  <c r="J305" i="4"/>
  <c r="K305" i="4" s="1"/>
  <c r="L305" i="4" s="1"/>
  <c r="S201" i="4"/>
  <c r="W200" i="4"/>
  <c r="AX291" i="4" l="1"/>
  <c r="AY291" i="4" s="1"/>
  <c r="BG156" i="4"/>
  <c r="BK156" i="4" s="1"/>
  <c r="BP155" i="4"/>
  <c r="AF250" i="14" s="1"/>
  <c r="BQ155" i="4"/>
  <c r="BR155" i="4" s="1"/>
  <c r="O305" i="4"/>
  <c r="AB610" i="14"/>
  <c r="AZ261" i="4"/>
  <c r="X201" i="4"/>
  <c r="Y201" i="4" s="1"/>
  <c r="AA201" i="4" s="1"/>
  <c r="I357" i="4"/>
  <c r="G358" i="4"/>
  <c r="E358" i="4" s="1"/>
  <c r="J306" i="4"/>
  <c r="K306" i="4" s="1"/>
  <c r="L306" i="4" s="1"/>
  <c r="V201" i="4"/>
  <c r="W201" i="4" s="1"/>
  <c r="E187" i="12"/>
  <c r="F187" i="12" s="1"/>
  <c r="H187" i="12" s="1"/>
  <c r="AW292" i="4" l="1"/>
  <c r="AU292" i="4" s="1"/>
  <c r="AX292" i="4" s="1"/>
  <c r="AY292" i="4" s="1"/>
  <c r="BI156" i="4"/>
  <c r="BL156" i="4" s="1"/>
  <c r="AL154" i="14"/>
  <c r="BS155" i="4"/>
  <c r="O306" i="4"/>
  <c r="AB612" i="14"/>
  <c r="BA261" i="4"/>
  <c r="BC261" i="4" s="1"/>
  <c r="H358" i="4"/>
  <c r="G359" i="4" s="1"/>
  <c r="E359" i="4" s="1"/>
  <c r="U202" i="4"/>
  <c r="J307" i="4"/>
  <c r="K307" i="4" s="1"/>
  <c r="L307" i="4" s="1"/>
  <c r="BJ156" i="4" l="1"/>
  <c r="BE157" i="4" s="1"/>
  <c r="BM157" i="4" s="1"/>
  <c r="BN157" i="4" s="1"/>
  <c r="BO157" i="4" s="1"/>
  <c r="O307" i="4"/>
  <c r="AB614" i="14"/>
  <c r="BQ156" i="4"/>
  <c r="BR156" i="4" s="1"/>
  <c r="AL155" i="14" s="1"/>
  <c r="BP156" i="4"/>
  <c r="AW293" i="4"/>
  <c r="AU293" i="4" s="1"/>
  <c r="AX293" i="4" s="1"/>
  <c r="AZ262" i="4"/>
  <c r="S202" i="4"/>
  <c r="V202" i="4" s="1"/>
  <c r="I358" i="4"/>
  <c r="H359" i="4" s="1"/>
  <c r="G360" i="4" s="1"/>
  <c r="E360" i="4" s="1"/>
  <c r="X202" i="4"/>
  <c r="J308" i="4"/>
  <c r="K308" i="4" s="1"/>
  <c r="L308" i="4" s="1"/>
  <c r="BS156" i="4" l="1"/>
  <c r="AF251" i="14"/>
  <c r="O308" i="4"/>
  <c r="AB617" i="14"/>
  <c r="BG157" i="4"/>
  <c r="BK157" i="4" s="1"/>
  <c r="AY293" i="4"/>
  <c r="AW294" i="4"/>
  <c r="AU294" i="4" s="1"/>
  <c r="BA262" i="4"/>
  <c r="BC262" i="4" s="1"/>
  <c r="Y202" i="4"/>
  <c r="AA202" i="4" s="1"/>
  <c r="I359" i="4"/>
  <c r="H360" i="4" s="1"/>
  <c r="I360" i="4" s="1"/>
  <c r="J309" i="4"/>
  <c r="K309" i="4" s="1"/>
  <c r="L309" i="4" s="1"/>
  <c r="W202" i="4"/>
  <c r="U203" i="4"/>
  <c r="E188" i="12"/>
  <c r="F188" i="12" s="1"/>
  <c r="H188" i="12" s="1"/>
  <c r="O309" i="4" l="1"/>
  <c r="AB619" i="14"/>
  <c r="BI157" i="4"/>
  <c r="BL157" i="4" s="1"/>
  <c r="AX294" i="4"/>
  <c r="AW295" i="4" s="1"/>
  <c r="AU295" i="4" s="1"/>
  <c r="AZ263" i="4"/>
  <c r="G361" i="4"/>
  <c r="E361" i="4" s="1"/>
  <c r="H361" i="4" s="1"/>
  <c r="G362" i="4" s="1"/>
  <c r="E362" i="4" s="1"/>
  <c r="J310" i="4"/>
  <c r="K310" i="4" s="1"/>
  <c r="L310" i="4" s="1"/>
  <c r="S203" i="4"/>
  <c r="X203" i="4"/>
  <c r="Y203" i="4" s="1"/>
  <c r="O310" i="4" l="1"/>
  <c r="AB621" i="14"/>
  <c r="BQ157" i="4"/>
  <c r="BR157" i="4" s="1"/>
  <c r="AL156" i="14" s="1"/>
  <c r="BP157" i="4"/>
  <c r="AF254" i="14" s="1"/>
  <c r="BJ157" i="4"/>
  <c r="AY294" i="4"/>
  <c r="AX295" i="4" s="1"/>
  <c r="BA263" i="4"/>
  <c r="BC263" i="4" s="1"/>
  <c r="I361" i="4"/>
  <c r="H362" i="4" s="1"/>
  <c r="G363" i="4" s="1"/>
  <c r="E363" i="4" s="1"/>
  <c r="J311" i="4"/>
  <c r="K311" i="4" s="1"/>
  <c r="L311" i="4" s="1"/>
  <c r="V203" i="4"/>
  <c r="AA203" i="4"/>
  <c r="O311" i="4" l="1"/>
  <c r="AB625" i="14"/>
  <c r="BE158" i="4"/>
  <c r="BM158" i="4" s="1"/>
  <c r="BN158" i="4" s="1"/>
  <c r="BO158" i="4" s="1"/>
  <c r="BS157" i="4"/>
  <c r="AW296" i="4"/>
  <c r="AU296" i="4" s="1"/>
  <c r="AY295" i="4"/>
  <c r="AZ264" i="4"/>
  <c r="I362" i="4"/>
  <c r="H363" i="4" s="1"/>
  <c r="J312" i="4"/>
  <c r="W203" i="4"/>
  <c r="U204" i="4"/>
  <c r="E189" i="12"/>
  <c r="F189" i="12" s="1"/>
  <c r="H189" i="12" s="1"/>
  <c r="BG158" i="4" l="1"/>
  <c r="BK158" i="4" s="1"/>
  <c r="AX296" i="4"/>
  <c r="AW297" i="4" s="1"/>
  <c r="AU297" i="4" s="1"/>
  <c r="BA264" i="4"/>
  <c r="BC264" i="4" s="1"/>
  <c r="G364" i="4"/>
  <c r="E364" i="4" s="1"/>
  <c r="I363" i="4"/>
  <c r="K312" i="4"/>
  <c r="L312" i="4" s="1"/>
  <c r="S204" i="4"/>
  <c r="X204" i="4"/>
  <c r="BI158" i="4" l="1"/>
  <c r="BL158" i="4" s="1"/>
  <c r="BQ158" i="4" s="1"/>
  <c r="BR158" i="4" s="1"/>
  <c r="AL157" i="14" s="1"/>
  <c r="O312" i="4"/>
  <c r="AB628" i="14"/>
  <c r="AY296" i="4"/>
  <c r="AX297" i="4" s="1"/>
  <c r="AW298" i="4" s="1"/>
  <c r="AZ265" i="4"/>
  <c r="Y204" i="4"/>
  <c r="AA204" i="4" s="1"/>
  <c r="H364" i="4"/>
  <c r="I364" i="4" s="1"/>
  <c r="V204" i="4"/>
  <c r="W204" i="4" s="1"/>
  <c r="J313" i="4"/>
  <c r="BP158" i="4" l="1"/>
  <c r="AF256" i="14" s="1"/>
  <c r="BJ158" i="4"/>
  <c r="BE159" i="4" s="1"/>
  <c r="BM159" i="4" s="1"/>
  <c r="BN159" i="4" s="1"/>
  <c r="BO159" i="4" s="1"/>
  <c r="AY297" i="4"/>
  <c r="AU298" i="4"/>
  <c r="BA265" i="4"/>
  <c r="BC265" i="4" s="1"/>
  <c r="G365" i="4"/>
  <c r="E365" i="4" s="1"/>
  <c r="H365" i="4" s="1"/>
  <c r="I365" i="4" s="1"/>
  <c r="U205" i="4"/>
  <c r="K313" i="4"/>
  <c r="L313" i="4" s="1"/>
  <c r="E190" i="12"/>
  <c r="F190" i="12" s="1"/>
  <c r="H190" i="12" s="1"/>
  <c r="BS158" i="4" l="1"/>
  <c r="AX298" i="4"/>
  <c r="AW299" i="4" s="1"/>
  <c r="AU299" i="4" s="1"/>
  <c r="O313" i="4"/>
  <c r="AB629" i="14"/>
  <c r="BG159" i="4"/>
  <c r="BK159" i="4" s="1"/>
  <c r="AZ266" i="4"/>
  <c r="S205" i="4"/>
  <c r="V205" i="4" s="1"/>
  <c r="G366" i="4"/>
  <c r="E366" i="4" s="1"/>
  <c r="H366" i="4" s="1"/>
  <c r="X205" i="4"/>
  <c r="J314" i="4"/>
  <c r="K314" i="4" s="1"/>
  <c r="L314" i="4" s="1"/>
  <c r="AY298" i="4" l="1"/>
  <c r="AX299" i="4" s="1"/>
  <c r="AW300" i="4" s="1"/>
  <c r="AU300" i="4" s="1"/>
  <c r="BI159" i="4"/>
  <c r="BL159" i="4" s="1"/>
  <c r="BP159" i="4" s="1"/>
  <c r="AF261" i="14" s="1"/>
  <c r="O314" i="4"/>
  <c r="AB632" i="14"/>
  <c r="BA266" i="4"/>
  <c r="BC266" i="4" s="1"/>
  <c r="Y205" i="4"/>
  <c r="AA205" i="4" s="1"/>
  <c r="I366" i="4"/>
  <c r="G367" i="4"/>
  <c r="E367" i="4" s="1"/>
  <c r="J315" i="4"/>
  <c r="W205" i="4"/>
  <c r="U206" i="4"/>
  <c r="BJ159" i="4" l="1"/>
  <c r="BE160" i="4" s="1"/>
  <c r="BM160" i="4" s="1"/>
  <c r="BN160" i="4" s="1"/>
  <c r="BO160" i="4" s="1"/>
  <c r="BQ159" i="4"/>
  <c r="BR159" i="4" s="1"/>
  <c r="BS159" i="4" s="1"/>
  <c r="AY299" i="4"/>
  <c r="AX300" i="4" s="1"/>
  <c r="AZ267" i="4"/>
  <c r="H367" i="4"/>
  <c r="G368" i="4" s="1"/>
  <c r="E368" i="4" s="1"/>
  <c r="K315" i="4"/>
  <c r="L315" i="4" s="1"/>
  <c r="S206" i="4"/>
  <c r="X206" i="4"/>
  <c r="Y206" i="4" s="1"/>
  <c r="E191" i="12"/>
  <c r="F191" i="12" s="1"/>
  <c r="H191" i="12" s="1"/>
  <c r="AL158" i="14" l="1"/>
  <c r="BG160" i="4"/>
  <c r="BK160" i="4" s="1"/>
  <c r="O315" i="4"/>
  <c r="AB635" i="14"/>
  <c r="AW301" i="4"/>
  <c r="AY300" i="4"/>
  <c r="BA267" i="4"/>
  <c r="BC267" i="4" s="1"/>
  <c r="I367" i="4"/>
  <c r="H368" i="4" s="1"/>
  <c r="I368" i="4" s="1"/>
  <c r="J316" i="4"/>
  <c r="V206" i="4"/>
  <c r="AA206" i="4"/>
  <c r="BI160" i="4" l="1"/>
  <c r="BL160" i="4" s="1"/>
  <c r="BP160" i="4" s="1"/>
  <c r="AF181" i="14" s="1"/>
  <c r="AU301" i="4"/>
  <c r="AX301" i="4" s="1"/>
  <c r="AY301" i="4" s="1"/>
  <c r="AZ268" i="4"/>
  <c r="G369" i="4"/>
  <c r="E369" i="4" s="1"/>
  <c r="H369" i="4" s="1"/>
  <c r="I369" i="4" s="1"/>
  <c r="K316" i="4"/>
  <c r="L316" i="4" s="1"/>
  <c r="W206" i="4"/>
  <c r="U207" i="4"/>
  <c r="BJ160" i="4" l="1"/>
  <c r="BE161" i="4" s="1"/>
  <c r="BM161" i="4" s="1"/>
  <c r="BN161" i="4" s="1"/>
  <c r="BO161" i="4" s="1"/>
  <c r="BQ160" i="4"/>
  <c r="BR160" i="4" s="1"/>
  <c r="O316" i="4"/>
  <c r="AB638" i="14"/>
  <c r="AW302" i="4"/>
  <c r="AU302" i="4" s="1"/>
  <c r="AX302" i="4" s="1"/>
  <c r="AW303" i="4" s="1"/>
  <c r="AU303" i="4" s="1"/>
  <c r="BA268" i="4"/>
  <c r="BC268" i="4" s="1"/>
  <c r="G370" i="4"/>
  <c r="E370" i="4" s="1"/>
  <c r="H370" i="4" s="1"/>
  <c r="J317" i="4"/>
  <c r="S207" i="4"/>
  <c r="X207" i="4"/>
  <c r="Y207" i="4" s="1"/>
  <c r="E192" i="12"/>
  <c r="F192" i="12" s="1"/>
  <c r="H192" i="12" s="1"/>
  <c r="BG161" i="4" l="1"/>
  <c r="BK161" i="4" s="1"/>
  <c r="BS160" i="4"/>
  <c r="AL159" i="14"/>
  <c r="AY302" i="4"/>
  <c r="AX303" i="4" s="1"/>
  <c r="AZ269" i="4"/>
  <c r="I370" i="4"/>
  <c r="G371" i="4"/>
  <c r="E371" i="4" s="1"/>
  <c r="K317" i="4"/>
  <c r="L317" i="4" s="1"/>
  <c r="AA207" i="4"/>
  <c r="V207" i="4"/>
  <c r="BI161" i="4" l="1"/>
  <c r="BL161" i="4" s="1"/>
  <c r="BQ161" i="4" s="1"/>
  <c r="BR161" i="4" s="1"/>
  <c r="AL160" i="14" s="1"/>
  <c r="O317" i="4"/>
  <c r="AB636" i="14"/>
  <c r="AY303" i="4"/>
  <c r="AW304" i="4"/>
  <c r="BA269" i="4"/>
  <c r="BC269" i="4" s="1"/>
  <c r="H371" i="4"/>
  <c r="I371" i="4" s="1"/>
  <c r="J318" i="4"/>
  <c r="W207" i="4"/>
  <c r="U208" i="4"/>
  <c r="BJ161" i="4" l="1"/>
  <c r="BE162" i="4" s="1"/>
  <c r="BM162" i="4" s="1"/>
  <c r="BN162" i="4" s="1"/>
  <c r="BO162" i="4" s="1"/>
  <c r="BP161" i="4"/>
  <c r="AF191" i="14" s="1"/>
  <c r="AU304" i="4"/>
  <c r="AX304" i="4" s="1"/>
  <c r="AY304" i="4" s="1"/>
  <c r="AZ270" i="4"/>
  <c r="G372" i="4"/>
  <c r="E372" i="4" s="1"/>
  <c r="H372" i="4" s="1"/>
  <c r="I372" i="4" s="1"/>
  <c r="S208" i="4"/>
  <c r="K318" i="4"/>
  <c r="L318" i="4" s="1"/>
  <c r="X208" i="4"/>
  <c r="Y208" i="4" s="1"/>
  <c r="E193" i="12"/>
  <c r="F193" i="12" s="1"/>
  <c r="H193" i="12" s="1"/>
  <c r="BG162" i="4" l="1"/>
  <c r="BK162" i="4" s="1"/>
  <c r="BS161" i="4"/>
  <c r="O318" i="4"/>
  <c r="AB640" i="14"/>
  <c r="AW305" i="4"/>
  <c r="BA270" i="4"/>
  <c r="BC270" i="4" s="1"/>
  <c r="V208" i="4"/>
  <c r="W208" i="4" s="1"/>
  <c r="G373" i="4"/>
  <c r="E373" i="4" s="1"/>
  <c r="H373" i="4" s="1"/>
  <c r="G374" i="4" s="1"/>
  <c r="E374" i="4" s="1"/>
  <c r="J319" i="4"/>
  <c r="AA208" i="4"/>
  <c r="BI162" i="4" l="1"/>
  <c r="BL162" i="4" s="1"/>
  <c r="BQ162" i="4" s="1"/>
  <c r="BR162" i="4" s="1"/>
  <c r="AL161" i="14" s="1"/>
  <c r="AU305" i="4"/>
  <c r="AX305" i="4" s="1"/>
  <c r="AW306" i="4" s="1"/>
  <c r="AU306" i="4" s="1"/>
  <c r="AZ271" i="4"/>
  <c r="U209" i="4"/>
  <c r="S209" i="4" s="1"/>
  <c r="I373" i="4"/>
  <c r="H374" i="4" s="1"/>
  <c r="K319" i="4"/>
  <c r="L319" i="4" s="1"/>
  <c r="BJ162" i="4" l="1"/>
  <c r="BE163" i="4" s="1"/>
  <c r="BG163" i="4" s="1"/>
  <c r="BK163" i="4" s="1"/>
  <c r="BP162" i="4"/>
  <c r="AF198" i="14" s="1"/>
  <c r="O319" i="4"/>
  <c r="AB645" i="14"/>
  <c r="AY305" i="4"/>
  <c r="AX306" i="4" s="1"/>
  <c r="BA271" i="4"/>
  <c r="BC271" i="4" s="1"/>
  <c r="X209" i="4"/>
  <c r="V209" i="4"/>
  <c r="W209" i="4" s="1"/>
  <c r="I374" i="4"/>
  <c r="G375" i="4"/>
  <c r="E375" i="4" s="1"/>
  <c r="J320" i="4"/>
  <c r="E194" i="12"/>
  <c r="F194" i="12" s="1"/>
  <c r="H194" i="12" s="1"/>
  <c r="BI163" i="4" l="1"/>
  <c r="BL163" i="4" s="1"/>
  <c r="BM163" i="4"/>
  <c r="BN163" i="4" s="1"/>
  <c r="BO163" i="4" s="1"/>
  <c r="BS162" i="4"/>
  <c r="BJ163" i="4"/>
  <c r="AY306" i="4"/>
  <c r="AW307" i="4"/>
  <c r="AZ272" i="4"/>
  <c r="Y209" i="4"/>
  <c r="AA209" i="4" s="1"/>
  <c r="U210" i="4"/>
  <c r="H375" i="4"/>
  <c r="I375" i="4" s="1"/>
  <c r="K320" i="4"/>
  <c r="L320" i="4" s="1"/>
  <c r="BP163" i="4" l="1"/>
  <c r="AF207" i="14" s="1"/>
  <c r="BQ163" i="4"/>
  <c r="BR163" i="4" s="1"/>
  <c r="AL162" i="14" s="1"/>
  <c r="O320" i="4"/>
  <c r="AB648" i="14"/>
  <c r="BE164" i="4"/>
  <c r="BM164" i="4" s="1"/>
  <c r="BN164" i="4" s="1"/>
  <c r="BO164" i="4" s="1"/>
  <c r="AU307" i="4"/>
  <c r="AX307" i="4" s="1"/>
  <c r="AY307" i="4" s="1"/>
  <c r="BA272" i="4"/>
  <c r="BC272" i="4" s="1"/>
  <c r="X210" i="4"/>
  <c r="Y210" i="4" s="1"/>
  <c r="AA210" i="4" s="1"/>
  <c r="S210" i="4"/>
  <c r="V210" i="4" s="1"/>
  <c r="G376" i="4"/>
  <c r="E376" i="4" s="1"/>
  <c r="H376" i="4" s="1"/>
  <c r="G377" i="4" s="1"/>
  <c r="E377" i="4" s="1"/>
  <c r="J321" i="4"/>
  <c r="BS163" i="4" l="1"/>
  <c r="BG164" i="4"/>
  <c r="BK164" i="4" s="1"/>
  <c r="AW308" i="4"/>
  <c r="AU308" i="4" s="1"/>
  <c r="AX308" i="4" s="1"/>
  <c r="AZ273" i="4"/>
  <c r="I376" i="4"/>
  <c r="H377" i="4" s="1"/>
  <c r="G378" i="4" s="1"/>
  <c r="E378" i="4" s="1"/>
  <c r="K321" i="4"/>
  <c r="L321" i="4" s="1"/>
  <c r="W210" i="4"/>
  <c r="U211" i="4"/>
  <c r="E195" i="12"/>
  <c r="F195" i="12" s="1"/>
  <c r="H195" i="12" s="1"/>
  <c r="BI164" i="4" l="1"/>
  <c r="BL164" i="4" s="1"/>
  <c r="BP164" i="4" s="1"/>
  <c r="AF214" i="14" s="1"/>
  <c r="O321" i="4"/>
  <c r="AB651" i="14"/>
  <c r="AW309" i="4"/>
  <c r="AY308" i="4"/>
  <c r="BA273" i="4"/>
  <c r="BC273" i="4" s="1"/>
  <c r="I377" i="4"/>
  <c r="H378" i="4" s="1"/>
  <c r="G379" i="4" s="1"/>
  <c r="E379" i="4" s="1"/>
  <c r="S211" i="4"/>
  <c r="J322" i="4"/>
  <c r="X211" i="4"/>
  <c r="Y211" i="4" s="1"/>
  <c r="BQ164" i="4" l="1"/>
  <c r="BR164" i="4" s="1"/>
  <c r="AL163" i="14" s="1"/>
  <c r="BJ164" i="4"/>
  <c r="BE165" i="4" s="1"/>
  <c r="BM165" i="4" s="1"/>
  <c r="BN165" i="4" s="1"/>
  <c r="BO165" i="4" s="1"/>
  <c r="AU309" i="4"/>
  <c r="AX309" i="4" s="1"/>
  <c r="AZ274" i="4"/>
  <c r="V211" i="4"/>
  <c r="U212" i="4" s="1"/>
  <c r="I378" i="4"/>
  <c r="H379" i="4" s="1"/>
  <c r="K322" i="4"/>
  <c r="L322" i="4" s="1"/>
  <c r="AA211" i="4"/>
  <c r="BG165" i="4" l="1"/>
  <c r="BI165" i="4" s="1"/>
  <c r="BL165" i="4" s="1"/>
  <c r="BQ165" i="4" s="1"/>
  <c r="BR165" i="4" s="1"/>
  <c r="BS164" i="4"/>
  <c r="O322" i="4"/>
  <c r="AB655" i="14"/>
  <c r="BK165" i="4"/>
  <c r="BJ165" i="4"/>
  <c r="AW310" i="4"/>
  <c r="AY309" i="4"/>
  <c r="BA274" i="4"/>
  <c r="BC274" i="4" s="1"/>
  <c r="W211" i="4"/>
  <c r="I379" i="4"/>
  <c r="G380" i="4"/>
  <c r="E380" i="4" s="1"/>
  <c r="J323" i="4"/>
  <c r="K323" i="4" s="1"/>
  <c r="L323" i="4" s="1"/>
  <c r="S212" i="4"/>
  <c r="X212" i="4"/>
  <c r="Y212" i="4" s="1"/>
  <c r="E196" i="12"/>
  <c r="F196" i="12" s="1"/>
  <c r="H196" i="12" s="1"/>
  <c r="BP165" i="4" l="1"/>
  <c r="AF203" i="14" s="1"/>
  <c r="O323" i="4"/>
  <c r="AB658" i="14"/>
  <c r="AL164" i="14"/>
  <c r="BE166" i="4"/>
  <c r="BM166" i="4" s="1"/>
  <c r="BN166" i="4" s="1"/>
  <c r="BO166" i="4" s="1"/>
  <c r="AU310" i="4"/>
  <c r="AX310" i="4" s="1"/>
  <c r="AZ275" i="4"/>
  <c r="H380" i="4"/>
  <c r="V212" i="4"/>
  <c r="W212" i="4" s="1"/>
  <c r="J324" i="4"/>
  <c r="K324" i="4" s="1"/>
  <c r="L324" i="4" s="1"/>
  <c r="AA212" i="4"/>
  <c r="BS165" i="4" l="1"/>
  <c r="BG166" i="4"/>
  <c r="BK166" i="4" s="1"/>
  <c r="O324" i="4"/>
  <c r="AB660" i="14"/>
  <c r="AY310" i="4"/>
  <c r="AW311" i="4"/>
  <c r="BA275" i="4"/>
  <c r="BC275" i="4" s="1"/>
  <c r="G381" i="4"/>
  <c r="E381" i="4" s="1"/>
  <c r="I380" i="4"/>
  <c r="U213" i="4"/>
  <c r="J325" i="4"/>
  <c r="BI166" i="4" l="1"/>
  <c r="BL166" i="4" s="1"/>
  <c r="BQ166" i="4" s="1"/>
  <c r="BR166" i="4" s="1"/>
  <c r="AL165" i="14" s="1"/>
  <c r="AU311" i="4"/>
  <c r="AX311" i="4" s="1"/>
  <c r="AZ276" i="4"/>
  <c r="X213" i="4"/>
  <c r="H381" i="4"/>
  <c r="I381" i="4" s="1"/>
  <c r="S213" i="4"/>
  <c r="K325" i="4"/>
  <c r="L325" i="4" s="1"/>
  <c r="E197" i="12"/>
  <c r="F197" i="12" s="1"/>
  <c r="H197" i="12" s="1"/>
  <c r="BJ166" i="4" l="1"/>
  <c r="BE167" i="4" s="1"/>
  <c r="BM167" i="4" s="1"/>
  <c r="BN167" i="4" s="1"/>
  <c r="BO167" i="4" s="1"/>
  <c r="BP166" i="4"/>
  <c r="AF212" i="14" s="1"/>
  <c r="O325" i="4"/>
  <c r="AB662" i="14"/>
  <c r="AY311" i="4"/>
  <c r="AW312" i="4"/>
  <c r="AU312" i="4" s="1"/>
  <c r="BA276" i="4"/>
  <c r="BC276" i="4" s="1"/>
  <c r="Y213" i="4"/>
  <c r="AA213" i="4" s="1"/>
  <c r="V213" i="4"/>
  <c r="W213" i="4" s="1"/>
  <c r="G382" i="4"/>
  <c r="E382" i="4" s="1"/>
  <c r="H382" i="4" s="1"/>
  <c r="I382" i="4" s="1"/>
  <c r="J326" i="4"/>
  <c r="K326" i="4" s="1"/>
  <c r="L326" i="4" s="1"/>
  <c r="BG167" i="4" l="1"/>
  <c r="BK167" i="4" s="1"/>
  <c r="BS166" i="4"/>
  <c r="O326" i="4"/>
  <c r="AB665" i="14"/>
  <c r="AX312" i="4"/>
  <c r="AY312" i="4" s="1"/>
  <c r="AZ277" i="4"/>
  <c r="U214" i="4"/>
  <c r="X214" i="4" s="1"/>
  <c r="G383" i="4"/>
  <c r="E383" i="4" s="1"/>
  <c r="H383" i="4" s="1"/>
  <c r="I383" i="4" s="1"/>
  <c r="J327" i="4"/>
  <c r="E198" i="12"/>
  <c r="F198" i="12" s="1"/>
  <c r="H198" i="12" s="1"/>
  <c r="BI167" i="4" l="1"/>
  <c r="BL167" i="4" s="1"/>
  <c r="BP167" i="4" s="1"/>
  <c r="AF222" i="14" s="1"/>
  <c r="BQ167" i="4"/>
  <c r="BR167" i="4" s="1"/>
  <c r="AL166" i="14" s="1"/>
  <c r="AW313" i="4"/>
  <c r="BA277" i="4"/>
  <c r="BC277" i="4" s="1"/>
  <c r="Y214" i="4"/>
  <c r="AA214" i="4" s="1"/>
  <c r="S214" i="4"/>
  <c r="G384" i="4"/>
  <c r="E384" i="4" s="1"/>
  <c r="H384" i="4" s="1"/>
  <c r="G385" i="4" s="1"/>
  <c r="E385" i="4" s="1"/>
  <c r="K327" i="4"/>
  <c r="L327" i="4" s="1"/>
  <c r="BJ167" i="4" l="1"/>
  <c r="BS167" i="4"/>
  <c r="O327" i="4"/>
  <c r="AB667" i="14"/>
  <c r="BE168" i="4"/>
  <c r="BM168" i="4" s="1"/>
  <c r="BN168" i="4" s="1"/>
  <c r="BO168" i="4" s="1"/>
  <c r="AU313" i="4"/>
  <c r="AX313" i="4" s="1"/>
  <c r="AY313" i="4" s="1"/>
  <c r="AZ278" i="4"/>
  <c r="V214" i="4"/>
  <c r="I384" i="4"/>
  <c r="H385" i="4" s="1"/>
  <c r="I385" i="4" s="1"/>
  <c r="J328" i="4"/>
  <c r="BG168" i="4" l="1"/>
  <c r="BK168" i="4" s="1"/>
  <c r="AW314" i="4"/>
  <c r="BA278" i="4"/>
  <c r="BC278" i="4" s="1"/>
  <c r="W214" i="4"/>
  <c r="U215" i="4"/>
  <c r="G386" i="4"/>
  <c r="E386" i="4" s="1"/>
  <c r="H386" i="4" s="1"/>
  <c r="I386" i="4" s="1"/>
  <c r="K328" i="4"/>
  <c r="L328" i="4" s="1"/>
  <c r="E199" i="12"/>
  <c r="F199" i="12" s="1"/>
  <c r="H199" i="12" s="1"/>
  <c r="BI168" i="4" l="1"/>
  <c r="BL168" i="4" s="1"/>
  <c r="BQ168" i="4" s="1"/>
  <c r="BR168" i="4" s="1"/>
  <c r="AL167" i="14" s="1"/>
  <c r="O328" i="4"/>
  <c r="AB670" i="14"/>
  <c r="AU314" i="4"/>
  <c r="AX314" i="4" s="1"/>
  <c r="AY314" i="4" s="1"/>
  <c r="AZ279" i="4"/>
  <c r="S215" i="4"/>
  <c r="X215" i="4"/>
  <c r="Y215" i="4" s="1"/>
  <c r="G387" i="4"/>
  <c r="E387" i="4" s="1"/>
  <c r="H387" i="4" s="1"/>
  <c r="I387" i="4" s="1"/>
  <c r="J329" i="4"/>
  <c r="BP168" i="4" l="1"/>
  <c r="AF229" i="14" s="1"/>
  <c r="BJ168" i="4"/>
  <c r="BE169" i="4" s="1"/>
  <c r="AW315" i="4"/>
  <c r="AU315" i="4" s="1"/>
  <c r="AX315" i="4" s="1"/>
  <c r="BA279" i="4"/>
  <c r="BC279" i="4" s="1"/>
  <c r="AA215" i="4"/>
  <c r="V215" i="4"/>
  <c r="G388" i="4"/>
  <c r="E388" i="4" s="1"/>
  <c r="H388" i="4" s="1"/>
  <c r="G389" i="4" s="1"/>
  <c r="E389" i="4" s="1"/>
  <c r="K329" i="4"/>
  <c r="L329" i="4" s="1"/>
  <c r="E200" i="12"/>
  <c r="F200" i="12" s="1"/>
  <c r="H200" i="12" s="1"/>
  <c r="BS168" i="4" l="1"/>
  <c r="O329" i="4"/>
  <c r="AB673" i="14"/>
  <c r="BG169" i="4"/>
  <c r="BK169" i="4" s="1"/>
  <c r="BM169" i="4"/>
  <c r="BN169" i="4" s="1"/>
  <c r="BO169" i="4" s="1"/>
  <c r="BI169" i="4"/>
  <c r="BL169" i="4" s="1"/>
  <c r="BQ169" i="4" s="1"/>
  <c r="BR169" i="4" s="1"/>
  <c r="AL168" i="14" s="1"/>
  <c r="AW316" i="4"/>
  <c r="AU316" i="4" s="1"/>
  <c r="AY315" i="4"/>
  <c r="AZ280" i="4"/>
  <c r="W215" i="4"/>
  <c r="U216" i="4"/>
  <c r="S216" i="4" s="1"/>
  <c r="I388" i="4"/>
  <c r="H389" i="4" s="1"/>
  <c r="J330" i="4"/>
  <c r="BJ169" i="4" l="1"/>
  <c r="BE170" i="4" s="1"/>
  <c r="BM170" i="4" s="1"/>
  <c r="BN170" i="4" s="1"/>
  <c r="BO170" i="4" s="1"/>
  <c r="BP169" i="4"/>
  <c r="AX316" i="4"/>
  <c r="AY316" i="4" s="1"/>
  <c r="BA280" i="4"/>
  <c r="BC280" i="4" s="1"/>
  <c r="V216" i="4"/>
  <c r="U217" i="4" s="1"/>
  <c r="S217" i="4" s="1"/>
  <c r="X216" i="4"/>
  <c r="I389" i="4"/>
  <c r="G390" i="4"/>
  <c r="E390" i="4" s="1"/>
  <c r="K330" i="4"/>
  <c r="L330" i="4" s="1"/>
  <c r="BG170" i="4" l="1"/>
  <c r="BK170" i="4" s="1"/>
  <c r="O330" i="4"/>
  <c r="AB676" i="14"/>
  <c r="BS169" i="4"/>
  <c r="AF236" i="14"/>
  <c r="AW317" i="4"/>
  <c r="AU317" i="4" s="1"/>
  <c r="AX317" i="4" s="1"/>
  <c r="AY317" i="4" s="1"/>
  <c r="AZ281" i="4"/>
  <c r="W216" i="4"/>
  <c r="V217" i="4" s="1"/>
  <c r="W217" i="4" s="1"/>
  <c r="Y216" i="4"/>
  <c r="AA216" i="4" s="1"/>
  <c r="H390" i="4"/>
  <c r="G391" i="4" s="1"/>
  <c r="E391" i="4" s="1"/>
  <c r="J331" i="4"/>
  <c r="E201" i="12"/>
  <c r="F201" i="12" s="1"/>
  <c r="H201" i="12" s="1"/>
  <c r="BI170" i="4" l="1"/>
  <c r="BL170" i="4" s="1"/>
  <c r="BP170" i="4" s="1"/>
  <c r="AF239" i="14" s="1"/>
  <c r="AW318" i="4"/>
  <c r="AU318" i="4" s="1"/>
  <c r="AX318" i="4" s="1"/>
  <c r="BA281" i="4"/>
  <c r="BC281" i="4" s="1"/>
  <c r="X217" i="4"/>
  <c r="U218" i="4"/>
  <c r="S218" i="4" s="1"/>
  <c r="V218" i="4" s="1"/>
  <c r="W218" i="4" s="1"/>
  <c r="I390" i="4"/>
  <c r="H391" i="4" s="1"/>
  <c r="G392" i="4" s="1"/>
  <c r="E392" i="4" s="1"/>
  <c r="K331" i="4"/>
  <c r="L331" i="4" s="1"/>
  <c r="BQ170" i="4" l="1"/>
  <c r="BR170" i="4" s="1"/>
  <c r="BJ170" i="4"/>
  <c r="BE171" i="4" s="1"/>
  <c r="BM171" i="4" s="1"/>
  <c r="BN171" i="4" s="1"/>
  <c r="BO171" i="4" s="1"/>
  <c r="O331" i="4"/>
  <c r="AB677" i="14"/>
  <c r="AW319" i="4"/>
  <c r="AY318" i="4"/>
  <c r="AZ282" i="4"/>
  <c r="Y217" i="4"/>
  <c r="AA217" i="4" s="1"/>
  <c r="U219" i="4"/>
  <c r="I391" i="4"/>
  <c r="H392" i="4" s="1"/>
  <c r="G393" i="4" s="1"/>
  <c r="E393" i="4" s="1"/>
  <c r="J332" i="4"/>
  <c r="BG171" i="4" l="1"/>
  <c r="BK171" i="4" s="1"/>
  <c r="BS170" i="4"/>
  <c r="AL169" i="14"/>
  <c r="AU319" i="4"/>
  <c r="AX319" i="4" s="1"/>
  <c r="BA282" i="4"/>
  <c r="BC282" i="4" s="1"/>
  <c r="X218" i="4"/>
  <c r="Y218" i="4" s="1"/>
  <c r="AA218" i="4" s="1"/>
  <c r="S219" i="4"/>
  <c r="I392" i="4"/>
  <c r="H393" i="4" s="1"/>
  <c r="G394" i="4" s="1"/>
  <c r="E394" i="4" s="1"/>
  <c r="K332" i="4"/>
  <c r="L332" i="4" s="1"/>
  <c r="E202" i="12"/>
  <c r="F202" i="12" s="1"/>
  <c r="H202" i="12" s="1"/>
  <c r="BI171" i="4" l="1"/>
  <c r="BL171" i="4" s="1"/>
  <c r="BP171" i="4" s="1"/>
  <c r="AF247" i="14" s="1"/>
  <c r="O332" i="4"/>
  <c r="AB683" i="14"/>
  <c r="AY319" i="4"/>
  <c r="AW320" i="4"/>
  <c r="AZ283" i="4"/>
  <c r="X219" i="4"/>
  <c r="V219" i="4"/>
  <c r="I393" i="4"/>
  <c r="H394" i="4" s="1"/>
  <c r="G395" i="4" s="1"/>
  <c r="E395" i="4" s="1"/>
  <c r="J333" i="4"/>
  <c r="BQ171" i="4" l="1"/>
  <c r="BR171" i="4" s="1"/>
  <c r="AL170" i="14" s="1"/>
  <c r="BJ171" i="4"/>
  <c r="BE172" i="4" s="1"/>
  <c r="BG172" i="4" s="1"/>
  <c r="BK172" i="4" s="1"/>
  <c r="AU320" i="4"/>
  <c r="AX320" i="4" s="1"/>
  <c r="BA283" i="4"/>
  <c r="BC283" i="4" s="1"/>
  <c r="Y219" i="4"/>
  <c r="AA219" i="4" s="1"/>
  <c r="W219" i="4"/>
  <c r="U220" i="4"/>
  <c r="I394" i="4"/>
  <c r="H395" i="4" s="1"/>
  <c r="K333" i="4"/>
  <c r="L333" i="4" s="1"/>
  <c r="BI172" i="4" l="1"/>
  <c r="BL172" i="4" s="1"/>
  <c r="BS171" i="4"/>
  <c r="BM172" i="4"/>
  <c r="BN172" i="4" s="1"/>
  <c r="BO172" i="4" s="1"/>
  <c r="O333" i="4"/>
  <c r="AB687" i="14"/>
  <c r="BQ172" i="4"/>
  <c r="BR172" i="4" s="1"/>
  <c r="BJ172" i="4"/>
  <c r="BE173" i="4" s="1"/>
  <c r="BM173" i="4" s="1"/>
  <c r="AW321" i="4"/>
  <c r="AY320" i="4"/>
  <c r="AZ284" i="4"/>
  <c r="S220" i="4"/>
  <c r="X220" i="4"/>
  <c r="Y220" i="4" s="1"/>
  <c r="G396" i="4"/>
  <c r="E396" i="4" s="1"/>
  <c r="I395" i="4"/>
  <c r="J334" i="4"/>
  <c r="E203" i="12"/>
  <c r="F203" i="12" s="1"/>
  <c r="H203" i="12" s="1"/>
  <c r="BP172" i="4" l="1"/>
  <c r="AF252" i="14" s="1"/>
  <c r="BN173" i="4"/>
  <c r="BO173" i="4" s="1"/>
  <c r="BS172" i="4"/>
  <c r="AL171" i="14"/>
  <c r="BG173" i="4"/>
  <c r="BI173" i="4" s="1"/>
  <c r="AU321" i="4"/>
  <c r="AX321" i="4" s="1"/>
  <c r="BA284" i="4"/>
  <c r="BC284" i="4" s="1"/>
  <c r="V220" i="4"/>
  <c r="AA220" i="4"/>
  <c r="H396" i="4"/>
  <c r="I396" i="4" s="1"/>
  <c r="K334" i="4"/>
  <c r="L334" i="4" s="1"/>
  <c r="O334" i="4" l="1"/>
  <c r="AB689" i="14"/>
  <c r="BJ173" i="4"/>
  <c r="BE174" i="4" s="1"/>
  <c r="BM174" i="4" s="1"/>
  <c r="BN174" i="4" s="1"/>
  <c r="BO174" i="4" s="1"/>
  <c r="BL173" i="4"/>
  <c r="BK173" i="4"/>
  <c r="AY321" i="4"/>
  <c r="AW322" i="4"/>
  <c r="AZ285" i="4"/>
  <c r="U221" i="4"/>
  <c r="S221" i="4" s="1"/>
  <c r="W220" i="4"/>
  <c r="G397" i="4"/>
  <c r="E397" i="4" s="1"/>
  <c r="H397" i="4" s="1"/>
  <c r="I397" i="4" s="1"/>
  <c r="J335" i="4"/>
  <c r="BG174" i="4" l="1"/>
  <c r="BK174" i="4" s="1"/>
  <c r="BQ173" i="4"/>
  <c r="BR173" i="4" s="1"/>
  <c r="AL172" i="14" s="1"/>
  <c r="BP173" i="4"/>
  <c r="AF259" i="14" s="1"/>
  <c r="AU322" i="4"/>
  <c r="AX322" i="4" s="1"/>
  <c r="BA285" i="4"/>
  <c r="BC285" i="4" s="1"/>
  <c r="V221" i="4"/>
  <c r="X221" i="4"/>
  <c r="G398" i="4"/>
  <c r="E398" i="4" s="1"/>
  <c r="H398" i="4" s="1"/>
  <c r="G399" i="4" s="1"/>
  <c r="E399" i="4" s="1"/>
  <c r="K335" i="4"/>
  <c r="L335" i="4" s="1"/>
  <c r="E204" i="12"/>
  <c r="F204" i="12" s="1"/>
  <c r="H204" i="12" s="1"/>
  <c r="O335" i="4" l="1"/>
  <c r="AB692" i="14"/>
  <c r="BI174" i="4"/>
  <c r="BL174" i="4" s="1"/>
  <c r="BP174" i="4" s="1"/>
  <c r="AF264" i="14" s="1"/>
  <c r="BS173" i="4"/>
  <c r="AW323" i="4"/>
  <c r="AY322" i="4"/>
  <c r="AZ286" i="4"/>
  <c r="Y221" i="4"/>
  <c r="AA221" i="4" s="1"/>
  <c r="W221" i="4"/>
  <c r="U222" i="4"/>
  <c r="S222" i="4" s="1"/>
  <c r="I398" i="4"/>
  <c r="H399" i="4" s="1"/>
  <c r="J336" i="4"/>
  <c r="BQ174" i="4" l="1"/>
  <c r="BR174" i="4" s="1"/>
  <c r="BS174" i="4" s="1"/>
  <c r="BJ174" i="4"/>
  <c r="BE175" i="4" s="1"/>
  <c r="BM175" i="4" s="1"/>
  <c r="BN175" i="4" s="1"/>
  <c r="BO175" i="4" s="1"/>
  <c r="AU323" i="4"/>
  <c r="AX323" i="4" s="1"/>
  <c r="BA286" i="4"/>
  <c r="BC286" i="4" s="1"/>
  <c r="V222" i="4"/>
  <c r="X222" i="4"/>
  <c r="I399" i="4"/>
  <c r="G400" i="4"/>
  <c r="E400" i="4" s="1"/>
  <c r="K336" i="4"/>
  <c r="L336" i="4" s="1"/>
  <c r="E205" i="12"/>
  <c r="F205" i="12" s="1"/>
  <c r="H205" i="12" s="1"/>
  <c r="AL173" i="14" l="1"/>
  <c r="O336" i="4"/>
  <c r="AB694" i="14"/>
  <c r="BG175" i="4"/>
  <c r="BK175" i="4" s="1"/>
  <c r="AY323" i="4"/>
  <c r="AW324" i="4"/>
  <c r="AZ287" i="4"/>
  <c r="Y222" i="4"/>
  <c r="AA222" i="4" s="1"/>
  <c r="W222" i="4"/>
  <c r="U223" i="4"/>
  <c r="H400" i="4"/>
  <c r="G401" i="4" s="1"/>
  <c r="E401" i="4" s="1"/>
  <c r="J337" i="4"/>
  <c r="BI175" i="4" l="1"/>
  <c r="BL175" i="4" s="1"/>
  <c r="BP175" i="4" s="1"/>
  <c r="AF270" i="14" s="1"/>
  <c r="AU324" i="4"/>
  <c r="AX324" i="4" s="1"/>
  <c r="BA287" i="4"/>
  <c r="BC287" i="4" s="1"/>
  <c r="X223" i="4"/>
  <c r="S223" i="4"/>
  <c r="I400" i="4"/>
  <c r="H401" i="4" s="1"/>
  <c r="I401" i="4" s="1"/>
  <c r="K337" i="4"/>
  <c r="L337" i="4" s="1"/>
  <c r="E206" i="12"/>
  <c r="F206" i="12" s="1"/>
  <c r="H206" i="12" s="1"/>
  <c r="O337" i="4" l="1"/>
  <c r="AB696" i="14"/>
  <c r="BJ175" i="4"/>
  <c r="BQ175" i="4"/>
  <c r="BR175" i="4" s="1"/>
  <c r="AL174" i="14" s="1"/>
  <c r="AY324" i="4"/>
  <c r="AW325" i="4"/>
  <c r="AZ288" i="4"/>
  <c r="Y223" i="4"/>
  <c r="AA223" i="4" s="1"/>
  <c r="V223" i="4"/>
  <c r="G402" i="4"/>
  <c r="E402" i="4" s="1"/>
  <c r="H402" i="4" s="1"/>
  <c r="I402" i="4" s="1"/>
  <c r="J338" i="4"/>
  <c r="BS175" i="4" l="1"/>
  <c r="BE176" i="4"/>
  <c r="AU325" i="4"/>
  <c r="AX325" i="4" s="1"/>
  <c r="BA288" i="4"/>
  <c r="BC288" i="4" s="1"/>
  <c r="W223" i="4"/>
  <c r="U224" i="4"/>
  <c r="S224" i="4" s="1"/>
  <c r="G403" i="4"/>
  <c r="E403" i="4" s="1"/>
  <c r="H403" i="4" s="1"/>
  <c r="I403" i="4" s="1"/>
  <c r="K338" i="4"/>
  <c r="L338" i="4" s="1"/>
  <c r="E207" i="12"/>
  <c r="F207" i="12" s="1"/>
  <c r="H207" i="12" s="1"/>
  <c r="O338" i="4" l="1"/>
  <c r="AB698" i="14"/>
  <c r="BM176" i="4"/>
  <c r="BN176" i="4" s="1"/>
  <c r="BO176" i="4" s="1"/>
  <c r="BG176" i="4"/>
  <c r="AW326" i="4"/>
  <c r="AU326" i="4" s="1"/>
  <c r="AY325" i="4"/>
  <c r="AZ289" i="4"/>
  <c r="V224" i="4"/>
  <c r="X224" i="4"/>
  <c r="Y224" i="4" s="1"/>
  <c r="G404" i="4"/>
  <c r="E404" i="4" s="1"/>
  <c r="H404" i="4" s="1"/>
  <c r="I404" i="4" s="1"/>
  <c r="J339" i="4"/>
  <c r="K339" i="4" s="1"/>
  <c r="L339" i="4" s="1"/>
  <c r="O339" i="4" l="1"/>
  <c r="AB700" i="14"/>
  <c r="BK176" i="4"/>
  <c r="BI176" i="4"/>
  <c r="BL176" i="4" s="1"/>
  <c r="AX326" i="4"/>
  <c r="AW327" i="4" s="1"/>
  <c r="AU327" i="4" s="1"/>
  <c r="BA289" i="4"/>
  <c r="BC289" i="4" s="1"/>
  <c r="AA224" i="4"/>
  <c r="U225" i="4"/>
  <c r="S225" i="4" s="1"/>
  <c r="W224" i="4"/>
  <c r="G405" i="4"/>
  <c r="E405" i="4" s="1"/>
  <c r="H405" i="4" s="1"/>
  <c r="I405" i="4" s="1"/>
  <c r="J340" i="4"/>
  <c r="K340" i="4" s="1"/>
  <c r="L340" i="4" s="1"/>
  <c r="O340" i="4" l="1"/>
  <c r="AB702" i="14"/>
  <c r="BJ176" i="4"/>
  <c r="BQ176" i="4"/>
  <c r="BR176" i="4" s="1"/>
  <c r="BP176" i="4"/>
  <c r="AF274" i="14" s="1"/>
  <c r="AY326" i="4"/>
  <c r="AX327" i="4" s="1"/>
  <c r="AW328" i="4" s="1"/>
  <c r="AZ290" i="4"/>
  <c r="V225" i="4"/>
  <c r="X225" i="4"/>
  <c r="Y225" i="4" s="1"/>
  <c r="G406" i="4"/>
  <c r="E406" i="4" s="1"/>
  <c r="H406" i="4" s="1"/>
  <c r="I406" i="4" s="1"/>
  <c r="J341" i="4"/>
  <c r="E208" i="12"/>
  <c r="F208" i="12" s="1"/>
  <c r="H208" i="12" s="1"/>
  <c r="BS176" i="4" l="1"/>
  <c r="AL175" i="14"/>
  <c r="BE177" i="4"/>
  <c r="BG177" i="4" s="1"/>
  <c r="BK177" i="4" s="1"/>
  <c r="AY327" i="4"/>
  <c r="AU328" i="4"/>
  <c r="BA290" i="4"/>
  <c r="BC290" i="4" s="1"/>
  <c r="AA225" i="4"/>
  <c r="W225" i="4"/>
  <c r="U226" i="4"/>
  <c r="G407" i="4"/>
  <c r="E407" i="4" s="1"/>
  <c r="H407" i="4" s="1"/>
  <c r="I407" i="4" s="1"/>
  <c r="K341" i="4"/>
  <c r="L341" i="4" s="1"/>
  <c r="O341" i="4" l="1"/>
  <c r="AB704" i="14"/>
  <c r="BI177" i="4"/>
  <c r="BL177" i="4" s="1"/>
  <c r="BQ177" i="4" s="1"/>
  <c r="BR177" i="4" s="1"/>
  <c r="AL176" i="14" s="1"/>
  <c r="BM177" i="4"/>
  <c r="BN177" i="4" s="1"/>
  <c r="BO177" i="4" s="1"/>
  <c r="AX328" i="4"/>
  <c r="AY328" i="4" s="1"/>
  <c r="AZ291" i="4"/>
  <c r="S226" i="4"/>
  <c r="X226" i="4"/>
  <c r="Y226" i="4" s="1"/>
  <c r="G408" i="4"/>
  <c r="E408" i="4" s="1"/>
  <c r="H408" i="4" s="1"/>
  <c r="J342" i="4"/>
  <c r="BJ177" i="4" l="1"/>
  <c r="BE178" i="4" s="1"/>
  <c r="BM178" i="4" s="1"/>
  <c r="BN178" i="4" s="1"/>
  <c r="BO178" i="4" s="1"/>
  <c r="BP177" i="4"/>
  <c r="AF280" i="14" s="1"/>
  <c r="AW329" i="4"/>
  <c r="AU329" i="4" s="1"/>
  <c r="AX329" i="4" s="1"/>
  <c r="BA291" i="4"/>
  <c r="BC291" i="4" s="1"/>
  <c r="AA226" i="4"/>
  <c r="V226" i="4"/>
  <c r="G409" i="4"/>
  <c r="E409" i="4" s="1"/>
  <c r="I408" i="4"/>
  <c r="K342" i="4"/>
  <c r="L342" i="4" s="1"/>
  <c r="E209" i="12"/>
  <c r="F209" i="12" s="1"/>
  <c r="H209" i="12" s="1"/>
  <c r="BS177" i="4" l="1"/>
  <c r="O342" i="4"/>
  <c r="AB707" i="14"/>
  <c r="BG178" i="4"/>
  <c r="BI178" i="4" s="1"/>
  <c r="BL178" i="4" s="1"/>
  <c r="AY329" i="4"/>
  <c r="AW330" i="4"/>
  <c r="AZ292" i="4"/>
  <c r="U227" i="4"/>
  <c r="S227" i="4" s="1"/>
  <c r="W226" i="4"/>
  <c r="H409" i="4"/>
  <c r="J343" i="4"/>
  <c r="BQ178" i="4" l="1"/>
  <c r="BR178" i="4" s="1"/>
  <c r="AL177" i="14" s="1"/>
  <c r="BP178" i="4"/>
  <c r="AF286" i="14" s="1"/>
  <c r="BK178" i="4"/>
  <c r="BJ178" i="4"/>
  <c r="AU330" i="4"/>
  <c r="AX330" i="4" s="1"/>
  <c r="BA292" i="4"/>
  <c r="BC292" i="4" s="1"/>
  <c r="V227" i="4"/>
  <c r="X227" i="4"/>
  <c r="Y227" i="4" s="1"/>
  <c r="I409" i="4"/>
  <c r="G410" i="4"/>
  <c r="E410" i="4" s="1"/>
  <c r="K343" i="4"/>
  <c r="L343" i="4" s="1"/>
  <c r="O343" i="4" l="1"/>
  <c r="AB709" i="14"/>
  <c r="BE179" i="4"/>
  <c r="BM179" i="4" s="1"/>
  <c r="BN179" i="4" s="1"/>
  <c r="BO179" i="4" s="1"/>
  <c r="BS178" i="4"/>
  <c r="AY330" i="4"/>
  <c r="AW331" i="4"/>
  <c r="AZ293" i="4"/>
  <c r="AA227" i="4"/>
  <c r="U228" i="4"/>
  <c r="S228" i="4" s="1"/>
  <c r="W227" i="4"/>
  <c r="H410" i="4"/>
  <c r="G411" i="4" s="1"/>
  <c r="E411" i="4" s="1"/>
  <c r="J344" i="4"/>
  <c r="K344" i="4" s="1"/>
  <c r="L344" i="4" s="1"/>
  <c r="E210" i="12"/>
  <c r="F210" i="12" s="1"/>
  <c r="H210" i="12" s="1"/>
  <c r="O344" i="4" l="1"/>
  <c r="AB711" i="14"/>
  <c r="BG179" i="4"/>
  <c r="BI179" i="4" s="1"/>
  <c r="AU331" i="4"/>
  <c r="AX331" i="4" s="1"/>
  <c r="BA293" i="4"/>
  <c r="BC293" i="4" s="1"/>
  <c r="V228" i="4"/>
  <c r="W228" i="4" s="1"/>
  <c r="X228" i="4"/>
  <c r="I410" i="4"/>
  <c r="H411" i="4" s="1"/>
  <c r="J345" i="4"/>
  <c r="BL179" i="4" l="1"/>
  <c r="BK179" i="4"/>
  <c r="BJ179" i="4"/>
  <c r="AW332" i="4"/>
  <c r="AU332" i="4" s="1"/>
  <c r="AY331" i="4"/>
  <c r="AZ294" i="4"/>
  <c r="U229" i="4"/>
  <c r="S229" i="4" s="1"/>
  <c r="V229" i="4" s="1"/>
  <c r="U230" i="4" s="1"/>
  <c r="Y228" i="4"/>
  <c r="AA228" i="4" s="1"/>
  <c r="G412" i="4"/>
  <c r="E412" i="4" s="1"/>
  <c r="I411" i="4"/>
  <c r="K345" i="4"/>
  <c r="L345" i="4" s="1"/>
  <c r="O345" i="4" l="1"/>
  <c r="AB714" i="14"/>
  <c r="BE180" i="4"/>
  <c r="BP179" i="4"/>
  <c r="AF293" i="14" s="1"/>
  <c r="BQ179" i="4"/>
  <c r="BR179" i="4" s="1"/>
  <c r="AX332" i="4"/>
  <c r="AY332" i="4" s="1"/>
  <c r="BA294" i="4"/>
  <c r="BC294" i="4" s="1"/>
  <c r="X229" i="4"/>
  <c r="Y229" i="4" s="1"/>
  <c r="AA229" i="4" s="1"/>
  <c r="W229" i="4"/>
  <c r="H412" i="4"/>
  <c r="S230" i="4"/>
  <c r="J346" i="4"/>
  <c r="E211" i="12"/>
  <c r="F211" i="12" s="1"/>
  <c r="H211" i="12" s="1"/>
  <c r="BS179" i="4" l="1"/>
  <c r="AL178" i="14"/>
  <c r="BM180" i="4"/>
  <c r="BN180" i="4" s="1"/>
  <c r="BO180" i="4" s="1"/>
  <c r="BG180" i="4"/>
  <c r="BI180" i="4" s="1"/>
  <c r="BL180" i="4" s="1"/>
  <c r="AW333" i="4"/>
  <c r="AU333" i="4" s="1"/>
  <c r="AX333" i="4" s="1"/>
  <c r="AY333" i="4" s="1"/>
  <c r="AZ295" i="4"/>
  <c r="X230" i="4"/>
  <c r="V230" i="4"/>
  <c r="U231" i="4" s="1"/>
  <c r="G413" i="4"/>
  <c r="E413" i="4" s="1"/>
  <c r="I412" i="4"/>
  <c r="K346" i="4"/>
  <c r="L346" i="4" s="1"/>
  <c r="O346" i="4" l="1"/>
  <c r="AB717" i="14"/>
  <c r="BP180" i="4"/>
  <c r="AF300" i="14" s="1"/>
  <c r="BQ180" i="4"/>
  <c r="BR180" i="4" s="1"/>
  <c r="BK180" i="4"/>
  <c r="BJ180" i="4"/>
  <c r="AW334" i="4"/>
  <c r="BA295" i="4"/>
  <c r="BC295" i="4" s="1"/>
  <c r="Y230" i="4"/>
  <c r="AA230" i="4" s="1"/>
  <c r="W230" i="4"/>
  <c r="H413" i="4"/>
  <c r="I413" i="4" s="1"/>
  <c r="J347" i="4"/>
  <c r="S231" i="4"/>
  <c r="BS180" i="4" l="1"/>
  <c r="AL179" i="14"/>
  <c r="BE181" i="4"/>
  <c r="BM181" i="4" s="1"/>
  <c r="BN181" i="4" s="1"/>
  <c r="BO181" i="4" s="1"/>
  <c r="AU334" i="4"/>
  <c r="AX334" i="4" s="1"/>
  <c r="AW335" i="4" s="1"/>
  <c r="AZ296" i="4"/>
  <c r="X231" i="4"/>
  <c r="Y231" i="4" s="1"/>
  <c r="AA231" i="4" s="1"/>
  <c r="G414" i="4"/>
  <c r="E414" i="4" s="1"/>
  <c r="H414" i="4" s="1"/>
  <c r="V231" i="4"/>
  <c r="U232" i="4" s="1"/>
  <c r="K347" i="4"/>
  <c r="L347" i="4" s="1"/>
  <c r="E212" i="12"/>
  <c r="F212" i="12" s="1"/>
  <c r="H212" i="12" s="1"/>
  <c r="BG181" i="4" l="1"/>
  <c r="BK181" i="4" s="1"/>
  <c r="O347" i="4"/>
  <c r="AB719" i="14"/>
  <c r="AU335" i="4"/>
  <c r="AY334" i="4"/>
  <c r="BA296" i="4"/>
  <c r="BC296" i="4" s="1"/>
  <c r="G415" i="4"/>
  <c r="E415" i="4" s="1"/>
  <c r="I414" i="4"/>
  <c r="W231" i="4"/>
  <c r="J348" i="4"/>
  <c r="X232" i="4"/>
  <c r="S232" i="4"/>
  <c r="BI181" i="4" l="1"/>
  <c r="BL181" i="4" s="1"/>
  <c r="BP181" i="4" s="1"/>
  <c r="AF308" i="14" s="1"/>
  <c r="AX335" i="4"/>
  <c r="AW336" i="4" s="1"/>
  <c r="AU336" i="4" s="1"/>
  <c r="AZ297" i="4"/>
  <c r="Y232" i="4"/>
  <c r="AA232" i="4" s="1"/>
  <c r="H415" i="4"/>
  <c r="I415" i="4" s="1"/>
  <c r="V232" i="4"/>
  <c r="W232" i="4" s="1"/>
  <c r="K348" i="4"/>
  <c r="L348" i="4" s="1"/>
  <c r="E213" i="12"/>
  <c r="F213" i="12" s="1"/>
  <c r="H213" i="12" s="1"/>
  <c r="BJ181" i="4" l="1"/>
  <c r="BE182" i="4" s="1"/>
  <c r="BG182" i="4" s="1"/>
  <c r="BK182" i="4" s="1"/>
  <c r="BQ181" i="4"/>
  <c r="BR181" i="4" s="1"/>
  <c r="BS181" i="4" s="1"/>
  <c r="O348" i="4"/>
  <c r="AB721" i="14"/>
  <c r="AY335" i="4"/>
  <c r="AX336" i="4" s="1"/>
  <c r="BA297" i="4"/>
  <c r="BC297" i="4" s="1"/>
  <c r="G416" i="4"/>
  <c r="E416" i="4" s="1"/>
  <c r="H416" i="4" s="1"/>
  <c r="G417" i="4" s="1"/>
  <c r="E417" i="4" s="1"/>
  <c r="U233" i="4"/>
  <c r="J349" i="4"/>
  <c r="AL180" i="14" l="1"/>
  <c r="BM182" i="4"/>
  <c r="BN182" i="4" s="1"/>
  <c r="BO182" i="4" s="1"/>
  <c r="BI182" i="4"/>
  <c r="BL182" i="4" s="1"/>
  <c r="AY336" i="4"/>
  <c r="AW337" i="4"/>
  <c r="AZ298" i="4"/>
  <c r="BA298" i="4" s="1"/>
  <c r="BC298" i="4" s="1"/>
  <c r="S233" i="4"/>
  <c r="V233" i="4" s="1"/>
  <c r="I416" i="4"/>
  <c r="H417" i="4" s="1"/>
  <c r="X233" i="4"/>
  <c r="K349" i="4"/>
  <c r="L349" i="4" s="1"/>
  <c r="O349" i="4" l="1"/>
  <c r="AB725" i="14"/>
  <c r="BJ182" i="4"/>
  <c r="BP182" i="4"/>
  <c r="AF315" i="14" s="1"/>
  <c r="BQ182" i="4"/>
  <c r="BR182" i="4" s="1"/>
  <c r="AU337" i="4"/>
  <c r="AX337" i="4" s="1"/>
  <c r="AZ299" i="4"/>
  <c r="Y233" i="4"/>
  <c r="AA233" i="4" s="1"/>
  <c r="G418" i="4"/>
  <c r="E418" i="4" s="1"/>
  <c r="I417" i="4"/>
  <c r="J350" i="4"/>
  <c r="W233" i="4"/>
  <c r="U234" i="4"/>
  <c r="E214" i="12"/>
  <c r="F214" i="12" s="1"/>
  <c r="H214" i="12" s="1"/>
  <c r="BS182" i="4" l="1"/>
  <c r="AL181" i="14"/>
  <c r="BE183" i="4"/>
  <c r="BG183" i="4" s="1"/>
  <c r="BK183" i="4" s="1"/>
  <c r="AW338" i="4"/>
  <c r="AY337" i="4"/>
  <c r="BA299" i="4"/>
  <c r="BC299" i="4" s="1"/>
  <c r="H418" i="4"/>
  <c r="G419" i="4" s="1"/>
  <c r="E419" i="4" s="1"/>
  <c r="K350" i="4"/>
  <c r="L350" i="4" s="1"/>
  <c r="S234" i="4"/>
  <c r="X234" i="4"/>
  <c r="Y234" i="4" s="1"/>
  <c r="O350" i="4" l="1"/>
  <c r="AB727" i="14"/>
  <c r="BM183" i="4"/>
  <c r="BN183" i="4" s="1"/>
  <c r="BO183" i="4" s="1"/>
  <c r="BI183" i="4"/>
  <c r="BL183" i="4" s="1"/>
  <c r="AU338" i="4"/>
  <c r="AX338" i="4" s="1"/>
  <c r="AY338" i="4" s="1"/>
  <c r="AZ300" i="4"/>
  <c r="I418" i="4"/>
  <c r="H419" i="4" s="1"/>
  <c r="J351" i="4"/>
  <c r="V234" i="4"/>
  <c r="AA234" i="4"/>
  <c r="E215" i="12"/>
  <c r="F215" i="12" s="1"/>
  <c r="H215" i="12" s="1"/>
  <c r="BP183" i="4" l="1"/>
  <c r="AF322" i="14" s="1"/>
  <c r="BQ183" i="4"/>
  <c r="BR183" i="4" s="1"/>
  <c r="BJ183" i="4"/>
  <c r="AW339" i="4"/>
  <c r="AU339" i="4" s="1"/>
  <c r="AX339" i="4" s="1"/>
  <c r="BA300" i="4"/>
  <c r="BC300" i="4" s="1"/>
  <c r="I419" i="4"/>
  <c r="G420" i="4"/>
  <c r="E420" i="4" s="1"/>
  <c r="K351" i="4"/>
  <c r="L351" i="4" s="1"/>
  <c r="W234" i="4"/>
  <c r="U235" i="4"/>
  <c r="O351" i="4" l="1"/>
  <c r="AB728" i="14"/>
  <c r="BS183" i="4"/>
  <c r="AL182" i="14"/>
  <c r="BE184" i="4"/>
  <c r="BG184" i="4" s="1"/>
  <c r="BK184" i="4" s="1"/>
  <c r="AW340" i="4"/>
  <c r="AU340" i="4" s="1"/>
  <c r="AY339" i="4"/>
  <c r="AZ301" i="4"/>
  <c r="H420" i="4"/>
  <c r="S235" i="4"/>
  <c r="J352" i="4"/>
  <c r="X235" i="4"/>
  <c r="Y235" i="4" s="1"/>
  <c r="E216" i="12"/>
  <c r="F216" i="12" s="1"/>
  <c r="H216" i="12" s="1"/>
  <c r="BM184" i="4" l="1"/>
  <c r="BN184" i="4" s="1"/>
  <c r="BO184" i="4" s="1"/>
  <c r="BI184" i="4"/>
  <c r="BL184" i="4" s="1"/>
  <c r="BQ184" i="4" s="1"/>
  <c r="BR184" i="4" s="1"/>
  <c r="AL183" i="14" s="1"/>
  <c r="AX340" i="4"/>
  <c r="BA301" i="4"/>
  <c r="BC301" i="4" s="1"/>
  <c r="V235" i="4"/>
  <c r="W235" i="4" s="1"/>
  <c r="G421" i="4"/>
  <c r="E421" i="4" s="1"/>
  <c r="I420" i="4"/>
  <c r="K352" i="4"/>
  <c r="L352" i="4" s="1"/>
  <c r="AA235" i="4"/>
  <c r="O352" i="4" l="1"/>
  <c r="AB729" i="14"/>
  <c r="BJ184" i="4"/>
  <c r="BP184" i="4"/>
  <c r="AW341" i="4"/>
  <c r="AU341" i="4" s="1"/>
  <c r="AY340" i="4"/>
  <c r="AZ302" i="4"/>
  <c r="U236" i="4"/>
  <c r="S236" i="4" s="1"/>
  <c r="H421" i="4"/>
  <c r="G422" i="4" s="1"/>
  <c r="E422" i="4" s="1"/>
  <c r="J353" i="4"/>
  <c r="BS184" i="4" l="1"/>
  <c r="AF325" i="14"/>
  <c r="BE185" i="4"/>
  <c r="BM185" i="4" s="1"/>
  <c r="BN185" i="4" s="1"/>
  <c r="BO185" i="4" s="1"/>
  <c r="AX341" i="4"/>
  <c r="AY341" i="4" s="1"/>
  <c r="BA302" i="4"/>
  <c r="BC302" i="4" s="1"/>
  <c r="V236" i="4"/>
  <c r="W236" i="4" s="1"/>
  <c r="X236" i="4"/>
  <c r="I421" i="4"/>
  <c r="H422" i="4" s="1"/>
  <c r="K353" i="4"/>
  <c r="L353" i="4" s="1"/>
  <c r="E217" i="12"/>
  <c r="F217" i="12" s="1"/>
  <c r="H217" i="12" s="1"/>
  <c r="O353" i="4" l="1"/>
  <c r="AB731" i="14"/>
  <c r="BG185" i="4"/>
  <c r="BI185" i="4" s="1"/>
  <c r="BL185" i="4" s="1"/>
  <c r="AW342" i="4"/>
  <c r="AU342" i="4" s="1"/>
  <c r="AX342" i="4" s="1"/>
  <c r="AY342" i="4" s="1"/>
  <c r="AZ303" i="4"/>
  <c r="Y236" i="4"/>
  <c r="AA236" i="4" s="1"/>
  <c r="U237" i="4"/>
  <c r="S237" i="4" s="1"/>
  <c r="I422" i="4"/>
  <c r="G423" i="4"/>
  <c r="E423" i="4" s="1"/>
  <c r="J354" i="4"/>
  <c r="K354" i="4" s="1"/>
  <c r="L354" i="4" s="1"/>
  <c r="O354" i="4" l="1"/>
  <c r="AB732" i="14"/>
  <c r="BP185" i="4"/>
  <c r="AF330" i="14" s="1"/>
  <c r="BQ185" i="4"/>
  <c r="BR185" i="4" s="1"/>
  <c r="BK185" i="4"/>
  <c r="BJ185" i="4"/>
  <c r="AW343" i="4"/>
  <c r="AU343" i="4" s="1"/>
  <c r="AX343" i="4" s="1"/>
  <c r="AY343" i="4" s="1"/>
  <c r="BA303" i="4"/>
  <c r="BC303" i="4" s="1"/>
  <c r="X237" i="4"/>
  <c r="H423" i="4"/>
  <c r="I423" i="4" s="1"/>
  <c r="J355" i="4"/>
  <c r="V237" i="4"/>
  <c r="BS185" i="4" l="1"/>
  <c r="AL184" i="14"/>
  <c r="BE186" i="4"/>
  <c r="BM186" i="4" s="1"/>
  <c r="BN186" i="4" s="1"/>
  <c r="BO186" i="4" s="1"/>
  <c r="AW344" i="4"/>
  <c r="AZ304" i="4"/>
  <c r="Y237" i="4"/>
  <c r="AA237" i="4" s="1"/>
  <c r="G424" i="4"/>
  <c r="E424" i="4" s="1"/>
  <c r="H424" i="4" s="1"/>
  <c r="I424" i="4" s="1"/>
  <c r="K355" i="4"/>
  <c r="L355" i="4" s="1"/>
  <c r="W237" i="4"/>
  <c r="U238" i="4"/>
  <c r="E218" i="12"/>
  <c r="F218" i="12" s="1"/>
  <c r="H218" i="12" s="1"/>
  <c r="O355" i="4" l="1"/>
  <c r="AB354" i="14"/>
  <c r="BG186" i="4"/>
  <c r="BK186" i="4" s="1"/>
  <c r="AU344" i="4"/>
  <c r="AX344" i="4" s="1"/>
  <c r="AY344" i="4" s="1"/>
  <c r="BA304" i="4"/>
  <c r="BC304" i="4" s="1"/>
  <c r="G425" i="4"/>
  <c r="E425" i="4" s="1"/>
  <c r="H425" i="4" s="1"/>
  <c r="I425" i="4" s="1"/>
  <c r="J356" i="4"/>
  <c r="S238" i="4"/>
  <c r="X238" i="4"/>
  <c r="Y238" i="4" s="1"/>
  <c r="BI186" i="4" l="1"/>
  <c r="BL186" i="4" s="1"/>
  <c r="BP186" i="4" s="1"/>
  <c r="AF334" i="14" s="1"/>
  <c r="AW345" i="4"/>
  <c r="AU345" i="4" s="1"/>
  <c r="AX345" i="4" s="1"/>
  <c r="AZ305" i="4"/>
  <c r="G426" i="4"/>
  <c r="E426" i="4" s="1"/>
  <c r="H426" i="4" s="1"/>
  <c r="G427" i="4" s="1"/>
  <c r="E427" i="4" s="1"/>
  <c r="K356" i="4"/>
  <c r="L356" i="4" s="1"/>
  <c r="V238" i="4"/>
  <c r="AA238" i="4"/>
  <c r="BJ186" i="4" l="1"/>
  <c r="BE187" i="4" s="1"/>
  <c r="BM187" i="4" s="1"/>
  <c r="BN187" i="4" s="1"/>
  <c r="BO187" i="4" s="1"/>
  <c r="BQ186" i="4"/>
  <c r="BR186" i="4" s="1"/>
  <c r="BS186" i="4" s="1"/>
  <c r="O356" i="4"/>
  <c r="AB570" i="14"/>
  <c r="AY345" i="4"/>
  <c r="AW346" i="4"/>
  <c r="AU346" i="4" s="1"/>
  <c r="BA305" i="4"/>
  <c r="BC305" i="4" s="1"/>
  <c r="I426" i="4"/>
  <c r="H427" i="4" s="1"/>
  <c r="J357" i="4"/>
  <c r="W238" i="4"/>
  <c r="U239" i="4"/>
  <c r="E219" i="12"/>
  <c r="F219" i="12" s="1"/>
  <c r="H219" i="12" s="1"/>
  <c r="AL185" i="14" l="1"/>
  <c r="BG187" i="4"/>
  <c r="BK187" i="4" s="1"/>
  <c r="AX346" i="4"/>
  <c r="AZ306" i="4"/>
  <c r="I427" i="4"/>
  <c r="G428" i="4"/>
  <c r="E428" i="4" s="1"/>
  <c r="K357" i="4"/>
  <c r="L357" i="4" s="1"/>
  <c r="S239" i="4"/>
  <c r="X239" i="4"/>
  <c r="BI187" i="4" l="1"/>
  <c r="BL187" i="4" s="1"/>
  <c r="O357" i="4"/>
  <c r="AB504" i="14"/>
  <c r="AY346" i="4"/>
  <c r="AW347" i="4"/>
  <c r="BA306" i="4"/>
  <c r="BC306" i="4" s="1"/>
  <c r="Y239" i="4"/>
  <c r="AA239" i="4" s="1"/>
  <c r="H428" i="4"/>
  <c r="J358" i="4"/>
  <c r="V239" i="4"/>
  <c r="BJ187" i="4" l="1"/>
  <c r="BE188" i="4" s="1"/>
  <c r="BM188" i="4" s="1"/>
  <c r="BN188" i="4" s="1"/>
  <c r="BO188" i="4" s="1"/>
  <c r="BQ187" i="4"/>
  <c r="BR187" i="4" s="1"/>
  <c r="AL186" i="14" s="1"/>
  <c r="BP187" i="4"/>
  <c r="AF338" i="14" s="1"/>
  <c r="AU347" i="4"/>
  <c r="AX347" i="4" s="1"/>
  <c r="AZ307" i="4"/>
  <c r="I428" i="4"/>
  <c r="G429" i="4"/>
  <c r="E429" i="4" s="1"/>
  <c r="K358" i="4"/>
  <c r="L358" i="4" s="1"/>
  <c r="W239" i="4"/>
  <c r="U240" i="4"/>
  <c r="E220" i="12"/>
  <c r="F220" i="12" s="1"/>
  <c r="H220" i="12" s="1"/>
  <c r="BG188" i="4" l="1"/>
  <c r="BK188" i="4" s="1"/>
  <c r="O358" i="4"/>
  <c r="AB541" i="14"/>
  <c r="BS187" i="4"/>
  <c r="AW348" i="4"/>
  <c r="AU348" i="4" s="1"/>
  <c r="AY347" i="4"/>
  <c r="BA307" i="4"/>
  <c r="BC307" i="4" s="1"/>
  <c r="H429" i="4"/>
  <c r="G430" i="4" s="1"/>
  <c r="E430" i="4" s="1"/>
  <c r="J359" i="4"/>
  <c r="S240" i="4"/>
  <c r="X240" i="4"/>
  <c r="Y240" i="4" s="1"/>
  <c r="BI188" i="4" l="1"/>
  <c r="BL188" i="4" s="1"/>
  <c r="AX348" i="4"/>
  <c r="AY348" i="4" s="1"/>
  <c r="AZ308" i="4"/>
  <c r="I429" i="4"/>
  <c r="H430" i="4" s="1"/>
  <c r="I430" i="4" s="1"/>
  <c r="K359" i="4"/>
  <c r="L359" i="4" s="1"/>
  <c r="V240" i="4"/>
  <c r="AA240" i="4"/>
  <c r="E221" i="12"/>
  <c r="F221" i="12" s="1"/>
  <c r="H221" i="12" s="1"/>
  <c r="BJ188" i="4" l="1"/>
  <c r="BE189" i="4" s="1"/>
  <c r="BM189" i="4" s="1"/>
  <c r="BN189" i="4" s="1"/>
  <c r="BO189" i="4" s="1"/>
  <c r="O359" i="4"/>
  <c r="AB566" i="14"/>
  <c r="BQ188" i="4"/>
  <c r="BR188" i="4" s="1"/>
  <c r="AL187" i="14" s="1"/>
  <c r="BP188" i="4"/>
  <c r="AF342" i="14" s="1"/>
  <c r="AW349" i="4"/>
  <c r="AU349" i="4" s="1"/>
  <c r="AX349" i="4" s="1"/>
  <c r="BA308" i="4"/>
  <c r="BC308" i="4" s="1"/>
  <c r="G431" i="4"/>
  <c r="E431" i="4" s="1"/>
  <c r="H431" i="4" s="1"/>
  <c r="I431" i="4" s="1"/>
  <c r="J360" i="4"/>
  <c r="W240" i="4"/>
  <c r="U241" i="4"/>
  <c r="BG189" i="4" l="1"/>
  <c r="BK189" i="4" s="1"/>
  <c r="BS188" i="4"/>
  <c r="AW350" i="4"/>
  <c r="AU350" i="4" s="1"/>
  <c r="AY349" i="4"/>
  <c r="AZ309" i="4"/>
  <c r="G432" i="4"/>
  <c r="E432" i="4" s="1"/>
  <c r="H432" i="4" s="1"/>
  <c r="I432" i="4" s="1"/>
  <c r="K360" i="4"/>
  <c r="L360" i="4" s="1"/>
  <c r="S241" i="4"/>
  <c r="X241" i="4"/>
  <c r="Y241" i="4" s="1"/>
  <c r="E222" i="12"/>
  <c r="F222" i="12" s="1"/>
  <c r="H222" i="12" s="1"/>
  <c r="BI189" i="4" l="1"/>
  <c r="BL189" i="4" s="1"/>
  <c r="BQ189" i="4" s="1"/>
  <c r="BR189" i="4" s="1"/>
  <c r="AL188" i="14" s="1"/>
  <c r="O360" i="4"/>
  <c r="AB586" i="14"/>
  <c r="AX350" i="4"/>
  <c r="AW351" i="4" s="1"/>
  <c r="AU351" i="4" s="1"/>
  <c r="BA309" i="4"/>
  <c r="BC309" i="4" s="1"/>
  <c r="G433" i="4"/>
  <c r="E433" i="4" s="1"/>
  <c r="H433" i="4" s="1"/>
  <c r="G434" i="4" s="1"/>
  <c r="E434" i="4" s="1"/>
  <c r="J361" i="4"/>
  <c r="V241" i="4"/>
  <c r="AA241" i="4"/>
  <c r="BJ189" i="4" l="1"/>
  <c r="BE190" i="4" s="1"/>
  <c r="BM190" i="4" s="1"/>
  <c r="BN190" i="4" s="1"/>
  <c r="BO190" i="4" s="1"/>
  <c r="BP189" i="4"/>
  <c r="AF347" i="14" s="1"/>
  <c r="AY350" i="4"/>
  <c r="AX351" i="4" s="1"/>
  <c r="AZ310" i="4"/>
  <c r="I433" i="4"/>
  <c r="H434" i="4" s="1"/>
  <c r="K361" i="4"/>
  <c r="L361" i="4" s="1"/>
  <c r="W241" i="4"/>
  <c r="U242" i="4"/>
  <c r="E223" i="12"/>
  <c r="F223" i="12" s="1"/>
  <c r="H223" i="12" s="1"/>
  <c r="BS189" i="4" l="1"/>
  <c r="BG190" i="4"/>
  <c r="BK190" i="4" s="1"/>
  <c r="O361" i="4"/>
  <c r="AB599" i="14"/>
  <c r="AY351" i="4"/>
  <c r="AW352" i="4"/>
  <c r="AU352" i="4" s="1"/>
  <c r="BA310" i="4"/>
  <c r="BC310" i="4" s="1"/>
  <c r="I434" i="4"/>
  <c r="G435" i="4"/>
  <c r="E435" i="4" s="1"/>
  <c r="J362" i="4"/>
  <c r="S242" i="4"/>
  <c r="X242" i="4"/>
  <c r="Y242" i="4" s="1"/>
  <c r="BI190" i="4" l="1"/>
  <c r="BL190" i="4" s="1"/>
  <c r="BP190" i="4" s="1"/>
  <c r="AF351" i="14" s="1"/>
  <c r="AX352" i="4"/>
  <c r="AZ311" i="4"/>
  <c r="H435" i="4"/>
  <c r="V242" i="4"/>
  <c r="U243" i="4" s="1"/>
  <c r="K362" i="4"/>
  <c r="L362" i="4" s="1"/>
  <c r="AA242" i="4"/>
  <c r="BJ190" i="4" l="1"/>
  <c r="BE191" i="4" s="1"/>
  <c r="BM191" i="4" s="1"/>
  <c r="BN191" i="4" s="1"/>
  <c r="BO191" i="4" s="1"/>
  <c r="BQ190" i="4"/>
  <c r="BR190" i="4" s="1"/>
  <c r="BS190" i="4" s="1"/>
  <c r="O362" i="4"/>
  <c r="AB623" i="14"/>
  <c r="AY352" i="4"/>
  <c r="AW353" i="4"/>
  <c r="BA311" i="4"/>
  <c r="BC311" i="4" s="1"/>
  <c r="I435" i="4"/>
  <c r="G436" i="4"/>
  <c r="E436" i="4" s="1"/>
  <c r="W242" i="4"/>
  <c r="J363" i="4"/>
  <c r="S243" i="4"/>
  <c r="X243" i="4"/>
  <c r="Y243" i="4" s="1"/>
  <c r="E224" i="12"/>
  <c r="F224" i="12" s="1"/>
  <c r="H224" i="12" s="1"/>
  <c r="AL189" i="14" l="1"/>
  <c r="BG191" i="4"/>
  <c r="BK191" i="4" s="1"/>
  <c r="AU353" i="4"/>
  <c r="AX353" i="4" s="1"/>
  <c r="AZ312" i="4"/>
  <c r="H436" i="4"/>
  <c r="G437" i="4" s="1"/>
  <c r="E437" i="4" s="1"/>
  <c r="V243" i="4"/>
  <c r="W243" i="4" s="1"/>
  <c r="K363" i="4"/>
  <c r="L363" i="4" s="1"/>
  <c r="AA243" i="4"/>
  <c r="BI191" i="4" l="1"/>
  <c r="BL191" i="4" s="1"/>
  <c r="BP191" i="4" s="1"/>
  <c r="AF353" i="14" s="1"/>
  <c r="O363" i="4"/>
  <c r="AB652" i="14"/>
  <c r="AW354" i="4"/>
  <c r="AU354" i="4" s="1"/>
  <c r="AY353" i="4"/>
  <c r="BA312" i="4"/>
  <c r="BC312" i="4" s="1"/>
  <c r="I436" i="4"/>
  <c r="H437" i="4" s="1"/>
  <c r="U244" i="4"/>
  <c r="J364" i="4"/>
  <c r="BQ191" i="4" l="1"/>
  <c r="BR191" i="4" s="1"/>
  <c r="BS191" i="4" s="1"/>
  <c r="BJ191" i="4"/>
  <c r="BE192" i="4" s="1"/>
  <c r="BM192" i="4" s="1"/>
  <c r="BN192" i="4" s="1"/>
  <c r="BO192" i="4" s="1"/>
  <c r="AX354" i="4"/>
  <c r="AY354" i="4" s="1"/>
  <c r="AZ313" i="4"/>
  <c r="X244" i="4"/>
  <c r="I437" i="4"/>
  <c r="G438" i="4"/>
  <c r="E438" i="4" s="1"/>
  <c r="S244" i="4"/>
  <c r="K364" i="4"/>
  <c r="L364" i="4" s="1"/>
  <c r="E225" i="12"/>
  <c r="F225" i="12" s="1"/>
  <c r="H225" i="12" s="1"/>
  <c r="AL190" i="14" l="1"/>
  <c r="BG192" i="4"/>
  <c r="BK192" i="4" s="1"/>
  <c r="O364" i="4"/>
  <c r="AB686" i="14"/>
  <c r="AW355" i="4"/>
  <c r="BA313" i="4"/>
  <c r="BC313" i="4" s="1"/>
  <c r="Y244" i="4"/>
  <c r="AA244" i="4" s="1"/>
  <c r="V244" i="4"/>
  <c r="U245" i="4" s="1"/>
  <c r="H438" i="4"/>
  <c r="G439" i="4" s="1"/>
  <c r="E439" i="4" s="1"/>
  <c r="J365" i="4"/>
  <c r="BI192" i="4" l="1"/>
  <c r="BL192" i="4" s="1"/>
  <c r="BQ192" i="4" s="1"/>
  <c r="BR192" i="4" s="1"/>
  <c r="AU355" i="4"/>
  <c r="AX355" i="4" s="1"/>
  <c r="AY355" i="4" s="1"/>
  <c r="AZ314" i="4"/>
  <c r="BA314" i="4" s="1"/>
  <c r="BC314" i="4" s="1"/>
  <c r="S245" i="4"/>
  <c r="W244" i="4"/>
  <c r="I438" i="4"/>
  <c r="H439" i="4" s="1"/>
  <c r="G440" i="4" s="1"/>
  <c r="E440" i="4" s="1"/>
  <c r="X245" i="4"/>
  <c r="K365" i="4"/>
  <c r="L365" i="4" s="1"/>
  <c r="BP192" i="4" l="1"/>
  <c r="AF358" i="14" s="1"/>
  <c r="BJ192" i="4"/>
  <c r="BE193" i="4" s="1"/>
  <c r="BG193" i="4" s="1"/>
  <c r="BK193" i="4" s="1"/>
  <c r="AL191" i="14"/>
  <c r="O365" i="4"/>
  <c r="AB715" i="14"/>
  <c r="AW356" i="4"/>
  <c r="AU356" i="4" s="1"/>
  <c r="AX356" i="4" s="1"/>
  <c r="AZ315" i="4"/>
  <c r="Y245" i="4"/>
  <c r="AA245" i="4" s="1"/>
  <c r="V245" i="4"/>
  <c r="U246" i="4" s="1"/>
  <c r="I439" i="4"/>
  <c r="H440" i="4" s="1"/>
  <c r="I440" i="4" s="1"/>
  <c r="J366" i="4"/>
  <c r="E226" i="12"/>
  <c r="F226" i="12" s="1"/>
  <c r="H226" i="12" s="1"/>
  <c r="BS192" i="4" l="1"/>
  <c r="BI193" i="4"/>
  <c r="BL193" i="4" s="1"/>
  <c r="BQ193" i="4" s="1"/>
  <c r="BR193" i="4" s="1"/>
  <c r="AL192" i="14" s="1"/>
  <c r="BM193" i="4"/>
  <c r="BN193" i="4" s="1"/>
  <c r="BO193" i="4" s="1"/>
  <c r="AY356" i="4"/>
  <c r="AW357" i="4"/>
  <c r="AU357" i="4" s="1"/>
  <c r="BA315" i="4"/>
  <c r="BC315" i="4" s="1"/>
  <c r="W245" i="4"/>
  <c r="G441" i="4"/>
  <c r="E441" i="4" s="1"/>
  <c r="H441" i="4" s="1"/>
  <c r="G442" i="4" s="1"/>
  <c r="E442" i="4" s="1"/>
  <c r="K366" i="4"/>
  <c r="L366" i="4" s="1"/>
  <c r="S246" i="4"/>
  <c r="X246" i="4"/>
  <c r="Y246" i="4" s="1"/>
  <c r="BJ193" i="4" l="1"/>
  <c r="BP193" i="4"/>
  <c r="AF362" i="14" s="1"/>
  <c r="AX357" i="4"/>
  <c r="AY357" i="4" s="1"/>
  <c r="O366" i="4"/>
  <c r="AB730" i="14"/>
  <c r="BE194" i="4"/>
  <c r="BM194" i="4" s="1"/>
  <c r="BN194" i="4" s="1"/>
  <c r="BO194" i="4" s="1"/>
  <c r="BS193" i="4"/>
  <c r="AZ316" i="4"/>
  <c r="I441" i="4"/>
  <c r="H442" i="4" s="1"/>
  <c r="I442" i="4" s="1"/>
  <c r="J367" i="4"/>
  <c r="AA246" i="4"/>
  <c r="V246" i="4"/>
  <c r="AW358" i="4" l="1"/>
  <c r="AU358" i="4" s="1"/>
  <c r="AX358" i="4" s="1"/>
  <c r="BG194" i="4"/>
  <c r="BK194" i="4" s="1"/>
  <c r="BA316" i="4"/>
  <c r="BC316" i="4" s="1"/>
  <c r="G443" i="4"/>
  <c r="E443" i="4" s="1"/>
  <c r="H443" i="4" s="1"/>
  <c r="G444" i="4" s="1"/>
  <c r="E444" i="4" s="1"/>
  <c r="K367" i="4"/>
  <c r="L367" i="4" s="1"/>
  <c r="W246" i="4"/>
  <c r="U247" i="4"/>
  <c r="E227" i="12"/>
  <c r="F227" i="12" s="1"/>
  <c r="H227" i="12" s="1"/>
  <c r="BI194" i="4" l="1"/>
  <c r="BL194" i="4" s="1"/>
  <c r="BP194" i="4" s="1"/>
  <c r="AF365" i="14" s="1"/>
  <c r="O367" i="4"/>
  <c r="AB630" i="14"/>
  <c r="AW359" i="4"/>
  <c r="AY358" i="4"/>
  <c r="AZ317" i="4"/>
  <c r="I443" i="4"/>
  <c r="H444" i="4" s="1"/>
  <c r="I444" i="4" s="1"/>
  <c r="J368" i="4"/>
  <c r="S247" i="4"/>
  <c r="X247" i="4"/>
  <c r="Y247" i="4" s="1"/>
  <c r="BJ194" i="4" l="1"/>
  <c r="BE195" i="4" s="1"/>
  <c r="BG195" i="4" s="1"/>
  <c r="BK195" i="4" s="1"/>
  <c r="BQ194" i="4"/>
  <c r="BR194" i="4" s="1"/>
  <c r="AU359" i="4"/>
  <c r="AX359" i="4" s="1"/>
  <c r="BA317" i="4"/>
  <c r="BC317" i="4" s="1"/>
  <c r="G445" i="4"/>
  <c r="E445" i="4" s="1"/>
  <c r="H445" i="4" s="1"/>
  <c r="I445" i="4" s="1"/>
  <c r="K368" i="4"/>
  <c r="L368" i="4" s="1"/>
  <c r="AA247" i="4"/>
  <c r="V247" i="4"/>
  <c r="BM195" i="4" l="1"/>
  <c r="BN195" i="4" s="1"/>
  <c r="BO195" i="4" s="1"/>
  <c r="BS194" i="4"/>
  <c r="AL193" i="14"/>
  <c r="O368" i="4"/>
  <c r="AB656" i="14"/>
  <c r="BI195" i="4"/>
  <c r="BL195" i="4" s="1"/>
  <c r="AW360" i="4"/>
  <c r="AY359" i="4"/>
  <c r="AZ318" i="4"/>
  <c r="G446" i="4"/>
  <c r="E446" i="4" s="1"/>
  <c r="H446" i="4" s="1"/>
  <c r="J369" i="4"/>
  <c r="W247" i="4"/>
  <c r="U248" i="4"/>
  <c r="E228" i="12"/>
  <c r="F228" i="12" s="1"/>
  <c r="H228" i="12" s="1"/>
  <c r="BJ195" i="4" l="1"/>
  <c r="BE196" i="4" s="1"/>
  <c r="BM196" i="4" s="1"/>
  <c r="BN196" i="4" s="1"/>
  <c r="BO196" i="4" s="1"/>
  <c r="BP195" i="4"/>
  <c r="AF369" i="14" s="1"/>
  <c r="BQ195" i="4"/>
  <c r="BR195" i="4" s="1"/>
  <c r="AU360" i="4"/>
  <c r="AX360" i="4" s="1"/>
  <c r="BA318" i="4"/>
  <c r="BC318" i="4" s="1"/>
  <c r="I446" i="4"/>
  <c r="G447" i="4"/>
  <c r="E447" i="4" s="1"/>
  <c r="K369" i="4"/>
  <c r="L369" i="4" s="1"/>
  <c r="S248" i="4"/>
  <c r="X248" i="4"/>
  <c r="O369" i="4" l="1"/>
  <c r="AB690" i="14"/>
  <c r="BS195" i="4"/>
  <c r="AL194" i="14"/>
  <c r="BG196" i="4"/>
  <c r="BK196" i="4" s="1"/>
  <c r="AY360" i="4"/>
  <c r="AW361" i="4"/>
  <c r="AU361" i="4" s="1"/>
  <c r="AZ319" i="4"/>
  <c r="Y248" i="4"/>
  <c r="AA248" i="4" s="1"/>
  <c r="H447" i="4"/>
  <c r="I447" i="4" s="1"/>
  <c r="J370" i="4"/>
  <c r="V248" i="4"/>
  <c r="E229" i="12"/>
  <c r="F229" i="12" s="1"/>
  <c r="H229" i="12" s="1"/>
  <c r="BI196" i="4" l="1"/>
  <c r="BL196" i="4" s="1"/>
  <c r="BP196" i="4" s="1"/>
  <c r="AF373" i="14" s="1"/>
  <c r="AX361" i="4"/>
  <c r="BA319" i="4"/>
  <c r="BC319" i="4" s="1"/>
  <c r="G448" i="4"/>
  <c r="E448" i="4" s="1"/>
  <c r="H448" i="4" s="1"/>
  <c r="I448" i="4" s="1"/>
  <c r="K370" i="4"/>
  <c r="L370" i="4" s="1"/>
  <c r="W248" i="4"/>
  <c r="U249" i="4"/>
  <c r="BQ196" i="4" l="1"/>
  <c r="BR196" i="4" s="1"/>
  <c r="BS196" i="4" s="1"/>
  <c r="BJ196" i="4"/>
  <c r="BE197" i="4" s="1"/>
  <c r="BM197" i="4" s="1"/>
  <c r="BN197" i="4" s="1"/>
  <c r="BO197" i="4" s="1"/>
  <c r="O370" i="4"/>
  <c r="AB680" i="14"/>
  <c r="AW362" i="4"/>
  <c r="AY361" i="4"/>
  <c r="AZ320" i="4"/>
  <c r="G449" i="4"/>
  <c r="E449" i="4" s="1"/>
  <c r="H449" i="4" s="1"/>
  <c r="G450" i="4" s="1"/>
  <c r="E450" i="4" s="1"/>
  <c r="J371" i="4"/>
  <c r="S249" i="4"/>
  <c r="X249" i="4"/>
  <c r="AL195" i="14" l="1"/>
  <c r="BG197" i="4"/>
  <c r="BK197" i="4" s="1"/>
  <c r="AU362" i="4"/>
  <c r="AX362" i="4" s="1"/>
  <c r="BA320" i="4"/>
  <c r="BC320" i="4" s="1"/>
  <c r="Y249" i="4"/>
  <c r="AA249" i="4" s="1"/>
  <c r="I449" i="4"/>
  <c r="H450" i="4" s="1"/>
  <c r="K371" i="4"/>
  <c r="L371" i="4" s="1"/>
  <c r="V249" i="4"/>
  <c r="E230" i="12"/>
  <c r="F230" i="12" s="1"/>
  <c r="H230" i="12" s="1"/>
  <c r="BI197" i="4" l="1"/>
  <c r="BL197" i="4" s="1"/>
  <c r="BQ197" i="4" s="1"/>
  <c r="BR197" i="4" s="1"/>
  <c r="AL196" i="14" s="1"/>
  <c r="O371" i="4"/>
  <c r="AB653" i="14"/>
  <c r="AW363" i="4"/>
  <c r="AU363" i="4" s="1"/>
  <c r="AY362" i="4"/>
  <c r="AZ321" i="4"/>
  <c r="BA321" i="4" s="1"/>
  <c r="BC321" i="4" s="1"/>
  <c r="G451" i="4"/>
  <c r="E451" i="4" s="1"/>
  <c r="I450" i="4"/>
  <c r="J372" i="4"/>
  <c r="W249" i="4"/>
  <c r="U250" i="4"/>
  <c r="BP197" i="4" l="1"/>
  <c r="AF376" i="14" s="1"/>
  <c r="BJ197" i="4"/>
  <c r="BE198" i="4" s="1"/>
  <c r="BM198" i="4" s="1"/>
  <c r="BN198" i="4" s="1"/>
  <c r="BO198" i="4" s="1"/>
  <c r="AX363" i="4"/>
  <c r="AY363" i="4" s="1"/>
  <c r="AZ322" i="4"/>
  <c r="H451" i="4"/>
  <c r="K372" i="4"/>
  <c r="L372" i="4" s="1"/>
  <c r="AB684" i="14" s="1"/>
  <c r="S250" i="4"/>
  <c r="X250" i="4"/>
  <c r="AW364" i="4" l="1"/>
  <c r="AU364" i="4" s="1"/>
  <c r="AX364" i="4" s="1"/>
  <c r="BS197" i="4"/>
  <c r="BG198" i="4"/>
  <c r="BI198" i="4" s="1"/>
  <c r="O372" i="4"/>
  <c r="BA322" i="4"/>
  <c r="BC322" i="4" s="1"/>
  <c r="Y250" i="4"/>
  <c r="AA250" i="4" s="1"/>
  <c r="G452" i="4"/>
  <c r="E452" i="4" s="1"/>
  <c r="I451" i="4"/>
  <c r="J373" i="4"/>
  <c r="K373" i="4" s="1"/>
  <c r="L373" i="4" s="1"/>
  <c r="V250" i="4"/>
  <c r="E231" i="12"/>
  <c r="F231" i="12" s="1"/>
  <c r="H231" i="12" s="1"/>
  <c r="O373" i="4" l="1"/>
  <c r="AB712" i="14"/>
  <c r="BJ198" i="4"/>
  <c r="BE199" i="4" s="1"/>
  <c r="BL198" i="4"/>
  <c r="BK198" i="4"/>
  <c r="AW365" i="4"/>
  <c r="AU365" i="4" s="1"/>
  <c r="AY364" i="4"/>
  <c r="AZ323" i="4"/>
  <c r="H452" i="4"/>
  <c r="I452" i="4" s="1"/>
  <c r="J374" i="4"/>
  <c r="W250" i="4"/>
  <c r="U251" i="4"/>
  <c r="BM199" i="4" l="1"/>
  <c r="BN199" i="4" s="1"/>
  <c r="BO199" i="4" s="1"/>
  <c r="BG199" i="4"/>
  <c r="BK199" i="4" s="1"/>
  <c r="BQ198" i="4"/>
  <c r="BR198" i="4" s="1"/>
  <c r="BP198" i="4"/>
  <c r="AF378" i="14" s="1"/>
  <c r="AX365" i="4"/>
  <c r="BA323" i="4"/>
  <c r="BC323" i="4" s="1"/>
  <c r="G453" i="4"/>
  <c r="E453" i="4" s="1"/>
  <c r="H453" i="4" s="1"/>
  <c r="I453" i="4" s="1"/>
  <c r="K374" i="4"/>
  <c r="L374" i="4" s="1"/>
  <c r="AB733" i="14" s="1"/>
  <c r="S251" i="4"/>
  <c r="X251" i="4"/>
  <c r="Y251" i="4" s="1"/>
  <c r="BI199" i="4" l="1"/>
  <c r="BL199" i="4" s="1"/>
  <c r="BP199" i="4" s="1"/>
  <c r="AF382" i="14" s="1"/>
  <c r="BS198" i="4"/>
  <c r="AL197" i="14"/>
  <c r="O374" i="4"/>
  <c r="AW366" i="4"/>
  <c r="AU366" i="4" s="1"/>
  <c r="AY365" i="4"/>
  <c r="AZ324" i="4"/>
  <c r="G454" i="4"/>
  <c r="E454" i="4" s="1"/>
  <c r="H454" i="4" s="1"/>
  <c r="J375" i="4"/>
  <c r="AA251" i="4"/>
  <c r="V251" i="4"/>
  <c r="E232" i="12"/>
  <c r="F232" i="12" s="1"/>
  <c r="H232" i="12" s="1"/>
  <c r="BJ199" i="4" l="1"/>
  <c r="BE200" i="4" s="1"/>
  <c r="BM200" i="4" s="1"/>
  <c r="BN200" i="4" s="1"/>
  <c r="BO200" i="4" s="1"/>
  <c r="BQ199" i="4"/>
  <c r="BR199" i="4" s="1"/>
  <c r="BS199" i="4" s="1"/>
  <c r="AX366" i="4"/>
  <c r="AW367" i="4" s="1"/>
  <c r="AU367" i="4" s="1"/>
  <c r="BA324" i="4"/>
  <c r="BC324" i="4" s="1"/>
  <c r="G455" i="4"/>
  <c r="E455" i="4" s="1"/>
  <c r="I454" i="4"/>
  <c r="K375" i="4"/>
  <c r="L375" i="4" s="1"/>
  <c r="AB735" i="14" s="1"/>
  <c r="W251" i="4"/>
  <c r="U252" i="4"/>
  <c r="BG200" i="4" l="1"/>
  <c r="BK200" i="4" s="1"/>
  <c r="AL198" i="14"/>
  <c r="O375" i="4"/>
  <c r="AY366" i="4"/>
  <c r="AX367" i="4" s="1"/>
  <c r="AZ325" i="4"/>
  <c r="BA325" i="4" s="1"/>
  <c r="BC325" i="4" s="1"/>
  <c r="H455" i="4"/>
  <c r="G456" i="4" s="1"/>
  <c r="E456" i="4" s="1"/>
  <c r="J376" i="4"/>
  <c r="S252" i="4"/>
  <c r="X252" i="4"/>
  <c r="E233" i="12"/>
  <c r="F233" i="12" s="1"/>
  <c r="H233" i="12" s="1"/>
  <c r="BI200" i="4" l="1"/>
  <c r="AY367" i="4"/>
  <c r="AW368" i="4"/>
  <c r="AZ326" i="4"/>
  <c r="Y252" i="4"/>
  <c r="AA252" i="4" s="1"/>
  <c r="I455" i="4"/>
  <c r="H456" i="4" s="1"/>
  <c r="I456" i="4" s="1"/>
  <c r="K376" i="4"/>
  <c r="L376" i="4" s="1"/>
  <c r="AB722" i="14" s="1"/>
  <c r="V252" i="4"/>
  <c r="BJ200" i="4" l="1"/>
  <c r="BL200" i="4"/>
  <c r="O376" i="4"/>
  <c r="AU368" i="4"/>
  <c r="AX368" i="4" s="1"/>
  <c r="BA326" i="4"/>
  <c r="BC326" i="4" s="1"/>
  <c r="G457" i="4"/>
  <c r="E457" i="4" s="1"/>
  <c r="H457" i="4" s="1"/>
  <c r="G458" i="4" s="1"/>
  <c r="E458" i="4" s="1"/>
  <c r="J377" i="4"/>
  <c r="W252" i="4"/>
  <c r="U253" i="4"/>
  <c r="E234" i="12"/>
  <c r="F234" i="12" s="1"/>
  <c r="H234" i="12" s="1"/>
  <c r="BP200" i="4" l="1"/>
  <c r="AF385" i="14" s="1"/>
  <c r="BQ200" i="4"/>
  <c r="BR200" i="4" s="1"/>
  <c r="BE201" i="4"/>
  <c r="BM201" i="4" s="1"/>
  <c r="BN201" i="4" s="1"/>
  <c r="BO201" i="4" s="1"/>
  <c r="AY368" i="4"/>
  <c r="AW369" i="4"/>
  <c r="AU369" i="4" s="1"/>
  <c r="AX369" i="4" s="1"/>
  <c r="AZ327" i="4"/>
  <c r="I457" i="4"/>
  <c r="H458" i="4" s="1"/>
  <c r="S253" i="4"/>
  <c r="K377" i="4"/>
  <c r="L377" i="4" s="1"/>
  <c r="AB734" i="14" s="1"/>
  <c r="X253" i="4"/>
  <c r="BG201" i="4" l="1"/>
  <c r="BI201" i="4" s="1"/>
  <c r="AL199" i="14"/>
  <c r="BS200" i="4"/>
  <c r="O377" i="4"/>
  <c r="AY369" i="4"/>
  <c r="AW370" i="4"/>
  <c r="AU370" i="4" s="1"/>
  <c r="BA327" i="4"/>
  <c r="BC327" i="4" s="1"/>
  <c r="Y253" i="4"/>
  <c r="AA253" i="4" s="1"/>
  <c r="V253" i="4"/>
  <c r="W253" i="4" s="1"/>
  <c r="I458" i="4"/>
  <c r="G459" i="4"/>
  <c r="E459" i="4" s="1"/>
  <c r="J378" i="4"/>
  <c r="K378" i="4" s="1"/>
  <c r="L378" i="4" s="1"/>
  <c r="BK201" i="4" l="1"/>
  <c r="BJ201" i="4"/>
  <c r="BL201" i="4"/>
  <c r="O378" i="4"/>
  <c r="AB546" i="14"/>
  <c r="AX370" i="4"/>
  <c r="AW371" i="4" s="1"/>
  <c r="AU371" i="4" s="1"/>
  <c r="AZ328" i="4"/>
  <c r="U254" i="4"/>
  <c r="S254" i="4" s="1"/>
  <c r="H459" i="4"/>
  <c r="J379" i="4"/>
  <c r="E235" i="12"/>
  <c r="F235" i="12" s="1"/>
  <c r="H235" i="12" s="1"/>
  <c r="BQ201" i="4" l="1"/>
  <c r="BR201" i="4" s="1"/>
  <c r="BP201" i="4"/>
  <c r="AF387" i="14" s="1"/>
  <c r="BE202" i="4"/>
  <c r="BM202" i="4" s="1"/>
  <c r="BN202" i="4" s="1"/>
  <c r="BO202" i="4" s="1"/>
  <c r="AY370" i="4"/>
  <c r="AX371" i="4" s="1"/>
  <c r="AY371" i="4" s="1"/>
  <c r="BA328" i="4"/>
  <c r="BC328" i="4" s="1"/>
  <c r="X254" i="4"/>
  <c r="I459" i="4"/>
  <c r="G460" i="4"/>
  <c r="E460" i="4" s="1"/>
  <c r="V254" i="4"/>
  <c r="W254" i="4" s="1"/>
  <c r="K379" i="4"/>
  <c r="L379" i="4" s="1"/>
  <c r="BG202" i="4" l="1"/>
  <c r="AL200" i="14"/>
  <c r="BS201" i="4"/>
  <c r="O379" i="4"/>
  <c r="AB305" i="14"/>
  <c r="AW372" i="4"/>
  <c r="AU372" i="4" s="1"/>
  <c r="AX372" i="4" s="1"/>
  <c r="AY372" i="4" s="1"/>
  <c r="AZ329" i="4"/>
  <c r="Y254" i="4"/>
  <c r="AA254" i="4" s="1"/>
  <c r="H460" i="4"/>
  <c r="G461" i="4" s="1"/>
  <c r="E461" i="4" s="1"/>
  <c r="U255" i="4"/>
  <c r="J380" i="4"/>
  <c r="BK202" i="4" l="1"/>
  <c r="BI202" i="4"/>
  <c r="BL202" i="4" s="1"/>
  <c r="BQ202" i="4" s="1"/>
  <c r="BR202" i="4" s="1"/>
  <c r="AW373" i="4"/>
  <c r="AU373" i="4" s="1"/>
  <c r="AX373" i="4" s="1"/>
  <c r="BA329" i="4"/>
  <c r="BC329" i="4" s="1"/>
  <c r="I460" i="4"/>
  <c r="H461" i="4" s="1"/>
  <c r="G462" i="4" s="1"/>
  <c r="E462" i="4" s="1"/>
  <c r="S255" i="4"/>
  <c r="X255" i="4"/>
  <c r="K380" i="4"/>
  <c r="L380" i="4" s="1"/>
  <c r="E236" i="12"/>
  <c r="F236" i="12" s="1"/>
  <c r="H236" i="12" s="1"/>
  <c r="BP202" i="4" l="1"/>
  <c r="AF389" i="14" s="1"/>
  <c r="BJ202" i="4"/>
  <c r="BE203" i="4" s="1"/>
  <c r="BG203" i="4" s="1"/>
  <c r="BK203" i="4" s="1"/>
  <c r="AL201" i="14"/>
  <c r="BS202" i="4"/>
  <c r="O380" i="4"/>
  <c r="AB500" i="14"/>
  <c r="AW374" i="4"/>
  <c r="AU374" i="4" s="1"/>
  <c r="AY373" i="4"/>
  <c r="AZ330" i="4"/>
  <c r="Y255" i="4"/>
  <c r="AA255" i="4" s="1"/>
  <c r="I461" i="4"/>
  <c r="H462" i="4" s="1"/>
  <c r="J381" i="4"/>
  <c r="K381" i="4" s="1"/>
  <c r="L381" i="4" s="1"/>
  <c r="V255" i="4"/>
  <c r="E237" i="12"/>
  <c r="F237" i="12" s="1"/>
  <c r="H237" i="12" s="1"/>
  <c r="BM203" i="4" l="1"/>
  <c r="BN203" i="4" s="1"/>
  <c r="BO203" i="4" s="1"/>
  <c r="BI203" i="4"/>
  <c r="BJ203" i="4" s="1"/>
  <c r="AX374" i="4"/>
  <c r="AY374" i="4" s="1"/>
  <c r="O381" i="4"/>
  <c r="AB432" i="14"/>
  <c r="BA330" i="4"/>
  <c r="BC330" i="4" s="1"/>
  <c r="I462" i="4"/>
  <c r="G463" i="4"/>
  <c r="E463" i="4" s="1"/>
  <c r="W255" i="4"/>
  <c r="U256" i="4"/>
  <c r="J382" i="4"/>
  <c r="BL203" i="4" l="1"/>
  <c r="AW375" i="4"/>
  <c r="AU375" i="4" s="1"/>
  <c r="AX375" i="4" s="1"/>
  <c r="AY375" i="4" s="1"/>
  <c r="BQ203" i="4"/>
  <c r="BR203" i="4" s="1"/>
  <c r="BP203" i="4"/>
  <c r="AF391" i="14" s="1"/>
  <c r="BE204" i="4"/>
  <c r="AZ331" i="4"/>
  <c r="S256" i="4"/>
  <c r="V256" i="4" s="1"/>
  <c r="H463" i="4"/>
  <c r="G464" i="4" s="1"/>
  <c r="E464" i="4" s="1"/>
  <c r="X256" i="4"/>
  <c r="K382" i="4"/>
  <c r="L382" i="4" s="1"/>
  <c r="BG204" i="4" l="1"/>
  <c r="BM204" i="4"/>
  <c r="BN204" i="4" s="1"/>
  <c r="BO204" i="4" s="1"/>
  <c r="AL202" i="14"/>
  <c r="BS203" i="4"/>
  <c r="O382" i="4"/>
  <c r="AB10" i="14"/>
  <c r="AW376" i="4"/>
  <c r="AU376" i="4" s="1"/>
  <c r="AX376" i="4" s="1"/>
  <c r="BA331" i="4"/>
  <c r="BC331" i="4" s="1"/>
  <c r="Y256" i="4"/>
  <c r="AA256" i="4" s="1"/>
  <c r="I463" i="4"/>
  <c r="H464" i="4" s="1"/>
  <c r="W256" i="4"/>
  <c r="U257" i="4"/>
  <c r="J383" i="4"/>
  <c r="E238" i="12"/>
  <c r="F238" i="12" s="1"/>
  <c r="H238" i="12" s="1"/>
  <c r="BK204" i="4" l="1"/>
  <c r="BI204" i="4"/>
  <c r="AY376" i="4"/>
  <c r="AW377" i="4"/>
  <c r="AZ332" i="4"/>
  <c r="I464" i="4"/>
  <c r="G465" i="4"/>
  <c r="E465" i="4" s="1"/>
  <c r="X257" i="4"/>
  <c r="S257" i="4"/>
  <c r="K383" i="4"/>
  <c r="L383" i="4" s="1"/>
  <c r="BJ204" i="4" l="1"/>
  <c r="BL204" i="4"/>
  <c r="O383" i="4"/>
  <c r="AB423" i="14"/>
  <c r="AU377" i="4"/>
  <c r="AX377" i="4" s="1"/>
  <c r="BA332" i="4"/>
  <c r="BC332" i="4" s="1"/>
  <c r="Y257" i="4"/>
  <c r="AA257" i="4" s="1"/>
  <c r="H465" i="4"/>
  <c r="V257" i="4"/>
  <c r="J384" i="4"/>
  <c r="K384" i="4" s="1"/>
  <c r="L384" i="4" s="1"/>
  <c r="BP204" i="4" l="1"/>
  <c r="AF393" i="14" s="1"/>
  <c r="BQ204" i="4"/>
  <c r="BR204" i="4" s="1"/>
  <c r="BE205" i="4"/>
  <c r="BG205" i="4" s="1"/>
  <c r="BK205" i="4" s="1"/>
  <c r="O384" i="4"/>
  <c r="AB426" i="14"/>
  <c r="AY377" i="4"/>
  <c r="AW378" i="4"/>
  <c r="AU378" i="4" s="1"/>
  <c r="AZ333" i="4"/>
  <c r="I465" i="4"/>
  <c r="G466" i="4"/>
  <c r="E466" i="4" s="1"/>
  <c r="W257" i="4"/>
  <c r="U258" i="4"/>
  <c r="J385" i="4"/>
  <c r="E239" i="12"/>
  <c r="F239" i="12" s="1"/>
  <c r="H239" i="12" s="1"/>
  <c r="BI205" i="4" l="1"/>
  <c r="BL205" i="4" s="1"/>
  <c r="BM205" i="4"/>
  <c r="BN205" i="4" s="1"/>
  <c r="BO205" i="4" s="1"/>
  <c r="BJ205" i="4"/>
  <c r="BS204" i="4"/>
  <c r="AL203" i="14"/>
  <c r="BQ205" i="4"/>
  <c r="BR205" i="4" s="1"/>
  <c r="AX378" i="4"/>
  <c r="AW379" i="4" s="1"/>
  <c r="BA333" i="4"/>
  <c r="BC333" i="4" s="1"/>
  <c r="H466" i="4"/>
  <c r="I466" i="4" s="1"/>
  <c r="X258" i="4"/>
  <c r="S258" i="4"/>
  <c r="K385" i="4"/>
  <c r="L385" i="4" s="1"/>
  <c r="BP205" i="4" l="1"/>
  <c r="AF398" i="14" s="1"/>
  <c r="AL204" i="14"/>
  <c r="BS205" i="4"/>
  <c r="BE206" i="4"/>
  <c r="BG206" i="4" s="1"/>
  <c r="BK206" i="4" s="1"/>
  <c r="AY378" i="4"/>
  <c r="O385" i="4"/>
  <c r="AB431" i="14"/>
  <c r="AU379" i="4"/>
  <c r="AZ334" i="4"/>
  <c r="Y258" i="4"/>
  <c r="AA258" i="4" s="1"/>
  <c r="G467" i="4"/>
  <c r="E467" i="4" s="1"/>
  <c r="H467" i="4" s="1"/>
  <c r="V258" i="4"/>
  <c r="J386" i="4"/>
  <c r="E240" i="12"/>
  <c r="F240" i="12" s="1"/>
  <c r="H240" i="12" s="1"/>
  <c r="BM206" i="4" l="1"/>
  <c r="BN206" i="4" s="1"/>
  <c r="BO206" i="4" s="1"/>
  <c r="BI206" i="4"/>
  <c r="AX379" i="4"/>
  <c r="AW380" i="4" s="1"/>
  <c r="AU380" i="4" s="1"/>
  <c r="BA334" i="4"/>
  <c r="BC334" i="4" s="1"/>
  <c r="I467" i="4"/>
  <c r="G468" i="4"/>
  <c r="E468" i="4" s="1"/>
  <c r="U259" i="4"/>
  <c r="W258" i="4"/>
  <c r="K386" i="4"/>
  <c r="L386" i="4" s="1"/>
  <c r="BL206" i="4" l="1"/>
  <c r="BJ206" i="4"/>
  <c r="AY379" i="4"/>
  <c r="AX380" i="4" s="1"/>
  <c r="AY380" i="4" s="1"/>
  <c r="O386" i="4"/>
  <c r="AB146" i="14"/>
  <c r="AZ335" i="4"/>
  <c r="S259" i="4"/>
  <c r="V259" i="4" s="1"/>
  <c r="H468" i="4"/>
  <c r="I468" i="4" s="1"/>
  <c r="X259" i="4"/>
  <c r="Y259" i="4" s="1"/>
  <c r="J387" i="4"/>
  <c r="E241" i="12"/>
  <c r="F241" i="12" s="1"/>
  <c r="H241" i="12" s="1"/>
  <c r="BE207" i="4" l="1"/>
  <c r="BG207" i="4" s="1"/>
  <c r="BK207" i="4" s="1"/>
  <c r="BQ206" i="4"/>
  <c r="BR206" i="4" s="1"/>
  <c r="BP206" i="4"/>
  <c r="AF354" i="14" s="1"/>
  <c r="AW381" i="4"/>
  <c r="AU381" i="4" s="1"/>
  <c r="AX381" i="4" s="1"/>
  <c r="AW382" i="4" s="1"/>
  <c r="BA335" i="4"/>
  <c r="BC335" i="4" s="1"/>
  <c r="G469" i="4"/>
  <c r="E469" i="4" s="1"/>
  <c r="H469" i="4" s="1"/>
  <c r="I469" i="4" s="1"/>
  <c r="AA259" i="4"/>
  <c r="W259" i="4"/>
  <c r="U260" i="4"/>
  <c r="K387" i="4"/>
  <c r="L387" i="4" s="1"/>
  <c r="AL205" i="14" l="1"/>
  <c r="BS206" i="4"/>
  <c r="BM207" i="4"/>
  <c r="BN207" i="4" s="1"/>
  <c r="BO207" i="4" s="1"/>
  <c r="BI207" i="4"/>
  <c r="O387" i="4"/>
  <c r="AB93" i="14"/>
  <c r="AY381" i="4"/>
  <c r="AU382" i="4"/>
  <c r="AZ336" i="4"/>
  <c r="G470" i="4"/>
  <c r="E470" i="4" s="1"/>
  <c r="H470" i="4" s="1"/>
  <c r="I470" i="4" s="1"/>
  <c r="X260" i="4"/>
  <c r="S260" i="4"/>
  <c r="J388" i="4"/>
  <c r="AX382" i="4" l="1"/>
  <c r="AW383" i="4" s="1"/>
  <c r="BL207" i="4"/>
  <c r="BJ207" i="4"/>
  <c r="BA336" i="4"/>
  <c r="BC336" i="4" s="1"/>
  <c r="Y260" i="4"/>
  <c r="AA260" i="4" s="1"/>
  <c r="G471" i="4"/>
  <c r="E471" i="4" s="1"/>
  <c r="H471" i="4" s="1"/>
  <c r="G472" i="4" s="1"/>
  <c r="E472" i="4" s="1"/>
  <c r="V260" i="4"/>
  <c r="K388" i="4"/>
  <c r="L388" i="4" s="1"/>
  <c r="E242" i="12"/>
  <c r="F242" i="12" s="1"/>
  <c r="H242" i="12" s="1"/>
  <c r="AY382" i="4" l="1"/>
  <c r="BE208" i="4"/>
  <c r="BG208" i="4" s="1"/>
  <c r="BK208" i="4" s="1"/>
  <c r="BP207" i="4"/>
  <c r="AF348" i="14" s="1"/>
  <c r="BQ207" i="4"/>
  <c r="BR207" i="4" s="1"/>
  <c r="O388" i="4"/>
  <c r="AB332" i="14"/>
  <c r="AU383" i="4"/>
  <c r="AX383" i="4" s="1"/>
  <c r="AZ337" i="4"/>
  <c r="I471" i="4"/>
  <c r="H472" i="4" s="1"/>
  <c r="J389" i="4"/>
  <c r="K389" i="4" s="1"/>
  <c r="L389" i="4" s="1"/>
  <c r="U261" i="4"/>
  <c r="W260" i="4"/>
  <c r="BS207" i="4" l="1"/>
  <c r="AL206" i="14"/>
  <c r="BM208" i="4"/>
  <c r="BN208" i="4" s="1"/>
  <c r="BO208" i="4" s="1"/>
  <c r="BI208" i="4"/>
  <c r="O389" i="4"/>
  <c r="AB309" i="14"/>
  <c r="AY383" i="4"/>
  <c r="AW384" i="4"/>
  <c r="AU384" i="4" s="1"/>
  <c r="BA337" i="4"/>
  <c r="BC337" i="4" s="1"/>
  <c r="S261" i="4"/>
  <c r="V261" i="4" s="1"/>
  <c r="G473" i="4"/>
  <c r="E473" i="4" s="1"/>
  <c r="I472" i="4"/>
  <c r="X261" i="4"/>
  <c r="Y261" i="4" s="1"/>
  <c r="J390" i="4"/>
  <c r="BJ208" i="4" l="1"/>
  <c r="BL208" i="4"/>
  <c r="AX384" i="4"/>
  <c r="AW385" i="4" s="1"/>
  <c r="AZ338" i="4"/>
  <c r="H473" i="4"/>
  <c r="AA261" i="4"/>
  <c r="W261" i="4"/>
  <c r="U262" i="4"/>
  <c r="K390" i="4"/>
  <c r="L390" i="4" s="1"/>
  <c r="E243" i="12"/>
  <c r="F243" i="12" s="1"/>
  <c r="H243" i="12" s="1"/>
  <c r="BP208" i="4" l="1"/>
  <c r="AF283" i="14" s="1"/>
  <c r="BQ208" i="4"/>
  <c r="BR208" i="4" s="1"/>
  <c r="BE209" i="4"/>
  <c r="BG209" i="4" s="1"/>
  <c r="BK209" i="4" s="1"/>
  <c r="AY384" i="4"/>
  <c r="O390" i="4"/>
  <c r="AB344" i="14"/>
  <c r="AU385" i="4"/>
  <c r="BA338" i="4"/>
  <c r="BC338" i="4" s="1"/>
  <c r="G474" i="4"/>
  <c r="E474" i="4" s="1"/>
  <c r="I473" i="4"/>
  <c r="X262" i="4"/>
  <c r="S262" i="4"/>
  <c r="J391" i="4"/>
  <c r="K391" i="4" s="1"/>
  <c r="L391" i="4" s="1"/>
  <c r="BM209" i="4" l="1"/>
  <c r="BN209" i="4" s="1"/>
  <c r="BO209" i="4" s="1"/>
  <c r="BI209" i="4"/>
  <c r="AL207" i="14"/>
  <c r="BS208" i="4"/>
  <c r="AX385" i="4"/>
  <c r="AY385" i="4" s="1"/>
  <c r="O391" i="4"/>
  <c r="AB57" i="14"/>
  <c r="AZ339" i="4"/>
  <c r="Y262" i="4"/>
  <c r="AA262" i="4" s="1"/>
  <c r="H474" i="4"/>
  <c r="I474" i="4" s="1"/>
  <c r="V262" i="4"/>
  <c r="J392" i="4"/>
  <c r="E244" i="12"/>
  <c r="F244" i="12" s="1"/>
  <c r="H244" i="12" s="1"/>
  <c r="BL209" i="4" l="1"/>
  <c r="BJ209" i="4"/>
  <c r="AW386" i="4"/>
  <c r="AU386" i="4" s="1"/>
  <c r="AX386" i="4" s="1"/>
  <c r="AW387" i="4" s="1"/>
  <c r="AU387" i="4" s="1"/>
  <c r="BA339" i="4"/>
  <c r="BC339" i="4" s="1"/>
  <c r="G475" i="4"/>
  <c r="E475" i="4" s="1"/>
  <c r="H475" i="4" s="1"/>
  <c r="W262" i="4"/>
  <c r="U263" i="4"/>
  <c r="K392" i="4"/>
  <c r="L392" i="4" s="1"/>
  <c r="BE210" i="4" l="1"/>
  <c r="BG210" i="4" s="1"/>
  <c r="BK210" i="4" s="1"/>
  <c r="BQ209" i="4"/>
  <c r="BR209" i="4" s="1"/>
  <c r="BP209" i="4"/>
  <c r="AF289" i="14" s="1"/>
  <c r="O392" i="4"/>
  <c r="AB22" i="14"/>
  <c r="AY386" i="4"/>
  <c r="AX387" i="4" s="1"/>
  <c r="AW388" i="4" s="1"/>
  <c r="AU388" i="4" s="1"/>
  <c r="AZ340" i="4"/>
  <c r="G476" i="4"/>
  <c r="E476" i="4" s="1"/>
  <c r="I475" i="4"/>
  <c r="X263" i="4"/>
  <c r="Y263" i="4" s="1"/>
  <c r="S263" i="4"/>
  <c r="J393" i="4"/>
  <c r="E245" i="12"/>
  <c r="F245" i="12" s="1"/>
  <c r="H245" i="12" s="1"/>
  <c r="AL208" i="14" l="1"/>
  <c r="BS209" i="4"/>
  <c r="BM210" i="4"/>
  <c r="BN210" i="4" s="1"/>
  <c r="BO210" i="4" s="1"/>
  <c r="BI210" i="4"/>
  <c r="BL210" i="4" s="1"/>
  <c r="AY387" i="4"/>
  <c r="AX388" i="4" s="1"/>
  <c r="BA340" i="4"/>
  <c r="BC340" i="4" s="1"/>
  <c r="H476" i="4"/>
  <c r="AA263" i="4"/>
  <c r="V263" i="4"/>
  <c r="K393" i="4"/>
  <c r="L393" i="4" s="1"/>
  <c r="BQ210" i="4" l="1"/>
  <c r="BR210" i="4" s="1"/>
  <c r="BP210" i="4"/>
  <c r="AF291" i="14" s="1"/>
  <c r="BJ210" i="4"/>
  <c r="O393" i="4"/>
  <c r="AB260" i="14"/>
  <c r="AY388" i="4"/>
  <c r="AW389" i="4"/>
  <c r="AU389" i="4" s="1"/>
  <c r="AZ341" i="4"/>
  <c r="I476" i="4"/>
  <c r="G477" i="4"/>
  <c r="E477" i="4" s="1"/>
  <c r="W263" i="4"/>
  <c r="U264" i="4"/>
  <c r="J394" i="4"/>
  <c r="K394" i="4" s="1"/>
  <c r="L394" i="4" s="1"/>
  <c r="BE211" i="4" l="1"/>
  <c r="BG211" i="4" s="1"/>
  <c r="BK211" i="4" s="1"/>
  <c r="AL209" i="14"/>
  <c r="BS210" i="4"/>
  <c r="AX389" i="4"/>
  <c r="AW390" i="4" s="1"/>
  <c r="AU390" i="4" s="1"/>
  <c r="O394" i="4"/>
  <c r="AB169" i="14"/>
  <c r="BA341" i="4"/>
  <c r="BC341" i="4" s="1"/>
  <c r="S264" i="4"/>
  <c r="H477" i="4"/>
  <c r="I477" i="4" s="1"/>
  <c r="X264" i="4"/>
  <c r="Y264" i="4" s="1"/>
  <c r="J395" i="4"/>
  <c r="E246" i="12"/>
  <c r="F246" i="12" s="1"/>
  <c r="H246" i="12" s="1"/>
  <c r="AY389" i="4" l="1"/>
  <c r="AX390" i="4" s="1"/>
  <c r="BM211" i="4"/>
  <c r="BN211" i="4" s="1"/>
  <c r="BO211" i="4" s="1"/>
  <c r="BI211" i="4"/>
  <c r="BL211" i="4" s="1"/>
  <c r="AZ342" i="4"/>
  <c r="V264" i="4"/>
  <c r="W264" i="4" s="1"/>
  <c r="G478" i="4"/>
  <c r="E478" i="4" s="1"/>
  <c r="H478" i="4" s="1"/>
  <c r="AA264" i="4"/>
  <c r="K395" i="4"/>
  <c r="L395" i="4" s="1"/>
  <c r="BJ211" i="4" l="1"/>
  <c r="BE212" i="4" s="1"/>
  <c r="BM212" i="4" s="1"/>
  <c r="BN212" i="4" s="1"/>
  <c r="BO212" i="4" s="1"/>
  <c r="BQ211" i="4"/>
  <c r="BR211" i="4" s="1"/>
  <c r="BP211" i="4"/>
  <c r="AF297" i="14" s="1"/>
  <c r="O395" i="4"/>
  <c r="AB241" i="14"/>
  <c r="AY390" i="4"/>
  <c r="AW391" i="4"/>
  <c r="AU391" i="4" s="1"/>
  <c r="BA342" i="4"/>
  <c r="BC342" i="4" s="1"/>
  <c r="U265" i="4"/>
  <c r="X265" i="4" s="1"/>
  <c r="G479" i="4"/>
  <c r="E479" i="4" s="1"/>
  <c r="I478" i="4"/>
  <c r="J396" i="4"/>
  <c r="BG212" i="4" l="1"/>
  <c r="BK212" i="4" s="1"/>
  <c r="AL210" i="14"/>
  <c r="BS211" i="4"/>
  <c r="BI212" i="4"/>
  <c r="BL212" i="4" s="1"/>
  <c r="BP212" i="4" s="1"/>
  <c r="AF306" i="14" s="1"/>
  <c r="AX391" i="4"/>
  <c r="AZ343" i="4"/>
  <c r="Y265" i="4"/>
  <c r="AA265" i="4" s="1"/>
  <c r="S265" i="4"/>
  <c r="V265" i="4" s="1"/>
  <c r="H479" i="4"/>
  <c r="I479" i="4" s="1"/>
  <c r="K396" i="4"/>
  <c r="L396" i="4" s="1"/>
  <c r="E247" i="12"/>
  <c r="F247" i="12" s="1"/>
  <c r="H247" i="12" s="1"/>
  <c r="O396" i="4" l="1"/>
  <c r="AB246" i="14"/>
  <c r="BQ212" i="4"/>
  <c r="BR212" i="4" s="1"/>
  <c r="BJ212" i="4"/>
  <c r="AY391" i="4"/>
  <c r="AW392" i="4"/>
  <c r="BA343" i="4"/>
  <c r="BC343" i="4" s="1"/>
  <c r="G480" i="4"/>
  <c r="E480" i="4" s="1"/>
  <c r="H480" i="4" s="1"/>
  <c r="I480" i="4" s="1"/>
  <c r="W265" i="4"/>
  <c r="U266" i="4"/>
  <c r="J397" i="4"/>
  <c r="BS212" i="4" l="1"/>
  <c r="AL211" i="14"/>
  <c r="BE213" i="4"/>
  <c r="BM213" i="4" s="1"/>
  <c r="BN213" i="4" s="1"/>
  <c r="BO213" i="4" s="1"/>
  <c r="AU392" i="4"/>
  <c r="AX392" i="4" s="1"/>
  <c r="AZ344" i="4"/>
  <c r="G481" i="4"/>
  <c r="E481" i="4" s="1"/>
  <c r="H481" i="4" s="1"/>
  <c r="I481" i="4" s="1"/>
  <c r="X266" i="4"/>
  <c r="S266" i="4"/>
  <c r="K397" i="4"/>
  <c r="L397" i="4" s="1"/>
  <c r="O397" i="4" l="1"/>
  <c r="AB264" i="14"/>
  <c r="BG213" i="4"/>
  <c r="BK213" i="4" s="1"/>
  <c r="AW393" i="4"/>
  <c r="AY392" i="4"/>
  <c r="BA344" i="4"/>
  <c r="BC344" i="4" s="1"/>
  <c r="Y266" i="4"/>
  <c r="AA266" i="4" s="1"/>
  <c r="G482" i="4"/>
  <c r="E482" i="4" s="1"/>
  <c r="H482" i="4" s="1"/>
  <c r="V266" i="4"/>
  <c r="J398" i="4"/>
  <c r="E248" i="12"/>
  <c r="F248" i="12" s="1"/>
  <c r="H248" i="12" s="1"/>
  <c r="BI213" i="4" l="1"/>
  <c r="BL213" i="4" s="1"/>
  <c r="BP213" i="4" s="1"/>
  <c r="AF317" i="14" s="1"/>
  <c r="AU393" i="4"/>
  <c r="AX393" i="4" s="1"/>
  <c r="AZ345" i="4"/>
  <c r="G483" i="4"/>
  <c r="E483" i="4" s="1"/>
  <c r="I482" i="4"/>
  <c r="W266" i="4"/>
  <c r="U267" i="4"/>
  <c r="K398" i="4"/>
  <c r="L398" i="4" s="1"/>
  <c r="BQ213" i="4" l="1"/>
  <c r="BR213" i="4" s="1"/>
  <c r="AL212" i="14" s="1"/>
  <c r="BJ213" i="4"/>
  <c r="BE214" i="4" s="1"/>
  <c r="BM214" i="4" s="1"/>
  <c r="BN214" i="4" s="1"/>
  <c r="BO214" i="4" s="1"/>
  <c r="O398" i="4"/>
  <c r="AB280" i="14"/>
  <c r="AY393" i="4"/>
  <c r="AW394" i="4"/>
  <c r="AU394" i="4" s="1"/>
  <c r="BA345" i="4"/>
  <c r="BC345" i="4" s="1"/>
  <c r="S267" i="4"/>
  <c r="H483" i="4"/>
  <c r="X267" i="4"/>
  <c r="J399" i="4"/>
  <c r="BS213" i="4" l="1"/>
  <c r="BG214" i="4"/>
  <c r="BK214" i="4" s="1"/>
  <c r="AX394" i="4"/>
  <c r="AZ346" i="4"/>
  <c r="Y267" i="4"/>
  <c r="AA267" i="4" s="1"/>
  <c r="V267" i="4"/>
  <c r="U268" i="4" s="1"/>
  <c r="I483" i="4"/>
  <c r="G484" i="4"/>
  <c r="E484" i="4" s="1"/>
  <c r="K399" i="4"/>
  <c r="L399" i="4" s="1"/>
  <c r="E249" i="12"/>
  <c r="F249" i="12" s="1"/>
  <c r="H249" i="12" s="1"/>
  <c r="O399" i="4" l="1"/>
  <c r="AB297" i="14"/>
  <c r="BI214" i="4"/>
  <c r="BL214" i="4" s="1"/>
  <c r="BP214" i="4" s="1"/>
  <c r="AF326" i="14" s="1"/>
  <c r="AW395" i="4"/>
  <c r="AU395" i="4" s="1"/>
  <c r="AY394" i="4"/>
  <c r="BA346" i="4"/>
  <c r="BC346" i="4" s="1"/>
  <c r="W267" i="4"/>
  <c r="S268" i="4"/>
  <c r="H484" i="4"/>
  <c r="I484" i="4" s="1"/>
  <c r="X268" i="4"/>
  <c r="J400" i="4"/>
  <c r="BQ214" i="4" l="1"/>
  <c r="BR214" i="4" s="1"/>
  <c r="BJ214" i="4"/>
  <c r="AX395" i="4"/>
  <c r="AW396" i="4" s="1"/>
  <c r="AZ347" i="4"/>
  <c r="Y268" i="4"/>
  <c r="AA268" i="4" s="1"/>
  <c r="V268" i="4"/>
  <c r="W268" i="4" s="1"/>
  <c r="G485" i="4"/>
  <c r="E485" i="4" s="1"/>
  <c r="H485" i="4" s="1"/>
  <c r="I485" i="4" s="1"/>
  <c r="K400" i="4"/>
  <c r="L400" i="4" s="1"/>
  <c r="E250" i="12"/>
  <c r="F250" i="12" s="1"/>
  <c r="H250" i="12" s="1"/>
  <c r="AY395" i="4" l="1"/>
  <c r="O400" i="4"/>
  <c r="AB312" i="14"/>
  <c r="BS214" i="4"/>
  <c r="AL213" i="14"/>
  <c r="BE215" i="4"/>
  <c r="BM215" i="4" s="1"/>
  <c r="BN215" i="4" s="1"/>
  <c r="BO215" i="4" s="1"/>
  <c r="AU396" i="4"/>
  <c r="BA347" i="4"/>
  <c r="BC347" i="4" s="1"/>
  <c r="U269" i="4"/>
  <c r="S269" i="4" s="1"/>
  <c r="V269" i="4" s="1"/>
  <c r="W269" i="4" s="1"/>
  <c r="G486" i="4"/>
  <c r="E486" i="4" s="1"/>
  <c r="H486" i="4" s="1"/>
  <c r="G487" i="4" s="1"/>
  <c r="E487" i="4" s="1"/>
  <c r="J401" i="4"/>
  <c r="AX396" i="4" l="1"/>
  <c r="AW397" i="4" s="1"/>
  <c r="BG215" i="4"/>
  <c r="BK215" i="4" s="1"/>
  <c r="AZ348" i="4"/>
  <c r="X269" i="4"/>
  <c r="I486" i="4"/>
  <c r="H487" i="4" s="1"/>
  <c r="U270" i="4"/>
  <c r="K401" i="4"/>
  <c r="L401" i="4" s="1"/>
  <c r="AY396" i="4" l="1"/>
  <c r="O401" i="4"/>
  <c r="AB321" i="14"/>
  <c r="BI215" i="4"/>
  <c r="BL215" i="4" s="1"/>
  <c r="AU397" i="4"/>
  <c r="BA348" i="4"/>
  <c r="BC348" i="4" s="1"/>
  <c r="Y269" i="4"/>
  <c r="AA269" i="4" s="1"/>
  <c r="G488" i="4"/>
  <c r="E488" i="4" s="1"/>
  <c r="I487" i="4"/>
  <c r="S270" i="4"/>
  <c r="J402" i="4"/>
  <c r="E251" i="12"/>
  <c r="F251" i="12" s="1"/>
  <c r="H251" i="12" s="1"/>
  <c r="AX397" i="4" l="1"/>
  <c r="AY397" i="4" s="1"/>
  <c r="BJ215" i="4"/>
  <c r="BE216" i="4" s="1"/>
  <c r="BQ215" i="4"/>
  <c r="BR215" i="4" s="1"/>
  <c r="BP215" i="4"/>
  <c r="AF337" i="14" s="1"/>
  <c r="AZ349" i="4"/>
  <c r="X270" i="4"/>
  <c r="Y270" i="4" s="1"/>
  <c r="AA270" i="4" s="1"/>
  <c r="V270" i="4"/>
  <c r="U271" i="4" s="1"/>
  <c r="H488" i="4"/>
  <c r="K402" i="4"/>
  <c r="L402" i="4" s="1"/>
  <c r="AW398" i="4" l="1"/>
  <c r="AU398" i="4" s="1"/>
  <c r="AX398" i="4" s="1"/>
  <c r="BM216" i="4"/>
  <c r="BN216" i="4" s="1"/>
  <c r="BO216" i="4" s="1"/>
  <c r="BG216" i="4"/>
  <c r="BK216" i="4" s="1"/>
  <c r="O402" i="4"/>
  <c r="AB330" i="14"/>
  <c r="BS215" i="4"/>
  <c r="AL214" i="14"/>
  <c r="BA349" i="4"/>
  <c r="BC349" i="4" s="1"/>
  <c r="X271" i="4"/>
  <c r="W270" i="4"/>
  <c r="S271" i="4"/>
  <c r="I488" i="4"/>
  <c r="G489" i="4"/>
  <c r="E489" i="4" s="1"/>
  <c r="J403" i="4"/>
  <c r="BI216" i="4" l="1"/>
  <c r="BL216" i="4" s="1"/>
  <c r="BQ216" i="4" s="1"/>
  <c r="BR216" i="4" s="1"/>
  <c r="AY398" i="4"/>
  <c r="AW399" i="4"/>
  <c r="AZ350" i="4"/>
  <c r="Y271" i="4"/>
  <c r="AA271" i="4" s="1"/>
  <c r="V271" i="4"/>
  <c r="U272" i="4" s="1"/>
  <c r="H489" i="4"/>
  <c r="I489" i="4" s="1"/>
  <c r="K403" i="4"/>
  <c r="L403" i="4" s="1"/>
  <c r="E252" i="12"/>
  <c r="F252" i="12" s="1"/>
  <c r="H252" i="12" s="1"/>
  <c r="BJ216" i="4" l="1"/>
  <c r="BE217" i="4" s="1"/>
  <c r="BM217" i="4" s="1"/>
  <c r="BN217" i="4" s="1"/>
  <c r="BO217" i="4" s="1"/>
  <c r="BP216" i="4"/>
  <c r="AF349" i="14" s="1"/>
  <c r="O403" i="4"/>
  <c r="AB14" i="14"/>
  <c r="BS216" i="4"/>
  <c r="AL215" i="14"/>
  <c r="AU399" i="4"/>
  <c r="AX399" i="4" s="1"/>
  <c r="BA350" i="4"/>
  <c r="BC350" i="4" s="1"/>
  <c r="W271" i="4"/>
  <c r="X272" i="4"/>
  <c r="S272" i="4"/>
  <c r="G490" i="4"/>
  <c r="E490" i="4" s="1"/>
  <c r="H490" i="4" s="1"/>
  <c r="G491" i="4" s="1"/>
  <c r="E491" i="4" s="1"/>
  <c r="J404" i="4"/>
  <c r="BG217" i="4" l="1"/>
  <c r="BI217" i="4" s="1"/>
  <c r="BL217" i="4" s="1"/>
  <c r="AY399" i="4"/>
  <c r="AW400" i="4"/>
  <c r="AZ351" i="4"/>
  <c r="Y272" i="4"/>
  <c r="AA272" i="4" s="1"/>
  <c r="V272" i="4"/>
  <c r="W272" i="4" s="1"/>
  <c r="I490" i="4"/>
  <c r="H491" i="4" s="1"/>
  <c r="K404" i="4"/>
  <c r="L404" i="4" s="1"/>
  <c r="O404" i="4" l="1"/>
  <c r="AB253" i="14"/>
  <c r="BP217" i="4"/>
  <c r="AF361" i="14" s="1"/>
  <c r="BQ217" i="4"/>
  <c r="BR217" i="4" s="1"/>
  <c r="BK217" i="4"/>
  <c r="BJ217" i="4"/>
  <c r="AU400" i="4"/>
  <c r="AX400" i="4" s="1"/>
  <c r="BA351" i="4"/>
  <c r="BC351" i="4" s="1"/>
  <c r="U273" i="4"/>
  <c r="S273" i="4" s="1"/>
  <c r="V273" i="4" s="1"/>
  <c r="U274" i="4" s="1"/>
  <c r="I491" i="4"/>
  <c r="G492" i="4"/>
  <c r="E492" i="4" s="1"/>
  <c r="J405" i="4"/>
  <c r="K405" i="4" s="1"/>
  <c r="L405" i="4" s="1"/>
  <c r="E253" i="12"/>
  <c r="F253" i="12" s="1"/>
  <c r="H253" i="12" s="1"/>
  <c r="O405" i="4" l="1"/>
  <c r="AB206" i="14"/>
  <c r="BS217" i="4"/>
  <c r="AL216" i="14"/>
  <c r="BE218" i="4"/>
  <c r="BM218" i="4" s="1"/>
  <c r="BN218" i="4" s="1"/>
  <c r="BO218" i="4" s="1"/>
  <c r="AW401" i="4"/>
  <c r="AU401" i="4" s="1"/>
  <c r="AY400" i="4"/>
  <c r="AZ352" i="4"/>
  <c r="X273" i="4"/>
  <c r="H492" i="4"/>
  <c r="G493" i="4" s="1"/>
  <c r="E493" i="4" s="1"/>
  <c r="W273" i="4"/>
  <c r="J406" i="4"/>
  <c r="S274" i="4"/>
  <c r="BG218" i="4" l="1"/>
  <c r="BK218" i="4" s="1"/>
  <c r="AX401" i="4"/>
  <c r="AY401" i="4" s="1"/>
  <c r="BA352" i="4"/>
  <c r="BC352" i="4" s="1"/>
  <c r="Y273" i="4"/>
  <c r="AA273" i="4" s="1"/>
  <c r="I492" i="4"/>
  <c r="H493" i="4" s="1"/>
  <c r="I493" i="4" s="1"/>
  <c r="K406" i="4"/>
  <c r="L406" i="4" s="1"/>
  <c r="V274" i="4"/>
  <c r="BI218" i="4" l="1"/>
  <c r="BL218" i="4" s="1"/>
  <c r="O406" i="4"/>
  <c r="AB232" i="14"/>
  <c r="AW402" i="4"/>
  <c r="AU402" i="4" s="1"/>
  <c r="AX402" i="4" s="1"/>
  <c r="AZ353" i="4"/>
  <c r="X274" i="4"/>
  <c r="Y274" i="4" s="1"/>
  <c r="AA274" i="4" s="1"/>
  <c r="G494" i="4"/>
  <c r="E494" i="4" s="1"/>
  <c r="H494" i="4" s="1"/>
  <c r="I494" i="4" s="1"/>
  <c r="J407" i="4"/>
  <c r="K407" i="4" s="1"/>
  <c r="L407" i="4" s="1"/>
  <c r="W274" i="4"/>
  <c r="U275" i="4"/>
  <c r="E254" i="12"/>
  <c r="F254" i="12" s="1"/>
  <c r="H254" i="12" s="1"/>
  <c r="BJ218" i="4" l="1"/>
  <c r="BE219" i="4" s="1"/>
  <c r="O407" i="4"/>
  <c r="AB245" i="14"/>
  <c r="BQ218" i="4"/>
  <c r="BR218" i="4" s="1"/>
  <c r="AL217" i="14" s="1"/>
  <c r="BP218" i="4"/>
  <c r="AF372" i="14" s="1"/>
  <c r="AW403" i="4"/>
  <c r="AY402" i="4"/>
  <c r="BA353" i="4"/>
  <c r="BC353" i="4" s="1"/>
  <c r="G495" i="4"/>
  <c r="E495" i="4" s="1"/>
  <c r="H495" i="4" s="1"/>
  <c r="J408" i="4"/>
  <c r="S275" i="4"/>
  <c r="X275" i="4"/>
  <c r="Y275" i="4" s="1"/>
  <c r="BS218" i="4" l="1"/>
  <c r="BM219" i="4"/>
  <c r="BN219" i="4" s="1"/>
  <c r="BO219" i="4" s="1"/>
  <c r="BG219" i="4"/>
  <c r="BK219" i="4" s="1"/>
  <c r="AU403" i="4"/>
  <c r="AX403" i="4" s="1"/>
  <c r="AZ354" i="4"/>
  <c r="I495" i="4"/>
  <c r="G496" i="4"/>
  <c r="E496" i="4" s="1"/>
  <c r="K408" i="4"/>
  <c r="L408" i="4" s="1"/>
  <c r="AA275" i="4"/>
  <c r="V275" i="4"/>
  <c r="E255" i="12"/>
  <c r="F255" i="12" s="1"/>
  <c r="H255" i="12" s="1"/>
  <c r="O408" i="4" l="1"/>
  <c r="AB207" i="14"/>
  <c r="BI219" i="4"/>
  <c r="AW404" i="4"/>
  <c r="AY403" i="4"/>
  <c r="BA354" i="4"/>
  <c r="BC354" i="4" s="1"/>
  <c r="H496" i="4"/>
  <c r="G497" i="4" s="1"/>
  <c r="E497" i="4" s="1"/>
  <c r="J409" i="4"/>
  <c r="W275" i="4"/>
  <c r="U276" i="4"/>
  <c r="BL219" i="4" l="1"/>
  <c r="BJ219" i="4"/>
  <c r="AU404" i="4"/>
  <c r="AX404" i="4" s="1"/>
  <c r="AZ355" i="4"/>
  <c r="I496" i="4"/>
  <c r="H497" i="4" s="1"/>
  <c r="G498" i="4" s="1"/>
  <c r="E498" i="4" s="1"/>
  <c r="K409" i="4"/>
  <c r="L409" i="4" s="1"/>
  <c r="S276" i="4"/>
  <c r="X276" i="4"/>
  <c r="O409" i="4" l="1"/>
  <c r="AB240" i="14"/>
  <c r="BE220" i="4"/>
  <c r="BM220" i="4" s="1"/>
  <c r="BN220" i="4" s="1"/>
  <c r="BO220" i="4" s="1"/>
  <c r="BQ219" i="4"/>
  <c r="BR219" i="4" s="1"/>
  <c r="BP219" i="4"/>
  <c r="AF380" i="14" s="1"/>
  <c r="AY404" i="4"/>
  <c r="AW405" i="4"/>
  <c r="AU405" i="4" s="1"/>
  <c r="BA355" i="4"/>
  <c r="BC355" i="4" s="1"/>
  <c r="Y276" i="4"/>
  <c r="AA276" i="4" s="1"/>
  <c r="I497" i="4"/>
  <c r="H498" i="4" s="1"/>
  <c r="G499" i="4" s="1"/>
  <c r="E499" i="4" s="1"/>
  <c r="V276" i="4"/>
  <c r="W276" i="4" s="1"/>
  <c r="J410" i="4"/>
  <c r="E256" i="12"/>
  <c r="F256" i="12" s="1"/>
  <c r="H256" i="12" s="1"/>
  <c r="BG220" i="4" l="1"/>
  <c r="BK220" i="4" s="1"/>
  <c r="BS219" i="4"/>
  <c r="AL218" i="14"/>
  <c r="AX405" i="4"/>
  <c r="AY405" i="4" s="1"/>
  <c r="AZ356" i="4"/>
  <c r="I498" i="4"/>
  <c r="H499" i="4" s="1"/>
  <c r="U277" i="4"/>
  <c r="K410" i="4"/>
  <c r="L410" i="4" s="1"/>
  <c r="BI220" i="4" l="1"/>
  <c r="BL220" i="4" s="1"/>
  <c r="BQ220" i="4" s="1"/>
  <c r="BR220" i="4" s="1"/>
  <c r="AL219" i="14" s="1"/>
  <c r="O410" i="4"/>
  <c r="AB255" i="14"/>
  <c r="AW406" i="4"/>
  <c r="BA356" i="4"/>
  <c r="BC356" i="4" s="1"/>
  <c r="X277" i="4"/>
  <c r="I499" i="4"/>
  <c r="G500" i="4"/>
  <c r="E500" i="4" s="1"/>
  <c r="S277" i="4"/>
  <c r="J411" i="4"/>
  <c r="E257" i="12"/>
  <c r="F257" i="12" s="1"/>
  <c r="H257" i="12" s="1"/>
  <c r="BJ220" i="4" l="1"/>
  <c r="BE221" i="4" s="1"/>
  <c r="BM221" i="4" s="1"/>
  <c r="BN221" i="4" s="1"/>
  <c r="BO221" i="4" s="1"/>
  <c r="BP220" i="4"/>
  <c r="AF388" i="14" s="1"/>
  <c r="AU406" i="4"/>
  <c r="AX406" i="4" s="1"/>
  <c r="AY406" i="4" s="1"/>
  <c r="AZ357" i="4"/>
  <c r="Y277" i="4"/>
  <c r="AA277" i="4" s="1"/>
  <c r="V277" i="4"/>
  <c r="U278" i="4" s="1"/>
  <c r="H500" i="4"/>
  <c r="I500" i="4" s="1"/>
  <c r="K411" i="4"/>
  <c r="L411" i="4" s="1"/>
  <c r="BS220" i="4" l="1"/>
  <c r="BG221" i="4"/>
  <c r="BK221" i="4" s="1"/>
  <c r="O411" i="4"/>
  <c r="AB150" i="14"/>
  <c r="AW407" i="4"/>
  <c r="AU407" i="4" s="1"/>
  <c r="AX407" i="4" s="1"/>
  <c r="AY407" i="4" s="1"/>
  <c r="BA357" i="4"/>
  <c r="BC357" i="4" s="1"/>
  <c r="X278" i="4"/>
  <c r="Y278" i="4" s="1"/>
  <c r="AA278" i="4" s="1"/>
  <c r="S278" i="4"/>
  <c r="W277" i="4"/>
  <c r="G501" i="4"/>
  <c r="E501" i="4" s="1"/>
  <c r="H501" i="4" s="1"/>
  <c r="J412" i="4"/>
  <c r="E258" i="12"/>
  <c r="F258" i="12" s="1"/>
  <c r="H258" i="12" s="1"/>
  <c r="BI221" i="4" l="1"/>
  <c r="BL221" i="4" s="1"/>
  <c r="AW408" i="4"/>
  <c r="AZ358" i="4"/>
  <c r="V278" i="4"/>
  <c r="W278" i="4" s="1"/>
  <c r="G502" i="4"/>
  <c r="E502" i="4" s="1"/>
  <c r="I501" i="4"/>
  <c r="K412" i="4"/>
  <c r="L412" i="4" s="1"/>
  <c r="BJ221" i="4" l="1"/>
  <c r="BE222" i="4" s="1"/>
  <c r="BM222" i="4" s="1"/>
  <c r="BN222" i="4" s="1"/>
  <c r="BO222" i="4" s="1"/>
  <c r="O412" i="4"/>
  <c r="AB18" i="14"/>
  <c r="BP221" i="4"/>
  <c r="AF397" i="14" s="1"/>
  <c r="BQ221" i="4"/>
  <c r="BR221" i="4" s="1"/>
  <c r="AU408" i="4"/>
  <c r="AX408" i="4" s="1"/>
  <c r="AY408" i="4" s="1"/>
  <c r="BA358" i="4"/>
  <c r="BC358" i="4" s="1"/>
  <c r="U279" i="4"/>
  <c r="S279" i="4" s="1"/>
  <c r="V279" i="4" s="1"/>
  <c r="H502" i="4"/>
  <c r="I502" i="4" s="1"/>
  <c r="J413" i="4"/>
  <c r="E259" i="12"/>
  <c r="F259" i="12" s="1"/>
  <c r="H259" i="12" s="1"/>
  <c r="BS221" i="4" l="1"/>
  <c r="AL220" i="14"/>
  <c r="BG222" i="4"/>
  <c r="BK222" i="4" s="1"/>
  <c r="AW409" i="4"/>
  <c r="AU409" i="4" s="1"/>
  <c r="AX409" i="4" s="1"/>
  <c r="AY409" i="4" s="1"/>
  <c r="AZ359" i="4"/>
  <c r="X279" i="4"/>
  <c r="G503" i="4"/>
  <c r="E503" i="4" s="1"/>
  <c r="H503" i="4" s="1"/>
  <c r="G504" i="4" s="1"/>
  <c r="E504" i="4" s="1"/>
  <c r="K413" i="4"/>
  <c r="L413" i="4" s="1"/>
  <c r="W279" i="4"/>
  <c r="U280" i="4"/>
  <c r="BI222" i="4" l="1"/>
  <c r="BL222" i="4" s="1"/>
  <c r="BQ222" i="4" s="1"/>
  <c r="BR222" i="4" s="1"/>
  <c r="O413" i="4"/>
  <c r="AB202" i="14"/>
  <c r="AW410" i="4"/>
  <c r="BA359" i="4"/>
  <c r="BC359" i="4" s="1"/>
  <c r="Y279" i="4"/>
  <c r="AA279" i="4" s="1"/>
  <c r="I503" i="4"/>
  <c r="H504" i="4" s="1"/>
  <c r="I504" i="4" s="1"/>
  <c r="J414" i="4"/>
  <c r="S280" i="4"/>
  <c r="E260" i="12"/>
  <c r="F260" i="12" s="1"/>
  <c r="H260" i="12" s="1"/>
  <c r="BP222" i="4" l="1"/>
  <c r="AF401" i="14" s="1"/>
  <c r="BJ222" i="4"/>
  <c r="BE223" i="4" s="1"/>
  <c r="BM223" i="4" s="1"/>
  <c r="BN223" i="4" s="1"/>
  <c r="BO223" i="4" s="1"/>
  <c r="AL221" i="14"/>
  <c r="AU410" i="4"/>
  <c r="AX410" i="4" s="1"/>
  <c r="AW411" i="4" s="1"/>
  <c r="AU411" i="4" s="1"/>
  <c r="AZ360" i="4"/>
  <c r="X280" i="4"/>
  <c r="Y280" i="4" s="1"/>
  <c r="AA280" i="4" s="1"/>
  <c r="G505" i="4"/>
  <c r="E505" i="4" s="1"/>
  <c r="H505" i="4" s="1"/>
  <c r="G506" i="4" s="1"/>
  <c r="E506" i="4" s="1"/>
  <c r="V280" i="4"/>
  <c r="U281" i="4" s="1"/>
  <c r="K414" i="4"/>
  <c r="L414" i="4" s="1"/>
  <c r="BS222" i="4" l="1"/>
  <c r="O414" i="4"/>
  <c r="AB199" i="14"/>
  <c r="BG223" i="4"/>
  <c r="BK223" i="4" s="1"/>
  <c r="AY410" i="4"/>
  <c r="AX411" i="4" s="1"/>
  <c r="BA360" i="4"/>
  <c r="BC360" i="4" s="1"/>
  <c r="I505" i="4"/>
  <c r="H506" i="4" s="1"/>
  <c r="I506" i="4" s="1"/>
  <c r="W280" i="4"/>
  <c r="S281" i="4"/>
  <c r="J415" i="4"/>
  <c r="X281" i="4"/>
  <c r="Y281" i="4" s="1"/>
  <c r="E261" i="12"/>
  <c r="F261" i="12" s="1"/>
  <c r="H261" i="12" s="1"/>
  <c r="BI223" i="4" l="1"/>
  <c r="BL223" i="4" s="1"/>
  <c r="BQ223" i="4" s="1"/>
  <c r="BR223" i="4" s="1"/>
  <c r="AL222" i="14" s="1"/>
  <c r="AY411" i="4"/>
  <c r="AW412" i="4"/>
  <c r="AZ361" i="4"/>
  <c r="G507" i="4"/>
  <c r="E507" i="4" s="1"/>
  <c r="H507" i="4" s="1"/>
  <c r="I507" i="4" s="1"/>
  <c r="V281" i="4"/>
  <c r="W281" i="4" s="1"/>
  <c r="K415" i="4"/>
  <c r="L415" i="4" s="1"/>
  <c r="AA281" i="4"/>
  <c r="BJ223" i="4" l="1"/>
  <c r="BE224" i="4" s="1"/>
  <c r="BM224" i="4" s="1"/>
  <c r="BN224" i="4" s="1"/>
  <c r="BO224" i="4" s="1"/>
  <c r="BP223" i="4"/>
  <c r="AF403" i="14" s="1"/>
  <c r="O415" i="4"/>
  <c r="AB129" i="14"/>
  <c r="AU412" i="4"/>
  <c r="AX412" i="4" s="1"/>
  <c r="BA361" i="4"/>
  <c r="BC361" i="4" s="1"/>
  <c r="G508" i="4"/>
  <c r="E508" i="4" s="1"/>
  <c r="H508" i="4" s="1"/>
  <c r="I508" i="4" s="1"/>
  <c r="U282" i="4"/>
  <c r="J416" i="4"/>
  <c r="BS223" i="4" l="1"/>
  <c r="BG224" i="4"/>
  <c r="BK224" i="4" s="1"/>
  <c r="AW413" i="4"/>
  <c r="AY412" i="4"/>
  <c r="AZ362" i="4"/>
  <c r="S282" i="4"/>
  <c r="G509" i="4"/>
  <c r="E509" i="4" s="1"/>
  <c r="H509" i="4" s="1"/>
  <c r="I509" i="4" s="1"/>
  <c r="X282" i="4"/>
  <c r="K416" i="4"/>
  <c r="L416" i="4" s="1"/>
  <c r="E262" i="12"/>
  <c r="F262" i="12" s="1"/>
  <c r="H262" i="12" s="1"/>
  <c r="O416" i="4" l="1"/>
  <c r="AB34" i="14"/>
  <c r="BI224" i="4"/>
  <c r="BL224" i="4" s="1"/>
  <c r="AU413" i="4"/>
  <c r="AX413" i="4" s="1"/>
  <c r="BA362" i="4"/>
  <c r="BC362" i="4" s="1"/>
  <c r="Y282" i="4"/>
  <c r="AA282" i="4" s="1"/>
  <c r="V282" i="4"/>
  <c r="W282" i="4" s="1"/>
  <c r="G510" i="4"/>
  <c r="E510" i="4" s="1"/>
  <c r="H510" i="4" s="1"/>
  <c r="I510" i="4" s="1"/>
  <c r="J417" i="4"/>
  <c r="BJ224" i="4" l="1"/>
  <c r="BE225" i="4" s="1"/>
  <c r="BM225" i="4" s="1"/>
  <c r="BN225" i="4" s="1"/>
  <c r="BO225" i="4" s="1"/>
  <c r="BQ224" i="4"/>
  <c r="BR224" i="4" s="1"/>
  <c r="AL223" i="14" s="1"/>
  <c r="BP224" i="4"/>
  <c r="AF406" i="14" s="1"/>
  <c r="AW414" i="4"/>
  <c r="AU414" i="4" s="1"/>
  <c r="AY413" i="4"/>
  <c r="AZ363" i="4"/>
  <c r="U283" i="4"/>
  <c r="G511" i="4"/>
  <c r="E511" i="4" s="1"/>
  <c r="H511" i="4" s="1"/>
  <c r="I511" i="4" s="1"/>
  <c r="K417" i="4"/>
  <c r="L417" i="4" s="1"/>
  <c r="AX414" i="4" l="1"/>
  <c r="AY414" i="4" s="1"/>
  <c r="O417" i="4"/>
  <c r="AB26" i="14"/>
  <c r="BG225" i="4"/>
  <c r="BK225" i="4" s="1"/>
  <c r="BS224" i="4"/>
  <c r="BA363" i="4"/>
  <c r="BC363" i="4" s="1"/>
  <c r="X283" i="4"/>
  <c r="S283" i="4"/>
  <c r="V283" i="4" s="1"/>
  <c r="G512" i="4"/>
  <c r="E512" i="4" s="1"/>
  <c r="H512" i="4" s="1"/>
  <c r="I512" i="4" s="1"/>
  <c r="J418" i="4"/>
  <c r="E263" i="12"/>
  <c r="F263" i="12" s="1"/>
  <c r="H263" i="12" s="1"/>
  <c r="AW415" i="4" l="1"/>
  <c r="AU415" i="4" s="1"/>
  <c r="AX415" i="4" s="1"/>
  <c r="AY415" i="4" s="1"/>
  <c r="BI225" i="4"/>
  <c r="BL225" i="4" s="1"/>
  <c r="BQ225" i="4" s="1"/>
  <c r="BR225" i="4" s="1"/>
  <c r="AZ364" i="4"/>
  <c r="Y283" i="4"/>
  <c r="AA283" i="4" s="1"/>
  <c r="G513" i="4"/>
  <c r="E513" i="4" s="1"/>
  <c r="H513" i="4" s="1"/>
  <c r="G514" i="4" s="1"/>
  <c r="E514" i="4" s="1"/>
  <c r="K418" i="4"/>
  <c r="L418" i="4" s="1"/>
  <c r="W283" i="4"/>
  <c r="U284" i="4"/>
  <c r="BJ225" i="4" l="1"/>
  <c r="BE226" i="4" s="1"/>
  <c r="BM226" i="4" s="1"/>
  <c r="BN226" i="4" s="1"/>
  <c r="BO226" i="4" s="1"/>
  <c r="BP225" i="4"/>
  <c r="AF408" i="14" s="1"/>
  <c r="AW416" i="4"/>
  <c r="AU416" i="4" s="1"/>
  <c r="AX416" i="4" s="1"/>
  <c r="O418" i="4"/>
  <c r="AB148" i="14"/>
  <c r="AL224" i="14"/>
  <c r="BA364" i="4"/>
  <c r="BC364" i="4" s="1"/>
  <c r="I513" i="4"/>
  <c r="H514" i="4" s="1"/>
  <c r="G515" i="4" s="1"/>
  <c r="E515" i="4" s="1"/>
  <c r="J419" i="4"/>
  <c r="K419" i="4" s="1"/>
  <c r="L419" i="4" s="1"/>
  <c r="S284" i="4"/>
  <c r="X284" i="4"/>
  <c r="BS225" i="4" l="1"/>
  <c r="BG226" i="4"/>
  <c r="BK226" i="4" s="1"/>
  <c r="O419" i="4"/>
  <c r="AB56" i="14"/>
  <c r="AW417" i="4"/>
  <c r="AU417" i="4" s="1"/>
  <c r="AY416" i="4"/>
  <c r="AZ365" i="4"/>
  <c r="Y284" i="4"/>
  <c r="AA284" i="4" s="1"/>
  <c r="I514" i="4"/>
  <c r="H515" i="4" s="1"/>
  <c r="V284" i="4"/>
  <c r="W284" i="4" s="1"/>
  <c r="J420" i="4"/>
  <c r="E264" i="12"/>
  <c r="F264" i="12" s="1"/>
  <c r="H264" i="12" s="1"/>
  <c r="BI226" i="4" l="1"/>
  <c r="BL226" i="4" s="1"/>
  <c r="AX417" i="4"/>
  <c r="BA365" i="4"/>
  <c r="BC365" i="4" s="1"/>
  <c r="G516" i="4"/>
  <c r="E516" i="4" s="1"/>
  <c r="I515" i="4"/>
  <c r="U285" i="4"/>
  <c r="K420" i="4"/>
  <c r="L420" i="4" s="1"/>
  <c r="BJ226" i="4" l="1"/>
  <c r="BE227" i="4" s="1"/>
  <c r="O420" i="4"/>
  <c r="AB141" i="14"/>
  <c r="BQ226" i="4"/>
  <c r="BR226" i="4" s="1"/>
  <c r="AL225" i="14" s="1"/>
  <c r="BP226" i="4"/>
  <c r="AF412" i="14" s="1"/>
  <c r="AW418" i="4"/>
  <c r="AY417" i="4"/>
  <c r="AZ366" i="4"/>
  <c r="S285" i="4"/>
  <c r="V285" i="4" s="1"/>
  <c r="U286" i="4" s="1"/>
  <c r="H516" i="4"/>
  <c r="X285" i="4"/>
  <c r="J421" i="4"/>
  <c r="K421" i="4" s="1"/>
  <c r="L421" i="4" s="1"/>
  <c r="E265" i="12"/>
  <c r="F265" i="12" s="1"/>
  <c r="H265" i="12" s="1"/>
  <c r="O421" i="4" l="1"/>
  <c r="AB151" i="14"/>
  <c r="BS226" i="4"/>
  <c r="BG227" i="4"/>
  <c r="BM227" i="4"/>
  <c r="BN227" i="4" s="1"/>
  <c r="BO227" i="4" s="1"/>
  <c r="AU418" i="4"/>
  <c r="AX418" i="4" s="1"/>
  <c r="BA366" i="4"/>
  <c r="BC366" i="4" s="1"/>
  <c r="Y285" i="4"/>
  <c r="AA285" i="4" s="1"/>
  <c r="I516" i="4"/>
  <c r="G517" i="4"/>
  <c r="E517" i="4" s="1"/>
  <c r="W285" i="4"/>
  <c r="J422" i="4"/>
  <c r="K422" i="4" s="1"/>
  <c r="L422" i="4" s="1"/>
  <c r="S286" i="4"/>
  <c r="O422" i="4" l="1"/>
  <c r="AB164" i="14"/>
  <c r="BK227" i="4"/>
  <c r="BI227" i="4"/>
  <c r="BL227" i="4" s="1"/>
  <c r="AY418" i="4"/>
  <c r="AW419" i="4"/>
  <c r="AU419" i="4" s="1"/>
  <c r="AX419" i="4" s="1"/>
  <c r="AZ367" i="4"/>
  <c r="X286" i="4"/>
  <c r="Y286" i="4" s="1"/>
  <c r="AA286" i="4" s="1"/>
  <c r="H517" i="4"/>
  <c r="I517" i="4" s="1"/>
  <c r="J423" i="4"/>
  <c r="V286" i="4"/>
  <c r="BJ227" i="4" l="1"/>
  <c r="BE228" i="4" s="1"/>
  <c r="BM228" i="4" s="1"/>
  <c r="BN228" i="4" s="1"/>
  <c r="BO228" i="4" s="1"/>
  <c r="BP227" i="4"/>
  <c r="AF414" i="14" s="1"/>
  <c r="BQ227" i="4"/>
  <c r="BR227" i="4" s="1"/>
  <c r="AL226" i="14" s="1"/>
  <c r="AY419" i="4"/>
  <c r="AW420" i="4"/>
  <c r="BA367" i="4"/>
  <c r="BC367" i="4" s="1"/>
  <c r="G518" i="4"/>
  <c r="E518" i="4" s="1"/>
  <c r="H518" i="4" s="1"/>
  <c r="K423" i="4"/>
  <c r="L423" i="4" s="1"/>
  <c r="W286" i="4"/>
  <c r="U287" i="4"/>
  <c r="E266" i="12"/>
  <c r="F266" i="12" s="1"/>
  <c r="H266" i="12" s="1"/>
  <c r="BG228" i="4" l="1"/>
  <c r="BK228" i="4" s="1"/>
  <c r="O423" i="4"/>
  <c r="AB136" i="14"/>
  <c r="BS227" i="4"/>
  <c r="AU420" i="4"/>
  <c r="AX420" i="4" s="1"/>
  <c r="AZ368" i="4"/>
  <c r="I518" i="4"/>
  <c r="G519" i="4"/>
  <c r="E519" i="4" s="1"/>
  <c r="J424" i="4"/>
  <c r="S287" i="4"/>
  <c r="X287" i="4"/>
  <c r="Y287" i="4" s="1"/>
  <c r="BI228" i="4" l="1"/>
  <c r="BL228" i="4" s="1"/>
  <c r="BP228" i="4" s="1"/>
  <c r="AF416" i="14" s="1"/>
  <c r="AW421" i="4"/>
  <c r="AU421" i="4" s="1"/>
  <c r="AY420" i="4"/>
  <c r="BA368" i="4"/>
  <c r="BC368" i="4" s="1"/>
  <c r="H519" i="4"/>
  <c r="G520" i="4" s="1"/>
  <c r="E520" i="4" s="1"/>
  <c r="V287" i="4"/>
  <c r="W287" i="4" s="1"/>
  <c r="K424" i="4"/>
  <c r="L424" i="4" s="1"/>
  <c r="AA287" i="4"/>
  <c r="BJ228" i="4" l="1"/>
  <c r="BE229" i="4" s="1"/>
  <c r="BM229" i="4" s="1"/>
  <c r="BN229" i="4" s="1"/>
  <c r="BO229" i="4" s="1"/>
  <c r="BQ228" i="4"/>
  <c r="BR228" i="4" s="1"/>
  <c r="O424" i="4"/>
  <c r="AB47" i="14"/>
  <c r="AX421" i="4"/>
  <c r="AZ369" i="4"/>
  <c r="I519" i="4"/>
  <c r="H520" i="4" s="1"/>
  <c r="U288" i="4"/>
  <c r="J425" i="4"/>
  <c r="E267" i="12"/>
  <c r="F267" i="12" s="1"/>
  <c r="H267" i="12" s="1"/>
  <c r="BG229" i="4" l="1"/>
  <c r="BK229" i="4" s="1"/>
  <c r="AL227" i="14"/>
  <c r="BS228" i="4"/>
  <c r="AY421" i="4"/>
  <c r="AW422" i="4"/>
  <c r="AU422" i="4" s="1"/>
  <c r="BA369" i="4"/>
  <c r="BC369" i="4" s="1"/>
  <c r="X288" i="4"/>
  <c r="I520" i="4"/>
  <c r="G521" i="4"/>
  <c r="E521" i="4" s="1"/>
  <c r="S288" i="4"/>
  <c r="K425" i="4"/>
  <c r="L425" i="4" s="1"/>
  <c r="BI229" i="4" l="1"/>
  <c r="BL229" i="4" s="1"/>
  <c r="BP229" i="4" s="1"/>
  <c r="AF420" i="14" s="1"/>
  <c r="O425" i="4"/>
  <c r="AB15" i="14"/>
  <c r="AX422" i="4"/>
  <c r="AW423" i="4" s="1"/>
  <c r="AU423" i="4" s="1"/>
  <c r="AZ370" i="4"/>
  <c r="Y288" i="4"/>
  <c r="AA288" i="4" s="1"/>
  <c r="V288" i="4"/>
  <c r="U289" i="4" s="1"/>
  <c r="H521" i="4"/>
  <c r="G522" i="4" s="1"/>
  <c r="E522" i="4" s="1"/>
  <c r="J426" i="4"/>
  <c r="BJ229" i="4" l="1"/>
  <c r="BE230" i="4" s="1"/>
  <c r="BM230" i="4" s="1"/>
  <c r="BN230" i="4" s="1"/>
  <c r="BO230" i="4" s="1"/>
  <c r="BQ229" i="4"/>
  <c r="BR229" i="4" s="1"/>
  <c r="AL228" i="14" s="1"/>
  <c r="AY422" i="4"/>
  <c r="AX423" i="4" s="1"/>
  <c r="BA370" i="4"/>
  <c r="BC370" i="4" s="1"/>
  <c r="W288" i="4"/>
  <c r="I521" i="4"/>
  <c r="H522" i="4" s="1"/>
  <c r="G523" i="4" s="1"/>
  <c r="E523" i="4" s="1"/>
  <c r="K426" i="4"/>
  <c r="L426" i="4" s="1"/>
  <c r="S289" i="4"/>
  <c r="X289" i="4"/>
  <c r="E268" i="12"/>
  <c r="F268" i="12" s="1"/>
  <c r="H268" i="12" s="1"/>
  <c r="BG230" i="4" l="1"/>
  <c r="BK230" i="4" s="1"/>
  <c r="BS229" i="4"/>
  <c r="O426" i="4"/>
  <c r="AB104" i="14"/>
  <c r="AW424" i="4"/>
  <c r="AY423" i="4"/>
  <c r="AZ371" i="4"/>
  <c r="Y289" i="4"/>
  <c r="AA289" i="4" s="1"/>
  <c r="I522" i="4"/>
  <c r="H523" i="4" s="1"/>
  <c r="I523" i="4" s="1"/>
  <c r="J427" i="4"/>
  <c r="K427" i="4" s="1"/>
  <c r="L427" i="4" s="1"/>
  <c r="V289" i="4"/>
  <c r="BI230" i="4" l="1"/>
  <c r="BL230" i="4" s="1"/>
  <c r="BP230" i="4" s="1"/>
  <c r="AF426" i="14" s="1"/>
  <c r="O427" i="4"/>
  <c r="AB61" i="14"/>
  <c r="AU424" i="4"/>
  <c r="AX424" i="4" s="1"/>
  <c r="AY424" i="4" s="1"/>
  <c r="BA371" i="4"/>
  <c r="BC371" i="4" s="1"/>
  <c r="G524" i="4"/>
  <c r="E524" i="4" s="1"/>
  <c r="H524" i="4" s="1"/>
  <c r="G525" i="4" s="1"/>
  <c r="E525" i="4" s="1"/>
  <c r="J428" i="4"/>
  <c r="W289" i="4"/>
  <c r="U290" i="4"/>
  <c r="E269" i="12"/>
  <c r="F269" i="12" s="1"/>
  <c r="H269" i="12" s="1"/>
  <c r="BJ230" i="4" l="1"/>
  <c r="BE231" i="4" s="1"/>
  <c r="BM231" i="4" s="1"/>
  <c r="BN231" i="4" s="1"/>
  <c r="BO231" i="4" s="1"/>
  <c r="BQ230" i="4"/>
  <c r="BR230" i="4" s="1"/>
  <c r="BS230" i="4" s="1"/>
  <c r="AW425" i="4"/>
  <c r="AZ372" i="4"/>
  <c r="I524" i="4"/>
  <c r="H525" i="4" s="1"/>
  <c r="G526" i="4" s="1"/>
  <c r="E526" i="4" s="1"/>
  <c r="K428" i="4"/>
  <c r="L428" i="4" s="1"/>
  <c r="X290" i="4"/>
  <c r="Y290" i="4" s="1"/>
  <c r="S290" i="4"/>
  <c r="BG231" i="4" l="1"/>
  <c r="BK231" i="4" s="1"/>
  <c r="AL229" i="14"/>
  <c r="O428" i="4"/>
  <c r="AB74" i="14"/>
  <c r="AU425" i="4"/>
  <c r="AX425" i="4" s="1"/>
  <c r="AW426" i="4" s="1"/>
  <c r="AU426" i="4" s="1"/>
  <c r="BA372" i="4"/>
  <c r="BC372" i="4" s="1"/>
  <c r="I525" i="4"/>
  <c r="H526" i="4" s="1"/>
  <c r="J429" i="4"/>
  <c r="AA290" i="4"/>
  <c r="V290" i="4"/>
  <c r="BI231" i="4" l="1"/>
  <c r="BL231" i="4" s="1"/>
  <c r="BP231" i="4" s="1"/>
  <c r="AF429" i="14" s="1"/>
  <c r="AY425" i="4"/>
  <c r="AX426" i="4" s="1"/>
  <c r="AW427" i="4" s="1"/>
  <c r="AZ373" i="4"/>
  <c r="I526" i="4"/>
  <c r="G527" i="4"/>
  <c r="E527" i="4" s="1"/>
  <c r="K429" i="4"/>
  <c r="L429" i="4" s="1"/>
  <c r="W290" i="4"/>
  <c r="U291" i="4"/>
  <c r="E270" i="12"/>
  <c r="F270" i="12" s="1"/>
  <c r="H270" i="12" s="1"/>
  <c r="BQ231" i="4" l="1"/>
  <c r="BR231" i="4" s="1"/>
  <c r="BS231" i="4" s="1"/>
  <c r="BJ231" i="4"/>
  <c r="BE232" i="4" s="1"/>
  <c r="BM232" i="4" s="1"/>
  <c r="BN232" i="4" s="1"/>
  <c r="BO232" i="4" s="1"/>
  <c r="O429" i="4"/>
  <c r="AB95" i="14"/>
  <c r="AU427" i="4"/>
  <c r="AY426" i="4"/>
  <c r="BA373" i="4"/>
  <c r="BC373" i="4" s="1"/>
  <c r="S291" i="4"/>
  <c r="V291" i="4" s="1"/>
  <c r="H527" i="4"/>
  <c r="J430" i="4"/>
  <c r="K430" i="4" s="1"/>
  <c r="L430" i="4" s="1"/>
  <c r="X291" i="4"/>
  <c r="Y291" i="4" s="1"/>
  <c r="BG232" i="4" l="1"/>
  <c r="BI232" i="4" s="1"/>
  <c r="BL232" i="4" s="1"/>
  <c r="AL230" i="14"/>
  <c r="O430" i="4"/>
  <c r="AB107" i="14"/>
  <c r="BQ232" i="4"/>
  <c r="BR232" i="4" s="1"/>
  <c r="AL231" i="14" s="1"/>
  <c r="BP232" i="4"/>
  <c r="AF431" i="14" s="1"/>
  <c r="BK232" i="4"/>
  <c r="BJ232" i="4"/>
  <c r="AX427" i="4"/>
  <c r="AZ374" i="4"/>
  <c r="I527" i="4"/>
  <c r="G528" i="4"/>
  <c r="E528" i="4" s="1"/>
  <c r="J431" i="4"/>
  <c r="W291" i="4"/>
  <c r="U292" i="4"/>
  <c r="AA291" i="4"/>
  <c r="BE233" i="4" l="1"/>
  <c r="BM233" i="4" s="1"/>
  <c r="BN233" i="4" s="1"/>
  <c r="BO233" i="4" s="1"/>
  <c r="BS232" i="4"/>
  <c r="AY427" i="4"/>
  <c r="AW428" i="4"/>
  <c r="AU428" i="4" s="1"/>
  <c r="BA374" i="4"/>
  <c r="BC374" i="4" s="1"/>
  <c r="H528" i="4"/>
  <c r="I528" i="4" s="1"/>
  <c r="K431" i="4"/>
  <c r="L431" i="4" s="1"/>
  <c r="X292" i="4"/>
  <c r="Y292" i="4" s="1"/>
  <c r="S292" i="4"/>
  <c r="E271" i="12"/>
  <c r="F271" i="12" s="1"/>
  <c r="H271" i="12" s="1"/>
  <c r="O431" i="4" l="1"/>
  <c r="AB92" i="14"/>
  <c r="BG233" i="4"/>
  <c r="BK233" i="4" s="1"/>
  <c r="AX428" i="4"/>
  <c r="AW429" i="4" s="1"/>
  <c r="AZ375" i="4"/>
  <c r="G529" i="4"/>
  <c r="E529" i="4" s="1"/>
  <c r="H529" i="4" s="1"/>
  <c r="G530" i="4" s="1"/>
  <c r="E530" i="4" s="1"/>
  <c r="J432" i="4"/>
  <c r="K432" i="4" s="1"/>
  <c r="L432" i="4" s="1"/>
  <c r="V292" i="4"/>
  <c r="AA292" i="4"/>
  <c r="BI233" i="4" l="1"/>
  <c r="BL233" i="4" s="1"/>
  <c r="BP233" i="4" s="1"/>
  <c r="AF433" i="14" s="1"/>
  <c r="O432" i="4"/>
  <c r="AB96" i="14"/>
  <c r="AU429" i="4"/>
  <c r="AY428" i="4"/>
  <c r="BA375" i="4"/>
  <c r="BC375" i="4" s="1"/>
  <c r="I529" i="4"/>
  <c r="H530" i="4" s="1"/>
  <c r="I530" i="4" s="1"/>
  <c r="J433" i="4"/>
  <c r="W292" i="4"/>
  <c r="U293" i="4"/>
  <c r="BJ233" i="4" l="1"/>
  <c r="BE234" i="4" s="1"/>
  <c r="BM234" i="4" s="1"/>
  <c r="BN234" i="4" s="1"/>
  <c r="BO234" i="4" s="1"/>
  <c r="BQ233" i="4"/>
  <c r="BR233" i="4" s="1"/>
  <c r="BS233" i="4" s="1"/>
  <c r="AX429" i="4"/>
  <c r="AY429" i="4" s="1"/>
  <c r="AZ376" i="4"/>
  <c r="BA376" i="4" s="1"/>
  <c r="BC376" i="4" s="1"/>
  <c r="G531" i="4"/>
  <c r="E531" i="4" s="1"/>
  <c r="H531" i="4" s="1"/>
  <c r="I531" i="4" s="1"/>
  <c r="K433" i="4"/>
  <c r="L433" i="4" s="1"/>
  <c r="X293" i="4"/>
  <c r="S293" i="4"/>
  <c r="E272" i="12"/>
  <c r="F272" i="12" s="1"/>
  <c r="H272" i="12" s="1"/>
  <c r="AL232" i="14" l="1"/>
  <c r="BG234" i="4"/>
  <c r="BK234" i="4" s="1"/>
  <c r="AW430" i="4"/>
  <c r="AU430" i="4" s="1"/>
  <c r="AX430" i="4" s="1"/>
  <c r="AW431" i="4" s="1"/>
  <c r="AU431" i="4" s="1"/>
  <c r="O433" i="4"/>
  <c r="AB84" i="14"/>
  <c r="AZ377" i="4"/>
  <c r="Y293" i="4"/>
  <c r="AA293" i="4" s="1"/>
  <c r="G532" i="4"/>
  <c r="E532" i="4" s="1"/>
  <c r="H532" i="4" s="1"/>
  <c r="G533" i="4" s="1"/>
  <c r="E533" i="4" s="1"/>
  <c r="J434" i="4"/>
  <c r="V293" i="4"/>
  <c r="BI234" i="4" l="1"/>
  <c r="BL234" i="4" s="1"/>
  <c r="BP234" i="4" s="1"/>
  <c r="AF435" i="14" s="1"/>
  <c r="AY430" i="4"/>
  <c r="AX431" i="4" s="1"/>
  <c r="BA377" i="4"/>
  <c r="BC377" i="4" s="1"/>
  <c r="I532" i="4"/>
  <c r="H533" i="4" s="1"/>
  <c r="I533" i="4" s="1"/>
  <c r="K434" i="4"/>
  <c r="L434" i="4" s="1"/>
  <c r="W293" i="4"/>
  <c r="U294" i="4"/>
  <c r="BJ234" i="4" l="1"/>
  <c r="BE235" i="4" s="1"/>
  <c r="BM235" i="4" s="1"/>
  <c r="BN235" i="4" s="1"/>
  <c r="BO235" i="4" s="1"/>
  <c r="BQ234" i="4"/>
  <c r="BR234" i="4" s="1"/>
  <c r="AL233" i="14" s="1"/>
  <c r="AW432" i="4"/>
  <c r="AU432" i="4" s="1"/>
  <c r="AY431" i="4"/>
  <c r="O434" i="4"/>
  <c r="AB12" i="14"/>
  <c r="AZ378" i="4"/>
  <c r="G534" i="4"/>
  <c r="E534" i="4" s="1"/>
  <c r="H534" i="4" s="1"/>
  <c r="J435" i="4"/>
  <c r="S294" i="4"/>
  <c r="X294" i="4"/>
  <c r="E273" i="12"/>
  <c r="F273" i="12" s="1"/>
  <c r="H273" i="12" s="1"/>
  <c r="AX432" i="4" l="1"/>
  <c r="AY432" i="4" s="1"/>
  <c r="BS234" i="4"/>
  <c r="BG235" i="4"/>
  <c r="BK235" i="4" s="1"/>
  <c r="BA378" i="4"/>
  <c r="BC378" i="4" s="1"/>
  <c r="Y294" i="4"/>
  <c r="AA294" i="4" s="1"/>
  <c r="I534" i="4"/>
  <c r="G535" i="4"/>
  <c r="E535" i="4" s="1"/>
  <c r="V294" i="4"/>
  <c r="W294" i="4" s="1"/>
  <c r="K435" i="4"/>
  <c r="L435" i="4" s="1"/>
  <c r="AW433" i="4" l="1"/>
  <c r="AU433" i="4" s="1"/>
  <c r="AX433" i="4" s="1"/>
  <c r="AW434" i="4" s="1"/>
  <c r="AU434" i="4" s="1"/>
  <c r="BI235" i="4"/>
  <c r="BL235" i="4" s="1"/>
  <c r="BQ235" i="4" s="1"/>
  <c r="BR235" i="4" s="1"/>
  <c r="AL234" i="14" s="1"/>
  <c r="O435" i="4"/>
  <c r="AB64" i="14"/>
  <c r="AZ379" i="4"/>
  <c r="H535" i="4"/>
  <c r="I535" i="4" s="1"/>
  <c r="U295" i="4"/>
  <c r="J436" i="4"/>
  <c r="E274" i="12"/>
  <c r="F274" i="12" s="1"/>
  <c r="H274" i="12" s="1"/>
  <c r="BP235" i="4" l="1"/>
  <c r="AF438" i="14" s="1"/>
  <c r="BJ235" i="4"/>
  <c r="BE236" i="4" s="1"/>
  <c r="BM236" i="4" s="1"/>
  <c r="BN236" i="4" s="1"/>
  <c r="BO236" i="4" s="1"/>
  <c r="AY433" i="4"/>
  <c r="AX434" i="4" s="1"/>
  <c r="BA379" i="4"/>
  <c r="BC379" i="4" s="1"/>
  <c r="S295" i="4"/>
  <c r="G536" i="4"/>
  <c r="E536" i="4" s="1"/>
  <c r="H536" i="4" s="1"/>
  <c r="G537" i="4" s="1"/>
  <c r="E537" i="4" s="1"/>
  <c r="X295" i="4"/>
  <c r="K436" i="4"/>
  <c r="L436" i="4" s="1"/>
  <c r="BG236" i="4" l="1"/>
  <c r="BK236" i="4" s="1"/>
  <c r="BS235" i="4"/>
  <c r="O436" i="4"/>
  <c r="AB73" i="14"/>
  <c r="AY434" i="4"/>
  <c r="AW435" i="4"/>
  <c r="AZ380" i="4"/>
  <c r="Y295" i="4"/>
  <c r="AA295" i="4" s="1"/>
  <c r="V295" i="4"/>
  <c r="I536" i="4"/>
  <c r="H537" i="4" s="1"/>
  <c r="I537" i="4" s="1"/>
  <c r="J437" i="4"/>
  <c r="BI236" i="4" l="1"/>
  <c r="BJ236" i="4" s="1"/>
  <c r="BE237" i="4" s="1"/>
  <c r="AU435" i="4"/>
  <c r="AX435" i="4" s="1"/>
  <c r="AY435" i="4" s="1"/>
  <c r="BA380" i="4"/>
  <c r="BC380" i="4" s="1"/>
  <c r="W295" i="4"/>
  <c r="U296" i="4"/>
  <c r="S296" i="4" s="1"/>
  <c r="G538" i="4"/>
  <c r="E538" i="4" s="1"/>
  <c r="H538" i="4" s="1"/>
  <c r="I538" i="4" s="1"/>
  <c r="K437" i="4"/>
  <c r="L437" i="4" s="1"/>
  <c r="E275" i="12"/>
  <c r="F275" i="12" s="1"/>
  <c r="H275" i="12" s="1"/>
  <c r="BL236" i="4" l="1"/>
  <c r="BQ236" i="4" s="1"/>
  <c r="BR236" i="4" s="1"/>
  <c r="AL235" i="14" s="1"/>
  <c r="O437" i="4"/>
  <c r="AB81" i="14"/>
  <c r="BG237" i="4"/>
  <c r="BK237" i="4" s="1"/>
  <c r="BM237" i="4"/>
  <c r="BN237" i="4" s="1"/>
  <c r="BO237" i="4" s="1"/>
  <c r="AW436" i="4"/>
  <c r="AU436" i="4" s="1"/>
  <c r="AX436" i="4" s="1"/>
  <c r="AZ381" i="4"/>
  <c r="X296" i="4"/>
  <c r="V296" i="4"/>
  <c r="W296" i="4" s="1"/>
  <c r="G539" i="4"/>
  <c r="E539" i="4" s="1"/>
  <c r="H539" i="4" s="1"/>
  <c r="G540" i="4" s="1"/>
  <c r="E540" i="4" s="1"/>
  <c r="J438" i="4"/>
  <c r="K438" i="4" s="1"/>
  <c r="L438" i="4" s="1"/>
  <c r="BP236" i="4" l="1"/>
  <c r="AF441" i="14" s="1"/>
  <c r="O438" i="4"/>
  <c r="AB89" i="14"/>
  <c r="BI237" i="4"/>
  <c r="BJ237" i="4" s="1"/>
  <c r="BE238" i="4" s="1"/>
  <c r="AW437" i="4"/>
  <c r="AU437" i="4" s="1"/>
  <c r="AY436" i="4"/>
  <c r="BA381" i="4"/>
  <c r="BC381" i="4" s="1"/>
  <c r="Y296" i="4"/>
  <c r="AA296" i="4" s="1"/>
  <c r="U297" i="4"/>
  <c r="I539" i="4"/>
  <c r="H540" i="4" s="1"/>
  <c r="I540" i="4" s="1"/>
  <c r="J439" i="4"/>
  <c r="K439" i="4" s="1"/>
  <c r="L439" i="4" s="1"/>
  <c r="BS236" i="4" l="1"/>
  <c r="BL237" i="4"/>
  <c r="BQ237" i="4" s="1"/>
  <c r="BR237" i="4" s="1"/>
  <c r="AL236" i="14" s="1"/>
  <c r="O439" i="4"/>
  <c r="AB102" i="14"/>
  <c r="BM238" i="4"/>
  <c r="BN238" i="4" s="1"/>
  <c r="BO238" i="4" s="1"/>
  <c r="BG238" i="4"/>
  <c r="BI238" i="4" s="1"/>
  <c r="AX437" i="4"/>
  <c r="AZ382" i="4"/>
  <c r="X297" i="4"/>
  <c r="Y297" i="4" s="1"/>
  <c r="AA297" i="4" s="1"/>
  <c r="S297" i="4"/>
  <c r="V297" i="4" s="1"/>
  <c r="G541" i="4"/>
  <c r="E541" i="4" s="1"/>
  <c r="H541" i="4" s="1"/>
  <c r="I541" i="4" s="1"/>
  <c r="J440" i="4"/>
  <c r="E276" i="12"/>
  <c r="F276" i="12" s="1"/>
  <c r="H276" i="12" s="1"/>
  <c r="BP237" i="4" l="1"/>
  <c r="BS237" i="4" s="1"/>
  <c r="BL238" i="4"/>
  <c r="BK238" i="4"/>
  <c r="AY437" i="4"/>
  <c r="AW438" i="4"/>
  <c r="BA382" i="4"/>
  <c r="BC382" i="4" s="1"/>
  <c r="G542" i="4"/>
  <c r="E542" i="4" s="1"/>
  <c r="H542" i="4" s="1"/>
  <c r="G543" i="4" s="1"/>
  <c r="E543" i="4" s="1"/>
  <c r="K440" i="4"/>
  <c r="L440" i="4" s="1"/>
  <c r="W297" i="4"/>
  <c r="U298" i="4"/>
  <c r="AF443" i="14" l="1"/>
  <c r="O440" i="4"/>
  <c r="AB113" i="14"/>
  <c r="BJ238" i="4"/>
  <c r="BP238" i="4"/>
  <c r="AF445" i="14" s="1"/>
  <c r="BQ238" i="4"/>
  <c r="BR238" i="4" s="1"/>
  <c r="AL237" i="14" s="1"/>
  <c r="AU438" i="4"/>
  <c r="AX438" i="4" s="1"/>
  <c r="AZ383" i="4"/>
  <c r="I542" i="4"/>
  <c r="H543" i="4" s="1"/>
  <c r="J441" i="4"/>
  <c r="S298" i="4"/>
  <c r="X298" i="4"/>
  <c r="Y298" i="4" s="1"/>
  <c r="E277" i="12"/>
  <c r="F277" i="12" s="1"/>
  <c r="H277" i="12" s="1"/>
  <c r="BS238" i="4" l="1"/>
  <c r="BE239" i="4"/>
  <c r="AY438" i="4"/>
  <c r="AW439" i="4"/>
  <c r="AU439" i="4" s="1"/>
  <c r="BA383" i="4"/>
  <c r="BC383" i="4" s="1"/>
  <c r="G544" i="4"/>
  <c r="E544" i="4" s="1"/>
  <c r="I543" i="4"/>
  <c r="K441" i="4"/>
  <c r="L441" i="4" s="1"/>
  <c r="V298" i="4"/>
  <c r="AA298" i="4"/>
  <c r="O441" i="4" l="1"/>
  <c r="AB20" i="14"/>
  <c r="BG239" i="4"/>
  <c r="BI239" i="4" s="1"/>
  <c r="BM239" i="4"/>
  <c r="BN239" i="4" s="1"/>
  <c r="BO239" i="4" s="1"/>
  <c r="AX439" i="4"/>
  <c r="AZ384" i="4"/>
  <c r="H544" i="4"/>
  <c r="J442" i="4"/>
  <c r="W298" i="4"/>
  <c r="U299" i="4"/>
  <c r="E278" i="12"/>
  <c r="F278" i="12" s="1"/>
  <c r="H278" i="12" s="1"/>
  <c r="BK239" i="4" l="1"/>
  <c r="BL239" i="4"/>
  <c r="BP239" i="4" s="1"/>
  <c r="AF447" i="14" s="1"/>
  <c r="AY439" i="4"/>
  <c r="AW440" i="4"/>
  <c r="AU440" i="4" s="1"/>
  <c r="BA384" i="4"/>
  <c r="BC384" i="4" s="1"/>
  <c r="I544" i="4"/>
  <c r="G545" i="4"/>
  <c r="E545" i="4" s="1"/>
  <c r="K442" i="4"/>
  <c r="L442" i="4" s="1"/>
  <c r="S299" i="4"/>
  <c r="X299" i="4"/>
  <c r="Y299" i="4" s="1"/>
  <c r="O442" i="4" l="1"/>
  <c r="AB35" i="14"/>
  <c r="BQ239" i="4"/>
  <c r="BR239" i="4" s="1"/>
  <c r="AL238" i="14" s="1"/>
  <c r="BJ239" i="4"/>
  <c r="BE240" i="4" s="1"/>
  <c r="BM240" i="4" s="1"/>
  <c r="BN240" i="4" s="1"/>
  <c r="BO240" i="4" s="1"/>
  <c r="AX440" i="4"/>
  <c r="AW441" i="4" s="1"/>
  <c r="AU441" i="4" s="1"/>
  <c r="AZ385" i="4"/>
  <c r="H545" i="4"/>
  <c r="V299" i="4"/>
  <c r="U300" i="4" s="1"/>
  <c r="J443" i="4"/>
  <c r="AA299" i="4"/>
  <c r="E279" i="12"/>
  <c r="F279" i="12" s="1"/>
  <c r="H279" i="12" s="1"/>
  <c r="BS239" i="4" l="1"/>
  <c r="BG240" i="4"/>
  <c r="BK240" i="4" s="1"/>
  <c r="AY440" i="4"/>
  <c r="AX441" i="4" s="1"/>
  <c r="BA385" i="4"/>
  <c r="BC385" i="4" s="1"/>
  <c r="I545" i="4"/>
  <c r="G546" i="4"/>
  <c r="E546" i="4" s="1"/>
  <c r="W299" i="4"/>
  <c r="K443" i="4"/>
  <c r="L443" i="4" s="1"/>
  <c r="S300" i="4"/>
  <c r="X300" i="4"/>
  <c r="Y300" i="4" s="1"/>
  <c r="O443" i="4" l="1"/>
  <c r="AB63" i="14"/>
  <c r="BI240" i="4"/>
  <c r="BJ240" i="4" s="1"/>
  <c r="AY441" i="4"/>
  <c r="AW442" i="4"/>
  <c r="AU442" i="4" s="1"/>
  <c r="AZ386" i="4"/>
  <c r="H546" i="4"/>
  <c r="G547" i="4" s="1"/>
  <c r="E547" i="4" s="1"/>
  <c r="V300" i="4"/>
  <c r="W300" i="4" s="1"/>
  <c r="J444" i="4"/>
  <c r="AA300" i="4"/>
  <c r="BL240" i="4" l="1"/>
  <c r="BP240" i="4" s="1"/>
  <c r="AF449" i="14" s="1"/>
  <c r="BE241" i="4"/>
  <c r="BM241" i="4" s="1"/>
  <c r="BN241" i="4" s="1"/>
  <c r="BO241" i="4" s="1"/>
  <c r="AX442" i="4"/>
  <c r="AW443" i="4" s="1"/>
  <c r="BA386" i="4"/>
  <c r="BC386" i="4" s="1"/>
  <c r="I546" i="4"/>
  <c r="H547" i="4" s="1"/>
  <c r="I547" i="4" s="1"/>
  <c r="U301" i="4"/>
  <c r="K444" i="4"/>
  <c r="L444" i="4" s="1"/>
  <c r="E280" i="12"/>
  <c r="F280" i="12" s="1"/>
  <c r="H280" i="12" s="1"/>
  <c r="BQ240" i="4" l="1"/>
  <c r="BR240" i="4" s="1"/>
  <c r="O444" i="4"/>
  <c r="AB69" i="14"/>
  <c r="BG241" i="4"/>
  <c r="BK241" i="4" s="1"/>
  <c r="AY442" i="4"/>
  <c r="AU443" i="4"/>
  <c r="AX443" i="4" s="1"/>
  <c r="AZ387" i="4"/>
  <c r="BA387" i="4" s="1"/>
  <c r="BC387" i="4" s="1"/>
  <c r="S301" i="4"/>
  <c r="G548" i="4"/>
  <c r="E548" i="4" s="1"/>
  <c r="H548" i="4" s="1"/>
  <c r="I548" i="4" s="1"/>
  <c r="X301" i="4"/>
  <c r="J445" i="4"/>
  <c r="AL239" i="14" l="1"/>
  <c r="BS240" i="4"/>
  <c r="BI241" i="4"/>
  <c r="BJ241" i="4" s="1"/>
  <c r="AW444" i="4"/>
  <c r="AU444" i="4" s="1"/>
  <c r="AY443" i="4"/>
  <c r="AZ388" i="4"/>
  <c r="Y301" i="4"/>
  <c r="AA301" i="4" s="1"/>
  <c r="V301" i="4"/>
  <c r="U302" i="4" s="1"/>
  <c r="G549" i="4"/>
  <c r="E549" i="4" s="1"/>
  <c r="H549" i="4" s="1"/>
  <c r="I549" i="4" s="1"/>
  <c r="K445" i="4"/>
  <c r="L445" i="4" s="1"/>
  <c r="O445" i="4" l="1"/>
  <c r="AB82" i="14"/>
  <c r="BL241" i="4"/>
  <c r="BP241" i="4" s="1"/>
  <c r="AF452" i="14" s="1"/>
  <c r="BE242" i="4"/>
  <c r="BM242" i="4" s="1"/>
  <c r="BN242" i="4" s="1"/>
  <c r="BO242" i="4" s="1"/>
  <c r="AX444" i="4"/>
  <c r="AW445" i="4" s="1"/>
  <c r="BA388" i="4"/>
  <c r="BC388" i="4" s="1"/>
  <c r="X302" i="4"/>
  <c r="Y302" i="4" s="1"/>
  <c r="AA302" i="4" s="1"/>
  <c r="W301" i="4"/>
  <c r="S302" i="4"/>
  <c r="G550" i="4"/>
  <c r="E550" i="4" s="1"/>
  <c r="H550" i="4" s="1"/>
  <c r="J446" i="4"/>
  <c r="E281" i="12"/>
  <c r="F281" i="12" s="1"/>
  <c r="H281" i="12" s="1"/>
  <c r="BQ241" i="4" l="1"/>
  <c r="BR241" i="4" s="1"/>
  <c r="BS241" i="4" s="1"/>
  <c r="AY444" i="4"/>
  <c r="BG242" i="4"/>
  <c r="BK242" i="4" s="1"/>
  <c r="AU445" i="4"/>
  <c r="AZ389" i="4"/>
  <c r="BA389" i="4" s="1"/>
  <c r="BC389" i="4" s="1"/>
  <c r="V302" i="4"/>
  <c r="U303" i="4" s="1"/>
  <c r="I550" i="4"/>
  <c r="G551" i="4"/>
  <c r="E551" i="4" s="1"/>
  <c r="K446" i="4"/>
  <c r="L446" i="4" s="1"/>
  <c r="AX445" i="4" l="1"/>
  <c r="AY445" i="4" s="1"/>
  <c r="AL240" i="14"/>
  <c r="O446" i="4"/>
  <c r="AB79" i="14"/>
  <c r="BI242" i="4"/>
  <c r="BL242" i="4" s="1"/>
  <c r="AW446" i="4"/>
  <c r="AZ390" i="4"/>
  <c r="W302" i="4"/>
  <c r="X303" i="4"/>
  <c r="S303" i="4"/>
  <c r="H551" i="4"/>
  <c r="I551" i="4" s="1"/>
  <c r="J447" i="4"/>
  <c r="E282" i="12"/>
  <c r="F282" i="12" s="1"/>
  <c r="H282" i="12" s="1"/>
  <c r="BJ242" i="4" l="1"/>
  <c r="BQ242" i="4"/>
  <c r="BR242" i="4" s="1"/>
  <c r="AL241" i="14" s="1"/>
  <c r="BP242" i="4"/>
  <c r="AF455" i="14" s="1"/>
  <c r="AU446" i="4"/>
  <c r="AX446" i="4" s="1"/>
  <c r="BA390" i="4"/>
  <c r="BC390" i="4" s="1"/>
  <c r="Y303" i="4"/>
  <c r="AA303" i="4" s="1"/>
  <c r="V303" i="4"/>
  <c r="U304" i="4" s="1"/>
  <c r="S304" i="4" s="1"/>
  <c r="G552" i="4"/>
  <c r="E552" i="4" s="1"/>
  <c r="H552" i="4" s="1"/>
  <c r="G553" i="4" s="1"/>
  <c r="E553" i="4" s="1"/>
  <c r="K447" i="4"/>
  <c r="L447" i="4" s="1"/>
  <c r="O447" i="4" l="1"/>
  <c r="AB76" i="14"/>
  <c r="BS242" i="4"/>
  <c r="BE243" i="4"/>
  <c r="AY446" i="4"/>
  <c r="AW447" i="4"/>
  <c r="AZ391" i="4"/>
  <c r="X304" i="4"/>
  <c r="W303" i="4"/>
  <c r="V304" i="4" s="1"/>
  <c r="W304" i="4" s="1"/>
  <c r="I552" i="4"/>
  <c r="H553" i="4" s="1"/>
  <c r="I553" i="4" s="1"/>
  <c r="J448" i="4"/>
  <c r="BM243" i="4" l="1"/>
  <c r="BN243" i="4" s="1"/>
  <c r="BO243" i="4" s="1"/>
  <c r="BG243" i="4"/>
  <c r="BK243" i="4" s="1"/>
  <c r="AU447" i="4"/>
  <c r="AX447" i="4" s="1"/>
  <c r="BA391" i="4"/>
  <c r="BC391" i="4" s="1"/>
  <c r="Y304" i="4"/>
  <c r="AA304" i="4" s="1"/>
  <c r="G554" i="4"/>
  <c r="E554" i="4" s="1"/>
  <c r="H554" i="4" s="1"/>
  <c r="U305" i="4"/>
  <c r="K448" i="4"/>
  <c r="L448" i="4" s="1"/>
  <c r="E283" i="12"/>
  <c r="F283" i="12" s="1"/>
  <c r="H283" i="12" s="1"/>
  <c r="O448" i="4" l="1"/>
  <c r="AB32" i="14"/>
  <c r="BI243" i="4"/>
  <c r="AY447" i="4"/>
  <c r="AW448" i="4"/>
  <c r="AU448" i="4" s="1"/>
  <c r="AZ392" i="4"/>
  <c r="X305" i="4"/>
  <c r="I554" i="4"/>
  <c r="G555" i="4"/>
  <c r="E555" i="4" s="1"/>
  <c r="S305" i="4"/>
  <c r="J449" i="4"/>
  <c r="BL243" i="4" l="1"/>
  <c r="BP243" i="4" s="1"/>
  <c r="AF457" i="14" s="1"/>
  <c r="BJ243" i="4"/>
  <c r="AX448" i="4"/>
  <c r="BA392" i="4"/>
  <c r="BC392" i="4" s="1"/>
  <c r="Y305" i="4"/>
  <c r="AA305" i="4" s="1"/>
  <c r="V305" i="4"/>
  <c r="W305" i="4" s="1"/>
  <c r="H555" i="4"/>
  <c r="G556" i="4" s="1"/>
  <c r="E556" i="4" s="1"/>
  <c r="K449" i="4"/>
  <c r="L449" i="4" s="1"/>
  <c r="BQ243" i="4" l="1"/>
  <c r="BR243" i="4" s="1"/>
  <c r="AL242" i="14" s="1"/>
  <c r="O449" i="4"/>
  <c r="AB6" i="14"/>
  <c r="BE244" i="4"/>
  <c r="BM244" i="4" s="1"/>
  <c r="BN244" i="4" s="1"/>
  <c r="BO244" i="4" s="1"/>
  <c r="AW449" i="4"/>
  <c r="AY448" i="4"/>
  <c r="AZ393" i="4"/>
  <c r="BA393" i="4" s="1"/>
  <c r="BC393" i="4" s="1"/>
  <c r="U306" i="4"/>
  <c r="S306" i="4" s="1"/>
  <c r="I555" i="4"/>
  <c r="H556" i="4" s="1"/>
  <c r="J450" i="4"/>
  <c r="E284" i="12"/>
  <c r="F284" i="12" s="1"/>
  <c r="H284" i="12" s="1"/>
  <c r="BS243" i="4" l="1"/>
  <c r="BG244" i="4"/>
  <c r="BI244" i="4" s="1"/>
  <c r="AU449" i="4"/>
  <c r="AX449" i="4" s="1"/>
  <c r="AZ394" i="4"/>
  <c r="V306" i="4"/>
  <c r="W306" i="4" s="1"/>
  <c r="X306" i="4"/>
  <c r="I556" i="4"/>
  <c r="G557" i="4"/>
  <c r="E557" i="4" s="1"/>
  <c r="K450" i="4"/>
  <c r="L450" i="4" s="1"/>
  <c r="O450" i="4" l="1"/>
  <c r="AB8" i="14"/>
  <c r="BK244" i="4"/>
  <c r="BJ244" i="4"/>
  <c r="AY449" i="4"/>
  <c r="AW450" i="4"/>
  <c r="AU450" i="4" s="1"/>
  <c r="AX450" i="4" s="1"/>
  <c r="BA394" i="4"/>
  <c r="BC394" i="4" s="1"/>
  <c r="Y306" i="4"/>
  <c r="AA306" i="4" s="1"/>
  <c r="U307" i="4"/>
  <c r="S307" i="4" s="1"/>
  <c r="V307" i="4" s="1"/>
  <c r="H557" i="4"/>
  <c r="G558" i="4" s="1"/>
  <c r="E558" i="4" s="1"/>
  <c r="J451" i="4"/>
  <c r="BL244" i="4" l="1"/>
  <c r="BP244" i="4" s="1"/>
  <c r="AF459" i="14" s="1"/>
  <c r="BE245" i="4"/>
  <c r="BM245" i="4" s="1"/>
  <c r="BN245" i="4" s="1"/>
  <c r="BO245" i="4" s="1"/>
  <c r="AY450" i="4"/>
  <c r="AW451" i="4"/>
  <c r="AU451" i="4" s="1"/>
  <c r="AZ395" i="4"/>
  <c r="X307" i="4"/>
  <c r="I557" i="4"/>
  <c r="H558" i="4" s="1"/>
  <c r="K451" i="4"/>
  <c r="L451" i="4" s="1"/>
  <c r="W307" i="4"/>
  <c r="U308" i="4"/>
  <c r="E285" i="12"/>
  <c r="F285" i="12" s="1"/>
  <c r="H285" i="12" s="1"/>
  <c r="O451" i="4" l="1"/>
  <c r="AB36" i="14"/>
  <c r="BQ244" i="4"/>
  <c r="BR244" i="4" s="1"/>
  <c r="AL243" i="14" s="1"/>
  <c r="BG245" i="4"/>
  <c r="AX451" i="4"/>
  <c r="BA395" i="4"/>
  <c r="BC395" i="4" s="1"/>
  <c r="Y307" i="4"/>
  <c r="AA307" i="4" s="1"/>
  <c r="I558" i="4"/>
  <c r="G559" i="4"/>
  <c r="E559" i="4" s="1"/>
  <c r="J452" i="4"/>
  <c r="S308" i="4"/>
  <c r="BS244" i="4" l="1"/>
  <c r="BK245" i="4"/>
  <c r="BI245" i="4"/>
  <c r="BL245" i="4" s="1"/>
  <c r="AY451" i="4"/>
  <c r="AW452" i="4"/>
  <c r="AZ396" i="4"/>
  <c r="BA396" i="4" s="1"/>
  <c r="BC396" i="4" s="1"/>
  <c r="X308" i="4"/>
  <c r="Y308" i="4" s="1"/>
  <c r="AA308" i="4" s="1"/>
  <c r="H559" i="4"/>
  <c r="G560" i="4" s="1"/>
  <c r="E560" i="4" s="1"/>
  <c r="K452" i="4"/>
  <c r="L452" i="4" s="1"/>
  <c r="V308" i="4"/>
  <c r="O452" i="4" l="1"/>
  <c r="AB38" i="14"/>
  <c r="BJ245" i="4"/>
  <c r="BP245" i="4"/>
  <c r="AF461" i="14" s="1"/>
  <c r="BQ245" i="4"/>
  <c r="BR245" i="4" s="1"/>
  <c r="AU452" i="4"/>
  <c r="AX452" i="4" s="1"/>
  <c r="AZ397" i="4"/>
  <c r="BA397" i="4" s="1"/>
  <c r="BC397" i="4" s="1"/>
  <c r="I559" i="4"/>
  <c r="H560" i="4" s="1"/>
  <c r="G561" i="4" s="1"/>
  <c r="E561" i="4" s="1"/>
  <c r="J453" i="4"/>
  <c r="W308" i="4"/>
  <c r="U309" i="4"/>
  <c r="E286" i="12"/>
  <c r="F286" i="12" s="1"/>
  <c r="H286" i="12" s="1"/>
  <c r="BS245" i="4" l="1"/>
  <c r="AL244" i="14"/>
  <c r="BE246" i="4"/>
  <c r="AW453" i="4"/>
  <c r="AU453" i="4" s="1"/>
  <c r="AY452" i="4"/>
  <c r="AZ398" i="4"/>
  <c r="I560" i="4"/>
  <c r="H561" i="4" s="1"/>
  <c r="G562" i="4" s="1"/>
  <c r="E562" i="4" s="1"/>
  <c r="K453" i="4"/>
  <c r="L453" i="4" s="1"/>
  <c r="S309" i="4"/>
  <c r="X309" i="4"/>
  <c r="Y309" i="4" s="1"/>
  <c r="O453" i="4" l="1"/>
  <c r="AB28" i="14"/>
  <c r="BM246" i="4"/>
  <c r="BN246" i="4" s="1"/>
  <c r="BO246" i="4" s="1"/>
  <c r="BG246" i="4"/>
  <c r="BK246" i="4" s="1"/>
  <c r="AX453" i="4"/>
  <c r="BA398" i="4"/>
  <c r="BC398" i="4" s="1"/>
  <c r="I561" i="4"/>
  <c r="H562" i="4" s="1"/>
  <c r="J454" i="4"/>
  <c r="AA309" i="4"/>
  <c r="V309" i="4"/>
  <c r="BI246" i="4" l="1"/>
  <c r="BL246" i="4" s="1"/>
  <c r="AW454" i="4"/>
  <c r="AU454" i="4" s="1"/>
  <c r="AY453" i="4"/>
  <c r="AZ399" i="4"/>
  <c r="I562" i="4"/>
  <c r="G563" i="4"/>
  <c r="E563" i="4" s="1"/>
  <c r="K454" i="4"/>
  <c r="L454" i="4" s="1"/>
  <c r="W309" i="4"/>
  <c r="U310" i="4"/>
  <c r="E287" i="12"/>
  <c r="F287" i="12" s="1"/>
  <c r="H287" i="12" s="1"/>
  <c r="BP246" i="4" l="1"/>
  <c r="AF464" i="14" s="1"/>
  <c r="BQ246" i="4"/>
  <c r="BR246" i="4" s="1"/>
  <c r="BJ246" i="4"/>
  <c r="BE247" i="4" s="1"/>
  <c r="BM247" i="4" s="1"/>
  <c r="BN247" i="4" s="1"/>
  <c r="BO247" i="4" s="1"/>
  <c r="O454" i="4"/>
  <c r="AB37" i="14"/>
  <c r="AX454" i="4"/>
  <c r="BA399" i="4"/>
  <c r="BC399" i="4" s="1"/>
  <c r="H563" i="4"/>
  <c r="I563" i="4" s="1"/>
  <c r="J455" i="4"/>
  <c r="S310" i="4"/>
  <c r="X310" i="4"/>
  <c r="Y310" i="4" s="1"/>
  <c r="BG247" i="4" l="1"/>
  <c r="BI247" i="4" s="1"/>
  <c r="BJ247" i="4" s="1"/>
  <c r="BS246" i="4"/>
  <c r="AL245" i="14"/>
  <c r="AY454" i="4"/>
  <c r="AW455" i="4"/>
  <c r="AU455" i="4" s="1"/>
  <c r="AZ400" i="4"/>
  <c r="G564" i="4"/>
  <c r="E564" i="4" s="1"/>
  <c r="H564" i="4" s="1"/>
  <c r="I564" i="4" s="1"/>
  <c r="K455" i="4"/>
  <c r="L455" i="4" s="1"/>
  <c r="AA310" i="4"/>
  <c r="V310" i="4"/>
  <c r="BK247" i="4" l="1"/>
  <c r="BL247" i="4"/>
  <c r="BQ247" i="4" s="1"/>
  <c r="BR247" i="4" s="1"/>
  <c r="AL246" i="14" s="1"/>
  <c r="O455" i="4"/>
  <c r="AB41" i="14"/>
  <c r="BE248" i="4"/>
  <c r="BM248" i="4" s="1"/>
  <c r="BN248" i="4" s="1"/>
  <c r="BO248" i="4" s="1"/>
  <c r="AX455" i="4"/>
  <c r="BA400" i="4"/>
  <c r="BC400" i="4" s="1"/>
  <c r="G565" i="4"/>
  <c r="E565" i="4" s="1"/>
  <c r="H565" i="4" s="1"/>
  <c r="I565" i="4" s="1"/>
  <c r="J456" i="4"/>
  <c r="K456" i="4" s="1"/>
  <c r="L456" i="4" s="1"/>
  <c r="W310" i="4"/>
  <c r="U311" i="4"/>
  <c r="E288" i="12"/>
  <c r="F288" i="12" s="1"/>
  <c r="H288" i="12" s="1"/>
  <c r="BP247" i="4" l="1"/>
  <c r="AF466" i="14" s="1"/>
  <c r="O456" i="4"/>
  <c r="AB45" i="14"/>
  <c r="BG248" i="4"/>
  <c r="BI248" i="4" s="1"/>
  <c r="AY455" i="4"/>
  <c r="AW456" i="4"/>
  <c r="AU456" i="4" s="1"/>
  <c r="AZ401" i="4"/>
  <c r="G566" i="4"/>
  <c r="E566" i="4" s="1"/>
  <c r="H566" i="4" s="1"/>
  <c r="G567" i="4" s="1"/>
  <c r="E567" i="4" s="1"/>
  <c r="J457" i="4"/>
  <c r="S311" i="4"/>
  <c r="X311" i="4"/>
  <c r="BS247" i="4" l="1"/>
  <c r="BJ248" i="4"/>
  <c r="BK248" i="4"/>
  <c r="BL248" i="4"/>
  <c r="AX456" i="4"/>
  <c r="AY456" i="4" s="1"/>
  <c r="BA401" i="4"/>
  <c r="BC401" i="4" s="1"/>
  <c r="Y311" i="4"/>
  <c r="AA311" i="4" s="1"/>
  <c r="I566" i="4"/>
  <c r="H567" i="4" s="1"/>
  <c r="V311" i="4"/>
  <c r="W311" i="4" s="1"/>
  <c r="K457" i="4"/>
  <c r="L457" i="4" s="1"/>
  <c r="E289" i="12"/>
  <c r="F289" i="12" s="1"/>
  <c r="H289" i="12" s="1"/>
  <c r="O457" i="4" l="1"/>
  <c r="AB48" i="14"/>
  <c r="BP248" i="4"/>
  <c r="AF468" i="14" s="1"/>
  <c r="BQ248" i="4"/>
  <c r="BR248" i="4" s="1"/>
  <c r="AL247" i="14" s="1"/>
  <c r="AW457" i="4"/>
  <c r="AU457" i="4" s="1"/>
  <c r="AX457" i="4" s="1"/>
  <c r="AZ402" i="4"/>
  <c r="I567" i="4"/>
  <c r="G568" i="4"/>
  <c r="E568" i="4" s="1"/>
  <c r="U312" i="4"/>
  <c r="J458" i="4"/>
  <c r="BE249" i="4" l="1"/>
  <c r="BS248" i="4"/>
  <c r="AY457" i="4"/>
  <c r="AW458" i="4"/>
  <c r="BA402" i="4"/>
  <c r="BC402" i="4" s="1"/>
  <c r="S312" i="4"/>
  <c r="H568" i="4"/>
  <c r="I568" i="4" s="1"/>
  <c r="X312" i="4"/>
  <c r="K458" i="4"/>
  <c r="L458" i="4" s="1"/>
  <c r="O458" i="4" l="1"/>
  <c r="AB50" i="14"/>
  <c r="BM249" i="4"/>
  <c r="BN249" i="4" s="1"/>
  <c r="BO249" i="4" s="1"/>
  <c r="BG249" i="4"/>
  <c r="BK249" i="4" s="1"/>
  <c r="AU458" i="4"/>
  <c r="AX458" i="4" s="1"/>
  <c r="AZ403" i="4"/>
  <c r="Y312" i="4"/>
  <c r="AA312" i="4" s="1"/>
  <c r="V312" i="4"/>
  <c r="G569" i="4"/>
  <c r="E569" i="4" s="1"/>
  <c r="H569" i="4" s="1"/>
  <c r="G570" i="4" s="1"/>
  <c r="E570" i="4" s="1"/>
  <c r="J459" i="4"/>
  <c r="E290" i="12"/>
  <c r="F290" i="12" s="1"/>
  <c r="H290" i="12" s="1"/>
  <c r="BI249" i="4" l="1"/>
  <c r="BJ249" i="4" s="1"/>
  <c r="AY458" i="4"/>
  <c r="AW459" i="4"/>
  <c r="AU459" i="4" s="1"/>
  <c r="BA403" i="4"/>
  <c r="BC403" i="4" s="1"/>
  <c r="W312" i="4"/>
  <c r="U313" i="4"/>
  <c r="I569" i="4"/>
  <c r="H570" i="4" s="1"/>
  <c r="I570" i="4" s="1"/>
  <c r="K459" i="4"/>
  <c r="L459" i="4" s="1"/>
  <c r="BL249" i="4" l="1"/>
  <c r="BQ249" i="4" s="1"/>
  <c r="BR249" i="4" s="1"/>
  <c r="AL248" i="14" s="1"/>
  <c r="O459" i="4"/>
  <c r="AB54" i="14"/>
  <c r="BE250" i="4"/>
  <c r="BM250" i="4" s="1"/>
  <c r="BN250" i="4" s="1"/>
  <c r="BO250" i="4" s="1"/>
  <c r="AX459" i="4"/>
  <c r="AY459" i="4" s="1"/>
  <c r="AZ404" i="4"/>
  <c r="X313" i="4"/>
  <c r="S313" i="4"/>
  <c r="G571" i="4"/>
  <c r="E571" i="4" s="1"/>
  <c r="H571" i="4" s="1"/>
  <c r="I571" i="4" s="1"/>
  <c r="J460" i="4"/>
  <c r="BP249" i="4" l="1"/>
  <c r="AF470" i="14" s="1"/>
  <c r="BG250" i="4"/>
  <c r="BI250" i="4" s="1"/>
  <c r="AW460" i="4"/>
  <c r="AU460" i="4" s="1"/>
  <c r="AX460" i="4" s="1"/>
  <c r="BA404" i="4"/>
  <c r="BC404" i="4" s="1"/>
  <c r="Y313" i="4"/>
  <c r="AA313" i="4" s="1"/>
  <c r="V313" i="4"/>
  <c r="G572" i="4"/>
  <c r="E572" i="4" s="1"/>
  <c r="H572" i="4" s="1"/>
  <c r="G573" i="4" s="1"/>
  <c r="E573" i="4" s="1"/>
  <c r="K460" i="4"/>
  <c r="L460" i="4" s="1"/>
  <c r="E291" i="12"/>
  <c r="F291" i="12" s="1"/>
  <c r="H291" i="12" s="1"/>
  <c r="BS249" i="4" l="1"/>
  <c r="BK250" i="4"/>
  <c r="BJ250" i="4"/>
  <c r="BE251" i="4" s="1"/>
  <c r="BM251" i="4" s="1"/>
  <c r="BN251" i="4" s="1"/>
  <c r="BO251" i="4" s="1"/>
  <c r="O460" i="4"/>
  <c r="AB59" i="14"/>
  <c r="BL250" i="4"/>
  <c r="BP250" i="4" s="1"/>
  <c r="AF473" i="14" s="1"/>
  <c r="AW461" i="4"/>
  <c r="AU461" i="4" s="1"/>
  <c r="AY460" i="4"/>
  <c r="AZ405" i="4"/>
  <c r="W313" i="4"/>
  <c r="U314" i="4"/>
  <c r="I572" i="4"/>
  <c r="H573" i="4" s="1"/>
  <c r="I573" i="4" s="1"/>
  <c r="J461" i="4"/>
  <c r="BQ250" i="4" l="1"/>
  <c r="BR250" i="4" s="1"/>
  <c r="BS250" i="4" s="1"/>
  <c r="BG251" i="4"/>
  <c r="BK251" i="4" s="1"/>
  <c r="AX461" i="4"/>
  <c r="AW462" i="4" s="1"/>
  <c r="AU462" i="4" s="1"/>
  <c r="BA405" i="4"/>
  <c r="BC405" i="4" s="1"/>
  <c r="X314" i="4"/>
  <c r="S314" i="4"/>
  <c r="G574" i="4"/>
  <c r="E574" i="4" s="1"/>
  <c r="H574" i="4" s="1"/>
  <c r="I574" i="4" s="1"/>
  <c r="K461" i="4"/>
  <c r="L461" i="4" s="1"/>
  <c r="AL249" i="14" l="1"/>
  <c r="BI251" i="4"/>
  <c r="BL251" i="4" s="1"/>
  <c r="O461" i="4"/>
  <c r="AB62" i="14"/>
  <c r="AY461" i="4"/>
  <c r="AX462" i="4" s="1"/>
  <c r="AZ406" i="4"/>
  <c r="Y314" i="4"/>
  <c r="AA314" i="4" s="1"/>
  <c r="V314" i="4"/>
  <c r="G575" i="4"/>
  <c r="E575" i="4" s="1"/>
  <c r="H575" i="4" s="1"/>
  <c r="G576" i="4" s="1"/>
  <c r="E576" i="4" s="1"/>
  <c r="J462" i="4"/>
  <c r="E292" i="12"/>
  <c r="F292" i="12" s="1"/>
  <c r="H292" i="12" s="1"/>
  <c r="BJ251" i="4" l="1"/>
  <c r="BP251" i="4"/>
  <c r="AF475" i="14" s="1"/>
  <c r="BQ251" i="4"/>
  <c r="BR251" i="4" s="1"/>
  <c r="AL250" i="14" s="1"/>
  <c r="AW463" i="4"/>
  <c r="AU463" i="4" s="1"/>
  <c r="AY462" i="4"/>
  <c r="BA406" i="4"/>
  <c r="BC406" i="4" s="1"/>
  <c r="W314" i="4"/>
  <c r="U315" i="4"/>
  <c r="I575" i="4"/>
  <c r="H576" i="4" s="1"/>
  <c r="K462" i="4"/>
  <c r="L462" i="4" s="1"/>
  <c r="O462" i="4" l="1"/>
  <c r="AB68" i="14"/>
  <c r="BS251" i="4"/>
  <c r="BE252" i="4"/>
  <c r="BM252" i="4" s="1"/>
  <c r="BN252" i="4" s="1"/>
  <c r="BO252" i="4" s="1"/>
  <c r="AX463" i="4"/>
  <c r="AY463" i="4" s="1"/>
  <c r="AZ407" i="4"/>
  <c r="X315" i="4"/>
  <c r="S315" i="4"/>
  <c r="G577" i="4"/>
  <c r="E577" i="4" s="1"/>
  <c r="I576" i="4"/>
  <c r="J463" i="4"/>
  <c r="AW464" i="4" l="1"/>
  <c r="AU464" i="4" s="1"/>
  <c r="AX464" i="4" s="1"/>
  <c r="BG252" i="4"/>
  <c r="BI252" i="4" s="1"/>
  <c r="BA407" i="4"/>
  <c r="BC407" i="4" s="1"/>
  <c r="Y315" i="4"/>
  <c r="AA315" i="4" s="1"/>
  <c r="V315" i="4"/>
  <c r="H577" i="4"/>
  <c r="K463" i="4"/>
  <c r="L463" i="4" s="1"/>
  <c r="E293" i="12"/>
  <c r="F293" i="12" s="1"/>
  <c r="H293" i="12" s="1"/>
  <c r="AW465" i="4" l="1"/>
  <c r="AU465" i="4" s="1"/>
  <c r="AY464" i="4"/>
  <c r="O463" i="4"/>
  <c r="AB77" i="14"/>
  <c r="BJ252" i="4"/>
  <c r="BE253" i="4"/>
  <c r="BM253" i="4" s="1"/>
  <c r="BN253" i="4" s="1"/>
  <c r="BO253" i="4" s="1"/>
  <c r="BL252" i="4"/>
  <c r="BK252" i="4"/>
  <c r="AZ408" i="4"/>
  <c r="U316" i="4"/>
  <c r="S316" i="4" s="1"/>
  <c r="W315" i="4"/>
  <c r="G578" i="4"/>
  <c r="E578" i="4" s="1"/>
  <c r="I577" i="4"/>
  <c r="J464" i="4"/>
  <c r="AX465" i="4" l="1"/>
  <c r="AW466" i="4" s="1"/>
  <c r="BQ252" i="4"/>
  <c r="BR252" i="4" s="1"/>
  <c r="AL251" i="14" s="1"/>
  <c r="BP252" i="4"/>
  <c r="AF477" i="14" s="1"/>
  <c r="BG253" i="4"/>
  <c r="BA408" i="4"/>
  <c r="BC408" i="4" s="1"/>
  <c r="V316" i="4"/>
  <c r="X316" i="4"/>
  <c r="H578" i="4"/>
  <c r="K464" i="4"/>
  <c r="L464" i="4" s="1"/>
  <c r="AY465" i="4" l="1"/>
  <c r="O464" i="4"/>
  <c r="AB86" i="14"/>
  <c r="BI253" i="4"/>
  <c r="BL253" i="4" s="1"/>
  <c r="BK253" i="4"/>
  <c r="BS252" i="4"/>
  <c r="AU466" i="4"/>
  <c r="AZ409" i="4"/>
  <c r="Y316" i="4"/>
  <c r="AA316" i="4" s="1"/>
  <c r="W316" i="4"/>
  <c r="U317" i="4"/>
  <c r="I578" i="4"/>
  <c r="G579" i="4"/>
  <c r="E579" i="4" s="1"/>
  <c r="J465" i="4"/>
  <c r="E294" i="12"/>
  <c r="F294" i="12" s="1"/>
  <c r="H294" i="12" s="1"/>
  <c r="AX466" i="4" l="1"/>
  <c r="AW467" i="4" s="1"/>
  <c r="AU467" i="4" s="1"/>
  <c r="BQ253" i="4"/>
  <c r="BR253" i="4" s="1"/>
  <c r="AL252" i="14" s="1"/>
  <c r="BP253" i="4"/>
  <c r="BJ253" i="4"/>
  <c r="BA409" i="4"/>
  <c r="BC409" i="4" s="1"/>
  <c r="S317" i="4"/>
  <c r="X317" i="4"/>
  <c r="H579" i="4"/>
  <c r="I579" i="4" s="1"/>
  <c r="K465" i="4"/>
  <c r="L465" i="4" s="1"/>
  <c r="AY466" i="4" l="1"/>
  <c r="O465" i="4"/>
  <c r="AB98" i="14"/>
  <c r="BS253" i="4"/>
  <c r="AF479" i="14"/>
  <c r="BE254" i="4"/>
  <c r="BM254" i="4" s="1"/>
  <c r="BN254" i="4" s="1"/>
  <c r="BO254" i="4" s="1"/>
  <c r="AX467" i="4"/>
  <c r="AW468" i="4" s="1"/>
  <c r="AZ410" i="4"/>
  <c r="Y317" i="4"/>
  <c r="AA317" i="4" s="1"/>
  <c r="V317" i="4"/>
  <c r="G580" i="4"/>
  <c r="E580" i="4" s="1"/>
  <c r="H580" i="4" s="1"/>
  <c r="I580" i="4" s="1"/>
  <c r="J466" i="4"/>
  <c r="AY467" i="4" l="1"/>
  <c r="BG254" i="4"/>
  <c r="BI254" i="4" s="1"/>
  <c r="BL254" i="4" s="1"/>
  <c r="AU468" i="4"/>
  <c r="BA410" i="4"/>
  <c r="BC410" i="4" s="1"/>
  <c r="U318" i="4"/>
  <c r="S318" i="4" s="1"/>
  <c r="W317" i="4"/>
  <c r="G581" i="4"/>
  <c r="E581" i="4" s="1"/>
  <c r="H581" i="4" s="1"/>
  <c r="I581" i="4" s="1"/>
  <c r="K466" i="4"/>
  <c r="L466" i="4" s="1"/>
  <c r="E295" i="12"/>
  <c r="F295" i="12" s="1"/>
  <c r="H295" i="12" s="1"/>
  <c r="AX468" i="4" l="1"/>
  <c r="AW469" i="4" s="1"/>
  <c r="BK254" i="4"/>
  <c r="O466" i="4"/>
  <c r="AB105" i="14"/>
  <c r="BJ254" i="4"/>
  <c r="BQ254" i="4"/>
  <c r="BR254" i="4" s="1"/>
  <c r="AL253" i="14" s="1"/>
  <c r="BP254" i="4"/>
  <c r="AF481" i="14" s="1"/>
  <c r="AZ411" i="4"/>
  <c r="V318" i="4"/>
  <c r="X318" i="4"/>
  <c r="G582" i="4"/>
  <c r="E582" i="4" s="1"/>
  <c r="H582" i="4" s="1"/>
  <c r="J467" i="4"/>
  <c r="AY468" i="4" l="1"/>
  <c r="BE255" i="4"/>
  <c r="BM255" i="4" s="1"/>
  <c r="BN255" i="4" s="1"/>
  <c r="BO255" i="4" s="1"/>
  <c r="BS254" i="4"/>
  <c r="AU469" i="4"/>
  <c r="AX469" i="4" s="1"/>
  <c r="BA411" i="4"/>
  <c r="BC411" i="4" s="1"/>
  <c r="Y318" i="4"/>
  <c r="AA318" i="4" s="1"/>
  <c r="W318" i="4"/>
  <c r="U319" i="4"/>
  <c r="G583" i="4"/>
  <c r="E583" i="4" s="1"/>
  <c r="I582" i="4"/>
  <c r="K467" i="4"/>
  <c r="L467" i="4" s="1"/>
  <c r="O467" i="4" l="1"/>
  <c r="AB116" i="14"/>
  <c r="BG255" i="4"/>
  <c r="BI255" i="4" s="1"/>
  <c r="AY469" i="4"/>
  <c r="AW470" i="4"/>
  <c r="AZ412" i="4"/>
  <c r="S319" i="4"/>
  <c r="X319" i="4"/>
  <c r="H583" i="4"/>
  <c r="I583" i="4" s="1"/>
  <c r="J468" i="4"/>
  <c r="E296" i="12"/>
  <c r="F296" i="12" s="1"/>
  <c r="H296" i="12" s="1"/>
  <c r="BK255" i="4" l="1"/>
  <c r="BJ255" i="4"/>
  <c r="AU470" i="4"/>
  <c r="AX470" i="4" s="1"/>
  <c r="BA412" i="4"/>
  <c r="BC412" i="4" s="1"/>
  <c r="Y319" i="4"/>
  <c r="AA319" i="4" s="1"/>
  <c r="V319" i="4"/>
  <c r="G584" i="4"/>
  <c r="E584" i="4" s="1"/>
  <c r="H584" i="4" s="1"/>
  <c r="I584" i="4" s="1"/>
  <c r="K468" i="4"/>
  <c r="L468" i="4" s="1"/>
  <c r="O468" i="4" l="1"/>
  <c r="AB108" i="14"/>
  <c r="BL255" i="4"/>
  <c r="BQ255" i="4" s="1"/>
  <c r="BR255" i="4" s="1"/>
  <c r="AL254" i="14" s="1"/>
  <c r="AY470" i="4"/>
  <c r="AW471" i="4"/>
  <c r="AZ413" i="4"/>
  <c r="W319" i="4"/>
  <c r="U320" i="4"/>
  <c r="G585" i="4"/>
  <c r="E585" i="4" s="1"/>
  <c r="H585" i="4" s="1"/>
  <c r="G586" i="4" s="1"/>
  <c r="E586" i="4" s="1"/>
  <c r="J469" i="4"/>
  <c r="BP255" i="4" l="1"/>
  <c r="BE256" i="4"/>
  <c r="AU471" i="4"/>
  <c r="AX471" i="4" s="1"/>
  <c r="BA413" i="4"/>
  <c r="BC413" i="4" s="1"/>
  <c r="X320" i="4"/>
  <c r="Y320" i="4" s="1"/>
  <c r="S320" i="4"/>
  <c r="I585" i="4"/>
  <c r="H586" i="4" s="1"/>
  <c r="K469" i="4"/>
  <c r="L469" i="4" s="1"/>
  <c r="E297" i="12"/>
  <c r="F297" i="12" s="1"/>
  <c r="H297" i="12" s="1"/>
  <c r="O469" i="4" l="1"/>
  <c r="AB97" i="14"/>
  <c r="BS255" i="4"/>
  <c r="AF483" i="14"/>
  <c r="BG256" i="4"/>
  <c r="BK256" i="4" s="1"/>
  <c r="BM256" i="4"/>
  <c r="BN256" i="4" s="1"/>
  <c r="BO256" i="4" s="1"/>
  <c r="AY471" i="4"/>
  <c r="AW472" i="4"/>
  <c r="AZ414" i="4"/>
  <c r="V320" i="4"/>
  <c r="AA320" i="4"/>
  <c r="G587" i="4"/>
  <c r="E587" i="4" s="1"/>
  <c r="I586" i="4"/>
  <c r="J470" i="4"/>
  <c r="BI256" i="4" l="1"/>
  <c r="BJ256" i="4" s="1"/>
  <c r="AU472" i="4"/>
  <c r="AX472" i="4" s="1"/>
  <c r="BA414" i="4"/>
  <c r="BC414" i="4" s="1"/>
  <c r="W320" i="4"/>
  <c r="U321" i="4"/>
  <c r="H587" i="4"/>
  <c r="I587" i="4" s="1"/>
  <c r="K470" i="4"/>
  <c r="L470" i="4" s="1"/>
  <c r="BL256" i="4" l="1"/>
  <c r="BP256" i="4" s="1"/>
  <c r="AF485" i="14" s="1"/>
  <c r="O470" i="4"/>
  <c r="AB106" i="14"/>
  <c r="BE257" i="4"/>
  <c r="AY472" i="4"/>
  <c r="AW473" i="4"/>
  <c r="AU473" i="4" s="1"/>
  <c r="AZ415" i="4"/>
  <c r="S321" i="4"/>
  <c r="X321" i="4"/>
  <c r="Y321" i="4" s="1"/>
  <c r="G588" i="4"/>
  <c r="E588" i="4" s="1"/>
  <c r="H588" i="4" s="1"/>
  <c r="G589" i="4" s="1"/>
  <c r="E589" i="4" s="1"/>
  <c r="J471" i="4"/>
  <c r="E298" i="12"/>
  <c r="F298" i="12" s="1"/>
  <c r="H298" i="12" s="1"/>
  <c r="BQ256" i="4" l="1"/>
  <c r="BR256" i="4" s="1"/>
  <c r="BS256" i="4" s="1"/>
  <c r="BM257" i="4"/>
  <c r="BN257" i="4" s="1"/>
  <c r="BO257" i="4" s="1"/>
  <c r="BG257" i="4"/>
  <c r="BK257" i="4" s="1"/>
  <c r="AX473" i="4"/>
  <c r="AY473" i="4" s="1"/>
  <c r="BA415" i="4"/>
  <c r="BC415" i="4" s="1"/>
  <c r="AA321" i="4"/>
  <c r="V321" i="4"/>
  <c r="I588" i="4"/>
  <c r="H589" i="4" s="1"/>
  <c r="K471" i="4"/>
  <c r="L471" i="4" s="1"/>
  <c r="AL255" i="14" l="1"/>
  <c r="AW474" i="4"/>
  <c r="AU474" i="4" s="1"/>
  <c r="AX474" i="4" s="1"/>
  <c r="O471" i="4"/>
  <c r="AB117" i="14"/>
  <c r="BI257" i="4"/>
  <c r="BL257" i="4" s="1"/>
  <c r="AZ416" i="4"/>
  <c r="W321" i="4"/>
  <c r="U322" i="4"/>
  <c r="G590" i="4"/>
  <c r="E590" i="4" s="1"/>
  <c r="I589" i="4"/>
  <c r="J472" i="4"/>
  <c r="BJ257" i="4" l="1"/>
  <c r="BQ257" i="4"/>
  <c r="BR257" i="4" s="1"/>
  <c r="AL256" i="14" s="1"/>
  <c r="BP257" i="4"/>
  <c r="AF487" i="14" s="1"/>
  <c r="AW475" i="4"/>
  <c r="AU475" i="4" s="1"/>
  <c r="AY474" i="4"/>
  <c r="BA416" i="4"/>
  <c r="BC416" i="4" s="1"/>
  <c r="S322" i="4"/>
  <c r="X322" i="4"/>
  <c r="H590" i="4"/>
  <c r="G591" i="4" s="1"/>
  <c r="E591" i="4" s="1"/>
  <c r="K472" i="4"/>
  <c r="L472" i="4" s="1"/>
  <c r="E299" i="12"/>
  <c r="F299" i="12" s="1"/>
  <c r="H299" i="12" s="1"/>
  <c r="O472" i="4" l="1"/>
  <c r="AB125" i="14"/>
  <c r="BS257" i="4"/>
  <c r="BE258" i="4"/>
  <c r="BM258" i="4" s="1"/>
  <c r="BN258" i="4" s="1"/>
  <c r="BO258" i="4" s="1"/>
  <c r="AX475" i="4"/>
  <c r="AZ417" i="4"/>
  <c r="Y322" i="4"/>
  <c r="AA322" i="4" s="1"/>
  <c r="V322" i="4"/>
  <c r="I590" i="4"/>
  <c r="H591" i="4" s="1"/>
  <c r="G592" i="4" s="1"/>
  <c r="E592" i="4" s="1"/>
  <c r="J473" i="4"/>
  <c r="BG258" i="4" l="1"/>
  <c r="BI258" i="4" s="1"/>
  <c r="AW476" i="4"/>
  <c r="AY475" i="4"/>
  <c r="BA417" i="4"/>
  <c r="BC417" i="4" s="1"/>
  <c r="W322" i="4"/>
  <c r="U323" i="4"/>
  <c r="I591" i="4"/>
  <c r="H592" i="4" s="1"/>
  <c r="K473" i="4"/>
  <c r="L473" i="4" s="1"/>
  <c r="O473" i="4" l="1"/>
  <c r="AB130" i="14"/>
  <c r="BK258" i="4"/>
  <c r="BL258" i="4"/>
  <c r="BQ258" i="4" s="1"/>
  <c r="BR258" i="4" s="1"/>
  <c r="AL257" i="14" s="1"/>
  <c r="AU476" i="4"/>
  <c r="AX476" i="4" s="1"/>
  <c r="AZ418" i="4"/>
  <c r="X323" i="4"/>
  <c r="Y323" i="4" s="1"/>
  <c r="S323" i="4"/>
  <c r="I592" i="4"/>
  <c r="G593" i="4"/>
  <c r="E593" i="4" s="1"/>
  <c r="J474" i="4"/>
  <c r="E300" i="12"/>
  <c r="F300" i="12" s="1"/>
  <c r="H300" i="12" s="1"/>
  <c r="BJ258" i="4" l="1"/>
  <c r="BE259" i="4" s="1"/>
  <c r="BM259" i="4" s="1"/>
  <c r="BN259" i="4" s="1"/>
  <c r="BO259" i="4" s="1"/>
  <c r="BP258" i="4"/>
  <c r="AY476" i="4"/>
  <c r="AW477" i="4"/>
  <c r="AU477" i="4" s="1"/>
  <c r="BA418" i="4"/>
  <c r="BC418" i="4" s="1"/>
  <c r="V323" i="4"/>
  <c r="AA323" i="4"/>
  <c r="H593" i="4"/>
  <c r="I593" i="4" s="1"/>
  <c r="K474" i="4"/>
  <c r="L474" i="4" s="1"/>
  <c r="O474" i="4" l="1"/>
  <c r="AB133" i="14"/>
  <c r="BS258" i="4"/>
  <c r="AF490" i="14"/>
  <c r="BG259" i="4"/>
  <c r="BK259" i="4" s="1"/>
  <c r="AX477" i="4"/>
  <c r="AY477" i="4" s="1"/>
  <c r="AZ419" i="4"/>
  <c r="U324" i="4"/>
  <c r="S324" i="4" s="1"/>
  <c r="W323" i="4"/>
  <c r="G594" i="4"/>
  <c r="E594" i="4" s="1"/>
  <c r="H594" i="4" s="1"/>
  <c r="G595" i="4" s="1"/>
  <c r="E595" i="4" s="1"/>
  <c r="J475" i="4"/>
  <c r="BI259" i="4" l="1"/>
  <c r="BL259" i="4" s="1"/>
  <c r="AW478" i="4"/>
  <c r="BA419" i="4"/>
  <c r="BC419" i="4" s="1"/>
  <c r="V324" i="4"/>
  <c r="X324" i="4"/>
  <c r="Y324" i="4" s="1"/>
  <c r="I594" i="4"/>
  <c r="H595" i="4" s="1"/>
  <c r="K475" i="4"/>
  <c r="L475" i="4" s="1"/>
  <c r="E301" i="12"/>
  <c r="F301" i="12" s="1"/>
  <c r="H301" i="12" s="1"/>
  <c r="O475" i="4" l="1"/>
  <c r="AB139" i="14"/>
  <c r="BJ259" i="4"/>
  <c r="BQ259" i="4"/>
  <c r="BR259" i="4" s="1"/>
  <c r="AL258" i="14" s="1"/>
  <c r="BP259" i="4"/>
  <c r="AF492" i="14" s="1"/>
  <c r="BE260" i="4"/>
  <c r="BM260" i="4" s="1"/>
  <c r="BN260" i="4" s="1"/>
  <c r="BO260" i="4" s="1"/>
  <c r="AU478" i="4"/>
  <c r="AX478" i="4" s="1"/>
  <c r="AY478" i="4" s="1"/>
  <c r="AZ420" i="4"/>
  <c r="AA324" i="4"/>
  <c r="W324" i="4"/>
  <c r="U325" i="4"/>
  <c r="S325" i="4" s="1"/>
  <c r="G596" i="4"/>
  <c r="E596" i="4" s="1"/>
  <c r="I595" i="4"/>
  <c r="J476" i="4"/>
  <c r="BS259" i="4" l="1"/>
  <c r="BG260" i="4"/>
  <c r="BK260" i="4" s="1"/>
  <c r="AW479" i="4"/>
  <c r="BA420" i="4"/>
  <c r="BC420" i="4" s="1"/>
  <c r="V325" i="4"/>
  <c r="W325" i="4" s="1"/>
  <c r="X325" i="4"/>
  <c r="H596" i="4"/>
  <c r="G597" i="4" s="1"/>
  <c r="E597" i="4" s="1"/>
  <c r="K476" i="4"/>
  <c r="L476" i="4" s="1"/>
  <c r="O476" i="4" l="1"/>
  <c r="AB147" i="14"/>
  <c r="BI260" i="4"/>
  <c r="BL260" i="4" s="1"/>
  <c r="AU479" i="4"/>
  <c r="AX479" i="4" s="1"/>
  <c r="AY479" i="4" s="1"/>
  <c r="AZ421" i="4"/>
  <c r="U326" i="4"/>
  <c r="S326" i="4" s="1"/>
  <c r="V326" i="4" s="1"/>
  <c r="W326" i="4" s="1"/>
  <c r="Y325" i="4"/>
  <c r="AA325" i="4" s="1"/>
  <c r="I596" i="4"/>
  <c r="H597" i="4" s="1"/>
  <c r="J477" i="4"/>
  <c r="E302" i="12"/>
  <c r="F302" i="12" s="1"/>
  <c r="H302" i="12" s="1"/>
  <c r="BJ260" i="4" l="1"/>
  <c r="BQ260" i="4"/>
  <c r="BR260" i="4" s="1"/>
  <c r="AL259" i="14" s="1"/>
  <c r="BP260" i="4"/>
  <c r="AF494" i="14" s="1"/>
  <c r="AW480" i="4"/>
  <c r="BA421" i="4"/>
  <c r="BC421" i="4" s="1"/>
  <c r="X326" i="4"/>
  <c r="Y326" i="4" s="1"/>
  <c r="AA326" i="4" s="1"/>
  <c r="U327" i="4"/>
  <c r="S327" i="4" s="1"/>
  <c r="V327" i="4" s="1"/>
  <c r="I597" i="4"/>
  <c r="G598" i="4"/>
  <c r="E598" i="4" s="1"/>
  <c r="K477" i="4"/>
  <c r="L477" i="4" s="1"/>
  <c r="O477" i="4" l="1"/>
  <c r="AB156" i="14"/>
  <c r="BE261" i="4"/>
  <c r="BM261" i="4" s="1"/>
  <c r="BN261" i="4" s="1"/>
  <c r="BO261" i="4" s="1"/>
  <c r="BS260" i="4"/>
  <c r="AU480" i="4"/>
  <c r="AX480" i="4" s="1"/>
  <c r="AY480" i="4" s="1"/>
  <c r="AZ422" i="4"/>
  <c r="W327" i="4"/>
  <c r="U328" i="4"/>
  <c r="S328" i="4" s="1"/>
  <c r="X327" i="4"/>
  <c r="H598" i="4"/>
  <c r="I598" i="4" s="1"/>
  <c r="J478" i="4"/>
  <c r="BG261" i="4" l="1"/>
  <c r="BK261" i="4" s="1"/>
  <c r="AW481" i="4"/>
  <c r="AU481" i="4" s="1"/>
  <c r="AX481" i="4" s="1"/>
  <c r="BA422" i="4"/>
  <c r="BC422" i="4" s="1"/>
  <c r="V328" i="4"/>
  <c r="U329" i="4" s="1"/>
  <c r="Y327" i="4"/>
  <c r="AA327" i="4" s="1"/>
  <c r="G599" i="4"/>
  <c r="E599" i="4" s="1"/>
  <c r="H599" i="4" s="1"/>
  <c r="I599" i="4" s="1"/>
  <c r="K478" i="4"/>
  <c r="L478" i="4" s="1"/>
  <c r="E303" i="12"/>
  <c r="F303" i="12" s="1"/>
  <c r="H303" i="12" s="1"/>
  <c r="BI261" i="4" l="1"/>
  <c r="BJ261" i="4" s="1"/>
  <c r="BE262" i="4" s="1"/>
  <c r="BM262" i="4" s="1"/>
  <c r="BN262" i="4" s="1"/>
  <c r="BO262" i="4" s="1"/>
  <c r="O478" i="4"/>
  <c r="AB160" i="14"/>
  <c r="AW482" i="4"/>
  <c r="AU482" i="4" s="1"/>
  <c r="AY481" i="4"/>
  <c r="AZ423" i="4"/>
  <c r="W328" i="4"/>
  <c r="X328" i="4"/>
  <c r="S329" i="4"/>
  <c r="G600" i="4"/>
  <c r="E600" i="4" s="1"/>
  <c r="H600" i="4" s="1"/>
  <c r="J479" i="4"/>
  <c r="BL261" i="4" l="1"/>
  <c r="BQ261" i="4" s="1"/>
  <c r="BR261" i="4" s="1"/>
  <c r="AL260" i="14" s="1"/>
  <c r="BG262" i="4"/>
  <c r="BI262" i="4" s="1"/>
  <c r="AX482" i="4"/>
  <c r="AW483" i="4" s="1"/>
  <c r="BA423" i="4"/>
  <c r="BC423" i="4" s="1"/>
  <c r="V329" i="4"/>
  <c r="U330" i="4" s="1"/>
  <c r="Y328" i="4"/>
  <c r="X329" i="4" s="1"/>
  <c r="G601" i="4"/>
  <c r="E601" i="4" s="1"/>
  <c r="I600" i="4"/>
  <c r="K479" i="4"/>
  <c r="L479" i="4" s="1"/>
  <c r="E304" i="12"/>
  <c r="F304" i="12" s="1"/>
  <c r="H304" i="12" s="1"/>
  <c r="AY482" i="4" l="1"/>
  <c r="BP261" i="4"/>
  <c r="AF497" i="14" s="1"/>
  <c r="O479" i="4"/>
  <c r="AB162" i="14"/>
  <c r="BK262" i="4"/>
  <c r="BJ262" i="4"/>
  <c r="AU483" i="4"/>
  <c r="AX483" i="4" s="1"/>
  <c r="AZ424" i="4"/>
  <c r="W329" i="4"/>
  <c r="Y329" i="4"/>
  <c r="AA329" i="4" s="1"/>
  <c r="AA328" i="4"/>
  <c r="H601" i="4"/>
  <c r="G602" i="4" s="1"/>
  <c r="E602" i="4" s="1"/>
  <c r="J480" i="4"/>
  <c r="S330" i="4"/>
  <c r="BS261" i="4" l="1"/>
  <c r="BL262" i="4"/>
  <c r="AY483" i="4"/>
  <c r="AW484" i="4"/>
  <c r="BA424" i="4"/>
  <c r="BC424" i="4" s="1"/>
  <c r="X330" i="4"/>
  <c r="Y330" i="4" s="1"/>
  <c r="AA330" i="4" s="1"/>
  <c r="I601" i="4"/>
  <c r="H602" i="4" s="1"/>
  <c r="K480" i="4"/>
  <c r="L480" i="4" s="1"/>
  <c r="V330" i="4"/>
  <c r="O480" i="4" l="1"/>
  <c r="AB167" i="14"/>
  <c r="BE263" i="4"/>
  <c r="BP262" i="4"/>
  <c r="AF499" i="14" s="1"/>
  <c r="BQ262" i="4"/>
  <c r="BR262" i="4" s="1"/>
  <c r="AL261" i="14" s="1"/>
  <c r="AU484" i="4"/>
  <c r="AX484" i="4" s="1"/>
  <c r="AZ425" i="4"/>
  <c r="I602" i="4"/>
  <c r="G603" i="4"/>
  <c r="E603" i="4" s="1"/>
  <c r="J481" i="4"/>
  <c r="W330" i="4"/>
  <c r="U331" i="4"/>
  <c r="E305" i="12"/>
  <c r="F305" i="12" s="1"/>
  <c r="H305" i="12" s="1"/>
  <c r="BS262" i="4" l="1"/>
  <c r="BM263" i="4"/>
  <c r="BN263" i="4" s="1"/>
  <c r="BO263" i="4" s="1"/>
  <c r="BG263" i="4"/>
  <c r="BK263" i="4" s="1"/>
  <c r="AW485" i="4"/>
  <c r="AY484" i="4"/>
  <c r="BA425" i="4"/>
  <c r="BC425" i="4" s="1"/>
  <c r="H603" i="4"/>
  <c r="G604" i="4" s="1"/>
  <c r="E604" i="4" s="1"/>
  <c r="K481" i="4"/>
  <c r="L481" i="4" s="1"/>
  <c r="S331" i="4"/>
  <c r="X331" i="4"/>
  <c r="Y331" i="4" s="1"/>
  <c r="O481" i="4" l="1"/>
  <c r="AB171" i="14"/>
  <c r="BI263" i="4"/>
  <c r="BJ263" i="4" s="1"/>
  <c r="AU485" i="4"/>
  <c r="AX485" i="4" s="1"/>
  <c r="AZ426" i="4"/>
  <c r="I603" i="4"/>
  <c r="H604" i="4" s="1"/>
  <c r="I604" i="4" s="1"/>
  <c r="J482" i="4"/>
  <c r="V331" i="4"/>
  <c r="AA331" i="4"/>
  <c r="BL263" i="4" l="1"/>
  <c r="BQ263" i="4" s="1"/>
  <c r="BR263" i="4" s="1"/>
  <c r="AL262" i="14" s="1"/>
  <c r="BE264" i="4"/>
  <c r="BM264" i="4" s="1"/>
  <c r="BN264" i="4" s="1"/>
  <c r="BO264" i="4" s="1"/>
  <c r="AY485" i="4"/>
  <c r="AW486" i="4"/>
  <c r="BA426" i="4"/>
  <c r="BC426" i="4" s="1"/>
  <c r="G605" i="4"/>
  <c r="E605" i="4" s="1"/>
  <c r="H605" i="4" s="1"/>
  <c r="K482" i="4"/>
  <c r="L482" i="4" s="1"/>
  <c r="W331" i="4"/>
  <c r="U332" i="4"/>
  <c r="E306" i="12"/>
  <c r="F306" i="12" s="1"/>
  <c r="H306" i="12" s="1"/>
  <c r="O482" i="4" l="1"/>
  <c r="AB177" i="14"/>
  <c r="BP263" i="4"/>
  <c r="BG264" i="4"/>
  <c r="BI264" i="4" s="1"/>
  <c r="AU486" i="4"/>
  <c r="AX486" i="4" s="1"/>
  <c r="AZ427" i="4"/>
  <c r="I605" i="4"/>
  <c r="G606" i="4"/>
  <c r="E606" i="4" s="1"/>
  <c r="J483" i="4"/>
  <c r="S332" i="4"/>
  <c r="X332" i="4"/>
  <c r="Y332" i="4" s="1"/>
  <c r="BS263" i="4" l="1"/>
  <c r="AF501" i="14"/>
  <c r="BJ264" i="4"/>
  <c r="BK264" i="4"/>
  <c r="BL264" i="4"/>
  <c r="BP264" i="4" s="1"/>
  <c r="AF503" i="14" s="1"/>
  <c r="AW487" i="4"/>
  <c r="AU487" i="4" s="1"/>
  <c r="AY486" i="4"/>
  <c r="BA427" i="4"/>
  <c r="BC427" i="4" s="1"/>
  <c r="H606" i="4"/>
  <c r="K483" i="4"/>
  <c r="L483" i="4" s="1"/>
  <c r="AA332" i="4"/>
  <c r="V332" i="4"/>
  <c r="E307" i="12"/>
  <c r="F307" i="12" s="1"/>
  <c r="H307" i="12" s="1"/>
  <c r="O483" i="4" l="1"/>
  <c r="AB181" i="14"/>
  <c r="BQ264" i="4"/>
  <c r="BR264" i="4" s="1"/>
  <c r="AX487" i="4"/>
  <c r="AZ428" i="4"/>
  <c r="BA428" i="4" s="1"/>
  <c r="BC428" i="4" s="1"/>
  <c r="I606" i="4"/>
  <c r="G607" i="4"/>
  <c r="E607" i="4" s="1"/>
  <c r="J484" i="4"/>
  <c r="W332" i="4"/>
  <c r="U333" i="4"/>
  <c r="BS264" i="4" l="1"/>
  <c r="AL263" i="14"/>
  <c r="BE265" i="4"/>
  <c r="AY487" i="4"/>
  <c r="AW488" i="4"/>
  <c r="AU488" i="4" s="1"/>
  <c r="AX488" i="4" s="1"/>
  <c r="AZ429" i="4"/>
  <c r="H607" i="4"/>
  <c r="I607" i="4" s="1"/>
  <c r="K484" i="4"/>
  <c r="L484" i="4" s="1"/>
  <c r="S333" i="4"/>
  <c r="X333" i="4"/>
  <c r="O484" i="4" l="1"/>
  <c r="AB184" i="14"/>
  <c r="BM265" i="4"/>
  <c r="BN265" i="4" s="1"/>
  <c r="BO265" i="4" s="1"/>
  <c r="BG265" i="4"/>
  <c r="BK265" i="4" s="1"/>
  <c r="AW489" i="4"/>
  <c r="AY488" i="4"/>
  <c r="BA429" i="4"/>
  <c r="BC429" i="4" s="1"/>
  <c r="Y333" i="4"/>
  <c r="AA333" i="4" s="1"/>
  <c r="G608" i="4"/>
  <c r="E608" i="4" s="1"/>
  <c r="H608" i="4" s="1"/>
  <c r="G609" i="4" s="1"/>
  <c r="E609" i="4" s="1"/>
  <c r="J485" i="4"/>
  <c r="V333" i="4"/>
  <c r="E308" i="12"/>
  <c r="F308" i="12" s="1"/>
  <c r="H308" i="12" s="1"/>
  <c r="BI265" i="4" l="1"/>
  <c r="BL265" i="4" s="1"/>
  <c r="BQ265" i="4" s="1"/>
  <c r="BR265" i="4" s="1"/>
  <c r="AL264" i="14" s="1"/>
  <c r="AU489" i="4"/>
  <c r="AX489" i="4" s="1"/>
  <c r="AZ430" i="4"/>
  <c r="I608" i="4"/>
  <c r="H609" i="4" s="1"/>
  <c r="I609" i="4" s="1"/>
  <c r="K485" i="4"/>
  <c r="L485" i="4" s="1"/>
  <c r="W333" i="4"/>
  <c r="U334" i="4"/>
  <c r="O485" i="4" l="1"/>
  <c r="AB30" i="14"/>
  <c r="BJ265" i="4"/>
  <c r="BE266" i="4" s="1"/>
  <c r="BM266" i="4" s="1"/>
  <c r="BN266" i="4" s="1"/>
  <c r="BO266" i="4" s="1"/>
  <c r="BP265" i="4"/>
  <c r="AW490" i="4"/>
  <c r="AY489" i="4"/>
  <c r="BA430" i="4"/>
  <c r="BC430" i="4" s="1"/>
  <c r="G610" i="4"/>
  <c r="E610" i="4" s="1"/>
  <c r="H610" i="4" s="1"/>
  <c r="G611" i="4" s="1"/>
  <c r="E611" i="4" s="1"/>
  <c r="J486" i="4"/>
  <c r="S334" i="4"/>
  <c r="X334" i="4"/>
  <c r="BS265" i="4" l="1"/>
  <c r="AF507" i="14"/>
  <c r="BG266" i="4"/>
  <c r="BK266" i="4" s="1"/>
  <c r="AU490" i="4"/>
  <c r="AX490" i="4" s="1"/>
  <c r="AZ431" i="4"/>
  <c r="Y334" i="4"/>
  <c r="AA334" i="4" s="1"/>
  <c r="I610" i="4"/>
  <c r="H611" i="4" s="1"/>
  <c r="I611" i="4" s="1"/>
  <c r="K486" i="4"/>
  <c r="L486" i="4" s="1"/>
  <c r="V334" i="4"/>
  <c r="E309" i="12"/>
  <c r="F309" i="12" s="1"/>
  <c r="H309" i="12" s="1"/>
  <c r="BI266" i="4" l="1"/>
  <c r="BL266" i="4" s="1"/>
  <c r="O486" i="4"/>
  <c r="AB140" i="14"/>
  <c r="AY490" i="4"/>
  <c r="AW491" i="4"/>
  <c r="BA431" i="4"/>
  <c r="BC431" i="4" s="1"/>
  <c r="G612" i="4"/>
  <c r="E612" i="4" s="1"/>
  <c r="H612" i="4" s="1"/>
  <c r="G613" i="4" s="1"/>
  <c r="E613" i="4" s="1"/>
  <c r="J487" i="4"/>
  <c r="W334" i="4"/>
  <c r="U335" i="4"/>
  <c r="BJ266" i="4" l="1"/>
  <c r="BP266" i="4"/>
  <c r="AF509" i="14" s="1"/>
  <c r="BQ266" i="4"/>
  <c r="BR266" i="4" s="1"/>
  <c r="AL265" i="14" s="1"/>
  <c r="AU491" i="4"/>
  <c r="AX491" i="4" s="1"/>
  <c r="AZ432" i="4"/>
  <c r="I612" i="4"/>
  <c r="H613" i="4" s="1"/>
  <c r="K487" i="4"/>
  <c r="L487" i="4" s="1"/>
  <c r="S335" i="4"/>
  <c r="X335" i="4"/>
  <c r="Y335" i="4" s="1"/>
  <c r="O487" i="4" l="1"/>
  <c r="AB143" i="14"/>
  <c r="BS266" i="4"/>
  <c r="BE267" i="4"/>
  <c r="BG267" i="4" s="1"/>
  <c r="BK267" i="4" s="1"/>
  <c r="AY491" i="4"/>
  <c r="AW492" i="4"/>
  <c r="BA432" i="4"/>
  <c r="BC432" i="4" s="1"/>
  <c r="I613" i="4"/>
  <c r="G614" i="4"/>
  <c r="E614" i="4" s="1"/>
  <c r="J488" i="4"/>
  <c r="AA335" i="4"/>
  <c r="V335" i="4"/>
  <c r="E310" i="12"/>
  <c r="F310" i="12" s="1"/>
  <c r="H310" i="12" s="1"/>
  <c r="BI267" i="4" l="1"/>
  <c r="BL267" i="4" s="1"/>
  <c r="BM267" i="4"/>
  <c r="BN267" i="4" s="1"/>
  <c r="BO267" i="4" s="1"/>
  <c r="AU492" i="4"/>
  <c r="AX492" i="4" s="1"/>
  <c r="AZ433" i="4"/>
  <c r="H614" i="4"/>
  <c r="G615" i="4" s="1"/>
  <c r="E615" i="4" s="1"/>
  <c r="K488" i="4"/>
  <c r="L488" i="4" s="1"/>
  <c r="W335" i="4"/>
  <c r="U336" i="4"/>
  <c r="O488" i="4" l="1"/>
  <c r="AB153" i="14"/>
  <c r="BJ267" i="4"/>
  <c r="BQ267" i="4"/>
  <c r="BR267" i="4" s="1"/>
  <c r="AL266" i="14" s="1"/>
  <c r="BP267" i="4"/>
  <c r="AF512" i="14" s="1"/>
  <c r="AW493" i="4"/>
  <c r="AU493" i="4" s="1"/>
  <c r="AY492" i="4"/>
  <c r="BA433" i="4"/>
  <c r="BC433" i="4" s="1"/>
  <c r="I614" i="4"/>
  <c r="H615" i="4" s="1"/>
  <c r="I615" i="4" s="1"/>
  <c r="J489" i="4"/>
  <c r="S336" i="4"/>
  <c r="X336" i="4"/>
  <c r="BS267" i="4" l="1"/>
  <c r="BE268" i="4"/>
  <c r="BM268" i="4" s="1"/>
  <c r="BN268" i="4" s="1"/>
  <c r="BO268" i="4" s="1"/>
  <c r="AX493" i="4"/>
  <c r="AZ434" i="4"/>
  <c r="Y336" i="4"/>
  <c r="AA336" i="4" s="1"/>
  <c r="G616" i="4"/>
  <c r="E616" i="4" s="1"/>
  <c r="H616" i="4" s="1"/>
  <c r="K489" i="4"/>
  <c r="L489" i="4" s="1"/>
  <c r="V336" i="4"/>
  <c r="E311" i="12"/>
  <c r="F311" i="12" s="1"/>
  <c r="H311" i="12" s="1"/>
  <c r="O489" i="4" l="1"/>
  <c r="AB53" i="14"/>
  <c r="BG268" i="4"/>
  <c r="BK268" i="4" s="1"/>
  <c r="AW494" i="4"/>
  <c r="AU494" i="4" s="1"/>
  <c r="AY493" i="4"/>
  <c r="BA434" i="4"/>
  <c r="BC434" i="4" s="1"/>
  <c r="I616" i="4"/>
  <c r="G617" i="4"/>
  <c r="E617" i="4" s="1"/>
  <c r="J490" i="4"/>
  <c r="W336" i="4"/>
  <c r="U337" i="4"/>
  <c r="AX494" i="4" l="1"/>
  <c r="AY494" i="4" s="1"/>
  <c r="BI268" i="4"/>
  <c r="BL268" i="4" s="1"/>
  <c r="BP268" i="4" s="1"/>
  <c r="AF515" i="14" s="1"/>
  <c r="AZ435" i="4"/>
  <c r="H617" i="4"/>
  <c r="I617" i="4" s="1"/>
  <c r="K490" i="4"/>
  <c r="L490" i="4" s="1"/>
  <c r="S337" i="4"/>
  <c r="X337" i="4"/>
  <c r="AW495" i="4" l="1"/>
  <c r="AU495" i="4" s="1"/>
  <c r="AX495" i="4" s="1"/>
  <c r="AW496" i="4" s="1"/>
  <c r="AU496" i="4" s="1"/>
  <c r="O490" i="4"/>
  <c r="AB132" i="14"/>
  <c r="BJ268" i="4"/>
  <c r="BE269" i="4" s="1"/>
  <c r="BM269" i="4" s="1"/>
  <c r="BN269" i="4" s="1"/>
  <c r="BO269" i="4" s="1"/>
  <c r="BQ268" i="4"/>
  <c r="BR268" i="4" s="1"/>
  <c r="BA435" i="4"/>
  <c r="BC435" i="4" s="1"/>
  <c r="Y337" i="4"/>
  <c r="AA337" i="4" s="1"/>
  <c r="G618" i="4"/>
  <c r="E618" i="4" s="1"/>
  <c r="H618" i="4" s="1"/>
  <c r="G619" i="4" s="1"/>
  <c r="E619" i="4" s="1"/>
  <c r="J491" i="4"/>
  <c r="V337" i="4"/>
  <c r="E312" i="12"/>
  <c r="F312" i="12" s="1"/>
  <c r="H312" i="12" s="1"/>
  <c r="BS268" i="4" l="1"/>
  <c r="AL267" i="14"/>
  <c r="BG269" i="4"/>
  <c r="BK269" i="4" s="1"/>
  <c r="AY495" i="4"/>
  <c r="AX496" i="4" s="1"/>
  <c r="AZ436" i="4"/>
  <c r="I618" i="4"/>
  <c r="H619" i="4" s="1"/>
  <c r="K491" i="4"/>
  <c r="L491" i="4" s="1"/>
  <c r="W337" i="4"/>
  <c r="U338" i="4"/>
  <c r="O491" i="4" l="1"/>
  <c r="AB134" i="14"/>
  <c r="BI269" i="4"/>
  <c r="BJ269" i="4" s="1"/>
  <c r="AY496" i="4"/>
  <c r="AW497" i="4"/>
  <c r="AU497" i="4" s="1"/>
  <c r="BA436" i="4"/>
  <c r="BC436" i="4" s="1"/>
  <c r="I619" i="4"/>
  <c r="G620" i="4"/>
  <c r="E620" i="4" s="1"/>
  <c r="J492" i="4"/>
  <c r="S338" i="4"/>
  <c r="X338" i="4"/>
  <c r="Y338" i="4" s="1"/>
  <c r="E313" i="12"/>
  <c r="F313" i="12" s="1"/>
  <c r="H313" i="12" s="1"/>
  <c r="BL269" i="4" l="1"/>
  <c r="AX497" i="4"/>
  <c r="AY497" i="4" s="1"/>
  <c r="AZ437" i="4"/>
  <c r="H620" i="4"/>
  <c r="G621" i="4" s="1"/>
  <c r="E621" i="4" s="1"/>
  <c r="V338" i="4"/>
  <c r="W338" i="4" s="1"/>
  <c r="K492" i="4"/>
  <c r="L492" i="4" s="1"/>
  <c r="AA338" i="4"/>
  <c r="O492" i="4" l="1"/>
  <c r="AB142" i="14"/>
  <c r="BE270" i="4"/>
  <c r="BQ269" i="4"/>
  <c r="BR269" i="4" s="1"/>
  <c r="AL268" i="14" s="1"/>
  <c r="BP269" i="4"/>
  <c r="AF517" i="14" s="1"/>
  <c r="AW498" i="4"/>
  <c r="BA437" i="4"/>
  <c r="BC437" i="4" s="1"/>
  <c r="I620" i="4"/>
  <c r="H621" i="4" s="1"/>
  <c r="I621" i="4" s="1"/>
  <c r="U339" i="4"/>
  <c r="J493" i="4"/>
  <c r="E314" i="12"/>
  <c r="F314" i="12" s="1"/>
  <c r="H314" i="12" s="1"/>
  <c r="BM270" i="4" l="1"/>
  <c r="BN270" i="4" s="1"/>
  <c r="BO270" i="4" s="1"/>
  <c r="BS269" i="4"/>
  <c r="BG270" i="4"/>
  <c r="BK270" i="4" s="1"/>
  <c r="AU498" i="4"/>
  <c r="AX498" i="4" s="1"/>
  <c r="AW499" i="4" s="1"/>
  <c r="AU499" i="4" s="1"/>
  <c r="AZ438" i="4"/>
  <c r="S339" i="4"/>
  <c r="G622" i="4"/>
  <c r="E622" i="4" s="1"/>
  <c r="H622" i="4" s="1"/>
  <c r="I622" i="4" s="1"/>
  <c r="X339" i="4"/>
  <c r="K493" i="4"/>
  <c r="L493" i="4" s="1"/>
  <c r="O493" i="4" l="1"/>
  <c r="AB149" i="14"/>
  <c r="BI270" i="4"/>
  <c r="BL270" i="4" s="1"/>
  <c r="BP270" i="4" s="1"/>
  <c r="AF519" i="14" s="1"/>
  <c r="AY498" i="4"/>
  <c r="AX499" i="4" s="1"/>
  <c r="BA438" i="4"/>
  <c r="BC438" i="4" s="1"/>
  <c r="Y339" i="4"/>
  <c r="AA339" i="4" s="1"/>
  <c r="V339" i="4"/>
  <c r="G623" i="4"/>
  <c r="E623" i="4" s="1"/>
  <c r="H623" i="4" s="1"/>
  <c r="I623" i="4" s="1"/>
  <c r="J494" i="4"/>
  <c r="BJ270" i="4" l="1"/>
  <c r="BE271" i="4" s="1"/>
  <c r="BM271" i="4" s="1"/>
  <c r="BN271" i="4" s="1"/>
  <c r="BO271" i="4" s="1"/>
  <c r="BQ270" i="4"/>
  <c r="BR270" i="4" s="1"/>
  <c r="AW500" i="4"/>
  <c r="AU500" i="4" s="1"/>
  <c r="AY499" i="4"/>
  <c r="AZ439" i="4"/>
  <c r="BA439" i="4" s="1"/>
  <c r="BC439" i="4" s="1"/>
  <c r="W339" i="4"/>
  <c r="U340" i="4"/>
  <c r="G624" i="4"/>
  <c r="E624" i="4" s="1"/>
  <c r="H624" i="4" s="1"/>
  <c r="I624" i="4" s="1"/>
  <c r="K494" i="4"/>
  <c r="L494" i="4" s="1"/>
  <c r="E315" i="12"/>
  <c r="F315" i="12" s="1"/>
  <c r="H315" i="12" s="1"/>
  <c r="O494" i="4" l="1"/>
  <c r="AB159" i="14"/>
  <c r="BS270" i="4"/>
  <c r="AL269" i="14"/>
  <c r="BG271" i="4"/>
  <c r="BI271" i="4" s="1"/>
  <c r="AX500" i="4"/>
  <c r="AZ440" i="4"/>
  <c r="X340" i="4"/>
  <c r="S340" i="4"/>
  <c r="G625" i="4"/>
  <c r="E625" i="4" s="1"/>
  <c r="H625" i="4" s="1"/>
  <c r="J495" i="4"/>
  <c r="BK271" i="4" l="1"/>
  <c r="BJ271" i="4"/>
  <c r="BL271" i="4"/>
  <c r="AY500" i="4"/>
  <c r="AW501" i="4"/>
  <c r="BA440" i="4"/>
  <c r="BC440" i="4" s="1"/>
  <c r="Y340" i="4"/>
  <c r="AA340" i="4" s="1"/>
  <c r="V340" i="4"/>
  <c r="G626" i="4"/>
  <c r="E626" i="4" s="1"/>
  <c r="I625" i="4"/>
  <c r="K495" i="4"/>
  <c r="L495" i="4" s="1"/>
  <c r="E316" i="12"/>
  <c r="F316" i="12" s="1"/>
  <c r="H316" i="12" s="1"/>
  <c r="O495" i="4" l="1"/>
  <c r="AB170" i="14"/>
  <c r="BE272" i="4"/>
  <c r="BG272" i="4" s="1"/>
  <c r="BK272" i="4" s="1"/>
  <c r="BQ271" i="4"/>
  <c r="BR271" i="4" s="1"/>
  <c r="AL270" i="14" s="1"/>
  <c r="BP271" i="4"/>
  <c r="AF522" i="14" s="1"/>
  <c r="AU501" i="4"/>
  <c r="AX501" i="4" s="1"/>
  <c r="AZ441" i="4"/>
  <c r="U341" i="4"/>
  <c r="S341" i="4" s="1"/>
  <c r="W340" i="4"/>
  <c r="H626" i="4"/>
  <c r="G627" i="4" s="1"/>
  <c r="E627" i="4" s="1"/>
  <c r="J496" i="4"/>
  <c r="BI272" i="4" l="1"/>
  <c r="BJ272" i="4" s="1"/>
  <c r="BM272" i="4"/>
  <c r="BN272" i="4" s="1"/>
  <c r="BO272" i="4" s="1"/>
  <c r="BS271" i="4"/>
  <c r="BL272" i="4"/>
  <c r="AY501" i="4"/>
  <c r="AW502" i="4"/>
  <c r="BA441" i="4"/>
  <c r="BC441" i="4" s="1"/>
  <c r="V341" i="4"/>
  <c r="U342" i="4" s="1"/>
  <c r="X341" i="4"/>
  <c r="I626" i="4"/>
  <c r="H627" i="4" s="1"/>
  <c r="K496" i="4"/>
  <c r="L496" i="4" s="1"/>
  <c r="O496" i="4" l="1"/>
  <c r="AB166" i="14"/>
  <c r="BE273" i="4"/>
  <c r="BP272" i="4"/>
  <c r="AF525" i="14" s="1"/>
  <c r="BQ272" i="4"/>
  <c r="BR272" i="4" s="1"/>
  <c r="AL271" i="14" s="1"/>
  <c r="AU502" i="4"/>
  <c r="AX502" i="4" s="1"/>
  <c r="AZ442" i="4"/>
  <c r="Y341" i="4"/>
  <c r="AA341" i="4" s="1"/>
  <c r="S342" i="4"/>
  <c r="W341" i="4"/>
  <c r="G628" i="4"/>
  <c r="E628" i="4" s="1"/>
  <c r="I627" i="4"/>
  <c r="J497" i="4"/>
  <c r="E317" i="12"/>
  <c r="F317" i="12" s="1"/>
  <c r="H317" i="12" s="1"/>
  <c r="BG273" i="4" l="1"/>
  <c r="BK273" i="4" s="1"/>
  <c r="BM273" i="4"/>
  <c r="BN273" i="4" s="1"/>
  <c r="BO273" i="4" s="1"/>
  <c r="BS272" i="4"/>
  <c r="AW503" i="4"/>
  <c r="AY502" i="4"/>
  <c r="BA442" i="4"/>
  <c r="BC442" i="4" s="1"/>
  <c r="V342" i="4"/>
  <c r="W342" i="4" s="1"/>
  <c r="X342" i="4"/>
  <c r="Y342" i="4" s="1"/>
  <c r="AA342" i="4" s="1"/>
  <c r="H628" i="4"/>
  <c r="I628" i="4" s="1"/>
  <c r="K497" i="4"/>
  <c r="L497" i="4" s="1"/>
  <c r="O497" i="4" l="1"/>
  <c r="AB180" i="14"/>
  <c r="BI273" i="4"/>
  <c r="BL273" i="4" s="1"/>
  <c r="BQ273" i="4" s="1"/>
  <c r="BR273" i="4" s="1"/>
  <c r="AL272" i="14" s="1"/>
  <c r="AU503" i="4"/>
  <c r="AX503" i="4" s="1"/>
  <c r="AW504" i="4" s="1"/>
  <c r="AZ443" i="4"/>
  <c r="U343" i="4"/>
  <c r="X343" i="4" s="1"/>
  <c r="G629" i="4"/>
  <c r="E629" i="4" s="1"/>
  <c r="H629" i="4" s="1"/>
  <c r="G630" i="4" s="1"/>
  <c r="E630" i="4" s="1"/>
  <c r="J498" i="4"/>
  <c r="AY503" i="4" l="1"/>
  <c r="BJ273" i="4"/>
  <c r="BP273" i="4"/>
  <c r="AU504" i="4"/>
  <c r="S343" i="4"/>
  <c r="V343" i="4" s="1"/>
  <c r="U344" i="4" s="1"/>
  <c r="S344" i="4" s="1"/>
  <c r="BA443" i="4"/>
  <c r="BC443" i="4" s="1"/>
  <c r="Y343" i="4"/>
  <c r="AA343" i="4" s="1"/>
  <c r="I629" i="4"/>
  <c r="H630" i="4" s="1"/>
  <c r="I630" i="4" s="1"/>
  <c r="K498" i="4"/>
  <c r="L498" i="4" s="1"/>
  <c r="E318" i="12"/>
  <c r="F318" i="12" s="1"/>
  <c r="H318" i="12" s="1"/>
  <c r="AX504" i="4" l="1"/>
  <c r="AY504" i="4" s="1"/>
  <c r="O498" i="4"/>
  <c r="AB187" i="14"/>
  <c r="BS273" i="4"/>
  <c r="AF528" i="14"/>
  <c r="BE274" i="4"/>
  <c r="BM274" i="4" s="1"/>
  <c r="BN274" i="4" s="1"/>
  <c r="BO274" i="4" s="1"/>
  <c r="AW505" i="4"/>
  <c r="AZ444" i="4"/>
  <c r="W343" i="4"/>
  <c r="V344" i="4" s="1"/>
  <c r="U345" i="4" s="1"/>
  <c r="X344" i="4"/>
  <c r="G631" i="4"/>
  <c r="E631" i="4" s="1"/>
  <c r="H631" i="4" s="1"/>
  <c r="I631" i="4" s="1"/>
  <c r="J499" i="4"/>
  <c r="BG274" i="4" l="1"/>
  <c r="BI274" i="4" s="1"/>
  <c r="BJ274" i="4" s="1"/>
  <c r="AU505" i="4"/>
  <c r="AX505" i="4" s="1"/>
  <c r="AY505" i="4" s="1"/>
  <c r="BA444" i="4"/>
  <c r="BC444" i="4" s="1"/>
  <c r="Y344" i="4"/>
  <c r="AA344" i="4" s="1"/>
  <c r="G632" i="4"/>
  <c r="E632" i="4" s="1"/>
  <c r="H632" i="4" s="1"/>
  <c r="W344" i="4"/>
  <c r="K499" i="4"/>
  <c r="L499" i="4" s="1"/>
  <c r="S345" i="4"/>
  <c r="E319" i="12"/>
  <c r="F319" i="12" s="1"/>
  <c r="H319" i="12" s="1"/>
  <c r="BK274" i="4" l="1"/>
  <c r="O499" i="4"/>
  <c r="AB193" i="14"/>
  <c r="BL274" i="4"/>
  <c r="AW506" i="4"/>
  <c r="AU506" i="4" s="1"/>
  <c r="AX506" i="4" s="1"/>
  <c r="AZ445" i="4"/>
  <c r="X345" i="4"/>
  <c r="G633" i="4"/>
  <c r="E633" i="4" s="1"/>
  <c r="I632" i="4"/>
  <c r="J500" i="4"/>
  <c r="V345" i="4"/>
  <c r="BQ274" i="4" l="1"/>
  <c r="BR274" i="4" s="1"/>
  <c r="AL273" i="14" s="1"/>
  <c r="BP274" i="4"/>
  <c r="AF530" i="14" s="1"/>
  <c r="BE275" i="4"/>
  <c r="AW507" i="4"/>
  <c r="AU507" i="4" s="1"/>
  <c r="AY506" i="4"/>
  <c r="BA445" i="4"/>
  <c r="BC445" i="4" s="1"/>
  <c r="Y345" i="4"/>
  <c r="AA345" i="4" s="1"/>
  <c r="H633" i="4"/>
  <c r="I633" i="4" s="1"/>
  <c r="K500" i="4"/>
  <c r="L500" i="4" s="1"/>
  <c r="W345" i="4"/>
  <c r="U346" i="4"/>
  <c r="O500" i="4" l="1"/>
  <c r="AB197" i="14"/>
  <c r="BM275" i="4"/>
  <c r="BN275" i="4" s="1"/>
  <c r="BO275" i="4" s="1"/>
  <c r="BG275" i="4"/>
  <c r="BK275" i="4" s="1"/>
  <c r="BS274" i="4"/>
  <c r="AX507" i="4"/>
  <c r="AZ446" i="4"/>
  <c r="G634" i="4"/>
  <c r="E634" i="4" s="1"/>
  <c r="H634" i="4" s="1"/>
  <c r="J501" i="4"/>
  <c r="S346" i="4"/>
  <c r="X346" i="4"/>
  <c r="Y346" i="4" s="1"/>
  <c r="E320" i="12"/>
  <c r="F320" i="12" s="1"/>
  <c r="H320" i="12" s="1"/>
  <c r="BI275" i="4" l="1"/>
  <c r="BJ275" i="4" s="1"/>
  <c r="AY507" i="4"/>
  <c r="AW508" i="4"/>
  <c r="AU508" i="4" s="1"/>
  <c r="BA446" i="4"/>
  <c r="BC446" i="4" s="1"/>
  <c r="G635" i="4"/>
  <c r="E635" i="4" s="1"/>
  <c r="I634" i="4"/>
  <c r="K501" i="4"/>
  <c r="L501" i="4" s="1"/>
  <c r="V346" i="4"/>
  <c r="AA346" i="4"/>
  <c r="O501" i="4" l="1"/>
  <c r="AB200" i="14"/>
  <c r="BL275" i="4"/>
  <c r="BP275" i="4" s="1"/>
  <c r="AF532" i="14" s="1"/>
  <c r="BE276" i="4"/>
  <c r="AX508" i="4"/>
  <c r="AZ447" i="4"/>
  <c r="H635" i="4"/>
  <c r="G636" i="4" s="1"/>
  <c r="E636" i="4" s="1"/>
  <c r="J502" i="4"/>
  <c r="W346" i="4"/>
  <c r="U347" i="4"/>
  <c r="E321" i="12"/>
  <c r="F321" i="12" s="1"/>
  <c r="H321" i="12" s="1"/>
  <c r="BQ275" i="4" l="1"/>
  <c r="BR275" i="4" s="1"/>
  <c r="BS275" i="4" s="1"/>
  <c r="BM276" i="4"/>
  <c r="BN276" i="4" s="1"/>
  <c r="BO276" i="4" s="1"/>
  <c r="BG276" i="4"/>
  <c r="BI276" i="4" s="1"/>
  <c r="AW509" i="4"/>
  <c r="AU509" i="4" s="1"/>
  <c r="AY508" i="4"/>
  <c r="BA447" i="4"/>
  <c r="BC447" i="4" s="1"/>
  <c r="I635" i="4"/>
  <c r="H636" i="4" s="1"/>
  <c r="G637" i="4" s="1"/>
  <c r="E637" i="4" s="1"/>
  <c r="K502" i="4"/>
  <c r="L502" i="4" s="1"/>
  <c r="S347" i="4"/>
  <c r="X347" i="4"/>
  <c r="Y347" i="4" s="1"/>
  <c r="AL274" i="14" l="1"/>
  <c r="O502" i="4"/>
  <c r="AB203" i="14"/>
  <c r="BJ276" i="4"/>
  <c r="BK276" i="4"/>
  <c r="BL276" i="4"/>
  <c r="AX509" i="4"/>
  <c r="AZ448" i="4"/>
  <c r="I636" i="4"/>
  <c r="H637" i="4" s="1"/>
  <c r="J503" i="4"/>
  <c r="AA347" i="4"/>
  <c r="V347" i="4"/>
  <c r="E322" i="12"/>
  <c r="F322" i="12" s="1"/>
  <c r="H322" i="12" s="1"/>
  <c r="BQ276" i="4" l="1"/>
  <c r="BR276" i="4" s="1"/>
  <c r="AL275" i="14" s="1"/>
  <c r="BP276" i="4"/>
  <c r="AF535" i="14" s="1"/>
  <c r="AY509" i="4"/>
  <c r="AW510" i="4"/>
  <c r="BA448" i="4"/>
  <c r="BC448" i="4" s="1"/>
  <c r="I637" i="4"/>
  <c r="G638" i="4"/>
  <c r="E638" i="4" s="1"/>
  <c r="K503" i="4"/>
  <c r="L503" i="4" s="1"/>
  <c r="W347" i="4"/>
  <c r="U348" i="4"/>
  <c r="O503" i="4" l="1"/>
  <c r="AB208" i="14"/>
  <c r="BE277" i="4"/>
  <c r="BS276" i="4"/>
  <c r="AU510" i="4"/>
  <c r="AX510" i="4" s="1"/>
  <c r="AZ449" i="4"/>
  <c r="H638" i="4"/>
  <c r="I638" i="4" s="1"/>
  <c r="J504" i="4"/>
  <c r="S348" i="4"/>
  <c r="X348" i="4"/>
  <c r="Y348" i="4" s="1"/>
  <c r="BM277" i="4" l="1"/>
  <c r="BN277" i="4" s="1"/>
  <c r="BO277" i="4" s="1"/>
  <c r="BG277" i="4"/>
  <c r="BK277" i="4" s="1"/>
  <c r="AY510" i="4"/>
  <c r="AW511" i="4"/>
  <c r="BA449" i="4"/>
  <c r="BC449" i="4" s="1"/>
  <c r="G639" i="4"/>
  <c r="E639" i="4" s="1"/>
  <c r="H639" i="4" s="1"/>
  <c r="I639" i="4" s="1"/>
  <c r="K504" i="4"/>
  <c r="L504" i="4" s="1"/>
  <c r="AA348" i="4"/>
  <c r="V348" i="4"/>
  <c r="E323" i="12"/>
  <c r="F323" i="12" s="1"/>
  <c r="H323" i="12" s="1"/>
  <c r="O504" i="4" l="1"/>
  <c r="AB214" i="14"/>
  <c r="BI277" i="4"/>
  <c r="BL277" i="4" s="1"/>
  <c r="BQ277" i="4" s="1"/>
  <c r="BR277" i="4" s="1"/>
  <c r="AL276" i="14" s="1"/>
  <c r="AU511" i="4"/>
  <c r="AX511" i="4" s="1"/>
  <c r="AZ450" i="4"/>
  <c r="G640" i="4"/>
  <c r="E640" i="4" s="1"/>
  <c r="H640" i="4" s="1"/>
  <c r="I640" i="4" s="1"/>
  <c r="J505" i="4"/>
  <c r="W348" i="4"/>
  <c r="U349" i="4"/>
  <c r="BJ277" i="4" l="1"/>
  <c r="BP277" i="4"/>
  <c r="BE278" i="4"/>
  <c r="BM278" i="4" s="1"/>
  <c r="BN278" i="4" s="1"/>
  <c r="BO278" i="4" s="1"/>
  <c r="AW512" i="4"/>
  <c r="AU512" i="4" s="1"/>
  <c r="AY511" i="4"/>
  <c r="BA450" i="4"/>
  <c r="BC450" i="4" s="1"/>
  <c r="G641" i="4"/>
  <c r="E641" i="4" s="1"/>
  <c r="H641" i="4" s="1"/>
  <c r="G642" i="4" s="1"/>
  <c r="E642" i="4" s="1"/>
  <c r="K505" i="4"/>
  <c r="L505" i="4" s="1"/>
  <c r="S349" i="4"/>
  <c r="X349" i="4"/>
  <c r="Y349" i="4" s="1"/>
  <c r="O505" i="4" l="1"/>
  <c r="AB216" i="14"/>
  <c r="BS277" i="4"/>
  <c r="AF538" i="14"/>
  <c r="BG278" i="4"/>
  <c r="BK278" i="4" s="1"/>
  <c r="AX512" i="4"/>
  <c r="AW513" i="4" s="1"/>
  <c r="AU513" i="4" s="1"/>
  <c r="AZ451" i="4"/>
  <c r="I641" i="4"/>
  <c r="H642" i="4" s="1"/>
  <c r="G643" i="4" s="1"/>
  <c r="E643" i="4" s="1"/>
  <c r="J506" i="4"/>
  <c r="AA349" i="4"/>
  <c r="V349" i="4"/>
  <c r="E324" i="12"/>
  <c r="F324" i="12" s="1"/>
  <c r="H324" i="12" s="1"/>
  <c r="BI278" i="4" l="1"/>
  <c r="BL278" i="4" s="1"/>
  <c r="BP278" i="4" s="1"/>
  <c r="AF541" i="14" s="1"/>
  <c r="AY512" i="4"/>
  <c r="AX513" i="4" s="1"/>
  <c r="BA451" i="4"/>
  <c r="BC451" i="4" s="1"/>
  <c r="I642" i="4"/>
  <c r="H643" i="4" s="1"/>
  <c r="I643" i="4" s="1"/>
  <c r="K506" i="4"/>
  <c r="L506" i="4" s="1"/>
  <c r="W349" i="4"/>
  <c r="U350" i="4"/>
  <c r="BQ278" i="4" l="1"/>
  <c r="BR278" i="4" s="1"/>
  <c r="BS278" i="4" s="1"/>
  <c r="BJ278" i="4"/>
  <c r="O506" i="4"/>
  <c r="AB223" i="14"/>
  <c r="BE279" i="4"/>
  <c r="AW514" i="4"/>
  <c r="AU514" i="4" s="1"/>
  <c r="AY513" i="4"/>
  <c r="AZ452" i="4"/>
  <c r="G644" i="4"/>
  <c r="E644" i="4" s="1"/>
  <c r="H644" i="4" s="1"/>
  <c r="J507" i="4"/>
  <c r="S350" i="4"/>
  <c r="X350" i="4"/>
  <c r="AL277" i="14" l="1"/>
  <c r="AX514" i="4"/>
  <c r="AW515" i="4" s="1"/>
  <c r="AU515" i="4" s="1"/>
  <c r="BM279" i="4"/>
  <c r="BN279" i="4" s="1"/>
  <c r="BO279" i="4" s="1"/>
  <c r="BG279" i="4"/>
  <c r="BK279" i="4" s="1"/>
  <c r="BA452" i="4"/>
  <c r="BC452" i="4" s="1"/>
  <c r="Y350" i="4"/>
  <c r="AA350" i="4" s="1"/>
  <c r="G645" i="4"/>
  <c r="E645" i="4" s="1"/>
  <c r="I644" i="4"/>
  <c r="K507" i="4"/>
  <c r="L507" i="4" s="1"/>
  <c r="V350" i="4"/>
  <c r="E325" i="12"/>
  <c r="F325" i="12" s="1"/>
  <c r="H325" i="12" s="1"/>
  <c r="AY514" i="4" l="1"/>
  <c r="AX515" i="4" s="1"/>
  <c r="O507" i="4"/>
  <c r="AB230" i="14"/>
  <c r="BI279" i="4"/>
  <c r="BL279" i="4" s="1"/>
  <c r="BQ279" i="4" s="1"/>
  <c r="BR279" i="4" s="1"/>
  <c r="AL278" i="14" s="1"/>
  <c r="AZ453" i="4"/>
  <c r="H645" i="4"/>
  <c r="I645" i="4" s="1"/>
  <c r="J508" i="4"/>
  <c r="K508" i="4" s="1"/>
  <c r="L508" i="4" s="1"/>
  <c r="W350" i="4"/>
  <c r="U351" i="4"/>
  <c r="AY515" i="4" l="1"/>
  <c r="AW516" i="4"/>
  <c r="AU516" i="4" s="1"/>
  <c r="O508" i="4"/>
  <c r="AB233" i="14"/>
  <c r="BP279" i="4"/>
  <c r="BJ279" i="4"/>
  <c r="BE280" i="4" s="1"/>
  <c r="BA453" i="4"/>
  <c r="BC453" i="4" s="1"/>
  <c r="G646" i="4"/>
  <c r="E646" i="4" s="1"/>
  <c r="H646" i="4" s="1"/>
  <c r="J509" i="4"/>
  <c r="S351" i="4"/>
  <c r="X351" i="4"/>
  <c r="Y351" i="4" s="1"/>
  <c r="E326" i="12"/>
  <c r="F326" i="12" s="1"/>
  <c r="H326" i="12" s="1"/>
  <c r="AX516" i="4" l="1"/>
  <c r="AW517" i="4" s="1"/>
  <c r="AU517" i="4" s="1"/>
  <c r="BS279" i="4"/>
  <c r="AF544" i="14"/>
  <c r="BM280" i="4"/>
  <c r="BN280" i="4" s="1"/>
  <c r="BO280" i="4" s="1"/>
  <c r="BG280" i="4"/>
  <c r="BI280" i="4" s="1"/>
  <c r="AZ454" i="4"/>
  <c r="G647" i="4"/>
  <c r="E647" i="4" s="1"/>
  <c r="I646" i="4"/>
  <c r="K509" i="4"/>
  <c r="L509" i="4" s="1"/>
  <c r="AA351" i="4"/>
  <c r="V351" i="4"/>
  <c r="AY516" i="4" l="1"/>
  <c r="O509" i="4"/>
  <c r="AB236" i="14"/>
  <c r="BJ280" i="4"/>
  <c r="BK280" i="4"/>
  <c r="BL280" i="4"/>
  <c r="AX517" i="4"/>
  <c r="AY517" i="4" s="1"/>
  <c r="BA454" i="4"/>
  <c r="BC454" i="4" s="1"/>
  <c r="H647" i="4"/>
  <c r="I647" i="4" s="1"/>
  <c r="J510" i="4"/>
  <c r="W351" i="4"/>
  <c r="U352" i="4"/>
  <c r="E327" i="12"/>
  <c r="F327" i="12" s="1"/>
  <c r="H327" i="12" s="1"/>
  <c r="BP280" i="4" l="1"/>
  <c r="AF546" i="14" s="1"/>
  <c r="BQ280" i="4"/>
  <c r="BR280" i="4" s="1"/>
  <c r="AL279" i="14" s="1"/>
  <c r="AW518" i="4"/>
  <c r="AU518" i="4" s="1"/>
  <c r="AX518" i="4" s="1"/>
  <c r="AZ455" i="4"/>
  <c r="G648" i="4"/>
  <c r="E648" i="4" s="1"/>
  <c r="H648" i="4" s="1"/>
  <c r="K510" i="4"/>
  <c r="L510" i="4" s="1"/>
  <c r="S352" i="4"/>
  <c r="X352" i="4"/>
  <c r="Y352" i="4" s="1"/>
  <c r="O510" i="4" l="1"/>
  <c r="AB239" i="14"/>
  <c r="BE281" i="4"/>
  <c r="BS280" i="4"/>
  <c r="AY518" i="4"/>
  <c r="AW519" i="4"/>
  <c r="BA455" i="4"/>
  <c r="BC455" i="4" s="1"/>
  <c r="G649" i="4"/>
  <c r="E649" i="4" s="1"/>
  <c r="I648" i="4"/>
  <c r="V352" i="4"/>
  <c r="W352" i="4" s="1"/>
  <c r="J511" i="4"/>
  <c r="AA352" i="4"/>
  <c r="E328" i="12"/>
  <c r="F328" i="12" s="1"/>
  <c r="H328" i="12" s="1"/>
  <c r="BM281" i="4" l="1"/>
  <c r="BN281" i="4" s="1"/>
  <c r="BO281" i="4" s="1"/>
  <c r="BG281" i="4"/>
  <c r="BK281" i="4" s="1"/>
  <c r="AU519" i="4"/>
  <c r="AX519" i="4" s="1"/>
  <c r="AZ456" i="4"/>
  <c r="H649" i="4"/>
  <c r="I649" i="4" s="1"/>
  <c r="U353" i="4"/>
  <c r="K511" i="4"/>
  <c r="L511" i="4" s="1"/>
  <c r="O511" i="4" l="1"/>
  <c r="AB243" i="14"/>
  <c r="BI281" i="4"/>
  <c r="BJ281" i="4" s="1"/>
  <c r="AY519" i="4"/>
  <c r="AW520" i="4"/>
  <c r="BA456" i="4"/>
  <c r="BC456" i="4" s="1"/>
  <c r="S353" i="4"/>
  <c r="G650" i="4"/>
  <c r="E650" i="4" s="1"/>
  <c r="H650" i="4" s="1"/>
  <c r="G651" i="4" s="1"/>
  <c r="E651" i="4" s="1"/>
  <c r="X353" i="4"/>
  <c r="J512" i="4"/>
  <c r="BL281" i="4" l="1"/>
  <c r="AU520" i="4"/>
  <c r="AX520" i="4" s="1"/>
  <c r="AZ457" i="4"/>
  <c r="Y353" i="4"/>
  <c r="AA353" i="4" s="1"/>
  <c r="V353" i="4"/>
  <c r="I650" i="4"/>
  <c r="H651" i="4" s="1"/>
  <c r="K512" i="4"/>
  <c r="L512" i="4" s="1"/>
  <c r="E329" i="12"/>
  <c r="F329" i="12" s="1"/>
  <c r="H329" i="12" s="1"/>
  <c r="O512" i="4" l="1"/>
  <c r="AB248" i="14"/>
  <c r="BE282" i="4"/>
  <c r="BQ281" i="4"/>
  <c r="BR281" i="4" s="1"/>
  <c r="AL280" i="14" s="1"/>
  <c r="BP281" i="4"/>
  <c r="AF551" i="14" s="1"/>
  <c r="AW521" i="4"/>
  <c r="AY520" i="4"/>
  <c r="BA457" i="4"/>
  <c r="BC457" i="4" s="1"/>
  <c r="U354" i="4"/>
  <c r="S354" i="4" s="1"/>
  <c r="W353" i="4"/>
  <c r="I651" i="4"/>
  <c r="G652" i="4"/>
  <c r="E652" i="4" s="1"/>
  <c r="J513" i="4"/>
  <c r="BM282" i="4" l="1"/>
  <c r="BN282" i="4" s="1"/>
  <c r="BO282" i="4" s="1"/>
  <c r="BG282" i="4"/>
  <c r="BK282" i="4" s="1"/>
  <c r="BS281" i="4"/>
  <c r="AU521" i="4"/>
  <c r="AX521" i="4" s="1"/>
  <c r="AZ458" i="4"/>
  <c r="V354" i="4"/>
  <c r="W354" i="4" s="1"/>
  <c r="X354" i="4"/>
  <c r="H652" i="4"/>
  <c r="I652" i="4" s="1"/>
  <c r="K513" i="4"/>
  <c r="L513" i="4" s="1"/>
  <c r="O513" i="4" l="1"/>
  <c r="AB251" i="14"/>
  <c r="BI282" i="4"/>
  <c r="BL282" i="4" s="1"/>
  <c r="BP282" i="4" s="1"/>
  <c r="AF553" i="14" s="1"/>
  <c r="AY521" i="4"/>
  <c r="AW522" i="4"/>
  <c r="BA458" i="4"/>
  <c r="BC458" i="4" s="1"/>
  <c r="Y354" i="4"/>
  <c r="AA354" i="4" s="1"/>
  <c r="U355" i="4"/>
  <c r="S355" i="4" s="1"/>
  <c r="G653" i="4"/>
  <c r="E653" i="4" s="1"/>
  <c r="H653" i="4" s="1"/>
  <c r="G654" i="4" s="1"/>
  <c r="E654" i="4" s="1"/>
  <c r="J514" i="4"/>
  <c r="E330" i="12"/>
  <c r="F330" i="12" s="1"/>
  <c r="H330" i="12" s="1"/>
  <c r="BJ282" i="4" l="1"/>
  <c r="BQ282" i="4"/>
  <c r="BR282" i="4" s="1"/>
  <c r="AU522" i="4"/>
  <c r="AX522" i="4" s="1"/>
  <c r="AZ459" i="4"/>
  <c r="V355" i="4"/>
  <c r="U356" i="4" s="1"/>
  <c r="X355" i="4"/>
  <c r="I653" i="4"/>
  <c r="H654" i="4" s="1"/>
  <c r="I654" i="4" s="1"/>
  <c r="K514" i="4"/>
  <c r="L514" i="4" s="1"/>
  <c r="O514" i="4" l="1"/>
  <c r="AB254" i="14"/>
  <c r="BS282" i="4"/>
  <c r="AL281" i="14"/>
  <c r="BE283" i="4"/>
  <c r="BM283" i="4" s="1"/>
  <c r="BN283" i="4" s="1"/>
  <c r="BO283" i="4" s="1"/>
  <c r="AY522" i="4"/>
  <c r="AW523" i="4"/>
  <c r="AU523" i="4" s="1"/>
  <c r="BA459" i="4"/>
  <c r="BC459" i="4" s="1"/>
  <c r="Y355" i="4"/>
  <c r="AA355" i="4" s="1"/>
  <c r="W355" i="4"/>
  <c r="G655" i="4"/>
  <c r="E655" i="4" s="1"/>
  <c r="H655" i="4" s="1"/>
  <c r="I655" i="4" s="1"/>
  <c r="J515" i="4"/>
  <c r="S356" i="4"/>
  <c r="E331" i="12"/>
  <c r="F331" i="12" s="1"/>
  <c r="H331" i="12" s="1"/>
  <c r="AX523" i="4" l="1"/>
  <c r="AW524" i="4" s="1"/>
  <c r="BG283" i="4"/>
  <c r="BK283" i="4" s="1"/>
  <c r="AY523" i="4"/>
  <c r="AZ460" i="4"/>
  <c r="X356" i="4"/>
  <c r="Y356" i="4" s="1"/>
  <c r="AA356" i="4" s="1"/>
  <c r="G656" i="4"/>
  <c r="E656" i="4" s="1"/>
  <c r="H656" i="4" s="1"/>
  <c r="G657" i="4" s="1"/>
  <c r="E657" i="4" s="1"/>
  <c r="V356" i="4"/>
  <c r="U357" i="4" s="1"/>
  <c r="K515" i="4"/>
  <c r="L515" i="4" s="1"/>
  <c r="O515" i="4" l="1"/>
  <c r="AB259" i="14"/>
  <c r="BI283" i="4"/>
  <c r="BL283" i="4" s="1"/>
  <c r="BQ283" i="4" s="1"/>
  <c r="BR283" i="4" s="1"/>
  <c r="AL282" i="14" s="1"/>
  <c r="AU524" i="4"/>
  <c r="AX524" i="4" s="1"/>
  <c r="BA460" i="4"/>
  <c r="BC460" i="4" s="1"/>
  <c r="I656" i="4"/>
  <c r="H657" i="4" s="1"/>
  <c r="W356" i="4"/>
  <c r="J516" i="4"/>
  <c r="S357" i="4"/>
  <c r="X357" i="4"/>
  <c r="BJ283" i="4" l="1"/>
  <c r="BE284" i="4" s="1"/>
  <c r="BP283" i="4"/>
  <c r="AW525" i="4"/>
  <c r="AU525" i="4" s="1"/>
  <c r="AY524" i="4"/>
  <c r="AZ461" i="4"/>
  <c r="Y357" i="4"/>
  <c r="AA357" i="4" s="1"/>
  <c r="I657" i="4"/>
  <c r="G658" i="4"/>
  <c r="E658" i="4" s="1"/>
  <c r="V357" i="4"/>
  <c r="W357" i="4" s="1"/>
  <c r="K516" i="4"/>
  <c r="L516" i="4" s="1"/>
  <c r="E332" i="12"/>
  <c r="F332" i="12" s="1"/>
  <c r="H332" i="12" s="1"/>
  <c r="O516" i="4" l="1"/>
  <c r="AB263" i="14"/>
  <c r="BS283" i="4"/>
  <c r="AF556" i="14"/>
  <c r="BG284" i="4"/>
  <c r="BK284" i="4" s="1"/>
  <c r="BM284" i="4"/>
  <c r="BN284" i="4" s="1"/>
  <c r="BO284" i="4" s="1"/>
  <c r="AX525" i="4"/>
  <c r="AY525" i="4" s="1"/>
  <c r="BA461" i="4"/>
  <c r="BC461" i="4" s="1"/>
  <c r="H658" i="4"/>
  <c r="G659" i="4" s="1"/>
  <c r="E659" i="4" s="1"/>
  <c r="U358" i="4"/>
  <c r="J517" i="4"/>
  <c r="AW526" i="4" l="1"/>
  <c r="AU526" i="4" s="1"/>
  <c r="AX526" i="4" s="1"/>
  <c r="BI284" i="4"/>
  <c r="BJ284" i="4" s="1"/>
  <c r="AZ462" i="4"/>
  <c r="X358" i="4"/>
  <c r="I658" i="4"/>
  <c r="H659" i="4" s="1"/>
  <c r="S358" i="4"/>
  <c r="K517" i="4"/>
  <c r="L517" i="4" s="1"/>
  <c r="BL284" i="4" l="1"/>
  <c r="BQ284" i="4" s="1"/>
  <c r="BR284" i="4" s="1"/>
  <c r="AL283" i="14" s="1"/>
  <c r="O517" i="4"/>
  <c r="AB267" i="14"/>
  <c r="AY526" i="4"/>
  <c r="AW527" i="4"/>
  <c r="BA462" i="4"/>
  <c r="BC462" i="4" s="1"/>
  <c r="Y358" i="4"/>
  <c r="AA358" i="4" s="1"/>
  <c r="V358" i="4"/>
  <c r="W358" i="4" s="1"/>
  <c r="G660" i="4"/>
  <c r="E660" i="4" s="1"/>
  <c r="I659" i="4"/>
  <c r="J518" i="4"/>
  <c r="E333" i="12"/>
  <c r="F333" i="12" s="1"/>
  <c r="H333" i="12" s="1"/>
  <c r="BP284" i="4" l="1"/>
  <c r="AF557" i="14" s="1"/>
  <c r="BE285" i="4"/>
  <c r="AU527" i="4"/>
  <c r="AX527" i="4" s="1"/>
  <c r="AZ463" i="4"/>
  <c r="BA463" i="4" s="1"/>
  <c r="BC463" i="4" s="1"/>
  <c r="U359" i="4"/>
  <c r="X359" i="4" s="1"/>
  <c r="Y359" i="4" s="1"/>
  <c r="H660" i="4"/>
  <c r="K518" i="4"/>
  <c r="L518" i="4" s="1"/>
  <c r="BS284" i="4" l="1"/>
  <c r="O518" i="4"/>
  <c r="AB270" i="14"/>
  <c r="BM285" i="4"/>
  <c r="BN285" i="4" s="1"/>
  <c r="BO285" i="4" s="1"/>
  <c r="BG285" i="4"/>
  <c r="BK285" i="4" s="1"/>
  <c r="AY527" i="4"/>
  <c r="AW528" i="4"/>
  <c r="AZ464" i="4"/>
  <c r="S359" i="4"/>
  <c r="V359" i="4" s="1"/>
  <c r="G661" i="4"/>
  <c r="E661" i="4" s="1"/>
  <c r="I660" i="4"/>
  <c r="J519" i="4"/>
  <c r="AA359" i="4"/>
  <c r="E334" i="12"/>
  <c r="F334" i="12" s="1"/>
  <c r="H334" i="12" s="1"/>
  <c r="BI285" i="4" l="1"/>
  <c r="BJ285" i="4" s="1"/>
  <c r="AU528" i="4"/>
  <c r="AX528" i="4" s="1"/>
  <c r="BA464" i="4"/>
  <c r="BC464" i="4" s="1"/>
  <c r="H661" i="4"/>
  <c r="K519" i="4"/>
  <c r="L519" i="4" s="1"/>
  <c r="W359" i="4"/>
  <c r="U360" i="4"/>
  <c r="O519" i="4" l="1"/>
  <c r="AB274" i="14"/>
  <c r="BL285" i="4"/>
  <c r="BP285" i="4" s="1"/>
  <c r="AF562" i="14" s="1"/>
  <c r="BQ285" i="4"/>
  <c r="BR285" i="4" s="1"/>
  <c r="AY528" i="4"/>
  <c r="AW529" i="4"/>
  <c r="AZ465" i="4"/>
  <c r="G662" i="4"/>
  <c r="E662" i="4" s="1"/>
  <c r="I661" i="4"/>
  <c r="J520" i="4"/>
  <c r="K520" i="4" s="1"/>
  <c r="L520" i="4" s="1"/>
  <c r="S360" i="4"/>
  <c r="X360" i="4"/>
  <c r="BS285" i="4" l="1"/>
  <c r="AL284" i="14"/>
  <c r="O520" i="4"/>
  <c r="AB276" i="14"/>
  <c r="BE286" i="4"/>
  <c r="AU529" i="4"/>
  <c r="AX529" i="4" s="1"/>
  <c r="BA465" i="4"/>
  <c r="BC465" i="4" s="1"/>
  <c r="Y360" i="4"/>
  <c r="AA360" i="4" s="1"/>
  <c r="H662" i="4"/>
  <c r="J521" i="4"/>
  <c r="V360" i="4"/>
  <c r="E335" i="12"/>
  <c r="F335" i="12" s="1"/>
  <c r="H335" i="12" s="1"/>
  <c r="BG286" i="4" l="1"/>
  <c r="BK286" i="4" s="1"/>
  <c r="BM286" i="4"/>
  <c r="BN286" i="4" s="1"/>
  <c r="BO286" i="4" s="1"/>
  <c r="AW530" i="4"/>
  <c r="AU530" i="4" s="1"/>
  <c r="AY529" i="4"/>
  <c r="AZ466" i="4"/>
  <c r="G663" i="4"/>
  <c r="E663" i="4" s="1"/>
  <c r="I662" i="4"/>
  <c r="K521" i="4"/>
  <c r="L521" i="4" s="1"/>
  <c r="W360" i="4"/>
  <c r="U361" i="4"/>
  <c r="O521" i="4" l="1"/>
  <c r="AB282" i="14"/>
  <c r="BI286" i="4"/>
  <c r="BJ286" i="4" s="1"/>
  <c r="AX530" i="4"/>
  <c r="BA466" i="4"/>
  <c r="BC466" i="4" s="1"/>
  <c r="H663" i="4"/>
  <c r="J522" i="4"/>
  <c r="X361" i="4"/>
  <c r="S361" i="4"/>
  <c r="E336" i="12"/>
  <c r="F336" i="12" s="1"/>
  <c r="H336" i="12" s="1"/>
  <c r="BL286" i="4" l="1"/>
  <c r="BE287" i="4"/>
  <c r="AW531" i="4"/>
  <c r="AU531" i="4" s="1"/>
  <c r="AY530" i="4"/>
  <c r="AZ467" i="4"/>
  <c r="Y361" i="4"/>
  <c r="AA361" i="4" s="1"/>
  <c r="G664" i="4"/>
  <c r="E664" i="4" s="1"/>
  <c r="I663" i="4"/>
  <c r="K522" i="4"/>
  <c r="L522" i="4" s="1"/>
  <c r="V361" i="4"/>
  <c r="BP286" i="4" l="1"/>
  <c r="AF565" i="14" s="1"/>
  <c r="BQ286" i="4"/>
  <c r="BR286" i="4" s="1"/>
  <c r="O522" i="4"/>
  <c r="AB286" i="14"/>
  <c r="BG287" i="4"/>
  <c r="BK287" i="4" s="1"/>
  <c r="BM287" i="4"/>
  <c r="BN287" i="4" s="1"/>
  <c r="BO287" i="4" s="1"/>
  <c r="AX531" i="4"/>
  <c r="AW532" i="4" s="1"/>
  <c r="AU532" i="4" s="1"/>
  <c r="BA467" i="4"/>
  <c r="BC467" i="4" s="1"/>
  <c r="H664" i="4"/>
  <c r="G665" i="4" s="1"/>
  <c r="E665" i="4" s="1"/>
  <c r="J523" i="4"/>
  <c r="W361" i="4"/>
  <c r="U362" i="4"/>
  <c r="AL285" i="14" l="1"/>
  <c r="BS286" i="4"/>
  <c r="BI287" i="4"/>
  <c r="AY531" i="4"/>
  <c r="AX532" i="4" s="1"/>
  <c r="AY532" i="4" s="1"/>
  <c r="AZ468" i="4"/>
  <c r="I664" i="4"/>
  <c r="H665" i="4" s="1"/>
  <c r="K523" i="4"/>
  <c r="L523" i="4" s="1"/>
  <c r="X362" i="4"/>
  <c r="S362" i="4"/>
  <c r="E337" i="12"/>
  <c r="F337" i="12" s="1"/>
  <c r="H337" i="12" s="1"/>
  <c r="O523" i="4" l="1"/>
  <c r="AB289" i="14"/>
  <c r="BL287" i="4"/>
  <c r="BJ287" i="4"/>
  <c r="AW533" i="4"/>
  <c r="BA468" i="4"/>
  <c r="BC468" i="4" s="1"/>
  <c r="Y362" i="4"/>
  <c r="AA362" i="4" s="1"/>
  <c r="G666" i="4"/>
  <c r="E666" i="4" s="1"/>
  <c r="I665" i="4"/>
  <c r="J524" i="4"/>
  <c r="V362" i="4"/>
  <c r="BE288" i="4" l="1"/>
  <c r="BM288" i="4" s="1"/>
  <c r="BN288" i="4" s="1"/>
  <c r="BO288" i="4" s="1"/>
  <c r="BQ287" i="4"/>
  <c r="BR287" i="4" s="1"/>
  <c r="AL286" i="14" s="1"/>
  <c r="BP287" i="4"/>
  <c r="AF566" i="14" s="1"/>
  <c r="AU533" i="4"/>
  <c r="AX533" i="4" s="1"/>
  <c r="AW534" i="4" s="1"/>
  <c r="AU534" i="4" s="1"/>
  <c r="AZ469" i="4"/>
  <c r="H666" i="4"/>
  <c r="G667" i="4" s="1"/>
  <c r="E667" i="4" s="1"/>
  <c r="K524" i="4"/>
  <c r="L524" i="4" s="1"/>
  <c r="W362" i="4"/>
  <c r="U363" i="4"/>
  <c r="BG288" i="4" l="1"/>
  <c r="BK288" i="4" s="1"/>
  <c r="O524" i="4"/>
  <c r="AB294" i="14"/>
  <c r="BS287" i="4"/>
  <c r="AY533" i="4"/>
  <c r="AX534" i="4" s="1"/>
  <c r="BA469" i="4"/>
  <c r="BC469" i="4" s="1"/>
  <c r="I666" i="4"/>
  <c r="H667" i="4" s="1"/>
  <c r="G668" i="4" s="1"/>
  <c r="E668" i="4" s="1"/>
  <c r="J525" i="4"/>
  <c r="K525" i="4" s="1"/>
  <c r="L525" i="4" s="1"/>
  <c r="S363" i="4"/>
  <c r="X363" i="4"/>
  <c r="E338" i="12"/>
  <c r="F338" i="12" s="1"/>
  <c r="H338" i="12" s="1"/>
  <c r="BI288" i="4" l="1"/>
  <c r="BL288" i="4" s="1"/>
  <c r="BP288" i="4" s="1"/>
  <c r="AF568" i="14" s="1"/>
  <c r="O525" i="4"/>
  <c r="AB24" i="14"/>
  <c r="AY534" i="4"/>
  <c r="AW535" i="4"/>
  <c r="AU535" i="4" s="1"/>
  <c r="AX535" i="4" s="1"/>
  <c r="AY535" i="4" s="1"/>
  <c r="AZ470" i="4"/>
  <c r="Y363" i="4"/>
  <c r="AA363" i="4" s="1"/>
  <c r="I667" i="4"/>
  <c r="H668" i="4" s="1"/>
  <c r="V363" i="4"/>
  <c r="U364" i="4" s="1"/>
  <c r="J526" i="4"/>
  <c r="K526" i="4" s="1"/>
  <c r="L526" i="4" s="1"/>
  <c r="BJ288" i="4" l="1"/>
  <c r="BE289" i="4" s="1"/>
  <c r="BQ288" i="4"/>
  <c r="BR288" i="4" s="1"/>
  <c r="BS288" i="4" s="1"/>
  <c r="AW536" i="4"/>
  <c r="AU536" i="4" s="1"/>
  <c r="AX536" i="4" s="1"/>
  <c r="AW537" i="4" s="1"/>
  <c r="O526" i="4"/>
  <c r="AB204" i="14"/>
  <c r="BA470" i="4"/>
  <c r="BC470" i="4" s="1"/>
  <c r="G669" i="4"/>
  <c r="E669" i="4" s="1"/>
  <c r="I668" i="4"/>
  <c r="S364" i="4"/>
  <c r="W363" i="4"/>
  <c r="J527" i="4"/>
  <c r="X364" i="4"/>
  <c r="AL287" i="14" l="1"/>
  <c r="AY536" i="4"/>
  <c r="BM289" i="4"/>
  <c r="BN289" i="4" s="1"/>
  <c r="BO289" i="4" s="1"/>
  <c r="BG289" i="4"/>
  <c r="BI289" i="4" s="1"/>
  <c r="AU537" i="4"/>
  <c r="AX537" i="4" s="1"/>
  <c r="AZ471" i="4"/>
  <c r="Y364" i="4"/>
  <c r="AA364" i="4" s="1"/>
  <c r="H669" i="4"/>
  <c r="G670" i="4" s="1"/>
  <c r="E670" i="4" s="1"/>
  <c r="V364" i="4"/>
  <c r="U365" i="4" s="1"/>
  <c r="K527" i="4"/>
  <c r="L527" i="4" s="1"/>
  <c r="E339" i="12"/>
  <c r="F339" i="12" s="1"/>
  <c r="H339" i="12" s="1"/>
  <c r="O527" i="4" l="1"/>
  <c r="AB209" i="14"/>
  <c r="BK289" i="4"/>
  <c r="AW538" i="4"/>
  <c r="AU538" i="4" s="1"/>
  <c r="AY537" i="4"/>
  <c r="BA471" i="4"/>
  <c r="BC471" i="4" s="1"/>
  <c r="I669" i="4"/>
  <c r="H670" i="4" s="1"/>
  <c r="W364" i="4"/>
  <c r="S365" i="4"/>
  <c r="J528" i="4"/>
  <c r="X365" i="4"/>
  <c r="AX538" i="4" l="1"/>
  <c r="AW539" i="4" s="1"/>
  <c r="AU539" i="4" s="1"/>
  <c r="BL289" i="4"/>
  <c r="BJ289" i="4"/>
  <c r="AZ472" i="4"/>
  <c r="Y365" i="4"/>
  <c r="AA365" i="4" s="1"/>
  <c r="I670" i="4"/>
  <c r="G671" i="4"/>
  <c r="E671" i="4" s="1"/>
  <c r="V365" i="4"/>
  <c r="W365" i="4" s="1"/>
  <c r="K528" i="4"/>
  <c r="L528" i="4" s="1"/>
  <c r="AY538" i="4" l="1"/>
  <c r="O528" i="4"/>
  <c r="AB215" i="14"/>
  <c r="BE290" i="4"/>
  <c r="BQ289" i="4"/>
  <c r="BR289" i="4" s="1"/>
  <c r="AL288" i="14" s="1"/>
  <c r="BP289" i="4"/>
  <c r="AF570" i="14" s="1"/>
  <c r="AX539" i="4"/>
  <c r="AY539" i="4" s="1"/>
  <c r="BA472" i="4"/>
  <c r="BC472" i="4" s="1"/>
  <c r="H671" i="4"/>
  <c r="U366" i="4"/>
  <c r="J529" i="4"/>
  <c r="E340" i="12"/>
  <c r="F340" i="12" s="1"/>
  <c r="H340" i="12" s="1"/>
  <c r="BS289" i="4" l="1"/>
  <c r="BG290" i="4"/>
  <c r="BK290" i="4" s="1"/>
  <c r="BM290" i="4"/>
  <c r="BN290" i="4" s="1"/>
  <c r="BO290" i="4" s="1"/>
  <c r="AW540" i="4"/>
  <c r="AZ473" i="4"/>
  <c r="X366" i="4"/>
  <c r="I671" i="4"/>
  <c r="G672" i="4"/>
  <c r="E672" i="4" s="1"/>
  <c r="S366" i="4"/>
  <c r="K529" i="4"/>
  <c r="L529" i="4" s="1"/>
  <c r="O529" i="4" l="1"/>
  <c r="AB222" i="14"/>
  <c r="BI290" i="4"/>
  <c r="BL290" i="4" s="1"/>
  <c r="BQ290" i="4" s="1"/>
  <c r="BR290" i="4" s="1"/>
  <c r="AL289" i="14" s="1"/>
  <c r="AU540" i="4"/>
  <c r="AX540" i="4" s="1"/>
  <c r="AW541" i="4" s="1"/>
  <c r="BA473" i="4"/>
  <c r="BC473" i="4" s="1"/>
  <c r="Y366" i="4"/>
  <c r="AA366" i="4" s="1"/>
  <c r="V366" i="4"/>
  <c r="W366" i="4" s="1"/>
  <c r="H672" i="4"/>
  <c r="I672" i="4" s="1"/>
  <c r="J530" i="4"/>
  <c r="BJ290" i="4" l="1"/>
  <c r="BE291" i="4" s="1"/>
  <c r="BM291" i="4" s="1"/>
  <c r="BN291" i="4" s="1"/>
  <c r="BO291" i="4" s="1"/>
  <c r="BP290" i="4"/>
  <c r="BS290" i="4" s="1"/>
  <c r="AY540" i="4"/>
  <c r="AU541" i="4"/>
  <c r="AZ474" i="4"/>
  <c r="U367" i="4"/>
  <c r="S367" i="4" s="1"/>
  <c r="G673" i="4"/>
  <c r="E673" i="4" s="1"/>
  <c r="H673" i="4" s="1"/>
  <c r="I673" i="4" s="1"/>
  <c r="K530" i="4"/>
  <c r="L530" i="4" s="1"/>
  <c r="E341" i="12"/>
  <c r="F341" i="12" s="1"/>
  <c r="H341" i="12" s="1"/>
  <c r="AF572" i="14" l="1"/>
  <c r="BG291" i="4"/>
  <c r="BK291" i="4" s="1"/>
  <c r="O530" i="4"/>
  <c r="AB213" i="14"/>
  <c r="AX541" i="4"/>
  <c r="AW542" i="4" s="1"/>
  <c r="AU542" i="4" s="1"/>
  <c r="BA474" i="4"/>
  <c r="BC474" i="4" s="1"/>
  <c r="X367" i="4"/>
  <c r="G674" i="4"/>
  <c r="E674" i="4" s="1"/>
  <c r="H674" i="4" s="1"/>
  <c r="V367" i="4"/>
  <c r="W367" i="4" s="1"/>
  <c r="J531" i="4"/>
  <c r="BI291" i="4" l="1"/>
  <c r="BL291" i="4" s="1"/>
  <c r="AY541" i="4"/>
  <c r="AX542" i="4" s="1"/>
  <c r="BQ291" i="4"/>
  <c r="BR291" i="4" s="1"/>
  <c r="AL290" i="14" s="1"/>
  <c r="BP291" i="4"/>
  <c r="AF574" i="14" s="1"/>
  <c r="AZ475" i="4"/>
  <c r="Y367" i="4"/>
  <c r="AA367" i="4" s="1"/>
  <c r="G675" i="4"/>
  <c r="E675" i="4" s="1"/>
  <c r="I674" i="4"/>
  <c r="U368" i="4"/>
  <c r="K531" i="4"/>
  <c r="L531" i="4" s="1"/>
  <c r="E342" i="12"/>
  <c r="F342" i="12" s="1"/>
  <c r="H342" i="12" s="1"/>
  <c r="BJ291" i="4" l="1"/>
  <c r="AY542" i="4"/>
  <c r="AW543" i="4"/>
  <c r="O531" i="4"/>
  <c r="AB220" i="14"/>
  <c r="BS291" i="4"/>
  <c r="BE292" i="4"/>
  <c r="BM292" i="4" s="1"/>
  <c r="BN292" i="4" s="1"/>
  <c r="BO292" i="4" s="1"/>
  <c r="AU543" i="4"/>
  <c r="AX543" i="4" s="1"/>
  <c r="BA475" i="4"/>
  <c r="BC475" i="4" s="1"/>
  <c r="S368" i="4"/>
  <c r="V368" i="4" s="1"/>
  <c r="W368" i="4" s="1"/>
  <c r="H675" i="4"/>
  <c r="G676" i="4" s="1"/>
  <c r="E676" i="4" s="1"/>
  <c r="X368" i="4"/>
  <c r="J532" i="4"/>
  <c r="BG292" i="4" l="1"/>
  <c r="BK292" i="4" s="1"/>
  <c r="AW544" i="4"/>
  <c r="AU544" i="4" s="1"/>
  <c r="AY543" i="4"/>
  <c r="AZ476" i="4"/>
  <c r="Y368" i="4"/>
  <c r="AA368" i="4" s="1"/>
  <c r="I675" i="4"/>
  <c r="H676" i="4" s="1"/>
  <c r="U369" i="4"/>
  <c r="K532" i="4"/>
  <c r="L532" i="4" s="1"/>
  <c r="O532" i="4" l="1"/>
  <c r="AB227" i="14"/>
  <c r="BI292" i="4"/>
  <c r="BJ292" i="4" s="1"/>
  <c r="AX544" i="4"/>
  <c r="AW545" i="4" s="1"/>
  <c r="AU545" i="4" s="1"/>
  <c r="BA476" i="4"/>
  <c r="BC476" i="4" s="1"/>
  <c r="X369" i="4"/>
  <c r="G677" i="4"/>
  <c r="E677" i="4" s="1"/>
  <c r="I676" i="4"/>
  <c r="S369" i="4"/>
  <c r="J533" i="4"/>
  <c r="E343" i="12"/>
  <c r="F343" i="12" s="1"/>
  <c r="H343" i="12" s="1"/>
  <c r="AY544" i="4" l="1"/>
  <c r="BL292" i="4"/>
  <c r="BQ292" i="4" s="1"/>
  <c r="BR292" i="4" s="1"/>
  <c r="AL291" i="14" s="1"/>
  <c r="AX545" i="4"/>
  <c r="AZ477" i="4"/>
  <c r="Y369" i="4"/>
  <c r="AA369" i="4" s="1"/>
  <c r="V369" i="4"/>
  <c r="W369" i="4" s="1"/>
  <c r="H677" i="4"/>
  <c r="I677" i="4" s="1"/>
  <c r="K533" i="4"/>
  <c r="L533" i="4" s="1"/>
  <c r="BP292" i="4" l="1"/>
  <c r="AF547" i="14" s="1"/>
  <c r="O533" i="4"/>
  <c r="AB235" i="14"/>
  <c r="BE293" i="4"/>
  <c r="AW546" i="4"/>
  <c r="AY545" i="4"/>
  <c r="BA477" i="4"/>
  <c r="BC477" i="4" s="1"/>
  <c r="U370" i="4"/>
  <c r="S370" i="4" s="1"/>
  <c r="G678" i="4"/>
  <c r="E678" i="4" s="1"/>
  <c r="H678" i="4" s="1"/>
  <c r="J534" i="4"/>
  <c r="BS292" i="4" l="1"/>
  <c r="BM293" i="4"/>
  <c r="BN293" i="4" s="1"/>
  <c r="BO293" i="4" s="1"/>
  <c r="BG293" i="4"/>
  <c r="BK293" i="4" s="1"/>
  <c r="AU546" i="4"/>
  <c r="AX546" i="4" s="1"/>
  <c r="AZ478" i="4"/>
  <c r="V370" i="4"/>
  <c r="W370" i="4" s="1"/>
  <c r="X370" i="4"/>
  <c r="G679" i="4"/>
  <c r="E679" i="4" s="1"/>
  <c r="I678" i="4"/>
  <c r="K534" i="4"/>
  <c r="L534" i="4" s="1"/>
  <c r="E344" i="12"/>
  <c r="F344" i="12" s="1"/>
  <c r="H344" i="12" s="1"/>
  <c r="O534" i="4" l="1"/>
  <c r="AB242" i="14"/>
  <c r="BI293" i="4"/>
  <c r="BL293" i="4" s="1"/>
  <c r="BQ293" i="4" s="1"/>
  <c r="BR293" i="4" s="1"/>
  <c r="AL292" i="14" s="1"/>
  <c r="AY546" i="4"/>
  <c r="AW547" i="4"/>
  <c r="BA478" i="4"/>
  <c r="BC478" i="4" s="1"/>
  <c r="Y370" i="4"/>
  <c r="AA370" i="4" s="1"/>
  <c r="U371" i="4"/>
  <c r="S371" i="4" s="1"/>
  <c r="H679" i="4"/>
  <c r="G680" i="4" s="1"/>
  <c r="E680" i="4" s="1"/>
  <c r="J535" i="4"/>
  <c r="BP293" i="4" l="1"/>
  <c r="BJ293" i="4"/>
  <c r="BE294" i="4" s="1"/>
  <c r="BM294" i="4" s="1"/>
  <c r="BN294" i="4" s="1"/>
  <c r="BO294" i="4" s="1"/>
  <c r="AU547" i="4"/>
  <c r="AX547" i="4" s="1"/>
  <c r="AZ479" i="4"/>
  <c r="X371" i="4"/>
  <c r="I679" i="4"/>
  <c r="H680" i="4" s="1"/>
  <c r="G681" i="4" s="1"/>
  <c r="E681" i="4" s="1"/>
  <c r="V371" i="4"/>
  <c r="U372" i="4" s="1"/>
  <c r="K535" i="4"/>
  <c r="L535" i="4" s="1"/>
  <c r="E345" i="12"/>
  <c r="F345" i="12" s="1"/>
  <c r="H345" i="12" s="1"/>
  <c r="O535" i="4" l="1"/>
  <c r="AB247" i="14"/>
  <c r="BS293" i="4"/>
  <c r="AF504" i="14"/>
  <c r="BG294" i="4"/>
  <c r="BK294" i="4" s="1"/>
  <c r="AY547" i="4"/>
  <c r="AW548" i="4"/>
  <c r="AU548" i="4" s="1"/>
  <c r="BA479" i="4"/>
  <c r="BC479" i="4" s="1"/>
  <c r="Y371" i="4"/>
  <c r="X372" i="4" s="1"/>
  <c r="I680" i="4"/>
  <c r="H681" i="4" s="1"/>
  <c r="W371" i="4"/>
  <c r="S372" i="4"/>
  <c r="J536" i="4"/>
  <c r="BI294" i="4" l="1"/>
  <c r="BL294" i="4" s="1"/>
  <c r="AX548" i="4"/>
  <c r="AW549" i="4" s="1"/>
  <c r="AY548" i="4"/>
  <c r="AZ480" i="4"/>
  <c r="Y372" i="4"/>
  <c r="AA372" i="4" s="1"/>
  <c r="AA371" i="4"/>
  <c r="I681" i="4"/>
  <c r="G682" i="4"/>
  <c r="E682" i="4" s="1"/>
  <c r="V372" i="4"/>
  <c r="W372" i="4" s="1"/>
  <c r="K536" i="4"/>
  <c r="L536" i="4" s="1"/>
  <c r="BJ294" i="4" l="1"/>
  <c r="BE295" i="4" s="1"/>
  <c r="BM295" i="4" s="1"/>
  <c r="BN295" i="4" s="1"/>
  <c r="BO295" i="4" s="1"/>
  <c r="O536" i="4"/>
  <c r="AB258" i="14"/>
  <c r="BQ294" i="4"/>
  <c r="BR294" i="4" s="1"/>
  <c r="AL293" i="14" s="1"/>
  <c r="BP294" i="4"/>
  <c r="AU549" i="4"/>
  <c r="AX549" i="4" s="1"/>
  <c r="BA480" i="4"/>
  <c r="BC480" i="4" s="1"/>
  <c r="H682" i="4"/>
  <c r="G683" i="4" s="1"/>
  <c r="E683" i="4" s="1"/>
  <c r="U373" i="4"/>
  <c r="J537" i="4"/>
  <c r="E346" i="12"/>
  <c r="F346" i="12" s="1"/>
  <c r="H346" i="12" s="1"/>
  <c r="BS294" i="4" l="1"/>
  <c r="AF520" i="14"/>
  <c r="BG295" i="4"/>
  <c r="BK295" i="4" s="1"/>
  <c r="AW550" i="4"/>
  <c r="AU550" i="4" s="1"/>
  <c r="AY549" i="4"/>
  <c r="AZ481" i="4"/>
  <c r="S373" i="4"/>
  <c r="I682" i="4"/>
  <c r="H683" i="4" s="1"/>
  <c r="I683" i="4" s="1"/>
  <c r="X373" i="4"/>
  <c r="K537" i="4"/>
  <c r="L537" i="4" s="1"/>
  <c r="BI295" i="4" l="1"/>
  <c r="BJ295" i="4" s="1"/>
  <c r="O537" i="4"/>
  <c r="AB269" i="14"/>
  <c r="AX550" i="4"/>
  <c r="AW551" i="4" s="1"/>
  <c r="BA481" i="4"/>
  <c r="BC481" i="4" s="1"/>
  <c r="Y373" i="4"/>
  <c r="AA373" i="4" s="1"/>
  <c r="V373" i="4"/>
  <c r="G684" i="4"/>
  <c r="E684" i="4" s="1"/>
  <c r="H684" i="4" s="1"/>
  <c r="G685" i="4" s="1"/>
  <c r="E685" i="4" s="1"/>
  <c r="J538" i="4"/>
  <c r="E347" i="12"/>
  <c r="F347" i="12" s="1"/>
  <c r="H347" i="12" s="1"/>
  <c r="BL295" i="4" l="1"/>
  <c r="BQ295" i="4" s="1"/>
  <c r="BR295" i="4" s="1"/>
  <c r="AL294" i="14" s="1"/>
  <c r="BE296" i="4"/>
  <c r="AY550" i="4"/>
  <c r="AU551" i="4"/>
  <c r="AZ482" i="4"/>
  <c r="U374" i="4"/>
  <c r="W373" i="4"/>
  <c r="I684" i="4"/>
  <c r="H685" i="4" s="1"/>
  <c r="I685" i="4" s="1"/>
  <c r="K538" i="4"/>
  <c r="L538" i="4" s="1"/>
  <c r="AX551" i="4" l="1"/>
  <c r="BP295" i="4"/>
  <c r="AF536" i="14" s="1"/>
  <c r="O538" i="4"/>
  <c r="AB279" i="14"/>
  <c r="BM296" i="4"/>
  <c r="BN296" i="4" s="1"/>
  <c r="BO296" i="4" s="1"/>
  <c r="BG296" i="4"/>
  <c r="BK296" i="4" s="1"/>
  <c r="AY551" i="4"/>
  <c r="AW552" i="4"/>
  <c r="BA482" i="4"/>
  <c r="BC482" i="4" s="1"/>
  <c r="S374" i="4"/>
  <c r="X374" i="4"/>
  <c r="G686" i="4"/>
  <c r="E686" i="4" s="1"/>
  <c r="H686" i="4" s="1"/>
  <c r="I686" i="4" s="1"/>
  <c r="J539" i="4"/>
  <c r="BS295" i="4" l="1"/>
  <c r="BI296" i="4"/>
  <c r="BL296" i="4" s="1"/>
  <c r="BP296" i="4" s="1"/>
  <c r="AF554" i="14" s="1"/>
  <c r="AU552" i="4"/>
  <c r="AX552" i="4" s="1"/>
  <c r="AZ483" i="4"/>
  <c r="Y374" i="4"/>
  <c r="AA374" i="4" s="1"/>
  <c r="V374" i="4"/>
  <c r="G687" i="4"/>
  <c r="E687" i="4" s="1"/>
  <c r="H687" i="4" s="1"/>
  <c r="G688" i="4" s="1"/>
  <c r="E688" i="4" s="1"/>
  <c r="K539" i="4"/>
  <c r="L539" i="4" s="1"/>
  <c r="E348" i="12"/>
  <c r="F348" i="12" s="1"/>
  <c r="H348" i="12" s="1"/>
  <c r="O539" i="4" l="1"/>
  <c r="AB290" i="14"/>
  <c r="BJ296" i="4"/>
  <c r="BQ296" i="4"/>
  <c r="BR296" i="4" s="1"/>
  <c r="AY552" i="4"/>
  <c r="AW553" i="4"/>
  <c r="BA483" i="4"/>
  <c r="BC483" i="4" s="1"/>
  <c r="W374" i="4"/>
  <c r="U375" i="4"/>
  <c r="I687" i="4"/>
  <c r="H688" i="4" s="1"/>
  <c r="G689" i="4" s="1"/>
  <c r="E689" i="4" s="1"/>
  <c r="J540" i="4"/>
  <c r="BS296" i="4" l="1"/>
  <c r="AL295" i="14"/>
  <c r="BE297" i="4"/>
  <c r="BM297" i="4" s="1"/>
  <c r="BN297" i="4" s="1"/>
  <c r="BO297" i="4" s="1"/>
  <c r="AU553" i="4"/>
  <c r="AX553" i="4" s="1"/>
  <c r="AZ484" i="4"/>
  <c r="X375" i="4"/>
  <c r="S375" i="4"/>
  <c r="I688" i="4"/>
  <c r="H689" i="4" s="1"/>
  <c r="K540" i="4"/>
  <c r="L540" i="4" s="1"/>
  <c r="E349" i="12"/>
  <c r="F349" i="12" s="1"/>
  <c r="H349" i="12" s="1"/>
  <c r="O540" i="4" l="1"/>
  <c r="AB300" i="14"/>
  <c r="BG297" i="4"/>
  <c r="BI297" i="4" s="1"/>
  <c r="AW554" i="4"/>
  <c r="AY553" i="4"/>
  <c r="BA484" i="4"/>
  <c r="BC484" i="4" s="1"/>
  <c r="Y375" i="4"/>
  <c r="AA375" i="4" s="1"/>
  <c r="V375" i="4"/>
  <c r="I689" i="4"/>
  <c r="G690" i="4"/>
  <c r="E690" i="4" s="1"/>
  <c r="J541" i="4"/>
  <c r="BK297" i="4" l="1"/>
  <c r="BJ297" i="4"/>
  <c r="BL297" i="4"/>
  <c r="AU554" i="4"/>
  <c r="AX554" i="4" s="1"/>
  <c r="AY554" i="4" s="1"/>
  <c r="AZ485" i="4"/>
  <c r="W375" i="4"/>
  <c r="U376" i="4"/>
  <c r="H690" i="4"/>
  <c r="K541" i="4"/>
  <c r="L541" i="4" s="1"/>
  <c r="E350" i="12"/>
  <c r="F350" i="12" s="1"/>
  <c r="H350" i="12" s="1"/>
  <c r="O541" i="4" l="1"/>
  <c r="AB311" i="14"/>
  <c r="BE298" i="4"/>
  <c r="BP297" i="4"/>
  <c r="AF569" i="14" s="1"/>
  <c r="BQ297" i="4"/>
  <c r="BR297" i="4" s="1"/>
  <c r="AL296" i="14" s="1"/>
  <c r="AW555" i="4"/>
  <c r="AU555" i="4" s="1"/>
  <c r="AX555" i="4" s="1"/>
  <c r="BA485" i="4"/>
  <c r="BC485" i="4" s="1"/>
  <c r="S376" i="4"/>
  <c r="X376" i="4"/>
  <c r="G691" i="4"/>
  <c r="E691" i="4" s="1"/>
  <c r="I690" i="4"/>
  <c r="J542" i="4"/>
  <c r="BS297" i="4" l="1"/>
  <c r="BG298" i="4"/>
  <c r="BK298" i="4" s="1"/>
  <c r="BM298" i="4"/>
  <c r="BN298" i="4" s="1"/>
  <c r="BO298" i="4" s="1"/>
  <c r="AY555" i="4"/>
  <c r="AW556" i="4"/>
  <c r="AZ486" i="4"/>
  <c r="Y376" i="4"/>
  <c r="AA376" i="4" s="1"/>
  <c r="V376" i="4"/>
  <c r="H691" i="4"/>
  <c r="I691" i="4" s="1"/>
  <c r="K542" i="4"/>
  <c r="L542" i="4" s="1"/>
  <c r="E351" i="12"/>
  <c r="F351" i="12" s="1"/>
  <c r="H351" i="12" s="1"/>
  <c r="O542" i="4" l="1"/>
  <c r="AB319" i="14"/>
  <c r="BI298" i="4"/>
  <c r="AU556" i="4"/>
  <c r="AX556" i="4" s="1"/>
  <c r="BA486" i="4"/>
  <c r="BC486" i="4" s="1"/>
  <c r="W376" i="4"/>
  <c r="U377" i="4"/>
  <c r="G692" i="4"/>
  <c r="E692" i="4" s="1"/>
  <c r="H692" i="4" s="1"/>
  <c r="I692" i="4" s="1"/>
  <c r="J543" i="4"/>
  <c r="BJ298" i="4" l="1"/>
  <c r="BE299" i="4" s="1"/>
  <c r="BL298" i="4"/>
  <c r="AW557" i="4"/>
  <c r="AU557" i="4" s="1"/>
  <c r="AY556" i="4"/>
  <c r="AZ487" i="4"/>
  <c r="X377" i="4"/>
  <c r="S377" i="4"/>
  <c r="G693" i="4"/>
  <c r="E693" i="4" s="1"/>
  <c r="H693" i="4" s="1"/>
  <c r="I693" i="4" s="1"/>
  <c r="K543" i="4"/>
  <c r="L543" i="4" s="1"/>
  <c r="E352" i="12"/>
  <c r="F352" i="12" s="1"/>
  <c r="H352" i="12" s="1"/>
  <c r="O543" i="4" l="1"/>
  <c r="AB324" i="14"/>
  <c r="BP298" i="4"/>
  <c r="AF579" i="14" s="1"/>
  <c r="BQ298" i="4"/>
  <c r="BR298" i="4" s="1"/>
  <c r="BG299" i="4"/>
  <c r="BK299" i="4" s="1"/>
  <c r="BM299" i="4"/>
  <c r="BN299" i="4" s="1"/>
  <c r="BO299" i="4" s="1"/>
  <c r="AX557" i="4"/>
  <c r="AW558" i="4" s="1"/>
  <c r="AU558" i="4" s="1"/>
  <c r="BA487" i="4"/>
  <c r="BC487" i="4" s="1"/>
  <c r="Y377" i="4"/>
  <c r="AA377" i="4" s="1"/>
  <c r="V377" i="4"/>
  <c r="G694" i="4"/>
  <c r="E694" i="4" s="1"/>
  <c r="H694" i="4" s="1"/>
  <c r="J544" i="4"/>
  <c r="AY557" i="4" l="1"/>
  <c r="BS298" i="4"/>
  <c r="AL297" i="14"/>
  <c r="BI299" i="4"/>
  <c r="BL299" i="4" s="1"/>
  <c r="BQ299" i="4" s="1"/>
  <c r="BR299" i="4" s="1"/>
  <c r="AL298" i="14" s="1"/>
  <c r="AX558" i="4"/>
  <c r="AZ488" i="4"/>
  <c r="W377" i="4"/>
  <c r="U378" i="4"/>
  <c r="S378" i="4" s="1"/>
  <c r="I694" i="4"/>
  <c r="G695" i="4"/>
  <c r="E695" i="4" s="1"/>
  <c r="K544" i="4"/>
  <c r="L544" i="4" s="1"/>
  <c r="E353" i="12"/>
  <c r="F353" i="12" s="1"/>
  <c r="H353" i="12" s="1"/>
  <c r="O544" i="4" l="1"/>
  <c r="AB329" i="14"/>
  <c r="BJ299" i="4"/>
  <c r="BP299" i="4"/>
  <c r="AY558" i="4"/>
  <c r="AW559" i="4"/>
  <c r="AU559" i="4" s="1"/>
  <c r="AX559" i="4" s="1"/>
  <c r="BA488" i="4"/>
  <c r="BC488" i="4" s="1"/>
  <c r="V378" i="4"/>
  <c r="W378" i="4" s="1"/>
  <c r="X378" i="4"/>
  <c r="H695" i="4"/>
  <c r="G696" i="4" s="1"/>
  <c r="E696" i="4" s="1"/>
  <c r="J545" i="4"/>
  <c r="BS299" i="4" l="1"/>
  <c r="AF584" i="14"/>
  <c r="BE300" i="4"/>
  <c r="AY559" i="4"/>
  <c r="AW560" i="4"/>
  <c r="AZ489" i="4"/>
  <c r="Y378" i="4"/>
  <c r="AA378" i="4" s="1"/>
  <c r="U379" i="4"/>
  <c r="S379" i="4" s="1"/>
  <c r="I695" i="4"/>
  <c r="H696" i="4" s="1"/>
  <c r="K545" i="4"/>
  <c r="L545" i="4" s="1"/>
  <c r="O545" i="4" l="1"/>
  <c r="AB335" i="14"/>
  <c r="BM300" i="4"/>
  <c r="BN300" i="4" s="1"/>
  <c r="BO300" i="4" s="1"/>
  <c r="BG300" i="4"/>
  <c r="BK300" i="4" s="1"/>
  <c r="AU560" i="4"/>
  <c r="AX560" i="4" s="1"/>
  <c r="BA489" i="4"/>
  <c r="BC489" i="4" s="1"/>
  <c r="X379" i="4"/>
  <c r="I696" i="4"/>
  <c r="G697" i="4"/>
  <c r="E697" i="4" s="1"/>
  <c r="J546" i="4"/>
  <c r="V379" i="4"/>
  <c r="E354" i="12"/>
  <c r="F354" i="12" s="1"/>
  <c r="H354" i="12" s="1"/>
  <c r="BI300" i="4" l="1"/>
  <c r="BL300" i="4" s="1"/>
  <c r="AY560" i="4"/>
  <c r="AW561" i="4"/>
  <c r="AZ490" i="4"/>
  <c r="Y379" i="4"/>
  <c r="AA379" i="4" s="1"/>
  <c r="H697" i="4"/>
  <c r="I697" i="4" s="1"/>
  <c r="K546" i="4"/>
  <c r="L546" i="4" s="1"/>
  <c r="W379" i="4"/>
  <c r="U380" i="4"/>
  <c r="BQ300" i="4" l="1"/>
  <c r="BR300" i="4" s="1"/>
  <c r="AL299" i="14" s="1"/>
  <c r="BP300" i="4"/>
  <c r="BJ300" i="4"/>
  <c r="BE301" i="4" s="1"/>
  <c r="BG301" i="4" s="1"/>
  <c r="BK301" i="4" s="1"/>
  <c r="O546" i="4"/>
  <c r="AB339" i="14"/>
  <c r="AU561" i="4"/>
  <c r="AX561" i="4" s="1"/>
  <c r="BA490" i="4"/>
  <c r="BC490" i="4" s="1"/>
  <c r="G698" i="4"/>
  <c r="E698" i="4" s="1"/>
  <c r="H698" i="4" s="1"/>
  <c r="G699" i="4" s="1"/>
  <c r="E699" i="4" s="1"/>
  <c r="J547" i="4"/>
  <c r="S380" i="4"/>
  <c r="X380" i="4"/>
  <c r="Y380" i="4" s="1"/>
  <c r="BM301" i="4" l="1"/>
  <c r="BN301" i="4" s="1"/>
  <c r="BO301" i="4" s="1"/>
  <c r="BI301" i="4"/>
  <c r="BS300" i="4"/>
  <c r="AF588" i="14"/>
  <c r="BJ301" i="4"/>
  <c r="BL301" i="4"/>
  <c r="BQ301" i="4" s="1"/>
  <c r="BR301" i="4" s="1"/>
  <c r="AL300" i="14" s="1"/>
  <c r="AW562" i="4"/>
  <c r="AY561" i="4"/>
  <c r="AZ491" i="4"/>
  <c r="I698" i="4"/>
  <c r="H699" i="4" s="1"/>
  <c r="K547" i="4"/>
  <c r="L547" i="4" s="1"/>
  <c r="AA380" i="4"/>
  <c r="V380" i="4"/>
  <c r="E355" i="12"/>
  <c r="F355" i="12" s="1"/>
  <c r="H355" i="12" s="1"/>
  <c r="BP301" i="4" l="1"/>
  <c r="AF591" i="14" s="1"/>
  <c r="O547" i="4"/>
  <c r="AB345" i="14"/>
  <c r="BE302" i="4"/>
  <c r="AU562" i="4"/>
  <c r="AX562" i="4" s="1"/>
  <c r="BA491" i="4"/>
  <c r="BC491" i="4" s="1"/>
  <c r="G700" i="4"/>
  <c r="E700" i="4" s="1"/>
  <c r="I699" i="4"/>
  <c r="J548" i="4"/>
  <c r="K548" i="4" s="1"/>
  <c r="L548" i="4" s="1"/>
  <c r="W380" i="4"/>
  <c r="U381" i="4"/>
  <c r="BS301" i="4" l="1"/>
  <c r="O548" i="4"/>
  <c r="AB349" i="14"/>
  <c r="BM302" i="4"/>
  <c r="BN302" i="4" s="1"/>
  <c r="BO302" i="4" s="1"/>
  <c r="BG302" i="4"/>
  <c r="AY562" i="4"/>
  <c r="AW563" i="4"/>
  <c r="AU563" i="4" s="1"/>
  <c r="AZ492" i="4"/>
  <c r="H700" i="4"/>
  <c r="I700" i="4" s="1"/>
  <c r="J549" i="4"/>
  <c r="S381" i="4"/>
  <c r="X381" i="4"/>
  <c r="BI302" i="4" l="1"/>
  <c r="BL302" i="4" s="1"/>
  <c r="BK302" i="4"/>
  <c r="AX563" i="4"/>
  <c r="AY563" i="4" s="1"/>
  <c r="BA492" i="4"/>
  <c r="BC492" i="4" s="1"/>
  <c r="Y381" i="4"/>
  <c r="AA381" i="4" s="1"/>
  <c r="G701" i="4"/>
  <c r="E701" i="4" s="1"/>
  <c r="H701" i="4" s="1"/>
  <c r="G702" i="4" s="1"/>
  <c r="E702" i="4" s="1"/>
  <c r="K549" i="4"/>
  <c r="L549" i="4" s="1"/>
  <c r="V381" i="4"/>
  <c r="E356" i="12"/>
  <c r="F356" i="12" s="1"/>
  <c r="H356" i="12" s="1"/>
  <c r="BJ302" i="4" l="1"/>
  <c r="O549" i="4"/>
  <c r="AB352" i="14"/>
  <c r="BQ302" i="4"/>
  <c r="BR302" i="4" s="1"/>
  <c r="AL301" i="14" s="1"/>
  <c r="BP302" i="4"/>
  <c r="AF593" i="14" s="1"/>
  <c r="BE303" i="4"/>
  <c r="BM303" i="4" s="1"/>
  <c r="BN303" i="4" s="1"/>
  <c r="BO303" i="4" s="1"/>
  <c r="AW564" i="4"/>
  <c r="AZ493" i="4"/>
  <c r="I701" i="4"/>
  <c r="H702" i="4" s="1"/>
  <c r="I702" i="4" s="1"/>
  <c r="J550" i="4"/>
  <c r="W381" i="4"/>
  <c r="U382" i="4"/>
  <c r="BS302" i="4" l="1"/>
  <c r="BG303" i="4"/>
  <c r="BI303" i="4" s="1"/>
  <c r="AU564" i="4"/>
  <c r="AX564" i="4" s="1"/>
  <c r="AY564" i="4" s="1"/>
  <c r="BA493" i="4"/>
  <c r="BC493" i="4" s="1"/>
  <c r="G703" i="4"/>
  <c r="E703" i="4" s="1"/>
  <c r="H703" i="4" s="1"/>
  <c r="K550" i="4"/>
  <c r="L550" i="4" s="1"/>
  <c r="S382" i="4"/>
  <c r="X382" i="4"/>
  <c r="Y382" i="4" s="1"/>
  <c r="O550" i="4" l="1"/>
  <c r="AB355" i="14"/>
  <c r="BJ303" i="4"/>
  <c r="BK303" i="4"/>
  <c r="BL303" i="4"/>
  <c r="AW565" i="4"/>
  <c r="AU565" i="4" s="1"/>
  <c r="AX565" i="4" s="1"/>
  <c r="AZ494" i="4"/>
  <c r="G704" i="4"/>
  <c r="E704" i="4" s="1"/>
  <c r="I703" i="4"/>
  <c r="J551" i="4"/>
  <c r="V382" i="4"/>
  <c r="AA382" i="4"/>
  <c r="E357" i="12"/>
  <c r="F357" i="12" s="1"/>
  <c r="H357" i="12" s="1"/>
  <c r="BP303" i="4" l="1"/>
  <c r="AF596" i="14" s="1"/>
  <c r="BQ303" i="4"/>
  <c r="BR303" i="4" s="1"/>
  <c r="AL302" i="14" s="1"/>
  <c r="AY565" i="4"/>
  <c r="AW566" i="4"/>
  <c r="BA494" i="4"/>
  <c r="BC494" i="4" s="1"/>
  <c r="H704" i="4"/>
  <c r="K551" i="4"/>
  <c r="L551" i="4" s="1"/>
  <c r="W382" i="4"/>
  <c r="U383" i="4"/>
  <c r="O551" i="4" l="1"/>
  <c r="AB359" i="14"/>
  <c r="BS303" i="4"/>
  <c r="BE304" i="4"/>
  <c r="AU566" i="4"/>
  <c r="AX566" i="4" s="1"/>
  <c r="AZ495" i="4"/>
  <c r="BA495" i="4" s="1"/>
  <c r="BC495" i="4" s="1"/>
  <c r="I704" i="4"/>
  <c r="G705" i="4"/>
  <c r="E705" i="4" s="1"/>
  <c r="J552" i="4"/>
  <c r="S383" i="4"/>
  <c r="X383" i="4"/>
  <c r="Y383" i="4" s="1"/>
  <c r="E358" i="12"/>
  <c r="F358" i="12" s="1"/>
  <c r="H358" i="12" s="1"/>
  <c r="BG304" i="4" l="1"/>
  <c r="BK304" i="4" s="1"/>
  <c r="BM304" i="4"/>
  <c r="BN304" i="4" s="1"/>
  <c r="BO304" i="4" s="1"/>
  <c r="AW567" i="4"/>
  <c r="AY566" i="4"/>
  <c r="AZ496" i="4"/>
  <c r="H705" i="4"/>
  <c r="G706" i="4" s="1"/>
  <c r="E706" i="4" s="1"/>
  <c r="K552" i="4"/>
  <c r="L552" i="4" s="1"/>
  <c r="AA383" i="4"/>
  <c r="V383" i="4"/>
  <c r="O552" i="4" l="1"/>
  <c r="AB361" i="14"/>
  <c r="BI304" i="4"/>
  <c r="BL304" i="4" s="1"/>
  <c r="AU567" i="4"/>
  <c r="AX567" i="4" s="1"/>
  <c r="BA496" i="4"/>
  <c r="BC496" i="4" s="1"/>
  <c r="I705" i="4"/>
  <c r="H706" i="4" s="1"/>
  <c r="J553" i="4"/>
  <c r="W383" i="4"/>
  <c r="U384" i="4"/>
  <c r="BJ304" i="4" l="1"/>
  <c r="BE305" i="4" s="1"/>
  <c r="BQ304" i="4"/>
  <c r="BR304" i="4" s="1"/>
  <c r="AL303" i="14" s="1"/>
  <c r="BP304" i="4"/>
  <c r="AF598" i="14" s="1"/>
  <c r="AY567" i="4"/>
  <c r="AW568" i="4"/>
  <c r="AZ497" i="4"/>
  <c r="G707" i="4"/>
  <c r="E707" i="4" s="1"/>
  <c r="I706" i="4"/>
  <c r="K553" i="4"/>
  <c r="L553" i="4" s="1"/>
  <c r="S384" i="4"/>
  <c r="X384" i="4"/>
  <c r="Y384" i="4" s="1"/>
  <c r="E359" i="12"/>
  <c r="F359" i="12" s="1"/>
  <c r="H359" i="12" s="1"/>
  <c r="O553" i="4" l="1"/>
  <c r="AB364" i="14"/>
  <c r="BM305" i="4"/>
  <c r="BN305" i="4" s="1"/>
  <c r="BO305" i="4" s="1"/>
  <c r="BG305" i="4"/>
  <c r="BS304" i="4"/>
  <c r="AU568" i="4"/>
  <c r="AX568" i="4" s="1"/>
  <c r="BA497" i="4"/>
  <c r="BC497" i="4" s="1"/>
  <c r="H707" i="4"/>
  <c r="J554" i="4"/>
  <c r="AA384" i="4"/>
  <c r="V384" i="4"/>
  <c r="BK305" i="4" l="1"/>
  <c r="BI305" i="4"/>
  <c r="BL305" i="4" s="1"/>
  <c r="BQ305" i="4" s="1"/>
  <c r="BR305" i="4" s="1"/>
  <c r="AL304" i="14" s="1"/>
  <c r="AW569" i="4"/>
  <c r="AY568" i="4"/>
  <c r="AZ498" i="4"/>
  <c r="G708" i="4"/>
  <c r="E708" i="4" s="1"/>
  <c r="I707" i="4"/>
  <c r="K554" i="4"/>
  <c r="L554" i="4" s="1"/>
  <c r="W384" i="4"/>
  <c r="U385" i="4"/>
  <c r="E360" i="12"/>
  <c r="F360" i="12" s="1"/>
  <c r="H360" i="12" s="1"/>
  <c r="BP305" i="4" l="1"/>
  <c r="AF601" i="14" s="1"/>
  <c r="O554" i="4"/>
  <c r="AB366" i="14"/>
  <c r="BJ305" i="4"/>
  <c r="AU569" i="4"/>
  <c r="AX569" i="4" s="1"/>
  <c r="BA498" i="4"/>
  <c r="BC498" i="4" s="1"/>
  <c r="H708" i="4"/>
  <c r="G709" i="4" s="1"/>
  <c r="E709" i="4" s="1"/>
  <c r="J555" i="4"/>
  <c r="S385" i="4"/>
  <c r="X385" i="4"/>
  <c r="Y385" i="4" s="1"/>
  <c r="BS305" i="4" l="1"/>
  <c r="BE306" i="4"/>
  <c r="BM306" i="4" s="1"/>
  <c r="BN306" i="4" s="1"/>
  <c r="BO306" i="4" s="1"/>
  <c r="AW570" i="4"/>
  <c r="AY569" i="4"/>
  <c r="AZ499" i="4"/>
  <c r="I708" i="4"/>
  <c r="H709" i="4" s="1"/>
  <c r="K555" i="4"/>
  <c r="L555" i="4" s="1"/>
  <c r="AA385" i="4"/>
  <c r="V385" i="4"/>
  <c r="E361" i="12"/>
  <c r="F361" i="12" s="1"/>
  <c r="H361" i="12" s="1"/>
  <c r="O555" i="4" l="1"/>
  <c r="AB370" i="14"/>
  <c r="BG306" i="4"/>
  <c r="BK306" i="4" s="1"/>
  <c r="AU570" i="4"/>
  <c r="AX570" i="4" s="1"/>
  <c r="BA499" i="4"/>
  <c r="BC499" i="4" s="1"/>
  <c r="I709" i="4"/>
  <c r="G710" i="4"/>
  <c r="E710" i="4" s="1"/>
  <c r="J556" i="4"/>
  <c r="W385" i="4"/>
  <c r="U386" i="4"/>
  <c r="BI306" i="4" l="1"/>
  <c r="BL306" i="4" s="1"/>
  <c r="BQ306" i="4" s="1"/>
  <c r="BR306" i="4" s="1"/>
  <c r="AL305" i="14" s="1"/>
  <c r="AW571" i="4"/>
  <c r="AU571" i="4" s="1"/>
  <c r="AY570" i="4"/>
  <c r="AZ500" i="4"/>
  <c r="H710" i="4"/>
  <c r="I710" i="4" s="1"/>
  <c r="K556" i="4"/>
  <c r="L556" i="4" s="1"/>
  <c r="S386" i="4"/>
  <c r="X386" i="4"/>
  <c r="BJ306" i="4" l="1"/>
  <c r="BP306" i="4"/>
  <c r="O556" i="4"/>
  <c r="AB372" i="14"/>
  <c r="BS306" i="4"/>
  <c r="AF604" i="14"/>
  <c r="BE307" i="4"/>
  <c r="BM307" i="4" s="1"/>
  <c r="BN307" i="4" s="1"/>
  <c r="BO307" i="4" s="1"/>
  <c r="AX571" i="4"/>
  <c r="BA500" i="4"/>
  <c r="BC500" i="4" s="1"/>
  <c r="Y386" i="4"/>
  <c r="AA386" i="4" s="1"/>
  <c r="G711" i="4"/>
  <c r="E711" i="4" s="1"/>
  <c r="H711" i="4" s="1"/>
  <c r="G712" i="4" s="1"/>
  <c r="E712" i="4" s="1"/>
  <c r="J557" i="4"/>
  <c r="K557" i="4" s="1"/>
  <c r="L557" i="4" s="1"/>
  <c r="V386" i="4"/>
  <c r="W386" i="4" s="1"/>
  <c r="E362" i="12"/>
  <c r="F362" i="12" s="1"/>
  <c r="H362" i="12" s="1"/>
  <c r="BG307" i="4" l="1"/>
  <c r="BK307" i="4" s="1"/>
  <c r="O557" i="4"/>
  <c r="AB374" i="14"/>
  <c r="AW572" i="4"/>
  <c r="AU572" i="4" s="1"/>
  <c r="AY571" i="4"/>
  <c r="AZ501" i="4"/>
  <c r="I711" i="4"/>
  <c r="H712" i="4" s="1"/>
  <c r="I712" i="4" s="1"/>
  <c r="U387" i="4"/>
  <c r="J558" i="4"/>
  <c r="BI307" i="4" l="1"/>
  <c r="BL307" i="4" s="1"/>
  <c r="BP307" i="4" s="1"/>
  <c r="AF607" i="14" s="1"/>
  <c r="BQ307" i="4"/>
  <c r="BR307" i="4" s="1"/>
  <c r="AL306" i="14" s="1"/>
  <c r="AX572" i="4"/>
  <c r="BA501" i="4"/>
  <c r="BC501" i="4" s="1"/>
  <c r="S387" i="4"/>
  <c r="V387" i="4" s="1"/>
  <c r="U388" i="4" s="1"/>
  <c r="G713" i="4"/>
  <c r="E713" i="4" s="1"/>
  <c r="H713" i="4" s="1"/>
  <c r="I713" i="4" s="1"/>
  <c r="X387" i="4"/>
  <c r="K558" i="4"/>
  <c r="L558" i="4" s="1"/>
  <c r="BJ307" i="4" l="1"/>
  <c r="BE308" i="4" s="1"/>
  <c r="BG308" i="4" s="1"/>
  <c r="BK308" i="4" s="1"/>
  <c r="O558" i="4"/>
  <c r="AB378" i="14"/>
  <c r="BI308" i="4"/>
  <c r="BL308" i="4" s="1"/>
  <c r="BM308" i="4"/>
  <c r="BN308" i="4" s="1"/>
  <c r="BO308" i="4" s="1"/>
  <c r="BS307" i="4"/>
  <c r="AW573" i="4"/>
  <c r="AY572" i="4"/>
  <c r="AZ502" i="4"/>
  <c r="Y387" i="4"/>
  <c r="AA387" i="4" s="1"/>
  <c r="G714" i="4"/>
  <c r="E714" i="4" s="1"/>
  <c r="H714" i="4" s="1"/>
  <c r="I714" i="4" s="1"/>
  <c r="W387" i="4"/>
  <c r="J559" i="4"/>
  <c r="S388" i="4"/>
  <c r="E363" i="12"/>
  <c r="F363" i="12" s="1"/>
  <c r="H363" i="12" s="1"/>
  <c r="BJ308" i="4" l="1"/>
  <c r="BE309" i="4"/>
  <c r="BM309" i="4" s="1"/>
  <c r="BN309" i="4" s="1"/>
  <c r="BO309" i="4" s="1"/>
  <c r="BQ308" i="4"/>
  <c r="BR308" i="4" s="1"/>
  <c r="AL307" i="14" s="1"/>
  <c r="BP308" i="4"/>
  <c r="AF609" i="14" s="1"/>
  <c r="AU573" i="4"/>
  <c r="AX573" i="4" s="1"/>
  <c r="BA502" i="4"/>
  <c r="BC502" i="4" s="1"/>
  <c r="X388" i="4"/>
  <c r="Y388" i="4" s="1"/>
  <c r="AA388" i="4" s="1"/>
  <c r="G715" i="4"/>
  <c r="E715" i="4" s="1"/>
  <c r="H715" i="4" s="1"/>
  <c r="K559" i="4"/>
  <c r="L559" i="4" s="1"/>
  <c r="V388" i="4"/>
  <c r="O559" i="4" l="1"/>
  <c r="AB381" i="14"/>
  <c r="BS308" i="4"/>
  <c r="BG309" i="4"/>
  <c r="BK309" i="4" s="1"/>
  <c r="AY573" i="4"/>
  <c r="AW574" i="4"/>
  <c r="AU574" i="4" s="1"/>
  <c r="AZ503" i="4"/>
  <c r="G716" i="4"/>
  <c r="E716" i="4" s="1"/>
  <c r="I715" i="4"/>
  <c r="J560" i="4"/>
  <c r="W388" i="4"/>
  <c r="U389" i="4"/>
  <c r="BI309" i="4" l="1"/>
  <c r="BL309" i="4" s="1"/>
  <c r="BP309" i="4" s="1"/>
  <c r="AF612" i="14" s="1"/>
  <c r="AX574" i="4"/>
  <c r="AY574" i="4" s="1"/>
  <c r="BA503" i="4"/>
  <c r="BC503" i="4" s="1"/>
  <c r="H716" i="4"/>
  <c r="G717" i="4" s="1"/>
  <c r="E717" i="4" s="1"/>
  <c r="K560" i="4"/>
  <c r="L560" i="4" s="1"/>
  <c r="X389" i="4"/>
  <c r="Y389" i="4" s="1"/>
  <c r="S389" i="4"/>
  <c r="E364" i="12"/>
  <c r="F364" i="12" s="1"/>
  <c r="H364" i="12" s="1"/>
  <c r="AW575" i="4" l="1"/>
  <c r="AU575" i="4" s="1"/>
  <c r="AX575" i="4" s="1"/>
  <c r="AY575" i="4" s="1"/>
  <c r="O560" i="4"/>
  <c r="AB383" i="14"/>
  <c r="BQ309" i="4"/>
  <c r="BR309" i="4" s="1"/>
  <c r="BJ309" i="4"/>
  <c r="AZ504" i="4"/>
  <c r="I716" i="4"/>
  <c r="H717" i="4" s="1"/>
  <c r="J561" i="4"/>
  <c r="AA389" i="4"/>
  <c r="V389" i="4"/>
  <c r="AW576" i="4" l="1"/>
  <c r="AU576" i="4" s="1"/>
  <c r="AX576" i="4" s="1"/>
  <c r="BS309" i="4"/>
  <c r="AL308" i="14"/>
  <c r="BE310" i="4"/>
  <c r="BA504" i="4"/>
  <c r="BC504" i="4" s="1"/>
  <c r="G718" i="4"/>
  <c r="E718" i="4" s="1"/>
  <c r="I717" i="4"/>
  <c r="K561" i="4"/>
  <c r="L561" i="4" s="1"/>
  <c r="W389" i="4"/>
  <c r="U390" i="4"/>
  <c r="O561" i="4" l="1"/>
  <c r="AB385" i="14"/>
  <c r="BG310" i="4"/>
  <c r="BI310" i="4" s="1"/>
  <c r="BL310" i="4" s="1"/>
  <c r="BM310" i="4"/>
  <c r="BN310" i="4" s="1"/>
  <c r="BO310" i="4" s="1"/>
  <c r="AY576" i="4"/>
  <c r="AW577" i="4"/>
  <c r="AU577" i="4" s="1"/>
  <c r="AX577" i="4" s="1"/>
  <c r="AZ505" i="4"/>
  <c r="H718" i="4"/>
  <c r="J562" i="4"/>
  <c r="K562" i="4" s="1"/>
  <c r="L562" i="4" s="1"/>
  <c r="S390" i="4"/>
  <c r="X390" i="4"/>
  <c r="E365" i="12"/>
  <c r="F365" i="12" s="1"/>
  <c r="H365" i="12" s="1"/>
  <c r="O562" i="4" l="1"/>
  <c r="AB389" i="14"/>
  <c r="BQ310" i="4"/>
  <c r="BR310" i="4" s="1"/>
  <c r="AL309" i="14" s="1"/>
  <c r="BP310" i="4"/>
  <c r="AF614" i="14" s="1"/>
  <c r="BK310" i="4"/>
  <c r="BJ310" i="4"/>
  <c r="AY577" i="4"/>
  <c r="AW578" i="4"/>
  <c r="AU578" i="4" s="1"/>
  <c r="BA505" i="4"/>
  <c r="BC505" i="4" s="1"/>
  <c r="Y390" i="4"/>
  <c r="AA390" i="4" s="1"/>
  <c r="G719" i="4"/>
  <c r="E719" i="4" s="1"/>
  <c r="I718" i="4"/>
  <c r="V390" i="4"/>
  <c r="W390" i="4" s="1"/>
  <c r="J563" i="4"/>
  <c r="AX578" i="4" l="1"/>
  <c r="AW579" i="4" s="1"/>
  <c r="BE311" i="4"/>
  <c r="BM311" i="4" s="1"/>
  <c r="BN311" i="4" s="1"/>
  <c r="BO311" i="4" s="1"/>
  <c r="BS310" i="4"/>
  <c r="AZ506" i="4"/>
  <c r="H719" i="4"/>
  <c r="G720" i="4" s="1"/>
  <c r="E720" i="4" s="1"/>
  <c r="U391" i="4"/>
  <c r="K563" i="4"/>
  <c r="L563" i="4" s="1"/>
  <c r="E366" i="12"/>
  <c r="F366" i="12" s="1"/>
  <c r="H366" i="12" s="1"/>
  <c r="AY578" i="4" l="1"/>
  <c r="BG311" i="4"/>
  <c r="BK311" i="4" s="1"/>
  <c r="O563" i="4"/>
  <c r="AB391" i="14"/>
  <c r="AU579" i="4"/>
  <c r="BA506" i="4"/>
  <c r="BC506" i="4" s="1"/>
  <c r="I719" i="4"/>
  <c r="H720" i="4" s="1"/>
  <c r="S391" i="4"/>
  <c r="X391" i="4"/>
  <c r="J564" i="4"/>
  <c r="AX579" i="4" l="1"/>
  <c r="AY579" i="4" s="1"/>
  <c r="BI311" i="4"/>
  <c r="BL311" i="4" s="1"/>
  <c r="BP311" i="4" s="1"/>
  <c r="AF617" i="14" s="1"/>
  <c r="AZ507" i="4"/>
  <c r="Y391" i="4"/>
  <c r="AA391" i="4" s="1"/>
  <c r="G721" i="4"/>
  <c r="E721" i="4" s="1"/>
  <c r="I720" i="4"/>
  <c r="V391" i="4"/>
  <c r="K564" i="4"/>
  <c r="L564" i="4" s="1"/>
  <c r="AW580" i="4" l="1"/>
  <c r="AU580" i="4" s="1"/>
  <c r="AX580" i="4" s="1"/>
  <c r="AY580" i="4" s="1"/>
  <c r="BQ311" i="4"/>
  <c r="BR311" i="4" s="1"/>
  <c r="AL310" i="14" s="1"/>
  <c r="BJ311" i="4"/>
  <c r="O564" i="4"/>
  <c r="AB393" i="14"/>
  <c r="BA507" i="4"/>
  <c r="BC507" i="4" s="1"/>
  <c r="H721" i="4"/>
  <c r="I721" i="4" s="1"/>
  <c r="U392" i="4"/>
  <c r="W391" i="4"/>
  <c r="J565" i="4"/>
  <c r="E367" i="12"/>
  <c r="F367" i="12" s="1"/>
  <c r="H367" i="12" s="1"/>
  <c r="AW581" i="4" l="1"/>
  <c r="AU581" i="4" s="1"/>
  <c r="AX581" i="4" s="1"/>
  <c r="AW582" i="4" s="1"/>
  <c r="BS311" i="4"/>
  <c r="BE312" i="4"/>
  <c r="BG312" i="4" s="1"/>
  <c r="BK312" i="4" s="1"/>
  <c r="AZ508" i="4"/>
  <c r="G722" i="4"/>
  <c r="E722" i="4" s="1"/>
  <c r="H722" i="4" s="1"/>
  <c r="S392" i="4"/>
  <c r="X392" i="4"/>
  <c r="K565" i="4"/>
  <c r="L565" i="4" s="1"/>
  <c r="AU582" i="4" l="1"/>
  <c r="AY581" i="4"/>
  <c r="BM312" i="4"/>
  <c r="BN312" i="4" s="1"/>
  <c r="BO312" i="4" s="1"/>
  <c r="BI312" i="4"/>
  <c r="O565" i="4"/>
  <c r="AB395" i="14"/>
  <c r="BA508" i="4"/>
  <c r="BC508" i="4" s="1"/>
  <c r="Y392" i="4"/>
  <c r="AA392" i="4" s="1"/>
  <c r="G723" i="4"/>
  <c r="E723" i="4" s="1"/>
  <c r="I722" i="4"/>
  <c r="V392" i="4"/>
  <c r="J566" i="4"/>
  <c r="AX582" i="4" l="1"/>
  <c r="AY582" i="4"/>
  <c r="AW583" i="4"/>
  <c r="AU583" i="4" s="1"/>
  <c r="AX583" i="4" s="1"/>
  <c r="AW584" i="4" s="1"/>
  <c r="AU584" i="4" s="1"/>
  <c r="BL312" i="4"/>
  <c r="BJ312" i="4"/>
  <c r="AZ509" i="4"/>
  <c r="H723" i="4"/>
  <c r="W392" i="4"/>
  <c r="U393" i="4"/>
  <c r="K566" i="4"/>
  <c r="L566" i="4" s="1"/>
  <c r="E368" i="12"/>
  <c r="F368" i="12" s="1"/>
  <c r="H368" i="12" s="1"/>
  <c r="AY583" i="4" l="1"/>
  <c r="BE313" i="4"/>
  <c r="BG313" i="4" s="1"/>
  <c r="BK313" i="4" s="1"/>
  <c r="BQ312" i="4"/>
  <c r="BR312" i="4" s="1"/>
  <c r="BP312" i="4"/>
  <c r="AF619" i="14" s="1"/>
  <c r="O566" i="4"/>
  <c r="AB399" i="14"/>
  <c r="AX584" i="4"/>
  <c r="AW585" i="4" s="1"/>
  <c r="BA509" i="4"/>
  <c r="BC509" i="4" s="1"/>
  <c r="I723" i="4"/>
  <c r="G724" i="4"/>
  <c r="E724" i="4" s="1"/>
  <c r="X393" i="4"/>
  <c r="S393" i="4"/>
  <c r="J567" i="4"/>
  <c r="AY584" i="4" l="1"/>
  <c r="AL311" i="14"/>
  <c r="BS312" i="4"/>
  <c r="BM313" i="4"/>
  <c r="BN313" i="4" s="1"/>
  <c r="BO313" i="4" s="1"/>
  <c r="BI313" i="4"/>
  <c r="AU585" i="4"/>
  <c r="AX585" i="4" s="1"/>
  <c r="AZ510" i="4"/>
  <c r="Y393" i="4"/>
  <c r="AA393" i="4" s="1"/>
  <c r="H724" i="4"/>
  <c r="G725" i="4" s="1"/>
  <c r="E725" i="4" s="1"/>
  <c r="V393" i="4"/>
  <c r="K567" i="4"/>
  <c r="L567" i="4" s="1"/>
  <c r="E369" i="12"/>
  <c r="F369" i="12" s="1"/>
  <c r="H369" i="12" s="1"/>
  <c r="BL313" i="4" l="1"/>
  <c r="BJ313" i="4"/>
  <c r="BE314" i="4" s="1"/>
  <c r="O567" i="4"/>
  <c r="AB401" i="14"/>
  <c r="AY585" i="4"/>
  <c r="AW586" i="4"/>
  <c r="BA510" i="4"/>
  <c r="BC510" i="4" s="1"/>
  <c r="I724" i="4"/>
  <c r="H725" i="4" s="1"/>
  <c r="G726" i="4" s="1"/>
  <c r="E726" i="4" s="1"/>
  <c r="W393" i="4"/>
  <c r="U394" i="4"/>
  <c r="J568" i="4"/>
  <c r="BG314" i="4" l="1"/>
  <c r="BM314" i="4"/>
  <c r="BN314" i="4" s="1"/>
  <c r="BO314" i="4" s="1"/>
  <c r="BP313" i="4"/>
  <c r="AF621" i="14" s="1"/>
  <c r="BQ313" i="4"/>
  <c r="BR313" i="4" s="1"/>
  <c r="AU586" i="4"/>
  <c r="AX586" i="4" s="1"/>
  <c r="AZ511" i="4"/>
  <c r="I725" i="4"/>
  <c r="H726" i="4" s="1"/>
  <c r="X394" i="4"/>
  <c r="S394" i="4"/>
  <c r="K568" i="4"/>
  <c r="L568" i="4" s="1"/>
  <c r="BS313" i="4" l="1"/>
  <c r="AL312" i="14"/>
  <c r="BK314" i="4"/>
  <c r="BI314" i="4"/>
  <c r="O568" i="4"/>
  <c r="AB403" i="14"/>
  <c r="AW587" i="4"/>
  <c r="AU587" i="4" s="1"/>
  <c r="AY586" i="4"/>
  <c r="BA511" i="4"/>
  <c r="BC511" i="4" s="1"/>
  <c r="Y394" i="4"/>
  <c r="AA394" i="4" s="1"/>
  <c r="I726" i="4"/>
  <c r="G727" i="4"/>
  <c r="E727" i="4" s="1"/>
  <c r="V394" i="4"/>
  <c r="J569" i="4"/>
  <c r="E370" i="12"/>
  <c r="F370" i="12" s="1"/>
  <c r="H370" i="12" s="1"/>
  <c r="BL314" i="4" l="1"/>
  <c r="BJ314" i="4"/>
  <c r="AX587" i="4"/>
  <c r="AZ512" i="4"/>
  <c r="H727" i="4"/>
  <c r="G728" i="4" s="1"/>
  <c r="E728" i="4" s="1"/>
  <c r="W394" i="4"/>
  <c r="U395" i="4"/>
  <c r="K569" i="4"/>
  <c r="L569" i="4" s="1"/>
  <c r="BE315" i="4" l="1"/>
  <c r="BG315" i="4" s="1"/>
  <c r="BK315" i="4" s="1"/>
  <c r="BP314" i="4"/>
  <c r="AF623" i="14" s="1"/>
  <c r="BQ314" i="4"/>
  <c r="BR314" i="4" s="1"/>
  <c r="O569" i="4"/>
  <c r="AB405" i="14"/>
  <c r="AW588" i="4"/>
  <c r="AY587" i="4"/>
  <c r="BA512" i="4"/>
  <c r="BC512" i="4" s="1"/>
  <c r="S395" i="4"/>
  <c r="V395" i="4" s="1"/>
  <c r="I727" i="4"/>
  <c r="H728" i="4" s="1"/>
  <c r="G729" i="4" s="1"/>
  <c r="E729" i="4" s="1"/>
  <c r="X395" i="4"/>
  <c r="Y395" i="4" s="1"/>
  <c r="J570" i="4"/>
  <c r="AL313" i="14" l="1"/>
  <c r="BS314" i="4"/>
  <c r="BM315" i="4"/>
  <c r="BN315" i="4" s="1"/>
  <c r="BO315" i="4" s="1"/>
  <c r="BI315" i="4"/>
  <c r="AU588" i="4"/>
  <c r="AX588" i="4" s="1"/>
  <c r="AZ513" i="4"/>
  <c r="I728" i="4"/>
  <c r="H729" i="4" s="1"/>
  <c r="I729" i="4" s="1"/>
  <c r="AA395" i="4"/>
  <c r="W395" i="4"/>
  <c r="U396" i="4"/>
  <c r="K570" i="4"/>
  <c r="L570" i="4" s="1"/>
  <c r="E371" i="12"/>
  <c r="F371" i="12" s="1"/>
  <c r="H371" i="12" s="1"/>
  <c r="BL315" i="4" l="1"/>
  <c r="BJ315" i="4"/>
  <c r="O570" i="4"/>
  <c r="AB410" i="14"/>
  <c r="AW589" i="4"/>
  <c r="AY588" i="4"/>
  <c r="BA513" i="4"/>
  <c r="BC513" i="4" s="1"/>
  <c r="S396" i="4"/>
  <c r="V396" i="4" s="1"/>
  <c r="G730" i="4"/>
  <c r="E730" i="4" s="1"/>
  <c r="H730" i="4" s="1"/>
  <c r="I730" i="4" s="1"/>
  <c r="X396" i="4"/>
  <c r="J571" i="4"/>
  <c r="BE316" i="4" l="1"/>
  <c r="BM316" i="4" s="1"/>
  <c r="BN316" i="4" s="1"/>
  <c r="BO316" i="4" s="1"/>
  <c r="BQ315" i="4"/>
  <c r="BR315" i="4" s="1"/>
  <c r="BP315" i="4"/>
  <c r="AF626" i="14" s="1"/>
  <c r="AU589" i="4"/>
  <c r="AX589" i="4" s="1"/>
  <c r="AZ514" i="4"/>
  <c r="Y396" i="4"/>
  <c r="AA396" i="4" s="1"/>
  <c r="G731" i="4"/>
  <c r="E731" i="4" s="1"/>
  <c r="H731" i="4" s="1"/>
  <c r="G732" i="4" s="1"/>
  <c r="E732" i="4" s="1"/>
  <c r="W396" i="4"/>
  <c r="U397" i="4"/>
  <c r="K571" i="4"/>
  <c r="L571" i="4" s="1"/>
  <c r="BG316" i="4" l="1"/>
  <c r="BI316" i="4" s="1"/>
  <c r="AL314" i="14"/>
  <c r="BS315" i="4"/>
  <c r="O571" i="4"/>
  <c r="AB292" i="14"/>
  <c r="AY589" i="4"/>
  <c r="AW590" i="4"/>
  <c r="AU590" i="4" s="1"/>
  <c r="BA514" i="4"/>
  <c r="BC514" i="4" s="1"/>
  <c r="S397" i="4"/>
  <c r="V397" i="4" s="1"/>
  <c r="I731" i="4"/>
  <c r="H732" i="4" s="1"/>
  <c r="I732" i="4" s="1"/>
  <c r="X397" i="4"/>
  <c r="J572" i="4"/>
  <c r="E372" i="12"/>
  <c r="F372" i="12" s="1"/>
  <c r="H372" i="12" s="1"/>
  <c r="BK316" i="4" l="1"/>
  <c r="AX590" i="4"/>
  <c r="AW591" i="4" s="1"/>
  <c r="AU591" i="4" s="1"/>
  <c r="BL316" i="4"/>
  <c r="BJ316" i="4"/>
  <c r="BE317" i="4" s="1"/>
  <c r="BM317" i="4" s="1"/>
  <c r="BN317" i="4" s="1"/>
  <c r="BO317" i="4" s="1"/>
  <c r="AZ515" i="4"/>
  <c r="Y397" i="4"/>
  <c r="AA397" i="4" s="1"/>
  <c r="G733" i="4"/>
  <c r="E733" i="4" s="1"/>
  <c r="H733" i="4" s="1"/>
  <c r="I733" i="4" s="1"/>
  <c r="W397" i="4"/>
  <c r="U398" i="4"/>
  <c r="K572" i="4"/>
  <c r="L572" i="4" s="1"/>
  <c r="AY590" i="4" l="1"/>
  <c r="BG317" i="4"/>
  <c r="BK317" i="4" s="1"/>
  <c r="BP316" i="4"/>
  <c r="AF630" i="14" s="1"/>
  <c r="BQ316" i="4"/>
  <c r="BR316" i="4" s="1"/>
  <c r="O572" i="4"/>
  <c r="AB351" i="14"/>
  <c r="AX591" i="4"/>
  <c r="AW592" i="4" s="1"/>
  <c r="BA515" i="4"/>
  <c r="BC515" i="4" s="1"/>
  <c r="S398" i="4"/>
  <c r="G734" i="4"/>
  <c r="E734" i="4" s="1"/>
  <c r="H734" i="4" s="1"/>
  <c r="I734" i="4" s="1"/>
  <c r="X398" i="4"/>
  <c r="Y398" i="4" s="1"/>
  <c r="J573" i="4"/>
  <c r="AY591" i="4" l="1"/>
  <c r="BI317" i="4"/>
  <c r="BL317" i="4" s="1"/>
  <c r="AL315" i="14"/>
  <c r="BS316" i="4"/>
  <c r="AU592" i="4"/>
  <c r="AZ516" i="4"/>
  <c r="V398" i="4"/>
  <c r="U399" i="4" s="1"/>
  <c r="G735" i="4"/>
  <c r="E735" i="4" s="1"/>
  <c r="H735" i="4" s="1"/>
  <c r="G736" i="4" s="1"/>
  <c r="E736" i="4" s="1"/>
  <c r="AA398" i="4"/>
  <c r="K573" i="4"/>
  <c r="L573" i="4" s="1"/>
  <c r="E373" i="12"/>
  <c r="F373" i="12" s="1"/>
  <c r="H373" i="12" s="1"/>
  <c r="AX592" i="4" l="1"/>
  <c r="AW593" i="4" s="1"/>
  <c r="AU593" i="4" s="1"/>
  <c r="BJ317" i="4"/>
  <c r="BE318" i="4" s="1"/>
  <c r="BG318" i="4" s="1"/>
  <c r="BK318" i="4" s="1"/>
  <c r="BQ317" i="4"/>
  <c r="BR317" i="4" s="1"/>
  <c r="BP317" i="4"/>
  <c r="AF628" i="14" s="1"/>
  <c r="O573" i="4"/>
  <c r="AB70" i="14"/>
  <c r="BA516" i="4"/>
  <c r="BC516" i="4" s="1"/>
  <c r="W398" i="4"/>
  <c r="I735" i="4"/>
  <c r="H736" i="4" s="1"/>
  <c r="I736" i="4" s="1"/>
  <c r="X399" i="4"/>
  <c r="S399" i="4"/>
  <c r="J574" i="4"/>
  <c r="AY592" i="4" l="1"/>
  <c r="AL316" i="14"/>
  <c r="BS317" i="4"/>
  <c r="BM318" i="4"/>
  <c r="BN318" i="4" s="1"/>
  <c r="BO318" i="4" s="1"/>
  <c r="BI318" i="4"/>
  <c r="AX593" i="4"/>
  <c r="AW594" i="4" s="1"/>
  <c r="AZ517" i="4"/>
  <c r="Y399" i="4"/>
  <c r="AA399" i="4" s="1"/>
  <c r="V399" i="4"/>
  <c r="K574" i="4"/>
  <c r="L574" i="4" s="1"/>
  <c r="E374" i="12"/>
  <c r="F374" i="12" s="1"/>
  <c r="H374" i="12" s="1"/>
  <c r="AY593" i="4" l="1"/>
  <c r="BL318" i="4"/>
  <c r="BJ318" i="4"/>
  <c r="O574" i="4"/>
  <c r="AB301" i="14"/>
  <c r="AU594" i="4"/>
  <c r="BA517" i="4"/>
  <c r="BC517" i="4" s="1"/>
  <c r="W399" i="4"/>
  <c r="U400" i="4"/>
  <c r="J575" i="4"/>
  <c r="K575" i="4" s="1"/>
  <c r="L575" i="4" s="1"/>
  <c r="E375" i="12"/>
  <c r="F375" i="12" s="1"/>
  <c r="H375" i="12" s="1"/>
  <c r="AX594" i="4" l="1"/>
  <c r="AY594" i="4" s="1"/>
  <c r="BE319" i="4"/>
  <c r="BG319" i="4" s="1"/>
  <c r="BK319" i="4" s="1"/>
  <c r="BP318" i="4"/>
  <c r="AF632" i="14" s="1"/>
  <c r="BQ318" i="4"/>
  <c r="BR318" i="4" s="1"/>
  <c r="O575" i="4"/>
  <c r="AB308" i="14"/>
  <c r="AW595" i="4"/>
  <c r="AU595" i="4" s="1"/>
  <c r="AZ518" i="4"/>
  <c r="S400" i="4"/>
  <c r="V400" i="4" s="1"/>
  <c r="X400" i="4"/>
  <c r="Y400" i="4" s="1"/>
  <c r="J576" i="4"/>
  <c r="AL317" i="14" l="1"/>
  <c r="BS318" i="4"/>
  <c r="BM319" i="4"/>
  <c r="BN319" i="4" s="1"/>
  <c r="BO319" i="4" s="1"/>
  <c r="BI319" i="4"/>
  <c r="AX595" i="4"/>
  <c r="AW596" i="4" s="1"/>
  <c r="AU596" i="4" s="1"/>
  <c r="BA518" i="4"/>
  <c r="BC518" i="4" s="1"/>
  <c r="AA400" i="4"/>
  <c r="W400" i="4"/>
  <c r="U401" i="4"/>
  <c r="K576" i="4"/>
  <c r="L576" i="4" s="1"/>
  <c r="E376" i="12"/>
  <c r="F376" i="12" s="1"/>
  <c r="H376" i="12" s="1"/>
  <c r="AY595" i="4" l="1"/>
  <c r="AX596" i="4" s="1"/>
  <c r="AW597" i="4" s="1"/>
  <c r="AU597" i="4" s="1"/>
  <c r="BL319" i="4"/>
  <c r="BJ319" i="4"/>
  <c r="O576" i="4"/>
  <c r="AB318" i="14"/>
  <c r="AZ519" i="4"/>
  <c r="X401" i="4"/>
  <c r="Y401" i="4" s="1"/>
  <c r="S401" i="4"/>
  <c r="J577" i="4"/>
  <c r="AY596" i="4" l="1"/>
  <c r="BE320" i="4"/>
  <c r="BG320" i="4" s="1"/>
  <c r="BK320" i="4" s="1"/>
  <c r="BQ319" i="4"/>
  <c r="BR319" i="4" s="1"/>
  <c r="BP319" i="4"/>
  <c r="AF636" i="14" s="1"/>
  <c r="AX597" i="4"/>
  <c r="AW598" i="4" s="1"/>
  <c r="AU598" i="4" s="1"/>
  <c r="BA519" i="4"/>
  <c r="BC519" i="4" s="1"/>
  <c r="V401" i="4"/>
  <c r="AA401" i="4"/>
  <c r="K577" i="4"/>
  <c r="L577" i="4" s="1"/>
  <c r="E377" i="12"/>
  <c r="F377" i="12" s="1"/>
  <c r="H377" i="12" s="1"/>
  <c r="AL318" i="14" l="1"/>
  <c r="BS319" i="4"/>
  <c r="BM320" i="4"/>
  <c r="BN320" i="4" s="1"/>
  <c r="BO320" i="4" s="1"/>
  <c r="BI320" i="4"/>
  <c r="AY597" i="4"/>
  <c r="AX598" i="4" s="1"/>
  <c r="O577" i="4"/>
  <c r="AB323" i="14"/>
  <c r="AZ520" i="4"/>
  <c r="U402" i="4"/>
  <c r="W401" i="4"/>
  <c r="J578" i="4"/>
  <c r="BL320" i="4" l="1"/>
  <c r="BJ320" i="4"/>
  <c r="AW599" i="4"/>
  <c r="AU599" i="4" s="1"/>
  <c r="AY598" i="4"/>
  <c r="BA520" i="4"/>
  <c r="BC520" i="4" s="1"/>
  <c r="S402" i="4"/>
  <c r="V402" i="4" s="1"/>
  <c r="W402" i="4" s="1"/>
  <c r="X402" i="4"/>
  <c r="Y402" i="4" s="1"/>
  <c r="K578" i="4"/>
  <c r="L578" i="4" s="1"/>
  <c r="E378" i="12"/>
  <c r="F378" i="12" s="1"/>
  <c r="H378" i="12" s="1"/>
  <c r="BE321" i="4" l="1"/>
  <c r="BG321" i="4" s="1"/>
  <c r="BK321" i="4" s="1"/>
  <c r="BQ320" i="4"/>
  <c r="BR320" i="4" s="1"/>
  <c r="BP320" i="4"/>
  <c r="AF638" i="14" s="1"/>
  <c r="O578" i="4"/>
  <c r="AB328" i="14"/>
  <c r="AX599" i="4"/>
  <c r="AZ521" i="4"/>
  <c r="U403" i="4"/>
  <c r="AA402" i="4"/>
  <c r="J579" i="4"/>
  <c r="AL319" i="14" l="1"/>
  <c r="BS320" i="4"/>
  <c r="BM321" i="4"/>
  <c r="BN321" i="4" s="1"/>
  <c r="BO321" i="4" s="1"/>
  <c r="BI321" i="4"/>
  <c r="AW600" i="4"/>
  <c r="AY599" i="4"/>
  <c r="BA521" i="4"/>
  <c r="BC521" i="4" s="1"/>
  <c r="S403" i="4"/>
  <c r="X403" i="4"/>
  <c r="K579" i="4"/>
  <c r="L579" i="4" s="1"/>
  <c r="BL321" i="4" l="1"/>
  <c r="BJ321" i="4"/>
  <c r="O579" i="4"/>
  <c r="AB337" i="14"/>
  <c r="AU600" i="4"/>
  <c r="AX600" i="4" s="1"/>
  <c r="AZ522" i="4"/>
  <c r="Y403" i="4"/>
  <c r="AA403" i="4" s="1"/>
  <c r="V403" i="4"/>
  <c r="J580" i="4"/>
  <c r="K580" i="4" s="1"/>
  <c r="L580" i="4" s="1"/>
  <c r="E379" i="12"/>
  <c r="F379" i="12" s="1"/>
  <c r="H379" i="12" s="1"/>
  <c r="BE322" i="4" l="1"/>
  <c r="BG322" i="4" s="1"/>
  <c r="BK322" i="4" s="1"/>
  <c r="BP321" i="4"/>
  <c r="AF640" i="14" s="1"/>
  <c r="BQ321" i="4"/>
  <c r="BR321" i="4" s="1"/>
  <c r="O580" i="4"/>
  <c r="AB341" i="14"/>
  <c r="AY600" i="4"/>
  <c r="AW601" i="4"/>
  <c r="BA522" i="4"/>
  <c r="BC522" i="4" s="1"/>
  <c r="W403" i="4"/>
  <c r="U404" i="4"/>
  <c r="J581" i="4"/>
  <c r="BM322" i="4" l="1"/>
  <c r="BN322" i="4" s="1"/>
  <c r="BO322" i="4" s="1"/>
  <c r="BI322" i="4"/>
  <c r="AL320" i="14"/>
  <c r="BS321" i="4"/>
  <c r="AU601" i="4"/>
  <c r="AX601" i="4" s="1"/>
  <c r="AZ523" i="4"/>
  <c r="S404" i="4"/>
  <c r="X404" i="4"/>
  <c r="K581" i="4"/>
  <c r="L581" i="4" s="1"/>
  <c r="E380" i="12"/>
  <c r="F380" i="12" s="1"/>
  <c r="H380" i="12" s="1"/>
  <c r="BJ322" i="4" l="1"/>
  <c r="BE323" i="4" s="1"/>
  <c r="BM323" i="4" s="1"/>
  <c r="BN323" i="4" s="1"/>
  <c r="BO323" i="4" s="1"/>
  <c r="BL322" i="4"/>
  <c r="O581" i="4"/>
  <c r="AB347" i="14"/>
  <c r="AW602" i="4"/>
  <c r="AY601" i="4"/>
  <c r="BA523" i="4"/>
  <c r="BC523" i="4" s="1"/>
  <c r="Y404" i="4"/>
  <c r="AA404" i="4" s="1"/>
  <c r="V404" i="4"/>
  <c r="J582" i="4"/>
  <c r="BG323" i="4" l="1"/>
  <c r="BK323" i="4" s="1"/>
  <c r="BP322" i="4"/>
  <c r="AF643" i="14" s="1"/>
  <c r="BQ322" i="4"/>
  <c r="BR322" i="4" s="1"/>
  <c r="AU602" i="4"/>
  <c r="AX602" i="4" s="1"/>
  <c r="AZ524" i="4"/>
  <c r="W404" i="4"/>
  <c r="U405" i="4"/>
  <c r="S405" i="4" s="1"/>
  <c r="K582" i="4"/>
  <c r="L582" i="4" s="1"/>
  <c r="E381" i="12"/>
  <c r="F381" i="12" s="1"/>
  <c r="H381" i="12" s="1"/>
  <c r="BI323" i="4" l="1"/>
  <c r="BL323" i="4" s="1"/>
  <c r="BQ323" i="4" s="1"/>
  <c r="BR323" i="4" s="1"/>
  <c r="AL322" i="14" s="1"/>
  <c r="BS322" i="4"/>
  <c r="AL321" i="14"/>
  <c r="O582" i="4"/>
  <c r="AB358" i="14"/>
  <c r="BJ323" i="4"/>
  <c r="BE324" i="4" s="1"/>
  <c r="BM324" i="4" s="1"/>
  <c r="BN324" i="4" s="1"/>
  <c r="BO324" i="4" s="1"/>
  <c r="AY602" i="4"/>
  <c r="AW603" i="4"/>
  <c r="BA524" i="4"/>
  <c r="BC524" i="4" s="1"/>
  <c r="V405" i="4"/>
  <c r="X405" i="4"/>
  <c r="J583" i="4"/>
  <c r="BP323" i="4" l="1"/>
  <c r="AF646" i="14" s="1"/>
  <c r="BG324" i="4"/>
  <c r="BK324" i="4" s="1"/>
  <c r="AU603" i="4"/>
  <c r="AX603" i="4" s="1"/>
  <c r="AZ525" i="4"/>
  <c r="Y405" i="4"/>
  <c r="AA405" i="4" s="1"/>
  <c r="U406" i="4"/>
  <c r="W405" i="4"/>
  <c r="K583" i="4"/>
  <c r="L583" i="4" s="1"/>
  <c r="BS323" i="4" l="1"/>
  <c r="O583" i="4"/>
  <c r="AB369" i="14"/>
  <c r="BI324" i="4"/>
  <c r="BJ324" i="4" s="1"/>
  <c r="AW604" i="4"/>
  <c r="AY603" i="4"/>
  <c r="BA525" i="4"/>
  <c r="BC525" i="4" s="1"/>
  <c r="X406" i="4"/>
  <c r="S406" i="4"/>
  <c r="J584" i="4"/>
  <c r="E382" i="12"/>
  <c r="F382" i="12" s="1"/>
  <c r="H382" i="12" s="1"/>
  <c r="BL324" i="4" l="1"/>
  <c r="AU604" i="4"/>
  <c r="AX604" i="4" s="1"/>
  <c r="AZ526" i="4"/>
  <c r="Y406" i="4"/>
  <c r="AA406" i="4" s="1"/>
  <c r="V406" i="4"/>
  <c r="K584" i="4"/>
  <c r="L584" i="4" s="1"/>
  <c r="O584" i="4" l="1"/>
  <c r="AB377" i="14"/>
  <c r="BQ324" i="4"/>
  <c r="BR324" i="4" s="1"/>
  <c r="AL323" i="14" s="1"/>
  <c r="BP324" i="4"/>
  <c r="BE325" i="4"/>
  <c r="AW605" i="4"/>
  <c r="AY604" i="4"/>
  <c r="BA526" i="4"/>
  <c r="BC526" i="4" s="1"/>
  <c r="W406" i="4"/>
  <c r="U407" i="4"/>
  <c r="J585" i="4"/>
  <c r="BS324" i="4" l="1"/>
  <c r="AF648" i="14"/>
  <c r="BM325" i="4"/>
  <c r="BN325" i="4" s="1"/>
  <c r="BO325" i="4" s="1"/>
  <c r="BG325" i="4"/>
  <c r="BK325" i="4" s="1"/>
  <c r="AU605" i="4"/>
  <c r="AX605" i="4" s="1"/>
  <c r="AZ527" i="4"/>
  <c r="X407" i="4"/>
  <c r="S407" i="4"/>
  <c r="K585" i="4"/>
  <c r="L585" i="4" s="1"/>
  <c r="E383" i="12"/>
  <c r="F383" i="12" s="1"/>
  <c r="H383" i="12" s="1"/>
  <c r="O585" i="4" l="1"/>
  <c r="AB388" i="14"/>
  <c r="BI325" i="4"/>
  <c r="BL325" i="4" s="1"/>
  <c r="AY605" i="4"/>
  <c r="AW606" i="4"/>
  <c r="BA527" i="4"/>
  <c r="BC527" i="4" s="1"/>
  <c r="Y407" i="4"/>
  <c r="AA407" i="4" s="1"/>
  <c r="V407" i="4"/>
  <c r="J586" i="4"/>
  <c r="E384" i="12"/>
  <c r="F384" i="12" s="1"/>
  <c r="H384" i="12" s="1"/>
  <c r="BJ325" i="4" l="1"/>
  <c r="BE326" i="4" s="1"/>
  <c r="BM326" i="4" s="1"/>
  <c r="BN326" i="4" s="1"/>
  <c r="BO326" i="4" s="1"/>
  <c r="BP325" i="4"/>
  <c r="AF650" i="14" s="1"/>
  <c r="BQ325" i="4"/>
  <c r="BR325" i="4" s="1"/>
  <c r="AU606" i="4"/>
  <c r="AX606" i="4" s="1"/>
  <c r="AZ528" i="4"/>
  <c r="BA528" i="4" s="1"/>
  <c r="BC528" i="4" s="1"/>
  <c r="W407" i="4"/>
  <c r="U408" i="4"/>
  <c r="S408" i="4" s="1"/>
  <c r="K586" i="4"/>
  <c r="L586" i="4" s="1"/>
  <c r="BS325" i="4" l="1"/>
  <c r="AL324" i="14"/>
  <c r="O586" i="4"/>
  <c r="AB398" i="14"/>
  <c r="BG326" i="4"/>
  <c r="BK326" i="4" s="1"/>
  <c r="AW607" i="4"/>
  <c r="AY606" i="4"/>
  <c r="AZ529" i="4"/>
  <c r="V408" i="4"/>
  <c r="X408" i="4"/>
  <c r="Y408" i="4" s="1"/>
  <c r="J587" i="4"/>
  <c r="E385" i="12"/>
  <c r="F385" i="12" s="1"/>
  <c r="H385" i="12" s="1"/>
  <c r="BI326" i="4" l="1"/>
  <c r="BJ326" i="4" s="1"/>
  <c r="AU607" i="4"/>
  <c r="AX607" i="4" s="1"/>
  <c r="BA529" i="4"/>
  <c r="BC529" i="4" s="1"/>
  <c r="AA408" i="4"/>
  <c r="U409" i="4"/>
  <c r="W408" i="4"/>
  <c r="K587" i="4"/>
  <c r="L587" i="4" s="1"/>
  <c r="O587" i="4" l="1"/>
  <c r="AB408" i="14"/>
  <c r="BE327" i="4"/>
  <c r="BG327" i="4" s="1"/>
  <c r="BL326" i="4"/>
  <c r="AW608" i="4"/>
  <c r="AY607" i="4"/>
  <c r="AZ530" i="4"/>
  <c r="X409" i="4"/>
  <c r="S409" i="4"/>
  <c r="J588" i="4"/>
  <c r="BI327" i="4" l="1"/>
  <c r="BJ327" i="4" s="1"/>
  <c r="BM327" i="4"/>
  <c r="BN327" i="4" s="1"/>
  <c r="BO327" i="4" s="1"/>
  <c r="BP326" i="4"/>
  <c r="AF652" i="14" s="1"/>
  <c r="BQ326" i="4"/>
  <c r="BR326" i="4" s="1"/>
  <c r="AL325" i="14" s="1"/>
  <c r="BK327" i="4"/>
  <c r="BL327" i="4"/>
  <c r="AU608" i="4"/>
  <c r="AX608" i="4" s="1"/>
  <c r="BA530" i="4"/>
  <c r="BC530" i="4" s="1"/>
  <c r="Y409" i="4"/>
  <c r="AA409" i="4" s="1"/>
  <c r="V409" i="4"/>
  <c r="K588" i="4"/>
  <c r="L588" i="4" s="1"/>
  <c r="E386" i="12"/>
  <c r="F386" i="12" s="1"/>
  <c r="H386" i="12" s="1"/>
  <c r="O588" i="4" l="1"/>
  <c r="AB411" i="14"/>
  <c r="BS326" i="4"/>
  <c r="BE328" i="4"/>
  <c r="BQ327" i="4"/>
  <c r="BR327" i="4" s="1"/>
  <c r="AL326" i="14" s="1"/>
  <c r="BP327" i="4"/>
  <c r="AF654" i="14" s="1"/>
  <c r="AW609" i="4"/>
  <c r="AU609" i="4" s="1"/>
  <c r="AY608" i="4"/>
  <c r="AZ531" i="4"/>
  <c r="U410" i="4"/>
  <c r="S410" i="4" s="1"/>
  <c r="W409" i="4"/>
  <c r="J589" i="4"/>
  <c r="BM328" i="4" l="1"/>
  <c r="BN328" i="4" s="1"/>
  <c r="BO328" i="4" s="1"/>
  <c r="BS327" i="4"/>
  <c r="BG328" i="4"/>
  <c r="BK328" i="4" s="1"/>
  <c r="AX609" i="4"/>
  <c r="BA531" i="4"/>
  <c r="BC531" i="4" s="1"/>
  <c r="V410" i="4"/>
  <c r="X410" i="4"/>
  <c r="Y410" i="4" s="1"/>
  <c r="K589" i="4"/>
  <c r="L589" i="4" s="1"/>
  <c r="E387" i="12"/>
  <c r="F387" i="12" s="1"/>
  <c r="H387" i="12" s="1"/>
  <c r="O589" i="4" l="1"/>
  <c r="AB413" i="14"/>
  <c r="BI328" i="4"/>
  <c r="BL328" i="4" s="1"/>
  <c r="BP328" i="4" s="1"/>
  <c r="AF657" i="14" s="1"/>
  <c r="AY609" i="4"/>
  <c r="AW610" i="4"/>
  <c r="AU610" i="4" s="1"/>
  <c r="AX610" i="4" s="1"/>
  <c r="AZ532" i="4"/>
  <c r="AA410" i="4"/>
  <c r="U411" i="4"/>
  <c r="W410" i="4"/>
  <c r="J590" i="4"/>
  <c r="BQ328" i="4" l="1"/>
  <c r="BR328" i="4" s="1"/>
  <c r="BJ328" i="4"/>
  <c r="AY610" i="4"/>
  <c r="AW611" i="4"/>
  <c r="AU611" i="4" s="1"/>
  <c r="AX611" i="4" s="1"/>
  <c r="BA532" i="4"/>
  <c r="BC532" i="4" s="1"/>
  <c r="X411" i="4"/>
  <c r="S411" i="4"/>
  <c r="V411" i="4" s="1"/>
  <c r="K590" i="4"/>
  <c r="L590" i="4" s="1"/>
  <c r="E388" i="12"/>
  <c r="F388" i="12" s="1"/>
  <c r="H388" i="12" s="1"/>
  <c r="O590" i="4" l="1"/>
  <c r="AB420" i="14"/>
  <c r="BS328" i="4"/>
  <c r="AL327" i="14"/>
  <c r="BE329" i="4"/>
  <c r="AY611" i="4"/>
  <c r="AW612" i="4"/>
  <c r="AU612" i="4" s="1"/>
  <c r="AX612" i="4" s="1"/>
  <c r="AZ533" i="4"/>
  <c r="BA533" i="4" s="1"/>
  <c r="BC533" i="4" s="1"/>
  <c r="Y411" i="4"/>
  <c r="AA411" i="4" s="1"/>
  <c r="U412" i="4"/>
  <c r="W411" i="4"/>
  <c r="J591" i="4"/>
  <c r="BM329" i="4" l="1"/>
  <c r="BN329" i="4" s="1"/>
  <c r="BO329" i="4" s="1"/>
  <c r="BG329" i="4"/>
  <c r="BK329" i="4" s="1"/>
  <c r="AY612" i="4"/>
  <c r="AW613" i="4"/>
  <c r="AU613" i="4" s="1"/>
  <c r="AX613" i="4" s="1"/>
  <c r="AZ534" i="4"/>
  <c r="X412" i="4"/>
  <c r="S412" i="4"/>
  <c r="K591" i="4"/>
  <c r="L591" i="4" s="1"/>
  <c r="E389" i="12"/>
  <c r="F389" i="12" s="1"/>
  <c r="H389" i="12" s="1"/>
  <c r="O591" i="4" l="1"/>
  <c r="AB422" i="14"/>
  <c r="BI329" i="4"/>
  <c r="BL329" i="4" s="1"/>
  <c r="AW614" i="4"/>
  <c r="AU614" i="4" s="1"/>
  <c r="AY613" i="4"/>
  <c r="BA534" i="4"/>
  <c r="BC534" i="4" s="1"/>
  <c r="Y412" i="4"/>
  <c r="AA412" i="4" s="1"/>
  <c r="V412" i="4"/>
  <c r="J592" i="4"/>
  <c r="E390" i="12"/>
  <c r="F390" i="12" s="1"/>
  <c r="H390" i="12" s="1"/>
  <c r="BJ329" i="4" l="1"/>
  <c r="AX614" i="4"/>
  <c r="AW615" i="4" s="1"/>
  <c r="AU615" i="4" s="1"/>
  <c r="BP329" i="4"/>
  <c r="AF662" i="14" s="1"/>
  <c r="BQ329" i="4"/>
  <c r="BR329" i="4" s="1"/>
  <c r="BE330" i="4"/>
  <c r="BM330" i="4" s="1"/>
  <c r="BN330" i="4" s="1"/>
  <c r="BO330" i="4" s="1"/>
  <c r="AY614" i="4"/>
  <c r="AZ535" i="4"/>
  <c r="W412" i="4"/>
  <c r="U413" i="4"/>
  <c r="K592" i="4"/>
  <c r="L592" i="4" s="1"/>
  <c r="BS329" i="4" l="1"/>
  <c r="AL328" i="14"/>
  <c r="O592" i="4"/>
  <c r="AB425" i="14"/>
  <c r="BG330" i="4"/>
  <c r="BK330" i="4" s="1"/>
  <c r="AX615" i="4"/>
  <c r="BA535" i="4"/>
  <c r="BC535" i="4" s="1"/>
  <c r="X413" i="4"/>
  <c r="S413" i="4"/>
  <c r="J593" i="4"/>
  <c r="E391" i="12"/>
  <c r="F391" i="12" s="1"/>
  <c r="H391" i="12" s="1"/>
  <c r="BI330" i="4" l="1"/>
  <c r="BL330" i="4" s="1"/>
  <c r="BP330" i="4" s="1"/>
  <c r="AF665" i="14" s="1"/>
  <c r="AW616" i="4"/>
  <c r="AY615" i="4"/>
  <c r="AZ536" i="4"/>
  <c r="Y413" i="4"/>
  <c r="AA413" i="4" s="1"/>
  <c r="V413" i="4"/>
  <c r="K593" i="4"/>
  <c r="L593" i="4" s="1"/>
  <c r="BQ330" i="4" l="1"/>
  <c r="BR330" i="4" s="1"/>
  <c r="AL329" i="14" s="1"/>
  <c r="BJ330" i="4"/>
  <c r="BE331" i="4" s="1"/>
  <c r="BM331" i="4" s="1"/>
  <c r="BN331" i="4" s="1"/>
  <c r="BO331" i="4" s="1"/>
  <c r="O593" i="4"/>
  <c r="AB428" i="14"/>
  <c r="AU616" i="4"/>
  <c r="AX616" i="4" s="1"/>
  <c r="BA536" i="4"/>
  <c r="BC536" i="4" s="1"/>
  <c r="U414" i="4"/>
  <c r="W413" i="4"/>
  <c r="J594" i="4"/>
  <c r="BS330" i="4" l="1"/>
  <c r="BG331" i="4"/>
  <c r="BK331" i="4" s="1"/>
  <c r="AW617" i="4"/>
  <c r="AU617" i="4" s="1"/>
  <c r="AY616" i="4"/>
  <c r="AZ537" i="4"/>
  <c r="S414" i="4"/>
  <c r="X414" i="4"/>
  <c r="K594" i="4"/>
  <c r="L594" i="4" s="1"/>
  <c r="E392" i="12"/>
  <c r="F392" i="12" s="1"/>
  <c r="H392" i="12" s="1"/>
  <c r="O594" i="4" l="1"/>
  <c r="AB430" i="14"/>
  <c r="BI331" i="4"/>
  <c r="BL331" i="4" s="1"/>
  <c r="AX617" i="4"/>
  <c r="AY617" i="4" s="1"/>
  <c r="BA537" i="4"/>
  <c r="BC537" i="4" s="1"/>
  <c r="Y414" i="4"/>
  <c r="AA414" i="4" s="1"/>
  <c r="V414" i="4"/>
  <c r="J595" i="4"/>
  <c r="E393" i="12"/>
  <c r="F393" i="12" s="1"/>
  <c r="H393" i="12" s="1"/>
  <c r="AW618" i="4" l="1"/>
  <c r="BJ331" i="4"/>
  <c r="BE332" i="4" s="1"/>
  <c r="BM332" i="4" s="1"/>
  <c r="BN332" i="4" s="1"/>
  <c r="BO332" i="4" s="1"/>
  <c r="BP331" i="4"/>
  <c r="AF666" i="14" s="1"/>
  <c r="BQ331" i="4"/>
  <c r="BR331" i="4" s="1"/>
  <c r="AL330" i="14" s="1"/>
  <c r="BG332" i="4"/>
  <c r="BK332" i="4" s="1"/>
  <c r="AU618" i="4"/>
  <c r="AX618" i="4" s="1"/>
  <c r="AZ538" i="4"/>
  <c r="U415" i="4"/>
  <c r="W414" i="4"/>
  <c r="K595" i="4"/>
  <c r="L595" i="4" s="1"/>
  <c r="BS331" i="4" l="1"/>
  <c r="O595" i="4"/>
  <c r="AB433" i="14"/>
  <c r="BI332" i="4"/>
  <c r="BJ332" i="4" s="1"/>
  <c r="AY618" i="4"/>
  <c r="AW619" i="4"/>
  <c r="AU619" i="4" s="1"/>
  <c r="AX619" i="4" s="1"/>
  <c r="BA538" i="4"/>
  <c r="BC538" i="4" s="1"/>
  <c r="X415" i="4"/>
  <c r="S415" i="4"/>
  <c r="J596" i="4"/>
  <c r="E394" i="12"/>
  <c r="F394" i="12" s="1"/>
  <c r="H394" i="12" s="1"/>
  <c r="BL332" i="4" l="1"/>
  <c r="BQ332" i="4" s="1"/>
  <c r="BR332" i="4" s="1"/>
  <c r="AL331" i="14" s="1"/>
  <c r="BE333" i="4"/>
  <c r="AY619" i="4"/>
  <c r="AW620" i="4"/>
  <c r="AZ539" i="4"/>
  <c r="Y415" i="4"/>
  <c r="AA415" i="4" s="1"/>
  <c r="V415" i="4"/>
  <c r="K596" i="4"/>
  <c r="L596" i="4" s="1"/>
  <c r="BP332" i="4" l="1"/>
  <c r="AF670" i="14" s="1"/>
  <c r="O596" i="4"/>
  <c r="AB434" i="14"/>
  <c r="BG333" i="4"/>
  <c r="BI333" i="4" s="1"/>
  <c r="BM333" i="4"/>
  <c r="BN333" i="4" s="1"/>
  <c r="BO333" i="4" s="1"/>
  <c r="AU620" i="4"/>
  <c r="AX620" i="4" s="1"/>
  <c r="BA539" i="4"/>
  <c r="BC539" i="4" s="1"/>
  <c r="U416" i="4"/>
  <c r="W415" i="4"/>
  <c r="J597" i="4"/>
  <c r="E395" i="12"/>
  <c r="F395" i="12" s="1"/>
  <c r="H395" i="12" s="1"/>
  <c r="BS332" i="4" l="1"/>
  <c r="BJ333" i="4"/>
  <c r="BK333" i="4"/>
  <c r="BL333" i="4"/>
  <c r="AW621" i="4"/>
  <c r="AU621" i="4" s="1"/>
  <c r="AY620" i="4"/>
  <c r="AZ540" i="4"/>
  <c r="X416" i="4"/>
  <c r="S416" i="4"/>
  <c r="K597" i="4"/>
  <c r="L597" i="4" s="1"/>
  <c r="AX621" i="4" l="1"/>
  <c r="AW622" i="4" s="1"/>
  <c r="O597" i="4"/>
  <c r="AB436" i="14"/>
  <c r="BP333" i="4"/>
  <c r="AF675" i="14" s="1"/>
  <c r="BQ333" i="4"/>
  <c r="BR333" i="4" s="1"/>
  <c r="AL332" i="14" s="1"/>
  <c r="AY621" i="4"/>
  <c r="BA540" i="4"/>
  <c r="BC540" i="4" s="1"/>
  <c r="Y416" i="4"/>
  <c r="AA416" i="4" s="1"/>
  <c r="V416" i="4"/>
  <c r="J598" i="4"/>
  <c r="BS333" i="4" l="1"/>
  <c r="BE334" i="4"/>
  <c r="AU622" i="4"/>
  <c r="AX622" i="4" s="1"/>
  <c r="AZ541" i="4"/>
  <c r="W416" i="4"/>
  <c r="U417" i="4"/>
  <c r="S417" i="4" s="1"/>
  <c r="K598" i="4"/>
  <c r="L598" i="4" s="1"/>
  <c r="E396" i="12"/>
  <c r="F396" i="12" s="1"/>
  <c r="H396" i="12" s="1"/>
  <c r="O598" i="4" l="1"/>
  <c r="AB437" i="14"/>
  <c r="BG334" i="4"/>
  <c r="BK334" i="4" s="1"/>
  <c r="BM334" i="4"/>
  <c r="BN334" i="4" s="1"/>
  <c r="BO334" i="4" s="1"/>
  <c r="AW623" i="4"/>
  <c r="AU623" i="4" s="1"/>
  <c r="AY622" i="4"/>
  <c r="BA541" i="4"/>
  <c r="BC541" i="4" s="1"/>
  <c r="V417" i="4"/>
  <c r="U418" i="4" s="1"/>
  <c r="X417" i="4"/>
  <c r="J599" i="4"/>
  <c r="BI334" i="4" l="1"/>
  <c r="BJ334" i="4" s="1"/>
  <c r="AX623" i="4"/>
  <c r="AY623" i="4" s="1"/>
  <c r="AZ542" i="4"/>
  <c r="W417" i="4"/>
  <c r="Y417" i="4"/>
  <c r="AA417" i="4" s="1"/>
  <c r="K599" i="4"/>
  <c r="L599" i="4" s="1"/>
  <c r="S418" i="4"/>
  <c r="E397" i="12"/>
  <c r="F397" i="12" s="1"/>
  <c r="H397" i="12" s="1"/>
  <c r="AW624" i="4" l="1"/>
  <c r="AU624" i="4" s="1"/>
  <c r="AX624" i="4" s="1"/>
  <c r="AW625" i="4" s="1"/>
  <c r="O599" i="4"/>
  <c r="AB439" i="14"/>
  <c r="BL334" i="4"/>
  <c r="BQ334" i="4" s="1"/>
  <c r="BR334" i="4" s="1"/>
  <c r="AL333" i="14" s="1"/>
  <c r="BE335" i="4"/>
  <c r="BA542" i="4"/>
  <c r="BC542" i="4" s="1"/>
  <c r="X418" i="4"/>
  <c r="J600" i="4"/>
  <c r="K600" i="4" s="1"/>
  <c r="L600" i="4" s="1"/>
  <c r="V418" i="4"/>
  <c r="BP334" i="4" l="1"/>
  <c r="AF677" i="14" s="1"/>
  <c r="AY624" i="4"/>
  <c r="O600" i="4"/>
  <c r="AB441" i="14"/>
  <c r="BG335" i="4"/>
  <c r="BK335" i="4" s="1"/>
  <c r="BM335" i="4"/>
  <c r="BN335" i="4" s="1"/>
  <c r="BO335" i="4" s="1"/>
  <c r="AU625" i="4"/>
  <c r="AZ543" i="4"/>
  <c r="Y418" i="4"/>
  <c r="AA418" i="4" s="1"/>
  <c r="J601" i="4"/>
  <c r="W418" i="4"/>
  <c r="U419" i="4"/>
  <c r="BS334" i="4" l="1"/>
  <c r="AX625" i="4"/>
  <c r="AY625" i="4" s="1"/>
  <c r="BI335" i="4"/>
  <c r="BJ335" i="4" s="1"/>
  <c r="AW626" i="4"/>
  <c r="BA543" i="4"/>
  <c r="BC543" i="4" s="1"/>
  <c r="K601" i="4"/>
  <c r="L601" i="4" s="1"/>
  <c r="X419" i="4"/>
  <c r="S419" i="4"/>
  <c r="E398" i="12"/>
  <c r="F398" i="12" s="1"/>
  <c r="H398" i="12" s="1"/>
  <c r="BL335" i="4" l="1"/>
  <c r="BP335" i="4" s="1"/>
  <c r="AF679" i="14" s="1"/>
  <c r="O601" i="4"/>
  <c r="AB443" i="14"/>
  <c r="BE336" i="4"/>
  <c r="BM336" i="4" s="1"/>
  <c r="BN336" i="4" s="1"/>
  <c r="BO336" i="4" s="1"/>
  <c r="BQ335" i="4"/>
  <c r="BR335" i="4" s="1"/>
  <c r="AL334" i="14" s="1"/>
  <c r="AU626" i="4"/>
  <c r="AX626" i="4" s="1"/>
  <c r="AZ544" i="4"/>
  <c r="Y419" i="4"/>
  <c r="AA419" i="4" s="1"/>
  <c r="J602" i="4"/>
  <c r="V419" i="4"/>
  <c r="BS335" i="4" l="1"/>
  <c r="BG336" i="4"/>
  <c r="BI336" i="4" s="1"/>
  <c r="AY626" i="4"/>
  <c r="AW627" i="4"/>
  <c r="BA544" i="4"/>
  <c r="BC544" i="4" s="1"/>
  <c r="K602" i="4"/>
  <c r="L602" i="4" s="1"/>
  <c r="W419" i="4"/>
  <c r="U420" i="4"/>
  <c r="O602" i="4" l="1"/>
  <c r="AB445" i="14"/>
  <c r="BJ336" i="4"/>
  <c r="BK336" i="4"/>
  <c r="BL336" i="4"/>
  <c r="AU627" i="4"/>
  <c r="AX627" i="4" s="1"/>
  <c r="AZ545" i="4"/>
  <c r="J603" i="4"/>
  <c r="K603" i="4" s="1"/>
  <c r="L603" i="4" s="1"/>
  <c r="S420" i="4"/>
  <c r="X420" i="4"/>
  <c r="E399" i="12"/>
  <c r="F399" i="12" s="1"/>
  <c r="H399" i="12" s="1"/>
  <c r="O603" i="4" l="1"/>
  <c r="AB447" i="14"/>
  <c r="BE337" i="4"/>
  <c r="BM337" i="4" s="1"/>
  <c r="BN337" i="4" s="1"/>
  <c r="BO337" i="4" s="1"/>
  <c r="BQ336" i="4"/>
  <c r="BR336" i="4" s="1"/>
  <c r="AL335" i="14" s="1"/>
  <c r="BP336" i="4"/>
  <c r="AF683" i="14" s="1"/>
  <c r="AY627" i="4"/>
  <c r="AW628" i="4"/>
  <c r="AU628" i="4" s="1"/>
  <c r="BA545" i="4"/>
  <c r="BC545" i="4" s="1"/>
  <c r="Y420" i="4"/>
  <c r="AA420" i="4" s="1"/>
  <c r="V420" i="4"/>
  <c r="W420" i="4" s="1"/>
  <c r="J604" i="4"/>
  <c r="AX628" i="4" l="1"/>
  <c r="BS336" i="4"/>
  <c r="BG337" i="4"/>
  <c r="BK337" i="4" s="1"/>
  <c r="AW629" i="4"/>
  <c r="AY628" i="4"/>
  <c r="AZ546" i="4"/>
  <c r="U421" i="4"/>
  <c r="K604" i="4"/>
  <c r="L604" i="4" s="1"/>
  <c r="O604" i="4" l="1"/>
  <c r="AB449" i="14"/>
  <c r="BI337" i="4"/>
  <c r="BJ337" i="4" s="1"/>
  <c r="AU629" i="4"/>
  <c r="AX629" i="4" s="1"/>
  <c r="BA546" i="4"/>
  <c r="BC546" i="4" s="1"/>
  <c r="S421" i="4"/>
  <c r="V421" i="4" s="1"/>
  <c r="W421" i="4" s="1"/>
  <c r="X421" i="4"/>
  <c r="J605" i="4"/>
  <c r="E400" i="12"/>
  <c r="F400" i="12" s="1"/>
  <c r="H400" i="12" s="1"/>
  <c r="BL337" i="4" l="1"/>
  <c r="BP337" i="4" s="1"/>
  <c r="AF685" i="14" s="1"/>
  <c r="BE338" i="4"/>
  <c r="BM338" i="4" s="1"/>
  <c r="BN338" i="4" s="1"/>
  <c r="BO338" i="4" s="1"/>
  <c r="AW630" i="4"/>
  <c r="AU630" i="4" s="1"/>
  <c r="AY629" i="4"/>
  <c r="AZ547" i="4"/>
  <c r="Y421" i="4"/>
  <c r="AA421" i="4" s="1"/>
  <c r="U422" i="4"/>
  <c r="K605" i="4"/>
  <c r="L605" i="4" s="1"/>
  <c r="BQ337" i="4" l="1"/>
  <c r="BR337" i="4" s="1"/>
  <c r="BS337" i="4" s="1"/>
  <c r="O605" i="4"/>
  <c r="AB451" i="14"/>
  <c r="BG338" i="4"/>
  <c r="BK338" i="4" s="1"/>
  <c r="AX630" i="4"/>
  <c r="BA547" i="4"/>
  <c r="BC547" i="4" s="1"/>
  <c r="X422" i="4"/>
  <c r="S422" i="4"/>
  <c r="J606" i="4"/>
  <c r="E401" i="12"/>
  <c r="F401" i="12" s="1"/>
  <c r="H401" i="12" s="1"/>
  <c r="AL336" i="14" l="1"/>
  <c r="BI338" i="4"/>
  <c r="BJ338" i="4" s="1"/>
  <c r="AW631" i="4"/>
  <c r="AY630" i="4"/>
  <c r="AZ548" i="4"/>
  <c r="Y422" i="4"/>
  <c r="AA422" i="4" s="1"/>
  <c r="V422" i="4"/>
  <c r="U423" i="4" s="1"/>
  <c r="K606" i="4"/>
  <c r="L606" i="4" s="1"/>
  <c r="O606" i="4" l="1"/>
  <c r="AB454" i="14"/>
  <c r="BL338" i="4"/>
  <c r="BP338" i="4" s="1"/>
  <c r="AF688" i="14" s="1"/>
  <c r="BE339" i="4"/>
  <c r="BM339" i="4" s="1"/>
  <c r="BN339" i="4" s="1"/>
  <c r="BO339" i="4" s="1"/>
  <c r="AU631" i="4"/>
  <c r="AX631" i="4" s="1"/>
  <c r="BA548" i="4"/>
  <c r="BC548" i="4" s="1"/>
  <c r="X423" i="4"/>
  <c r="Y423" i="4" s="1"/>
  <c r="AA423" i="4" s="1"/>
  <c r="W422" i="4"/>
  <c r="S423" i="4"/>
  <c r="J607" i="4"/>
  <c r="E402" i="12"/>
  <c r="F402" i="12" s="1"/>
  <c r="H402" i="12" s="1"/>
  <c r="BQ338" i="4" l="1"/>
  <c r="BR338" i="4" s="1"/>
  <c r="BG339" i="4"/>
  <c r="BK339" i="4" s="1"/>
  <c r="AY631" i="4"/>
  <c r="AW632" i="4"/>
  <c r="AZ549" i="4"/>
  <c r="V423" i="4"/>
  <c r="U424" i="4" s="1"/>
  <c r="K607" i="4"/>
  <c r="L607" i="4" s="1"/>
  <c r="E403" i="12"/>
  <c r="F403" i="12" s="1"/>
  <c r="H403" i="12" s="1"/>
  <c r="O607" i="4" l="1"/>
  <c r="AB456" i="14"/>
  <c r="BS338" i="4"/>
  <c r="AL337" i="14"/>
  <c r="BI339" i="4"/>
  <c r="BL339" i="4" s="1"/>
  <c r="BP339" i="4" s="1"/>
  <c r="AF690" i="14" s="1"/>
  <c r="AU632" i="4"/>
  <c r="AX632" i="4" s="1"/>
  <c r="BA549" i="4"/>
  <c r="BC549" i="4" s="1"/>
  <c r="W423" i="4"/>
  <c r="J608" i="4"/>
  <c r="S424" i="4"/>
  <c r="X424" i="4"/>
  <c r="Y424" i="4" s="1"/>
  <c r="BQ339" i="4" l="1"/>
  <c r="BR339" i="4" s="1"/>
  <c r="AL338" i="14" s="1"/>
  <c r="BJ339" i="4"/>
  <c r="BE340" i="4" s="1"/>
  <c r="BM340" i="4" s="1"/>
  <c r="BN340" i="4" s="1"/>
  <c r="BO340" i="4" s="1"/>
  <c r="AW633" i="4"/>
  <c r="AU633" i="4" s="1"/>
  <c r="AY632" i="4"/>
  <c r="AZ550" i="4"/>
  <c r="K608" i="4"/>
  <c r="L608" i="4" s="1"/>
  <c r="V424" i="4"/>
  <c r="AA424" i="4"/>
  <c r="BS339" i="4" l="1"/>
  <c r="O608" i="4"/>
  <c r="AB458" i="14"/>
  <c r="BG340" i="4"/>
  <c r="AX633" i="4"/>
  <c r="AY633" i="4" s="1"/>
  <c r="BA550" i="4"/>
  <c r="BC550" i="4" s="1"/>
  <c r="J609" i="4"/>
  <c r="W424" i="4"/>
  <c r="U425" i="4"/>
  <c r="E404" i="12"/>
  <c r="F404" i="12" s="1"/>
  <c r="H404" i="12" s="1"/>
  <c r="BI340" i="4" l="1"/>
  <c r="BL340" i="4" s="1"/>
  <c r="BK340" i="4"/>
  <c r="AW634" i="4"/>
  <c r="AU634" i="4" s="1"/>
  <c r="AX634" i="4" s="1"/>
  <c r="AW635" i="4" s="1"/>
  <c r="AU635" i="4" s="1"/>
  <c r="AZ551" i="4"/>
  <c r="S425" i="4"/>
  <c r="K609" i="4"/>
  <c r="L609" i="4" s="1"/>
  <c r="X425" i="4"/>
  <c r="O609" i="4" l="1"/>
  <c r="AB460" i="14"/>
  <c r="AY634" i="4"/>
  <c r="AX635" i="4" s="1"/>
  <c r="BP340" i="4"/>
  <c r="AF693" i="14" s="1"/>
  <c r="BQ340" i="4"/>
  <c r="BR340" i="4" s="1"/>
  <c r="BJ340" i="4"/>
  <c r="BA551" i="4"/>
  <c r="BC551" i="4" s="1"/>
  <c r="Y425" i="4"/>
  <c r="AA425" i="4" s="1"/>
  <c r="V425" i="4"/>
  <c r="W425" i="4" s="1"/>
  <c r="J610" i="4"/>
  <c r="AW636" i="4" l="1"/>
  <c r="AU636" i="4" s="1"/>
  <c r="AY635" i="4"/>
  <c r="BS340" i="4"/>
  <c r="AL339" i="14"/>
  <c r="BE341" i="4"/>
  <c r="BM341" i="4" s="1"/>
  <c r="BN341" i="4" s="1"/>
  <c r="BO341" i="4" s="1"/>
  <c r="AZ552" i="4"/>
  <c r="U426" i="4"/>
  <c r="X426" i="4" s="1"/>
  <c r="K610" i="4"/>
  <c r="L610" i="4" s="1"/>
  <c r="E405" i="12"/>
  <c r="F405" i="12" s="1"/>
  <c r="H405" i="12" s="1"/>
  <c r="AX636" i="4" l="1"/>
  <c r="O610" i="4"/>
  <c r="AB463" i="14"/>
  <c r="BG341" i="4"/>
  <c r="BK341" i="4" s="1"/>
  <c r="AY636" i="4"/>
  <c r="AW637" i="4"/>
  <c r="BA552" i="4"/>
  <c r="BC552" i="4" s="1"/>
  <c r="Y426" i="4"/>
  <c r="AA426" i="4" s="1"/>
  <c r="S426" i="4"/>
  <c r="V426" i="4" s="1"/>
  <c r="W426" i="4" s="1"/>
  <c r="J611" i="4"/>
  <c r="BI341" i="4" l="1"/>
  <c r="BL341" i="4" s="1"/>
  <c r="BQ341" i="4" s="1"/>
  <c r="BR341" i="4" s="1"/>
  <c r="AL340" i="14" s="1"/>
  <c r="AU637" i="4"/>
  <c r="AX637" i="4" s="1"/>
  <c r="AY637" i="4" s="1"/>
  <c r="AZ553" i="4"/>
  <c r="U427" i="4"/>
  <c r="K611" i="4"/>
  <c r="L611" i="4" s="1"/>
  <c r="E406" i="12"/>
  <c r="F406" i="12" s="1"/>
  <c r="H406" i="12" s="1"/>
  <c r="BJ341" i="4" l="1"/>
  <c r="BE342" i="4" s="1"/>
  <c r="BM342" i="4" s="1"/>
  <c r="BN342" i="4" s="1"/>
  <c r="BO342" i="4" s="1"/>
  <c r="BP341" i="4"/>
  <c r="AW638" i="4"/>
  <c r="AU638" i="4" s="1"/>
  <c r="AX638" i="4" s="1"/>
  <c r="O611" i="4"/>
  <c r="AB465" i="14"/>
  <c r="BA553" i="4"/>
  <c r="BC553" i="4" s="1"/>
  <c r="X427" i="4"/>
  <c r="S427" i="4"/>
  <c r="J612" i="4"/>
  <c r="K612" i="4" s="1"/>
  <c r="L612" i="4" s="1"/>
  <c r="BG342" i="4" l="1"/>
  <c r="BK342" i="4" s="1"/>
  <c r="AF697" i="14"/>
  <c r="BS341" i="4"/>
  <c r="O612" i="4"/>
  <c r="AB468" i="14"/>
  <c r="AY638" i="4"/>
  <c r="AW639" i="4"/>
  <c r="AU639" i="4" s="1"/>
  <c r="AZ554" i="4"/>
  <c r="Y427" i="4"/>
  <c r="AA427" i="4" s="1"/>
  <c r="V427" i="4"/>
  <c r="U428" i="4" s="1"/>
  <c r="J613" i="4"/>
  <c r="E407" i="12"/>
  <c r="F407" i="12" s="1"/>
  <c r="H407" i="12" s="1"/>
  <c r="BI342" i="4" l="1"/>
  <c r="BL342" i="4" s="1"/>
  <c r="AX639" i="4"/>
  <c r="AW640" i="4" s="1"/>
  <c r="BJ342" i="4"/>
  <c r="BQ342" i="4"/>
  <c r="BR342" i="4" s="1"/>
  <c r="BP342" i="4"/>
  <c r="AF700" i="14" s="1"/>
  <c r="BE343" i="4"/>
  <c r="BM343" i="4" s="1"/>
  <c r="BN343" i="4" s="1"/>
  <c r="BO343" i="4" s="1"/>
  <c r="BA554" i="4"/>
  <c r="BC554" i="4" s="1"/>
  <c r="W427" i="4"/>
  <c r="K613" i="4"/>
  <c r="L613" i="4" s="1"/>
  <c r="S428" i="4"/>
  <c r="X428" i="4"/>
  <c r="Y428" i="4" s="1"/>
  <c r="AY639" i="4" l="1"/>
  <c r="O613" i="4"/>
  <c r="AB471" i="14"/>
  <c r="BS342" i="4"/>
  <c r="AL341" i="14"/>
  <c r="BG343" i="4"/>
  <c r="BK343" i="4" s="1"/>
  <c r="AU640" i="4"/>
  <c r="AX640" i="4" s="1"/>
  <c r="AZ555" i="4"/>
  <c r="V428" i="4"/>
  <c r="W428" i="4" s="1"/>
  <c r="J614" i="4"/>
  <c r="AA428" i="4"/>
  <c r="BI343" i="4" l="1"/>
  <c r="BL343" i="4" s="1"/>
  <c r="AW641" i="4"/>
  <c r="AY640" i="4"/>
  <c r="BA555" i="4"/>
  <c r="BC555" i="4" s="1"/>
  <c r="U429" i="4"/>
  <c r="K614" i="4"/>
  <c r="L614" i="4" s="1"/>
  <c r="E408" i="12"/>
  <c r="F408" i="12" s="1"/>
  <c r="H408" i="12" s="1"/>
  <c r="O614" i="4" l="1"/>
  <c r="AB474" i="14"/>
  <c r="BJ343" i="4"/>
  <c r="BP343" i="4"/>
  <c r="AF702" i="14" s="1"/>
  <c r="BQ343" i="4"/>
  <c r="BR343" i="4" s="1"/>
  <c r="AU641" i="4"/>
  <c r="AX641" i="4" s="1"/>
  <c r="AZ556" i="4"/>
  <c r="X429" i="4"/>
  <c r="S429" i="4"/>
  <c r="J615" i="4"/>
  <c r="BS343" i="4" l="1"/>
  <c r="AL342" i="14"/>
  <c r="BE344" i="4"/>
  <c r="AY641" i="4"/>
  <c r="AW642" i="4"/>
  <c r="BA556" i="4"/>
  <c r="BC556" i="4" s="1"/>
  <c r="Y429" i="4"/>
  <c r="AA429" i="4" s="1"/>
  <c r="V429" i="4"/>
  <c r="U430" i="4" s="1"/>
  <c r="K615" i="4"/>
  <c r="L615" i="4" s="1"/>
  <c r="O615" i="4" l="1"/>
  <c r="AB476" i="14"/>
  <c r="BM344" i="4"/>
  <c r="BN344" i="4" s="1"/>
  <c r="BO344" i="4" s="1"/>
  <c r="BG344" i="4"/>
  <c r="BI344" i="4" s="1"/>
  <c r="AU642" i="4"/>
  <c r="AX642" i="4" s="1"/>
  <c r="AZ557" i="4"/>
  <c r="S430" i="4"/>
  <c r="W429" i="4"/>
  <c r="X430" i="4"/>
  <c r="J616" i="4"/>
  <c r="E409" i="12"/>
  <c r="F409" i="12" s="1"/>
  <c r="H409" i="12" s="1"/>
  <c r="BK344" i="4" l="1"/>
  <c r="BL344" i="4"/>
  <c r="AY642" i="4"/>
  <c r="AW643" i="4"/>
  <c r="BA557" i="4"/>
  <c r="BC557" i="4" s="1"/>
  <c r="V430" i="4"/>
  <c r="W430" i="4" s="1"/>
  <c r="Y430" i="4"/>
  <c r="AA430" i="4" s="1"/>
  <c r="K616" i="4"/>
  <c r="L616" i="4" s="1"/>
  <c r="O616" i="4" l="1"/>
  <c r="AB478" i="14"/>
  <c r="BJ344" i="4"/>
  <c r="BQ344" i="4"/>
  <c r="BR344" i="4" s="1"/>
  <c r="AL343" i="14" s="1"/>
  <c r="BP344" i="4"/>
  <c r="AF704" i="14" s="1"/>
  <c r="AU643" i="4"/>
  <c r="AX643" i="4" s="1"/>
  <c r="AZ558" i="4"/>
  <c r="U431" i="4"/>
  <c r="S431" i="4" s="1"/>
  <c r="J617" i="4"/>
  <c r="E410" i="12"/>
  <c r="F410" i="12" s="1"/>
  <c r="H410" i="12" s="1"/>
  <c r="BE345" i="4" l="1"/>
  <c r="BM345" i="4" s="1"/>
  <c r="BN345" i="4" s="1"/>
  <c r="BO345" i="4" s="1"/>
  <c r="BS344" i="4"/>
  <c r="AW644" i="4"/>
  <c r="AY643" i="4"/>
  <c r="BA558" i="4"/>
  <c r="BC558" i="4" s="1"/>
  <c r="X431" i="4"/>
  <c r="Y431" i="4" s="1"/>
  <c r="AA431" i="4" s="1"/>
  <c r="K617" i="4"/>
  <c r="L617" i="4" s="1"/>
  <c r="V431" i="4"/>
  <c r="O617" i="4" l="1"/>
  <c r="AB480" i="14"/>
  <c r="BG345" i="4"/>
  <c r="BK345" i="4" s="1"/>
  <c r="AU644" i="4"/>
  <c r="AX644" i="4" s="1"/>
  <c r="AZ559" i="4"/>
  <c r="J618" i="4"/>
  <c r="W431" i="4"/>
  <c r="U432" i="4"/>
  <c r="BI345" i="4" l="1"/>
  <c r="BL345" i="4" s="1"/>
  <c r="BQ345" i="4" s="1"/>
  <c r="BR345" i="4" s="1"/>
  <c r="AL344" i="14" s="1"/>
  <c r="AW645" i="4"/>
  <c r="AU645" i="4" s="1"/>
  <c r="AY644" i="4"/>
  <c r="BA559" i="4"/>
  <c r="BC559" i="4" s="1"/>
  <c r="K618" i="4"/>
  <c r="L618" i="4" s="1"/>
  <c r="S432" i="4"/>
  <c r="X432" i="4"/>
  <c r="Y432" i="4" s="1"/>
  <c r="E411" i="12"/>
  <c r="F411" i="12" s="1"/>
  <c r="H411" i="12" s="1"/>
  <c r="BP345" i="4" l="1"/>
  <c r="BS345" i="4" s="1"/>
  <c r="BJ345" i="4"/>
  <c r="BE346" i="4" s="1"/>
  <c r="BM346" i="4" s="1"/>
  <c r="BN346" i="4" s="1"/>
  <c r="BO346" i="4" s="1"/>
  <c r="O618" i="4"/>
  <c r="AB482" i="14"/>
  <c r="AF707" i="14"/>
  <c r="AX645" i="4"/>
  <c r="AW646" i="4" s="1"/>
  <c r="AZ560" i="4"/>
  <c r="J619" i="4"/>
  <c r="K619" i="4" s="1"/>
  <c r="L619" i="4" s="1"/>
  <c r="AA432" i="4"/>
  <c r="V432" i="4"/>
  <c r="BG346" i="4" l="1"/>
  <c r="BI346" i="4" s="1"/>
  <c r="AY645" i="4"/>
  <c r="O619" i="4"/>
  <c r="AB484" i="14"/>
  <c r="AU646" i="4"/>
  <c r="BA560" i="4"/>
  <c r="BC560" i="4" s="1"/>
  <c r="J620" i="4"/>
  <c r="W432" i="4"/>
  <c r="U433" i="4"/>
  <c r="BK346" i="4" l="1"/>
  <c r="AX646" i="4"/>
  <c r="AY646" i="4" s="1"/>
  <c r="BL346" i="4"/>
  <c r="BJ346" i="4"/>
  <c r="AZ561" i="4"/>
  <c r="K620" i="4"/>
  <c r="L620" i="4" s="1"/>
  <c r="X433" i="4"/>
  <c r="Y433" i="4" s="1"/>
  <c r="S433" i="4"/>
  <c r="E412" i="12"/>
  <c r="F412" i="12" s="1"/>
  <c r="H412" i="12" s="1"/>
  <c r="AW647" i="4" l="1"/>
  <c r="AU647" i="4" s="1"/>
  <c r="O620" i="4"/>
  <c r="AB486" i="14"/>
  <c r="BQ346" i="4"/>
  <c r="BR346" i="4" s="1"/>
  <c r="AL345" i="14" s="1"/>
  <c r="BP346" i="4"/>
  <c r="AF710" i="14" s="1"/>
  <c r="BE347" i="4"/>
  <c r="BM347" i="4" s="1"/>
  <c r="BN347" i="4" s="1"/>
  <c r="BO347" i="4" s="1"/>
  <c r="AX647" i="4"/>
  <c r="AY647" i="4" s="1"/>
  <c r="BA561" i="4"/>
  <c r="BC561" i="4" s="1"/>
  <c r="J621" i="4"/>
  <c r="V433" i="4"/>
  <c r="AA433" i="4"/>
  <c r="AW648" i="4" l="1"/>
  <c r="AU648" i="4" s="1"/>
  <c r="AX648" i="4" s="1"/>
  <c r="BG347" i="4"/>
  <c r="BK347" i="4" s="1"/>
  <c r="BS346" i="4"/>
  <c r="AZ562" i="4"/>
  <c r="K621" i="4"/>
  <c r="L621" i="4" s="1"/>
  <c r="W433" i="4"/>
  <c r="U434" i="4"/>
  <c r="E413" i="12"/>
  <c r="F413" i="12" s="1"/>
  <c r="H413" i="12" s="1"/>
  <c r="AW649" i="4" l="1"/>
  <c r="AU649" i="4" s="1"/>
  <c r="AY648" i="4"/>
  <c r="O621" i="4"/>
  <c r="AB488" i="14"/>
  <c r="BI347" i="4"/>
  <c r="BL347" i="4" s="1"/>
  <c r="BQ347" i="4" s="1"/>
  <c r="BR347" i="4" s="1"/>
  <c r="AL346" i="14" s="1"/>
  <c r="BA562" i="4"/>
  <c r="BC562" i="4" s="1"/>
  <c r="J622" i="4"/>
  <c r="S434" i="4"/>
  <c r="X434" i="4"/>
  <c r="E414" i="12"/>
  <c r="F414" i="12" s="1"/>
  <c r="H414" i="12" s="1"/>
  <c r="AX649" i="4" l="1"/>
  <c r="AW650" i="4" s="1"/>
  <c r="AU650" i="4" s="1"/>
  <c r="BJ347" i="4"/>
  <c r="BP347" i="4"/>
  <c r="AF712" i="14" s="1"/>
  <c r="AY649" i="4"/>
  <c r="BE348" i="4"/>
  <c r="BS347" i="4"/>
  <c r="AZ563" i="4"/>
  <c r="Y434" i="4"/>
  <c r="AA434" i="4" s="1"/>
  <c r="V434" i="4"/>
  <c r="U435" i="4" s="1"/>
  <c r="K622" i="4"/>
  <c r="L622" i="4" s="1"/>
  <c r="AX650" i="4" l="1"/>
  <c r="O622" i="4"/>
  <c r="AB490" i="14"/>
  <c r="BM348" i="4"/>
  <c r="BN348" i="4" s="1"/>
  <c r="BO348" i="4" s="1"/>
  <c r="BG348" i="4"/>
  <c r="BK348" i="4" s="1"/>
  <c r="AW651" i="4"/>
  <c r="AU651" i="4" s="1"/>
  <c r="AY650" i="4"/>
  <c r="BA563" i="4"/>
  <c r="BC563" i="4" s="1"/>
  <c r="W434" i="4"/>
  <c r="J623" i="4"/>
  <c r="X435" i="4"/>
  <c r="S435" i="4"/>
  <c r="BI348" i="4" l="1"/>
  <c r="AX651" i="4"/>
  <c r="AW652" i="4" s="1"/>
  <c r="AZ564" i="4"/>
  <c r="Y435" i="4"/>
  <c r="AA435" i="4" s="1"/>
  <c r="K623" i="4"/>
  <c r="L623" i="4" s="1"/>
  <c r="V435" i="4"/>
  <c r="U436" i="4" s="1"/>
  <c r="E415" i="12"/>
  <c r="F415" i="12" s="1"/>
  <c r="H415" i="12" s="1"/>
  <c r="AY651" i="4" l="1"/>
  <c r="O623" i="4"/>
  <c r="AB492" i="14"/>
  <c r="BL348" i="4"/>
  <c r="BJ348" i="4"/>
  <c r="AU652" i="4"/>
  <c r="AX652" i="4" s="1"/>
  <c r="BA564" i="4"/>
  <c r="BC564" i="4" s="1"/>
  <c r="J624" i="4"/>
  <c r="W435" i="4"/>
  <c r="X436" i="4"/>
  <c r="S436" i="4"/>
  <c r="BE349" i="4" l="1"/>
  <c r="BM349" i="4" s="1"/>
  <c r="BN349" i="4" s="1"/>
  <c r="BO349" i="4" s="1"/>
  <c r="BP348" i="4"/>
  <c r="AF714" i="14" s="1"/>
  <c r="BQ348" i="4"/>
  <c r="BR348" i="4" s="1"/>
  <c r="AY652" i="4"/>
  <c r="AW653" i="4"/>
  <c r="AU653" i="4" s="1"/>
  <c r="AZ565" i="4"/>
  <c r="Y436" i="4"/>
  <c r="AA436" i="4" s="1"/>
  <c r="K624" i="4"/>
  <c r="L624" i="4" s="1"/>
  <c r="V436" i="4"/>
  <c r="U437" i="4" s="1"/>
  <c r="O624" i="4" l="1"/>
  <c r="AB494" i="14"/>
  <c r="BS348" i="4"/>
  <c r="AL347" i="14"/>
  <c r="BG349" i="4"/>
  <c r="BK349" i="4" s="1"/>
  <c r="AX653" i="4"/>
  <c r="BA565" i="4"/>
  <c r="BC565" i="4" s="1"/>
  <c r="J625" i="4"/>
  <c r="W436" i="4"/>
  <c r="S437" i="4"/>
  <c r="X437" i="4"/>
  <c r="Y437" i="4" s="1"/>
  <c r="E416" i="12"/>
  <c r="F416" i="12" s="1"/>
  <c r="H416" i="12" s="1"/>
  <c r="BI349" i="4" l="1"/>
  <c r="AY653" i="4"/>
  <c r="AW654" i="4"/>
  <c r="AU654" i="4" s="1"/>
  <c r="AZ566" i="4"/>
  <c r="K625" i="4"/>
  <c r="L625" i="4" s="1"/>
  <c r="AA437" i="4"/>
  <c r="V437" i="4"/>
  <c r="E417" i="12"/>
  <c r="F417" i="12" s="1"/>
  <c r="H417" i="12" s="1"/>
  <c r="O625" i="4" l="1"/>
  <c r="AB496" i="14"/>
  <c r="BL349" i="4"/>
  <c r="BJ349" i="4"/>
  <c r="AX654" i="4"/>
  <c r="AY654" i="4" s="1"/>
  <c r="BA566" i="4"/>
  <c r="BC566" i="4" s="1"/>
  <c r="J626" i="4"/>
  <c r="W437" i="4"/>
  <c r="U438" i="4"/>
  <c r="AW655" i="4" l="1"/>
  <c r="AU655" i="4" s="1"/>
  <c r="AX655" i="4" s="1"/>
  <c r="BE350" i="4"/>
  <c r="BM350" i="4" s="1"/>
  <c r="BN350" i="4" s="1"/>
  <c r="BO350" i="4" s="1"/>
  <c r="BQ349" i="4"/>
  <c r="BR349" i="4" s="1"/>
  <c r="BP349" i="4"/>
  <c r="AF716" i="14" s="1"/>
  <c r="AZ567" i="4"/>
  <c r="K626" i="4"/>
  <c r="L626" i="4" s="1"/>
  <c r="S438" i="4"/>
  <c r="X438" i="4"/>
  <c r="E418" i="12"/>
  <c r="F418" i="12" s="1"/>
  <c r="H418" i="12" s="1"/>
  <c r="BG350" i="4" l="1"/>
  <c r="BK350" i="4" s="1"/>
  <c r="O626" i="4"/>
  <c r="AB499" i="14"/>
  <c r="BS349" i="4"/>
  <c r="AL348" i="14"/>
  <c r="AW656" i="4"/>
  <c r="AU656" i="4" s="1"/>
  <c r="AY655" i="4"/>
  <c r="BA567" i="4"/>
  <c r="BC567" i="4" s="1"/>
  <c r="Y438" i="4"/>
  <c r="AA438" i="4" s="1"/>
  <c r="J627" i="4"/>
  <c r="V438" i="4"/>
  <c r="BI350" i="4" l="1"/>
  <c r="BL350" i="4" s="1"/>
  <c r="BQ350" i="4" s="1"/>
  <c r="BR350" i="4" s="1"/>
  <c r="AX656" i="4"/>
  <c r="AZ568" i="4"/>
  <c r="K627" i="4"/>
  <c r="L627" i="4" s="1"/>
  <c r="W438" i="4"/>
  <c r="U439" i="4"/>
  <c r="E419" i="12"/>
  <c r="F419" i="12" s="1"/>
  <c r="H419" i="12" s="1"/>
  <c r="BP350" i="4" l="1"/>
  <c r="AF719" i="14" s="1"/>
  <c r="BJ350" i="4"/>
  <c r="BE351" i="4" s="1"/>
  <c r="O627" i="4"/>
  <c r="AB502" i="14"/>
  <c r="AL349" i="14"/>
  <c r="AY656" i="4"/>
  <c r="AW657" i="4"/>
  <c r="AU657" i="4" s="1"/>
  <c r="BA568" i="4"/>
  <c r="BC568" i="4" s="1"/>
  <c r="J628" i="4"/>
  <c r="S439" i="4"/>
  <c r="X439" i="4"/>
  <c r="Y439" i="4" s="1"/>
  <c r="BS350" i="4" l="1"/>
  <c r="AX657" i="4"/>
  <c r="BG351" i="4"/>
  <c r="BK351" i="4" s="1"/>
  <c r="BM351" i="4"/>
  <c r="BN351" i="4" s="1"/>
  <c r="BO351" i="4" s="1"/>
  <c r="AY657" i="4"/>
  <c r="AW658" i="4"/>
  <c r="AZ569" i="4"/>
  <c r="K628" i="4"/>
  <c r="L628" i="4" s="1"/>
  <c r="AA439" i="4"/>
  <c r="V439" i="4"/>
  <c r="BI351" i="4" l="1"/>
  <c r="BL351" i="4" s="1"/>
  <c r="BQ351" i="4" s="1"/>
  <c r="BR351" i="4" s="1"/>
  <c r="AL350" i="14" s="1"/>
  <c r="O628" i="4"/>
  <c r="AB505" i="14"/>
  <c r="AU658" i="4"/>
  <c r="AX658" i="4" s="1"/>
  <c r="BA569" i="4"/>
  <c r="BC569" i="4" s="1"/>
  <c r="J629" i="4"/>
  <c r="W439" i="4"/>
  <c r="U440" i="4"/>
  <c r="E420" i="12"/>
  <c r="F420" i="12" s="1"/>
  <c r="H420" i="12" s="1"/>
  <c r="BJ351" i="4" l="1"/>
  <c r="BE352" i="4" s="1"/>
  <c r="BM352" i="4" s="1"/>
  <c r="BN352" i="4" s="1"/>
  <c r="BO352" i="4" s="1"/>
  <c r="BP351" i="4"/>
  <c r="BS351" i="4"/>
  <c r="AF722" i="14"/>
  <c r="AW659" i="4"/>
  <c r="AY658" i="4"/>
  <c r="AZ570" i="4"/>
  <c r="BA570" i="4" s="1"/>
  <c r="BC570" i="4" s="1"/>
  <c r="K629" i="4"/>
  <c r="L629" i="4" s="1"/>
  <c r="S440" i="4"/>
  <c r="X440" i="4"/>
  <c r="Y440" i="4" s="1"/>
  <c r="BG352" i="4" l="1"/>
  <c r="BK352" i="4" s="1"/>
  <c r="O629" i="4"/>
  <c r="AB508" i="14"/>
  <c r="AU659" i="4"/>
  <c r="AX659" i="4" s="1"/>
  <c r="AZ571" i="4"/>
  <c r="V440" i="4"/>
  <c r="U441" i="4" s="1"/>
  <c r="J630" i="4"/>
  <c r="AA440" i="4"/>
  <c r="E421" i="12"/>
  <c r="F421" i="12" s="1"/>
  <c r="H421" i="12" s="1"/>
  <c r="BI352" i="4" l="1"/>
  <c r="BL352" i="4" s="1"/>
  <c r="BQ352" i="4"/>
  <c r="BR352" i="4" s="1"/>
  <c r="AL351" i="14" s="1"/>
  <c r="BP352" i="4"/>
  <c r="AF723" i="14" s="1"/>
  <c r="BJ352" i="4"/>
  <c r="AW660" i="4"/>
  <c r="AY659" i="4"/>
  <c r="BA571" i="4"/>
  <c r="BC571" i="4" s="1"/>
  <c r="W440" i="4"/>
  <c r="K630" i="4"/>
  <c r="L630" i="4" s="1"/>
  <c r="X441" i="4"/>
  <c r="Y441" i="4" s="1"/>
  <c r="S441" i="4"/>
  <c r="O630" i="4" l="1"/>
  <c r="AB511" i="14"/>
  <c r="BE353" i="4"/>
  <c r="BM353" i="4" s="1"/>
  <c r="BN353" i="4" s="1"/>
  <c r="BO353" i="4" s="1"/>
  <c r="BS352" i="4"/>
  <c r="AU660" i="4"/>
  <c r="AX660" i="4" s="1"/>
  <c r="AZ572" i="4"/>
  <c r="J631" i="4"/>
  <c r="K631" i="4" s="1"/>
  <c r="L631" i="4" s="1"/>
  <c r="V441" i="4"/>
  <c r="AA441" i="4"/>
  <c r="E422" i="12"/>
  <c r="F422" i="12" s="1"/>
  <c r="H422" i="12" s="1"/>
  <c r="O631" i="4" l="1"/>
  <c r="AB513" i="14"/>
  <c r="BG353" i="4"/>
  <c r="BK353" i="4" s="1"/>
  <c r="AW661" i="4"/>
  <c r="AU661" i="4" s="1"/>
  <c r="AY660" i="4"/>
  <c r="BA572" i="4"/>
  <c r="BC572" i="4" s="1"/>
  <c r="J632" i="4"/>
  <c r="K632" i="4" s="1"/>
  <c r="L632" i="4" s="1"/>
  <c r="W441" i="4"/>
  <c r="U442" i="4"/>
  <c r="E423" i="12"/>
  <c r="F423" i="12" s="1"/>
  <c r="H423" i="12" s="1"/>
  <c r="O632" i="4" l="1"/>
  <c r="AB516" i="14"/>
  <c r="BI353" i="4"/>
  <c r="BL353" i="4" s="1"/>
  <c r="AX661" i="4"/>
  <c r="AZ573" i="4"/>
  <c r="BA573" i="4" s="1"/>
  <c r="BC573" i="4" s="1"/>
  <c r="J633" i="4"/>
  <c r="S442" i="4"/>
  <c r="X442" i="4"/>
  <c r="Y442" i="4" s="1"/>
  <c r="BJ353" i="4" l="1"/>
  <c r="BE354" i="4" s="1"/>
  <c r="BM354" i="4" s="1"/>
  <c r="BN354" i="4" s="1"/>
  <c r="BO354" i="4" s="1"/>
  <c r="BQ353" i="4"/>
  <c r="BR353" i="4" s="1"/>
  <c r="AL352" i="14" s="1"/>
  <c r="BP353" i="4"/>
  <c r="AW662" i="4"/>
  <c r="AU662" i="4" s="1"/>
  <c r="AY661" i="4"/>
  <c r="AZ574" i="4"/>
  <c r="K633" i="4"/>
  <c r="L633" i="4" s="1"/>
  <c r="AA442" i="4"/>
  <c r="V442" i="4"/>
  <c r="BG354" i="4" l="1"/>
  <c r="BK354" i="4" s="1"/>
  <c r="BS353" i="4"/>
  <c r="AF724" i="14"/>
  <c r="O633" i="4"/>
  <c r="AB518" i="14"/>
  <c r="AX662" i="4"/>
  <c r="BA574" i="4"/>
  <c r="BC574" i="4" s="1"/>
  <c r="J634" i="4"/>
  <c r="W442" i="4"/>
  <c r="U443" i="4"/>
  <c r="E424" i="12"/>
  <c r="F424" i="12" s="1"/>
  <c r="H424" i="12" s="1"/>
  <c r="BI354" i="4" l="1"/>
  <c r="BL354" i="4" s="1"/>
  <c r="BQ354" i="4" s="1"/>
  <c r="BR354" i="4" s="1"/>
  <c r="AL353" i="14" s="1"/>
  <c r="AY662" i="4"/>
  <c r="AW663" i="4"/>
  <c r="AZ575" i="4"/>
  <c r="K634" i="4"/>
  <c r="L634" i="4" s="1"/>
  <c r="S443" i="4"/>
  <c r="X443" i="4"/>
  <c r="BJ354" i="4" l="1"/>
  <c r="BP354" i="4"/>
  <c r="AF726" i="14" s="1"/>
  <c r="O634" i="4"/>
  <c r="AB520" i="14"/>
  <c r="BS354" i="4"/>
  <c r="BE355" i="4"/>
  <c r="BM355" i="4" s="1"/>
  <c r="BN355" i="4" s="1"/>
  <c r="BO355" i="4" s="1"/>
  <c r="AU663" i="4"/>
  <c r="AX663" i="4" s="1"/>
  <c r="BA575" i="4"/>
  <c r="BC575" i="4" s="1"/>
  <c r="Y443" i="4"/>
  <c r="AA443" i="4" s="1"/>
  <c r="J635" i="4"/>
  <c r="V443" i="4"/>
  <c r="BG355" i="4" l="1"/>
  <c r="BI355" i="4" s="1"/>
  <c r="AY663" i="4"/>
  <c r="AW664" i="4"/>
  <c r="AU664" i="4" s="1"/>
  <c r="AX664" i="4" s="1"/>
  <c r="AZ576" i="4"/>
  <c r="K635" i="4"/>
  <c r="L635" i="4" s="1"/>
  <c r="W443" i="4"/>
  <c r="U444" i="4"/>
  <c r="E425" i="12"/>
  <c r="F425" i="12" s="1"/>
  <c r="H425" i="12" s="1"/>
  <c r="O635" i="4" l="1"/>
  <c r="AB522" i="14"/>
  <c r="BL355" i="4"/>
  <c r="BK355" i="4"/>
  <c r="AW665" i="4"/>
  <c r="AU665" i="4" s="1"/>
  <c r="AY664" i="4"/>
  <c r="BA576" i="4"/>
  <c r="BC576" i="4" s="1"/>
  <c r="J636" i="4"/>
  <c r="S444" i="4"/>
  <c r="X444" i="4"/>
  <c r="Y444" i="4" s="1"/>
  <c r="BJ355" i="4" l="1"/>
  <c r="BQ355" i="4"/>
  <c r="BR355" i="4" s="1"/>
  <c r="AL354" i="14" s="1"/>
  <c r="BP355" i="4"/>
  <c r="AX665" i="4"/>
  <c r="AW666" i="4" s="1"/>
  <c r="AZ577" i="4"/>
  <c r="K636" i="4"/>
  <c r="L636" i="4" s="1"/>
  <c r="V444" i="4"/>
  <c r="AA444" i="4"/>
  <c r="AY665" i="4" l="1"/>
  <c r="BS355" i="4"/>
  <c r="AF611" i="14"/>
  <c r="O636" i="4"/>
  <c r="AB525" i="14"/>
  <c r="BE356" i="4"/>
  <c r="BM356" i="4" s="1"/>
  <c r="BN356" i="4" s="1"/>
  <c r="BO356" i="4" s="1"/>
  <c r="AU666" i="4"/>
  <c r="BA577" i="4"/>
  <c r="BC577" i="4" s="1"/>
  <c r="J637" i="4"/>
  <c r="W444" i="4"/>
  <c r="U445" i="4"/>
  <c r="E426" i="12"/>
  <c r="F426" i="12" s="1"/>
  <c r="H426" i="12" s="1"/>
  <c r="AX666" i="4" l="1"/>
  <c r="BG356" i="4"/>
  <c r="BK356" i="4" s="1"/>
  <c r="AY666" i="4"/>
  <c r="AW667" i="4"/>
  <c r="AU667" i="4" s="1"/>
  <c r="AZ578" i="4"/>
  <c r="K637" i="4"/>
  <c r="L637" i="4" s="1"/>
  <c r="S445" i="4"/>
  <c r="X445" i="4"/>
  <c r="Y445" i="4" s="1"/>
  <c r="E427" i="12"/>
  <c r="F427" i="12" s="1"/>
  <c r="H427" i="12" s="1"/>
  <c r="O637" i="4" l="1"/>
  <c r="AB527" i="14"/>
  <c r="BI356" i="4"/>
  <c r="AX667" i="4"/>
  <c r="BA578" i="4"/>
  <c r="BC578" i="4" s="1"/>
  <c r="J638" i="4"/>
  <c r="V445" i="4"/>
  <c r="AA445" i="4"/>
  <c r="BL356" i="4" l="1"/>
  <c r="BJ356" i="4"/>
  <c r="AY667" i="4"/>
  <c r="AW668" i="4"/>
  <c r="AU668" i="4" s="1"/>
  <c r="AZ579" i="4"/>
  <c r="K638" i="4"/>
  <c r="L638" i="4" s="1"/>
  <c r="W445" i="4"/>
  <c r="U446" i="4"/>
  <c r="O638" i="4" l="1"/>
  <c r="AB529" i="14"/>
  <c r="BE357" i="4"/>
  <c r="BM357" i="4" s="1"/>
  <c r="BN357" i="4" s="1"/>
  <c r="BO357" i="4" s="1"/>
  <c r="BP356" i="4"/>
  <c r="AF587" i="14" s="1"/>
  <c r="BQ356" i="4"/>
  <c r="BR356" i="4" s="1"/>
  <c r="AX668" i="4"/>
  <c r="BA579" i="4"/>
  <c r="BC579" i="4" s="1"/>
  <c r="J639" i="4"/>
  <c r="S446" i="4"/>
  <c r="X446" i="4"/>
  <c r="Y446" i="4" s="1"/>
  <c r="E428" i="12"/>
  <c r="F428" i="12" s="1"/>
  <c r="H428" i="12" s="1"/>
  <c r="BG357" i="4" l="1"/>
  <c r="BK357" i="4" s="1"/>
  <c r="BS356" i="4"/>
  <c r="AL355" i="14"/>
  <c r="AW669" i="4"/>
  <c r="AU669" i="4" s="1"/>
  <c r="AY668" i="4"/>
  <c r="AZ580" i="4"/>
  <c r="K639" i="4"/>
  <c r="L639" i="4" s="1"/>
  <c r="V446" i="4"/>
  <c r="AA446" i="4"/>
  <c r="E429" i="12"/>
  <c r="F429" i="12" s="1"/>
  <c r="H429" i="12" s="1"/>
  <c r="BI357" i="4" l="1"/>
  <c r="BL357" i="4" s="1"/>
  <c r="BQ357" i="4" s="1"/>
  <c r="BR357" i="4" s="1"/>
  <c r="AL356" i="14" s="1"/>
  <c r="O639" i="4"/>
  <c r="AB531" i="14"/>
  <c r="AX669" i="4"/>
  <c r="AY669" i="4" s="1"/>
  <c r="BA580" i="4"/>
  <c r="BC580" i="4" s="1"/>
  <c r="J640" i="4"/>
  <c r="W446" i="4"/>
  <c r="U447" i="4"/>
  <c r="BJ357" i="4" l="1"/>
  <c r="BP357" i="4"/>
  <c r="AW670" i="4"/>
  <c r="AU670" i="4" s="1"/>
  <c r="AX670" i="4" s="1"/>
  <c r="BS357" i="4"/>
  <c r="AF561" i="14"/>
  <c r="BE358" i="4"/>
  <c r="AZ581" i="4"/>
  <c r="BA581" i="4" s="1"/>
  <c r="BC581" i="4" s="1"/>
  <c r="K640" i="4"/>
  <c r="L640" i="4" s="1"/>
  <c r="S447" i="4"/>
  <c r="X447" i="4"/>
  <c r="Y447" i="4" s="1"/>
  <c r="O640" i="4" l="1"/>
  <c r="AB536" i="14"/>
  <c r="BM358" i="4"/>
  <c r="BN358" i="4" s="1"/>
  <c r="BO358" i="4" s="1"/>
  <c r="BG358" i="4"/>
  <c r="BK358" i="4" s="1"/>
  <c r="AY670" i="4"/>
  <c r="AW671" i="4"/>
  <c r="AU671" i="4" s="1"/>
  <c r="AZ582" i="4"/>
  <c r="V447" i="4"/>
  <c r="U448" i="4" s="1"/>
  <c r="J641" i="4"/>
  <c r="AA447" i="4"/>
  <c r="E430" i="12"/>
  <c r="F430" i="12" s="1"/>
  <c r="H430" i="12" s="1"/>
  <c r="BI358" i="4" l="1"/>
  <c r="BL358" i="4" s="1"/>
  <c r="BP358" i="4" s="1"/>
  <c r="AF575" i="14" s="1"/>
  <c r="AX671" i="4"/>
  <c r="BA582" i="4"/>
  <c r="BC582" i="4" s="1"/>
  <c r="W447" i="4"/>
  <c r="K641" i="4"/>
  <c r="L641" i="4" s="1"/>
  <c r="S448" i="4"/>
  <c r="X448" i="4"/>
  <c r="Y448" i="4" s="1"/>
  <c r="BQ358" i="4" l="1"/>
  <c r="BR358" i="4" s="1"/>
  <c r="AL357" i="14" s="1"/>
  <c r="BJ358" i="4"/>
  <c r="BE359" i="4" s="1"/>
  <c r="BM359" i="4" s="1"/>
  <c r="BN359" i="4" s="1"/>
  <c r="BO359" i="4" s="1"/>
  <c r="O641" i="4"/>
  <c r="AB538" i="14"/>
  <c r="BG359" i="4"/>
  <c r="BK359" i="4" s="1"/>
  <c r="BS358" i="4"/>
  <c r="AY671" i="4"/>
  <c r="AW672" i="4"/>
  <c r="AU672" i="4" s="1"/>
  <c r="AZ583" i="4"/>
  <c r="V448" i="4"/>
  <c r="W448" i="4" s="1"/>
  <c r="J642" i="4"/>
  <c r="AA448" i="4"/>
  <c r="E431" i="12"/>
  <c r="F431" i="12" s="1"/>
  <c r="H431" i="12" s="1"/>
  <c r="BI359" i="4" l="1"/>
  <c r="BL359" i="4" s="1"/>
  <c r="BQ359" i="4" s="1"/>
  <c r="BR359" i="4" s="1"/>
  <c r="AL358" i="14" s="1"/>
  <c r="AX672" i="4"/>
  <c r="AW673" i="4" s="1"/>
  <c r="AU673" i="4" s="1"/>
  <c r="BA583" i="4"/>
  <c r="BC583" i="4" s="1"/>
  <c r="U449" i="4"/>
  <c r="K642" i="4"/>
  <c r="L642" i="4" s="1"/>
  <c r="AY672" i="4" l="1"/>
  <c r="AX673" i="4" s="1"/>
  <c r="AW674" i="4" s="1"/>
  <c r="BJ359" i="4"/>
  <c r="BP359" i="4"/>
  <c r="AF585" i="14" s="1"/>
  <c r="O642" i="4"/>
  <c r="AB542" i="14"/>
  <c r="BE360" i="4"/>
  <c r="AZ584" i="4"/>
  <c r="S449" i="4"/>
  <c r="V449" i="4" s="1"/>
  <c r="W449" i="4" s="1"/>
  <c r="X449" i="4"/>
  <c r="J643" i="4"/>
  <c r="BS359" i="4" l="1"/>
  <c r="AY673" i="4"/>
  <c r="BG360" i="4"/>
  <c r="BK360" i="4" s="1"/>
  <c r="BM360" i="4"/>
  <c r="BN360" i="4" s="1"/>
  <c r="BO360" i="4" s="1"/>
  <c r="AU674" i="4"/>
  <c r="AX674" i="4" s="1"/>
  <c r="BA584" i="4"/>
  <c r="BC584" i="4" s="1"/>
  <c r="Y449" i="4"/>
  <c r="AA449" i="4" s="1"/>
  <c r="U450" i="4"/>
  <c r="K643" i="4"/>
  <c r="L643" i="4" s="1"/>
  <c r="E432" i="12"/>
  <c r="F432" i="12" s="1"/>
  <c r="H432" i="12" s="1"/>
  <c r="O643" i="4" l="1"/>
  <c r="AB544" i="14"/>
  <c r="BI360" i="4"/>
  <c r="BL360" i="4" s="1"/>
  <c r="BQ360" i="4" s="1"/>
  <c r="BR360" i="4" s="1"/>
  <c r="AL359" i="14" s="1"/>
  <c r="AY674" i="4"/>
  <c r="AW675" i="4"/>
  <c r="AU675" i="4" s="1"/>
  <c r="AX675" i="4" s="1"/>
  <c r="AZ585" i="4"/>
  <c r="X450" i="4"/>
  <c r="S450" i="4"/>
  <c r="J644" i="4"/>
  <c r="BJ360" i="4" l="1"/>
  <c r="BE361" i="4" s="1"/>
  <c r="BP360" i="4"/>
  <c r="AW676" i="4"/>
  <c r="AU676" i="4" s="1"/>
  <c r="AY675" i="4"/>
  <c r="BA585" i="4"/>
  <c r="BC585" i="4" s="1"/>
  <c r="Y450" i="4"/>
  <c r="AA450" i="4" s="1"/>
  <c r="V450" i="4"/>
  <c r="W450" i="4" s="1"/>
  <c r="K644" i="4"/>
  <c r="L644" i="4" s="1"/>
  <c r="E433" i="12"/>
  <c r="F433" i="12" s="1"/>
  <c r="H433" i="12" s="1"/>
  <c r="BS360" i="4" l="1"/>
  <c r="AF605" i="14"/>
  <c r="O644" i="4"/>
  <c r="AB548" i="14"/>
  <c r="BM361" i="4"/>
  <c r="BN361" i="4" s="1"/>
  <c r="BO361" i="4" s="1"/>
  <c r="BG361" i="4"/>
  <c r="BK361" i="4" s="1"/>
  <c r="AX676" i="4"/>
  <c r="AW677" i="4" s="1"/>
  <c r="AU677" i="4" s="1"/>
  <c r="AZ586" i="4"/>
  <c r="U451" i="4"/>
  <c r="S451" i="4" s="1"/>
  <c r="V451" i="4" s="1"/>
  <c r="W451" i="4" s="1"/>
  <c r="J645" i="4"/>
  <c r="AY676" i="4" l="1"/>
  <c r="AX677" i="4" s="1"/>
  <c r="AY677" i="4" s="1"/>
  <c r="BI361" i="4"/>
  <c r="BL361" i="4" s="1"/>
  <c r="BA586" i="4"/>
  <c r="BC586" i="4" s="1"/>
  <c r="X451" i="4"/>
  <c r="U452" i="4"/>
  <c r="K645" i="4"/>
  <c r="L645" i="4" s="1"/>
  <c r="AW678" i="4" l="1"/>
  <c r="AU678" i="4" s="1"/>
  <c r="AX678" i="4" s="1"/>
  <c r="AW679" i="4" s="1"/>
  <c r="O645" i="4"/>
  <c r="AB550" i="14"/>
  <c r="BQ361" i="4"/>
  <c r="BR361" i="4" s="1"/>
  <c r="AL360" i="14" s="1"/>
  <c r="BP361" i="4"/>
  <c r="AF624" i="14" s="1"/>
  <c r="BJ361" i="4"/>
  <c r="AZ587" i="4"/>
  <c r="BA587" i="4" s="1"/>
  <c r="BC587" i="4" s="1"/>
  <c r="Y451" i="4"/>
  <c r="AA451" i="4" s="1"/>
  <c r="S452" i="4"/>
  <c r="J646" i="4"/>
  <c r="E434" i="12"/>
  <c r="F434" i="12" s="1"/>
  <c r="H434" i="12" s="1"/>
  <c r="AY678" i="4" l="1"/>
  <c r="BE362" i="4"/>
  <c r="BG362" i="4" s="1"/>
  <c r="BK362" i="4" s="1"/>
  <c r="BS361" i="4"/>
  <c r="AU679" i="4"/>
  <c r="AX679" i="4" s="1"/>
  <c r="AZ588" i="4"/>
  <c r="X452" i="4"/>
  <c r="V452" i="4"/>
  <c r="W452" i="4" s="1"/>
  <c r="K646" i="4"/>
  <c r="L646" i="4" s="1"/>
  <c r="O646" i="4" l="1"/>
  <c r="AB553" i="14"/>
  <c r="BM362" i="4"/>
  <c r="BN362" i="4" s="1"/>
  <c r="BO362" i="4" s="1"/>
  <c r="BI362" i="4"/>
  <c r="BL362" i="4" s="1"/>
  <c r="AW680" i="4"/>
  <c r="AU680" i="4" s="1"/>
  <c r="AY679" i="4"/>
  <c r="BA588" i="4"/>
  <c r="BC588" i="4" s="1"/>
  <c r="Y452" i="4"/>
  <c r="AA452" i="4" s="1"/>
  <c r="U453" i="4"/>
  <c r="S453" i="4" s="1"/>
  <c r="J647" i="4"/>
  <c r="K647" i="4" s="1"/>
  <c r="L647" i="4" s="1"/>
  <c r="AX680" i="4" l="1"/>
  <c r="AY680" i="4" s="1"/>
  <c r="O647" i="4"/>
  <c r="AB555" i="14"/>
  <c r="BJ362" i="4"/>
  <c r="BQ362" i="4"/>
  <c r="BR362" i="4" s="1"/>
  <c r="BP362" i="4"/>
  <c r="AF644" i="14" s="1"/>
  <c r="AW681" i="4"/>
  <c r="AU681" i="4" s="1"/>
  <c r="AZ589" i="4"/>
  <c r="X453" i="4"/>
  <c r="V453" i="4"/>
  <c r="J648" i="4"/>
  <c r="E435" i="12"/>
  <c r="F435" i="12" s="1"/>
  <c r="H435" i="12" s="1"/>
  <c r="BS362" i="4" l="1"/>
  <c r="AL361" i="14"/>
  <c r="BE363" i="4"/>
  <c r="BM363" i="4" s="1"/>
  <c r="BN363" i="4" s="1"/>
  <c r="BO363" i="4" s="1"/>
  <c r="AX681" i="4"/>
  <c r="AW682" i="4" s="1"/>
  <c r="AU682" i="4" s="1"/>
  <c r="BA589" i="4"/>
  <c r="BC589" i="4" s="1"/>
  <c r="Y453" i="4"/>
  <c r="AA453" i="4" s="1"/>
  <c r="U454" i="4"/>
  <c r="W453" i="4"/>
  <c r="K648" i="4"/>
  <c r="L648" i="4" s="1"/>
  <c r="BG363" i="4" l="1"/>
  <c r="BK363" i="4" s="1"/>
  <c r="AY681" i="4"/>
  <c r="AX682" i="4" s="1"/>
  <c r="AY682" i="4" s="1"/>
  <c r="O648" i="4"/>
  <c r="AB559" i="14"/>
  <c r="AZ590" i="4"/>
  <c r="X454" i="4"/>
  <c r="S454" i="4"/>
  <c r="J649" i="4"/>
  <c r="AW683" i="4" l="1"/>
  <c r="AU683" i="4" s="1"/>
  <c r="AX683" i="4" s="1"/>
  <c r="BI363" i="4"/>
  <c r="BL363" i="4" s="1"/>
  <c r="BQ363" i="4" s="1"/>
  <c r="BR363" i="4" s="1"/>
  <c r="AL362" i="14" s="1"/>
  <c r="BA590" i="4"/>
  <c r="BC590" i="4" s="1"/>
  <c r="Y454" i="4"/>
  <c r="AA454" i="4" s="1"/>
  <c r="V454" i="4"/>
  <c r="K649" i="4"/>
  <c r="L649" i="4" s="1"/>
  <c r="E436" i="12"/>
  <c r="F436" i="12" s="1"/>
  <c r="H436" i="12" s="1"/>
  <c r="BJ363" i="4" l="1"/>
  <c r="BP363" i="4"/>
  <c r="BS363" i="4" s="1"/>
  <c r="AW684" i="4"/>
  <c r="AU684" i="4" s="1"/>
  <c r="AY683" i="4"/>
  <c r="O649" i="4"/>
  <c r="AB560" i="14"/>
  <c r="BE364" i="4"/>
  <c r="BM364" i="4" s="1"/>
  <c r="BN364" i="4" s="1"/>
  <c r="BO364" i="4" s="1"/>
  <c r="AZ591" i="4"/>
  <c r="W454" i="4"/>
  <c r="U455" i="4"/>
  <c r="J650" i="4"/>
  <c r="AF668" i="14" l="1"/>
  <c r="AX684" i="4"/>
  <c r="BG364" i="4"/>
  <c r="BK364" i="4" s="1"/>
  <c r="AW685" i="4"/>
  <c r="AU685" i="4" s="1"/>
  <c r="AY684" i="4"/>
  <c r="BA591" i="4"/>
  <c r="BC591" i="4" s="1"/>
  <c r="X455" i="4"/>
  <c r="S455" i="4"/>
  <c r="K650" i="4"/>
  <c r="L650" i="4" s="1"/>
  <c r="BI364" i="4" l="1"/>
  <c r="BL364" i="4" s="1"/>
  <c r="BQ364" i="4" s="1"/>
  <c r="BR364" i="4" s="1"/>
  <c r="AL363" i="14" s="1"/>
  <c r="O650" i="4"/>
  <c r="AB564" i="14"/>
  <c r="AX685" i="4"/>
  <c r="AY685" i="4" s="1"/>
  <c r="AZ592" i="4"/>
  <c r="Y455" i="4"/>
  <c r="AA455" i="4" s="1"/>
  <c r="V455" i="4"/>
  <c r="J651" i="4"/>
  <c r="E437" i="12"/>
  <c r="F437" i="12" s="1"/>
  <c r="H437" i="12" s="1"/>
  <c r="BJ364" i="4" l="1"/>
  <c r="BP364" i="4"/>
  <c r="AF694" i="14" s="1"/>
  <c r="AW686" i="4"/>
  <c r="BE365" i="4"/>
  <c r="BM365" i="4" s="1"/>
  <c r="BN365" i="4" s="1"/>
  <c r="BO365" i="4" s="1"/>
  <c r="BS364" i="4"/>
  <c r="AU686" i="4"/>
  <c r="AX686" i="4" s="1"/>
  <c r="BA592" i="4"/>
  <c r="BC592" i="4" s="1"/>
  <c r="U456" i="4"/>
  <c r="W455" i="4"/>
  <c r="K651" i="4"/>
  <c r="L651" i="4" s="1"/>
  <c r="BG365" i="4" l="1"/>
  <c r="BK365" i="4" s="1"/>
  <c r="O651" i="4"/>
  <c r="AB567" i="14"/>
  <c r="AW687" i="4"/>
  <c r="AU687" i="4" s="1"/>
  <c r="AY686" i="4"/>
  <c r="AZ593" i="4"/>
  <c r="S456" i="4"/>
  <c r="X456" i="4"/>
  <c r="J652" i="4"/>
  <c r="BI365" i="4" l="1"/>
  <c r="BL365" i="4" s="1"/>
  <c r="BP365" i="4" s="1"/>
  <c r="AF717" i="14" s="1"/>
  <c r="AX687" i="4"/>
  <c r="BA593" i="4"/>
  <c r="BC593" i="4" s="1"/>
  <c r="Y456" i="4"/>
  <c r="AA456" i="4" s="1"/>
  <c r="V456" i="4"/>
  <c r="K652" i="4"/>
  <c r="L652" i="4" s="1"/>
  <c r="E438" i="12"/>
  <c r="F438" i="12" s="1"/>
  <c r="H438" i="12" s="1"/>
  <c r="BJ365" i="4" l="1"/>
  <c r="BQ365" i="4"/>
  <c r="BR365" i="4" s="1"/>
  <c r="AL364" i="14" s="1"/>
  <c r="O652" i="4"/>
  <c r="AB571" i="14"/>
  <c r="BE366" i="4"/>
  <c r="BM366" i="4" s="1"/>
  <c r="BN366" i="4" s="1"/>
  <c r="BO366" i="4" s="1"/>
  <c r="BS365" i="4"/>
  <c r="AY687" i="4"/>
  <c r="AW688" i="4"/>
  <c r="AU688" i="4" s="1"/>
  <c r="AZ594" i="4"/>
  <c r="W456" i="4"/>
  <c r="U457" i="4"/>
  <c r="J653" i="4"/>
  <c r="BG366" i="4" l="1"/>
  <c r="BK366" i="4" s="1"/>
  <c r="AX688" i="4"/>
  <c r="AW689" i="4" s="1"/>
  <c r="BA594" i="4"/>
  <c r="BC594" i="4" s="1"/>
  <c r="X457" i="4"/>
  <c r="S457" i="4"/>
  <c r="K653" i="4"/>
  <c r="L653" i="4" s="1"/>
  <c r="AY688" i="4" l="1"/>
  <c r="BI366" i="4"/>
  <c r="O653" i="4"/>
  <c r="AB574" i="14"/>
  <c r="BL366" i="4"/>
  <c r="BJ366" i="4"/>
  <c r="AU689" i="4"/>
  <c r="AZ595" i="4"/>
  <c r="Y457" i="4"/>
  <c r="AA457" i="4" s="1"/>
  <c r="V457" i="4"/>
  <c r="J654" i="4"/>
  <c r="K654" i="4" s="1"/>
  <c r="L654" i="4" s="1"/>
  <c r="E439" i="12"/>
  <c r="F439" i="12" s="1"/>
  <c r="H439" i="12" s="1"/>
  <c r="AX689" i="4" l="1"/>
  <c r="O654" i="4"/>
  <c r="AB575" i="14"/>
  <c r="BE367" i="4"/>
  <c r="BM367" i="4" s="1"/>
  <c r="BN367" i="4" s="1"/>
  <c r="BO367" i="4" s="1"/>
  <c r="BP366" i="4"/>
  <c r="AF727" i="14" s="1"/>
  <c r="BQ366" i="4"/>
  <c r="BR366" i="4" s="1"/>
  <c r="AW690" i="4"/>
  <c r="AU690" i="4" s="1"/>
  <c r="AY689" i="4"/>
  <c r="BA595" i="4"/>
  <c r="BC595" i="4" s="1"/>
  <c r="W457" i="4"/>
  <c r="U458" i="4"/>
  <c r="J655" i="4"/>
  <c r="AX690" i="4" l="1"/>
  <c r="BS366" i="4"/>
  <c r="AL365" i="14"/>
  <c r="BG367" i="4"/>
  <c r="BK367" i="4" s="1"/>
  <c r="AY690" i="4"/>
  <c r="AW691" i="4"/>
  <c r="AU691" i="4" s="1"/>
  <c r="AX691" i="4" s="1"/>
  <c r="AZ596" i="4"/>
  <c r="S458" i="4"/>
  <c r="V458" i="4" s="1"/>
  <c r="X458" i="4"/>
  <c r="K655" i="4"/>
  <c r="L655" i="4" s="1"/>
  <c r="E440" i="12"/>
  <c r="F440" i="12" s="1"/>
  <c r="H440" i="12" s="1"/>
  <c r="BI367" i="4" l="1"/>
  <c r="BL367" i="4" s="1"/>
  <c r="BP367" i="4" s="1"/>
  <c r="AF673" i="14" s="1"/>
  <c r="O655" i="4"/>
  <c r="AB577" i="14"/>
  <c r="AW692" i="4"/>
  <c r="AU692" i="4" s="1"/>
  <c r="AY691" i="4"/>
  <c r="BA596" i="4"/>
  <c r="BC596" i="4" s="1"/>
  <c r="Y458" i="4"/>
  <c r="AA458" i="4" s="1"/>
  <c r="W458" i="4"/>
  <c r="U459" i="4"/>
  <c r="J656" i="4"/>
  <c r="BJ367" i="4" l="1"/>
  <c r="BQ367" i="4"/>
  <c r="BR367" i="4" s="1"/>
  <c r="BS367" i="4" s="1"/>
  <c r="BE368" i="4"/>
  <c r="BM368" i="4" s="1"/>
  <c r="BN368" i="4" s="1"/>
  <c r="BO368" i="4" s="1"/>
  <c r="AX692" i="4"/>
  <c r="AZ597" i="4"/>
  <c r="S459" i="4"/>
  <c r="X459" i="4"/>
  <c r="K656" i="4"/>
  <c r="L656" i="4" s="1"/>
  <c r="AL366" i="14" l="1"/>
  <c r="O656" i="4"/>
  <c r="AB580" i="14"/>
  <c r="BG368" i="4"/>
  <c r="BK368" i="4" s="1"/>
  <c r="AY692" i="4"/>
  <c r="AW693" i="4"/>
  <c r="AU693" i="4" s="1"/>
  <c r="BA597" i="4"/>
  <c r="BC597" i="4" s="1"/>
  <c r="Y459" i="4"/>
  <c r="AA459" i="4" s="1"/>
  <c r="V459" i="4"/>
  <c r="J657" i="4"/>
  <c r="E441" i="12"/>
  <c r="F441" i="12" s="1"/>
  <c r="H441" i="12" s="1"/>
  <c r="BI368" i="4" l="1"/>
  <c r="BL368" i="4" s="1"/>
  <c r="AX693" i="4"/>
  <c r="AZ598" i="4"/>
  <c r="U460" i="4"/>
  <c r="W459" i="4"/>
  <c r="K657" i="4"/>
  <c r="L657" i="4" s="1"/>
  <c r="O657" i="4" l="1"/>
  <c r="AB540" i="14"/>
  <c r="BJ368" i="4"/>
  <c r="BQ368" i="4"/>
  <c r="BR368" i="4" s="1"/>
  <c r="AL367" i="14" s="1"/>
  <c r="BP368" i="4"/>
  <c r="AF672" i="14" s="1"/>
  <c r="AY693" i="4"/>
  <c r="AW694" i="4"/>
  <c r="AU694" i="4" s="1"/>
  <c r="BA598" i="4"/>
  <c r="BC598" i="4" s="1"/>
  <c r="S460" i="4"/>
  <c r="V460" i="4" s="1"/>
  <c r="W460" i="4" s="1"/>
  <c r="X460" i="4"/>
  <c r="J658" i="4"/>
  <c r="AX694" i="4" l="1"/>
  <c r="BS368" i="4"/>
  <c r="BE369" i="4"/>
  <c r="BM369" i="4" s="1"/>
  <c r="BN369" i="4" s="1"/>
  <c r="BO369" i="4" s="1"/>
  <c r="AY694" i="4"/>
  <c r="AW695" i="4"/>
  <c r="AU695" i="4" s="1"/>
  <c r="AZ599" i="4"/>
  <c r="Y460" i="4"/>
  <c r="AA460" i="4" s="1"/>
  <c r="U461" i="4"/>
  <c r="K658" i="4"/>
  <c r="L658" i="4" s="1"/>
  <c r="E442" i="12"/>
  <c r="F442" i="12" s="1"/>
  <c r="H442" i="12" s="1"/>
  <c r="AX695" i="4" l="1"/>
  <c r="BG369" i="4"/>
  <c r="BK369" i="4" s="1"/>
  <c r="O658" i="4"/>
  <c r="AB461" i="14"/>
  <c r="AY695" i="4"/>
  <c r="AW696" i="4"/>
  <c r="AU696" i="4" s="1"/>
  <c r="AX696" i="4" s="1"/>
  <c r="BA599" i="4"/>
  <c r="BC599" i="4" s="1"/>
  <c r="S461" i="4"/>
  <c r="X461" i="4"/>
  <c r="J659" i="4"/>
  <c r="BI369" i="4" l="1"/>
  <c r="BL369" i="4" s="1"/>
  <c r="BQ369" i="4" s="1"/>
  <c r="BR369" i="4" s="1"/>
  <c r="AL368" i="14" s="1"/>
  <c r="AW697" i="4"/>
  <c r="AY696" i="4"/>
  <c r="AZ600" i="4"/>
  <c r="Y461" i="4"/>
  <c r="AA461" i="4" s="1"/>
  <c r="V461" i="4"/>
  <c r="K659" i="4"/>
  <c r="L659" i="4" s="1"/>
  <c r="BP369" i="4" l="1"/>
  <c r="AF699" i="14" s="1"/>
  <c r="BJ369" i="4"/>
  <c r="BE370" i="4" s="1"/>
  <c r="BM370" i="4" s="1"/>
  <c r="BN370" i="4" s="1"/>
  <c r="BO370" i="4" s="1"/>
  <c r="BS369" i="4"/>
  <c r="O659" i="4"/>
  <c r="AB506" i="14"/>
  <c r="BG370" i="4"/>
  <c r="BI370" i="4" s="1"/>
  <c r="BL370" i="4" s="1"/>
  <c r="AU697" i="4"/>
  <c r="AX697" i="4" s="1"/>
  <c r="BA600" i="4"/>
  <c r="BC600" i="4" s="1"/>
  <c r="U462" i="4"/>
  <c r="W461" i="4"/>
  <c r="J660" i="4"/>
  <c r="E443" i="12"/>
  <c r="F443" i="12" s="1"/>
  <c r="H443" i="12" s="1"/>
  <c r="BQ370" i="4" l="1"/>
  <c r="BR370" i="4" s="1"/>
  <c r="BP370" i="4"/>
  <c r="AF691" i="14" s="1"/>
  <c r="BK370" i="4"/>
  <c r="BJ370" i="4"/>
  <c r="AY697" i="4"/>
  <c r="AW698" i="4"/>
  <c r="AZ601" i="4"/>
  <c r="X462" i="4"/>
  <c r="S462" i="4"/>
  <c r="K660" i="4"/>
  <c r="L660" i="4" s="1"/>
  <c r="O660" i="4" l="1"/>
  <c r="AB524" i="14"/>
  <c r="BS370" i="4"/>
  <c r="AL369" i="14"/>
  <c r="BE371" i="4"/>
  <c r="BM371" i="4" s="1"/>
  <c r="BN371" i="4" s="1"/>
  <c r="BO371" i="4" s="1"/>
  <c r="AU698" i="4"/>
  <c r="AX698" i="4" s="1"/>
  <c r="BA601" i="4"/>
  <c r="BC601" i="4" s="1"/>
  <c r="Y462" i="4"/>
  <c r="AA462" i="4" s="1"/>
  <c r="V462" i="4"/>
  <c r="J661" i="4"/>
  <c r="BG371" i="4" l="1"/>
  <c r="BI371" i="4" s="1"/>
  <c r="BL371" i="4" s="1"/>
  <c r="BQ371" i="4" s="1"/>
  <c r="BR371" i="4" s="1"/>
  <c r="AL370" i="14" s="1"/>
  <c r="AW699" i="4"/>
  <c r="AU699" i="4" s="1"/>
  <c r="AY698" i="4"/>
  <c r="AZ602" i="4"/>
  <c r="BA602" i="4" s="1"/>
  <c r="BC602" i="4" s="1"/>
  <c r="U463" i="4"/>
  <c r="W462" i="4"/>
  <c r="K661" i="4"/>
  <c r="L661" i="4" s="1"/>
  <c r="E444" i="12"/>
  <c r="F444" i="12" s="1"/>
  <c r="H444" i="12" s="1"/>
  <c r="BP371" i="4" l="1"/>
  <c r="AF671" i="14" s="1"/>
  <c r="BJ371" i="4"/>
  <c r="BE372" i="4" s="1"/>
  <c r="BG372" i="4" s="1"/>
  <c r="BK372" i="4" s="1"/>
  <c r="BK371" i="4"/>
  <c r="AX699" i="4"/>
  <c r="AY699" i="4" s="1"/>
  <c r="O661" i="4"/>
  <c r="AB547" i="14"/>
  <c r="AZ603" i="4"/>
  <c r="X463" i="4"/>
  <c r="S463" i="4"/>
  <c r="J662" i="4"/>
  <c r="K662" i="4" s="1"/>
  <c r="L662" i="4" s="1"/>
  <c r="BS371" i="4" l="1"/>
  <c r="AW700" i="4"/>
  <c r="AU700" i="4" s="1"/>
  <c r="AX700" i="4" s="1"/>
  <c r="O662" i="4"/>
  <c r="AB569" i="14"/>
  <c r="BI372" i="4"/>
  <c r="BJ372" i="4" s="1"/>
  <c r="BM372" i="4"/>
  <c r="BN372" i="4" s="1"/>
  <c r="BO372" i="4" s="1"/>
  <c r="BA603" i="4"/>
  <c r="BC603" i="4" s="1"/>
  <c r="Y463" i="4"/>
  <c r="AA463" i="4" s="1"/>
  <c r="V463" i="4"/>
  <c r="J663" i="4"/>
  <c r="E445" i="12"/>
  <c r="F445" i="12" s="1"/>
  <c r="H445" i="12" s="1"/>
  <c r="BL372" i="4" l="1"/>
  <c r="BQ372" i="4" s="1"/>
  <c r="BR372" i="4" s="1"/>
  <c r="AL371" i="14" s="1"/>
  <c r="BE373" i="4"/>
  <c r="BP372" i="4"/>
  <c r="AF695" i="14" s="1"/>
  <c r="AW701" i="4"/>
  <c r="AY700" i="4"/>
  <c r="AZ604" i="4"/>
  <c r="W463" i="4"/>
  <c r="U464" i="4"/>
  <c r="K663" i="4"/>
  <c r="L663" i="4" s="1"/>
  <c r="O663" i="4" l="1"/>
  <c r="AB587" i="14"/>
  <c r="BS372" i="4"/>
  <c r="BG373" i="4"/>
  <c r="BK373" i="4" s="1"/>
  <c r="BM373" i="4"/>
  <c r="BN373" i="4" s="1"/>
  <c r="BO373" i="4" s="1"/>
  <c r="AU701" i="4"/>
  <c r="AX701" i="4" s="1"/>
  <c r="BA604" i="4"/>
  <c r="BC604" i="4" s="1"/>
  <c r="S464" i="4"/>
  <c r="X464" i="4"/>
  <c r="J664" i="4"/>
  <c r="E446" i="12"/>
  <c r="F446" i="12" s="1"/>
  <c r="H446" i="12" s="1"/>
  <c r="BI373" i="4" l="1"/>
  <c r="AY701" i="4"/>
  <c r="AW702" i="4"/>
  <c r="AZ605" i="4"/>
  <c r="Y464" i="4"/>
  <c r="AA464" i="4" s="1"/>
  <c r="V464" i="4"/>
  <c r="K664" i="4"/>
  <c r="L664" i="4" s="1"/>
  <c r="O664" i="4" l="1"/>
  <c r="AB589" i="14"/>
  <c r="BL373" i="4"/>
  <c r="BJ373" i="4"/>
  <c r="AU702" i="4"/>
  <c r="AX702" i="4" s="1"/>
  <c r="BA605" i="4"/>
  <c r="BC605" i="4" s="1"/>
  <c r="U465" i="4"/>
  <c r="S465" i="4" s="1"/>
  <c r="W464" i="4"/>
  <c r="J665" i="4"/>
  <c r="BE374" i="4" l="1"/>
  <c r="BM374" i="4" s="1"/>
  <c r="BN374" i="4" s="1"/>
  <c r="BO374" i="4" s="1"/>
  <c r="BQ373" i="4"/>
  <c r="BR373" i="4" s="1"/>
  <c r="AL372" i="14" s="1"/>
  <c r="BP373" i="4"/>
  <c r="AF720" i="14" s="1"/>
  <c r="AW703" i="4"/>
  <c r="AU703" i="4" s="1"/>
  <c r="AY702" i="4"/>
  <c r="AZ606" i="4"/>
  <c r="BA606" i="4" s="1"/>
  <c r="BC606" i="4" s="1"/>
  <c r="V465" i="4"/>
  <c r="X465" i="4"/>
  <c r="Y465" i="4" s="1"/>
  <c r="K665" i="4"/>
  <c r="L665" i="4" s="1"/>
  <c r="E447" i="12"/>
  <c r="F447" i="12" s="1"/>
  <c r="H447" i="12" s="1"/>
  <c r="BG374" i="4" l="1"/>
  <c r="BK374" i="4" s="1"/>
  <c r="O665" i="4"/>
  <c r="AB591" i="14"/>
  <c r="BS373" i="4"/>
  <c r="AX703" i="4"/>
  <c r="AZ607" i="4"/>
  <c r="U466" i="4"/>
  <c r="S466" i="4" s="1"/>
  <c r="W465" i="4"/>
  <c r="AA465" i="4"/>
  <c r="J666" i="4"/>
  <c r="BI374" i="4" l="1"/>
  <c r="BL374" i="4" s="1"/>
  <c r="BQ374" i="4" s="1"/>
  <c r="BR374" i="4" s="1"/>
  <c r="AL373" i="14" s="1"/>
  <c r="AY703" i="4"/>
  <c r="AW704" i="4"/>
  <c r="BA607" i="4"/>
  <c r="BC607" i="4" s="1"/>
  <c r="V466" i="4"/>
  <c r="X466" i="4"/>
  <c r="K666" i="4"/>
  <c r="L666" i="4" s="1"/>
  <c r="BP374" i="4" l="1"/>
  <c r="AF728" i="14" s="1"/>
  <c r="BJ374" i="4"/>
  <c r="O666" i="4"/>
  <c r="AB592" i="14"/>
  <c r="BS374" i="4"/>
  <c r="BE375" i="4"/>
  <c r="BM375" i="4" s="1"/>
  <c r="BN375" i="4" s="1"/>
  <c r="BO375" i="4" s="1"/>
  <c r="AU704" i="4"/>
  <c r="AX704" i="4" s="1"/>
  <c r="AZ608" i="4"/>
  <c r="Y466" i="4"/>
  <c r="AA466" i="4" s="1"/>
  <c r="W466" i="4"/>
  <c r="U467" i="4"/>
  <c r="S467" i="4" s="1"/>
  <c r="J667" i="4"/>
  <c r="E448" i="12"/>
  <c r="F448" i="12" s="1"/>
  <c r="H448" i="12" s="1"/>
  <c r="BG375" i="4" l="1"/>
  <c r="BK375" i="4" s="1"/>
  <c r="AW705" i="4"/>
  <c r="AU705" i="4" s="1"/>
  <c r="AY704" i="4"/>
  <c r="BA608" i="4"/>
  <c r="BC608" i="4" s="1"/>
  <c r="V467" i="4"/>
  <c r="W467" i="4" s="1"/>
  <c r="X467" i="4"/>
  <c r="K667" i="4"/>
  <c r="L667" i="4" s="1"/>
  <c r="O667" i="4" l="1"/>
  <c r="AB594" i="14"/>
  <c r="BI375" i="4"/>
  <c r="AX705" i="4"/>
  <c r="AZ609" i="4"/>
  <c r="Y467" i="4"/>
  <c r="AA467" i="4" s="1"/>
  <c r="U468" i="4"/>
  <c r="S468" i="4" s="1"/>
  <c r="J668" i="4"/>
  <c r="BL375" i="4" l="1"/>
  <c r="BJ375" i="4"/>
  <c r="AW706" i="4"/>
  <c r="AY705" i="4"/>
  <c r="BA609" i="4"/>
  <c r="BC609" i="4" s="1"/>
  <c r="X468" i="4"/>
  <c r="K668" i="4"/>
  <c r="L668" i="4" s="1"/>
  <c r="V468" i="4"/>
  <c r="E449" i="12"/>
  <c r="F449" i="12" s="1"/>
  <c r="H449" i="12" s="1"/>
  <c r="O668" i="4" l="1"/>
  <c r="AB596" i="14"/>
  <c r="BE376" i="4"/>
  <c r="BM376" i="4" s="1"/>
  <c r="BN376" i="4" s="1"/>
  <c r="BO376" i="4" s="1"/>
  <c r="BQ375" i="4"/>
  <c r="BR375" i="4" s="1"/>
  <c r="AL374" i="14" s="1"/>
  <c r="BP375" i="4"/>
  <c r="AF730" i="14" s="1"/>
  <c r="AU706" i="4"/>
  <c r="AX706" i="4" s="1"/>
  <c r="AZ610" i="4"/>
  <c r="Y468" i="4"/>
  <c r="AA468" i="4" s="1"/>
  <c r="J669" i="4"/>
  <c r="W468" i="4"/>
  <c r="U469" i="4"/>
  <c r="BG376" i="4" l="1"/>
  <c r="BK376" i="4" s="1"/>
  <c r="BS375" i="4"/>
  <c r="AY706" i="4"/>
  <c r="AW707" i="4"/>
  <c r="AU707" i="4" s="1"/>
  <c r="AX707" i="4" s="1"/>
  <c r="BA610" i="4"/>
  <c r="BC610" i="4" s="1"/>
  <c r="K669" i="4"/>
  <c r="L669" i="4" s="1"/>
  <c r="S469" i="4"/>
  <c r="X469" i="4"/>
  <c r="Y469" i="4" s="1"/>
  <c r="E450" i="12"/>
  <c r="F450" i="12" s="1"/>
  <c r="H450" i="12" s="1"/>
  <c r="BI376" i="4" l="1"/>
  <c r="BL376" i="4" s="1"/>
  <c r="BP376" i="4" s="1"/>
  <c r="AF725" i="14" s="1"/>
  <c r="O669" i="4"/>
  <c r="AB597" i="14"/>
  <c r="AW708" i="4"/>
  <c r="AU708" i="4" s="1"/>
  <c r="AY707" i="4"/>
  <c r="AZ611" i="4"/>
  <c r="V469" i="4"/>
  <c r="W469" i="4" s="1"/>
  <c r="J670" i="4"/>
  <c r="AA469" i="4"/>
  <c r="BJ376" i="4" l="1"/>
  <c r="BQ376" i="4"/>
  <c r="BR376" i="4" s="1"/>
  <c r="BS376" i="4"/>
  <c r="AL375" i="14"/>
  <c r="BE377" i="4"/>
  <c r="BM377" i="4" s="1"/>
  <c r="BN377" i="4" s="1"/>
  <c r="BO377" i="4" s="1"/>
  <c r="AX708" i="4"/>
  <c r="AW709" i="4" s="1"/>
  <c r="AU709" i="4" s="1"/>
  <c r="BA611" i="4"/>
  <c r="BC611" i="4" s="1"/>
  <c r="U470" i="4"/>
  <c r="K670" i="4"/>
  <c r="L670" i="4" s="1"/>
  <c r="E451" i="12"/>
  <c r="F451" i="12" s="1"/>
  <c r="H451" i="12" s="1"/>
  <c r="BG377" i="4" l="1"/>
  <c r="BK377" i="4" s="1"/>
  <c r="AY708" i="4"/>
  <c r="O670" i="4"/>
  <c r="AB600" i="14"/>
  <c r="BI377" i="4"/>
  <c r="BL377" i="4" s="1"/>
  <c r="AX709" i="4"/>
  <c r="AW710" i="4" s="1"/>
  <c r="AZ612" i="4"/>
  <c r="X470" i="4"/>
  <c r="S470" i="4"/>
  <c r="J671" i="4"/>
  <c r="AY709" i="4" l="1"/>
  <c r="BP377" i="4"/>
  <c r="AF731" i="14" s="1"/>
  <c r="BQ377" i="4"/>
  <c r="BR377" i="4" s="1"/>
  <c r="BJ377" i="4"/>
  <c r="AU710" i="4"/>
  <c r="AX710" i="4" s="1"/>
  <c r="BA612" i="4"/>
  <c r="BC612" i="4" s="1"/>
  <c r="Y470" i="4"/>
  <c r="AA470" i="4" s="1"/>
  <c r="V470" i="4"/>
  <c r="W470" i="4" s="1"/>
  <c r="K671" i="4"/>
  <c r="L671" i="4" s="1"/>
  <c r="O671" i="4" l="1"/>
  <c r="AB602" i="14"/>
  <c r="BS377" i="4"/>
  <c r="AL376" i="14"/>
  <c r="BE378" i="4"/>
  <c r="BM378" i="4" s="1"/>
  <c r="BN378" i="4" s="1"/>
  <c r="BO378" i="4" s="1"/>
  <c r="AW711" i="4"/>
  <c r="AU711" i="4" s="1"/>
  <c r="AY710" i="4"/>
  <c r="AZ613" i="4"/>
  <c r="U471" i="4"/>
  <c r="X471" i="4" s="1"/>
  <c r="J672" i="4"/>
  <c r="E452" i="12"/>
  <c r="F452" i="12" s="1"/>
  <c r="H452" i="12" s="1"/>
  <c r="BG378" i="4" l="1"/>
  <c r="BK378" i="4" s="1"/>
  <c r="AX711" i="4"/>
  <c r="BA613" i="4"/>
  <c r="BC613" i="4" s="1"/>
  <c r="Y471" i="4"/>
  <c r="AA471" i="4" s="1"/>
  <c r="S471" i="4"/>
  <c r="K672" i="4"/>
  <c r="L672" i="4" s="1"/>
  <c r="BI378" i="4" l="1"/>
  <c r="BL378" i="4" s="1"/>
  <c r="BP378" i="4" s="1"/>
  <c r="AF663" i="14" s="1"/>
  <c r="O672" i="4"/>
  <c r="AB604" i="14"/>
  <c r="BQ378" i="4"/>
  <c r="BR378" i="4" s="1"/>
  <c r="BJ378" i="4"/>
  <c r="AY711" i="4"/>
  <c r="AW712" i="4"/>
  <c r="AU712" i="4" s="1"/>
  <c r="AZ614" i="4"/>
  <c r="V471" i="4"/>
  <c r="J673" i="4"/>
  <c r="E453" i="12"/>
  <c r="F453" i="12" s="1"/>
  <c r="H453" i="12" s="1"/>
  <c r="AX712" i="4" l="1"/>
  <c r="BS378" i="4"/>
  <c r="AL377" i="14"/>
  <c r="BE379" i="4"/>
  <c r="BG379" i="4" s="1"/>
  <c r="BK379" i="4" s="1"/>
  <c r="AY712" i="4"/>
  <c r="AW713" i="4"/>
  <c r="AU713" i="4" s="1"/>
  <c r="BA614" i="4"/>
  <c r="BC614" i="4" s="1"/>
  <c r="U472" i="4"/>
  <c r="S472" i="4" s="1"/>
  <c r="W471" i="4"/>
  <c r="K673" i="4"/>
  <c r="L673" i="4" s="1"/>
  <c r="O673" i="4" l="1"/>
  <c r="AB607" i="14"/>
  <c r="BM379" i="4"/>
  <c r="BN379" i="4" s="1"/>
  <c r="BO379" i="4" s="1"/>
  <c r="BI379" i="4"/>
  <c r="BL379" i="4" s="1"/>
  <c r="AX713" i="4"/>
  <c r="AZ615" i="4"/>
  <c r="V472" i="4"/>
  <c r="X472" i="4"/>
  <c r="Y472" i="4" s="1"/>
  <c r="J674" i="4"/>
  <c r="BP379" i="4" l="1"/>
  <c r="AF571" i="14" s="1"/>
  <c r="BJ379" i="4"/>
  <c r="BE380" i="4" s="1"/>
  <c r="BM380" i="4" s="1"/>
  <c r="BN380" i="4" s="1"/>
  <c r="BO380" i="4" s="1"/>
  <c r="BQ379" i="4"/>
  <c r="BR379" i="4" s="1"/>
  <c r="AL378" i="14" s="1"/>
  <c r="AY713" i="4"/>
  <c r="AW714" i="4"/>
  <c r="AU714" i="4" s="1"/>
  <c r="AX714" i="4" s="1"/>
  <c r="BA615" i="4"/>
  <c r="BC615" i="4" s="1"/>
  <c r="U473" i="4"/>
  <c r="S473" i="4" s="1"/>
  <c r="W472" i="4"/>
  <c r="AA472" i="4"/>
  <c r="K674" i="4"/>
  <c r="L674" i="4" s="1"/>
  <c r="E454" i="12"/>
  <c r="F454" i="12" s="1"/>
  <c r="H454" i="12" s="1"/>
  <c r="BS379" i="4" l="1"/>
  <c r="BG380" i="4"/>
  <c r="BK380" i="4" s="1"/>
  <c r="O674" i="4"/>
  <c r="AB609" i="14"/>
  <c r="BI380" i="4"/>
  <c r="BL380" i="4" s="1"/>
  <c r="AW715" i="4"/>
  <c r="AU715" i="4" s="1"/>
  <c r="AY714" i="4"/>
  <c r="AZ616" i="4"/>
  <c r="V473" i="4"/>
  <c r="W473" i="4" s="1"/>
  <c r="X473" i="4"/>
  <c r="J675" i="4"/>
  <c r="K675" i="4" s="1"/>
  <c r="L675" i="4" s="1"/>
  <c r="O675" i="4" l="1"/>
  <c r="AB611" i="14"/>
  <c r="BJ380" i="4"/>
  <c r="BP380" i="4"/>
  <c r="AF548" i="14" s="1"/>
  <c r="BQ380" i="4"/>
  <c r="BR380" i="4" s="1"/>
  <c r="AL379" i="14" s="1"/>
  <c r="AX715" i="4"/>
  <c r="AW716" i="4" s="1"/>
  <c r="AU716" i="4" s="1"/>
  <c r="BA616" i="4"/>
  <c r="BC616" i="4" s="1"/>
  <c r="Y473" i="4"/>
  <c r="AA473" i="4" s="1"/>
  <c r="U474" i="4"/>
  <c r="J676" i="4"/>
  <c r="E455" i="12"/>
  <c r="F455" i="12" s="1"/>
  <c r="H455" i="12" s="1"/>
  <c r="AY715" i="4" l="1"/>
  <c r="BS380" i="4"/>
  <c r="BE381" i="4"/>
  <c r="AX716" i="4"/>
  <c r="AZ617" i="4"/>
  <c r="X474" i="4"/>
  <c r="Y474" i="4" s="1"/>
  <c r="AA474" i="4" s="1"/>
  <c r="S474" i="4"/>
  <c r="V474" i="4" s="1"/>
  <c r="K676" i="4"/>
  <c r="L676" i="4" s="1"/>
  <c r="O676" i="4" l="1"/>
  <c r="AB613" i="14"/>
  <c r="BM381" i="4"/>
  <c r="BN381" i="4" s="1"/>
  <c r="BO381" i="4" s="1"/>
  <c r="BG381" i="4"/>
  <c r="BI381" i="4" s="1"/>
  <c r="AY716" i="4"/>
  <c r="AW717" i="4"/>
  <c r="AU717" i="4" s="1"/>
  <c r="BA617" i="4"/>
  <c r="BC617" i="4" s="1"/>
  <c r="U475" i="4"/>
  <c r="W474" i="4"/>
  <c r="J677" i="4"/>
  <c r="AX717" i="4" l="1"/>
  <c r="BL381" i="4"/>
  <c r="BK381" i="4"/>
  <c r="AW718" i="4"/>
  <c r="AY717" i="4"/>
  <c r="AZ618" i="4"/>
  <c r="X475" i="4"/>
  <c r="S475" i="4"/>
  <c r="K677" i="4"/>
  <c r="L677" i="4" s="1"/>
  <c r="E456" i="12"/>
  <c r="F456" i="12" s="1"/>
  <c r="H456" i="12" s="1"/>
  <c r="O677" i="4" l="1"/>
  <c r="AB615" i="14"/>
  <c r="BJ381" i="4"/>
  <c r="BQ381" i="4"/>
  <c r="BR381" i="4" s="1"/>
  <c r="AL380" i="14" s="1"/>
  <c r="BP381" i="4"/>
  <c r="AF505" i="14" s="1"/>
  <c r="BE382" i="4"/>
  <c r="AU718" i="4"/>
  <c r="AX718" i="4" s="1"/>
  <c r="BA618" i="4"/>
  <c r="BC618" i="4" s="1"/>
  <c r="Y475" i="4"/>
  <c r="AA475" i="4" s="1"/>
  <c r="V475" i="4"/>
  <c r="J678" i="4"/>
  <c r="BS381" i="4" l="1"/>
  <c r="BM382" i="4"/>
  <c r="BN382" i="4" s="1"/>
  <c r="BO382" i="4" s="1"/>
  <c r="BG382" i="4"/>
  <c r="BI382" i="4" s="1"/>
  <c r="AY718" i="4"/>
  <c r="AW719" i="4"/>
  <c r="AZ619" i="4"/>
  <c r="W475" i="4"/>
  <c r="U476" i="4"/>
  <c r="S476" i="4" s="1"/>
  <c r="K678" i="4"/>
  <c r="L678" i="4" s="1"/>
  <c r="E457" i="12"/>
  <c r="F457" i="12" s="1"/>
  <c r="H457" i="12" s="1"/>
  <c r="O678" i="4" l="1"/>
  <c r="AB618" i="14"/>
  <c r="BL382" i="4"/>
  <c r="BK382" i="4"/>
  <c r="AU719" i="4"/>
  <c r="AX719" i="4" s="1"/>
  <c r="BA619" i="4"/>
  <c r="BC619" i="4" s="1"/>
  <c r="V476" i="4"/>
  <c r="W476" i="4" s="1"/>
  <c r="X476" i="4"/>
  <c r="J679" i="4"/>
  <c r="BJ382" i="4" l="1"/>
  <c r="BQ382" i="4"/>
  <c r="BR382" i="4" s="1"/>
  <c r="AL381" i="14" s="1"/>
  <c r="BP382" i="4"/>
  <c r="AF440" i="14" s="1"/>
  <c r="AW720" i="4"/>
  <c r="AY719" i="4"/>
  <c r="AZ620" i="4"/>
  <c r="Y476" i="4"/>
  <c r="AA476" i="4" s="1"/>
  <c r="U477" i="4"/>
  <c r="S477" i="4" s="1"/>
  <c r="K679" i="4"/>
  <c r="L679" i="4" s="1"/>
  <c r="E458" i="12"/>
  <c r="F458" i="12" s="1"/>
  <c r="H458" i="12" s="1"/>
  <c r="O679" i="4" l="1"/>
  <c r="AB620" i="14"/>
  <c r="BE383" i="4"/>
  <c r="BM383" i="4" s="1"/>
  <c r="BN383" i="4" s="1"/>
  <c r="BO383" i="4" s="1"/>
  <c r="BS382" i="4"/>
  <c r="AU720" i="4"/>
  <c r="AX720" i="4" s="1"/>
  <c r="BA620" i="4"/>
  <c r="BC620" i="4" s="1"/>
  <c r="X477" i="4"/>
  <c r="V477" i="4"/>
  <c r="W477" i="4" s="1"/>
  <c r="J680" i="4"/>
  <c r="K680" i="4" s="1"/>
  <c r="L680" i="4" s="1"/>
  <c r="BG383" i="4" l="1"/>
  <c r="BK383" i="4" s="1"/>
  <c r="O680" i="4"/>
  <c r="AB624" i="14"/>
  <c r="AW721" i="4"/>
  <c r="AY720" i="4"/>
  <c r="AZ621" i="4"/>
  <c r="Y477" i="4"/>
  <c r="AA477" i="4" s="1"/>
  <c r="U478" i="4"/>
  <c r="J681" i="4"/>
  <c r="BI383" i="4" l="1"/>
  <c r="BL383" i="4" s="1"/>
  <c r="BP383" i="4" s="1"/>
  <c r="AF450" i="14" s="1"/>
  <c r="AU721" i="4"/>
  <c r="AX721" i="4" s="1"/>
  <c r="BA621" i="4"/>
  <c r="BC621" i="4" s="1"/>
  <c r="X478" i="4"/>
  <c r="S478" i="4"/>
  <c r="K681" i="4"/>
  <c r="L681" i="4" s="1"/>
  <c r="E459" i="12"/>
  <c r="F459" i="12" s="1"/>
  <c r="H459" i="12" s="1"/>
  <c r="BQ383" i="4" l="1"/>
  <c r="BR383" i="4" s="1"/>
  <c r="BS383" i="4" s="1"/>
  <c r="BJ383" i="4"/>
  <c r="BE384" i="4" s="1"/>
  <c r="BM384" i="4" s="1"/>
  <c r="BN384" i="4" s="1"/>
  <c r="BO384" i="4" s="1"/>
  <c r="AL382" i="14"/>
  <c r="O681" i="4"/>
  <c r="AB627" i="14"/>
  <c r="AW722" i="4"/>
  <c r="AU722" i="4" s="1"/>
  <c r="AY721" i="4"/>
  <c r="AZ622" i="4"/>
  <c r="Y478" i="4"/>
  <c r="AA478" i="4" s="1"/>
  <c r="V478" i="4"/>
  <c r="W478" i="4" s="1"/>
  <c r="J682" i="4"/>
  <c r="BG384" i="4" l="1"/>
  <c r="BK384" i="4" s="1"/>
  <c r="AX722" i="4"/>
  <c r="AY722" i="4" s="1"/>
  <c r="BA622" i="4"/>
  <c r="BC622" i="4" s="1"/>
  <c r="U479" i="4"/>
  <c r="X479" i="4" s="1"/>
  <c r="K682" i="4"/>
  <c r="L682" i="4" s="1"/>
  <c r="E460" i="12"/>
  <c r="F460" i="12" s="1"/>
  <c r="H460" i="12" s="1"/>
  <c r="BI384" i="4" l="1"/>
  <c r="BL384" i="4" s="1"/>
  <c r="BP384" i="4" s="1"/>
  <c r="AW723" i="4"/>
  <c r="AU723" i="4" s="1"/>
  <c r="AX723" i="4" s="1"/>
  <c r="O682" i="4"/>
  <c r="AB626" i="14"/>
  <c r="BJ384" i="4"/>
  <c r="BQ384" i="4"/>
  <c r="BR384" i="4" s="1"/>
  <c r="AL383" i="14" s="1"/>
  <c r="AZ623" i="4"/>
  <c r="BA623" i="4" s="1"/>
  <c r="BC623" i="4" s="1"/>
  <c r="Y479" i="4"/>
  <c r="AA479" i="4" s="1"/>
  <c r="S479" i="4"/>
  <c r="V479" i="4" s="1"/>
  <c r="W479" i="4" s="1"/>
  <c r="J683" i="4"/>
  <c r="BS384" i="4" l="1"/>
  <c r="AF462" i="14"/>
  <c r="BE385" i="4"/>
  <c r="BM385" i="4" s="1"/>
  <c r="BN385" i="4" s="1"/>
  <c r="BO385" i="4" s="1"/>
  <c r="AY723" i="4"/>
  <c r="AW724" i="4"/>
  <c r="AZ624" i="4"/>
  <c r="U480" i="4"/>
  <c r="X480" i="4" s="1"/>
  <c r="Y480" i="4" s="1"/>
  <c r="K683" i="4"/>
  <c r="L683" i="4" s="1"/>
  <c r="E461" i="12"/>
  <c r="F461" i="12" s="1"/>
  <c r="H461" i="12" s="1"/>
  <c r="O683" i="4" l="1"/>
  <c r="AB631" i="14"/>
  <c r="BG385" i="4"/>
  <c r="BK385" i="4" s="1"/>
  <c r="AU724" i="4"/>
  <c r="AX724" i="4" s="1"/>
  <c r="BA624" i="4"/>
  <c r="BC624" i="4" s="1"/>
  <c r="S480" i="4"/>
  <c r="V480" i="4" s="1"/>
  <c r="W480" i="4" s="1"/>
  <c r="J684" i="4"/>
  <c r="AA480" i="4"/>
  <c r="BI385" i="4" l="1"/>
  <c r="BL385" i="4" s="1"/>
  <c r="AY724" i="4"/>
  <c r="AW725" i="4"/>
  <c r="AZ625" i="4"/>
  <c r="U481" i="4"/>
  <c r="K684" i="4"/>
  <c r="L684" i="4" s="1"/>
  <c r="O684" i="4" l="1"/>
  <c r="AB634" i="14"/>
  <c r="BJ385" i="4"/>
  <c r="BQ385" i="4"/>
  <c r="BR385" i="4" s="1"/>
  <c r="AL384" i="14" s="1"/>
  <c r="BP385" i="4"/>
  <c r="AF471" i="14" s="1"/>
  <c r="AU725" i="4"/>
  <c r="AX725" i="4" s="1"/>
  <c r="BA625" i="4"/>
  <c r="BC625" i="4" s="1"/>
  <c r="X481" i="4"/>
  <c r="S481" i="4"/>
  <c r="J685" i="4"/>
  <c r="K685" i="4" s="1"/>
  <c r="L685" i="4" s="1"/>
  <c r="E462" i="12"/>
  <c r="F462" i="12" s="1"/>
  <c r="H462" i="12" s="1"/>
  <c r="O685" i="4" l="1"/>
  <c r="AB637" i="14"/>
  <c r="BS385" i="4"/>
  <c r="BE386" i="4"/>
  <c r="BG386" i="4" s="1"/>
  <c r="BK386" i="4" s="1"/>
  <c r="AY725" i="4"/>
  <c r="AW726" i="4"/>
  <c r="AZ626" i="4"/>
  <c r="Y481" i="4"/>
  <c r="AA481" i="4" s="1"/>
  <c r="V481" i="4"/>
  <c r="W481" i="4" s="1"/>
  <c r="J686" i="4"/>
  <c r="BI386" i="4" l="1"/>
  <c r="BJ386" i="4" s="1"/>
  <c r="BM386" i="4"/>
  <c r="BN386" i="4" s="1"/>
  <c r="BO386" i="4" s="1"/>
  <c r="AU726" i="4"/>
  <c r="AX726" i="4" s="1"/>
  <c r="BA626" i="4"/>
  <c r="BC626" i="4" s="1"/>
  <c r="U482" i="4"/>
  <c r="X482" i="4" s="1"/>
  <c r="K686" i="4"/>
  <c r="L686" i="4" s="1"/>
  <c r="O686" i="4" l="1"/>
  <c r="AB639" i="14"/>
  <c r="BL386" i="4"/>
  <c r="AW727" i="4"/>
  <c r="AU727" i="4" s="1"/>
  <c r="AY726" i="4"/>
  <c r="AZ627" i="4"/>
  <c r="Y482" i="4"/>
  <c r="AA482" i="4" s="1"/>
  <c r="S482" i="4"/>
  <c r="V482" i="4" s="1"/>
  <c r="W482" i="4" s="1"/>
  <c r="J687" i="4"/>
  <c r="E463" i="12"/>
  <c r="F463" i="12" s="1"/>
  <c r="H463" i="12" s="1"/>
  <c r="AX727" i="4" l="1"/>
  <c r="BE387" i="4"/>
  <c r="BG387" i="4" s="1"/>
  <c r="BK387" i="4" s="1"/>
  <c r="BP386" i="4"/>
  <c r="AF425" i="14" s="1"/>
  <c r="BQ386" i="4"/>
  <c r="BR386" i="4" s="1"/>
  <c r="AL385" i="14" s="1"/>
  <c r="AY727" i="4"/>
  <c r="AW728" i="4"/>
  <c r="AU728" i="4" s="1"/>
  <c r="AX728" i="4" s="1"/>
  <c r="BA627" i="4"/>
  <c r="BC627" i="4" s="1"/>
  <c r="U483" i="4"/>
  <c r="S483" i="4" s="1"/>
  <c r="K687" i="4"/>
  <c r="L687" i="4" s="1"/>
  <c r="O687" i="4" l="1"/>
  <c r="AB641" i="14"/>
  <c r="BS386" i="4"/>
  <c r="BI387" i="4"/>
  <c r="BJ387" i="4" s="1"/>
  <c r="BM387" i="4"/>
  <c r="BN387" i="4" s="1"/>
  <c r="BO387" i="4" s="1"/>
  <c r="AY728" i="4"/>
  <c r="AW729" i="4"/>
  <c r="AU729" i="4" s="1"/>
  <c r="AZ628" i="4"/>
  <c r="X483" i="4"/>
  <c r="J688" i="4"/>
  <c r="V483" i="4"/>
  <c r="BL387" i="4" l="1"/>
  <c r="AX729" i="4"/>
  <c r="BA628" i="4"/>
  <c r="BC628" i="4" s="1"/>
  <c r="Y483" i="4"/>
  <c r="AA483" i="4" s="1"/>
  <c r="K688" i="4"/>
  <c r="L688" i="4" s="1"/>
  <c r="W483" i="4"/>
  <c r="U484" i="4"/>
  <c r="E464" i="12"/>
  <c r="F464" i="12" s="1"/>
  <c r="H464" i="12" s="1"/>
  <c r="O688" i="4" l="1"/>
  <c r="AB644" i="14"/>
  <c r="BP387" i="4"/>
  <c r="AF411" i="14" s="1"/>
  <c r="BQ387" i="4"/>
  <c r="BR387" i="4" s="1"/>
  <c r="AL386" i="14" s="1"/>
  <c r="BE388" i="4"/>
  <c r="AW730" i="4"/>
  <c r="AU730" i="4" s="1"/>
  <c r="AY729" i="4"/>
  <c r="AZ629" i="4"/>
  <c r="J689" i="4"/>
  <c r="K689" i="4" s="1"/>
  <c r="L689" i="4" s="1"/>
  <c r="X484" i="4"/>
  <c r="Y484" i="4" s="1"/>
  <c r="S484" i="4"/>
  <c r="O689" i="4" l="1"/>
  <c r="AB647" i="14"/>
  <c r="BS387" i="4"/>
  <c r="BM388" i="4"/>
  <c r="BN388" i="4" s="1"/>
  <c r="BO388" i="4" s="1"/>
  <c r="BG388" i="4"/>
  <c r="BK388" i="4" s="1"/>
  <c r="AX730" i="4"/>
  <c r="BA629" i="4"/>
  <c r="BC629" i="4" s="1"/>
  <c r="J690" i="4"/>
  <c r="AA484" i="4"/>
  <c r="V484" i="4"/>
  <c r="E465" i="12"/>
  <c r="F465" i="12" s="1"/>
  <c r="H465" i="12" s="1"/>
  <c r="BI388" i="4" l="1"/>
  <c r="BL388" i="4" s="1"/>
  <c r="BQ388" i="4" s="1"/>
  <c r="BR388" i="4" s="1"/>
  <c r="AL387" i="14" s="1"/>
  <c r="AY730" i="4"/>
  <c r="AW731" i="4"/>
  <c r="AU731" i="4" s="1"/>
  <c r="AX731" i="4" s="1"/>
  <c r="AZ630" i="4"/>
  <c r="K690" i="4"/>
  <c r="L690" i="4" s="1"/>
  <c r="W484" i="4"/>
  <c r="U485" i="4"/>
  <c r="BJ388" i="4" l="1"/>
  <c r="BE389" i="4" s="1"/>
  <c r="BM389" i="4" s="1"/>
  <c r="BN389" i="4" s="1"/>
  <c r="BO389" i="4" s="1"/>
  <c r="O690" i="4"/>
  <c r="AB650" i="14"/>
  <c r="BP388" i="4"/>
  <c r="AF405" i="14" s="1"/>
  <c r="AY731" i="4"/>
  <c r="AW732" i="4"/>
  <c r="AU732" i="4" s="1"/>
  <c r="AX732" i="4" s="1"/>
  <c r="BA630" i="4"/>
  <c r="BC630" i="4" s="1"/>
  <c r="J691" i="4"/>
  <c r="X485" i="4"/>
  <c r="Y485" i="4" s="1"/>
  <c r="S485" i="4"/>
  <c r="BS388" i="4" l="1"/>
  <c r="BG389" i="4"/>
  <c r="BI389" i="4" s="1"/>
  <c r="BJ389" i="4" s="1"/>
  <c r="AY732" i="4"/>
  <c r="AW733" i="4"/>
  <c r="AU733" i="4" s="1"/>
  <c r="AX733" i="4" s="1"/>
  <c r="AZ631" i="4"/>
  <c r="K691" i="4"/>
  <c r="L691" i="4" s="1"/>
  <c r="V485" i="4"/>
  <c r="AA485" i="4"/>
  <c r="E466" i="12"/>
  <c r="F466" i="12" s="1"/>
  <c r="H466" i="12" s="1"/>
  <c r="BK389" i="4" l="1"/>
  <c r="O691" i="4"/>
  <c r="AB654" i="14"/>
  <c r="BE390" i="4"/>
  <c r="BM390" i="4" s="1"/>
  <c r="BN390" i="4" s="1"/>
  <c r="BO390" i="4" s="1"/>
  <c r="BL389" i="4"/>
  <c r="AY733" i="4"/>
  <c r="AW734" i="4"/>
  <c r="AU734" i="4" s="1"/>
  <c r="BA631" i="4"/>
  <c r="BC631" i="4" s="1"/>
  <c r="J692" i="4"/>
  <c r="W485" i="4"/>
  <c r="U486" i="4"/>
  <c r="AX734" i="4" l="1"/>
  <c r="BG390" i="4"/>
  <c r="BK390" i="4" s="1"/>
  <c r="BQ389" i="4"/>
  <c r="BR389" i="4" s="1"/>
  <c r="AL388" i="14" s="1"/>
  <c r="BP389" i="4"/>
  <c r="AF394" i="14" s="1"/>
  <c r="AW735" i="4"/>
  <c r="AU735" i="4" s="1"/>
  <c r="AY734" i="4"/>
  <c r="AZ632" i="4"/>
  <c r="K692" i="4"/>
  <c r="L692" i="4" s="1"/>
  <c r="S486" i="4"/>
  <c r="X486" i="4"/>
  <c r="Y486" i="4" s="1"/>
  <c r="O692" i="4" l="1"/>
  <c r="AB657" i="14"/>
  <c r="BI390" i="4"/>
  <c r="BL390" i="4" s="1"/>
  <c r="BP390" i="4" s="1"/>
  <c r="AF396" i="14" s="1"/>
  <c r="BS389" i="4"/>
  <c r="BJ390" i="4"/>
  <c r="AX735" i="4"/>
  <c r="AW736" i="4" s="1"/>
  <c r="AU736" i="4" s="1"/>
  <c r="BA632" i="4"/>
  <c r="BC632" i="4" s="1"/>
  <c r="V486" i="4"/>
  <c r="W486" i="4" s="1"/>
  <c r="J693" i="4"/>
  <c r="AA486" i="4"/>
  <c r="E467" i="12"/>
  <c r="F467" i="12" s="1"/>
  <c r="H467" i="12" s="1"/>
  <c r="AY735" i="4" l="1"/>
  <c r="BQ390" i="4"/>
  <c r="BR390" i="4" s="1"/>
  <c r="BE391" i="4"/>
  <c r="BM391" i="4" s="1"/>
  <c r="BN391" i="4" s="1"/>
  <c r="BO391" i="4" s="1"/>
  <c r="AX736" i="4"/>
  <c r="AY736" i="4" s="1"/>
  <c r="AZ633" i="4"/>
  <c r="U487" i="4"/>
  <c r="K693" i="4"/>
  <c r="L693" i="4" s="1"/>
  <c r="O693" i="4" l="1"/>
  <c r="AB659" i="14"/>
  <c r="BS390" i="4"/>
  <c r="AL389" i="14"/>
  <c r="BG391" i="4"/>
  <c r="BI391" i="4" s="1"/>
  <c r="BA633" i="4"/>
  <c r="BC633" i="4" s="1"/>
  <c r="X487" i="4"/>
  <c r="S487" i="4"/>
  <c r="J694" i="4"/>
  <c r="BJ391" i="4" l="1"/>
  <c r="BK391" i="4"/>
  <c r="AZ634" i="4"/>
  <c r="Y487" i="4"/>
  <c r="AA487" i="4" s="1"/>
  <c r="V487" i="4"/>
  <c r="W487" i="4" s="1"/>
  <c r="K694" i="4"/>
  <c r="L694" i="4" s="1"/>
  <c r="E468" i="12"/>
  <c r="F468" i="12" s="1"/>
  <c r="H468" i="12" s="1"/>
  <c r="O694" i="4" l="1"/>
  <c r="AB661" i="14"/>
  <c r="BL391" i="4"/>
  <c r="BA634" i="4"/>
  <c r="BC634" i="4" s="1"/>
  <c r="U488" i="4"/>
  <c r="S488" i="4" s="1"/>
  <c r="J695" i="4"/>
  <c r="BE392" i="4" l="1"/>
  <c r="BQ391" i="4"/>
  <c r="BR391" i="4" s="1"/>
  <c r="AL390" i="14" s="1"/>
  <c r="BP391" i="4"/>
  <c r="AF363" i="14" s="1"/>
  <c r="AZ635" i="4"/>
  <c r="X488" i="4"/>
  <c r="V488" i="4"/>
  <c r="U489" i="4" s="1"/>
  <c r="K695" i="4"/>
  <c r="L695" i="4" s="1"/>
  <c r="E469" i="12"/>
  <c r="F469" i="12" s="1"/>
  <c r="H469" i="12" s="1"/>
  <c r="O695" i="4" l="1"/>
  <c r="AB664" i="14"/>
  <c r="BM392" i="4"/>
  <c r="BN392" i="4" s="1"/>
  <c r="BO392" i="4" s="1"/>
  <c r="BS391" i="4"/>
  <c r="BG392" i="4"/>
  <c r="BK392" i="4" s="1"/>
  <c r="BA635" i="4"/>
  <c r="BC635" i="4" s="1"/>
  <c r="Y488" i="4"/>
  <c r="AA488" i="4" s="1"/>
  <c r="J696" i="4"/>
  <c r="K696" i="4" s="1"/>
  <c r="L696" i="4" s="1"/>
  <c r="W488" i="4"/>
  <c r="S489" i="4"/>
  <c r="O696" i="4" l="1"/>
  <c r="AB666" i="14"/>
  <c r="BI392" i="4"/>
  <c r="BJ392" i="4" s="1"/>
  <c r="AZ636" i="4"/>
  <c r="X489" i="4"/>
  <c r="Y489" i="4" s="1"/>
  <c r="AA489" i="4" s="1"/>
  <c r="V489" i="4"/>
  <c r="W489" i="4" s="1"/>
  <c r="J697" i="4"/>
  <c r="E470" i="12"/>
  <c r="F470" i="12" s="1"/>
  <c r="H470" i="12" s="1"/>
  <c r="BL392" i="4" l="1"/>
  <c r="BA636" i="4"/>
  <c r="BC636" i="4" s="1"/>
  <c r="U490" i="4"/>
  <c r="K697" i="4"/>
  <c r="L697" i="4" s="1"/>
  <c r="O697" i="4" l="1"/>
  <c r="AB669" i="14"/>
  <c r="BQ392" i="4"/>
  <c r="BR392" i="4" s="1"/>
  <c r="AL391" i="14" s="1"/>
  <c r="BP392" i="4"/>
  <c r="AF305" i="14" s="1"/>
  <c r="BE393" i="4"/>
  <c r="AZ637" i="4"/>
  <c r="X490" i="4"/>
  <c r="S490" i="4"/>
  <c r="J698" i="4"/>
  <c r="K698" i="4" s="1"/>
  <c r="L698" i="4" s="1"/>
  <c r="O698" i="4" l="1"/>
  <c r="AB672" i="14"/>
  <c r="BM393" i="4"/>
  <c r="BN393" i="4" s="1"/>
  <c r="BO393" i="4" s="1"/>
  <c r="BG393" i="4"/>
  <c r="BK393" i="4" s="1"/>
  <c r="BS392" i="4"/>
  <c r="BA637" i="4"/>
  <c r="BC637" i="4" s="1"/>
  <c r="Y490" i="4"/>
  <c r="AA490" i="4" s="1"/>
  <c r="V490" i="4"/>
  <c r="W490" i="4" s="1"/>
  <c r="J699" i="4"/>
  <c r="E471" i="12"/>
  <c r="F471" i="12" s="1"/>
  <c r="H471" i="12" s="1"/>
  <c r="BI393" i="4" l="1"/>
  <c r="BL393" i="4" s="1"/>
  <c r="BP393" i="4" s="1"/>
  <c r="AF299" i="14" s="1"/>
  <c r="AZ638" i="4"/>
  <c r="U491" i="4"/>
  <c r="S491" i="4" s="1"/>
  <c r="K699" i="4"/>
  <c r="L699" i="4" s="1"/>
  <c r="O699" i="4" l="1"/>
  <c r="AB675" i="14"/>
  <c r="BJ393" i="4"/>
  <c r="BE394" i="4" s="1"/>
  <c r="BM394" i="4" s="1"/>
  <c r="BN394" i="4" s="1"/>
  <c r="BO394" i="4" s="1"/>
  <c r="BQ393" i="4"/>
  <c r="BR393" i="4" s="1"/>
  <c r="BA638" i="4"/>
  <c r="BC638" i="4" s="1"/>
  <c r="V491" i="4"/>
  <c r="U492" i="4" s="1"/>
  <c r="X491" i="4"/>
  <c r="J700" i="4"/>
  <c r="BS393" i="4" l="1"/>
  <c r="AL392" i="14"/>
  <c r="BG394" i="4"/>
  <c r="BK394" i="4" s="1"/>
  <c r="AZ639" i="4"/>
  <c r="Y491" i="4"/>
  <c r="X492" i="4" s="1"/>
  <c r="W491" i="4"/>
  <c r="S492" i="4"/>
  <c r="K700" i="4"/>
  <c r="L700" i="4" s="1"/>
  <c r="E472" i="12"/>
  <c r="F472" i="12" s="1"/>
  <c r="H472" i="12" s="1"/>
  <c r="O700" i="4" l="1"/>
  <c r="AB679" i="14"/>
  <c r="BI394" i="4"/>
  <c r="BJ394" i="4" s="1"/>
  <c r="BA639" i="4"/>
  <c r="BC639" i="4" s="1"/>
  <c r="Y492" i="4"/>
  <c r="AA492" i="4" s="1"/>
  <c r="AA491" i="4"/>
  <c r="V492" i="4"/>
  <c r="W492" i="4" s="1"/>
  <c r="J701" i="4"/>
  <c r="BL394" i="4" l="1"/>
  <c r="BE395" i="4"/>
  <c r="BM395" i="4" s="1"/>
  <c r="BN395" i="4" s="1"/>
  <c r="BO395" i="4" s="1"/>
  <c r="AZ640" i="4"/>
  <c r="U493" i="4"/>
  <c r="S493" i="4" s="1"/>
  <c r="K701" i="4"/>
  <c r="L701" i="4" s="1"/>
  <c r="E473" i="12"/>
  <c r="F473" i="12" s="1"/>
  <c r="H473" i="12" s="1"/>
  <c r="O701" i="4" l="1"/>
  <c r="AB682" i="14"/>
  <c r="BP394" i="4"/>
  <c r="AF282" i="14" s="1"/>
  <c r="BQ394" i="4"/>
  <c r="BR394" i="4" s="1"/>
  <c r="AL393" i="14" s="1"/>
  <c r="BG395" i="4"/>
  <c r="BK395" i="4" s="1"/>
  <c r="BA640" i="4"/>
  <c r="BC640" i="4" s="1"/>
  <c r="X493" i="4"/>
  <c r="J702" i="4"/>
  <c r="V493" i="4"/>
  <c r="BI395" i="4" l="1"/>
  <c r="BL395" i="4" s="1"/>
  <c r="BS394" i="4"/>
  <c r="AZ641" i="4"/>
  <c r="Y493" i="4"/>
  <c r="AA493" i="4" s="1"/>
  <c r="K702" i="4"/>
  <c r="L702" i="4" s="1"/>
  <c r="W493" i="4"/>
  <c r="U494" i="4"/>
  <c r="E474" i="12"/>
  <c r="F474" i="12" s="1"/>
  <c r="H474" i="12" s="1"/>
  <c r="O702" i="4" l="1"/>
  <c r="AB685" i="14"/>
  <c r="BQ395" i="4"/>
  <c r="BR395" i="4" s="1"/>
  <c r="AL394" i="14" s="1"/>
  <c r="BP395" i="4"/>
  <c r="BJ395" i="4"/>
  <c r="BA641" i="4"/>
  <c r="BC641" i="4" s="1"/>
  <c r="J703" i="4"/>
  <c r="S494" i="4"/>
  <c r="X494" i="4"/>
  <c r="Y494" i="4" s="1"/>
  <c r="BS395" i="4" l="1"/>
  <c r="AF284" i="14"/>
  <c r="BE396" i="4"/>
  <c r="AZ642" i="4"/>
  <c r="K703" i="4"/>
  <c r="L703" i="4" s="1"/>
  <c r="AA494" i="4"/>
  <c r="V494" i="4"/>
  <c r="O703" i="4" l="1"/>
  <c r="AB688" i="14"/>
  <c r="BM396" i="4"/>
  <c r="BN396" i="4" s="1"/>
  <c r="BO396" i="4" s="1"/>
  <c r="BG396" i="4"/>
  <c r="BK396" i="4" s="1"/>
  <c r="BA642" i="4"/>
  <c r="BC642" i="4" s="1"/>
  <c r="J704" i="4"/>
  <c r="W494" i="4"/>
  <c r="U495" i="4"/>
  <c r="E475" i="12"/>
  <c r="F475" i="12" s="1"/>
  <c r="H475" i="12" s="1"/>
  <c r="BI396" i="4" l="1"/>
  <c r="AZ643" i="4"/>
  <c r="K704" i="4"/>
  <c r="L704" i="4" s="1"/>
  <c r="S495" i="4"/>
  <c r="X495" i="4"/>
  <c r="Y495" i="4" s="1"/>
  <c r="O704" i="4" l="1"/>
  <c r="AB691" i="14"/>
  <c r="BL396" i="4"/>
  <c r="BJ396" i="4"/>
  <c r="BA643" i="4"/>
  <c r="BC643" i="4" s="1"/>
  <c r="J705" i="4"/>
  <c r="V495" i="4"/>
  <c r="AA495" i="4"/>
  <c r="BE397" i="4" l="1"/>
  <c r="BQ396" i="4"/>
  <c r="BR396" i="4" s="1"/>
  <c r="BP396" i="4"/>
  <c r="AF287" i="14" s="1"/>
  <c r="AZ644" i="4"/>
  <c r="K705" i="4"/>
  <c r="L705" i="4" s="1"/>
  <c r="W495" i="4"/>
  <c r="U496" i="4"/>
  <c r="E476" i="12"/>
  <c r="F476" i="12" s="1"/>
  <c r="H476" i="12" s="1"/>
  <c r="O705" i="4" l="1"/>
  <c r="AB693" i="14"/>
  <c r="BS396" i="4"/>
  <c r="AL395" i="14"/>
  <c r="BM397" i="4"/>
  <c r="BN397" i="4" s="1"/>
  <c r="BO397" i="4" s="1"/>
  <c r="BG397" i="4"/>
  <c r="BK397" i="4" s="1"/>
  <c r="BA644" i="4"/>
  <c r="BC644" i="4" s="1"/>
  <c r="J706" i="4"/>
  <c r="K706" i="4" s="1"/>
  <c r="L706" i="4" s="1"/>
  <c r="S496" i="4"/>
  <c r="X496" i="4"/>
  <c r="Y496" i="4" s="1"/>
  <c r="O706" i="4" l="1"/>
  <c r="AB695" i="14"/>
  <c r="BI397" i="4"/>
  <c r="AZ645" i="4"/>
  <c r="J707" i="4"/>
  <c r="V496" i="4"/>
  <c r="AA496" i="4"/>
  <c r="E477" i="12"/>
  <c r="F477" i="12" s="1"/>
  <c r="H477" i="12" s="1"/>
  <c r="BJ397" i="4" l="1"/>
  <c r="BL397" i="4"/>
  <c r="BA645" i="4"/>
  <c r="BC645" i="4" s="1"/>
  <c r="K707" i="4"/>
  <c r="L707" i="4" s="1"/>
  <c r="W496" i="4"/>
  <c r="U497" i="4"/>
  <c r="O707" i="4" l="1"/>
  <c r="AB697" i="14"/>
  <c r="BQ397" i="4"/>
  <c r="BR397" i="4" s="1"/>
  <c r="BP397" i="4"/>
  <c r="AF295" i="14" s="1"/>
  <c r="BE398" i="4"/>
  <c r="AZ646" i="4"/>
  <c r="S497" i="4"/>
  <c r="J708" i="4"/>
  <c r="K708" i="4" s="1"/>
  <c r="L708" i="4" s="1"/>
  <c r="X497" i="4"/>
  <c r="Y497" i="4" s="1"/>
  <c r="O708" i="4" l="1"/>
  <c r="AB699" i="14"/>
  <c r="BS397" i="4"/>
  <c r="AL396" i="14"/>
  <c r="BM398" i="4"/>
  <c r="BN398" i="4" s="1"/>
  <c r="BO398" i="4" s="1"/>
  <c r="BG398" i="4"/>
  <c r="BK398" i="4" s="1"/>
  <c r="BA646" i="4"/>
  <c r="BC646" i="4" s="1"/>
  <c r="V497" i="4"/>
  <c r="U498" i="4" s="1"/>
  <c r="J709" i="4"/>
  <c r="AA497" i="4"/>
  <c r="E478" i="12"/>
  <c r="F478" i="12" s="1"/>
  <c r="H478" i="12" s="1"/>
  <c r="BI398" i="4" l="1"/>
  <c r="BL398" i="4" s="1"/>
  <c r="BP398" i="4" s="1"/>
  <c r="AF303" i="14" s="1"/>
  <c r="AZ647" i="4"/>
  <c r="W497" i="4"/>
  <c r="K709" i="4"/>
  <c r="L709" i="4" s="1"/>
  <c r="X498" i="4"/>
  <c r="S498" i="4"/>
  <c r="O709" i="4" l="1"/>
  <c r="AB701" i="14"/>
  <c r="BQ398" i="4"/>
  <c r="BR398" i="4" s="1"/>
  <c r="AL397" i="14" s="1"/>
  <c r="BJ398" i="4"/>
  <c r="BA647" i="4"/>
  <c r="BC647" i="4" s="1"/>
  <c r="Y498" i="4"/>
  <c r="AA498" i="4" s="1"/>
  <c r="J710" i="4"/>
  <c r="V498" i="4"/>
  <c r="E479" i="12"/>
  <c r="F479" i="12" s="1"/>
  <c r="H479" i="12" s="1"/>
  <c r="BS398" i="4" l="1"/>
  <c r="BE399" i="4"/>
  <c r="BM399" i="4" s="1"/>
  <c r="BN399" i="4" s="1"/>
  <c r="BO399" i="4" s="1"/>
  <c r="AZ648" i="4"/>
  <c r="K710" i="4"/>
  <c r="L710" i="4" s="1"/>
  <c r="W498" i="4"/>
  <c r="U499" i="4"/>
  <c r="O710" i="4" l="1"/>
  <c r="AB703" i="14"/>
  <c r="BG399" i="4"/>
  <c r="BK399" i="4" s="1"/>
  <c r="BA648" i="4"/>
  <c r="BC648" i="4" s="1"/>
  <c r="J711" i="4"/>
  <c r="S499" i="4"/>
  <c r="X499" i="4"/>
  <c r="Y499" i="4" s="1"/>
  <c r="E480" i="12"/>
  <c r="F480" i="12" s="1"/>
  <c r="H480" i="12" s="1"/>
  <c r="BI399" i="4" l="1"/>
  <c r="BL399" i="4" s="1"/>
  <c r="AZ649" i="4"/>
  <c r="V499" i="4"/>
  <c r="W499" i="4" s="1"/>
  <c r="K711" i="4"/>
  <c r="L711" i="4" s="1"/>
  <c r="AA499" i="4"/>
  <c r="O711" i="4" l="1"/>
  <c r="AB706" i="14"/>
  <c r="BQ399" i="4"/>
  <c r="BR399" i="4" s="1"/>
  <c r="AL398" i="14" s="1"/>
  <c r="BP399" i="4"/>
  <c r="AF316" i="14" s="1"/>
  <c r="BJ399" i="4"/>
  <c r="BA649" i="4"/>
  <c r="BC649" i="4" s="1"/>
  <c r="U500" i="4"/>
  <c r="J712" i="4"/>
  <c r="E481" i="12"/>
  <c r="F481" i="12" s="1"/>
  <c r="H481" i="12" s="1"/>
  <c r="BE400" i="4" l="1"/>
  <c r="BM400" i="4" s="1"/>
  <c r="BN400" i="4" s="1"/>
  <c r="BO400" i="4" s="1"/>
  <c r="BS399" i="4"/>
  <c r="AZ650" i="4"/>
  <c r="X500" i="4"/>
  <c r="S500" i="4"/>
  <c r="K712" i="4"/>
  <c r="L712" i="4" s="1"/>
  <c r="O712" i="4" l="1"/>
  <c r="AB708" i="14"/>
  <c r="BG400" i="4"/>
  <c r="BK400" i="4" s="1"/>
  <c r="BA650" i="4"/>
  <c r="BC650" i="4" s="1"/>
  <c r="Y500" i="4"/>
  <c r="AA500" i="4" s="1"/>
  <c r="V500" i="4"/>
  <c r="W500" i="4" s="1"/>
  <c r="J713" i="4"/>
  <c r="BI400" i="4" l="1"/>
  <c r="BL400" i="4" s="1"/>
  <c r="BJ400" i="4"/>
  <c r="AZ651" i="4"/>
  <c r="U501" i="4"/>
  <c r="X501" i="4" s="1"/>
  <c r="K713" i="4"/>
  <c r="L713" i="4" s="1"/>
  <c r="E482" i="12"/>
  <c r="F482" i="12" s="1"/>
  <c r="H482" i="12" s="1"/>
  <c r="O713" i="4" l="1"/>
  <c r="AB710" i="14"/>
  <c r="BE401" i="4"/>
  <c r="BM401" i="4" s="1"/>
  <c r="BN401" i="4" s="1"/>
  <c r="BO401" i="4" s="1"/>
  <c r="BP400" i="4"/>
  <c r="AF327" i="14" s="1"/>
  <c r="BQ400" i="4"/>
  <c r="BR400" i="4" s="1"/>
  <c r="AL399" i="14" s="1"/>
  <c r="BA651" i="4"/>
  <c r="BC651" i="4" s="1"/>
  <c r="Y501" i="4"/>
  <c r="AA501" i="4" s="1"/>
  <c r="S501" i="4"/>
  <c r="V501" i="4" s="1"/>
  <c r="J714" i="4"/>
  <c r="BG401" i="4" l="1"/>
  <c r="BI401" i="4" s="1"/>
  <c r="BL401" i="4" s="1"/>
  <c r="BS400" i="4"/>
  <c r="AZ652" i="4"/>
  <c r="K714" i="4"/>
  <c r="L714" i="4" s="1"/>
  <c r="W501" i="4"/>
  <c r="U502" i="4"/>
  <c r="O714" i="4" l="1"/>
  <c r="AB713" i="14"/>
  <c r="BP401" i="4"/>
  <c r="AF340" i="14" s="1"/>
  <c r="BQ401" i="4"/>
  <c r="BR401" i="4" s="1"/>
  <c r="BK401" i="4"/>
  <c r="BJ401" i="4"/>
  <c r="BA652" i="4"/>
  <c r="BC652" i="4" s="1"/>
  <c r="J715" i="4"/>
  <c r="S502" i="4"/>
  <c r="X502" i="4"/>
  <c r="Y502" i="4" s="1"/>
  <c r="E483" i="12"/>
  <c r="F483" i="12" s="1"/>
  <c r="H483" i="12" s="1"/>
  <c r="BS401" i="4" l="1"/>
  <c r="AL400" i="14"/>
  <c r="BE402" i="4"/>
  <c r="BM402" i="4" s="1"/>
  <c r="BN402" i="4" s="1"/>
  <c r="BO402" i="4" s="1"/>
  <c r="AZ653" i="4"/>
  <c r="V502" i="4"/>
  <c r="U503" i="4" s="1"/>
  <c r="K715" i="4"/>
  <c r="L715" i="4" s="1"/>
  <c r="AA502" i="4"/>
  <c r="O715" i="4" l="1"/>
  <c r="AB716" i="14"/>
  <c r="BG402" i="4"/>
  <c r="BI402" i="4" s="1"/>
  <c r="BL402" i="4" s="1"/>
  <c r="BA653" i="4"/>
  <c r="BC653" i="4" s="1"/>
  <c r="W502" i="4"/>
  <c r="J716" i="4"/>
  <c r="X503" i="4"/>
  <c r="S503" i="4"/>
  <c r="BP402" i="4" l="1"/>
  <c r="AF355" i="14" s="1"/>
  <c r="BQ402" i="4"/>
  <c r="BR402" i="4" s="1"/>
  <c r="BK402" i="4"/>
  <c r="BJ402" i="4"/>
  <c r="AZ654" i="4"/>
  <c r="Y503" i="4"/>
  <c r="AA503" i="4" s="1"/>
  <c r="K716" i="4"/>
  <c r="L716" i="4" s="1"/>
  <c r="V503" i="4"/>
  <c r="E484" i="12"/>
  <c r="F484" i="12" s="1"/>
  <c r="H484" i="12" s="1"/>
  <c r="O716" i="4" l="1"/>
  <c r="AB718" i="14"/>
  <c r="BS402" i="4"/>
  <c r="AL401" i="14"/>
  <c r="BE403" i="4"/>
  <c r="BM403" i="4" s="1"/>
  <c r="BN403" i="4" s="1"/>
  <c r="BO403" i="4" s="1"/>
  <c r="BA654" i="4"/>
  <c r="BC654" i="4" s="1"/>
  <c r="J717" i="4"/>
  <c r="W503" i="4"/>
  <c r="U504" i="4"/>
  <c r="BG403" i="4" l="1"/>
  <c r="BK403" i="4" s="1"/>
  <c r="AZ655" i="4"/>
  <c r="K717" i="4"/>
  <c r="L717" i="4" s="1"/>
  <c r="X504" i="4"/>
  <c r="S504" i="4"/>
  <c r="O717" i="4" l="1"/>
  <c r="AB720" i="14"/>
  <c r="BI403" i="4"/>
  <c r="BL403" i="4" s="1"/>
  <c r="BA655" i="4"/>
  <c r="BC655" i="4" s="1"/>
  <c r="Y504" i="4"/>
  <c r="AA504" i="4" s="1"/>
  <c r="J718" i="4"/>
  <c r="V504" i="4"/>
  <c r="E485" i="12"/>
  <c r="F485" i="12" s="1"/>
  <c r="H485" i="12" s="1"/>
  <c r="BJ403" i="4" l="1"/>
  <c r="BQ403" i="4"/>
  <c r="BR403" i="4" s="1"/>
  <c r="BP403" i="4"/>
  <c r="AF272" i="14" s="1"/>
  <c r="AZ656" i="4"/>
  <c r="K718" i="4"/>
  <c r="L718" i="4" s="1"/>
  <c r="W504" i="4"/>
  <c r="U505" i="4"/>
  <c r="O718" i="4" l="1"/>
  <c r="AB723" i="14"/>
  <c r="BS403" i="4"/>
  <c r="AL402" i="14"/>
  <c r="BE404" i="4"/>
  <c r="BM404" i="4" s="1"/>
  <c r="BN404" i="4" s="1"/>
  <c r="BO404" i="4" s="1"/>
  <c r="BA656" i="4"/>
  <c r="BC656" i="4" s="1"/>
  <c r="J719" i="4"/>
  <c r="X505" i="4"/>
  <c r="S505" i="4"/>
  <c r="BG404" i="4" l="1"/>
  <c r="BK404" i="4" s="1"/>
  <c r="AZ657" i="4"/>
  <c r="Y505" i="4"/>
  <c r="AA505" i="4" s="1"/>
  <c r="K719" i="4"/>
  <c r="L719" i="4" s="1"/>
  <c r="V505" i="4"/>
  <c r="E486" i="12"/>
  <c r="F486" i="12" s="1"/>
  <c r="H486" i="12" s="1"/>
  <c r="BI404" i="4" l="1"/>
  <c r="BL404" i="4" s="1"/>
  <c r="O719" i="4"/>
  <c r="AB726" i="14"/>
  <c r="BQ404" i="4"/>
  <c r="BR404" i="4" s="1"/>
  <c r="AL403" i="14" s="1"/>
  <c r="BP404" i="4"/>
  <c r="AF281" i="14" s="1"/>
  <c r="BJ404" i="4"/>
  <c r="BA657" i="4"/>
  <c r="BC657" i="4" s="1"/>
  <c r="J720" i="4"/>
  <c r="W505" i="4"/>
  <c r="U506" i="4"/>
  <c r="BE405" i="4" l="1"/>
  <c r="BM405" i="4" s="1"/>
  <c r="BN405" i="4" s="1"/>
  <c r="BO405" i="4" s="1"/>
  <c r="BS404" i="4"/>
  <c r="AZ658" i="4"/>
  <c r="K720" i="4"/>
  <c r="L720" i="4" s="1"/>
  <c r="S506" i="4"/>
  <c r="X506" i="4"/>
  <c r="BG405" i="4" l="1"/>
  <c r="BK405" i="4" s="1"/>
  <c r="O720" i="4"/>
  <c r="AB350" i="14"/>
  <c r="BA658" i="4"/>
  <c r="BC658" i="4" s="1"/>
  <c r="Y506" i="4"/>
  <c r="AA506" i="4" s="1"/>
  <c r="V506" i="4"/>
  <c r="W506" i="4" s="1"/>
  <c r="J721" i="4"/>
  <c r="E487" i="12"/>
  <c r="F487" i="12" s="1"/>
  <c r="H487" i="12" s="1"/>
  <c r="BI405" i="4" l="1"/>
  <c r="BL405" i="4" s="1"/>
  <c r="BQ405" i="4" s="1"/>
  <c r="BR405" i="4" s="1"/>
  <c r="AL404" i="14" s="1"/>
  <c r="BJ405" i="4"/>
  <c r="AZ659" i="4"/>
  <c r="U507" i="4"/>
  <c r="K721" i="4"/>
  <c r="L721" i="4" s="1"/>
  <c r="BP405" i="4" l="1"/>
  <c r="AF267" i="14" s="1"/>
  <c r="O721" i="4"/>
  <c r="AB563" i="14"/>
  <c r="BE406" i="4"/>
  <c r="BM406" i="4" s="1"/>
  <c r="BN406" i="4" s="1"/>
  <c r="BO406" i="4" s="1"/>
  <c r="BS405" i="4"/>
  <c r="BA659" i="4"/>
  <c r="BC659" i="4" s="1"/>
  <c r="X507" i="4"/>
  <c r="S507" i="4"/>
  <c r="J722" i="4"/>
  <c r="K722" i="4" s="1"/>
  <c r="L722" i="4" s="1"/>
  <c r="BG406" i="4" l="1"/>
  <c r="BK406" i="4" s="1"/>
  <c r="O722" i="4"/>
  <c r="AB498" i="14"/>
  <c r="AZ660" i="4"/>
  <c r="Y507" i="4"/>
  <c r="AA507" i="4" s="1"/>
  <c r="V507" i="4"/>
  <c r="W507" i="4" s="1"/>
  <c r="J723" i="4"/>
  <c r="E488" i="12"/>
  <c r="F488" i="12" s="1"/>
  <c r="H488" i="12" s="1"/>
  <c r="BI406" i="4" l="1"/>
  <c r="BL406" i="4" s="1"/>
  <c r="BQ406" i="4" s="1"/>
  <c r="BR406" i="4" s="1"/>
  <c r="AL405" i="14" s="1"/>
  <c r="BA660" i="4"/>
  <c r="BC660" i="4" s="1"/>
  <c r="U508" i="4"/>
  <c r="S508" i="4" s="1"/>
  <c r="K723" i="4"/>
  <c r="L723" i="4" s="1"/>
  <c r="BP406" i="4" l="1"/>
  <c r="AF266" i="14" s="1"/>
  <c r="BJ406" i="4"/>
  <c r="O723" i="4"/>
  <c r="AB533" i="14"/>
  <c r="BE407" i="4"/>
  <c r="BM407" i="4" s="1"/>
  <c r="BN407" i="4" s="1"/>
  <c r="BO407" i="4" s="1"/>
  <c r="BS406" i="4"/>
  <c r="AZ661" i="4"/>
  <c r="X508" i="4"/>
  <c r="V508" i="4"/>
  <c r="W508" i="4" s="1"/>
  <c r="J724" i="4"/>
  <c r="E489" i="12"/>
  <c r="F489" i="12" s="1"/>
  <c r="H489" i="12" s="1"/>
  <c r="BG407" i="4" l="1"/>
  <c r="BK407" i="4" s="1"/>
  <c r="BA661" i="4"/>
  <c r="BC661" i="4" s="1"/>
  <c r="Y508" i="4"/>
  <c r="AA508" i="4" s="1"/>
  <c r="U509" i="4"/>
  <c r="K724" i="4"/>
  <c r="L724" i="4" s="1"/>
  <c r="BI407" i="4" l="1"/>
  <c r="BL407" i="4" s="1"/>
  <c r="BP407" i="4" s="1"/>
  <c r="AF271" i="14" s="1"/>
  <c r="O724" i="4"/>
  <c r="AB558" i="14"/>
  <c r="BQ407" i="4"/>
  <c r="BR407" i="4" s="1"/>
  <c r="BJ407" i="4"/>
  <c r="AZ662" i="4"/>
  <c r="S509" i="4"/>
  <c r="V509" i="4" s="1"/>
  <c r="W509" i="4" s="1"/>
  <c r="X509" i="4"/>
  <c r="J725" i="4"/>
  <c r="BS407" i="4" l="1"/>
  <c r="AL406" i="14"/>
  <c r="BE408" i="4"/>
  <c r="BM408" i="4" s="1"/>
  <c r="BN408" i="4" s="1"/>
  <c r="BO408" i="4" s="1"/>
  <c r="BA662" i="4"/>
  <c r="BC662" i="4" s="1"/>
  <c r="Y509" i="4"/>
  <c r="AA509" i="4" s="1"/>
  <c r="U510" i="4"/>
  <c r="K725" i="4"/>
  <c r="L725" i="4" s="1"/>
  <c r="E490" i="12"/>
  <c r="F490" i="12" s="1"/>
  <c r="H490" i="12" s="1"/>
  <c r="BG408" i="4" l="1"/>
  <c r="BK408" i="4" s="1"/>
  <c r="O725" i="4"/>
  <c r="AB582" i="14"/>
  <c r="AZ663" i="4"/>
  <c r="X510" i="4"/>
  <c r="S510" i="4"/>
  <c r="J726" i="4"/>
  <c r="BI408" i="4" l="1"/>
  <c r="BL408" i="4" s="1"/>
  <c r="BQ408" i="4" s="1"/>
  <c r="BR408" i="4" s="1"/>
  <c r="AL407" i="14" s="1"/>
  <c r="BA663" i="4"/>
  <c r="BC663" i="4" s="1"/>
  <c r="Y510" i="4"/>
  <c r="AA510" i="4" s="1"/>
  <c r="V510" i="4"/>
  <c r="U511" i="4" s="1"/>
  <c r="K726" i="4"/>
  <c r="L726" i="4" s="1"/>
  <c r="BJ408" i="4" l="1"/>
  <c r="BE409" i="4" s="1"/>
  <c r="BP408" i="4"/>
  <c r="AF262" i="14" s="1"/>
  <c r="O726" i="4"/>
  <c r="AB593" i="14"/>
  <c r="BS408" i="4"/>
  <c r="AZ664" i="4"/>
  <c r="W510" i="4"/>
  <c r="X511" i="4"/>
  <c r="S511" i="4"/>
  <c r="J727" i="4"/>
  <c r="E491" i="12"/>
  <c r="F491" i="12" s="1"/>
  <c r="H491" i="12" s="1"/>
  <c r="BG409" i="4" l="1"/>
  <c r="BI409" i="4" s="1"/>
  <c r="BL409" i="4" s="1"/>
  <c r="BM409" i="4"/>
  <c r="BN409" i="4" s="1"/>
  <c r="BO409" i="4" s="1"/>
  <c r="BA664" i="4"/>
  <c r="BC664" i="4" s="1"/>
  <c r="Y511" i="4"/>
  <c r="AA511" i="4" s="1"/>
  <c r="V511" i="4"/>
  <c r="W511" i="4" s="1"/>
  <c r="K727" i="4"/>
  <c r="L727" i="4" s="1"/>
  <c r="O727" i="4" l="1"/>
  <c r="AB616" i="14"/>
  <c r="BP409" i="4"/>
  <c r="AF268" i="14" s="1"/>
  <c r="BQ409" i="4"/>
  <c r="BR409" i="4" s="1"/>
  <c r="BK409" i="4"/>
  <c r="BJ409" i="4"/>
  <c r="AZ665" i="4"/>
  <c r="U512" i="4"/>
  <c r="X512" i="4" s="1"/>
  <c r="Y512" i="4" s="1"/>
  <c r="J728" i="4"/>
  <c r="E492" i="12"/>
  <c r="F492" i="12" s="1"/>
  <c r="H492" i="12" s="1"/>
  <c r="BS409" i="4" l="1"/>
  <c r="AL408" i="14"/>
  <c r="BE410" i="4"/>
  <c r="BM410" i="4" s="1"/>
  <c r="BN410" i="4" s="1"/>
  <c r="BO410" i="4" s="1"/>
  <c r="BA665" i="4"/>
  <c r="BC665" i="4" s="1"/>
  <c r="S512" i="4"/>
  <c r="V512" i="4" s="1"/>
  <c r="W512" i="4" s="1"/>
  <c r="K728" i="4"/>
  <c r="L728" i="4" s="1"/>
  <c r="AA512" i="4"/>
  <c r="O728" i="4" l="1"/>
  <c r="AB642" i="14"/>
  <c r="BG410" i="4"/>
  <c r="BI410" i="4" s="1"/>
  <c r="BL410" i="4" s="1"/>
  <c r="AZ666" i="4"/>
  <c r="U513" i="4"/>
  <c r="J729" i="4"/>
  <c r="E493" i="12"/>
  <c r="F493" i="12" s="1"/>
  <c r="H493" i="12" s="1"/>
  <c r="BQ410" i="4" l="1"/>
  <c r="BR410" i="4" s="1"/>
  <c r="AL409" i="14" s="1"/>
  <c r="BP410" i="4"/>
  <c r="AF276" i="14" s="1"/>
  <c r="BK410" i="4"/>
  <c r="BJ410" i="4"/>
  <c r="BA666" i="4"/>
  <c r="BC666" i="4" s="1"/>
  <c r="S513" i="4"/>
  <c r="V513" i="4" s="1"/>
  <c r="U514" i="4" s="1"/>
  <c r="X513" i="4"/>
  <c r="K729" i="4"/>
  <c r="L729" i="4" s="1"/>
  <c r="O729" i="4" l="1"/>
  <c r="AB674" i="14"/>
  <c r="BE411" i="4"/>
  <c r="BS410" i="4"/>
  <c r="AZ667" i="4"/>
  <c r="Y513" i="4"/>
  <c r="AA513" i="4" s="1"/>
  <c r="W513" i="4"/>
  <c r="J730" i="4"/>
  <c r="S514" i="4"/>
  <c r="BG411" i="4" l="1"/>
  <c r="BM411" i="4"/>
  <c r="BN411" i="4" s="1"/>
  <c r="BO411" i="4" s="1"/>
  <c r="BA667" i="4"/>
  <c r="BC667" i="4" s="1"/>
  <c r="X514" i="4"/>
  <c r="V514" i="4"/>
  <c r="W514" i="4" s="1"/>
  <c r="K730" i="4"/>
  <c r="L730" i="4" s="1"/>
  <c r="E494" i="12"/>
  <c r="F494" i="12" s="1"/>
  <c r="H494" i="12" s="1"/>
  <c r="O730" i="4" l="1"/>
  <c r="AB705" i="14"/>
  <c r="BK411" i="4"/>
  <c r="BI411" i="4"/>
  <c r="BL411" i="4" s="1"/>
  <c r="AZ668" i="4"/>
  <c r="Y514" i="4"/>
  <c r="AA514" i="4" s="1"/>
  <c r="J731" i="4"/>
  <c r="K731" i="4" s="1"/>
  <c r="L731" i="4" s="1"/>
  <c r="U515" i="4"/>
  <c r="BJ411" i="4" l="1"/>
  <c r="O731" i="4"/>
  <c r="AB724" i="14"/>
  <c r="BE412" i="4"/>
  <c r="BM412" i="4" s="1"/>
  <c r="BN412" i="4" s="1"/>
  <c r="BO412" i="4" s="1"/>
  <c r="BQ411" i="4"/>
  <c r="BR411" i="4" s="1"/>
  <c r="AL410" i="14" s="1"/>
  <c r="BP411" i="4"/>
  <c r="AF255" i="14" s="1"/>
  <c r="BA668" i="4"/>
  <c r="BC668" i="4" s="1"/>
  <c r="S515" i="4"/>
  <c r="V515" i="4" s="1"/>
  <c r="U516" i="4" s="1"/>
  <c r="X515" i="4"/>
  <c r="J732" i="4"/>
  <c r="BS411" i="4" l="1"/>
  <c r="BG412" i="4"/>
  <c r="BK412" i="4" s="1"/>
  <c r="AZ669" i="4"/>
  <c r="Y515" i="4"/>
  <c r="AA515" i="4" s="1"/>
  <c r="W515" i="4"/>
  <c r="K732" i="4"/>
  <c r="L732" i="4" s="1"/>
  <c r="S516" i="4"/>
  <c r="E495" i="12"/>
  <c r="F495" i="12" s="1"/>
  <c r="H495" i="12" s="1"/>
  <c r="O732" i="4" l="1"/>
  <c r="AB622" i="14"/>
  <c r="BI412" i="4"/>
  <c r="BL412" i="4" s="1"/>
  <c r="BA669" i="4"/>
  <c r="BC669" i="4" s="1"/>
  <c r="X516" i="4"/>
  <c r="Y516" i="4" s="1"/>
  <c r="AA516" i="4" s="1"/>
  <c r="V516" i="4"/>
  <c r="W516" i="4" s="1"/>
  <c r="J733" i="4"/>
  <c r="BJ412" i="4" l="1"/>
  <c r="BQ412" i="4"/>
  <c r="BR412" i="4" s="1"/>
  <c r="AL411" i="14" s="1"/>
  <c r="BP412" i="4"/>
  <c r="AF217" i="14" s="1"/>
  <c r="AZ670" i="4"/>
  <c r="U517" i="4"/>
  <c r="K733" i="4"/>
  <c r="L733" i="4" s="1"/>
  <c r="E496" i="12"/>
  <c r="F496" i="12" s="1"/>
  <c r="H496" i="12" s="1"/>
  <c r="O733" i="4" l="1"/>
  <c r="AB646" i="14"/>
  <c r="BS412" i="4"/>
  <c r="BE413" i="4"/>
  <c r="BM413" i="4" s="1"/>
  <c r="BN413" i="4" s="1"/>
  <c r="BO413" i="4" s="1"/>
  <c r="BA670" i="4"/>
  <c r="BC670" i="4" s="1"/>
  <c r="S517" i="4"/>
  <c r="V517" i="4" s="1"/>
  <c r="W517" i="4" s="1"/>
  <c r="X517" i="4"/>
  <c r="J734" i="4"/>
  <c r="BG413" i="4" l="1"/>
  <c r="BK413" i="4" s="1"/>
  <c r="AZ671" i="4"/>
  <c r="Y517" i="4"/>
  <c r="AA517" i="4" s="1"/>
  <c r="U518" i="4"/>
  <c r="K734" i="4"/>
  <c r="L734" i="4" s="1"/>
  <c r="BI413" i="4" l="1"/>
  <c r="BL413" i="4" s="1"/>
  <c r="BQ413" i="4" s="1"/>
  <c r="BR413" i="4" s="1"/>
  <c r="O734" i="4"/>
  <c r="AB681" i="14"/>
  <c r="BA671" i="4"/>
  <c r="BC671" i="4" s="1"/>
  <c r="X518" i="4"/>
  <c r="S518" i="4"/>
  <c r="J735" i="4"/>
  <c r="E497" i="12"/>
  <c r="F497" i="12" s="1"/>
  <c r="H497" i="12" s="1"/>
  <c r="BP413" i="4" l="1"/>
  <c r="AF230" i="14" s="1"/>
  <c r="BJ413" i="4"/>
  <c r="BE414" i="4" s="1"/>
  <c r="BM414" i="4" s="1"/>
  <c r="BN414" i="4" s="1"/>
  <c r="BO414" i="4" s="1"/>
  <c r="BG414" i="4"/>
  <c r="BK414" i="4" s="1"/>
  <c r="BS413" i="4"/>
  <c r="AL412" i="14"/>
  <c r="AZ672" i="4"/>
  <c r="Y518" i="4"/>
  <c r="AA518" i="4" s="1"/>
  <c r="V518" i="4"/>
  <c r="W518" i="4" s="1"/>
  <c r="K735" i="4"/>
  <c r="L735" i="4" s="1"/>
  <c r="BI414" i="4" l="1"/>
  <c r="BJ414" i="4" s="1"/>
  <c r="O735" i="4"/>
  <c r="AB668" i="14"/>
  <c r="BA672" i="4"/>
  <c r="BC672" i="4" s="1"/>
  <c r="U519" i="4"/>
  <c r="S519" i="4" s="1"/>
  <c r="J736" i="4"/>
  <c r="K736" i="4" s="1"/>
  <c r="L736" i="4" s="1"/>
  <c r="BL414" i="4" l="1"/>
  <c r="AB643" i="14"/>
  <c r="L63" i="6"/>
  <c r="BE415" i="4"/>
  <c r="BM415" i="4" s="1"/>
  <c r="BN415" i="4" s="1"/>
  <c r="BO415" i="4" s="1"/>
  <c r="BP414" i="4"/>
  <c r="AF221" i="14" s="1"/>
  <c r="BQ414" i="4"/>
  <c r="BR414" i="4" s="1"/>
  <c r="O736" i="4"/>
  <c r="K16" i="8"/>
  <c r="K17" i="8" s="1"/>
  <c r="K18" i="8"/>
  <c r="K21" i="8"/>
  <c r="K19" i="8"/>
  <c r="K20" i="8"/>
  <c r="AZ673" i="4"/>
  <c r="V519" i="4"/>
  <c r="U520" i="4" s="1"/>
  <c r="S520" i="4" s="1"/>
  <c r="X519" i="4"/>
  <c r="E498" i="12"/>
  <c r="F498" i="12" s="1"/>
  <c r="H498" i="12" s="1"/>
  <c r="BG415" i="4" l="1"/>
  <c r="BK415" i="4" s="1"/>
  <c r="BS414" i="4"/>
  <c r="AL413" i="14"/>
  <c r="BA673" i="4"/>
  <c r="BC673" i="4" s="1"/>
  <c r="Y519" i="4"/>
  <c r="AA519" i="4" s="1"/>
  <c r="W519" i="4"/>
  <c r="V520" i="4" s="1"/>
  <c r="W520" i="4" s="1"/>
  <c r="BI415" i="4" l="1"/>
  <c r="BL415" i="4" s="1"/>
  <c r="BQ415" i="4" s="1"/>
  <c r="BR415" i="4" s="1"/>
  <c r="AL414" i="14" s="1"/>
  <c r="BP415" i="4"/>
  <c r="AF201" i="14" s="1"/>
  <c r="BJ415" i="4"/>
  <c r="AZ674" i="4"/>
  <c r="X520" i="4"/>
  <c r="U521" i="4"/>
  <c r="BE416" i="4" l="1"/>
  <c r="BM416" i="4" s="1"/>
  <c r="BN416" i="4" s="1"/>
  <c r="BO416" i="4" s="1"/>
  <c r="BS415" i="4"/>
  <c r="BA674" i="4"/>
  <c r="BC674" i="4" s="1"/>
  <c r="Y520" i="4"/>
  <c r="X521" i="4" s="1"/>
  <c r="S521" i="4"/>
  <c r="E499" i="12"/>
  <c r="F499" i="12" s="1"/>
  <c r="H499" i="12" s="1"/>
  <c r="BG416" i="4" l="1"/>
  <c r="BK416" i="4" s="1"/>
  <c r="AZ675" i="4"/>
  <c r="AA520" i="4"/>
  <c r="Y521" i="4"/>
  <c r="AA521" i="4" s="1"/>
  <c r="V521" i="4"/>
  <c r="BI416" i="4" l="1"/>
  <c r="BL416" i="4" s="1"/>
  <c r="BP416" i="4" s="1"/>
  <c r="AF179" i="14" s="1"/>
  <c r="BA675" i="4"/>
  <c r="BC675" i="4" s="1"/>
  <c r="W521" i="4"/>
  <c r="U522" i="4"/>
  <c r="BQ416" i="4" l="1"/>
  <c r="BR416" i="4" s="1"/>
  <c r="AL415" i="14" s="1"/>
  <c r="BJ416" i="4"/>
  <c r="BE417" i="4" s="1"/>
  <c r="BM417" i="4" s="1"/>
  <c r="BN417" i="4" s="1"/>
  <c r="BO417" i="4" s="1"/>
  <c r="BS416" i="4"/>
  <c r="AZ676" i="4"/>
  <c r="S522" i="4"/>
  <c r="X522" i="4"/>
  <c r="E500" i="12"/>
  <c r="F500" i="12" s="1"/>
  <c r="H500" i="12" s="1"/>
  <c r="BG417" i="4" l="1"/>
  <c r="BK417" i="4" s="1"/>
  <c r="BA676" i="4"/>
  <c r="BC676" i="4" s="1"/>
  <c r="Y522" i="4"/>
  <c r="AA522" i="4" s="1"/>
  <c r="V522" i="4"/>
  <c r="BI417" i="4" l="1"/>
  <c r="BL417" i="4" s="1"/>
  <c r="AZ677" i="4"/>
  <c r="W522" i="4"/>
  <c r="U523" i="4"/>
  <c r="E501" i="12"/>
  <c r="F501" i="12" s="1"/>
  <c r="H501" i="12" s="1"/>
  <c r="BQ417" i="4" l="1"/>
  <c r="BR417" i="4" s="1"/>
  <c r="BP417" i="4"/>
  <c r="AF162" i="14" s="1"/>
  <c r="BJ417" i="4"/>
  <c r="BA677" i="4"/>
  <c r="BC677" i="4" s="1"/>
  <c r="X523" i="4"/>
  <c r="S523" i="4"/>
  <c r="BS417" i="4" l="1"/>
  <c r="AL416" i="14"/>
  <c r="BE418" i="4"/>
  <c r="AZ678" i="4"/>
  <c r="Y523" i="4"/>
  <c r="AA523" i="4" s="1"/>
  <c r="V523" i="4"/>
  <c r="BG418" i="4" l="1"/>
  <c r="BI418" i="4" s="1"/>
  <c r="BL418" i="4" s="1"/>
  <c r="BM418" i="4"/>
  <c r="BN418" i="4" s="1"/>
  <c r="BO418" i="4" s="1"/>
  <c r="BA678" i="4"/>
  <c r="BC678" i="4" s="1"/>
  <c r="U524" i="4"/>
  <c r="W523" i="4"/>
  <c r="E502" i="12"/>
  <c r="F502" i="12" s="1"/>
  <c r="H502" i="12" s="1"/>
  <c r="BQ418" i="4" l="1"/>
  <c r="BR418" i="4" s="1"/>
  <c r="AL417" i="14" s="1"/>
  <c r="BP418" i="4"/>
  <c r="AF167" i="14" s="1"/>
  <c r="BK418" i="4"/>
  <c r="BJ418" i="4"/>
  <c r="AZ679" i="4"/>
  <c r="S524" i="4"/>
  <c r="V524" i="4" s="1"/>
  <c r="X524" i="4"/>
  <c r="BE419" i="4" l="1"/>
  <c r="BM419" i="4" s="1"/>
  <c r="BN419" i="4" s="1"/>
  <c r="BO419" i="4" s="1"/>
  <c r="BS418" i="4"/>
  <c r="BA679" i="4"/>
  <c r="BC679" i="4" s="1"/>
  <c r="Y524" i="4"/>
  <c r="AA524" i="4" s="1"/>
  <c r="W524" i="4"/>
  <c r="U525" i="4"/>
  <c r="BG419" i="4" l="1"/>
  <c r="BK419" i="4" s="1"/>
  <c r="AZ680" i="4"/>
  <c r="X525" i="4"/>
  <c r="S525" i="4"/>
  <c r="E503" i="12"/>
  <c r="F503" i="12" s="1"/>
  <c r="H503" i="12" s="1"/>
  <c r="BI419" i="4" l="1"/>
  <c r="BL419" i="4" s="1"/>
  <c r="BA680" i="4"/>
  <c r="BC680" i="4" s="1"/>
  <c r="Y525" i="4"/>
  <c r="AA525" i="4" s="1"/>
  <c r="V525" i="4"/>
  <c r="W525" i="4" s="1"/>
  <c r="BJ419" i="4" l="1"/>
  <c r="BE420" i="4"/>
  <c r="BM420" i="4" s="1"/>
  <c r="BN420" i="4" s="1"/>
  <c r="BO420" i="4" s="1"/>
  <c r="BQ419" i="4"/>
  <c r="BR419" i="4" s="1"/>
  <c r="BP419" i="4"/>
  <c r="AF155" i="14" s="1"/>
  <c r="AZ681" i="4"/>
  <c r="U526" i="4"/>
  <c r="X526" i="4" s="1"/>
  <c r="E504" i="12"/>
  <c r="F504" i="12" s="1"/>
  <c r="H504" i="12" s="1"/>
  <c r="BG420" i="4" l="1"/>
  <c r="BK420" i="4" s="1"/>
  <c r="BS419" i="4"/>
  <c r="AL418" i="14"/>
  <c r="BI420" i="4"/>
  <c r="BA681" i="4"/>
  <c r="BC681" i="4" s="1"/>
  <c r="Y526" i="4"/>
  <c r="AA526" i="4" s="1"/>
  <c r="S526" i="4"/>
  <c r="V526" i="4" s="1"/>
  <c r="W526" i="4" s="1"/>
  <c r="BL420" i="4" l="1"/>
  <c r="BJ420" i="4"/>
  <c r="AZ682" i="4"/>
  <c r="U527" i="4"/>
  <c r="S527" i="4" s="1"/>
  <c r="E505" i="12"/>
  <c r="F505" i="12" s="1"/>
  <c r="H505" i="12" s="1"/>
  <c r="BE421" i="4" l="1"/>
  <c r="BQ420" i="4"/>
  <c r="BR420" i="4" s="1"/>
  <c r="AL419" i="14" s="1"/>
  <c r="BP420" i="4"/>
  <c r="AF160" i="14" s="1"/>
  <c r="BA682" i="4"/>
  <c r="BC682" i="4" s="1"/>
  <c r="X527" i="4"/>
  <c r="Y527" i="4" s="1"/>
  <c r="AA527" i="4" s="1"/>
  <c r="V527" i="4"/>
  <c r="BM421" i="4" l="1"/>
  <c r="BN421" i="4" s="1"/>
  <c r="BO421" i="4" s="1"/>
  <c r="BG421" i="4"/>
  <c r="BK421" i="4" s="1"/>
  <c r="BS420" i="4"/>
  <c r="AZ683" i="4"/>
  <c r="W527" i="4"/>
  <c r="U528" i="4"/>
  <c r="E506" i="12"/>
  <c r="F506" i="12" s="1"/>
  <c r="H506" i="12" s="1"/>
  <c r="BI421" i="4" l="1"/>
  <c r="BL421" i="4" s="1"/>
  <c r="BQ421" i="4" s="1"/>
  <c r="BR421" i="4" s="1"/>
  <c r="AL420" i="14" s="1"/>
  <c r="BA683" i="4"/>
  <c r="BC683" i="4" s="1"/>
  <c r="S528" i="4"/>
  <c r="X528" i="4"/>
  <c r="Y528" i="4" s="1"/>
  <c r="BP421" i="4" l="1"/>
  <c r="BJ421" i="4"/>
  <c r="BS421" i="4"/>
  <c r="AF165" i="14"/>
  <c r="BE422" i="4"/>
  <c r="AZ684" i="4"/>
  <c r="AA528" i="4"/>
  <c r="V528" i="4"/>
  <c r="BM422" i="4" l="1"/>
  <c r="BN422" i="4" s="1"/>
  <c r="BO422" i="4" s="1"/>
  <c r="BG422" i="4"/>
  <c r="BA684" i="4"/>
  <c r="BC684" i="4" s="1"/>
  <c r="W528" i="4"/>
  <c r="U529" i="4"/>
  <c r="E507" i="12"/>
  <c r="F507" i="12" s="1"/>
  <c r="H507" i="12" s="1"/>
  <c r="BI422" i="4" l="1"/>
  <c r="BK422" i="4"/>
  <c r="AZ685" i="4"/>
  <c r="X529" i="4"/>
  <c r="S529" i="4"/>
  <c r="BL422" i="4" l="1"/>
  <c r="BJ422" i="4"/>
  <c r="BA685" i="4"/>
  <c r="BC685" i="4" s="1"/>
  <c r="Y529" i="4"/>
  <c r="AA529" i="4" s="1"/>
  <c r="V529" i="4"/>
  <c r="E508" i="12"/>
  <c r="F508" i="12" s="1"/>
  <c r="H508" i="12" s="1"/>
  <c r="BE423" i="4" l="1"/>
  <c r="BM423" i="4" s="1"/>
  <c r="BN423" i="4" s="1"/>
  <c r="BO423" i="4" s="1"/>
  <c r="BP422" i="4"/>
  <c r="AF172" i="14" s="1"/>
  <c r="BQ422" i="4"/>
  <c r="BR422" i="4" s="1"/>
  <c r="AZ686" i="4"/>
  <c r="W529" i="4"/>
  <c r="U530" i="4"/>
  <c r="BS422" i="4" l="1"/>
  <c r="AL421" i="14"/>
  <c r="BG423" i="4"/>
  <c r="BA686" i="4"/>
  <c r="BC686" i="4" s="1"/>
  <c r="S530" i="4"/>
  <c r="X530" i="4"/>
  <c r="Y530" i="4" s="1"/>
  <c r="BK423" i="4" l="1"/>
  <c r="BI423" i="4"/>
  <c r="AZ687" i="4"/>
  <c r="AA530" i="4"/>
  <c r="V530" i="4"/>
  <c r="E509" i="12"/>
  <c r="F509" i="12" s="1"/>
  <c r="H509" i="12" s="1"/>
  <c r="BL423" i="4" l="1"/>
  <c r="BJ423" i="4"/>
  <c r="BA687" i="4"/>
  <c r="BC687" i="4" s="1"/>
  <c r="W530" i="4"/>
  <c r="U531" i="4"/>
  <c r="BE424" i="4" l="1"/>
  <c r="BM424" i="4" s="1"/>
  <c r="BN424" i="4" s="1"/>
  <c r="BO424" i="4" s="1"/>
  <c r="BP423" i="4"/>
  <c r="AF161" i="14" s="1"/>
  <c r="BQ423" i="4"/>
  <c r="BR423" i="4" s="1"/>
  <c r="AZ688" i="4"/>
  <c r="S531" i="4"/>
  <c r="X531" i="4"/>
  <c r="E510" i="12"/>
  <c r="F510" i="12" s="1"/>
  <c r="H510" i="12" s="1"/>
  <c r="BG424" i="4" l="1"/>
  <c r="BK424" i="4" s="1"/>
  <c r="BS423" i="4"/>
  <c r="AL422" i="14"/>
  <c r="BA688" i="4"/>
  <c r="BC688" i="4" s="1"/>
  <c r="Y531" i="4"/>
  <c r="AA531" i="4" s="1"/>
  <c r="V531" i="4"/>
  <c r="U532" i="4" s="1"/>
  <c r="BI424" i="4" l="1"/>
  <c r="BL424" i="4" s="1"/>
  <c r="BP424" i="4" s="1"/>
  <c r="AF145" i="14" s="1"/>
  <c r="AZ689" i="4"/>
  <c r="W531" i="4"/>
  <c r="X532" i="4"/>
  <c r="S532" i="4"/>
  <c r="BJ424" i="4" l="1"/>
  <c r="BQ424" i="4"/>
  <c r="BR424" i="4" s="1"/>
  <c r="AL423" i="14" s="1"/>
  <c r="BE425" i="4"/>
  <c r="BG425" i="4" s="1"/>
  <c r="BK425" i="4" s="1"/>
  <c r="BS424" i="4"/>
  <c r="BA689" i="4"/>
  <c r="BC689" i="4" s="1"/>
  <c r="Y532" i="4"/>
  <c r="AA532" i="4" s="1"/>
  <c r="V532" i="4"/>
  <c r="E511" i="12"/>
  <c r="F511" i="12" s="1"/>
  <c r="H511" i="12" s="1"/>
  <c r="BM425" i="4" l="1"/>
  <c r="BN425" i="4" s="1"/>
  <c r="BO425" i="4" s="1"/>
  <c r="BI425" i="4"/>
  <c r="BL425" i="4" s="1"/>
  <c r="AZ690" i="4"/>
  <c r="W532" i="4"/>
  <c r="U533" i="4"/>
  <c r="BP425" i="4" l="1"/>
  <c r="AF101" i="14" s="1"/>
  <c r="BQ425" i="4"/>
  <c r="BR425" i="4" s="1"/>
  <c r="BJ425" i="4"/>
  <c r="BA690" i="4"/>
  <c r="BC690" i="4" s="1"/>
  <c r="S533" i="4"/>
  <c r="X533" i="4"/>
  <c r="Y533" i="4" s="1"/>
  <c r="E512" i="12"/>
  <c r="F512" i="12" s="1"/>
  <c r="H512" i="12" s="1"/>
  <c r="BS425" i="4" l="1"/>
  <c r="AL424" i="14"/>
  <c r="BE426" i="4"/>
  <c r="BM426" i="4" s="1"/>
  <c r="BN426" i="4" s="1"/>
  <c r="BO426" i="4" s="1"/>
  <c r="AZ691" i="4"/>
  <c r="V533" i="4"/>
  <c r="W533" i="4" s="1"/>
  <c r="AA533" i="4"/>
  <c r="BG426" i="4" l="1"/>
  <c r="BK426" i="4" s="1"/>
  <c r="BA691" i="4"/>
  <c r="BC691" i="4" s="1"/>
  <c r="U534" i="4"/>
  <c r="BI426" i="4" l="1"/>
  <c r="BL426" i="4" s="1"/>
  <c r="BP426" i="4" s="1"/>
  <c r="AF102" i="14" s="1"/>
  <c r="BJ426" i="4"/>
  <c r="BE427" i="4" s="1"/>
  <c r="BM427" i="4" s="1"/>
  <c r="BN427" i="4" s="1"/>
  <c r="BO427" i="4" s="1"/>
  <c r="AZ692" i="4"/>
  <c r="X534" i="4"/>
  <c r="S534" i="4"/>
  <c r="E513" i="12"/>
  <c r="F513" i="12" s="1"/>
  <c r="H513" i="12" s="1"/>
  <c r="BQ426" i="4" l="1"/>
  <c r="BR426" i="4" s="1"/>
  <c r="AL425" i="14" s="1"/>
  <c r="BG427" i="4"/>
  <c r="BK427" i="4" s="1"/>
  <c r="BA692" i="4"/>
  <c r="BC692" i="4" s="1"/>
  <c r="Y534" i="4"/>
  <c r="AA534" i="4" s="1"/>
  <c r="V534" i="4"/>
  <c r="W534" i="4" s="1"/>
  <c r="BS426" i="4" l="1"/>
  <c r="BI427" i="4"/>
  <c r="BL427" i="4" s="1"/>
  <c r="BQ427" i="4" s="1"/>
  <c r="BR427" i="4" s="1"/>
  <c r="AL426" i="14" s="1"/>
  <c r="AZ693" i="4"/>
  <c r="U535" i="4"/>
  <c r="X535" i="4" s="1"/>
  <c r="BJ427" i="4" l="1"/>
  <c r="BP427" i="4"/>
  <c r="AF90" i="14" s="1"/>
  <c r="BE428" i="4"/>
  <c r="BG428" i="4" s="1"/>
  <c r="BK428" i="4" s="1"/>
  <c r="BS427" i="4"/>
  <c r="BA693" i="4"/>
  <c r="BC693" i="4" s="1"/>
  <c r="Y535" i="4"/>
  <c r="AA535" i="4" s="1"/>
  <c r="S535" i="4"/>
  <c r="V535" i="4" s="1"/>
  <c r="W535" i="4" s="1"/>
  <c r="E514" i="12"/>
  <c r="F514" i="12" s="1"/>
  <c r="H514" i="12" s="1"/>
  <c r="BM428" i="4" l="1"/>
  <c r="BN428" i="4" s="1"/>
  <c r="BO428" i="4" s="1"/>
  <c r="BI428" i="4"/>
  <c r="BL428" i="4" s="1"/>
  <c r="AZ694" i="4"/>
  <c r="U536" i="4"/>
  <c r="X536" i="4" s="1"/>
  <c r="BJ428" i="4" l="1"/>
  <c r="BP428" i="4"/>
  <c r="AF75" i="14" s="1"/>
  <c r="BQ428" i="4"/>
  <c r="BR428" i="4" s="1"/>
  <c r="BA694" i="4"/>
  <c r="BC694" i="4" s="1"/>
  <c r="Y536" i="4"/>
  <c r="AA536" i="4" s="1"/>
  <c r="S536" i="4"/>
  <c r="V536" i="4" s="1"/>
  <c r="W536" i="4" s="1"/>
  <c r="BS428" i="4" l="1"/>
  <c r="AL427" i="14"/>
  <c r="BE429" i="4"/>
  <c r="BG429" i="4" s="1"/>
  <c r="BK429" i="4" s="1"/>
  <c r="AZ695" i="4"/>
  <c r="U537" i="4"/>
  <c r="S537" i="4" s="1"/>
  <c r="E515" i="12"/>
  <c r="F515" i="12" s="1"/>
  <c r="H515" i="12" s="1"/>
  <c r="BI429" i="4" l="1"/>
  <c r="BL429" i="4" s="1"/>
  <c r="BM429" i="4"/>
  <c r="BN429" i="4" s="1"/>
  <c r="BO429" i="4" s="1"/>
  <c r="BA695" i="4"/>
  <c r="BC695" i="4" s="1"/>
  <c r="X537" i="4"/>
  <c r="V537" i="4"/>
  <c r="BJ429" i="4" l="1"/>
  <c r="BP429" i="4"/>
  <c r="AF86" i="14" s="1"/>
  <c r="BQ429" i="4"/>
  <c r="BR429" i="4" s="1"/>
  <c r="AZ696" i="4"/>
  <c r="Y537" i="4"/>
  <c r="AA537" i="4" s="1"/>
  <c r="W537" i="4"/>
  <c r="U538" i="4"/>
  <c r="BS429" i="4" l="1"/>
  <c r="AL428" i="14"/>
  <c r="BE430" i="4"/>
  <c r="BM430" i="4" s="1"/>
  <c r="BN430" i="4" s="1"/>
  <c r="BO430" i="4" s="1"/>
  <c r="BA696" i="4"/>
  <c r="BC696" i="4" s="1"/>
  <c r="S538" i="4"/>
  <c r="X538" i="4"/>
  <c r="Y538" i="4" s="1"/>
  <c r="E516" i="12"/>
  <c r="F516" i="12" s="1"/>
  <c r="H516" i="12" s="1"/>
  <c r="BG430" i="4" l="1"/>
  <c r="BK430" i="4" s="1"/>
  <c r="AZ697" i="4"/>
  <c r="AA538" i="4"/>
  <c r="V538" i="4"/>
  <c r="BI430" i="4" l="1"/>
  <c r="BL430" i="4" s="1"/>
  <c r="BP430" i="4" s="1"/>
  <c r="AF99" i="14" s="1"/>
  <c r="BJ430" i="4"/>
  <c r="BA697" i="4"/>
  <c r="BC697" i="4" s="1"/>
  <c r="W538" i="4"/>
  <c r="U539" i="4"/>
  <c r="E517" i="12"/>
  <c r="F517" i="12" s="1"/>
  <c r="H517" i="12" s="1"/>
  <c r="BQ430" i="4" l="1"/>
  <c r="BR430" i="4" s="1"/>
  <c r="AL429" i="14" s="1"/>
  <c r="BE431" i="4"/>
  <c r="AZ698" i="4"/>
  <c r="S539" i="4"/>
  <c r="X539" i="4"/>
  <c r="Y539" i="4" s="1"/>
  <c r="BS430" i="4" l="1"/>
  <c r="BM431" i="4"/>
  <c r="BN431" i="4" s="1"/>
  <c r="BO431" i="4" s="1"/>
  <c r="BG431" i="4"/>
  <c r="BK431" i="4" s="1"/>
  <c r="BA698" i="4"/>
  <c r="BC698" i="4" s="1"/>
  <c r="AA539" i="4"/>
  <c r="V539" i="4"/>
  <c r="E518" i="12"/>
  <c r="F518" i="12" s="1"/>
  <c r="H518" i="12" s="1"/>
  <c r="BI431" i="4" l="1"/>
  <c r="BL431" i="4" s="1"/>
  <c r="AZ699" i="4"/>
  <c r="W539" i="4"/>
  <c r="U540" i="4"/>
  <c r="BQ431" i="4" l="1"/>
  <c r="BR431" i="4" s="1"/>
  <c r="AL430" i="14" s="1"/>
  <c r="BP431" i="4"/>
  <c r="AF82" i="14" s="1"/>
  <c r="BJ431" i="4"/>
  <c r="BA699" i="4"/>
  <c r="BC699" i="4" s="1"/>
  <c r="S540" i="4"/>
  <c r="X540" i="4"/>
  <c r="Y540" i="4" s="1"/>
  <c r="BE432" i="4" l="1"/>
  <c r="BM432" i="4" s="1"/>
  <c r="BN432" i="4" s="1"/>
  <c r="BO432" i="4" s="1"/>
  <c r="BS431" i="4"/>
  <c r="AZ700" i="4"/>
  <c r="V540" i="4"/>
  <c r="W540" i="4" s="1"/>
  <c r="AA540" i="4"/>
  <c r="E519" i="12"/>
  <c r="F519" i="12" s="1"/>
  <c r="H519" i="12" s="1"/>
  <c r="BG432" i="4" l="1"/>
  <c r="BK432" i="4" s="1"/>
  <c r="BA700" i="4"/>
  <c r="BC700" i="4" s="1"/>
  <c r="U541" i="4"/>
  <c r="BI432" i="4" l="1"/>
  <c r="BL432" i="4" s="1"/>
  <c r="BP432" i="4" s="1"/>
  <c r="AF81" i="14" s="1"/>
  <c r="AZ701" i="4"/>
  <c r="BA701" i="4" s="1"/>
  <c r="BC701" i="4" s="1"/>
  <c r="X541" i="4"/>
  <c r="S541" i="4"/>
  <c r="BQ432" i="4" l="1"/>
  <c r="BR432" i="4" s="1"/>
  <c r="AL431" i="14" s="1"/>
  <c r="BJ432" i="4"/>
  <c r="BE433" i="4" s="1"/>
  <c r="BM433" i="4" s="1"/>
  <c r="BN433" i="4" s="1"/>
  <c r="BO433" i="4" s="1"/>
  <c r="BS432" i="4"/>
  <c r="AZ702" i="4"/>
  <c r="Y541" i="4"/>
  <c r="AA541" i="4" s="1"/>
  <c r="V541" i="4"/>
  <c r="W541" i="4" s="1"/>
  <c r="E520" i="12"/>
  <c r="F520" i="12" s="1"/>
  <c r="H520" i="12" s="1"/>
  <c r="BG433" i="4" l="1"/>
  <c r="BK433" i="4" s="1"/>
  <c r="BA702" i="4"/>
  <c r="BC702" i="4" s="1"/>
  <c r="U542" i="4"/>
  <c r="X542" i="4" s="1"/>
  <c r="BI433" i="4" l="1"/>
  <c r="BL433" i="4" s="1"/>
  <c r="BQ433" i="4" s="1"/>
  <c r="BR433" i="4" s="1"/>
  <c r="AL432" i="14" s="1"/>
  <c r="AZ703" i="4"/>
  <c r="Y542" i="4"/>
  <c r="AA542" i="4" s="1"/>
  <c r="S542" i="4"/>
  <c r="V542" i="4" s="1"/>
  <c r="W542" i="4" s="1"/>
  <c r="E521" i="12"/>
  <c r="F521" i="12" s="1"/>
  <c r="H521" i="12" s="1"/>
  <c r="BJ433" i="4" l="1"/>
  <c r="BE434" i="4" s="1"/>
  <c r="BP433" i="4"/>
  <c r="AF70" i="14" s="1"/>
  <c r="BS433" i="4"/>
  <c r="BA703" i="4"/>
  <c r="BC703" i="4" s="1"/>
  <c r="U543" i="4"/>
  <c r="S543" i="4" s="1"/>
  <c r="BG434" i="4" l="1"/>
  <c r="BI434" i="4" s="1"/>
  <c r="BL434" i="4" s="1"/>
  <c r="BM434" i="4"/>
  <c r="BN434" i="4" s="1"/>
  <c r="BO434" i="4" s="1"/>
  <c r="AZ704" i="4"/>
  <c r="V543" i="4"/>
  <c r="U544" i="4" s="1"/>
  <c r="X543" i="4"/>
  <c r="BQ434" i="4" l="1"/>
  <c r="BR434" i="4" s="1"/>
  <c r="AL433" i="14" s="1"/>
  <c r="BP434" i="4"/>
  <c r="AF39" i="14" s="1"/>
  <c r="BK434" i="4"/>
  <c r="BJ434" i="4"/>
  <c r="BA704" i="4"/>
  <c r="BC704" i="4" s="1"/>
  <c r="Y543" i="4"/>
  <c r="AA543" i="4" s="1"/>
  <c r="S544" i="4"/>
  <c r="W543" i="4"/>
  <c r="E522" i="12"/>
  <c r="F522" i="12" s="1"/>
  <c r="H522" i="12" s="1"/>
  <c r="BE435" i="4" l="1"/>
  <c r="BM435" i="4" s="1"/>
  <c r="BN435" i="4" s="1"/>
  <c r="BO435" i="4" s="1"/>
  <c r="BS434" i="4"/>
  <c r="AZ705" i="4"/>
  <c r="X544" i="4"/>
  <c r="Y544" i="4" s="1"/>
  <c r="AA544" i="4" s="1"/>
  <c r="V544" i="4"/>
  <c r="W544" i="4" s="1"/>
  <c r="BG435" i="4" l="1"/>
  <c r="BK435" i="4" s="1"/>
  <c r="BA705" i="4"/>
  <c r="BC705" i="4" s="1"/>
  <c r="U545" i="4"/>
  <c r="X545" i="4" s="1"/>
  <c r="Y545" i="4" s="1"/>
  <c r="BI435" i="4" l="1"/>
  <c r="BL435" i="4" s="1"/>
  <c r="AZ706" i="4"/>
  <c r="S545" i="4"/>
  <c r="V545" i="4" s="1"/>
  <c r="AA545" i="4"/>
  <c r="E523" i="12"/>
  <c r="F523" i="12" s="1"/>
  <c r="H523" i="12" s="1"/>
  <c r="BJ435" i="4" l="1"/>
  <c r="BE436" i="4"/>
  <c r="BP435" i="4"/>
  <c r="AF42" i="14" s="1"/>
  <c r="BQ435" i="4"/>
  <c r="BR435" i="4" s="1"/>
  <c r="BA706" i="4"/>
  <c r="BC706" i="4" s="1"/>
  <c r="W545" i="4"/>
  <c r="U546" i="4"/>
  <c r="BS435" i="4" l="1"/>
  <c r="AL434" i="14"/>
  <c r="BM436" i="4"/>
  <c r="BN436" i="4" s="1"/>
  <c r="BO436" i="4" s="1"/>
  <c r="BG436" i="4"/>
  <c r="BK436" i="4" s="1"/>
  <c r="AZ707" i="4"/>
  <c r="S546" i="4"/>
  <c r="X546" i="4"/>
  <c r="E524" i="12"/>
  <c r="F524" i="12" s="1"/>
  <c r="H524" i="12" s="1"/>
  <c r="BI436" i="4" l="1"/>
  <c r="BL436" i="4" s="1"/>
  <c r="BP436" i="4" s="1"/>
  <c r="AF52" i="14" s="1"/>
  <c r="BA707" i="4"/>
  <c r="BC707" i="4" s="1"/>
  <c r="Y546" i="4"/>
  <c r="AA546" i="4" s="1"/>
  <c r="V546" i="4"/>
  <c r="BQ436" i="4" l="1"/>
  <c r="BR436" i="4" s="1"/>
  <c r="AL435" i="14" s="1"/>
  <c r="BJ436" i="4"/>
  <c r="AZ708" i="4"/>
  <c r="W546" i="4"/>
  <c r="U547" i="4"/>
  <c r="BS436" i="4" l="1"/>
  <c r="BE437" i="4"/>
  <c r="BM437" i="4" s="1"/>
  <c r="BN437" i="4" s="1"/>
  <c r="BO437" i="4" s="1"/>
  <c r="BA708" i="4"/>
  <c r="BC708" i="4" s="1"/>
  <c r="X547" i="4"/>
  <c r="Y547" i="4" s="1"/>
  <c r="S547" i="4"/>
  <c r="E525" i="12"/>
  <c r="F525" i="12" s="1"/>
  <c r="H525" i="12" s="1"/>
  <c r="BG437" i="4" l="1"/>
  <c r="BK437" i="4" s="1"/>
  <c r="AZ709" i="4"/>
  <c r="AA547" i="4"/>
  <c r="V547" i="4"/>
  <c r="BI437" i="4" l="1"/>
  <c r="BL437" i="4" s="1"/>
  <c r="BQ437" i="4" s="1"/>
  <c r="BR437" i="4" s="1"/>
  <c r="AL436" i="14" s="1"/>
  <c r="BA709" i="4"/>
  <c r="BC709" i="4" s="1"/>
  <c r="W547" i="4"/>
  <c r="U548" i="4"/>
  <c r="BJ437" i="4" l="1"/>
  <c r="BP437" i="4"/>
  <c r="AZ710" i="4"/>
  <c r="S548" i="4"/>
  <c r="X548" i="4"/>
  <c r="E526" i="12"/>
  <c r="F526" i="12" s="1"/>
  <c r="H526" i="12" s="1"/>
  <c r="BS437" i="4" l="1"/>
  <c r="AF56" i="14"/>
  <c r="BE438" i="4"/>
  <c r="BA710" i="4"/>
  <c r="BC710" i="4" s="1"/>
  <c r="Y548" i="4"/>
  <c r="AA548" i="4" s="1"/>
  <c r="V548" i="4"/>
  <c r="BM438" i="4" l="1"/>
  <c r="BN438" i="4" s="1"/>
  <c r="BO438" i="4" s="1"/>
  <c r="BG438" i="4"/>
  <c r="BK438" i="4" s="1"/>
  <c r="AZ711" i="4"/>
  <c r="W548" i="4"/>
  <c r="U549" i="4"/>
  <c r="BI438" i="4" l="1"/>
  <c r="BL438" i="4" s="1"/>
  <c r="BP438" i="4" s="1"/>
  <c r="AF64" i="14" s="1"/>
  <c r="BA711" i="4"/>
  <c r="BC711" i="4" s="1"/>
  <c r="S549" i="4"/>
  <c r="X549" i="4"/>
  <c r="Y549" i="4" s="1"/>
  <c r="E527" i="12"/>
  <c r="F527" i="12" s="1"/>
  <c r="H527" i="12" s="1"/>
  <c r="BJ438" i="4" l="1"/>
  <c r="BQ438" i="4"/>
  <c r="BR438" i="4" s="1"/>
  <c r="BS438" i="4" s="1"/>
  <c r="BE439" i="4"/>
  <c r="AZ712" i="4"/>
  <c r="V549" i="4"/>
  <c r="W549" i="4" s="1"/>
  <c r="AA549" i="4"/>
  <c r="AL437" i="14" l="1"/>
  <c r="BM439" i="4"/>
  <c r="BN439" i="4" s="1"/>
  <c r="BO439" i="4" s="1"/>
  <c r="BG439" i="4"/>
  <c r="BK439" i="4" s="1"/>
  <c r="BA712" i="4"/>
  <c r="BC712" i="4" s="1"/>
  <c r="U550" i="4"/>
  <c r="E528" i="12"/>
  <c r="F528" i="12" s="1"/>
  <c r="H528" i="12" s="1"/>
  <c r="BI439" i="4" l="1"/>
  <c r="AZ713" i="4"/>
  <c r="X550" i="4"/>
  <c r="S550" i="4"/>
  <c r="BL439" i="4" l="1"/>
  <c r="BJ439" i="4"/>
  <c r="BA713" i="4"/>
  <c r="BC713" i="4" s="1"/>
  <c r="Y550" i="4"/>
  <c r="AA550" i="4" s="1"/>
  <c r="V550" i="4"/>
  <c r="W550" i="4" s="1"/>
  <c r="E529" i="12"/>
  <c r="F529" i="12" s="1"/>
  <c r="H529" i="12" s="1"/>
  <c r="BE440" i="4" l="1"/>
  <c r="BG440" i="4" s="1"/>
  <c r="BK440" i="4" s="1"/>
  <c r="BQ439" i="4"/>
  <c r="BR439" i="4" s="1"/>
  <c r="AL438" i="14" s="1"/>
  <c r="BP439" i="4"/>
  <c r="AF78" i="14" s="1"/>
  <c r="AZ714" i="4"/>
  <c r="BA714" i="4" s="1"/>
  <c r="BC714" i="4" s="1"/>
  <c r="U551" i="4"/>
  <c r="X551" i="4" s="1"/>
  <c r="BS439" i="4" l="1"/>
  <c r="BM440" i="4"/>
  <c r="BN440" i="4" s="1"/>
  <c r="BO440" i="4" s="1"/>
  <c r="BI440" i="4"/>
  <c r="BL440" i="4" s="1"/>
  <c r="AZ715" i="4"/>
  <c r="Y551" i="4"/>
  <c r="AA551" i="4" s="1"/>
  <c r="S551" i="4"/>
  <c r="V551" i="4" s="1"/>
  <c r="U552" i="4" s="1"/>
  <c r="BJ440" i="4" l="1"/>
  <c r="BP440" i="4"/>
  <c r="AF93" i="14" s="1"/>
  <c r="BQ440" i="4"/>
  <c r="BR440" i="4" s="1"/>
  <c r="BA715" i="4"/>
  <c r="BC715" i="4" s="1"/>
  <c r="X552" i="4"/>
  <c r="Y552" i="4" s="1"/>
  <c r="AA552" i="4" s="1"/>
  <c r="S552" i="4"/>
  <c r="W551" i="4"/>
  <c r="E530" i="12"/>
  <c r="F530" i="12" s="1"/>
  <c r="H530" i="12" s="1"/>
  <c r="BS440" i="4" l="1"/>
  <c r="AL439" i="14"/>
  <c r="BE441" i="4"/>
  <c r="BM441" i="4" s="1"/>
  <c r="BN441" i="4" s="1"/>
  <c r="BO441" i="4" s="1"/>
  <c r="AZ716" i="4"/>
  <c r="V552" i="4"/>
  <c r="W552" i="4" s="1"/>
  <c r="BG441" i="4" l="1"/>
  <c r="BA716" i="4"/>
  <c r="BC716" i="4" s="1"/>
  <c r="U553" i="4"/>
  <c r="S553" i="4" s="1"/>
  <c r="V553" i="4" s="1"/>
  <c r="W553" i="4" s="1"/>
  <c r="BI441" i="4" l="1"/>
  <c r="BL441" i="4" s="1"/>
  <c r="BQ441" i="4" s="1"/>
  <c r="BR441" i="4" s="1"/>
  <c r="AL440" i="14" s="1"/>
  <c r="BK441" i="4"/>
  <c r="BP441" i="4"/>
  <c r="AF36" i="14" s="1"/>
  <c r="AZ717" i="4"/>
  <c r="X553" i="4"/>
  <c r="U554" i="4"/>
  <c r="E531" i="12"/>
  <c r="F531" i="12" s="1"/>
  <c r="H531" i="12" s="1"/>
  <c r="BJ441" i="4" l="1"/>
  <c r="BE442" i="4" s="1"/>
  <c r="BS441" i="4"/>
  <c r="BA717" i="4"/>
  <c r="BC717" i="4" s="1"/>
  <c r="Y553" i="4"/>
  <c r="X554" i="4" s="1"/>
  <c r="S554" i="4"/>
  <c r="BM442" i="4" l="1"/>
  <c r="BN442" i="4" s="1"/>
  <c r="BO442" i="4" s="1"/>
  <c r="BG442" i="4"/>
  <c r="BK442" i="4" s="1"/>
  <c r="AZ718" i="4"/>
  <c r="AA553" i="4"/>
  <c r="Y554" i="4"/>
  <c r="AA554" i="4" s="1"/>
  <c r="V554" i="4"/>
  <c r="W554" i="4" s="1"/>
  <c r="BI442" i="4" l="1"/>
  <c r="BA718" i="4"/>
  <c r="BC718" i="4" s="1"/>
  <c r="U555" i="4"/>
  <c r="E532" i="12"/>
  <c r="F532" i="12" s="1"/>
  <c r="H532" i="12" s="1"/>
  <c r="BL442" i="4" l="1"/>
  <c r="BJ442" i="4"/>
  <c r="BE443" i="4" s="1"/>
  <c r="BM443" i="4" s="1"/>
  <c r="BN443" i="4" s="1"/>
  <c r="BO443" i="4" s="1"/>
  <c r="AZ719" i="4"/>
  <c r="S555" i="4"/>
  <c r="V555" i="4" s="1"/>
  <c r="X555" i="4"/>
  <c r="BG443" i="4" l="1"/>
  <c r="BK443" i="4" s="1"/>
  <c r="BP442" i="4"/>
  <c r="AF32" i="14" s="1"/>
  <c r="BQ442" i="4"/>
  <c r="BR442" i="4" s="1"/>
  <c r="BI443" i="4"/>
  <c r="BL443" i="4" s="1"/>
  <c r="BQ443" i="4" s="1"/>
  <c r="BR443" i="4" s="1"/>
  <c r="AL442" i="14" s="1"/>
  <c r="BJ443" i="4"/>
  <c r="BA719" i="4"/>
  <c r="BC719" i="4" s="1"/>
  <c r="Y555" i="4"/>
  <c r="AA555" i="4" s="1"/>
  <c r="W555" i="4"/>
  <c r="U556" i="4"/>
  <c r="E533" i="12"/>
  <c r="F533" i="12" s="1"/>
  <c r="H533" i="12" s="1"/>
  <c r="E534" i="12"/>
  <c r="F534" i="12" s="1"/>
  <c r="H534" i="12" s="1"/>
  <c r="BP443" i="4" l="1"/>
  <c r="AF35" i="14" s="1"/>
  <c r="AL441" i="14"/>
  <c r="BS442" i="4"/>
  <c r="BE444" i="4"/>
  <c r="BM444" i="4" s="1"/>
  <c r="BN444" i="4" s="1"/>
  <c r="BO444" i="4" s="1"/>
  <c r="BS443" i="4"/>
  <c r="AZ720" i="4"/>
  <c r="S556" i="4"/>
  <c r="X556" i="4"/>
  <c r="Y556" i="4" s="1"/>
  <c r="BG444" i="4" l="1"/>
  <c r="BK444" i="4" s="1"/>
  <c r="BA720" i="4"/>
  <c r="BC720" i="4" s="1"/>
  <c r="V556" i="4"/>
  <c r="U557" i="4" s="1"/>
  <c r="AA556" i="4"/>
  <c r="BI444" i="4" l="1"/>
  <c r="BL444" i="4" s="1"/>
  <c r="BP444" i="4" s="1"/>
  <c r="AF41" i="14" s="1"/>
  <c r="BQ444" i="4"/>
  <c r="BR444" i="4" s="1"/>
  <c r="AZ721" i="4"/>
  <c r="W556" i="4"/>
  <c r="X557" i="4"/>
  <c r="S557" i="4"/>
  <c r="E535" i="12"/>
  <c r="F535" i="12" s="1"/>
  <c r="H535" i="12" s="1"/>
  <c r="BJ444" i="4" l="1"/>
  <c r="BS444" i="4"/>
  <c r="AL443" i="14"/>
  <c r="BA721" i="4"/>
  <c r="BC721" i="4" s="1"/>
  <c r="Y557" i="4"/>
  <c r="AA557" i="4" s="1"/>
  <c r="V557" i="4"/>
  <c r="W557" i="4" s="1"/>
  <c r="BE445" i="4" l="1"/>
  <c r="BG445" i="4"/>
  <c r="AZ722" i="4"/>
  <c r="U558" i="4"/>
  <c r="BI445" i="4" l="1"/>
  <c r="BL445" i="4" s="1"/>
  <c r="BK445" i="4"/>
  <c r="BM445" i="4"/>
  <c r="BN445" i="4" s="1"/>
  <c r="BO445" i="4" s="1"/>
  <c r="BJ445" i="4"/>
  <c r="BE446" i="4" s="1"/>
  <c r="BM446" i="4" s="1"/>
  <c r="BN446" i="4" s="1"/>
  <c r="BO446" i="4" s="1"/>
  <c r="BA722" i="4"/>
  <c r="BC722" i="4" s="1"/>
  <c r="S558" i="4"/>
  <c r="X558" i="4"/>
  <c r="E536" i="12"/>
  <c r="F536" i="12" s="1"/>
  <c r="H536" i="12" s="1"/>
  <c r="BG446" i="4" l="1"/>
  <c r="BI446" i="4" s="1"/>
  <c r="BQ445" i="4"/>
  <c r="BR445" i="4" s="1"/>
  <c r="BP445" i="4"/>
  <c r="AF48" i="14" s="1"/>
  <c r="AZ723" i="4"/>
  <c r="Y558" i="4"/>
  <c r="AA558" i="4" s="1"/>
  <c r="V558" i="4"/>
  <c r="BK446" i="4" l="1"/>
  <c r="AL444" i="14"/>
  <c r="BS445" i="4"/>
  <c r="BL446" i="4"/>
  <c r="BJ446" i="4"/>
  <c r="BA723" i="4"/>
  <c r="BC723" i="4" s="1"/>
  <c r="W558" i="4"/>
  <c r="U559" i="4"/>
  <c r="E537" i="12"/>
  <c r="F537" i="12" s="1"/>
  <c r="H537" i="12" s="1"/>
  <c r="BE447" i="4" l="1"/>
  <c r="BP446" i="4"/>
  <c r="AF46" i="14" s="1"/>
  <c r="BQ446" i="4"/>
  <c r="BR446" i="4" s="1"/>
  <c r="AZ724" i="4"/>
  <c r="X559" i="4"/>
  <c r="S559" i="4"/>
  <c r="BS446" i="4" l="1"/>
  <c r="AL445" i="14"/>
  <c r="BM447" i="4"/>
  <c r="BN447" i="4" s="1"/>
  <c r="BO447" i="4" s="1"/>
  <c r="BG447" i="4"/>
  <c r="BK447" i="4" s="1"/>
  <c r="BA724" i="4"/>
  <c r="BC724" i="4" s="1"/>
  <c r="Y559" i="4"/>
  <c r="AA559" i="4" s="1"/>
  <c r="V559" i="4"/>
  <c r="E538" i="12"/>
  <c r="F538" i="12" s="1"/>
  <c r="H538" i="12" s="1"/>
  <c r="BI447" i="4" l="1"/>
  <c r="BL447" i="4" s="1"/>
  <c r="AZ725" i="4"/>
  <c r="W559" i="4"/>
  <c r="U560" i="4"/>
  <c r="BP447" i="4" l="1"/>
  <c r="AF43" i="14" s="1"/>
  <c r="BQ447" i="4"/>
  <c r="BR447" i="4" s="1"/>
  <c r="AL446" i="14" s="1"/>
  <c r="BJ447" i="4"/>
  <c r="BE448" i="4" s="1"/>
  <c r="BG448" i="4" s="1"/>
  <c r="BI448" i="4" s="1"/>
  <c r="BJ448" i="4" s="1"/>
  <c r="BA725" i="4"/>
  <c r="BC725" i="4" s="1"/>
  <c r="X560" i="4"/>
  <c r="S560" i="4"/>
  <c r="BS447" i="4" l="1"/>
  <c r="BM448" i="4"/>
  <c r="BN448" i="4" s="1"/>
  <c r="BO448" i="4" s="1"/>
  <c r="BK448" i="4"/>
  <c r="BL448" i="4"/>
  <c r="AZ726" i="4"/>
  <c r="Y560" i="4"/>
  <c r="AA560" i="4" s="1"/>
  <c r="V560" i="4"/>
  <c r="E539" i="12"/>
  <c r="F539" i="12" s="1"/>
  <c r="H539" i="12" s="1"/>
  <c r="BP448" i="4" l="1"/>
  <c r="AF31" i="14" s="1"/>
  <c r="BQ448" i="4"/>
  <c r="BR448" i="4" s="1"/>
  <c r="AL447" i="14" s="1"/>
  <c r="BE449" i="4"/>
  <c r="BA726" i="4"/>
  <c r="BC726" i="4" s="1"/>
  <c r="U561" i="4"/>
  <c r="S561" i="4" s="1"/>
  <c r="W560" i="4"/>
  <c r="BM449" i="4" l="1"/>
  <c r="BN449" i="4" s="1"/>
  <c r="BO449" i="4" s="1"/>
  <c r="BS448" i="4"/>
  <c r="BG449" i="4"/>
  <c r="BK449" i="4" s="1"/>
  <c r="AZ727" i="4"/>
  <c r="V561" i="4"/>
  <c r="W561" i="4" s="1"/>
  <c r="X561" i="4"/>
  <c r="E540" i="12"/>
  <c r="F540" i="12" s="1"/>
  <c r="H540" i="12" s="1"/>
  <c r="BI449" i="4" l="1"/>
  <c r="BL449" i="4" s="1"/>
  <c r="BA727" i="4"/>
  <c r="BC727" i="4" s="1"/>
  <c r="U562" i="4"/>
  <c r="Y561" i="4"/>
  <c r="AA561" i="4" s="1"/>
  <c r="BJ449" i="4" l="1"/>
  <c r="BQ449" i="4"/>
  <c r="BR449" i="4" s="1"/>
  <c r="AL448" i="14" s="1"/>
  <c r="BP449" i="4"/>
  <c r="AF20" i="14" s="1"/>
  <c r="AZ728" i="4"/>
  <c r="X562" i="4"/>
  <c r="Y562" i="4" s="1"/>
  <c r="AA562" i="4" s="1"/>
  <c r="S562" i="4"/>
  <c r="V562" i="4" s="1"/>
  <c r="E541" i="12"/>
  <c r="F541" i="12" s="1"/>
  <c r="H541" i="12" s="1"/>
  <c r="BE450" i="4" l="1"/>
  <c r="BM450" i="4" s="1"/>
  <c r="BN450" i="4" s="1"/>
  <c r="BO450" i="4" s="1"/>
  <c r="BS449" i="4"/>
  <c r="BA728" i="4"/>
  <c r="BC728" i="4" s="1"/>
  <c r="W562" i="4"/>
  <c r="U563" i="4"/>
  <c r="BG450" i="4" l="1"/>
  <c r="BK450" i="4" s="1"/>
  <c r="AZ729" i="4"/>
  <c r="S563" i="4"/>
  <c r="X563" i="4"/>
  <c r="Y563" i="4" s="1"/>
  <c r="E542" i="12"/>
  <c r="F542" i="12" s="1"/>
  <c r="H542" i="12" s="1"/>
  <c r="BI450" i="4" l="1"/>
  <c r="BL450" i="4" s="1"/>
  <c r="BP450" i="4" s="1"/>
  <c r="AF9" i="14" s="1"/>
  <c r="BA729" i="4"/>
  <c r="BC729" i="4" s="1"/>
  <c r="V563" i="4"/>
  <c r="W563" i="4" s="1"/>
  <c r="AA563" i="4"/>
  <c r="BJ450" i="4" l="1"/>
  <c r="BQ450" i="4"/>
  <c r="BR450" i="4" s="1"/>
  <c r="BE451" i="4"/>
  <c r="BM451" i="4" s="1"/>
  <c r="BN451" i="4" s="1"/>
  <c r="BO451" i="4" s="1"/>
  <c r="AZ730" i="4"/>
  <c r="U564" i="4"/>
  <c r="BS450" i="4" l="1"/>
  <c r="AL449" i="14"/>
  <c r="BG451" i="4"/>
  <c r="BK451" i="4" s="1"/>
  <c r="BA730" i="4"/>
  <c r="BC730" i="4" s="1"/>
  <c r="X564" i="4"/>
  <c r="S564" i="4"/>
  <c r="E543" i="12"/>
  <c r="F543" i="12" s="1"/>
  <c r="H543" i="12" s="1"/>
  <c r="BI451" i="4" l="1"/>
  <c r="BJ451" i="4" s="1"/>
  <c r="AZ731" i="4"/>
  <c r="Y564" i="4"/>
  <c r="AA564" i="4" s="1"/>
  <c r="V564" i="4"/>
  <c r="W564" i="4" s="1"/>
  <c r="BL451" i="4" l="1"/>
  <c r="BP451" i="4" s="1"/>
  <c r="AF7" i="14" s="1"/>
  <c r="BE452" i="4"/>
  <c r="BA731" i="4"/>
  <c r="BC731" i="4" s="1"/>
  <c r="U565" i="4"/>
  <c r="S565" i="4" s="1"/>
  <c r="E544" i="12"/>
  <c r="F544" i="12" s="1"/>
  <c r="H544" i="12" s="1"/>
  <c r="BQ451" i="4" l="1"/>
  <c r="BR451" i="4" s="1"/>
  <c r="AL450" i="14" s="1"/>
  <c r="BG452" i="4"/>
  <c r="BI452" i="4" s="1"/>
  <c r="BM452" i="4"/>
  <c r="BN452" i="4" s="1"/>
  <c r="BO452" i="4" s="1"/>
  <c r="AZ732" i="4"/>
  <c r="V565" i="4"/>
  <c r="W565" i="4" s="1"/>
  <c r="X565" i="4"/>
  <c r="BS451" i="4" l="1"/>
  <c r="BJ452" i="4"/>
  <c r="BK452" i="4"/>
  <c r="BA732" i="4"/>
  <c r="BC732" i="4" s="1"/>
  <c r="Y565" i="4"/>
  <c r="AA565" i="4" s="1"/>
  <c r="U566" i="4"/>
  <c r="E545" i="12"/>
  <c r="F545" i="12" s="1"/>
  <c r="H545" i="12" s="1"/>
  <c r="BL452" i="4" l="1"/>
  <c r="AZ733" i="4"/>
  <c r="X566" i="4"/>
  <c r="Y566" i="4" s="1"/>
  <c r="AA566" i="4" s="1"/>
  <c r="S566" i="4"/>
  <c r="V566" i="4" s="1"/>
  <c r="E546" i="12"/>
  <c r="F546" i="12" s="1"/>
  <c r="H546" i="12" s="1"/>
  <c r="BE453" i="4" l="1"/>
  <c r="BQ452" i="4"/>
  <c r="BR452" i="4" s="1"/>
  <c r="AL451" i="14" s="1"/>
  <c r="BP452" i="4"/>
  <c r="AF10" i="14" s="1"/>
  <c r="BA733" i="4"/>
  <c r="BC733" i="4" s="1"/>
  <c r="W566" i="4"/>
  <c r="U567" i="4"/>
  <c r="BM453" i="4" l="1"/>
  <c r="BN453" i="4" s="1"/>
  <c r="BO453" i="4" s="1"/>
  <c r="BS452" i="4"/>
  <c r="BG453" i="4"/>
  <c r="BK453" i="4" s="1"/>
  <c r="AZ734" i="4"/>
  <c r="S567" i="4"/>
  <c r="X567" i="4"/>
  <c r="E547" i="12"/>
  <c r="F547" i="12" s="1"/>
  <c r="H547" i="12" s="1"/>
  <c r="BI453" i="4" l="1"/>
  <c r="BL453" i="4" s="1"/>
  <c r="BA734" i="4"/>
  <c r="BC734" i="4" s="1"/>
  <c r="Y567" i="4"/>
  <c r="AA567" i="4" s="1"/>
  <c r="V567" i="4"/>
  <c r="BJ453" i="4" l="1"/>
  <c r="BQ453" i="4"/>
  <c r="BR453" i="4" s="1"/>
  <c r="AL452" i="14" s="1"/>
  <c r="BP453" i="4"/>
  <c r="AF6" i="14" s="1"/>
  <c r="AZ735" i="4"/>
  <c r="W567" i="4"/>
  <c r="U568" i="4"/>
  <c r="E548" i="12"/>
  <c r="F548" i="12" s="1"/>
  <c r="H548" i="12" s="1"/>
  <c r="BS453" i="4" l="1"/>
  <c r="BE454" i="4"/>
  <c r="BM454" i="4" s="1"/>
  <c r="BN454" i="4" s="1"/>
  <c r="BO454" i="4" s="1"/>
  <c r="BA735" i="4"/>
  <c r="BC735" i="4" s="1"/>
  <c r="S568" i="4"/>
  <c r="X568" i="4"/>
  <c r="BG454" i="4" l="1"/>
  <c r="BK454" i="4" s="1"/>
  <c r="AZ736" i="4"/>
  <c r="BA736" i="4" s="1"/>
  <c r="BC736" i="4" s="1"/>
  <c r="Y568" i="4"/>
  <c r="AA568" i="4" s="1"/>
  <c r="V568" i="4"/>
  <c r="BI454" i="4" l="1"/>
  <c r="BL454" i="4" s="1"/>
  <c r="W568" i="4"/>
  <c r="U569" i="4"/>
  <c r="E549" i="12"/>
  <c r="F549" i="12" s="1"/>
  <c r="H549" i="12" s="1"/>
  <c r="BJ454" i="4" l="1"/>
  <c r="BE455" i="4" s="1"/>
  <c r="BM455" i="4" s="1"/>
  <c r="BN455" i="4" s="1"/>
  <c r="BO455" i="4" s="1"/>
  <c r="BP454" i="4"/>
  <c r="AF8" i="14" s="1"/>
  <c r="BQ454" i="4"/>
  <c r="BR454" i="4" s="1"/>
  <c r="AL453" i="14" s="1"/>
  <c r="S569" i="4"/>
  <c r="X569" i="4"/>
  <c r="Y569" i="4" s="1"/>
  <c r="BS454" i="4" l="1"/>
  <c r="BG455" i="4"/>
  <c r="BI455" i="4" s="1"/>
  <c r="V569" i="4"/>
  <c r="AA569" i="4"/>
  <c r="E550" i="12"/>
  <c r="F550" i="12" s="1"/>
  <c r="H550" i="12" s="1"/>
  <c r="BJ455" i="4" l="1"/>
  <c r="BK455" i="4"/>
  <c r="W569" i="4"/>
  <c r="U570" i="4"/>
  <c r="BL455" i="4" l="1"/>
  <c r="S570" i="4"/>
  <c r="X570" i="4"/>
  <c r="E551" i="12"/>
  <c r="F551" i="12" s="1"/>
  <c r="H551" i="12" s="1"/>
  <c r="BP455" i="4" l="1"/>
  <c r="AF11" i="14" s="1"/>
  <c r="BQ455" i="4"/>
  <c r="BR455" i="4" s="1"/>
  <c r="AL454" i="14" s="1"/>
  <c r="BE456" i="4"/>
  <c r="Y570" i="4"/>
  <c r="AA570" i="4" s="1"/>
  <c r="V570" i="4"/>
  <c r="BM456" i="4" l="1"/>
  <c r="BN456" i="4" s="1"/>
  <c r="BO456" i="4" s="1"/>
  <c r="BS455" i="4"/>
  <c r="BG456" i="4"/>
  <c r="BK456" i="4" s="1"/>
  <c r="W570" i="4"/>
  <c r="U571" i="4"/>
  <c r="BI456" i="4" l="1"/>
  <c r="BL456" i="4" s="1"/>
  <c r="S571" i="4"/>
  <c r="X571" i="4"/>
  <c r="Y571" i="4" s="1"/>
  <c r="E552" i="12"/>
  <c r="F552" i="12" s="1"/>
  <c r="H552" i="12" s="1"/>
  <c r="BJ456" i="4" l="1"/>
  <c r="BQ456" i="4"/>
  <c r="BR456" i="4" s="1"/>
  <c r="AL455" i="14" s="1"/>
  <c r="BP456" i="4"/>
  <c r="AA571" i="4"/>
  <c r="V571" i="4"/>
  <c r="BS456" i="4" l="1"/>
  <c r="AF13" i="14"/>
  <c r="BE457" i="4"/>
  <c r="W571" i="4"/>
  <c r="U572" i="4"/>
  <c r="BM457" i="4" l="1"/>
  <c r="BN457" i="4" s="1"/>
  <c r="BO457" i="4" s="1"/>
  <c r="BG457" i="4"/>
  <c r="BK457" i="4" s="1"/>
  <c r="S572" i="4"/>
  <c r="X572" i="4"/>
  <c r="Y572" i="4" s="1"/>
  <c r="E553" i="12"/>
  <c r="F553" i="12" s="1"/>
  <c r="H553" i="12" s="1"/>
  <c r="BI457" i="4" l="1"/>
  <c r="BL457" i="4" s="1"/>
  <c r="AA572" i="4"/>
  <c r="V572" i="4"/>
  <c r="BJ457" i="4" l="1"/>
  <c r="BQ457" i="4"/>
  <c r="BR457" i="4" s="1"/>
  <c r="AL456" i="14" s="1"/>
  <c r="BP457" i="4"/>
  <c r="AF16" i="14" s="1"/>
  <c r="W572" i="4"/>
  <c r="U573" i="4"/>
  <c r="BS457" i="4" l="1"/>
  <c r="BE458" i="4"/>
  <c r="BM458" i="4" s="1"/>
  <c r="BN458" i="4" s="1"/>
  <c r="BO458" i="4" s="1"/>
  <c r="S573" i="4"/>
  <c r="X573" i="4"/>
  <c r="Y573" i="4" s="1"/>
  <c r="E554" i="12"/>
  <c r="F554" i="12" s="1"/>
  <c r="H554" i="12" s="1"/>
  <c r="BG458" i="4" l="1"/>
  <c r="BK458" i="4" s="1"/>
  <c r="V573" i="4"/>
  <c r="AA573" i="4"/>
  <c r="BI458" i="4" l="1"/>
  <c r="BJ458" i="4" s="1"/>
  <c r="W573" i="4"/>
  <c r="U574" i="4"/>
  <c r="BL458" i="4" l="1"/>
  <c r="BP458" i="4"/>
  <c r="AF21" i="14" s="1"/>
  <c r="BQ458" i="4"/>
  <c r="BR458" i="4" s="1"/>
  <c r="S574" i="4"/>
  <c r="X574" i="4"/>
  <c r="Y574" i="4" s="1"/>
  <c r="E555" i="12"/>
  <c r="F555" i="12" s="1"/>
  <c r="H555" i="12" s="1"/>
  <c r="BS458" i="4" l="1"/>
  <c r="AL457" i="14"/>
  <c r="BE459" i="4"/>
  <c r="AA574" i="4"/>
  <c r="V574" i="4"/>
  <c r="BM459" i="4" l="1"/>
  <c r="BN459" i="4" s="1"/>
  <c r="BO459" i="4" s="1"/>
  <c r="BG459" i="4"/>
  <c r="BI459" i="4" s="1"/>
  <c r="W574" i="4"/>
  <c r="U575" i="4"/>
  <c r="BJ459" i="4" l="1"/>
  <c r="BK459" i="4"/>
  <c r="BL459" i="4"/>
  <c r="S575" i="4"/>
  <c r="X575" i="4"/>
  <c r="Y575" i="4" s="1"/>
  <c r="E556" i="12"/>
  <c r="F556" i="12" s="1"/>
  <c r="H556" i="12" s="1"/>
  <c r="BP459" i="4" l="1"/>
  <c r="AF23" i="14" s="1"/>
  <c r="BQ459" i="4"/>
  <c r="BR459" i="4" s="1"/>
  <c r="V575" i="4"/>
  <c r="U576" i="4" s="1"/>
  <c r="AA575" i="4"/>
  <c r="BS459" i="4" l="1"/>
  <c r="AL458" i="14"/>
  <c r="BE460" i="4"/>
  <c r="W575" i="4"/>
  <c r="S576" i="4"/>
  <c r="X576" i="4"/>
  <c r="BM460" i="4" l="1"/>
  <c r="BN460" i="4" s="1"/>
  <c r="BO460" i="4" s="1"/>
  <c r="BG460" i="4"/>
  <c r="BI460" i="4" s="1"/>
  <c r="Y576" i="4"/>
  <c r="AA576" i="4" s="1"/>
  <c r="V576" i="4"/>
  <c r="W576" i="4" s="1"/>
  <c r="E557" i="12"/>
  <c r="F557" i="12" s="1"/>
  <c r="H557" i="12" s="1"/>
  <c r="BJ460" i="4" l="1"/>
  <c r="BK460" i="4"/>
  <c r="U577" i="4"/>
  <c r="BL460" i="4" l="1"/>
  <c r="X577" i="4"/>
  <c r="S577" i="4"/>
  <c r="E558" i="12"/>
  <c r="F558" i="12" s="1"/>
  <c r="H558" i="12" s="1"/>
  <c r="BE461" i="4" l="1"/>
  <c r="BQ460" i="4"/>
  <c r="BR460" i="4" s="1"/>
  <c r="AL459" i="14" s="1"/>
  <c r="BP460" i="4"/>
  <c r="AF25" i="14" s="1"/>
  <c r="Y577" i="4"/>
  <c r="AA577" i="4" s="1"/>
  <c r="V577" i="4"/>
  <c r="U578" i="4" s="1"/>
  <c r="BS460" i="4" l="1"/>
  <c r="BM461" i="4"/>
  <c r="BN461" i="4" s="1"/>
  <c r="BO461" i="4" s="1"/>
  <c r="BG461" i="4"/>
  <c r="BI461" i="4" s="1"/>
  <c r="W577" i="4"/>
  <c r="S578" i="4"/>
  <c r="X578" i="4"/>
  <c r="BJ461" i="4" l="1"/>
  <c r="BK461" i="4"/>
  <c r="BL461" i="4"/>
  <c r="Y578" i="4"/>
  <c r="AA578" i="4" s="1"/>
  <c r="V578" i="4"/>
  <c r="E559" i="12"/>
  <c r="F559" i="12" s="1"/>
  <c r="H559" i="12" s="1"/>
  <c r="BE462" i="4" l="1"/>
  <c r="BM462" i="4" s="1"/>
  <c r="BN462" i="4" s="1"/>
  <c r="BO462" i="4" s="1"/>
  <c r="BP461" i="4"/>
  <c r="AF26" i="14" s="1"/>
  <c r="BQ461" i="4"/>
  <c r="BR461" i="4" s="1"/>
  <c r="AL460" i="14" s="1"/>
  <c r="W578" i="4"/>
  <c r="U579" i="4"/>
  <c r="BS461" i="4" l="1"/>
  <c r="BG462" i="4"/>
  <c r="BI462" i="4" s="1"/>
  <c r="S579" i="4"/>
  <c r="X579" i="4"/>
  <c r="BL462" i="4" l="1"/>
  <c r="BQ462" i="4" s="1"/>
  <c r="BR462" i="4" s="1"/>
  <c r="AL461" i="14" s="1"/>
  <c r="BK462" i="4"/>
  <c r="Y579" i="4"/>
  <c r="AA579" i="4" s="1"/>
  <c r="V579" i="4"/>
  <c r="E560" i="12"/>
  <c r="F560" i="12" s="1"/>
  <c r="H560" i="12" s="1"/>
  <c r="BJ462" i="4" l="1"/>
  <c r="BP462" i="4"/>
  <c r="W579" i="4"/>
  <c r="U580" i="4"/>
  <c r="E561" i="12"/>
  <c r="F561" i="12" s="1"/>
  <c r="H561" i="12" s="1"/>
  <c r="BS462" i="4" l="1"/>
  <c r="AF29" i="14"/>
  <c r="BE463" i="4"/>
  <c r="BM463" i="4" s="1"/>
  <c r="BN463" i="4" s="1"/>
  <c r="BO463" i="4" s="1"/>
  <c r="BG463" i="4"/>
  <c r="BK463" i="4" s="1"/>
  <c r="S580" i="4"/>
  <c r="X580" i="4"/>
  <c r="Y580" i="4" s="1"/>
  <c r="BI463" i="4" l="1"/>
  <c r="BL463" i="4" s="1"/>
  <c r="BQ463" i="4" s="1"/>
  <c r="BR463" i="4" s="1"/>
  <c r="AL462" i="14" s="1"/>
  <c r="V580" i="4"/>
  <c r="AA580" i="4"/>
  <c r="BP463" i="4" l="1"/>
  <c r="AF33" i="14" s="1"/>
  <c r="BJ463" i="4"/>
  <c r="W580" i="4"/>
  <c r="U581" i="4"/>
  <c r="E562" i="12"/>
  <c r="F562" i="12" s="1"/>
  <c r="H562" i="12" s="1"/>
  <c r="BS463" i="4" l="1"/>
  <c r="BE464" i="4"/>
  <c r="BM464" i="4" s="1"/>
  <c r="BN464" i="4" s="1"/>
  <c r="BO464" i="4" s="1"/>
  <c r="S581" i="4"/>
  <c r="X581" i="4"/>
  <c r="BG464" i="4" l="1"/>
  <c r="BK464" i="4" s="1"/>
  <c r="Y581" i="4"/>
  <c r="AA581" i="4" s="1"/>
  <c r="V581" i="4"/>
  <c r="BI464" i="4" l="1"/>
  <c r="BL464" i="4" s="1"/>
  <c r="W581" i="4"/>
  <c r="U582" i="4"/>
  <c r="E563" i="12"/>
  <c r="F563" i="12" s="1"/>
  <c r="H563" i="12" s="1"/>
  <c r="BQ464" i="4" l="1"/>
  <c r="BR464" i="4" s="1"/>
  <c r="AL463" i="14" s="1"/>
  <c r="BP464" i="4"/>
  <c r="BJ464" i="4"/>
  <c r="S582" i="4"/>
  <c r="X582" i="4"/>
  <c r="BS464" i="4" l="1"/>
  <c r="AF37" i="14"/>
  <c r="BE465" i="4"/>
  <c r="Y582" i="4"/>
  <c r="AA582" i="4" s="1"/>
  <c r="V582" i="4"/>
  <c r="W582" i="4" s="1"/>
  <c r="BM465" i="4" l="1"/>
  <c r="BN465" i="4" s="1"/>
  <c r="BO465" i="4" s="1"/>
  <c r="BG465" i="4"/>
  <c r="U583" i="4"/>
  <c r="E564" i="12"/>
  <c r="F564" i="12" s="1"/>
  <c r="H564" i="12" s="1"/>
  <c r="BK465" i="4" l="1"/>
  <c r="BI465" i="4"/>
  <c r="BL465" i="4" s="1"/>
  <c r="X583" i="4"/>
  <c r="S583" i="4"/>
  <c r="E565" i="12"/>
  <c r="F565" i="12" s="1"/>
  <c r="H565" i="12" s="1"/>
  <c r="BQ465" i="4" l="1"/>
  <c r="BR465" i="4" s="1"/>
  <c r="AL464" i="14" s="1"/>
  <c r="BP465" i="4"/>
  <c r="AF44" i="14" s="1"/>
  <c r="BJ465" i="4"/>
  <c r="Y583" i="4"/>
  <c r="AA583" i="4" s="1"/>
  <c r="V583" i="4"/>
  <c r="W583" i="4" s="1"/>
  <c r="BS465" i="4" l="1"/>
  <c r="BE466" i="4"/>
  <c r="BM466" i="4" s="1"/>
  <c r="BN466" i="4" s="1"/>
  <c r="BO466" i="4" s="1"/>
  <c r="U584" i="4"/>
  <c r="S584" i="4" s="1"/>
  <c r="V584" i="4" s="1"/>
  <c r="E566" i="12"/>
  <c r="F566" i="12" s="1"/>
  <c r="H566" i="12" s="1"/>
  <c r="BG466" i="4" l="1"/>
  <c r="BI466" i="4" s="1"/>
  <c r="X584" i="4"/>
  <c r="W584" i="4"/>
  <c r="U585" i="4"/>
  <c r="BK466" i="4" l="1"/>
  <c r="BL466" i="4"/>
  <c r="BJ466" i="4"/>
  <c r="Y584" i="4"/>
  <c r="AA584" i="4" s="1"/>
  <c r="S585" i="4"/>
  <c r="BE467" i="4" l="1"/>
  <c r="BM467" i="4" s="1"/>
  <c r="BN467" i="4" s="1"/>
  <c r="BO467" i="4" s="1"/>
  <c r="BQ466" i="4"/>
  <c r="BR466" i="4" s="1"/>
  <c r="AL465" i="14" s="1"/>
  <c r="BP466" i="4"/>
  <c r="AF53" i="14" s="1"/>
  <c r="X585" i="4"/>
  <c r="Y585" i="4" s="1"/>
  <c r="AA585" i="4" s="1"/>
  <c r="V585" i="4"/>
  <c r="W585" i="4" s="1"/>
  <c r="E567" i="12"/>
  <c r="F567" i="12" s="1"/>
  <c r="H567" i="12" s="1"/>
  <c r="BG467" i="4" l="1"/>
  <c r="BK467" i="4" s="1"/>
  <c r="BS466" i="4"/>
  <c r="U586" i="4"/>
  <c r="BI467" i="4" l="1"/>
  <c r="BL467" i="4" s="1"/>
  <c r="BJ467" i="4"/>
  <c r="BE468" i="4"/>
  <c r="BM468" i="4" s="1"/>
  <c r="BN468" i="4" s="1"/>
  <c r="BO468" i="4" s="1"/>
  <c r="BP467" i="4"/>
  <c r="AF57" i="14" s="1"/>
  <c r="BQ467" i="4"/>
  <c r="BR467" i="4" s="1"/>
  <c r="AL466" i="14" s="1"/>
  <c r="S586" i="4"/>
  <c r="V586" i="4" s="1"/>
  <c r="W586" i="4" s="1"/>
  <c r="X586" i="4"/>
  <c r="BS467" i="4" l="1"/>
  <c r="BG468" i="4"/>
  <c r="BI468" i="4" s="1"/>
  <c r="Y586" i="4"/>
  <c r="AA586" i="4" s="1"/>
  <c r="U587" i="4"/>
  <c r="E568" i="12"/>
  <c r="F568" i="12" s="1"/>
  <c r="H568" i="12" s="1"/>
  <c r="BK468" i="4" l="1"/>
  <c r="BL468" i="4"/>
  <c r="S587" i="4"/>
  <c r="V587" i="4" s="1"/>
  <c r="X587" i="4"/>
  <c r="BP468" i="4" l="1"/>
  <c r="AF50" i="14" s="1"/>
  <c r="BQ468" i="4"/>
  <c r="BR468" i="4" s="1"/>
  <c r="BJ468" i="4"/>
  <c r="Y587" i="4"/>
  <c r="AA587" i="4" s="1"/>
  <c r="W587" i="4"/>
  <c r="U588" i="4"/>
  <c r="BS468" i="4" l="1"/>
  <c r="AL467" i="14"/>
  <c r="BE469" i="4"/>
  <c r="BM469" i="4" s="1"/>
  <c r="BN469" i="4" s="1"/>
  <c r="BO469" i="4" s="1"/>
  <c r="X588" i="4"/>
  <c r="Y588" i="4" s="1"/>
  <c r="S588" i="4"/>
  <c r="E569" i="12"/>
  <c r="F569" i="12" s="1"/>
  <c r="H569" i="12" s="1"/>
  <c r="BG469" i="4" l="1"/>
  <c r="BI469" i="4" s="1"/>
  <c r="V588" i="4"/>
  <c r="AA588" i="4"/>
  <c r="BK469" i="4" l="1"/>
  <c r="BL469" i="4"/>
  <c r="W588" i="4"/>
  <c r="U589" i="4"/>
  <c r="E570" i="12"/>
  <c r="F570" i="12" s="1"/>
  <c r="H570" i="12" s="1"/>
  <c r="BJ469" i="4" l="1"/>
  <c r="BQ469" i="4"/>
  <c r="BR469" i="4" s="1"/>
  <c r="AL468" i="14" s="1"/>
  <c r="BP469" i="4"/>
  <c r="AF40" i="14" s="1"/>
  <c r="BE470" i="4"/>
  <c r="BM470" i="4" s="1"/>
  <c r="BN470" i="4" s="1"/>
  <c r="BO470" i="4" s="1"/>
  <c r="S589" i="4"/>
  <c r="X589" i="4"/>
  <c r="Y589" i="4" s="1"/>
  <c r="BG470" i="4" l="1"/>
  <c r="BK470" i="4" s="1"/>
  <c r="BS469" i="4"/>
  <c r="V589" i="4"/>
  <c r="AA589" i="4"/>
  <c r="BI470" i="4" l="1"/>
  <c r="BL470" i="4"/>
  <c r="BP470" i="4" s="1"/>
  <c r="AF47" i="14" s="1"/>
  <c r="BJ470" i="4"/>
  <c r="W589" i="4"/>
  <c r="U590" i="4"/>
  <c r="E571" i="12"/>
  <c r="F571" i="12" s="1"/>
  <c r="H571" i="12" s="1"/>
  <c r="BQ470" i="4" l="1"/>
  <c r="BR470" i="4" s="1"/>
  <c r="BE471" i="4"/>
  <c r="BM471" i="4" s="1"/>
  <c r="BN471" i="4" s="1"/>
  <c r="BO471" i="4" s="1"/>
  <c r="S590" i="4"/>
  <c r="X590" i="4"/>
  <c r="BS470" i="4" l="1"/>
  <c r="AL469" i="14"/>
  <c r="BG471" i="4"/>
  <c r="BK471" i="4" s="1"/>
  <c r="Y590" i="4"/>
  <c r="AA590" i="4" s="1"/>
  <c r="V590" i="4"/>
  <c r="BI471" i="4" l="1"/>
  <c r="BL471" i="4" s="1"/>
  <c r="BP471" i="4" s="1"/>
  <c r="AF55" i="14" s="1"/>
  <c r="BJ471" i="4"/>
  <c r="W590" i="4"/>
  <c r="U591" i="4"/>
  <c r="E572" i="12"/>
  <c r="F572" i="12" s="1"/>
  <c r="H572" i="12" s="1"/>
  <c r="BQ471" i="4" l="1"/>
  <c r="BR471" i="4" s="1"/>
  <c r="BS471" i="4" s="1"/>
  <c r="AL470" i="14"/>
  <c r="BE472" i="4"/>
  <c r="BM472" i="4" s="1"/>
  <c r="BN472" i="4" s="1"/>
  <c r="BO472" i="4" s="1"/>
  <c r="S591" i="4"/>
  <c r="X591" i="4"/>
  <c r="BG472" i="4" l="1"/>
  <c r="Y591" i="4"/>
  <c r="AA591" i="4" s="1"/>
  <c r="V591" i="4"/>
  <c r="BI472" i="4" l="1"/>
  <c r="BL472" i="4" s="1"/>
  <c r="BK472" i="4"/>
  <c r="W591" i="4"/>
  <c r="U592" i="4"/>
  <c r="E573" i="12"/>
  <c r="F573" i="12" s="1"/>
  <c r="H573" i="12" s="1"/>
  <c r="BJ472" i="4" l="1"/>
  <c r="BQ472" i="4"/>
  <c r="BR472" i="4" s="1"/>
  <c r="AL471" i="14" s="1"/>
  <c r="BP472" i="4"/>
  <c r="AF62" i="14" s="1"/>
  <c r="BE473" i="4"/>
  <c r="BG473" i="4" s="1"/>
  <c r="BK473" i="4" s="1"/>
  <c r="S592" i="4"/>
  <c r="X592" i="4"/>
  <c r="BI473" i="4" l="1"/>
  <c r="BM473" i="4"/>
  <c r="BN473" i="4" s="1"/>
  <c r="BO473" i="4" s="1"/>
  <c r="BS472" i="4"/>
  <c r="Y592" i="4"/>
  <c r="AA592" i="4" s="1"/>
  <c r="V592" i="4"/>
  <c r="W592" i="4" s="1"/>
  <c r="BL473" i="4" l="1"/>
  <c r="BJ473" i="4"/>
  <c r="U593" i="4"/>
  <c r="E574" i="12"/>
  <c r="F574" i="12" s="1"/>
  <c r="H574" i="12" s="1"/>
  <c r="BE474" i="4" l="1"/>
  <c r="BQ473" i="4"/>
  <c r="BR473" i="4" s="1"/>
  <c r="AL472" i="14" s="1"/>
  <c r="BP473" i="4"/>
  <c r="AF72" i="14" s="1"/>
  <c r="X593" i="4"/>
  <c r="S593" i="4"/>
  <c r="BM474" i="4" l="1"/>
  <c r="BN474" i="4" s="1"/>
  <c r="BO474" i="4" s="1"/>
  <c r="BG474" i="4"/>
  <c r="BS473" i="4"/>
  <c r="Y593" i="4"/>
  <c r="AA593" i="4" s="1"/>
  <c r="V593" i="4"/>
  <c r="W593" i="4" s="1"/>
  <c r="BI474" i="4" l="1"/>
  <c r="BL474" i="4" s="1"/>
  <c r="BK474" i="4"/>
  <c r="U594" i="4"/>
  <c r="S594" i="4" s="1"/>
  <c r="E575" i="12"/>
  <c r="F575" i="12" s="1"/>
  <c r="H575" i="12" s="1"/>
  <c r="BQ474" i="4" l="1"/>
  <c r="BR474" i="4" s="1"/>
  <c r="AL473" i="14" s="1"/>
  <c r="BP474" i="4"/>
  <c r="AF84" i="14" s="1"/>
  <c r="BJ474" i="4"/>
  <c r="X594" i="4"/>
  <c r="V594" i="4"/>
  <c r="W594" i="4" s="1"/>
  <c r="BE475" i="4" l="1"/>
  <c r="BM475" i="4" s="1"/>
  <c r="BN475" i="4" s="1"/>
  <c r="BO475" i="4" s="1"/>
  <c r="BS474" i="4"/>
  <c r="Y594" i="4"/>
  <c r="AA594" i="4" s="1"/>
  <c r="U595" i="4"/>
  <c r="BG475" i="4" l="1"/>
  <c r="BK475" i="4" s="1"/>
  <c r="S595" i="4"/>
  <c r="V595" i="4" s="1"/>
  <c r="X595" i="4"/>
  <c r="E576" i="12"/>
  <c r="F576" i="12" s="1"/>
  <c r="H576" i="12" s="1"/>
  <c r="BI475" i="4" l="1"/>
  <c r="BL475" i="4" s="1"/>
  <c r="BP475" i="4" s="1"/>
  <c r="AF95" i="14" s="1"/>
  <c r="Y595" i="4"/>
  <c r="AA595" i="4" s="1"/>
  <c r="W595" i="4"/>
  <c r="U596" i="4"/>
  <c r="BJ475" i="4" l="1"/>
  <c r="BQ475" i="4"/>
  <c r="BR475" i="4" s="1"/>
  <c r="BS475" i="4"/>
  <c r="AL474" i="14"/>
  <c r="BE476" i="4"/>
  <c r="S596" i="4"/>
  <c r="X596" i="4"/>
  <c r="Y596" i="4" s="1"/>
  <c r="BM476" i="4" l="1"/>
  <c r="BN476" i="4" s="1"/>
  <c r="BO476" i="4" s="1"/>
  <c r="BG476" i="4"/>
  <c r="BK476" i="4" s="1"/>
  <c r="AA596" i="4"/>
  <c r="V596" i="4"/>
  <c r="E577" i="12"/>
  <c r="F577" i="12" s="1"/>
  <c r="H577" i="12" s="1"/>
  <c r="BI476" i="4" l="1"/>
  <c r="BL476" i="4" s="1"/>
  <c r="BQ476" i="4" s="1"/>
  <c r="BR476" i="4" s="1"/>
  <c r="AL475" i="14" s="1"/>
  <c r="W596" i="4"/>
  <c r="U597" i="4"/>
  <c r="BJ476" i="4" l="1"/>
  <c r="BP476" i="4"/>
  <c r="BS476" i="4"/>
  <c r="AF105" i="14"/>
  <c r="BE477" i="4"/>
  <c r="BM477" i="4" s="1"/>
  <c r="BN477" i="4" s="1"/>
  <c r="BO477" i="4" s="1"/>
  <c r="S597" i="4"/>
  <c r="X597" i="4"/>
  <c r="BG477" i="4" l="1"/>
  <c r="BK477" i="4" s="1"/>
  <c r="Y597" i="4"/>
  <c r="AA597" i="4" s="1"/>
  <c r="V597" i="4"/>
  <c r="E578" i="12"/>
  <c r="F578" i="12" s="1"/>
  <c r="H578" i="12" s="1"/>
  <c r="BI477" i="4" l="1"/>
  <c r="BL477" i="4" s="1"/>
  <c r="W597" i="4"/>
  <c r="U598" i="4"/>
  <c r="BJ477" i="4" l="1"/>
  <c r="BE478" i="4"/>
  <c r="BM478" i="4" s="1"/>
  <c r="BN478" i="4" s="1"/>
  <c r="BO478" i="4" s="1"/>
  <c r="BP477" i="4"/>
  <c r="AF110" i="14" s="1"/>
  <c r="BQ477" i="4"/>
  <c r="BR477" i="4" s="1"/>
  <c r="S598" i="4"/>
  <c r="X598" i="4"/>
  <c r="Y598" i="4" s="1"/>
  <c r="BG478" i="4" l="1"/>
  <c r="BK478" i="4" s="1"/>
  <c r="BS477" i="4"/>
  <c r="AL476" i="14"/>
  <c r="AA598" i="4"/>
  <c r="V598" i="4"/>
  <c r="E579" i="12"/>
  <c r="F579" i="12" s="1"/>
  <c r="H579" i="12" s="1"/>
  <c r="BI478" i="4" l="1"/>
  <c r="BL478" i="4" s="1"/>
  <c r="BP478" i="4" s="1"/>
  <c r="AF115" i="14" s="1"/>
  <c r="W598" i="4"/>
  <c r="U599" i="4"/>
  <c r="BQ478" i="4" l="1"/>
  <c r="BR478" i="4" s="1"/>
  <c r="BS478" i="4" s="1"/>
  <c r="BJ478" i="4"/>
  <c r="AL477" i="14"/>
  <c r="BE479" i="4"/>
  <c r="BM479" i="4" s="1"/>
  <c r="BN479" i="4" s="1"/>
  <c r="BO479" i="4" s="1"/>
  <c r="S599" i="4"/>
  <c r="X599" i="4"/>
  <c r="Y599" i="4" s="1"/>
  <c r="E580" i="12"/>
  <c r="F580" i="12" s="1"/>
  <c r="H580" i="12" s="1"/>
  <c r="BG479" i="4" l="1"/>
  <c r="BK479" i="4" s="1"/>
  <c r="AA599" i="4"/>
  <c r="V599" i="4"/>
  <c r="BI479" i="4" l="1"/>
  <c r="BL479" i="4" s="1"/>
  <c r="BP479" i="4"/>
  <c r="AF119" i="14" s="1"/>
  <c r="BQ479" i="4"/>
  <c r="BR479" i="4" s="1"/>
  <c r="BJ479" i="4"/>
  <c r="W599" i="4"/>
  <c r="U600" i="4"/>
  <c r="BS479" i="4" l="1"/>
  <c r="AL478" i="14"/>
  <c r="BE480" i="4"/>
  <c r="BM480" i="4" s="1"/>
  <c r="BN480" i="4" s="1"/>
  <c r="BO480" i="4" s="1"/>
  <c r="S600" i="4"/>
  <c r="X600" i="4"/>
  <c r="E581" i="12"/>
  <c r="F581" i="12" s="1"/>
  <c r="H581" i="12" s="1"/>
  <c r="BG480" i="4" l="1"/>
  <c r="BK480" i="4" s="1"/>
  <c r="Y600" i="4"/>
  <c r="AA600" i="4" s="1"/>
  <c r="V600" i="4"/>
  <c r="BI480" i="4" l="1"/>
  <c r="BL480" i="4" s="1"/>
  <c r="BQ480" i="4" s="1"/>
  <c r="BR480" i="4" s="1"/>
  <c r="W600" i="4"/>
  <c r="U601" i="4"/>
  <c r="BJ480" i="4" l="1"/>
  <c r="BP480" i="4"/>
  <c r="AF122" i="14" s="1"/>
  <c r="BS480" i="4"/>
  <c r="AL479" i="14"/>
  <c r="BE481" i="4"/>
  <c r="BG481" i="4" s="1"/>
  <c r="BK481" i="4" s="1"/>
  <c r="S601" i="4"/>
  <c r="X601" i="4"/>
  <c r="E582" i="12"/>
  <c r="F582" i="12" s="1"/>
  <c r="H582" i="12" s="1"/>
  <c r="BM481" i="4" l="1"/>
  <c r="BN481" i="4" s="1"/>
  <c r="BO481" i="4" s="1"/>
  <c r="BI481" i="4"/>
  <c r="BL481" i="4" s="1"/>
  <c r="Y601" i="4"/>
  <c r="AA601" i="4" s="1"/>
  <c r="V601" i="4"/>
  <c r="BJ481" i="4" l="1"/>
  <c r="BQ481" i="4"/>
  <c r="BR481" i="4" s="1"/>
  <c r="AL480" i="14" s="1"/>
  <c r="BP481" i="4"/>
  <c r="AF128" i="14" s="1"/>
  <c r="W601" i="4"/>
  <c r="U602" i="4"/>
  <c r="E583" i="12"/>
  <c r="F583" i="12" s="1"/>
  <c r="H583" i="12" s="1"/>
  <c r="BS481" i="4" l="1"/>
  <c r="BE482" i="4"/>
  <c r="BG482" i="4" s="1"/>
  <c r="BK482" i="4" s="1"/>
  <c r="S602" i="4"/>
  <c r="X602" i="4"/>
  <c r="BI482" i="4" l="1"/>
  <c r="BL482" i="4" s="1"/>
  <c r="BQ482" i="4" s="1"/>
  <c r="BR482" i="4" s="1"/>
  <c r="AL481" i="14" s="1"/>
  <c r="BM482" i="4"/>
  <c r="BN482" i="4" s="1"/>
  <c r="BO482" i="4" s="1"/>
  <c r="Y602" i="4"/>
  <c r="AA602" i="4" s="1"/>
  <c r="V602" i="4"/>
  <c r="U603" i="4" s="1"/>
  <c r="E584" i="12"/>
  <c r="F584" i="12" s="1"/>
  <c r="H584" i="12" s="1"/>
  <c r="BJ482" i="4" l="1"/>
  <c r="BP482" i="4"/>
  <c r="BS482" i="4"/>
  <c r="AF130" i="14"/>
  <c r="BE483" i="4"/>
  <c r="BM483" i="4" s="1"/>
  <c r="BN483" i="4" s="1"/>
  <c r="BO483" i="4" s="1"/>
  <c r="W602" i="4"/>
  <c r="S603" i="4"/>
  <c r="X603" i="4"/>
  <c r="BG483" i="4" l="1"/>
  <c r="BK483" i="4" s="1"/>
  <c r="Y603" i="4"/>
  <c r="AA603" i="4" s="1"/>
  <c r="V603" i="4"/>
  <c r="W603" i="4" s="1"/>
  <c r="BI483" i="4" l="1"/>
  <c r="BL483" i="4" s="1"/>
  <c r="BP483" i="4"/>
  <c r="AF134" i="14" s="1"/>
  <c r="BQ483" i="4"/>
  <c r="BR483" i="4" s="1"/>
  <c r="BJ483" i="4"/>
  <c r="U604" i="4"/>
  <c r="E585" i="12"/>
  <c r="F585" i="12" s="1"/>
  <c r="H585" i="12" s="1"/>
  <c r="BS483" i="4" l="1"/>
  <c r="AL482" i="14"/>
  <c r="BE484" i="4"/>
  <c r="BM484" i="4" s="1"/>
  <c r="BN484" i="4" s="1"/>
  <c r="BO484" i="4" s="1"/>
  <c r="X604" i="4"/>
  <c r="S604" i="4"/>
  <c r="BG484" i="4" l="1"/>
  <c r="BI484" i="4" s="1"/>
  <c r="BL484" i="4" s="1"/>
  <c r="Y604" i="4"/>
  <c r="AA604" i="4" s="1"/>
  <c r="V604" i="4"/>
  <c r="U605" i="4" s="1"/>
  <c r="BQ484" i="4" l="1"/>
  <c r="BR484" i="4" s="1"/>
  <c r="AL483" i="14" s="1"/>
  <c r="BP484" i="4"/>
  <c r="AF138" i="14" s="1"/>
  <c r="BK484" i="4"/>
  <c r="BJ484" i="4"/>
  <c r="X605" i="4"/>
  <c r="Y605" i="4" s="1"/>
  <c r="AA605" i="4" s="1"/>
  <c r="W604" i="4"/>
  <c r="S605" i="4"/>
  <c r="E586" i="12"/>
  <c r="F586" i="12" s="1"/>
  <c r="H586" i="12" s="1"/>
  <c r="BE485" i="4" l="1"/>
  <c r="BM485" i="4" s="1"/>
  <c r="BN485" i="4" s="1"/>
  <c r="BO485" i="4" s="1"/>
  <c r="BS484" i="4"/>
  <c r="V605" i="4"/>
  <c r="W605" i="4" s="1"/>
  <c r="BG485" i="4" l="1"/>
  <c r="BK485" i="4" s="1"/>
  <c r="U606" i="4"/>
  <c r="S606" i="4" s="1"/>
  <c r="BI485" i="4" l="1"/>
  <c r="BL485" i="4" s="1"/>
  <c r="BQ485" i="4" s="1"/>
  <c r="BR485" i="4" s="1"/>
  <c r="AL484" i="14" s="1"/>
  <c r="X606" i="4"/>
  <c r="V606" i="4"/>
  <c r="E587" i="12"/>
  <c r="F587" i="12" s="1"/>
  <c r="H587" i="12" s="1"/>
  <c r="BP485" i="4" l="1"/>
  <c r="AF79" i="14" s="1"/>
  <c r="BJ485" i="4"/>
  <c r="BE486" i="4"/>
  <c r="BM486" i="4" s="1"/>
  <c r="BN486" i="4" s="1"/>
  <c r="BO486" i="4" s="1"/>
  <c r="BS485" i="4"/>
  <c r="Y606" i="4"/>
  <c r="AA606" i="4" s="1"/>
  <c r="W606" i="4"/>
  <c r="U607" i="4"/>
  <c r="BG486" i="4" l="1"/>
  <c r="BK486" i="4" s="1"/>
  <c r="S607" i="4"/>
  <c r="X607" i="4"/>
  <c r="BI486" i="4" l="1"/>
  <c r="BL486" i="4" s="1"/>
  <c r="Y607" i="4"/>
  <c r="AA607" i="4" s="1"/>
  <c r="V607" i="4"/>
  <c r="E588" i="12"/>
  <c r="F588" i="12" s="1"/>
  <c r="H588" i="12" s="1"/>
  <c r="BP486" i="4" l="1"/>
  <c r="AF92" i="14" s="1"/>
  <c r="BQ486" i="4"/>
  <c r="BR486" i="4" s="1"/>
  <c r="AL485" i="14" s="1"/>
  <c r="BJ486" i="4"/>
  <c r="W607" i="4"/>
  <c r="U608" i="4"/>
  <c r="BE487" i="4" l="1"/>
  <c r="BS486" i="4"/>
  <c r="S608" i="4"/>
  <c r="X608" i="4"/>
  <c r="Y608" i="4" s="1"/>
  <c r="BG487" i="4" l="1"/>
  <c r="BM487" i="4"/>
  <c r="BN487" i="4" s="1"/>
  <c r="BO487" i="4" s="1"/>
  <c r="AA608" i="4"/>
  <c r="V608" i="4"/>
  <c r="E589" i="12"/>
  <c r="F589" i="12" s="1"/>
  <c r="H589" i="12" s="1"/>
  <c r="BK487" i="4" l="1"/>
  <c r="BI487" i="4"/>
  <c r="BL487" i="4" s="1"/>
  <c r="W608" i="4"/>
  <c r="U609" i="4"/>
  <c r="BJ487" i="4" l="1"/>
  <c r="BE488" i="4"/>
  <c r="BM488" i="4" s="1"/>
  <c r="BN488" i="4" s="1"/>
  <c r="BO488" i="4" s="1"/>
  <c r="BP487" i="4"/>
  <c r="AF94" i="14" s="1"/>
  <c r="BQ487" i="4"/>
  <c r="BR487" i="4" s="1"/>
  <c r="S609" i="4"/>
  <c r="X609" i="4"/>
  <c r="BS487" i="4" l="1"/>
  <c r="AL486" i="14"/>
  <c r="BG488" i="4"/>
  <c r="BK488" i="4" s="1"/>
  <c r="Y609" i="4"/>
  <c r="AA609" i="4" s="1"/>
  <c r="V609" i="4"/>
  <c r="E590" i="12"/>
  <c r="F590" i="12" s="1"/>
  <c r="H590" i="12" s="1"/>
  <c r="BI488" i="4" l="1"/>
  <c r="BL488" i="4" s="1"/>
  <c r="BQ488" i="4" s="1"/>
  <c r="BR488" i="4" s="1"/>
  <c r="AL487" i="14" s="1"/>
  <c r="W609" i="4"/>
  <c r="U610" i="4"/>
  <c r="BJ488" i="4" l="1"/>
  <c r="BP488" i="4"/>
  <c r="AF103" i="14" s="1"/>
  <c r="BE489" i="4"/>
  <c r="BM489" i="4" s="1"/>
  <c r="BN489" i="4" s="1"/>
  <c r="BO489" i="4" s="1"/>
  <c r="BS488" i="4"/>
  <c r="S610" i="4"/>
  <c r="X610" i="4"/>
  <c r="BG489" i="4" l="1"/>
  <c r="BK489" i="4" s="1"/>
  <c r="Y610" i="4"/>
  <c r="AA610" i="4" s="1"/>
  <c r="V610" i="4"/>
  <c r="W610" i="4" s="1"/>
  <c r="E591" i="12"/>
  <c r="F591" i="12" s="1"/>
  <c r="H591" i="12" s="1"/>
  <c r="BI489" i="4" l="1"/>
  <c r="BL489" i="4" s="1"/>
  <c r="BJ489" i="4"/>
  <c r="U611" i="4"/>
  <c r="BE490" i="4" l="1"/>
  <c r="BM490" i="4" s="1"/>
  <c r="BN490" i="4" s="1"/>
  <c r="BO490" i="4" s="1"/>
  <c r="BQ489" i="4"/>
  <c r="BR489" i="4" s="1"/>
  <c r="AL488" i="14" s="1"/>
  <c r="BP489" i="4"/>
  <c r="AF60" i="14" s="1"/>
  <c r="X611" i="4"/>
  <c r="S611" i="4"/>
  <c r="BG490" i="4" l="1"/>
  <c r="BK490" i="4" s="1"/>
  <c r="BS489" i="4"/>
  <c r="BI490" i="4"/>
  <c r="BL490" i="4" s="1"/>
  <c r="Y611" i="4"/>
  <c r="AA611" i="4" s="1"/>
  <c r="V611" i="4"/>
  <c r="U612" i="4" s="1"/>
  <c r="E592" i="12"/>
  <c r="F592" i="12" s="1"/>
  <c r="H592" i="12" s="1"/>
  <c r="BP490" i="4" l="1"/>
  <c r="AF68" i="14" s="1"/>
  <c r="BQ490" i="4"/>
  <c r="BR490" i="4" s="1"/>
  <c r="BJ490" i="4"/>
  <c r="W611" i="4"/>
  <c r="S612" i="4"/>
  <c r="X612" i="4"/>
  <c r="Y612" i="4" s="1"/>
  <c r="BS490" i="4" l="1"/>
  <c r="AL489" i="14"/>
  <c r="BE491" i="4"/>
  <c r="BM491" i="4" s="1"/>
  <c r="BN491" i="4" s="1"/>
  <c r="BO491" i="4" s="1"/>
  <c r="AA612" i="4"/>
  <c r="V612" i="4"/>
  <c r="BG491" i="4" l="1"/>
  <c r="BK491" i="4" s="1"/>
  <c r="W612" i="4"/>
  <c r="U613" i="4"/>
  <c r="E593" i="12"/>
  <c r="F593" i="12" s="1"/>
  <c r="H593" i="12" s="1"/>
  <c r="BI491" i="4" l="1"/>
  <c r="BL491" i="4" s="1"/>
  <c r="BP491" i="4" s="1"/>
  <c r="AF76" i="14" s="1"/>
  <c r="S613" i="4"/>
  <c r="X613" i="4"/>
  <c r="Y613" i="4" s="1"/>
  <c r="BJ491" i="4" l="1"/>
  <c r="BQ491" i="4"/>
  <c r="BR491" i="4" s="1"/>
  <c r="BS491" i="4"/>
  <c r="AL490" i="14"/>
  <c r="BE492" i="4"/>
  <c r="BM492" i="4" s="1"/>
  <c r="BN492" i="4" s="1"/>
  <c r="BO492" i="4" s="1"/>
  <c r="AA613" i="4"/>
  <c r="V613" i="4"/>
  <c r="BG492" i="4" l="1"/>
  <c r="BK492" i="4" s="1"/>
  <c r="W613" i="4"/>
  <c r="U614" i="4"/>
  <c r="E594" i="12"/>
  <c r="F594" i="12" s="1"/>
  <c r="H594" i="12" s="1"/>
  <c r="BI492" i="4" l="1"/>
  <c r="BL492" i="4" s="1"/>
  <c r="S614" i="4"/>
  <c r="X614" i="4"/>
  <c r="BJ492" i="4" l="1"/>
  <c r="BP492" i="4"/>
  <c r="AF89" i="14" s="1"/>
  <c r="BQ492" i="4"/>
  <c r="BR492" i="4" s="1"/>
  <c r="Y614" i="4"/>
  <c r="AA614" i="4" s="1"/>
  <c r="V614" i="4"/>
  <c r="U615" i="4" s="1"/>
  <c r="BS492" i="4" l="1"/>
  <c r="AL491" i="14"/>
  <c r="BE493" i="4"/>
  <c r="BM493" i="4" s="1"/>
  <c r="BN493" i="4" s="1"/>
  <c r="BO493" i="4" s="1"/>
  <c r="W614" i="4"/>
  <c r="S615" i="4"/>
  <c r="X615" i="4"/>
  <c r="E595" i="12"/>
  <c r="F595" i="12" s="1"/>
  <c r="H595" i="12" s="1"/>
  <c r="BG493" i="4" l="1"/>
  <c r="BK493" i="4" s="1"/>
  <c r="Y615" i="4"/>
  <c r="AA615" i="4" s="1"/>
  <c r="V615" i="4"/>
  <c r="W615" i="4" s="1"/>
  <c r="BI493" i="4" l="1"/>
  <c r="BL493" i="4" s="1"/>
  <c r="BQ493" i="4" s="1"/>
  <c r="BR493" i="4" s="1"/>
  <c r="U616" i="4"/>
  <c r="E596" i="12"/>
  <c r="F596" i="12" s="1"/>
  <c r="H596" i="12" s="1"/>
  <c r="BJ493" i="4" l="1"/>
  <c r="BP493" i="4"/>
  <c r="AF100" i="14" s="1"/>
  <c r="BS493" i="4"/>
  <c r="AL492" i="14"/>
  <c r="BE494" i="4"/>
  <c r="BM494" i="4" s="1"/>
  <c r="BN494" i="4" s="1"/>
  <c r="BO494" i="4" s="1"/>
  <c r="S616" i="4"/>
  <c r="V616" i="4" s="1"/>
  <c r="X616" i="4"/>
  <c r="BG494" i="4" l="1"/>
  <c r="BK494" i="4" s="1"/>
  <c r="Y616" i="4"/>
  <c r="AA616" i="4" s="1"/>
  <c r="W616" i="4"/>
  <c r="U617" i="4"/>
  <c r="BI494" i="4" l="1"/>
  <c r="BJ494" i="4" s="1"/>
  <c r="BL494" i="4"/>
  <c r="S617" i="4"/>
  <c r="X617" i="4"/>
  <c r="Y617" i="4" s="1"/>
  <c r="E597" i="12"/>
  <c r="F597" i="12" s="1"/>
  <c r="H597" i="12" s="1"/>
  <c r="BE495" i="4" l="1"/>
  <c r="BM495" i="4" s="1"/>
  <c r="BN495" i="4" s="1"/>
  <c r="BO495" i="4" s="1"/>
  <c r="BQ494" i="4"/>
  <c r="BR494" i="4" s="1"/>
  <c r="BP494" i="4"/>
  <c r="AF109" i="14" s="1"/>
  <c r="V617" i="4"/>
  <c r="AA617" i="4"/>
  <c r="BG495" i="4" l="1"/>
  <c r="BK495" i="4" s="1"/>
  <c r="BS494" i="4"/>
  <c r="AL493" i="14"/>
  <c r="W617" i="4"/>
  <c r="U618" i="4"/>
  <c r="BI495" i="4" l="1"/>
  <c r="BL495" i="4" s="1"/>
  <c r="S618" i="4"/>
  <c r="X618" i="4"/>
  <c r="E598" i="12"/>
  <c r="F598" i="12" s="1"/>
  <c r="H598" i="12" s="1"/>
  <c r="BJ495" i="4" l="1"/>
  <c r="BE496" i="4"/>
  <c r="BM496" i="4" s="1"/>
  <c r="BN496" i="4" s="1"/>
  <c r="BO496" i="4" s="1"/>
  <c r="BQ495" i="4"/>
  <c r="BR495" i="4" s="1"/>
  <c r="AL494" i="14" s="1"/>
  <c r="BP495" i="4"/>
  <c r="AF118" i="14" s="1"/>
  <c r="Y618" i="4"/>
  <c r="AA618" i="4" s="1"/>
  <c r="V618" i="4"/>
  <c r="W618" i="4" s="1"/>
  <c r="BG496" i="4" l="1"/>
  <c r="BK496" i="4" s="1"/>
  <c r="BS495" i="4"/>
  <c r="BI496" i="4"/>
  <c r="BL496" i="4" s="1"/>
  <c r="U619" i="4"/>
  <c r="BP496" i="4" l="1"/>
  <c r="AF114" i="14" s="1"/>
  <c r="BQ496" i="4"/>
  <c r="BR496" i="4" s="1"/>
  <c r="BJ496" i="4"/>
  <c r="S619" i="4"/>
  <c r="X619" i="4"/>
  <c r="E599" i="12"/>
  <c r="F599" i="12" s="1"/>
  <c r="H599" i="12" s="1"/>
  <c r="BS496" i="4" l="1"/>
  <c r="AL495" i="14"/>
  <c r="BE497" i="4"/>
  <c r="BM497" i="4" s="1"/>
  <c r="BN497" i="4" s="1"/>
  <c r="BO497" i="4" s="1"/>
  <c r="Y619" i="4"/>
  <c r="AA619" i="4" s="1"/>
  <c r="V619" i="4"/>
  <c r="BG497" i="4" l="1"/>
  <c r="BK497" i="4" s="1"/>
  <c r="BI497" i="4"/>
  <c r="BL497" i="4" s="1"/>
  <c r="U620" i="4"/>
  <c r="W619" i="4"/>
  <c r="BP497" i="4" l="1"/>
  <c r="AF126" i="14" s="1"/>
  <c r="BQ497" i="4"/>
  <c r="BR497" i="4" s="1"/>
  <c r="BJ497" i="4"/>
  <c r="S620" i="4"/>
  <c r="X620" i="4"/>
  <c r="E600" i="12"/>
  <c r="F600" i="12" s="1"/>
  <c r="H600" i="12" s="1"/>
  <c r="BS497" i="4" l="1"/>
  <c r="AL496" i="14"/>
  <c r="BE498" i="4"/>
  <c r="BM498" i="4" s="1"/>
  <c r="BN498" i="4" s="1"/>
  <c r="BO498" i="4" s="1"/>
  <c r="Y620" i="4"/>
  <c r="AA620" i="4" s="1"/>
  <c r="V620" i="4"/>
  <c r="BG498" i="4" l="1"/>
  <c r="BK498" i="4" s="1"/>
  <c r="BI498" i="4"/>
  <c r="U621" i="4"/>
  <c r="W620" i="4"/>
  <c r="BL498" i="4" l="1"/>
  <c r="BJ498" i="4"/>
  <c r="S621" i="4"/>
  <c r="X621" i="4"/>
  <c r="E601" i="12"/>
  <c r="F601" i="12" s="1"/>
  <c r="H601" i="12" s="1"/>
  <c r="BE499" i="4" l="1"/>
  <c r="BM499" i="4" s="1"/>
  <c r="BN499" i="4" s="1"/>
  <c r="BO499" i="4" s="1"/>
  <c r="BQ498" i="4"/>
  <c r="BR498" i="4" s="1"/>
  <c r="BP498" i="4"/>
  <c r="AF137" i="14" s="1"/>
  <c r="Y621" i="4"/>
  <c r="AA621" i="4" s="1"/>
  <c r="V621" i="4"/>
  <c r="BS498" i="4" l="1"/>
  <c r="AL497" i="14"/>
  <c r="BG499" i="4"/>
  <c r="BK499" i="4" s="1"/>
  <c r="U622" i="4"/>
  <c r="S622" i="4" s="1"/>
  <c r="W621" i="4"/>
  <c r="BI499" i="4" l="1"/>
  <c r="BL499" i="4" s="1"/>
  <c r="BQ499" i="4" s="1"/>
  <c r="BR499" i="4" s="1"/>
  <c r="AL498" i="14" s="1"/>
  <c r="V622" i="4"/>
  <c r="X622" i="4"/>
  <c r="E602" i="12"/>
  <c r="F602" i="12" s="1"/>
  <c r="H602" i="12" s="1"/>
  <c r="BJ499" i="4" l="1"/>
  <c r="BE500" i="4" s="1"/>
  <c r="BP499" i="4"/>
  <c r="AF143" i="14" s="1"/>
  <c r="Y622" i="4"/>
  <c r="AA622" i="4" s="1"/>
  <c r="W622" i="4"/>
  <c r="U623" i="4"/>
  <c r="BS499" i="4" l="1"/>
  <c r="BG500" i="4"/>
  <c r="BK500" i="4" s="1"/>
  <c r="BM500" i="4"/>
  <c r="BN500" i="4" s="1"/>
  <c r="BO500" i="4" s="1"/>
  <c r="X623" i="4"/>
  <c r="Y623" i="4" s="1"/>
  <c r="AA623" i="4" s="1"/>
  <c r="S623" i="4"/>
  <c r="BI500" i="4" l="1"/>
  <c r="BL500" i="4" s="1"/>
  <c r="V623" i="4"/>
  <c r="E603" i="12"/>
  <c r="F603" i="12" s="1"/>
  <c r="H603" i="12" s="1"/>
  <c r="BJ500" i="4" l="1"/>
  <c r="BP500" i="4"/>
  <c r="AF151" i="14" s="1"/>
  <c r="BQ500" i="4"/>
  <c r="BR500" i="4" s="1"/>
  <c r="W623" i="4"/>
  <c r="U624" i="4"/>
  <c r="S624" i="4" s="1"/>
  <c r="BS500" i="4" l="1"/>
  <c r="AL499" i="14"/>
  <c r="BE501" i="4"/>
  <c r="BM501" i="4" s="1"/>
  <c r="BN501" i="4" s="1"/>
  <c r="BO501" i="4" s="1"/>
  <c r="V624" i="4"/>
  <c r="U625" i="4" s="1"/>
  <c r="X624" i="4"/>
  <c r="BG501" i="4" l="1"/>
  <c r="BK501" i="4" s="1"/>
  <c r="Y624" i="4"/>
  <c r="AA624" i="4" s="1"/>
  <c r="W624" i="4"/>
  <c r="S625" i="4"/>
  <c r="E604" i="12"/>
  <c r="F604" i="12" s="1"/>
  <c r="H604" i="12" s="1"/>
  <c r="BI501" i="4" l="1"/>
  <c r="BL501" i="4" s="1"/>
  <c r="X625" i="4"/>
  <c r="V625" i="4"/>
  <c r="W625" i="4" s="1"/>
  <c r="BJ501" i="4" l="1"/>
  <c r="BQ501" i="4"/>
  <c r="BR501" i="4" s="1"/>
  <c r="AL500" i="14" s="1"/>
  <c r="BP501" i="4"/>
  <c r="AF158" i="14" s="1"/>
  <c r="BE502" i="4"/>
  <c r="BM502" i="4" s="1"/>
  <c r="BN502" i="4" s="1"/>
  <c r="BO502" i="4" s="1"/>
  <c r="Y625" i="4"/>
  <c r="AA625" i="4" s="1"/>
  <c r="U626" i="4"/>
  <c r="BG502" i="4" l="1"/>
  <c r="BK502" i="4" s="1"/>
  <c r="BS501" i="4"/>
  <c r="X626" i="4"/>
  <c r="Y626" i="4" s="1"/>
  <c r="AA626" i="4" s="1"/>
  <c r="S626" i="4"/>
  <c r="V626" i="4" s="1"/>
  <c r="W626" i="4" s="1"/>
  <c r="E605" i="12"/>
  <c r="F605" i="12" s="1"/>
  <c r="H605" i="12" s="1"/>
  <c r="BI502" i="4" l="1"/>
  <c r="BL502" i="4" s="1"/>
  <c r="U627" i="4"/>
  <c r="BJ502" i="4" l="1"/>
  <c r="BE503" i="4"/>
  <c r="BM503" i="4" s="1"/>
  <c r="BN503" i="4" s="1"/>
  <c r="BO503" i="4" s="1"/>
  <c r="BP502" i="4"/>
  <c r="AF163" i="14" s="1"/>
  <c r="BQ502" i="4"/>
  <c r="BR502" i="4" s="1"/>
  <c r="S627" i="4"/>
  <c r="V627" i="4" s="1"/>
  <c r="X627" i="4"/>
  <c r="BS502" i="4" l="1"/>
  <c r="AL501" i="14"/>
  <c r="BG503" i="4"/>
  <c r="BI503" i="4" s="1"/>
  <c r="BL503" i="4" s="1"/>
  <c r="Y627" i="4"/>
  <c r="AA627" i="4" s="1"/>
  <c r="W627" i="4"/>
  <c r="U628" i="4"/>
  <c r="E606" i="12"/>
  <c r="F606" i="12" s="1"/>
  <c r="H606" i="12" s="1"/>
  <c r="BQ503" i="4" l="1"/>
  <c r="BR503" i="4" s="1"/>
  <c r="BP503" i="4"/>
  <c r="AF166" i="14" s="1"/>
  <c r="BK503" i="4"/>
  <c r="BJ503" i="4"/>
  <c r="X628" i="4"/>
  <c r="S628" i="4"/>
  <c r="BS503" i="4" l="1"/>
  <c r="AL502" i="14"/>
  <c r="BE504" i="4"/>
  <c r="BM504" i="4" s="1"/>
  <c r="BN504" i="4" s="1"/>
  <c r="BO504" i="4" s="1"/>
  <c r="Y628" i="4"/>
  <c r="AA628" i="4" s="1"/>
  <c r="V628" i="4"/>
  <c r="E607" i="12"/>
  <c r="F607" i="12" s="1"/>
  <c r="H607" i="12" s="1"/>
  <c r="BG504" i="4" l="1"/>
  <c r="BK504" i="4" s="1"/>
  <c r="W628" i="4"/>
  <c r="U629" i="4"/>
  <c r="E608" i="12"/>
  <c r="F608" i="12" s="1"/>
  <c r="H608" i="12" s="1"/>
  <c r="BI504" i="4" l="1"/>
  <c r="BL504" i="4"/>
  <c r="BJ504" i="4"/>
  <c r="S629" i="4"/>
  <c r="X629" i="4"/>
  <c r="Y629" i="4" s="1"/>
  <c r="BE505" i="4" l="1"/>
  <c r="BM505" i="4" s="1"/>
  <c r="BN505" i="4" s="1"/>
  <c r="BO505" i="4" s="1"/>
  <c r="BP504" i="4"/>
  <c r="AF171" i="14" s="1"/>
  <c r="BQ504" i="4"/>
  <c r="BR504" i="4" s="1"/>
  <c r="V629" i="4"/>
  <c r="AA629" i="4"/>
  <c r="E609" i="12"/>
  <c r="F609" i="12" s="1"/>
  <c r="H609" i="12" s="1"/>
  <c r="BG505" i="4" l="1"/>
  <c r="BK505" i="4" s="1"/>
  <c r="BS504" i="4"/>
  <c r="AL503" i="14"/>
  <c r="W629" i="4"/>
  <c r="U630" i="4"/>
  <c r="BI505" i="4" l="1"/>
  <c r="BL505" i="4" s="1"/>
  <c r="BJ505" i="4"/>
  <c r="S630" i="4"/>
  <c r="X630" i="4"/>
  <c r="BE506" i="4" l="1"/>
  <c r="BM506" i="4" s="1"/>
  <c r="BN506" i="4" s="1"/>
  <c r="BO506" i="4" s="1"/>
  <c r="BQ505" i="4"/>
  <c r="BR505" i="4" s="1"/>
  <c r="AL504" i="14" s="1"/>
  <c r="BP505" i="4"/>
  <c r="AF174" i="14" s="1"/>
  <c r="Y630" i="4"/>
  <c r="AA630" i="4" s="1"/>
  <c r="V630" i="4"/>
  <c r="W630" i="4" s="1"/>
  <c r="E610" i="12"/>
  <c r="F610" i="12" s="1"/>
  <c r="H610" i="12" s="1"/>
  <c r="BG506" i="4" l="1"/>
  <c r="BI506" i="4" s="1"/>
  <c r="BL506" i="4" s="1"/>
  <c r="BS505" i="4"/>
  <c r="U631" i="4"/>
  <c r="X631" i="4" s="1"/>
  <c r="BQ506" i="4" l="1"/>
  <c r="BR506" i="4" s="1"/>
  <c r="BP506" i="4"/>
  <c r="AF178" i="14" s="1"/>
  <c r="BK506" i="4"/>
  <c r="BJ506" i="4"/>
  <c r="Y631" i="4"/>
  <c r="AA631" i="4" s="1"/>
  <c r="S631" i="4"/>
  <c r="V631" i="4" s="1"/>
  <c r="E611" i="12"/>
  <c r="F611" i="12" s="1"/>
  <c r="H611" i="12" s="1"/>
  <c r="BS506" i="4" l="1"/>
  <c r="AL505" i="14"/>
  <c r="BE507" i="4"/>
  <c r="BM507" i="4" s="1"/>
  <c r="BN507" i="4" s="1"/>
  <c r="BO507" i="4" s="1"/>
  <c r="W631" i="4"/>
  <c r="U632" i="4"/>
  <c r="BG507" i="4" l="1"/>
  <c r="BI507" i="4" s="1"/>
  <c r="BL507" i="4" s="1"/>
  <c r="X632" i="4"/>
  <c r="Y632" i="4" s="1"/>
  <c r="S632" i="4"/>
  <c r="E612" i="12"/>
  <c r="F612" i="12" s="1"/>
  <c r="H612" i="12" s="1"/>
  <c r="BQ507" i="4" l="1"/>
  <c r="BR507" i="4" s="1"/>
  <c r="AL506" i="14" s="1"/>
  <c r="BP507" i="4"/>
  <c r="AF182" i="14" s="1"/>
  <c r="BK507" i="4"/>
  <c r="BJ507" i="4"/>
  <c r="V632" i="4"/>
  <c r="AA632" i="4"/>
  <c r="BE508" i="4" l="1"/>
  <c r="BM508" i="4" s="1"/>
  <c r="BN508" i="4" s="1"/>
  <c r="BO508" i="4" s="1"/>
  <c r="BS507" i="4"/>
  <c r="W632" i="4"/>
  <c r="U633" i="4"/>
  <c r="E613" i="12"/>
  <c r="F613" i="12" s="1"/>
  <c r="H613" i="12" s="1"/>
  <c r="BG508" i="4" l="1"/>
  <c r="BK508" i="4" s="1"/>
  <c r="S633" i="4"/>
  <c r="X633" i="4"/>
  <c r="BI508" i="4" l="1"/>
  <c r="BL508" i="4" s="1"/>
  <c r="BP508" i="4"/>
  <c r="AF188" i="14" s="1"/>
  <c r="BQ508" i="4"/>
  <c r="BR508" i="4" s="1"/>
  <c r="AL507" i="14" s="1"/>
  <c r="BJ508" i="4"/>
  <c r="Y633" i="4"/>
  <c r="AA633" i="4" s="1"/>
  <c r="V633" i="4"/>
  <c r="BE509" i="4" l="1"/>
  <c r="BM509" i="4" s="1"/>
  <c r="BN509" i="4" s="1"/>
  <c r="BO509" i="4" s="1"/>
  <c r="BS508" i="4"/>
  <c r="W633" i="4"/>
  <c r="U634" i="4"/>
  <c r="E614" i="12"/>
  <c r="F614" i="12" s="1"/>
  <c r="H614" i="12" s="1"/>
  <c r="BG509" i="4" l="1"/>
  <c r="BK509" i="4" s="1"/>
  <c r="S634" i="4"/>
  <c r="X634" i="4"/>
  <c r="BI509" i="4" l="1"/>
  <c r="BL509" i="4" s="1"/>
  <c r="BP509" i="4"/>
  <c r="AF192" i="14" s="1"/>
  <c r="BQ509" i="4"/>
  <c r="BR509" i="4" s="1"/>
  <c r="BJ509" i="4"/>
  <c r="Y634" i="4"/>
  <c r="AA634" i="4" s="1"/>
  <c r="V634" i="4"/>
  <c r="E615" i="12"/>
  <c r="F615" i="12" s="1"/>
  <c r="H615" i="12" s="1"/>
  <c r="BS509" i="4" l="1"/>
  <c r="AL508" i="14"/>
  <c r="BE510" i="4"/>
  <c r="BM510" i="4" s="1"/>
  <c r="BN510" i="4" s="1"/>
  <c r="BO510" i="4" s="1"/>
  <c r="W634" i="4"/>
  <c r="U635" i="4"/>
  <c r="BG510" i="4" l="1"/>
  <c r="BK510" i="4" s="1"/>
  <c r="S635" i="4"/>
  <c r="X635" i="4"/>
  <c r="E616" i="12"/>
  <c r="F616" i="12" s="1"/>
  <c r="H616" i="12" s="1"/>
  <c r="BI510" i="4" l="1"/>
  <c r="BL510" i="4" s="1"/>
  <c r="BQ510" i="4" s="1"/>
  <c r="BR510" i="4" s="1"/>
  <c r="AL509" i="14" s="1"/>
  <c r="BP510" i="4"/>
  <c r="AF195" i="14" s="1"/>
  <c r="BJ510" i="4"/>
  <c r="Y635" i="4"/>
  <c r="AA635" i="4" s="1"/>
  <c r="V635" i="4"/>
  <c r="BE511" i="4" l="1"/>
  <c r="BM511" i="4" s="1"/>
  <c r="BN511" i="4" s="1"/>
  <c r="BO511" i="4" s="1"/>
  <c r="BS510" i="4"/>
  <c r="W635" i="4"/>
  <c r="U636" i="4"/>
  <c r="E617" i="12"/>
  <c r="F617" i="12" s="1"/>
  <c r="H617" i="12" s="1"/>
  <c r="BG511" i="4" l="1"/>
  <c r="BK511" i="4" s="1"/>
  <c r="S636" i="4"/>
  <c r="X636" i="4"/>
  <c r="BI511" i="4" l="1"/>
  <c r="BL511" i="4" s="1"/>
  <c r="BP511" i="4" s="1"/>
  <c r="AF200" i="14" s="1"/>
  <c r="Y636" i="4"/>
  <c r="AA636" i="4" s="1"/>
  <c r="V636" i="4"/>
  <c r="E618" i="12"/>
  <c r="F618" i="12" s="1"/>
  <c r="H618" i="12" s="1"/>
  <c r="BQ511" i="4" l="1"/>
  <c r="BR511" i="4" s="1"/>
  <c r="AL510" i="14" s="1"/>
  <c r="BJ511" i="4"/>
  <c r="BE512" i="4" s="1"/>
  <c r="BM512" i="4" s="1"/>
  <c r="BN512" i="4" s="1"/>
  <c r="BO512" i="4" s="1"/>
  <c r="BG512" i="4"/>
  <c r="BS511" i="4"/>
  <c r="W636" i="4"/>
  <c r="U637" i="4"/>
  <c r="BK512" i="4" l="1"/>
  <c r="BI512" i="4"/>
  <c r="BL512" i="4" s="1"/>
  <c r="S637" i="4"/>
  <c r="X637" i="4"/>
  <c r="BP512" i="4" l="1"/>
  <c r="AF204" i="14" s="1"/>
  <c r="BQ512" i="4"/>
  <c r="BR512" i="4" s="1"/>
  <c r="BJ512" i="4"/>
  <c r="Y637" i="4"/>
  <c r="AA637" i="4" s="1"/>
  <c r="V637" i="4"/>
  <c r="E619" i="12"/>
  <c r="F619" i="12" s="1"/>
  <c r="H619" i="12" s="1"/>
  <c r="BS512" i="4" l="1"/>
  <c r="AL511" i="14"/>
  <c r="BE513" i="4"/>
  <c r="BM513" i="4" s="1"/>
  <c r="BN513" i="4" s="1"/>
  <c r="BO513" i="4" s="1"/>
  <c r="W637" i="4"/>
  <c r="U638" i="4"/>
  <c r="BG513" i="4" l="1"/>
  <c r="BI513" i="4" s="1"/>
  <c r="BL513" i="4" s="1"/>
  <c r="S638" i="4"/>
  <c r="X638" i="4"/>
  <c r="E620" i="12"/>
  <c r="F620" i="12" s="1"/>
  <c r="H620" i="12" s="1"/>
  <c r="BP513" i="4" l="1"/>
  <c r="AF208" i="14" s="1"/>
  <c r="BQ513" i="4"/>
  <c r="BR513" i="4" s="1"/>
  <c r="AL512" i="14" s="1"/>
  <c r="BK513" i="4"/>
  <c r="BJ513" i="4"/>
  <c r="Y638" i="4"/>
  <c r="AA638" i="4" s="1"/>
  <c r="V638" i="4"/>
  <c r="W638" i="4" s="1"/>
  <c r="BE514" i="4" l="1"/>
  <c r="BM514" i="4" s="1"/>
  <c r="BN514" i="4" s="1"/>
  <c r="BO514" i="4" s="1"/>
  <c r="BS513" i="4"/>
  <c r="U639" i="4"/>
  <c r="E621" i="12"/>
  <c r="F621" i="12" s="1"/>
  <c r="H621" i="12" s="1"/>
  <c r="BG514" i="4" l="1"/>
  <c r="BK514" i="4" s="1"/>
  <c r="X639" i="4"/>
  <c r="S639" i="4"/>
  <c r="BI514" i="4" l="1"/>
  <c r="BL514" i="4" s="1"/>
  <c r="BQ514" i="4" s="1"/>
  <c r="BR514" i="4" s="1"/>
  <c r="AL513" i="14" s="1"/>
  <c r="Y639" i="4"/>
  <c r="AA639" i="4" s="1"/>
  <c r="V639" i="4"/>
  <c r="W639" i="4" s="1"/>
  <c r="BJ514" i="4" l="1"/>
  <c r="BP514" i="4"/>
  <c r="AF210" i="14" s="1"/>
  <c r="BE515" i="4"/>
  <c r="BM515" i="4" s="1"/>
  <c r="BN515" i="4" s="1"/>
  <c r="BO515" i="4" s="1"/>
  <c r="BS514" i="4"/>
  <c r="U640" i="4"/>
  <c r="S640" i="4" s="1"/>
  <c r="E622" i="12"/>
  <c r="F622" i="12" s="1"/>
  <c r="H622" i="12" s="1"/>
  <c r="BG515" i="4" l="1"/>
  <c r="BK515" i="4" s="1"/>
  <c r="X640" i="4"/>
  <c r="V640" i="4"/>
  <c r="W640" i="4" s="1"/>
  <c r="BI515" i="4" l="1"/>
  <c r="BL515" i="4" s="1"/>
  <c r="BQ515" i="4" s="1"/>
  <c r="BR515" i="4" s="1"/>
  <c r="Y640" i="4"/>
  <c r="AA640" i="4" s="1"/>
  <c r="U641" i="4"/>
  <c r="E623" i="12"/>
  <c r="F623" i="12" s="1"/>
  <c r="H623" i="12" s="1"/>
  <c r="BJ515" i="4" l="1"/>
  <c r="BP515" i="4"/>
  <c r="AF215" i="14" s="1"/>
  <c r="BS515" i="4"/>
  <c r="AL514" i="14"/>
  <c r="BE516" i="4"/>
  <c r="BM516" i="4" s="1"/>
  <c r="BN516" i="4" s="1"/>
  <c r="BO516" i="4" s="1"/>
  <c r="S641" i="4"/>
  <c r="X641" i="4"/>
  <c r="BG516" i="4" l="1"/>
  <c r="BK516" i="4" s="1"/>
  <c r="BI516" i="4"/>
  <c r="BL516" i="4" s="1"/>
  <c r="Y641" i="4"/>
  <c r="AA641" i="4" s="1"/>
  <c r="V641" i="4"/>
  <c r="BQ516" i="4" l="1"/>
  <c r="BR516" i="4" s="1"/>
  <c r="AL515" i="14" s="1"/>
  <c r="BP516" i="4"/>
  <c r="AF218" i="14" s="1"/>
  <c r="BJ516" i="4"/>
  <c r="W641" i="4"/>
  <c r="U642" i="4"/>
  <c r="E624" i="12"/>
  <c r="F624" i="12" s="1"/>
  <c r="H624" i="12" s="1"/>
  <c r="BE517" i="4" l="1"/>
  <c r="BM517" i="4" s="1"/>
  <c r="BN517" i="4" s="1"/>
  <c r="BO517" i="4" s="1"/>
  <c r="BS516" i="4"/>
  <c r="X642" i="4"/>
  <c r="S642" i="4"/>
  <c r="BG517" i="4" l="1"/>
  <c r="BK517" i="4" s="1"/>
  <c r="Y642" i="4"/>
  <c r="AA642" i="4" s="1"/>
  <c r="V642" i="4"/>
  <c r="E625" i="12"/>
  <c r="F625" i="12" s="1"/>
  <c r="H625" i="12" s="1"/>
  <c r="BI517" i="4" l="1"/>
  <c r="BL517" i="4" s="1"/>
  <c r="BP517" i="4"/>
  <c r="AF224" i="14" s="1"/>
  <c r="BQ517" i="4"/>
  <c r="BR517" i="4" s="1"/>
  <c r="BJ517" i="4"/>
  <c r="W642" i="4"/>
  <c r="U643" i="4"/>
  <c r="BS517" i="4" l="1"/>
  <c r="AL516" i="14"/>
  <c r="BE518" i="4"/>
  <c r="BM518" i="4" s="1"/>
  <c r="BN518" i="4" s="1"/>
  <c r="BO518" i="4" s="1"/>
  <c r="S643" i="4"/>
  <c r="X643" i="4"/>
  <c r="BG518" i="4" l="1"/>
  <c r="BK518" i="4" s="1"/>
  <c r="Y643" i="4"/>
  <c r="AA643" i="4" s="1"/>
  <c r="V643" i="4"/>
  <c r="E626" i="12"/>
  <c r="F626" i="12" s="1"/>
  <c r="H626" i="12" s="1"/>
  <c r="BI518" i="4" l="1"/>
  <c r="BL518" i="4" s="1"/>
  <c r="BQ518" i="4" s="1"/>
  <c r="BR518" i="4" s="1"/>
  <c r="AL517" i="14" s="1"/>
  <c r="BJ518" i="4"/>
  <c r="W643" i="4"/>
  <c r="U644" i="4"/>
  <c r="S644" i="4" s="1"/>
  <c r="BP518" i="4" l="1"/>
  <c r="AF227" i="14" s="1"/>
  <c r="BE519" i="4"/>
  <c r="BG519" i="4" s="1"/>
  <c r="BS518" i="4"/>
  <c r="X644" i="4"/>
  <c r="Y644" i="4" s="1"/>
  <c r="V644" i="4"/>
  <c r="BK519" i="4" l="1"/>
  <c r="BI519" i="4"/>
  <c r="BL519" i="4" s="1"/>
  <c r="BM519" i="4"/>
  <c r="BN519" i="4" s="1"/>
  <c r="BO519" i="4" s="1"/>
  <c r="U645" i="4"/>
  <c r="S645" i="4" s="1"/>
  <c r="W644" i="4"/>
  <c r="AA644" i="4"/>
  <c r="E627" i="12"/>
  <c r="F627" i="12" s="1"/>
  <c r="H627" i="12" s="1"/>
  <c r="BJ519" i="4" l="1"/>
  <c r="BE520" i="4"/>
  <c r="BM520" i="4" s="1"/>
  <c r="BN520" i="4" s="1"/>
  <c r="BO520" i="4" s="1"/>
  <c r="BP519" i="4"/>
  <c r="AF231" i="14" s="1"/>
  <c r="BQ519" i="4"/>
  <c r="BR519" i="4" s="1"/>
  <c r="X645" i="4"/>
  <c r="V645" i="4"/>
  <c r="BS519" i="4" l="1"/>
  <c r="AL518" i="14"/>
  <c r="BG520" i="4"/>
  <c r="BK520" i="4" s="1"/>
  <c r="Y645" i="4"/>
  <c r="AA645" i="4" s="1"/>
  <c r="W645" i="4"/>
  <c r="U646" i="4"/>
  <c r="E628" i="12"/>
  <c r="F628" i="12" s="1"/>
  <c r="H628" i="12" s="1"/>
  <c r="BI520" i="4" l="1"/>
  <c r="BL520" i="4" s="1"/>
  <c r="BQ520" i="4" s="1"/>
  <c r="BR520" i="4" s="1"/>
  <c r="AL519" i="14" s="1"/>
  <c r="BJ520" i="4"/>
  <c r="BE521" i="4" s="1"/>
  <c r="X646" i="4"/>
  <c r="S646" i="4"/>
  <c r="E629" i="12"/>
  <c r="F629" i="12" s="1"/>
  <c r="H629" i="12" s="1"/>
  <c r="BP520" i="4" l="1"/>
  <c r="BS520" i="4" s="1"/>
  <c r="AF234" i="14"/>
  <c r="BM521" i="4"/>
  <c r="BN521" i="4" s="1"/>
  <c r="BO521" i="4" s="1"/>
  <c r="BG521" i="4"/>
  <c r="BI521" i="4" s="1"/>
  <c r="Y646" i="4"/>
  <c r="AA646" i="4" s="1"/>
  <c r="V646" i="4"/>
  <c r="BK521" i="4" l="1"/>
  <c r="W646" i="4"/>
  <c r="U647" i="4"/>
  <c r="BL521" i="4" l="1"/>
  <c r="BJ521" i="4"/>
  <c r="X647" i="4"/>
  <c r="S647" i="4"/>
  <c r="E630" i="12"/>
  <c r="F630" i="12" s="1"/>
  <c r="H630" i="12" s="1"/>
  <c r="BE522" i="4" l="1"/>
  <c r="BG522" i="4" s="1"/>
  <c r="BK522" i="4" s="1"/>
  <c r="BP521" i="4"/>
  <c r="AF237" i="14" s="1"/>
  <c r="BQ521" i="4"/>
  <c r="BR521" i="4" s="1"/>
  <c r="AL520" i="14" s="1"/>
  <c r="Y647" i="4"/>
  <c r="AA647" i="4" s="1"/>
  <c r="V647" i="4"/>
  <c r="BI522" i="4" l="1"/>
  <c r="BL522" i="4" s="1"/>
  <c r="BM522" i="4"/>
  <c r="BN522" i="4" s="1"/>
  <c r="BO522" i="4" s="1"/>
  <c r="BS521" i="4"/>
  <c r="W647" i="4"/>
  <c r="U648" i="4"/>
  <c r="S648" i="4" s="1"/>
  <c r="BJ522" i="4" l="1"/>
  <c r="BP522" i="4"/>
  <c r="AF241" i="14" s="1"/>
  <c r="BQ522" i="4"/>
  <c r="BR522" i="4" s="1"/>
  <c r="AL521" i="14" s="1"/>
  <c r="V648" i="4"/>
  <c r="X648" i="4"/>
  <c r="E631" i="12"/>
  <c r="F631" i="12" s="1"/>
  <c r="H631" i="12" s="1"/>
  <c r="BS522" i="4" l="1"/>
  <c r="BE523" i="4"/>
  <c r="BG523" i="4" s="1"/>
  <c r="BK523" i="4" s="1"/>
  <c r="Y648" i="4"/>
  <c r="AA648" i="4" s="1"/>
  <c r="W648" i="4"/>
  <c r="U649" i="4"/>
  <c r="BI523" i="4" l="1"/>
  <c r="BL523" i="4" s="1"/>
  <c r="BM523" i="4"/>
  <c r="BN523" i="4" s="1"/>
  <c r="BO523" i="4" s="1"/>
  <c r="X649" i="4"/>
  <c r="Y649" i="4" s="1"/>
  <c r="AA649" i="4" s="1"/>
  <c r="S649" i="4"/>
  <c r="E632" i="12"/>
  <c r="F632" i="12" s="1"/>
  <c r="H632" i="12" s="1"/>
  <c r="BJ523" i="4" l="1"/>
  <c r="BE524" i="4" s="1"/>
  <c r="BM524" i="4" s="1"/>
  <c r="BN524" i="4" s="1"/>
  <c r="BO524" i="4" s="1"/>
  <c r="BQ523" i="4"/>
  <c r="BR523" i="4" s="1"/>
  <c r="AL522" i="14" s="1"/>
  <c r="BP523" i="4"/>
  <c r="AF243" i="14" s="1"/>
  <c r="V649" i="4"/>
  <c r="BS523" i="4" l="1"/>
  <c r="BG524" i="4"/>
  <c r="BK524" i="4" s="1"/>
  <c r="U650" i="4"/>
  <c r="W649" i="4"/>
  <c r="E633" i="12"/>
  <c r="F633" i="12" s="1"/>
  <c r="H633" i="12" s="1"/>
  <c r="BI524" i="4" l="1"/>
  <c r="BL524" i="4" s="1"/>
  <c r="S650" i="4"/>
  <c r="X650" i="4"/>
  <c r="BQ524" i="4" l="1"/>
  <c r="BR524" i="4" s="1"/>
  <c r="AL523" i="14" s="1"/>
  <c r="BP524" i="4"/>
  <c r="AF246" i="14" s="1"/>
  <c r="BJ524" i="4"/>
  <c r="Y650" i="4"/>
  <c r="AA650" i="4" s="1"/>
  <c r="V650" i="4"/>
  <c r="BS524" i="4" l="1"/>
  <c r="BE525" i="4"/>
  <c r="BM525" i="4" s="1"/>
  <c r="BN525" i="4" s="1"/>
  <c r="BO525" i="4" s="1"/>
  <c r="U651" i="4"/>
  <c r="W650" i="4"/>
  <c r="E634" i="12"/>
  <c r="F634" i="12" s="1"/>
  <c r="H634" i="12" s="1"/>
  <c r="BG525" i="4" l="1"/>
  <c r="BK525" i="4" s="1"/>
  <c r="S651" i="4"/>
  <c r="X651" i="4"/>
  <c r="BI525" i="4" l="1"/>
  <c r="BL525" i="4" s="1"/>
  <c r="BQ525" i="4" s="1"/>
  <c r="BR525" i="4" s="1"/>
  <c r="AL524" i="14" s="1"/>
  <c r="Y651" i="4"/>
  <c r="AA651" i="4" s="1"/>
  <c r="V651" i="4"/>
  <c r="BJ525" i="4" l="1"/>
  <c r="BP525" i="4"/>
  <c r="AF170" i="14" s="1"/>
  <c r="BE526" i="4"/>
  <c r="BM526" i="4" s="1"/>
  <c r="BN526" i="4" s="1"/>
  <c r="BO526" i="4" s="1"/>
  <c r="W651" i="4"/>
  <c r="U652" i="4"/>
  <c r="S652" i="4" s="1"/>
  <c r="E635" i="12"/>
  <c r="F635" i="12" s="1"/>
  <c r="H635" i="12" s="1"/>
  <c r="BS525" i="4" l="1"/>
  <c r="BG526" i="4"/>
  <c r="BI526" i="4" s="1"/>
  <c r="X652" i="4"/>
  <c r="V652" i="4"/>
  <c r="U653" i="4" s="1"/>
  <c r="BK526" i="4" l="1"/>
  <c r="BL526" i="4"/>
  <c r="Y652" i="4"/>
  <c r="AA652" i="4" s="1"/>
  <c r="W652" i="4"/>
  <c r="S653" i="4"/>
  <c r="BJ526" i="4" l="1"/>
  <c r="BQ526" i="4"/>
  <c r="BR526" i="4" s="1"/>
  <c r="BP526" i="4"/>
  <c r="AF175" i="14" s="1"/>
  <c r="X653" i="4"/>
  <c r="Y653" i="4" s="1"/>
  <c r="AA653" i="4" s="1"/>
  <c r="V653" i="4"/>
  <c r="E636" i="12"/>
  <c r="F636" i="12" s="1"/>
  <c r="H636" i="12" s="1"/>
  <c r="BS526" i="4" l="1"/>
  <c r="AL525" i="14"/>
  <c r="BE527" i="4"/>
  <c r="W653" i="4"/>
  <c r="U654" i="4"/>
  <c r="BG527" i="4" l="1"/>
  <c r="BK527" i="4" s="1"/>
  <c r="BM527" i="4"/>
  <c r="BN527" i="4" s="1"/>
  <c r="BO527" i="4" s="1"/>
  <c r="X654" i="4"/>
  <c r="S654" i="4"/>
  <c r="E637" i="12"/>
  <c r="F637" i="12" s="1"/>
  <c r="H637" i="12" s="1"/>
  <c r="BI527" i="4" l="1"/>
  <c r="Y654" i="4"/>
  <c r="AA654" i="4" s="1"/>
  <c r="V654" i="4"/>
  <c r="BL527" i="4" l="1"/>
  <c r="BJ527" i="4"/>
  <c r="W654" i="4"/>
  <c r="U655" i="4"/>
  <c r="BQ527" i="4" l="1"/>
  <c r="BR527" i="4" s="1"/>
  <c r="AL526" i="14" s="1"/>
  <c r="BP527" i="4"/>
  <c r="AF180" i="14" s="1"/>
  <c r="BE528" i="4"/>
  <c r="BM528" i="4" s="1"/>
  <c r="BN528" i="4" s="1"/>
  <c r="BO528" i="4" s="1"/>
  <c r="S655" i="4"/>
  <c r="X655" i="4"/>
  <c r="Y655" i="4" s="1"/>
  <c r="E638" i="12"/>
  <c r="F638" i="12" s="1"/>
  <c r="H638" i="12" s="1"/>
  <c r="BG528" i="4" l="1"/>
  <c r="BK528" i="4" s="1"/>
  <c r="BS527" i="4"/>
  <c r="V655" i="4"/>
  <c r="W655" i="4" s="1"/>
  <c r="AA655" i="4"/>
  <c r="BI528" i="4" l="1"/>
  <c r="BL528" i="4" s="1"/>
  <c r="U656" i="4"/>
  <c r="BJ528" i="4" l="1"/>
  <c r="BQ528" i="4"/>
  <c r="BR528" i="4" s="1"/>
  <c r="AL527" i="14" s="1"/>
  <c r="BP528" i="4"/>
  <c r="AF189" i="14" s="1"/>
  <c r="S656" i="4"/>
  <c r="X656" i="4"/>
  <c r="E639" i="12"/>
  <c r="F639" i="12" s="1"/>
  <c r="H639" i="12" s="1"/>
  <c r="BS528" i="4" l="1"/>
  <c r="BE529" i="4"/>
  <c r="BG529" i="4" s="1"/>
  <c r="Y656" i="4"/>
  <c r="AA656" i="4" s="1"/>
  <c r="V656" i="4"/>
  <c r="BM529" i="4" l="1"/>
  <c r="BN529" i="4" s="1"/>
  <c r="BO529" i="4" s="1"/>
  <c r="BI529" i="4"/>
  <c r="BL529" i="4" s="1"/>
  <c r="BQ529" i="4" s="1"/>
  <c r="BR529" i="4" s="1"/>
  <c r="AL528" i="14" s="1"/>
  <c r="BK529" i="4"/>
  <c r="U657" i="4"/>
  <c r="W656" i="4"/>
  <c r="BP529" i="4" l="1"/>
  <c r="AF196" i="14" s="1"/>
  <c r="BJ529" i="4"/>
  <c r="S657" i="4"/>
  <c r="X657" i="4"/>
  <c r="E640" i="12"/>
  <c r="F640" i="12" s="1"/>
  <c r="H640" i="12" s="1"/>
  <c r="BS529" i="4" l="1"/>
  <c r="BE530" i="4"/>
  <c r="BM530" i="4" s="1"/>
  <c r="BN530" i="4" s="1"/>
  <c r="BO530" i="4" s="1"/>
  <c r="Y657" i="4"/>
  <c r="AA657" i="4" s="1"/>
  <c r="V657" i="4"/>
  <c r="BG530" i="4" l="1"/>
  <c r="BK530" i="4" s="1"/>
  <c r="W657" i="4"/>
  <c r="U658" i="4"/>
  <c r="E641" i="12"/>
  <c r="F641" i="12" s="1"/>
  <c r="H641" i="12" s="1"/>
  <c r="BI530" i="4" l="1"/>
  <c r="BL530" i="4" s="1"/>
  <c r="X658" i="4"/>
  <c r="S658" i="4"/>
  <c r="BJ530" i="4" l="1"/>
  <c r="BE531" i="4" s="1"/>
  <c r="BM531" i="4" s="1"/>
  <c r="BN531" i="4" s="1"/>
  <c r="BO531" i="4" s="1"/>
  <c r="BQ530" i="4"/>
  <c r="BR530" i="4" s="1"/>
  <c r="BP530" i="4"/>
  <c r="AF186" i="14" s="1"/>
  <c r="Y658" i="4"/>
  <c r="AA658" i="4" s="1"/>
  <c r="V658" i="4"/>
  <c r="BG531" i="4" l="1"/>
  <c r="BK531" i="4" s="1"/>
  <c r="BS530" i="4"/>
  <c r="AL529" i="14"/>
  <c r="BI531" i="4"/>
  <c r="BL531" i="4" s="1"/>
  <c r="BQ531" i="4" s="1"/>
  <c r="BR531" i="4" s="1"/>
  <c r="AL530" i="14" s="1"/>
  <c r="U659" i="4"/>
  <c r="S659" i="4" s="1"/>
  <c r="W658" i="4"/>
  <c r="E642" i="12"/>
  <c r="F642" i="12" s="1"/>
  <c r="H642" i="12" s="1"/>
  <c r="BJ531" i="4" l="1"/>
  <c r="BE532" i="4" s="1"/>
  <c r="BM532" i="4" s="1"/>
  <c r="BN532" i="4" s="1"/>
  <c r="BO532" i="4" s="1"/>
  <c r="BP531" i="4"/>
  <c r="AF193" i="14" s="1"/>
  <c r="V659" i="4"/>
  <c r="X659" i="4"/>
  <c r="Y659" i="4" s="1"/>
  <c r="BS531" i="4" l="1"/>
  <c r="BG532" i="4"/>
  <c r="AA659" i="4"/>
  <c r="W659" i="4"/>
  <c r="U660" i="4"/>
  <c r="S660" i="4" s="1"/>
  <c r="BK532" i="4" l="1"/>
  <c r="BI532" i="4"/>
  <c r="BL532" i="4" s="1"/>
  <c r="X660" i="4"/>
  <c r="V660" i="4"/>
  <c r="E643" i="12"/>
  <c r="F643" i="12" s="1"/>
  <c r="H643" i="12" s="1"/>
  <c r="BP532" i="4" l="1"/>
  <c r="AF202" i="14" s="1"/>
  <c r="BQ532" i="4"/>
  <c r="BR532" i="4" s="1"/>
  <c r="AL531" i="14" s="1"/>
  <c r="BJ532" i="4"/>
  <c r="Y660" i="4"/>
  <c r="AA660" i="4" s="1"/>
  <c r="U661" i="4"/>
  <c r="W660" i="4"/>
  <c r="BE533" i="4" l="1"/>
  <c r="BM533" i="4" s="1"/>
  <c r="BN533" i="4" s="1"/>
  <c r="BO533" i="4" s="1"/>
  <c r="BS532" i="4"/>
  <c r="S661" i="4"/>
  <c r="X661" i="4"/>
  <c r="E644" i="12"/>
  <c r="F644" i="12" s="1"/>
  <c r="H644" i="12" s="1"/>
  <c r="BG533" i="4" l="1"/>
  <c r="BK533" i="4" s="1"/>
  <c r="Y661" i="4"/>
  <c r="AA661" i="4" s="1"/>
  <c r="V661" i="4"/>
  <c r="BI533" i="4" l="1"/>
  <c r="BL533" i="4" s="1"/>
  <c r="W661" i="4"/>
  <c r="U662" i="4"/>
  <c r="E645" i="12"/>
  <c r="F645" i="12" s="1"/>
  <c r="H645" i="12" s="1"/>
  <c r="BJ533" i="4" l="1"/>
  <c r="BP533" i="4"/>
  <c r="AF211" i="14" s="1"/>
  <c r="BQ533" i="4"/>
  <c r="BR533" i="4" s="1"/>
  <c r="S662" i="4"/>
  <c r="X662" i="4"/>
  <c r="BS533" i="4" l="1"/>
  <c r="AL532" i="14"/>
  <c r="BE534" i="4"/>
  <c r="BM534" i="4" s="1"/>
  <c r="BN534" i="4" s="1"/>
  <c r="BO534" i="4" s="1"/>
  <c r="Y662" i="4"/>
  <c r="AA662" i="4" s="1"/>
  <c r="V662" i="4"/>
  <c r="BG534" i="4" l="1"/>
  <c r="BK534" i="4" s="1"/>
  <c r="W662" i="4"/>
  <c r="U663" i="4"/>
  <c r="E646" i="12"/>
  <c r="F646" i="12" s="1"/>
  <c r="H646" i="12" s="1"/>
  <c r="BI534" i="4" l="1"/>
  <c r="BL534" i="4" s="1"/>
  <c r="X663" i="4"/>
  <c r="S663" i="4"/>
  <c r="BJ534" i="4" l="1"/>
  <c r="BQ534" i="4"/>
  <c r="BR534" i="4" s="1"/>
  <c r="AL533" i="14" s="1"/>
  <c r="BP534" i="4"/>
  <c r="AF219" i="14" s="1"/>
  <c r="Y663" i="4"/>
  <c r="AA663" i="4" s="1"/>
  <c r="V663" i="4"/>
  <c r="BS534" i="4" l="1"/>
  <c r="BE535" i="4"/>
  <c r="BM535" i="4" s="1"/>
  <c r="BN535" i="4" s="1"/>
  <c r="BO535" i="4" s="1"/>
  <c r="W663" i="4"/>
  <c r="U664" i="4"/>
  <c r="S664" i="4" s="1"/>
  <c r="E647" i="12"/>
  <c r="F647" i="12" s="1"/>
  <c r="H647" i="12" s="1"/>
  <c r="BG535" i="4" l="1"/>
  <c r="BK535" i="4" s="1"/>
  <c r="X664" i="4"/>
  <c r="V664" i="4"/>
  <c r="BI535" i="4" l="1"/>
  <c r="BL535" i="4" s="1"/>
  <c r="Y664" i="4"/>
  <c r="AA664" i="4" s="1"/>
  <c r="W664" i="4"/>
  <c r="U665" i="4"/>
  <c r="S665" i="4" s="1"/>
  <c r="E648" i="12"/>
  <c r="F648" i="12" s="1"/>
  <c r="H648" i="12" s="1"/>
  <c r="BJ535" i="4" l="1"/>
  <c r="BP535" i="4"/>
  <c r="AF225" i="14" s="1"/>
  <c r="BQ535" i="4"/>
  <c r="BR535" i="4" s="1"/>
  <c r="V665" i="4"/>
  <c r="W665" i="4" s="1"/>
  <c r="X665" i="4"/>
  <c r="BS535" i="4" l="1"/>
  <c r="AL534" i="14"/>
  <c r="BE536" i="4"/>
  <c r="BM536" i="4" s="1"/>
  <c r="BN536" i="4" s="1"/>
  <c r="BO536" i="4" s="1"/>
  <c r="Y665" i="4"/>
  <c r="AA665" i="4" s="1"/>
  <c r="U666" i="4"/>
  <c r="S666" i="4" s="1"/>
  <c r="E649" i="12"/>
  <c r="F649" i="12" s="1"/>
  <c r="H649" i="12" s="1"/>
  <c r="BG536" i="4" l="1"/>
  <c r="BK536" i="4" s="1"/>
  <c r="X666" i="4"/>
  <c r="V666" i="4"/>
  <c r="BI536" i="4" l="1"/>
  <c r="BL536" i="4" s="1"/>
  <c r="Y666" i="4"/>
  <c r="AA666" i="4" s="1"/>
  <c r="W666" i="4"/>
  <c r="U667" i="4"/>
  <c r="BJ536" i="4" l="1"/>
  <c r="BE537" i="4" s="1"/>
  <c r="BM537" i="4" s="1"/>
  <c r="BN537" i="4" s="1"/>
  <c r="BO537" i="4" s="1"/>
  <c r="BQ536" i="4"/>
  <c r="BR536" i="4" s="1"/>
  <c r="AL535" i="14" s="1"/>
  <c r="BP536" i="4"/>
  <c r="AF233" i="14" s="1"/>
  <c r="S667" i="4"/>
  <c r="X667" i="4"/>
  <c r="E650" i="12"/>
  <c r="F650" i="12" s="1"/>
  <c r="H650" i="12" s="1"/>
  <c r="BG537" i="4" l="1"/>
  <c r="BI537" i="4" s="1"/>
  <c r="BL537" i="4" s="1"/>
  <c r="BS536" i="4"/>
  <c r="Y667" i="4"/>
  <c r="AA667" i="4" s="1"/>
  <c r="V667" i="4"/>
  <c r="BQ537" i="4" l="1"/>
  <c r="BR537" i="4" s="1"/>
  <c r="BP537" i="4"/>
  <c r="AF240" i="14" s="1"/>
  <c r="BK537" i="4"/>
  <c r="BJ537" i="4"/>
  <c r="W667" i="4"/>
  <c r="U668" i="4"/>
  <c r="BS537" i="4" l="1"/>
  <c r="AL536" i="14"/>
  <c r="BE538" i="4"/>
  <c r="BM538" i="4" s="1"/>
  <c r="BN538" i="4" s="1"/>
  <c r="BO538" i="4" s="1"/>
  <c r="X668" i="4"/>
  <c r="Y668" i="4" s="1"/>
  <c r="S668" i="4"/>
  <c r="E651" i="12"/>
  <c r="F651" i="12" s="1"/>
  <c r="H651" i="12" s="1"/>
  <c r="BG538" i="4" l="1"/>
  <c r="BK538" i="4" s="1"/>
  <c r="AA668" i="4"/>
  <c r="V668" i="4"/>
  <c r="BI538" i="4" l="1"/>
  <c r="BL538" i="4" s="1"/>
  <c r="BP538" i="4" s="1"/>
  <c r="AF248" i="14" s="1"/>
  <c r="W668" i="4"/>
  <c r="U669" i="4"/>
  <c r="E652" i="12"/>
  <c r="F652" i="12" s="1"/>
  <c r="H652" i="12" s="1"/>
  <c r="BJ538" i="4" l="1"/>
  <c r="BQ538" i="4"/>
  <c r="BR538" i="4" s="1"/>
  <c r="BS538" i="4" s="1"/>
  <c r="BE539" i="4"/>
  <c r="BM539" i="4" s="1"/>
  <c r="BN539" i="4" s="1"/>
  <c r="BO539" i="4" s="1"/>
  <c r="S669" i="4"/>
  <c r="X669" i="4"/>
  <c r="AL537" i="14" l="1"/>
  <c r="BG539" i="4"/>
  <c r="BK539" i="4" s="1"/>
  <c r="Y669" i="4"/>
  <c r="AA669" i="4" s="1"/>
  <c r="V669" i="4"/>
  <c r="W669" i="4" s="1"/>
  <c r="E653" i="12"/>
  <c r="F653" i="12" s="1"/>
  <c r="H653" i="12" s="1"/>
  <c r="BI539" i="4" l="1"/>
  <c r="BL539" i="4" s="1"/>
  <c r="BQ539" i="4" s="1"/>
  <c r="BR539" i="4" s="1"/>
  <c r="AL538" i="14" s="1"/>
  <c r="U670" i="4"/>
  <c r="S670" i="4" s="1"/>
  <c r="BJ539" i="4" l="1"/>
  <c r="BP539" i="4"/>
  <c r="AF253" i="14" s="1"/>
  <c r="BE540" i="4"/>
  <c r="BM540" i="4" s="1"/>
  <c r="BN540" i="4" s="1"/>
  <c r="BO540" i="4" s="1"/>
  <c r="BS539" i="4"/>
  <c r="X670" i="4"/>
  <c r="V670" i="4"/>
  <c r="BG540" i="4" l="1"/>
  <c r="BK540" i="4" s="1"/>
  <c r="Y670" i="4"/>
  <c r="AA670" i="4" s="1"/>
  <c r="W670" i="4"/>
  <c r="U671" i="4"/>
  <c r="E654" i="12"/>
  <c r="F654" i="12" s="1"/>
  <c r="H654" i="12" s="1"/>
  <c r="BI540" i="4" l="1"/>
  <c r="BL540" i="4" s="1"/>
  <c r="X671" i="4"/>
  <c r="Y671" i="4" s="1"/>
  <c r="S671" i="4"/>
  <c r="BJ540" i="4" l="1"/>
  <c r="BQ540" i="4"/>
  <c r="BR540" i="4" s="1"/>
  <c r="AL539" i="14" s="1"/>
  <c r="BP540" i="4"/>
  <c r="AF260" i="14" s="1"/>
  <c r="V671" i="4"/>
  <c r="AA671" i="4"/>
  <c r="BS540" i="4" l="1"/>
  <c r="BE541" i="4"/>
  <c r="W671" i="4"/>
  <c r="U672" i="4"/>
  <c r="E655" i="12"/>
  <c r="F655" i="12" s="1"/>
  <c r="H655" i="12" s="1"/>
  <c r="BG541" i="4" l="1"/>
  <c r="BI541" i="4" s="1"/>
  <c r="BL541" i="4" s="1"/>
  <c r="BM541" i="4"/>
  <c r="BN541" i="4" s="1"/>
  <c r="BO541" i="4" s="1"/>
  <c r="S672" i="4"/>
  <c r="X672" i="4"/>
  <c r="BQ541" i="4" l="1"/>
  <c r="BR541" i="4" s="1"/>
  <c r="AL540" i="14" s="1"/>
  <c r="BP541" i="4"/>
  <c r="AF263" i="14" s="1"/>
  <c r="BK541" i="4"/>
  <c r="BJ541" i="4"/>
  <c r="Y672" i="4"/>
  <c r="AA672" i="4" s="1"/>
  <c r="V672" i="4"/>
  <c r="E656" i="12"/>
  <c r="F656" i="12" s="1"/>
  <c r="H656" i="12" s="1"/>
  <c r="BE542" i="4" l="1"/>
  <c r="BM542" i="4" s="1"/>
  <c r="BN542" i="4" s="1"/>
  <c r="BO542" i="4" s="1"/>
  <c r="BS541" i="4"/>
  <c r="W672" i="4"/>
  <c r="U673" i="4"/>
  <c r="BG542" i="4" l="1"/>
  <c r="BK542" i="4" s="1"/>
  <c r="S673" i="4"/>
  <c r="X673" i="4"/>
  <c r="Y673" i="4" s="1"/>
  <c r="E657" i="12"/>
  <c r="F657" i="12" s="1"/>
  <c r="H657" i="12" s="1"/>
  <c r="BI542" i="4" l="1"/>
  <c r="BL542" i="4" s="1"/>
  <c r="BP542" i="4" s="1"/>
  <c r="AF269" i="14" s="1"/>
  <c r="BJ542" i="4"/>
  <c r="AA673" i="4"/>
  <c r="V673" i="4"/>
  <c r="BQ542" i="4" l="1"/>
  <c r="BR542" i="4" s="1"/>
  <c r="BS542" i="4"/>
  <c r="AL541" i="14"/>
  <c r="BE543" i="4"/>
  <c r="BM543" i="4" s="1"/>
  <c r="BN543" i="4" s="1"/>
  <c r="BO543" i="4" s="1"/>
  <c r="W673" i="4"/>
  <c r="U674" i="4"/>
  <c r="BG543" i="4" l="1"/>
  <c r="BK543" i="4" s="1"/>
  <c r="S674" i="4"/>
  <c r="X674" i="4"/>
  <c r="E658" i="12"/>
  <c r="F658" i="12" s="1"/>
  <c r="H658" i="12" s="1"/>
  <c r="BI543" i="4" l="1"/>
  <c r="BL543" i="4" s="1"/>
  <c r="BQ543" i="4" s="1"/>
  <c r="BR543" i="4" s="1"/>
  <c r="Y674" i="4"/>
  <c r="AA674" i="4" s="1"/>
  <c r="V674" i="4"/>
  <c r="W674" i="4" s="1"/>
  <c r="BJ543" i="4" l="1"/>
  <c r="BP543" i="4"/>
  <c r="AF273" i="14" s="1"/>
  <c r="BS543" i="4"/>
  <c r="AL542" i="14"/>
  <c r="BE544" i="4"/>
  <c r="BM544" i="4" s="1"/>
  <c r="BN544" i="4" s="1"/>
  <c r="BO544" i="4" s="1"/>
  <c r="U675" i="4"/>
  <c r="X675" i="4" s="1"/>
  <c r="BG544" i="4" l="1"/>
  <c r="BK544" i="4" s="1"/>
  <c r="Y675" i="4"/>
  <c r="AA675" i="4" s="1"/>
  <c r="S675" i="4"/>
  <c r="V675" i="4" s="1"/>
  <c r="W675" i="4" s="1"/>
  <c r="E659" i="12"/>
  <c r="F659" i="12" s="1"/>
  <c r="H659" i="12" s="1"/>
  <c r="BI544" i="4" l="1"/>
  <c r="BL544" i="4" s="1"/>
  <c r="BQ544" i="4" s="1"/>
  <c r="BR544" i="4" s="1"/>
  <c r="BJ544" i="4"/>
  <c r="U676" i="4"/>
  <c r="BP544" i="4" l="1"/>
  <c r="AF278" i="14" s="1"/>
  <c r="BS544" i="4"/>
  <c r="AL543" i="14"/>
  <c r="BE545" i="4"/>
  <c r="BM545" i="4" s="1"/>
  <c r="BN545" i="4" s="1"/>
  <c r="BO545" i="4" s="1"/>
  <c r="X676" i="4"/>
  <c r="S676" i="4"/>
  <c r="BG545" i="4" l="1"/>
  <c r="BK545" i="4" s="1"/>
  <c r="Y676" i="4"/>
  <c r="AA676" i="4" s="1"/>
  <c r="V676" i="4"/>
  <c r="U677" i="4" s="1"/>
  <c r="E660" i="12"/>
  <c r="F660" i="12" s="1"/>
  <c r="H660" i="12" s="1"/>
  <c r="BI545" i="4" l="1"/>
  <c r="BL545" i="4" s="1"/>
  <c r="BP545" i="4" s="1"/>
  <c r="AF285" i="14" s="1"/>
  <c r="W676" i="4"/>
  <c r="S677" i="4"/>
  <c r="X677" i="4"/>
  <c r="Y677" i="4" s="1"/>
  <c r="BQ545" i="4" l="1"/>
  <c r="BR545" i="4" s="1"/>
  <c r="BJ545" i="4"/>
  <c r="BS545" i="4"/>
  <c r="AL544" i="14"/>
  <c r="BE546" i="4"/>
  <c r="BM546" i="4" s="1"/>
  <c r="BN546" i="4" s="1"/>
  <c r="BO546" i="4" s="1"/>
  <c r="V677" i="4"/>
  <c r="AA677" i="4"/>
  <c r="E661" i="12"/>
  <c r="F661" i="12" s="1"/>
  <c r="H661" i="12" s="1"/>
  <c r="BG546" i="4" l="1"/>
  <c r="BK546" i="4" s="1"/>
  <c r="W677" i="4"/>
  <c r="U678" i="4"/>
  <c r="BI546" i="4" l="1"/>
  <c r="BL546" i="4" s="1"/>
  <c r="BQ546" i="4" s="1"/>
  <c r="BR546" i="4" s="1"/>
  <c r="AL545" i="14" s="1"/>
  <c r="S678" i="4"/>
  <c r="X678" i="4"/>
  <c r="Y678" i="4" s="1"/>
  <c r="BJ546" i="4" l="1"/>
  <c r="BP546" i="4"/>
  <c r="AF292" i="14" s="1"/>
  <c r="BE547" i="4"/>
  <c r="BM547" i="4" s="1"/>
  <c r="BN547" i="4" s="1"/>
  <c r="BO547" i="4" s="1"/>
  <c r="BS546" i="4"/>
  <c r="AA678" i="4"/>
  <c r="V678" i="4"/>
  <c r="E662" i="12"/>
  <c r="F662" i="12" s="1"/>
  <c r="H662" i="12" s="1"/>
  <c r="BG547" i="4" l="1"/>
  <c r="BK547" i="4" s="1"/>
  <c r="W678" i="4"/>
  <c r="U679" i="4"/>
  <c r="BI547" i="4" l="1"/>
  <c r="BL547" i="4" s="1"/>
  <c r="BP547" i="4"/>
  <c r="AF298" i="14" s="1"/>
  <c r="BQ547" i="4"/>
  <c r="BR547" i="4" s="1"/>
  <c r="BJ547" i="4"/>
  <c r="S679" i="4"/>
  <c r="X679" i="4"/>
  <c r="BS547" i="4" l="1"/>
  <c r="AL546" i="14"/>
  <c r="BE548" i="4"/>
  <c r="BM548" i="4" s="1"/>
  <c r="BN548" i="4" s="1"/>
  <c r="BO548" i="4" s="1"/>
  <c r="Y679" i="4"/>
  <c r="AA679" i="4" s="1"/>
  <c r="V679" i="4"/>
  <c r="E663" i="12"/>
  <c r="F663" i="12" s="1"/>
  <c r="H663" i="12" s="1"/>
  <c r="BG548" i="4" l="1"/>
  <c r="BK548" i="4" s="1"/>
  <c r="W679" i="4"/>
  <c r="U680" i="4"/>
  <c r="E664" i="12"/>
  <c r="F664" i="12" s="1"/>
  <c r="H664" i="12" s="1"/>
  <c r="BI548" i="4" l="1"/>
  <c r="BL548" i="4" s="1"/>
  <c r="BP548" i="4" s="1"/>
  <c r="AF302" i="14" s="1"/>
  <c r="S680" i="4"/>
  <c r="X680" i="4"/>
  <c r="Y680" i="4" s="1"/>
  <c r="E665" i="12"/>
  <c r="F665" i="12" s="1"/>
  <c r="H665" i="12" s="1"/>
  <c r="BJ548" i="4" l="1"/>
  <c r="BQ548" i="4"/>
  <c r="BR548" i="4" s="1"/>
  <c r="BS548" i="4" s="1"/>
  <c r="AL547" i="14"/>
  <c r="BE549" i="4"/>
  <c r="BM549" i="4" s="1"/>
  <c r="BN549" i="4" s="1"/>
  <c r="BO549" i="4" s="1"/>
  <c r="AA680" i="4"/>
  <c r="V680" i="4"/>
  <c r="BG549" i="4" l="1"/>
  <c r="BI549" i="4" s="1"/>
  <c r="BL549" i="4" s="1"/>
  <c r="W680" i="4"/>
  <c r="U681" i="4"/>
  <c r="BP549" i="4" l="1"/>
  <c r="AF310" i="14" s="1"/>
  <c r="BQ549" i="4"/>
  <c r="BR549" i="4" s="1"/>
  <c r="BK549" i="4"/>
  <c r="BJ549" i="4"/>
  <c r="S681" i="4"/>
  <c r="X681" i="4"/>
  <c r="Y681" i="4" s="1"/>
  <c r="E666" i="12"/>
  <c r="F666" i="12" s="1"/>
  <c r="H666" i="12" s="1"/>
  <c r="BS549" i="4" l="1"/>
  <c r="AL548" i="14"/>
  <c r="BE550" i="4"/>
  <c r="V681" i="4"/>
  <c r="AA681" i="4"/>
  <c r="BG550" i="4" l="1"/>
  <c r="BK550" i="4" s="1"/>
  <c r="BM550" i="4"/>
  <c r="BN550" i="4" s="1"/>
  <c r="BO550" i="4" s="1"/>
  <c r="W681" i="4"/>
  <c r="U682" i="4"/>
  <c r="BI550" i="4" l="1"/>
  <c r="BL550" i="4" s="1"/>
  <c r="BQ550" i="4" s="1"/>
  <c r="BR550" i="4" s="1"/>
  <c r="AL549" i="14" s="1"/>
  <c r="X682" i="4"/>
  <c r="S682" i="4"/>
  <c r="E667" i="12"/>
  <c r="F667" i="12" s="1"/>
  <c r="H667" i="12" s="1"/>
  <c r="BJ550" i="4" l="1"/>
  <c r="BP550" i="4"/>
  <c r="AF311" i="14" s="1"/>
  <c r="BE551" i="4"/>
  <c r="BS550" i="4"/>
  <c r="Y682" i="4"/>
  <c r="AA682" i="4" s="1"/>
  <c r="V682" i="4"/>
  <c r="BG551" i="4" l="1"/>
  <c r="BI551" i="4" s="1"/>
  <c r="BL551" i="4" s="1"/>
  <c r="BM551" i="4"/>
  <c r="BN551" i="4" s="1"/>
  <c r="BO551" i="4" s="1"/>
  <c r="W682" i="4"/>
  <c r="U683" i="4"/>
  <c r="E668" i="12"/>
  <c r="F668" i="12" s="1"/>
  <c r="H668" i="12" s="1"/>
  <c r="BQ551" i="4" l="1"/>
  <c r="BR551" i="4" s="1"/>
  <c r="AL550" i="14" s="1"/>
  <c r="BP551" i="4"/>
  <c r="BK551" i="4"/>
  <c r="BJ551" i="4"/>
  <c r="X683" i="4"/>
  <c r="Y683" i="4" s="1"/>
  <c r="S683" i="4"/>
  <c r="BS551" i="4" l="1"/>
  <c r="AF314" i="14"/>
  <c r="BE552" i="4"/>
  <c r="BM552" i="4" s="1"/>
  <c r="BN552" i="4" s="1"/>
  <c r="BO552" i="4" s="1"/>
  <c r="BG552" i="4"/>
  <c r="BK552" i="4" s="1"/>
  <c r="AA683" i="4"/>
  <c r="V683" i="4"/>
  <c r="E669" i="12"/>
  <c r="F669" i="12" s="1"/>
  <c r="H669" i="12" s="1"/>
  <c r="BI552" i="4" l="1"/>
  <c r="BL552" i="4" s="1"/>
  <c r="W683" i="4"/>
  <c r="U684" i="4"/>
  <c r="BQ552" i="4" l="1"/>
  <c r="BR552" i="4" s="1"/>
  <c r="AL551" i="14" s="1"/>
  <c r="BP552" i="4"/>
  <c r="AF319" i="14" s="1"/>
  <c r="BJ552" i="4"/>
  <c r="S684" i="4"/>
  <c r="X684" i="4"/>
  <c r="BE553" i="4" l="1"/>
  <c r="BM553" i="4" s="1"/>
  <c r="BN553" i="4" s="1"/>
  <c r="BO553" i="4" s="1"/>
  <c r="BS552" i="4"/>
  <c r="Y684" i="4"/>
  <c r="AA684" i="4" s="1"/>
  <c r="V684" i="4"/>
  <c r="E670" i="12"/>
  <c r="F670" i="12" s="1"/>
  <c r="H670" i="12" s="1"/>
  <c r="BG553" i="4" l="1"/>
  <c r="BK553" i="4" s="1"/>
  <c r="W684" i="4"/>
  <c r="U685" i="4"/>
  <c r="BI553" i="4" l="1"/>
  <c r="BL553" i="4" s="1"/>
  <c r="BQ553" i="4"/>
  <c r="BR553" i="4" s="1"/>
  <c r="AL552" i="14" s="1"/>
  <c r="BP553" i="4"/>
  <c r="BJ553" i="4"/>
  <c r="S685" i="4"/>
  <c r="X685" i="4"/>
  <c r="Y685" i="4" s="1"/>
  <c r="BS553" i="4" l="1"/>
  <c r="AF323" i="14"/>
  <c r="BE554" i="4"/>
  <c r="BM554" i="4" s="1"/>
  <c r="BN554" i="4" s="1"/>
  <c r="BO554" i="4" s="1"/>
  <c r="AA685" i="4"/>
  <c r="V685" i="4"/>
  <c r="E671" i="12"/>
  <c r="BG554" i="4" l="1"/>
  <c r="BK554" i="4" s="1"/>
  <c r="W685" i="4"/>
  <c r="U686" i="4"/>
  <c r="F671" i="12"/>
  <c r="H671" i="12" s="1"/>
  <c r="BI554" i="4" l="1"/>
  <c r="BL554" i="4" s="1"/>
  <c r="BP554" i="4"/>
  <c r="AF324" i="14" s="1"/>
  <c r="BQ554" i="4"/>
  <c r="BR554" i="4" s="1"/>
  <c r="BJ554" i="4"/>
  <c r="S686" i="4"/>
  <c r="X686" i="4"/>
  <c r="E672" i="12"/>
  <c r="BS554" i="4" l="1"/>
  <c r="AL553" i="14"/>
  <c r="BE555" i="4"/>
  <c r="BM555" i="4" s="1"/>
  <c r="BN555" i="4" s="1"/>
  <c r="BO555" i="4" s="1"/>
  <c r="Y686" i="4"/>
  <c r="AA686" i="4" s="1"/>
  <c r="V686" i="4"/>
  <c r="W686" i="4" s="1"/>
  <c r="F672" i="12"/>
  <c r="H672" i="12" s="1"/>
  <c r="BG555" i="4" l="1"/>
  <c r="BK555" i="4" s="1"/>
  <c r="U687" i="4"/>
  <c r="E673" i="12"/>
  <c r="BI555" i="4" l="1"/>
  <c r="BL555" i="4" s="1"/>
  <c r="S687" i="4"/>
  <c r="V687" i="4" s="1"/>
  <c r="X687" i="4"/>
  <c r="F673" i="12"/>
  <c r="H673" i="12" s="1"/>
  <c r="BJ555" i="4" l="1"/>
  <c r="BP555" i="4"/>
  <c r="AF329" i="14" s="1"/>
  <c r="BQ555" i="4"/>
  <c r="BR555" i="4" s="1"/>
  <c r="Y687" i="4"/>
  <c r="AA687" i="4" s="1"/>
  <c r="W687" i="4"/>
  <c r="U688" i="4"/>
  <c r="BS555" i="4" l="1"/>
  <c r="AL554" i="14"/>
  <c r="BE556" i="4"/>
  <c r="BM556" i="4" s="1"/>
  <c r="BN556" i="4" s="1"/>
  <c r="BO556" i="4" s="1"/>
  <c r="X688" i="4"/>
  <c r="Y688" i="4" s="1"/>
  <c r="S688" i="4"/>
  <c r="E674" i="12"/>
  <c r="BG556" i="4" l="1"/>
  <c r="BI556" i="4" s="1"/>
  <c r="BL556" i="4" s="1"/>
  <c r="AA688" i="4"/>
  <c r="V688" i="4"/>
  <c r="F674" i="12"/>
  <c r="H674" i="12" s="1"/>
  <c r="BP556" i="4" l="1"/>
  <c r="AF333" i="14" s="1"/>
  <c r="BQ556" i="4"/>
  <c r="BR556" i="4" s="1"/>
  <c r="BK556" i="4"/>
  <c r="BJ556" i="4"/>
  <c r="W688" i="4"/>
  <c r="U689" i="4"/>
  <c r="BS556" i="4" l="1"/>
  <c r="AL555" i="14"/>
  <c r="BE557" i="4"/>
  <c r="BM557" i="4" s="1"/>
  <c r="BN557" i="4" s="1"/>
  <c r="BO557" i="4" s="1"/>
  <c r="S689" i="4"/>
  <c r="X689" i="4"/>
  <c r="Y689" i="4" s="1"/>
  <c r="E675" i="12"/>
  <c r="BG557" i="4" l="1"/>
  <c r="BK557" i="4" s="1"/>
  <c r="V689" i="4"/>
  <c r="U690" i="4" s="1"/>
  <c r="AA689" i="4"/>
  <c r="F675" i="12"/>
  <c r="H675" i="12" s="1"/>
  <c r="BI557" i="4" l="1"/>
  <c r="BL557" i="4" s="1"/>
  <c r="W689" i="4"/>
  <c r="S690" i="4"/>
  <c r="X690" i="4"/>
  <c r="BJ557" i="4" l="1"/>
  <c r="BE558" i="4"/>
  <c r="BM558" i="4" s="1"/>
  <c r="BN558" i="4" s="1"/>
  <c r="BO558" i="4" s="1"/>
  <c r="BQ557" i="4"/>
  <c r="BR557" i="4" s="1"/>
  <c r="BP557" i="4"/>
  <c r="AF336" i="14" s="1"/>
  <c r="Y690" i="4"/>
  <c r="AA690" i="4" s="1"/>
  <c r="V690" i="4"/>
  <c r="U691" i="4" s="1"/>
  <c r="E676" i="12"/>
  <c r="BS557" i="4" l="1"/>
  <c r="AL556" i="14"/>
  <c r="BG558" i="4"/>
  <c r="BK558" i="4" s="1"/>
  <c r="W690" i="4"/>
  <c r="S691" i="4"/>
  <c r="X691" i="4"/>
  <c r="E677" i="12"/>
  <c r="F676" i="12"/>
  <c r="H676" i="12" s="1"/>
  <c r="BI558" i="4" l="1"/>
  <c r="BL558" i="4" s="1"/>
  <c r="Y691" i="4"/>
  <c r="AA691" i="4" s="1"/>
  <c r="V691" i="4"/>
  <c r="U692" i="4" s="1"/>
  <c r="F677" i="12"/>
  <c r="H677" i="12" s="1"/>
  <c r="BJ558" i="4" l="1"/>
  <c r="BE559" i="4" s="1"/>
  <c r="BM559" i="4" s="1"/>
  <c r="BN559" i="4" s="1"/>
  <c r="BO559" i="4" s="1"/>
  <c r="BQ558" i="4"/>
  <c r="BR558" i="4" s="1"/>
  <c r="AL557" i="14" s="1"/>
  <c r="BP558" i="4"/>
  <c r="AF341" i="14" s="1"/>
  <c r="W691" i="4"/>
  <c r="S692" i="4"/>
  <c r="X692" i="4"/>
  <c r="Y692" i="4" s="1"/>
  <c r="E678" i="12"/>
  <c r="BG559" i="4" l="1"/>
  <c r="BI559" i="4" s="1"/>
  <c r="BL559" i="4" s="1"/>
  <c r="BS558" i="4"/>
  <c r="V692" i="4"/>
  <c r="U693" i="4" s="1"/>
  <c r="AA692" i="4"/>
  <c r="F678" i="12"/>
  <c r="H678" i="12" s="1"/>
  <c r="BQ559" i="4" l="1"/>
  <c r="BR559" i="4" s="1"/>
  <c r="AL558" i="14" s="1"/>
  <c r="BP559" i="4"/>
  <c r="AF346" i="14" s="1"/>
  <c r="BK559" i="4"/>
  <c r="BJ559" i="4"/>
  <c r="W692" i="4"/>
  <c r="X693" i="4"/>
  <c r="Y693" i="4" s="1"/>
  <c r="S693" i="4"/>
  <c r="BE560" i="4" l="1"/>
  <c r="BM560" i="4" s="1"/>
  <c r="BN560" i="4" s="1"/>
  <c r="BO560" i="4" s="1"/>
  <c r="BS559" i="4"/>
  <c r="V693" i="4"/>
  <c r="AA693" i="4"/>
  <c r="E679" i="12"/>
  <c r="BG560" i="4" l="1"/>
  <c r="BK560" i="4" s="1"/>
  <c r="W693" i="4"/>
  <c r="U694" i="4"/>
  <c r="F679" i="12"/>
  <c r="H679" i="12" s="1"/>
  <c r="E680" i="12"/>
  <c r="BI560" i="4" l="1"/>
  <c r="BL560" i="4" s="1"/>
  <c r="BP560" i="4"/>
  <c r="AF350" i="14" s="1"/>
  <c r="BQ560" i="4"/>
  <c r="BR560" i="4" s="1"/>
  <c r="BJ560" i="4"/>
  <c r="S694" i="4"/>
  <c r="X694" i="4"/>
  <c r="Y694" i="4" s="1"/>
  <c r="F680" i="12"/>
  <c r="H680" i="12" s="1"/>
  <c r="BS560" i="4" l="1"/>
  <c r="AL559" i="14"/>
  <c r="BE561" i="4"/>
  <c r="BM561" i="4" s="1"/>
  <c r="BN561" i="4" s="1"/>
  <c r="BO561" i="4" s="1"/>
  <c r="AA694" i="4"/>
  <c r="V694" i="4"/>
  <c r="E681" i="12"/>
  <c r="BG561" i="4" l="1"/>
  <c r="BK561" i="4" s="1"/>
  <c r="BI561" i="4"/>
  <c r="BL561" i="4" s="1"/>
  <c r="U695" i="4"/>
  <c r="W694" i="4"/>
  <c r="F681" i="12"/>
  <c r="H681" i="12" s="1"/>
  <c r="BP561" i="4" l="1"/>
  <c r="AF352" i="14" s="1"/>
  <c r="BQ561" i="4"/>
  <c r="BR561" i="4" s="1"/>
  <c r="BJ561" i="4"/>
  <c r="S695" i="4"/>
  <c r="X695" i="4"/>
  <c r="Y695" i="4" s="1"/>
  <c r="BS561" i="4" l="1"/>
  <c r="AL560" i="14"/>
  <c r="BE562" i="4"/>
  <c r="BM562" i="4" s="1"/>
  <c r="BN562" i="4" s="1"/>
  <c r="BO562" i="4" s="1"/>
  <c r="AA695" i="4"/>
  <c r="V695" i="4"/>
  <c r="E682" i="12"/>
  <c r="BG562" i="4" l="1"/>
  <c r="BK562" i="4" s="1"/>
  <c r="U696" i="4"/>
  <c r="W695" i="4"/>
  <c r="F682" i="12"/>
  <c r="H682" i="12" s="1"/>
  <c r="BI562" i="4" l="1"/>
  <c r="BL562" i="4" s="1"/>
  <c r="BP562" i="4" s="1"/>
  <c r="AF357" i="14" s="1"/>
  <c r="BJ562" i="4"/>
  <c r="S696" i="4"/>
  <c r="X696" i="4"/>
  <c r="Y696" i="4" s="1"/>
  <c r="BQ562" i="4" l="1"/>
  <c r="BR562" i="4" s="1"/>
  <c r="BS562" i="4"/>
  <c r="AL561" i="14"/>
  <c r="BE563" i="4"/>
  <c r="BM563" i="4" s="1"/>
  <c r="BN563" i="4" s="1"/>
  <c r="BO563" i="4" s="1"/>
  <c r="BG563" i="4"/>
  <c r="BK563" i="4" s="1"/>
  <c r="AA696" i="4"/>
  <c r="V696" i="4"/>
  <c r="E683" i="12"/>
  <c r="BI563" i="4" l="1"/>
  <c r="BL563" i="4" s="1"/>
  <c r="W696" i="4"/>
  <c r="U697" i="4"/>
  <c r="F683" i="12"/>
  <c r="H683" i="12" s="1"/>
  <c r="BQ563" i="4" l="1"/>
  <c r="BR563" i="4" s="1"/>
  <c r="BP563" i="4"/>
  <c r="AF360" i="14" s="1"/>
  <c r="BJ563" i="4"/>
  <c r="S697" i="4"/>
  <c r="X697" i="4"/>
  <c r="BS563" i="4" l="1"/>
  <c r="AL562" i="14"/>
  <c r="BE564" i="4"/>
  <c r="BM564" i="4" s="1"/>
  <c r="BN564" i="4" s="1"/>
  <c r="BO564" i="4" s="1"/>
  <c r="Y697" i="4"/>
  <c r="AA697" i="4" s="1"/>
  <c r="V697" i="4"/>
  <c r="E684" i="12"/>
  <c r="BG564" i="4" l="1"/>
  <c r="BK564" i="4" s="1"/>
  <c r="BI564" i="4"/>
  <c r="BL564" i="4" s="1"/>
  <c r="W697" i="4"/>
  <c r="U698" i="4"/>
  <c r="F684" i="12"/>
  <c r="H684" i="12" s="1"/>
  <c r="BQ564" i="4" l="1"/>
  <c r="BR564" i="4" s="1"/>
  <c r="AL563" i="14" s="1"/>
  <c r="BP564" i="4"/>
  <c r="AF364" i="14" s="1"/>
  <c r="BJ564" i="4"/>
  <c r="S698" i="4"/>
  <c r="X698" i="4"/>
  <c r="Y698" i="4" s="1"/>
  <c r="E685" i="12"/>
  <c r="BE565" i="4" l="1"/>
  <c r="BS564" i="4"/>
  <c r="AA698" i="4"/>
  <c r="V698" i="4"/>
  <c r="F685" i="12"/>
  <c r="H685" i="12" s="1"/>
  <c r="BG565" i="4" l="1"/>
  <c r="BK565" i="4" s="1"/>
  <c r="BM565" i="4"/>
  <c r="BN565" i="4" s="1"/>
  <c r="BO565" i="4" s="1"/>
  <c r="W698" i="4"/>
  <c r="U699" i="4"/>
  <c r="E686" i="12"/>
  <c r="BI565" i="4" l="1"/>
  <c r="BL565" i="4" s="1"/>
  <c r="BQ565" i="4" s="1"/>
  <c r="BR565" i="4" s="1"/>
  <c r="S699" i="4"/>
  <c r="X699" i="4"/>
  <c r="F686" i="12"/>
  <c r="H686" i="12" s="1"/>
  <c r="BJ565" i="4" l="1"/>
  <c r="BP565" i="4"/>
  <c r="AF368" i="14" s="1"/>
  <c r="BS565" i="4"/>
  <c r="AL564" i="14"/>
  <c r="BE566" i="4"/>
  <c r="BM566" i="4" s="1"/>
  <c r="BN566" i="4" s="1"/>
  <c r="BO566" i="4" s="1"/>
  <c r="BG566" i="4"/>
  <c r="BK566" i="4" s="1"/>
  <c r="Y699" i="4"/>
  <c r="AA699" i="4" s="1"/>
  <c r="V699" i="4"/>
  <c r="BI566" i="4" l="1"/>
  <c r="W699" i="4"/>
  <c r="U700" i="4"/>
  <c r="E687" i="12"/>
  <c r="BL566" i="4" l="1"/>
  <c r="BJ566" i="4"/>
  <c r="S700" i="4"/>
  <c r="X700" i="4"/>
  <c r="F687" i="12"/>
  <c r="H687" i="12" s="1"/>
  <c r="E688" i="12"/>
  <c r="BE567" i="4" l="1"/>
  <c r="BM567" i="4" s="1"/>
  <c r="BN567" i="4" s="1"/>
  <c r="BO567" i="4" s="1"/>
  <c r="BQ566" i="4"/>
  <c r="BR566" i="4" s="1"/>
  <c r="AL565" i="14" s="1"/>
  <c r="BP566" i="4"/>
  <c r="AF371" i="14" s="1"/>
  <c r="Y700" i="4"/>
  <c r="AA700" i="4" s="1"/>
  <c r="V700" i="4"/>
  <c r="F688" i="12"/>
  <c r="H688" i="12" s="1"/>
  <c r="BG567" i="4" l="1"/>
  <c r="BI567" i="4" s="1"/>
  <c r="BL567" i="4" s="1"/>
  <c r="BS566" i="4"/>
  <c r="W700" i="4"/>
  <c r="U701" i="4"/>
  <c r="BK567" i="4" l="1"/>
  <c r="BJ567" i="4"/>
  <c r="BP567" i="4"/>
  <c r="AF375" i="14" s="1"/>
  <c r="BQ567" i="4"/>
  <c r="BR567" i="4" s="1"/>
  <c r="BE568" i="4"/>
  <c r="BM568" i="4" s="1"/>
  <c r="BN568" i="4" s="1"/>
  <c r="BO568" i="4" s="1"/>
  <c r="S701" i="4"/>
  <c r="X701" i="4"/>
  <c r="E689" i="12"/>
  <c r="BS567" i="4" l="1"/>
  <c r="AL566" i="14"/>
  <c r="BG568" i="4"/>
  <c r="BK568" i="4" s="1"/>
  <c r="Y701" i="4"/>
  <c r="AA701" i="4" s="1"/>
  <c r="V701" i="4"/>
  <c r="F689" i="12"/>
  <c r="H689" i="12" s="1"/>
  <c r="BI568" i="4" l="1"/>
  <c r="BL568" i="4" s="1"/>
  <c r="W701" i="4"/>
  <c r="U702" i="4"/>
  <c r="E690" i="12"/>
  <c r="BP568" i="4" l="1"/>
  <c r="AF379" i="14" s="1"/>
  <c r="BQ568" i="4"/>
  <c r="BR568" i="4" s="1"/>
  <c r="BJ568" i="4"/>
  <c r="S702" i="4"/>
  <c r="X702" i="4"/>
  <c r="F690" i="12"/>
  <c r="H690" i="12" s="1"/>
  <c r="BS568" i="4" l="1"/>
  <c r="AL567" i="14"/>
  <c r="BE569" i="4"/>
  <c r="BM569" i="4" s="1"/>
  <c r="BN569" i="4" s="1"/>
  <c r="BO569" i="4" s="1"/>
  <c r="Y702" i="4"/>
  <c r="AA702" i="4" s="1"/>
  <c r="V702" i="4"/>
  <c r="BG569" i="4" l="1"/>
  <c r="BK569" i="4" s="1"/>
  <c r="W702" i="4"/>
  <c r="U703" i="4"/>
  <c r="E691" i="12"/>
  <c r="BI569" i="4" l="1"/>
  <c r="BL569" i="4" s="1"/>
  <c r="BQ569" i="4" s="1"/>
  <c r="BR569" i="4" s="1"/>
  <c r="AL568" i="14" s="1"/>
  <c r="S703" i="4"/>
  <c r="X703" i="4"/>
  <c r="Y703" i="4" s="1"/>
  <c r="F691" i="12"/>
  <c r="H691" i="12" s="1"/>
  <c r="BP569" i="4" l="1"/>
  <c r="AF381" i="14" s="1"/>
  <c r="BJ569" i="4"/>
  <c r="BE570" i="4" s="1"/>
  <c r="BM570" i="4" s="1"/>
  <c r="BN570" i="4" s="1"/>
  <c r="BO570" i="4" s="1"/>
  <c r="V703" i="4"/>
  <c r="U704" i="4" s="1"/>
  <c r="AA703" i="4"/>
  <c r="E692" i="12"/>
  <c r="BG570" i="4" l="1"/>
  <c r="BS569" i="4"/>
  <c r="W703" i="4"/>
  <c r="S704" i="4"/>
  <c r="X704" i="4"/>
  <c r="F692" i="12"/>
  <c r="H692" i="12" s="1"/>
  <c r="BK570" i="4" l="1"/>
  <c r="BI570" i="4"/>
  <c r="Y704" i="4"/>
  <c r="AA704" i="4" s="1"/>
  <c r="V704" i="4"/>
  <c r="W704" i="4" s="1"/>
  <c r="BL570" i="4" l="1"/>
  <c r="BJ570" i="4"/>
  <c r="BE571" i="4" s="1"/>
  <c r="BM571" i="4" s="1"/>
  <c r="BN571" i="4" s="1"/>
  <c r="BO571" i="4" s="1"/>
  <c r="U705" i="4"/>
  <c r="E693" i="12"/>
  <c r="BG571" i="4" l="1"/>
  <c r="BQ570" i="4"/>
  <c r="BR570" i="4" s="1"/>
  <c r="BP570" i="4"/>
  <c r="AF384" i="14" s="1"/>
  <c r="X705" i="4"/>
  <c r="S705" i="4"/>
  <c r="F693" i="12"/>
  <c r="H693" i="12" s="1"/>
  <c r="BK571" i="4" l="1"/>
  <c r="BI571" i="4"/>
  <c r="AL569" i="14"/>
  <c r="BS570" i="4"/>
  <c r="Y705" i="4"/>
  <c r="AA705" i="4" s="1"/>
  <c r="V705" i="4"/>
  <c r="U706" i="4" s="1"/>
  <c r="E694" i="12"/>
  <c r="BL571" i="4" l="1"/>
  <c r="BJ571" i="4"/>
  <c r="BE572" i="4" s="1"/>
  <c r="BM572" i="4" s="1"/>
  <c r="BN572" i="4" s="1"/>
  <c r="BO572" i="4" s="1"/>
  <c r="W705" i="4"/>
  <c r="S706" i="4"/>
  <c r="X706" i="4"/>
  <c r="Y706" i="4" s="1"/>
  <c r="F694" i="12"/>
  <c r="H694" i="12" s="1"/>
  <c r="BG572" i="4" l="1"/>
  <c r="BI572" i="4" s="1"/>
  <c r="BL572" i="4" s="1"/>
  <c r="BQ571" i="4"/>
  <c r="BR571" i="4" s="1"/>
  <c r="BP571" i="4"/>
  <c r="AF335" i="14" s="1"/>
  <c r="BQ572" i="4"/>
  <c r="BR572" i="4" s="1"/>
  <c r="BP572" i="4"/>
  <c r="AF328" i="14" s="1"/>
  <c r="BK572" i="4"/>
  <c r="V706" i="4"/>
  <c r="U707" i="4" s="1"/>
  <c r="AA706" i="4"/>
  <c r="E695" i="12"/>
  <c r="BJ572" i="4" l="1"/>
  <c r="BS571" i="4"/>
  <c r="AL570" i="14"/>
  <c r="BS572" i="4"/>
  <c r="AL571" i="14"/>
  <c r="BE573" i="4"/>
  <c r="BM573" i="4" s="1"/>
  <c r="BN573" i="4" s="1"/>
  <c r="BO573" i="4" s="1"/>
  <c r="W706" i="4"/>
  <c r="X707" i="4"/>
  <c r="S707" i="4"/>
  <c r="F695" i="12"/>
  <c r="H695" i="12" s="1"/>
  <c r="BG573" i="4" l="1"/>
  <c r="BK573" i="4" s="1"/>
  <c r="Y707" i="4"/>
  <c r="AA707" i="4" s="1"/>
  <c r="V707" i="4"/>
  <c r="U708" i="4" s="1"/>
  <c r="BI573" i="4" l="1"/>
  <c r="BL573" i="4" s="1"/>
  <c r="BP573" i="4"/>
  <c r="AF275" i="14" s="1"/>
  <c r="BQ573" i="4"/>
  <c r="BR573" i="4" s="1"/>
  <c r="BJ573" i="4"/>
  <c r="W707" i="4"/>
  <c r="S708" i="4"/>
  <c r="X708" i="4"/>
  <c r="E696" i="12"/>
  <c r="BS573" i="4" l="1"/>
  <c r="AL572" i="14"/>
  <c r="BE574" i="4"/>
  <c r="BM574" i="4" s="1"/>
  <c r="BN574" i="4" s="1"/>
  <c r="BO574" i="4" s="1"/>
  <c r="Y708" i="4"/>
  <c r="AA708" i="4" s="1"/>
  <c r="V708" i="4"/>
  <c r="F696" i="12"/>
  <c r="H696" i="12" s="1"/>
  <c r="BG574" i="4" l="1"/>
  <c r="BK574" i="4" s="1"/>
  <c r="W708" i="4"/>
  <c r="U709" i="4"/>
  <c r="BI574" i="4" l="1"/>
  <c r="BL574" i="4" s="1"/>
  <c r="BP574" i="4"/>
  <c r="AF277" i="14" s="1"/>
  <c r="BQ574" i="4"/>
  <c r="BR574" i="4" s="1"/>
  <c r="BJ574" i="4"/>
  <c r="S709" i="4"/>
  <c r="X709" i="4"/>
  <c r="E697" i="12"/>
  <c r="BS574" i="4" l="1"/>
  <c r="AL573" i="14"/>
  <c r="BE575" i="4"/>
  <c r="BM575" i="4" s="1"/>
  <c r="BN575" i="4" s="1"/>
  <c r="BO575" i="4" s="1"/>
  <c r="Y709" i="4"/>
  <c r="AA709" i="4" s="1"/>
  <c r="V709" i="4"/>
  <c r="F697" i="12"/>
  <c r="H697" i="12" s="1"/>
  <c r="BG575" i="4" l="1"/>
  <c r="BK575" i="4" s="1"/>
  <c r="BI575" i="4"/>
  <c r="BL575" i="4" s="1"/>
  <c r="W709" i="4"/>
  <c r="U710" i="4"/>
  <c r="BQ575" i="4" l="1"/>
  <c r="BR575" i="4" s="1"/>
  <c r="AL574" i="14" s="1"/>
  <c r="BP575" i="4"/>
  <c r="AF279" i="14" s="1"/>
  <c r="BJ575" i="4"/>
  <c r="X710" i="4"/>
  <c r="Y710" i="4" s="1"/>
  <c r="S710" i="4"/>
  <c r="E698" i="12"/>
  <c r="BE576" i="4" l="1"/>
  <c r="BS575" i="4"/>
  <c r="V710" i="4"/>
  <c r="AA710" i="4"/>
  <c r="F698" i="12"/>
  <c r="H698" i="12" s="1"/>
  <c r="BM576" i="4" l="1"/>
  <c r="BN576" i="4" s="1"/>
  <c r="BO576" i="4" s="1"/>
  <c r="BG576" i="4"/>
  <c r="BK576" i="4" s="1"/>
  <c r="W710" i="4"/>
  <c r="U711" i="4"/>
  <c r="BI576" i="4" l="1"/>
  <c r="BL576" i="4" s="1"/>
  <c r="BQ576" i="4" s="1"/>
  <c r="BR576" i="4" s="1"/>
  <c r="AL575" i="14" s="1"/>
  <c r="X711" i="4"/>
  <c r="Y711" i="4" s="1"/>
  <c r="S711" i="4"/>
  <c r="E699" i="12"/>
  <c r="BP576" i="4" l="1"/>
  <c r="BJ576" i="4"/>
  <c r="AA711" i="4"/>
  <c r="V711" i="4"/>
  <c r="F699" i="12"/>
  <c r="H699" i="12" s="1"/>
  <c r="BS576" i="4" l="1"/>
  <c r="AF288" i="14"/>
  <c r="BE577" i="4"/>
  <c r="W711" i="4"/>
  <c r="U712" i="4"/>
  <c r="E700" i="12"/>
  <c r="BM577" i="4" l="1"/>
  <c r="BN577" i="4" s="1"/>
  <c r="BO577" i="4" s="1"/>
  <c r="BG577" i="4"/>
  <c r="BI577" i="4" s="1"/>
  <c r="BL577" i="4" s="1"/>
  <c r="BP577" i="4" s="1"/>
  <c r="AF294" i="14" s="1"/>
  <c r="S712" i="4"/>
  <c r="X712" i="4"/>
  <c r="F700" i="12"/>
  <c r="H700" i="12" s="1"/>
  <c r="BQ577" i="4" l="1"/>
  <c r="BR577" i="4" s="1"/>
  <c r="BK577" i="4"/>
  <c r="BJ577" i="4"/>
  <c r="Y712" i="4"/>
  <c r="AA712" i="4" s="1"/>
  <c r="V712" i="4"/>
  <c r="W712" i="4" s="1"/>
  <c r="BS577" i="4" l="1"/>
  <c r="AL576" i="14"/>
  <c r="BE578" i="4"/>
  <c r="BM578" i="4" s="1"/>
  <c r="BN578" i="4" s="1"/>
  <c r="BO578" i="4" s="1"/>
  <c r="U713" i="4"/>
  <c r="S713" i="4" s="1"/>
  <c r="E701" i="12"/>
  <c r="BG578" i="4" l="1"/>
  <c r="BK578" i="4" s="1"/>
  <c r="X713" i="4"/>
  <c r="V713" i="4"/>
  <c r="F701" i="12"/>
  <c r="H701" i="12" s="1"/>
  <c r="BI578" i="4" l="1"/>
  <c r="BL578" i="4" s="1"/>
  <c r="BQ578" i="4" s="1"/>
  <c r="BR578" i="4" s="1"/>
  <c r="AL577" i="14" s="1"/>
  <c r="Y713" i="4"/>
  <c r="AA713" i="4" s="1"/>
  <c r="W713" i="4"/>
  <c r="U714" i="4"/>
  <c r="BJ578" i="4" l="1"/>
  <c r="BP578" i="4"/>
  <c r="AF301" i="14" s="1"/>
  <c r="BE579" i="4"/>
  <c r="BM579" i="4" s="1"/>
  <c r="BN579" i="4" s="1"/>
  <c r="BO579" i="4" s="1"/>
  <c r="BS578" i="4"/>
  <c r="S714" i="4"/>
  <c r="X714" i="4"/>
  <c r="E702" i="12"/>
  <c r="BG579" i="4" l="1"/>
  <c r="BK579" i="4" s="1"/>
  <c r="Y714" i="4"/>
  <c r="AA714" i="4" s="1"/>
  <c r="V714" i="4"/>
  <c r="W714" i="4" s="1"/>
  <c r="F702" i="12"/>
  <c r="H702" i="12" s="1"/>
  <c r="BI579" i="4" l="1"/>
  <c r="BL579" i="4" s="1"/>
  <c r="U715" i="4"/>
  <c r="BJ579" i="4" l="1"/>
  <c r="BP579" i="4"/>
  <c r="AF312" i="14" s="1"/>
  <c r="BQ579" i="4"/>
  <c r="BR579" i="4" s="1"/>
  <c r="X715" i="4"/>
  <c r="S715" i="4"/>
  <c r="E703" i="12"/>
  <c r="BS579" i="4" l="1"/>
  <c r="AL578" i="14"/>
  <c r="BE580" i="4"/>
  <c r="Y715" i="4"/>
  <c r="AA715" i="4" s="1"/>
  <c r="V715" i="4"/>
  <c r="W715" i="4" s="1"/>
  <c r="F703" i="12"/>
  <c r="H703" i="12" s="1"/>
  <c r="BM580" i="4" l="1"/>
  <c r="BN580" i="4" s="1"/>
  <c r="BO580" i="4" s="1"/>
  <c r="BG580" i="4"/>
  <c r="BK580" i="4" s="1"/>
  <c r="U716" i="4"/>
  <c r="S716" i="4" s="1"/>
  <c r="E704" i="12"/>
  <c r="BI580" i="4" l="1"/>
  <c r="BL580" i="4" s="1"/>
  <c r="BQ580" i="4" s="1"/>
  <c r="BR580" i="4" s="1"/>
  <c r="AL579" i="14" s="1"/>
  <c r="X716" i="4"/>
  <c r="Y716" i="4" s="1"/>
  <c r="AA716" i="4" s="1"/>
  <c r="V716" i="4"/>
  <c r="W716" i="4" s="1"/>
  <c r="F704" i="12"/>
  <c r="H704" i="12" s="1"/>
  <c r="BJ580" i="4" l="1"/>
  <c r="BP580" i="4"/>
  <c r="AF321" i="14" s="1"/>
  <c r="BE581" i="4"/>
  <c r="BM581" i="4" s="1"/>
  <c r="BN581" i="4" s="1"/>
  <c r="BO581" i="4" s="1"/>
  <c r="BS580" i="4"/>
  <c r="U717" i="4"/>
  <c r="S717" i="4" s="1"/>
  <c r="E705" i="12"/>
  <c r="BG581" i="4" l="1"/>
  <c r="BK581" i="4" s="1"/>
  <c r="X717" i="4"/>
  <c r="V717" i="4"/>
  <c r="U718" i="4" s="1"/>
  <c r="F705" i="12"/>
  <c r="H705" i="12" s="1"/>
  <c r="BI581" i="4" l="1"/>
  <c r="BL581" i="4" s="1"/>
  <c r="Y717" i="4"/>
  <c r="AA717" i="4" s="1"/>
  <c r="W717" i="4"/>
  <c r="S718" i="4"/>
  <c r="BJ581" i="4" l="1"/>
  <c r="BE582" i="4"/>
  <c r="BM582" i="4" s="1"/>
  <c r="BN582" i="4" s="1"/>
  <c r="BO582" i="4" s="1"/>
  <c r="BP581" i="4"/>
  <c r="AF332" i="14" s="1"/>
  <c r="BQ581" i="4"/>
  <c r="BR581" i="4" s="1"/>
  <c r="AL580" i="14" s="1"/>
  <c r="X718" i="4"/>
  <c r="V718" i="4"/>
  <c r="E706" i="12"/>
  <c r="BS581" i="4" l="1"/>
  <c r="BG582" i="4"/>
  <c r="BK582" i="4" s="1"/>
  <c r="Y718" i="4"/>
  <c r="AA718" i="4" s="1"/>
  <c r="W718" i="4"/>
  <c r="U719" i="4"/>
  <c r="F706" i="12"/>
  <c r="H706" i="12" s="1"/>
  <c r="BI582" i="4" l="1"/>
  <c r="BL582" i="4" s="1"/>
  <c r="S719" i="4"/>
  <c r="X719" i="4"/>
  <c r="Y719" i="4" s="1"/>
  <c r="BP582" i="4" l="1"/>
  <c r="AF344" i="14" s="1"/>
  <c r="BQ582" i="4"/>
  <c r="BR582" i="4" s="1"/>
  <c r="BJ582" i="4"/>
  <c r="V719" i="4"/>
  <c r="U720" i="4" s="1"/>
  <c r="AA719" i="4"/>
  <c r="E707" i="12"/>
  <c r="BS582" i="4" l="1"/>
  <c r="AL581" i="14"/>
  <c r="BE583" i="4"/>
  <c r="BM583" i="4" s="1"/>
  <c r="BN583" i="4" s="1"/>
  <c r="BO583" i="4" s="1"/>
  <c r="W719" i="4"/>
  <c r="S720" i="4"/>
  <c r="X720" i="4"/>
  <c r="F707" i="12"/>
  <c r="H707" i="12" s="1"/>
  <c r="BG583" i="4" l="1"/>
  <c r="BK583" i="4" s="1"/>
  <c r="Y720" i="4"/>
  <c r="AA720" i="4" s="1"/>
  <c r="V720" i="4"/>
  <c r="W720" i="4" s="1"/>
  <c r="E708" i="12"/>
  <c r="BI583" i="4" l="1"/>
  <c r="BL583" i="4"/>
  <c r="BJ583" i="4"/>
  <c r="U721" i="4"/>
  <c r="F708" i="12"/>
  <c r="H708" i="12" s="1"/>
  <c r="BE584" i="4" l="1"/>
  <c r="BG584" i="4" s="1"/>
  <c r="BK584" i="4" s="1"/>
  <c r="BP583" i="4"/>
  <c r="AF356" i="14" s="1"/>
  <c r="BQ583" i="4"/>
  <c r="BR583" i="4" s="1"/>
  <c r="AL582" i="14" s="1"/>
  <c r="S721" i="4"/>
  <c r="V721" i="4" s="1"/>
  <c r="U722" i="4" s="1"/>
  <c r="X721" i="4"/>
  <c r="E709" i="12"/>
  <c r="BM584" i="4" l="1"/>
  <c r="BN584" i="4" s="1"/>
  <c r="BO584" i="4" s="1"/>
  <c r="BS583" i="4"/>
  <c r="BI584" i="4"/>
  <c r="BL584" i="4" s="1"/>
  <c r="Y721" i="4"/>
  <c r="AA721" i="4" s="1"/>
  <c r="W721" i="4"/>
  <c r="S722" i="4"/>
  <c r="F709" i="12"/>
  <c r="H709" i="12" s="1"/>
  <c r="BP584" i="4" l="1"/>
  <c r="AF367" i="14" s="1"/>
  <c r="BQ584" i="4"/>
  <c r="BR584" i="4" s="1"/>
  <c r="AL583" i="14" s="1"/>
  <c r="BJ584" i="4"/>
  <c r="X722" i="4"/>
  <c r="Y722" i="4" s="1"/>
  <c r="AA722" i="4" s="1"/>
  <c r="V722" i="4"/>
  <c r="W722" i="4" s="1"/>
  <c r="BE585" i="4" l="1"/>
  <c r="BM585" i="4" s="1"/>
  <c r="BN585" i="4" s="1"/>
  <c r="BO585" i="4" s="1"/>
  <c r="BS584" i="4"/>
  <c r="U723" i="4"/>
  <c r="E710" i="12"/>
  <c r="BG585" i="4" l="1"/>
  <c r="BK585" i="4" s="1"/>
  <c r="BI585" i="4"/>
  <c r="BL585" i="4" s="1"/>
  <c r="BP585" i="4" s="1"/>
  <c r="AF377" i="14" s="1"/>
  <c r="S723" i="4"/>
  <c r="X723" i="4"/>
  <c r="F710" i="12"/>
  <c r="H710" i="12" s="1"/>
  <c r="BJ585" i="4" l="1"/>
  <c r="BE586" i="4" s="1"/>
  <c r="BM586" i="4" s="1"/>
  <c r="BN586" i="4" s="1"/>
  <c r="BO586" i="4" s="1"/>
  <c r="BQ585" i="4"/>
  <c r="BR585" i="4" s="1"/>
  <c r="BS585" i="4" s="1"/>
  <c r="Y723" i="4"/>
  <c r="AA723" i="4" s="1"/>
  <c r="V723" i="4"/>
  <c r="W723" i="4" s="1"/>
  <c r="AL584" i="14" l="1"/>
  <c r="BG586" i="4"/>
  <c r="BI586" i="4" s="1"/>
  <c r="BL586" i="4" s="1"/>
  <c r="U724" i="4"/>
  <c r="X724" i="4" s="1"/>
  <c r="E711" i="12"/>
  <c r="BK586" i="4" l="1"/>
  <c r="BJ586" i="4"/>
  <c r="BE587" i="4"/>
  <c r="BQ586" i="4"/>
  <c r="BR586" i="4" s="1"/>
  <c r="AL585" i="14" s="1"/>
  <c r="BP586" i="4"/>
  <c r="AF386" i="14" s="1"/>
  <c r="Y724" i="4"/>
  <c r="AA724" i="4" s="1"/>
  <c r="S724" i="4"/>
  <c r="E712" i="12"/>
  <c r="F711" i="12"/>
  <c r="H711" i="12" s="1"/>
  <c r="BS586" i="4" l="1"/>
  <c r="BG587" i="4"/>
  <c r="BI587" i="4" s="1"/>
  <c r="BM587" i="4"/>
  <c r="BN587" i="4" s="1"/>
  <c r="BO587" i="4" s="1"/>
  <c r="V724" i="4"/>
  <c r="F712" i="12"/>
  <c r="H712" i="12" s="1"/>
  <c r="BK587" i="4" l="1"/>
  <c r="BL587" i="4"/>
  <c r="W724" i="4"/>
  <c r="U725" i="4"/>
  <c r="BQ587" i="4" l="1"/>
  <c r="BR587" i="4" s="1"/>
  <c r="AL586" i="14" s="1"/>
  <c r="BP587" i="4"/>
  <c r="BJ587" i="4"/>
  <c r="X725" i="4"/>
  <c r="S725" i="4"/>
  <c r="E713" i="12"/>
  <c r="BS587" i="4" l="1"/>
  <c r="AF392" i="14"/>
  <c r="BE588" i="4"/>
  <c r="BM588" i="4" s="1"/>
  <c r="BN588" i="4" s="1"/>
  <c r="BO588" i="4" s="1"/>
  <c r="Y725" i="4"/>
  <c r="AA725" i="4" s="1"/>
  <c r="V725" i="4"/>
  <c r="F713" i="12"/>
  <c r="H713" i="12" s="1"/>
  <c r="BG588" i="4" l="1"/>
  <c r="BK588" i="4" s="1"/>
  <c r="W725" i="4"/>
  <c r="U726" i="4"/>
  <c r="BI588" i="4" l="1"/>
  <c r="BL588" i="4" s="1"/>
  <c r="S726" i="4"/>
  <c r="X726" i="4"/>
  <c r="Y726" i="4" s="1"/>
  <c r="E714" i="12"/>
  <c r="BJ588" i="4" l="1"/>
  <c r="BE589" i="4" s="1"/>
  <c r="BP588" i="4"/>
  <c r="AF395" i="14" s="1"/>
  <c r="BQ588" i="4"/>
  <c r="BR588" i="4" s="1"/>
  <c r="AL587" i="14" s="1"/>
  <c r="AA726" i="4"/>
  <c r="V726" i="4"/>
  <c r="F714" i="12"/>
  <c r="H714" i="12" s="1"/>
  <c r="BM589" i="4" l="1"/>
  <c r="BN589" i="4" s="1"/>
  <c r="BO589" i="4" s="1"/>
  <c r="BG589" i="4"/>
  <c r="BI589" i="4" s="1"/>
  <c r="BS588" i="4"/>
  <c r="U727" i="4"/>
  <c r="S727" i="4" s="1"/>
  <c r="W726" i="4"/>
  <c r="BK589" i="4" l="1"/>
  <c r="BL589" i="4"/>
  <c r="BJ589" i="4"/>
  <c r="V727" i="4"/>
  <c r="X727" i="4"/>
  <c r="Y727" i="4" s="1"/>
  <c r="E715" i="12"/>
  <c r="BE590" i="4" l="1"/>
  <c r="BM590" i="4" s="1"/>
  <c r="BN590" i="4" s="1"/>
  <c r="BO590" i="4" s="1"/>
  <c r="BQ589" i="4"/>
  <c r="BR589" i="4" s="1"/>
  <c r="AL588" i="14" s="1"/>
  <c r="BP589" i="4"/>
  <c r="AF399" i="14" s="1"/>
  <c r="U728" i="4"/>
  <c r="S728" i="4" s="1"/>
  <c r="W727" i="4"/>
  <c r="AA727" i="4"/>
  <c r="F715" i="12"/>
  <c r="H715" i="12" s="1"/>
  <c r="BG590" i="4" l="1"/>
  <c r="BK590" i="4" s="1"/>
  <c r="BS589" i="4"/>
  <c r="V728" i="4"/>
  <c r="X728" i="4"/>
  <c r="E716" i="12"/>
  <c r="BI590" i="4" l="1"/>
  <c r="BL590" i="4" s="1"/>
  <c r="BQ590" i="4" s="1"/>
  <c r="BR590" i="4" s="1"/>
  <c r="AL589" i="14" s="1"/>
  <c r="BP590" i="4"/>
  <c r="Y728" i="4"/>
  <c r="AA728" i="4" s="1"/>
  <c r="W728" i="4"/>
  <c r="U729" i="4"/>
  <c r="F716" i="12"/>
  <c r="H716" i="12" s="1"/>
  <c r="BJ590" i="4" l="1"/>
  <c r="BE591" i="4" s="1"/>
  <c r="BM591" i="4" s="1"/>
  <c r="BN591" i="4" s="1"/>
  <c r="BO591" i="4" s="1"/>
  <c r="BS590" i="4"/>
  <c r="AF402" i="14"/>
  <c r="X729" i="4"/>
  <c r="S729" i="4"/>
  <c r="BG591" i="4" l="1"/>
  <c r="Y729" i="4"/>
  <c r="AA729" i="4" s="1"/>
  <c r="V729" i="4"/>
  <c r="E717" i="12"/>
  <c r="BI591" i="4" l="1"/>
  <c r="BL591" i="4" s="1"/>
  <c r="BQ591" i="4" s="1"/>
  <c r="BR591" i="4" s="1"/>
  <c r="AL590" i="14" s="1"/>
  <c r="BK591" i="4"/>
  <c r="W729" i="4"/>
  <c r="U730" i="4"/>
  <c r="S730" i="4" s="1"/>
  <c r="F717" i="12"/>
  <c r="H717" i="12" s="1"/>
  <c r="BP591" i="4" l="1"/>
  <c r="AF407" i="14" s="1"/>
  <c r="BJ591" i="4"/>
  <c r="V730" i="4"/>
  <c r="X730" i="4"/>
  <c r="Y730" i="4" s="1"/>
  <c r="BS591" i="4" l="1"/>
  <c r="BE592" i="4"/>
  <c r="BM592" i="4" s="1"/>
  <c r="BN592" i="4" s="1"/>
  <c r="BO592" i="4" s="1"/>
  <c r="AA730" i="4"/>
  <c r="U731" i="4"/>
  <c r="S731" i="4" s="1"/>
  <c r="W730" i="4"/>
  <c r="E718" i="12"/>
  <c r="BG592" i="4" l="1"/>
  <c r="BK592" i="4" s="1"/>
  <c r="V731" i="4"/>
  <c r="X731" i="4"/>
  <c r="Y731" i="4" s="1"/>
  <c r="F718" i="12"/>
  <c r="H718" i="12" s="1"/>
  <c r="BI592" i="4" l="1"/>
  <c r="BJ592" i="4" s="1"/>
  <c r="AA731" i="4"/>
  <c r="U732" i="4"/>
  <c r="W731" i="4"/>
  <c r="BL592" i="4" l="1"/>
  <c r="BE593" i="4"/>
  <c r="BG593" i="4" s="1"/>
  <c r="BK593" i="4" s="1"/>
  <c r="BP592" i="4"/>
  <c r="AF410" i="14" s="1"/>
  <c r="BQ592" i="4"/>
  <c r="BR592" i="4" s="1"/>
  <c r="AL591" i="14" s="1"/>
  <c r="X732" i="4"/>
  <c r="S732" i="4"/>
  <c r="E719" i="12"/>
  <c r="BM593" i="4" l="1"/>
  <c r="BN593" i="4" s="1"/>
  <c r="BO593" i="4" s="1"/>
  <c r="BS592" i="4"/>
  <c r="BI593" i="4"/>
  <c r="BL593" i="4" s="1"/>
  <c r="Y732" i="4"/>
  <c r="AA732" i="4" s="1"/>
  <c r="V732" i="4"/>
  <c r="F719" i="12"/>
  <c r="H719" i="12" s="1"/>
  <c r="BP593" i="4" l="1"/>
  <c r="AF413" i="14" s="1"/>
  <c r="BQ593" i="4"/>
  <c r="BR593" i="4" s="1"/>
  <c r="BJ593" i="4"/>
  <c r="W732" i="4"/>
  <c r="U733" i="4"/>
  <c r="S733" i="4" s="1"/>
  <c r="E720" i="12"/>
  <c r="BS593" i="4" l="1"/>
  <c r="AL592" i="14"/>
  <c r="BE594" i="4"/>
  <c r="BM594" i="4" s="1"/>
  <c r="BN594" i="4" s="1"/>
  <c r="BO594" i="4" s="1"/>
  <c r="V733" i="4"/>
  <c r="X733" i="4"/>
  <c r="F720" i="12"/>
  <c r="H720" i="12" s="1"/>
  <c r="BG594" i="4" l="1"/>
  <c r="BK594" i="4" s="1"/>
  <c r="Y733" i="4"/>
  <c r="AA733" i="4" s="1"/>
  <c r="W733" i="4"/>
  <c r="U734" i="4"/>
  <c r="E721" i="12"/>
  <c r="BI594" i="4" l="1"/>
  <c r="BL594" i="4" s="1"/>
  <c r="BP594" i="4" s="1"/>
  <c r="AF415" i="14" s="1"/>
  <c r="BJ594" i="4"/>
  <c r="S734" i="4"/>
  <c r="X734" i="4"/>
  <c r="F721" i="12"/>
  <c r="H721" i="12" s="1"/>
  <c r="BQ594" i="4" l="1"/>
  <c r="BR594" i="4" s="1"/>
  <c r="BS594" i="4" s="1"/>
  <c r="AL593" i="14"/>
  <c r="BE595" i="4"/>
  <c r="BM595" i="4" s="1"/>
  <c r="BN595" i="4" s="1"/>
  <c r="BO595" i="4" s="1"/>
  <c r="Y734" i="4"/>
  <c r="AA734" i="4" s="1"/>
  <c r="V734" i="4"/>
  <c r="BG595" i="4" l="1"/>
  <c r="BK595" i="4" s="1"/>
  <c r="W734" i="4"/>
  <c r="U735" i="4"/>
  <c r="E722" i="12"/>
  <c r="BI595" i="4" l="1"/>
  <c r="BL595" i="4" s="1"/>
  <c r="BP595" i="4" s="1"/>
  <c r="AF417" i="14" s="1"/>
  <c r="BJ595" i="4"/>
  <c r="S735" i="4"/>
  <c r="X735" i="4"/>
  <c r="Y735" i="4" s="1"/>
  <c r="F722" i="12"/>
  <c r="H722" i="12" s="1"/>
  <c r="BQ595" i="4" l="1"/>
  <c r="BR595" i="4" s="1"/>
  <c r="AL594" i="14" s="1"/>
  <c r="BS595" i="4"/>
  <c r="BE596" i="4"/>
  <c r="AA735" i="4"/>
  <c r="V735" i="4"/>
  <c r="BM596" i="4" l="1"/>
  <c r="BN596" i="4" s="1"/>
  <c r="BO596" i="4" s="1"/>
  <c r="BG596" i="4"/>
  <c r="BK596" i="4" s="1"/>
  <c r="W735" i="4"/>
  <c r="U736" i="4"/>
  <c r="E723" i="12"/>
  <c r="BI596" i="4" l="1"/>
  <c r="S736" i="4"/>
  <c r="X736" i="4"/>
  <c r="F723" i="12"/>
  <c r="H723" i="12" s="1"/>
  <c r="BL596" i="4" l="1"/>
  <c r="BJ596" i="4"/>
  <c r="Y736" i="4"/>
  <c r="AA736" i="4" s="1"/>
  <c r="V736" i="4"/>
  <c r="W736" i="4" s="1"/>
  <c r="E724" i="12"/>
  <c r="BE597" i="4" l="1"/>
  <c r="BM597" i="4" s="1"/>
  <c r="BN597" i="4" s="1"/>
  <c r="BO597" i="4" s="1"/>
  <c r="BQ596" i="4"/>
  <c r="BR596" i="4" s="1"/>
  <c r="AL595" i="14" s="1"/>
  <c r="BP596" i="4"/>
  <c r="AF418" i="14" s="1"/>
  <c r="F724" i="12"/>
  <c r="H724" i="12" s="1"/>
  <c r="BG597" i="4" l="1"/>
  <c r="BK597" i="4" s="1"/>
  <c r="BS596" i="4"/>
  <c r="E725" i="12"/>
  <c r="BI597" i="4" l="1"/>
  <c r="BL597" i="4" s="1"/>
  <c r="BQ597" i="4" s="1"/>
  <c r="BR597" i="4" s="1"/>
  <c r="F725" i="12"/>
  <c r="H725" i="12" s="1"/>
  <c r="BP597" i="4" l="1"/>
  <c r="AF419" i="14" s="1"/>
  <c r="BJ597" i="4"/>
  <c r="BS597" i="4"/>
  <c r="AL596" i="14"/>
  <c r="BE598" i="4"/>
  <c r="BM598" i="4" s="1"/>
  <c r="BN598" i="4" s="1"/>
  <c r="BO598" i="4" s="1"/>
  <c r="E726" i="12"/>
  <c r="BG598" i="4" l="1"/>
  <c r="BK598" i="4" s="1"/>
  <c r="F726" i="12"/>
  <c r="H726" i="12" s="1"/>
  <c r="BI598" i="4" l="1"/>
  <c r="BL598" i="4" s="1"/>
  <c r="E727" i="12"/>
  <c r="BJ598" i="4" l="1"/>
  <c r="BQ598" i="4"/>
  <c r="BR598" i="4" s="1"/>
  <c r="AL597" i="14" s="1"/>
  <c r="BP598" i="4"/>
  <c r="AF422" i="14" s="1"/>
  <c r="BE599" i="4"/>
  <c r="BM599" i="4" s="1"/>
  <c r="BN599" i="4" s="1"/>
  <c r="BO599" i="4" s="1"/>
  <c r="F727" i="12"/>
  <c r="H727" i="12" s="1"/>
  <c r="BG599" i="4" l="1"/>
  <c r="BK599" i="4" s="1"/>
  <c r="BS598" i="4"/>
  <c r="E728" i="12"/>
  <c r="BI599" i="4" l="1"/>
  <c r="BL599" i="4" s="1"/>
  <c r="BJ599" i="4"/>
  <c r="BE600" i="4"/>
  <c r="F728" i="12"/>
  <c r="H728" i="12" s="1"/>
  <c r="BP599" i="4" l="1"/>
  <c r="AF424" i="14" s="1"/>
  <c r="BQ599" i="4"/>
  <c r="BR599" i="4" s="1"/>
  <c r="BM600" i="4"/>
  <c r="BN600" i="4" s="1"/>
  <c r="BO600" i="4" s="1"/>
  <c r="BG600" i="4"/>
  <c r="E729" i="12"/>
  <c r="BS599" i="4" l="1"/>
  <c r="AL598" i="14"/>
  <c r="BK600" i="4"/>
  <c r="BI600" i="4"/>
  <c r="BL600" i="4" s="1"/>
  <c r="BJ600" i="4"/>
  <c r="F729" i="12"/>
  <c r="H729" i="12" s="1"/>
  <c r="BE601" i="4" l="1"/>
  <c r="BM601" i="4" s="1"/>
  <c r="BN601" i="4" s="1"/>
  <c r="BO601" i="4" s="1"/>
  <c r="BP600" i="4"/>
  <c r="AF427" i="14" s="1"/>
  <c r="BQ600" i="4"/>
  <c r="BR600" i="4" s="1"/>
  <c r="AL599" i="14" s="1"/>
  <c r="E730" i="12"/>
  <c r="BG601" i="4" l="1"/>
  <c r="BK601" i="4" s="1"/>
  <c r="BS600" i="4"/>
  <c r="F730" i="12"/>
  <c r="H730" i="12" s="1"/>
  <c r="BI601" i="4" l="1"/>
  <c r="BL601" i="4" s="1"/>
  <c r="E731" i="12"/>
  <c r="BJ601" i="4" l="1"/>
  <c r="BE602" i="4"/>
  <c r="BM602" i="4" s="1"/>
  <c r="BN602" i="4" s="1"/>
  <c r="BO602" i="4" s="1"/>
  <c r="BP601" i="4"/>
  <c r="AF428" i="14" s="1"/>
  <c r="BQ601" i="4"/>
  <c r="BR601" i="4" s="1"/>
  <c r="F731" i="12"/>
  <c r="H731" i="12" s="1"/>
  <c r="BG602" i="4" l="1"/>
  <c r="BK602" i="4" s="1"/>
  <c r="BS601" i="4"/>
  <c r="AL600" i="14"/>
  <c r="E732" i="12"/>
  <c r="BI602" i="4" l="1"/>
  <c r="BL602" i="4" s="1"/>
  <c r="BP602" i="4"/>
  <c r="AF430" i="14" s="1"/>
  <c r="BQ602" i="4"/>
  <c r="BR602" i="4" s="1"/>
  <c r="BJ602" i="4"/>
  <c r="F732" i="12"/>
  <c r="H732" i="12" s="1"/>
  <c r="BS602" i="4" l="1"/>
  <c r="AL601" i="14"/>
  <c r="BE603" i="4"/>
  <c r="BM603" i="4" s="1"/>
  <c r="BN603" i="4" s="1"/>
  <c r="BO603" i="4" s="1"/>
  <c r="E733" i="12"/>
  <c r="BG603" i="4" l="1"/>
  <c r="BK603" i="4" s="1"/>
  <c r="F733" i="12"/>
  <c r="H733" i="12" s="1"/>
  <c r="BI603" i="4" l="1"/>
  <c r="BL603" i="4" s="1"/>
  <c r="BP603" i="4" s="1"/>
  <c r="AF432" i="14" s="1"/>
  <c r="BJ603" i="4"/>
  <c r="K9" i="8"/>
  <c r="K11" i="8"/>
  <c r="K7" i="8"/>
  <c r="BQ603" i="4" l="1"/>
  <c r="BR603" i="4" s="1"/>
  <c r="AL602" i="14" s="1"/>
  <c r="BE604" i="4"/>
  <c r="BM604" i="4" s="1"/>
  <c r="BN604" i="4" s="1"/>
  <c r="BO604" i="4" s="1"/>
  <c r="E734" i="12"/>
  <c r="BS603" i="4" l="1"/>
  <c r="BG604" i="4"/>
  <c r="BI604" i="4" s="1"/>
  <c r="BL604" i="4" s="1"/>
  <c r="F734" i="12"/>
  <c r="H734" i="12" s="1"/>
  <c r="BP604" i="4" l="1"/>
  <c r="AF434" i="14" s="1"/>
  <c r="BQ604" i="4"/>
  <c r="BR604" i="4" s="1"/>
  <c r="BK604" i="4"/>
  <c r="BJ604" i="4"/>
  <c r="E735" i="12"/>
  <c r="K13" i="8"/>
  <c r="K10" i="8"/>
  <c r="BS604" i="4" l="1"/>
  <c r="AL603" i="14"/>
  <c r="BE605" i="4"/>
  <c r="BM605" i="4" s="1"/>
  <c r="BN605" i="4" s="1"/>
  <c r="BO605" i="4" s="1"/>
  <c r="J26" i="12"/>
  <c r="J22" i="12"/>
  <c r="J8" i="12"/>
  <c r="J14" i="12"/>
  <c r="J16" i="12"/>
  <c r="J12" i="12"/>
  <c r="J9" i="12"/>
  <c r="J10" i="12"/>
  <c r="J24" i="12"/>
  <c r="J20" i="12"/>
  <c r="J7" i="12"/>
  <c r="J30" i="12"/>
  <c r="J34" i="12"/>
  <c r="J18" i="12"/>
  <c r="J33" i="12"/>
  <c r="J21" i="12"/>
  <c r="J25" i="12"/>
  <c r="J32" i="12"/>
  <c r="J17" i="12"/>
  <c r="J29" i="12"/>
  <c r="J23" i="12"/>
  <c r="J15" i="12"/>
  <c r="J31" i="12"/>
  <c r="J13" i="12"/>
  <c r="J6" i="12"/>
  <c r="J28" i="12"/>
  <c r="J19" i="12"/>
  <c r="J35" i="12"/>
  <c r="J27" i="12"/>
  <c r="J11" i="12"/>
  <c r="J50" i="12"/>
  <c r="J42" i="12"/>
  <c r="J54" i="12"/>
  <c r="J55" i="12"/>
  <c r="J63" i="12"/>
  <c r="J62" i="12"/>
  <c r="J38" i="12"/>
  <c r="J58" i="12"/>
  <c r="J47" i="12"/>
  <c r="J39" i="12"/>
  <c r="J59" i="12"/>
  <c r="J51" i="12"/>
  <c r="J36" i="12"/>
  <c r="J43" i="12"/>
  <c r="J46" i="12"/>
  <c r="J61" i="12"/>
  <c r="J57" i="12"/>
  <c r="J56" i="12"/>
  <c r="J53" i="12"/>
  <c r="J40" i="12"/>
  <c r="J52" i="12"/>
  <c r="J37" i="12"/>
  <c r="J65" i="12"/>
  <c r="J44" i="12"/>
  <c r="J41" i="12"/>
  <c r="J64" i="12"/>
  <c r="J49" i="12"/>
  <c r="J45" i="12"/>
  <c r="J60" i="12"/>
  <c r="J48" i="12"/>
  <c r="F735" i="12"/>
  <c r="H735" i="12" s="1"/>
  <c r="D59" i="6" s="1"/>
  <c r="J735" i="12"/>
  <c r="J221" i="12"/>
  <c r="J660" i="12"/>
  <c r="J523" i="12"/>
  <c r="J353" i="12"/>
  <c r="J222" i="12"/>
  <c r="J671" i="12"/>
  <c r="J517" i="12"/>
  <c r="J369" i="12"/>
  <c r="J196" i="12"/>
  <c r="J571" i="12"/>
  <c r="J402" i="12"/>
  <c r="J269" i="12"/>
  <c r="J112" i="12"/>
  <c r="J566" i="12"/>
  <c r="J417" i="12"/>
  <c r="J243" i="12"/>
  <c r="J107" i="12"/>
  <c r="J565" i="12"/>
  <c r="J408" i="12"/>
  <c r="J606" i="12"/>
  <c r="J441" i="12"/>
  <c r="J300" i="12"/>
  <c r="J132" i="12"/>
  <c r="J605" i="12"/>
  <c r="J449" i="12"/>
  <c r="J295" i="12"/>
  <c r="J142" i="12"/>
  <c r="J580" i="12"/>
  <c r="J282" i="12"/>
  <c r="J133" i="12"/>
  <c r="J583" i="12"/>
  <c r="J430" i="12"/>
  <c r="J265" i="12"/>
  <c r="J125" i="12"/>
  <c r="J563" i="12"/>
  <c r="J429" i="12"/>
  <c r="J272" i="12"/>
  <c r="J119" i="12"/>
  <c r="J250" i="12"/>
  <c r="J82" i="12"/>
  <c r="J552" i="12"/>
  <c r="J399" i="12"/>
  <c r="J246" i="12"/>
  <c r="J98" i="12"/>
  <c r="J531" i="12"/>
  <c r="J394" i="12"/>
  <c r="J245" i="12"/>
  <c r="J87" i="12"/>
  <c r="J447" i="12"/>
  <c r="J294" i="12"/>
  <c r="J144" i="12"/>
  <c r="J579" i="12"/>
  <c r="J442" i="12"/>
  <c r="J293" i="12"/>
  <c r="J136" i="12"/>
  <c r="J590" i="12"/>
  <c r="J425" i="12"/>
  <c r="J635" i="12"/>
  <c r="J466" i="12"/>
  <c r="J333" i="12"/>
  <c r="J176" i="12"/>
  <c r="J630" i="12"/>
  <c r="J481" i="12"/>
  <c r="J308" i="12"/>
  <c r="J171" i="12"/>
  <c r="J629" i="12"/>
  <c r="J472" i="12"/>
  <c r="J158" i="12"/>
  <c r="J596" i="12"/>
  <c r="J460" i="12"/>
  <c r="J290" i="12"/>
  <c r="J157" i="12"/>
  <c r="J607" i="12"/>
  <c r="J454" i="12"/>
  <c r="J304" i="12"/>
  <c r="J131" i="12"/>
  <c r="J90" i="12"/>
  <c r="J544" i="12"/>
  <c r="J391" i="12"/>
  <c r="J238" i="12"/>
  <c r="J72" i="12"/>
  <c r="J539" i="12"/>
  <c r="J370" i="12"/>
  <c r="J237" i="12"/>
  <c r="J80" i="12"/>
  <c r="J534" i="12"/>
  <c r="J286" i="12"/>
  <c r="J121" i="12"/>
  <c r="J587" i="12"/>
  <c r="J418" i="12"/>
  <c r="J285" i="12"/>
  <c r="J128" i="12"/>
  <c r="J582" i="12"/>
  <c r="J433" i="12"/>
  <c r="J259" i="12"/>
  <c r="J474" i="12"/>
  <c r="J325" i="12"/>
  <c r="J168" i="12"/>
  <c r="J622" i="12"/>
  <c r="J457" i="12"/>
  <c r="J316" i="12"/>
  <c r="J147" i="12"/>
  <c r="J621" i="12"/>
  <c r="J464" i="12"/>
  <c r="J312" i="12"/>
  <c r="J604" i="12"/>
  <c r="J435" i="12"/>
  <c r="J298" i="12"/>
  <c r="J149" i="12"/>
  <c r="J599" i="12"/>
  <c r="J446" i="12"/>
  <c r="J281" i="12"/>
  <c r="J140" i="12"/>
  <c r="J578" i="12"/>
  <c r="J577" i="12"/>
  <c r="J404" i="12"/>
  <c r="J268" i="12"/>
  <c r="J97" i="12"/>
  <c r="J568" i="12"/>
  <c r="J415" i="12"/>
  <c r="J262" i="12"/>
  <c r="J114" i="12"/>
  <c r="J547" i="12"/>
  <c r="J315" i="12"/>
  <c r="J146" i="12"/>
  <c r="J616" i="12"/>
  <c r="J463" i="12"/>
  <c r="J310" i="12"/>
  <c r="J161" i="12"/>
  <c r="J595" i="12"/>
  <c r="J458" i="12"/>
  <c r="J309" i="12"/>
  <c r="J152" i="12"/>
  <c r="J350" i="12"/>
  <c r="J185" i="12"/>
  <c r="J651" i="12"/>
  <c r="J482" i="12"/>
  <c r="J349" i="12"/>
  <c r="J192" i="12"/>
  <c r="J646" i="12"/>
  <c r="J497" i="12"/>
  <c r="J323" i="12"/>
  <c r="J480" i="12"/>
  <c r="J327" i="12"/>
  <c r="J174" i="12"/>
  <c r="J612" i="12"/>
  <c r="J475" i="12"/>
  <c r="J306" i="12"/>
  <c r="J173" i="12"/>
  <c r="J623" i="12"/>
  <c r="J470" i="12"/>
  <c r="J639" i="12"/>
  <c r="J486" i="12"/>
  <c r="J337" i="12"/>
  <c r="J164" i="12"/>
  <c r="J634" i="12"/>
  <c r="J485" i="12"/>
  <c r="J328" i="12"/>
  <c r="J175" i="12"/>
  <c r="J617" i="12"/>
  <c r="J385" i="12"/>
  <c r="J212" i="12"/>
  <c r="J75" i="12"/>
  <c r="J533" i="12"/>
  <c r="J375" i="12"/>
  <c r="J224" i="12"/>
  <c r="J70" i="12"/>
  <c r="J524" i="12"/>
  <c r="J355" i="12"/>
  <c r="J253" i="12"/>
  <c r="J416" i="12"/>
  <c r="J263" i="12"/>
  <c r="J110" i="12"/>
  <c r="J548" i="12"/>
  <c r="J411" i="12"/>
  <c r="J242" i="12"/>
  <c r="J109" i="12"/>
  <c r="J559" i="12"/>
  <c r="J406" i="12"/>
  <c r="J92" i="12"/>
  <c r="J530" i="12"/>
  <c r="J397" i="12"/>
  <c r="J239" i="12"/>
  <c r="J88" i="12"/>
  <c r="J545" i="12"/>
  <c r="J372" i="12"/>
  <c r="J235" i="12"/>
  <c r="J66" i="12"/>
  <c r="J536" i="12"/>
  <c r="J668" i="12"/>
  <c r="J499" i="12"/>
  <c r="J362" i="12"/>
  <c r="J213" i="12"/>
  <c r="J663" i="12"/>
  <c r="J510" i="12"/>
  <c r="J345" i="12"/>
  <c r="J205" i="12"/>
  <c r="J642" i="12"/>
  <c r="J410" i="12"/>
  <c r="J261" i="12"/>
  <c r="J104" i="12"/>
  <c r="J558" i="12"/>
  <c r="J393" i="12"/>
  <c r="J252" i="12"/>
  <c r="J83" i="12"/>
  <c r="J557" i="12"/>
  <c r="J400" i="12"/>
  <c r="J247" i="12"/>
  <c r="J448" i="12"/>
  <c r="J275" i="12"/>
  <c r="J138" i="12"/>
  <c r="J597" i="12"/>
  <c r="J440" i="12"/>
  <c r="J287" i="12"/>
  <c r="J134" i="12"/>
  <c r="J588" i="12"/>
  <c r="J419" i="12"/>
  <c r="J189" i="12"/>
  <c r="J575" i="12"/>
  <c r="J422" i="12"/>
  <c r="J274" i="12"/>
  <c r="J100" i="12"/>
  <c r="J570" i="12"/>
  <c r="J421" i="12"/>
  <c r="J264" i="12"/>
  <c r="J111" i="12"/>
  <c r="J553" i="12"/>
  <c r="J507" i="12"/>
  <c r="J338" i="12"/>
  <c r="J204" i="12"/>
  <c r="J655" i="12"/>
  <c r="J501" i="12"/>
  <c r="J354" i="12"/>
  <c r="J180" i="12"/>
  <c r="J650" i="12"/>
  <c r="J502" i="12"/>
  <c r="J343" i="12"/>
  <c r="J96" i="12"/>
  <c r="J550" i="12"/>
  <c r="J401" i="12"/>
  <c r="J228" i="12"/>
  <c r="J91" i="12"/>
  <c r="J549" i="12"/>
  <c r="J392" i="12"/>
  <c r="J240" i="12"/>
  <c r="J86" i="12"/>
  <c r="J284" i="12"/>
  <c r="J115" i="12"/>
  <c r="J589" i="12"/>
  <c r="J432" i="12"/>
  <c r="J279" i="12"/>
  <c r="J126" i="12"/>
  <c r="J564" i="12"/>
  <c r="J427" i="12"/>
  <c r="J258" i="12"/>
  <c r="J124" i="12"/>
  <c r="J414" i="12"/>
  <c r="J251" i="12"/>
  <c r="J108" i="12"/>
  <c r="J546" i="12"/>
  <c r="J413" i="12"/>
  <c r="J256" i="12"/>
  <c r="J103" i="12"/>
  <c r="J561" i="12"/>
  <c r="J388" i="12"/>
  <c r="J383" i="12"/>
  <c r="J230" i="12"/>
  <c r="J79" i="12"/>
  <c r="J514" i="12"/>
  <c r="J378" i="12"/>
  <c r="J229" i="12"/>
  <c r="J73" i="12"/>
  <c r="J526" i="12"/>
  <c r="J361" i="12"/>
  <c r="J129" i="12"/>
  <c r="J562" i="12"/>
  <c r="J426" i="12"/>
  <c r="J277" i="12"/>
  <c r="J120" i="12"/>
  <c r="J574" i="12"/>
  <c r="J409" i="12"/>
  <c r="J267" i="12"/>
  <c r="J99" i="12"/>
  <c r="J573" i="12"/>
  <c r="J160" i="12"/>
  <c r="J614" i="12"/>
  <c r="J465" i="12"/>
  <c r="J292" i="12"/>
  <c r="J155" i="12"/>
  <c r="J613" i="12"/>
  <c r="J456" i="12"/>
  <c r="J303" i="12"/>
  <c r="J150" i="12"/>
  <c r="J443" i="12"/>
  <c r="J273" i="12"/>
  <c r="J141" i="12"/>
  <c r="J591" i="12"/>
  <c r="J438" i="12"/>
  <c r="J289" i="12"/>
  <c r="J116" i="12"/>
  <c r="J586" i="12"/>
  <c r="J437" i="12"/>
  <c r="J280" i="12"/>
  <c r="J602" i="12"/>
  <c r="J453" i="12"/>
  <c r="J296" i="12"/>
  <c r="J145" i="12"/>
  <c r="J585" i="12"/>
  <c r="J444" i="12"/>
  <c r="J276" i="12"/>
  <c r="J139" i="12"/>
  <c r="J592" i="12"/>
  <c r="J439" i="12"/>
  <c r="J191" i="12"/>
  <c r="J633" i="12"/>
  <c r="J492" i="12"/>
  <c r="J324" i="12"/>
  <c r="J186" i="12"/>
  <c r="J640" i="12"/>
  <c r="J487" i="12"/>
  <c r="J335" i="12"/>
  <c r="J169" i="12"/>
  <c r="J379" i="12"/>
  <c r="J211" i="12"/>
  <c r="J77" i="12"/>
  <c r="J527" i="12"/>
  <c r="J376" i="12"/>
  <c r="J225" i="12"/>
  <c r="J659" i="12"/>
  <c r="J522" i="12"/>
  <c r="J373" i="12"/>
  <c r="J216" i="12"/>
  <c r="J513" i="12"/>
  <c r="J341" i="12"/>
  <c r="J203" i="12"/>
  <c r="J661" i="12"/>
  <c r="J504" i="12"/>
  <c r="J351" i="12"/>
  <c r="J198" i="12"/>
  <c r="J652" i="12"/>
  <c r="J483" i="12"/>
  <c r="J215" i="12"/>
  <c r="J478" i="12"/>
  <c r="J313" i="12"/>
  <c r="J172" i="12"/>
  <c r="J610" i="12"/>
  <c r="J477" i="12"/>
  <c r="J320" i="12"/>
  <c r="J166" i="12"/>
  <c r="J625" i="12"/>
  <c r="J452" i="12"/>
  <c r="J219" i="12"/>
  <c r="J658" i="12"/>
  <c r="J525" i="12"/>
  <c r="J368" i="12"/>
  <c r="J214" i="12"/>
  <c r="J665" i="12"/>
  <c r="J500" i="12"/>
  <c r="J363" i="12"/>
  <c r="J194" i="12"/>
  <c r="J664" i="12"/>
  <c r="J255" i="12"/>
  <c r="J102" i="12"/>
  <c r="J556" i="12"/>
  <c r="J387" i="12"/>
  <c r="J249" i="12"/>
  <c r="J101" i="12"/>
  <c r="J551" i="12"/>
  <c r="J398" i="12"/>
  <c r="J233" i="12"/>
  <c r="J538" i="12"/>
  <c r="J389" i="12"/>
  <c r="J232" i="12"/>
  <c r="J81" i="12"/>
  <c r="J521" i="12"/>
  <c r="J380" i="12"/>
  <c r="J210" i="12"/>
  <c r="J74" i="12"/>
  <c r="J528" i="12"/>
  <c r="J374" i="12"/>
  <c r="J321" i="12"/>
  <c r="J148" i="12"/>
  <c r="J618" i="12"/>
  <c r="J469" i="12"/>
  <c r="J311" i="12"/>
  <c r="J159" i="12"/>
  <c r="J601" i="12"/>
  <c r="J459" i="12"/>
  <c r="J291" i="12"/>
  <c r="J666" i="12"/>
  <c r="J518" i="12"/>
  <c r="J360" i="12"/>
  <c r="J207" i="12"/>
  <c r="J669" i="12"/>
  <c r="J508" i="12"/>
  <c r="J339" i="12"/>
  <c r="J202" i="12"/>
  <c r="J656" i="12"/>
  <c r="J503" i="12"/>
  <c r="J94" i="12"/>
  <c r="J532" i="12"/>
  <c r="J395" i="12"/>
  <c r="J226" i="12"/>
  <c r="J93" i="12"/>
  <c r="J543" i="12"/>
  <c r="J390" i="12"/>
  <c r="J241" i="12"/>
  <c r="J68" i="12"/>
  <c r="J509" i="12"/>
  <c r="J223" i="12"/>
  <c r="J71" i="12"/>
  <c r="J529" i="12"/>
  <c r="J356" i="12"/>
  <c r="J220" i="12"/>
  <c r="J649" i="12"/>
  <c r="J520" i="12"/>
  <c r="J367" i="12"/>
  <c r="J346" i="12"/>
  <c r="J197" i="12"/>
  <c r="J647" i="12"/>
  <c r="J494" i="12"/>
  <c r="J329" i="12"/>
  <c r="J188" i="12"/>
  <c r="J626" i="12"/>
  <c r="J493" i="12"/>
  <c r="J336" i="12"/>
  <c r="J183" i="12"/>
  <c r="J542" i="12"/>
  <c r="J377" i="12"/>
  <c r="J236" i="12"/>
  <c r="J67" i="12"/>
  <c r="J541" i="12"/>
  <c r="J384" i="12"/>
  <c r="J231" i="12"/>
  <c r="J78" i="12"/>
  <c r="J516" i="12"/>
  <c r="J123" i="12"/>
  <c r="J581" i="12"/>
  <c r="J424" i="12"/>
  <c r="J271" i="12"/>
  <c r="J118" i="12"/>
  <c r="J572" i="12"/>
  <c r="J403" i="12"/>
  <c r="J266" i="12"/>
  <c r="J117" i="12"/>
  <c r="J567" i="12"/>
  <c r="J257" i="12"/>
  <c r="J85" i="12"/>
  <c r="J554" i="12"/>
  <c r="J405" i="12"/>
  <c r="J248" i="12"/>
  <c r="J95" i="12"/>
  <c r="J537" i="12"/>
  <c r="J396" i="12"/>
  <c r="J227" i="12"/>
  <c r="J631" i="12"/>
  <c r="J412" i="12"/>
  <c r="J244" i="12"/>
  <c r="J106" i="12"/>
  <c r="J560" i="12"/>
  <c r="J407" i="12"/>
  <c r="J254" i="12"/>
  <c r="J89" i="12"/>
  <c r="J555" i="12"/>
  <c r="J386" i="12"/>
  <c r="J154" i="12"/>
  <c r="J608" i="12"/>
  <c r="J455" i="12"/>
  <c r="J301" i="12"/>
  <c r="J137" i="12"/>
  <c r="J603" i="12"/>
  <c r="J434" i="12"/>
  <c r="J302" i="12"/>
  <c r="J143" i="12"/>
  <c r="J598" i="12"/>
  <c r="J193" i="12"/>
  <c r="J627" i="12"/>
  <c r="J490" i="12"/>
  <c r="J340" i="12"/>
  <c r="J184" i="12"/>
  <c r="J638" i="12"/>
  <c r="J473" i="12"/>
  <c r="J332" i="12"/>
  <c r="J163" i="12"/>
  <c r="J637" i="12"/>
  <c r="J318" i="12"/>
  <c r="J165" i="12"/>
  <c r="J620" i="12"/>
  <c r="J451" i="12"/>
  <c r="J314" i="12"/>
  <c r="J167" i="12"/>
  <c r="J615" i="12"/>
  <c r="J462" i="12"/>
  <c r="J297" i="12"/>
  <c r="J288" i="12"/>
  <c r="J135" i="12"/>
  <c r="J593" i="12"/>
  <c r="J420" i="12"/>
  <c r="J283" i="12"/>
  <c r="J113" i="12"/>
  <c r="J584" i="12"/>
  <c r="J431" i="12"/>
  <c r="J278" i="12"/>
  <c r="J641" i="12"/>
  <c r="J467" i="12"/>
  <c r="J331" i="12"/>
  <c r="J162" i="12"/>
  <c r="J632" i="12"/>
  <c r="J479" i="12"/>
  <c r="J326" i="12"/>
  <c r="J177" i="12"/>
  <c r="J611" i="12"/>
  <c r="J218" i="12"/>
  <c r="J69" i="12"/>
  <c r="J519" i="12"/>
  <c r="J366" i="12"/>
  <c r="J201" i="12"/>
  <c r="J667" i="12"/>
  <c r="J498" i="12"/>
  <c r="J365" i="12"/>
  <c r="J208" i="12"/>
  <c r="J662" i="12"/>
  <c r="J348" i="12"/>
  <c r="J179" i="12"/>
  <c r="J653" i="12"/>
  <c r="J496" i="12"/>
  <c r="J344" i="12"/>
  <c r="J190" i="12"/>
  <c r="J628" i="12"/>
  <c r="J491" i="12"/>
  <c r="J322" i="12"/>
  <c r="J445" i="12"/>
  <c r="J127" i="12"/>
  <c r="J569" i="12"/>
  <c r="J428" i="12"/>
  <c r="J260" i="12"/>
  <c r="J122" i="12"/>
  <c r="J576" i="12"/>
  <c r="J423" i="12"/>
  <c r="J270" i="12"/>
  <c r="J105" i="12"/>
  <c r="J476" i="12"/>
  <c r="J307" i="12"/>
  <c r="J170" i="12"/>
  <c r="J624" i="12"/>
  <c r="J471" i="12"/>
  <c r="J317" i="12"/>
  <c r="J153" i="12"/>
  <c r="J619" i="12"/>
  <c r="J450" i="12"/>
  <c r="J319" i="12"/>
  <c r="J511" i="12"/>
  <c r="J359" i="12"/>
  <c r="J209" i="12"/>
  <c r="J643" i="12"/>
  <c r="J506" i="12"/>
  <c r="J357" i="12"/>
  <c r="J199" i="12"/>
  <c r="J654" i="12"/>
  <c r="J489" i="12"/>
  <c r="J187" i="12"/>
  <c r="J645" i="12"/>
  <c r="J488" i="12"/>
  <c r="J334" i="12"/>
  <c r="J182" i="12"/>
  <c r="J636" i="12"/>
  <c r="J468" i="12"/>
  <c r="J330" i="12"/>
  <c r="J181" i="12"/>
  <c r="J156" i="12"/>
  <c r="J594" i="12"/>
  <c r="J461" i="12"/>
  <c r="J305" i="12"/>
  <c r="J151" i="12"/>
  <c r="J609" i="12"/>
  <c r="J436" i="12"/>
  <c r="J299" i="12"/>
  <c r="J130" i="12"/>
  <c r="J600" i="12"/>
  <c r="J352" i="12"/>
  <c r="J200" i="12"/>
  <c r="J657" i="12"/>
  <c r="J484" i="12"/>
  <c r="J347" i="12"/>
  <c r="J178" i="12"/>
  <c r="J648" i="12"/>
  <c r="J495" i="12"/>
  <c r="J342" i="12"/>
  <c r="J540" i="12"/>
  <c r="J371" i="12"/>
  <c r="J234" i="12"/>
  <c r="J84" i="12"/>
  <c r="J535" i="12"/>
  <c r="J382" i="12"/>
  <c r="J217" i="12"/>
  <c r="J76" i="12"/>
  <c r="J515" i="12"/>
  <c r="J381" i="12"/>
  <c r="J670" i="12"/>
  <c r="J505" i="12"/>
  <c r="J364" i="12"/>
  <c r="J195" i="12"/>
  <c r="J512" i="12"/>
  <c r="J358" i="12"/>
  <c r="J206" i="12"/>
  <c r="J644" i="12"/>
  <c r="J672" i="12"/>
  <c r="J673" i="12"/>
  <c r="J674" i="12"/>
  <c r="J675" i="12"/>
  <c r="J676" i="12"/>
  <c r="J679" i="12"/>
  <c r="J678" i="12"/>
  <c r="J677" i="12"/>
  <c r="J680" i="12"/>
  <c r="J681" i="12"/>
  <c r="J682" i="12"/>
  <c r="J683" i="12"/>
  <c r="J685" i="12"/>
  <c r="J684"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2" i="12"/>
  <c r="J711" i="12"/>
  <c r="J713" i="12"/>
  <c r="J714" i="12"/>
  <c r="J715" i="12"/>
  <c r="J716" i="12"/>
  <c r="J717" i="12"/>
  <c r="J718" i="12"/>
  <c r="J719" i="12"/>
  <c r="J720" i="12"/>
  <c r="J721" i="12"/>
  <c r="J722" i="12"/>
  <c r="J723" i="12"/>
  <c r="J724" i="12"/>
  <c r="J725" i="12"/>
  <c r="J726" i="12"/>
  <c r="J727" i="12"/>
  <c r="J728" i="12"/>
  <c r="J729" i="12"/>
  <c r="J731" i="12"/>
  <c r="J734" i="12"/>
  <c r="J732" i="12"/>
  <c r="J730" i="12"/>
  <c r="J733" i="12"/>
  <c r="BG605" i="4" l="1"/>
  <c r="BK605" i="4" s="1"/>
  <c r="K35" i="12"/>
  <c r="L35" i="12"/>
  <c r="K13" i="12"/>
  <c r="L13" i="12"/>
  <c r="K29" i="12"/>
  <c r="L29" i="12"/>
  <c r="K21" i="12"/>
  <c r="L21" i="12"/>
  <c r="K30" i="12"/>
  <c r="L30" i="12"/>
  <c r="K10" i="12"/>
  <c r="L10" i="12"/>
  <c r="K14" i="12"/>
  <c r="L14" i="12"/>
  <c r="K19" i="12"/>
  <c r="L19" i="12"/>
  <c r="K31" i="12"/>
  <c r="L31" i="12"/>
  <c r="K17" i="12"/>
  <c r="L17" i="12"/>
  <c r="K33" i="12"/>
  <c r="L33" i="12"/>
  <c r="K7" i="12"/>
  <c r="L7" i="12"/>
  <c r="K9" i="12"/>
  <c r="L9" i="12"/>
  <c r="K8" i="12"/>
  <c r="L8" i="12"/>
  <c r="K11" i="12"/>
  <c r="L11" i="12"/>
  <c r="K28" i="12"/>
  <c r="L28" i="12"/>
  <c r="K15" i="12"/>
  <c r="L15" i="12"/>
  <c r="K32" i="12"/>
  <c r="L32" i="12"/>
  <c r="K18" i="12"/>
  <c r="L18" i="12"/>
  <c r="K20" i="12"/>
  <c r="L20" i="12"/>
  <c r="K12" i="12"/>
  <c r="L12" i="12"/>
  <c r="K22" i="12"/>
  <c r="L22" i="12"/>
  <c r="K27" i="12"/>
  <c r="L27" i="12"/>
  <c r="K6" i="12"/>
  <c r="L6" i="12"/>
  <c r="K23" i="12"/>
  <c r="L23" i="12"/>
  <c r="K25" i="12"/>
  <c r="L25" i="12"/>
  <c r="K34" i="12"/>
  <c r="L34" i="12"/>
  <c r="K24" i="12"/>
  <c r="L24" i="12"/>
  <c r="K16" i="12"/>
  <c r="L16" i="12"/>
  <c r="K26" i="12"/>
  <c r="L26" i="12"/>
  <c r="K45" i="12"/>
  <c r="L45" i="12"/>
  <c r="K44" i="12"/>
  <c r="L44" i="12"/>
  <c r="K40" i="12"/>
  <c r="L40" i="12"/>
  <c r="K61" i="12"/>
  <c r="L61" i="12"/>
  <c r="K51" i="12"/>
  <c r="L51" i="12"/>
  <c r="K58" i="12"/>
  <c r="L58" i="12"/>
  <c r="K55" i="12"/>
  <c r="L55" i="12"/>
  <c r="K49" i="12"/>
  <c r="L49" i="12"/>
  <c r="K65" i="12"/>
  <c r="L65" i="12"/>
  <c r="K53" i="12"/>
  <c r="L53" i="12"/>
  <c r="K46" i="12"/>
  <c r="L46" i="12"/>
  <c r="K59" i="12"/>
  <c r="L59" i="12"/>
  <c r="K38" i="12"/>
  <c r="L38" i="12"/>
  <c r="K54" i="12"/>
  <c r="L54" i="12"/>
  <c r="K48" i="12"/>
  <c r="L48" i="12"/>
  <c r="K64" i="12"/>
  <c r="L64" i="12"/>
  <c r="K37" i="12"/>
  <c r="L37" i="12"/>
  <c r="K56" i="12"/>
  <c r="L56" i="12"/>
  <c r="K43" i="12"/>
  <c r="L43" i="12"/>
  <c r="K39" i="12"/>
  <c r="L39" i="12"/>
  <c r="K62" i="12"/>
  <c r="L62" i="12"/>
  <c r="K42" i="12"/>
  <c r="L42" i="12"/>
  <c r="K60" i="12"/>
  <c r="L60" i="12"/>
  <c r="K41" i="12"/>
  <c r="L41" i="12"/>
  <c r="K52" i="12"/>
  <c r="L52" i="12"/>
  <c r="K57" i="12"/>
  <c r="L57" i="12"/>
  <c r="K36" i="12"/>
  <c r="L36" i="12"/>
  <c r="K47" i="12"/>
  <c r="L47" i="12"/>
  <c r="K63" i="12"/>
  <c r="L63" i="12"/>
  <c r="K50" i="12"/>
  <c r="L50" i="12"/>
  <c r="L706" i="12"/>
  <c r="K706" i="12"/>
  <c r="K702" i="12"/>
  <c r="L702" i="12"/>
  <c r="L698" i="12"/>
  <c r="K698" i="12"/>
  <c r="K694" i="12"/>
  <c r="L694" i="12"/>
  <c r="L690" i="12"/>
  <c r="K690" i="12"/>
  <c r="K686" i="12"/>
  <c r="L686" i="12"/>
  <c r="L682" i="12"/>
  <c r="K682" i="12"/>
  <c r="K678" i="12"/>
  <c r="L678" i="12"/>
  <c r="L674" i="12"/>
  <c r="K674" i="12"/>
  <c r="L206" i="12"/>
  <c r="K206" i="12"/>
  <c r="K364" i="12"/>
  <c r="L364" i="12"/>
  <c r="L515" i="12"/>
  <c r="K515" i="12"/>
  <c r="K535" i="12"/>
  <c r="L535" i="12"/>
  <c r="K540" i="12"/>
  <c r="L540" i="12"/>
  <c r="L178" i="12"/>
  <c r="K178" i="12"/>
  <c r="L200" i="12"/>
  <c r="K200" i="12"/>
  <c r="K299" i="12"/>
  <c r="L299" i="12"/>
  <c r="L305" i="12"/>
  <c r="K305" i="12"/>
  <c r="K181" i="12"/>
  <c r="L181" i="12"/>
  <c r="K182" i="12"/>
  <c r="L182" i="12"/>
  <c r="K187" i="12"/>
  <c r="L187" i="12"/>
  <c r="K357" i="12"/>
  <c r="L357" i="12"/>
  <c r="K359" i="12"/>
  <c r="L359" i="12"/>
  <c r="K619" i="12"/>
  <c r="L619" i="12"/>
  <c r="K624" i="12"/>
  <c r="L624" i="12"/>
  <c r="L105" i="12"/>
  <c r="K105" i="12"/>
  <c r="L122" i="12"/>
  <c r="K122" i="12"/>
  <c r="K127" i="12"/>
  <c r="L127" i="12"/>
  <c r="K628" i="12"/>
  <c r="L628" i="12"/>
  <c r="K653" i="12"/>
  <c r="L653" i="12"/>
  <c r="K208" i="12"/>
  <c r="L208" i="12"/>
  <c r="L201" i="12"/>
  <c r="K201" i="12"/>
  <c r="L218" i="12"/>
  <c r="K218" i="12"/>
  <c r="K479" i="12"/>
  <c r="L479" i="12"/>
  <c r="L467" i="12"/>
  <c r="K467" i="12"/>
  <c r="K584" i="12"/>
  <c r="L584" i="12"/>
  <c r="L593" i="12"/>
  <c r="K593" i="12"/>
  <c r="K462" i="12"/>
  <c r="L462" i="12"/>
  <c r="K451" i="12"/>
  <c r="L451" i="12"/>
  <c r="K637" i="12"/>
  <c r="L637" i="12"/>
  <c r="K638" i="12"/>
  <c r="L638" i="12"/>
  <c r="K627" i="12"/>
  <c r="L627" i="12"/>
  <c r="K302" i="12"/>
  <c r="L302" i="12"/>
  <c r="K301" i="12"/>
  <c r="L301" i="12"/>
  <c r="L386" i="12"/>
  <c r="K386" i="12"/>
  <c r="K407" i="12"/>
  <c r="L407" i="12"/>
  <c r="K412" i="12"/>
  <c r="L412" i="12"/>
  <c r="L537" i="12"/>
  <c r="K537" i="12"/>
  <c r="K554" i="12"/>
  <c r="L554" i="12"/>
  <c r="K117" i="12"/>
  <c r="L117" i="12"/>
  <c r="K118" i="12"/>
  <c r="L118" i="12"/>
  <c r="K123" i="12"/>
  <c r="L123" i="12"/>
  <c r="K384" i="12"/>
  <c r="L384" i="12"/>
  <c r="L377" i="12"/>
  <c r="K377" i="12"/>
  <c r="K493" i="12"/>
  <c r="L493" i="12"/>
  <c r="K494" i="12"/>
  <c r="L494" i="12"/>
  <c r="K367" i="12"/>
  <c r="L367" i="12"/>
  <c r="K356" i="12"/>
  <c r="L356" i="12"/>
  <c r="K509" i="12"/>
  <c r="L509" i="12"/>
  <c r="K543" i="12"/>
  <c r="L543" i="12"/>
  <c r="K532" i="12"/>
  <c r="L532" i="12"/>
  <c r="L202" i="12"/>
  <c r="K202" i="12"/>
  <c r="K207" i="12"/>
  <c r="L207" i="12"/>
  <c r="K291" i="12"/>
  <c r="L291" i="12"/>
  <c r="K311" i="12"/>
  <c r="L311" i="12"/>
  <c r="L321" i="12"/>
  <c r="K321" i="12"/>
  <c r="K210" i="12"/>
  <c r="L210" i="12"/>
  <c r="K232" i="12"/>
  <c r="L232" i="12"/>
  <c r="K398" i="12"/>
  <c r="L398" i="12"/>
  <c r="K387" i="12"/>
  <c r="L387" i="12"/>
  <c r="K664" i="12"/>
  <c r="L664" i="12"/>
  <c r="L665" i="12"/>
  <c r="K665" i="12"/>
  <c r="L658" i="12"/>
  <c r="K658" i="12"/>
  <c r="K166" i="12"/>
  <c r="L166" i="12"/>
  <c r="K172" i="12"/>
  <c r="L172" i="12"/>
  <c r="K483" i="12"/>
  <c r="L483" i="12"/>
  <c r="K504" i="12"/>
  <c r="L504" i="12"/>
  <c r="L513" i="12"/>
  <c r="K513" i="12"/>
  <c r="K659" i="12"/>
  <c r="L659" i="12"/>
  <c r="K77" i="12"/>
  <c r="L77" i="12"/>
  <c r="K335" i="12"/>
  <c r="L335" i="12"/>
  <c r="K324" i="12"/>
  <c r="L324" i="12"/>
  <c r="K439" i="12"/>
  <c r="L439" i="12"/>
  <c r="K444" i="12"/>
  <c r="L444" i="12"/>
  <c r="K453" i="12"/>
  <c r="L453" i="12"/>
  <c r="L586" i="12"/>
  <c r="K586" i="12"/>
  <c r="K591" i="12"/>
  <c r="L591" i="12"/>
  <c r="K150" i="12"/>
  <c r="L150" i="12"/>
  <c r="K155" i="12"/>
  <c r="L155" i="12"/>
  <c r="K160" i="12"/>
  <c r="L160" i="12"/>
  <c r="L409" i="12"/>
  <c r="K409" i="12"/>
  <c r="L426" i="12"/>
  <c r="K426" i="12"/>
  <c r="L526" i="12"/>
  <c r="K526" i="12"/>
  <c r="K514" i="12"/>
  <c r="L514" i="12"/>
  <c r="K388" i="12"/>
  <c r="L388" i="12"/>
  <c r="K413" i="12"/>
  <c r="L413" i="12"/>
  <c r="K414" i="12"/>
  <c r="L414" i="12"/>
  <c r="K564" i="12"/>
  <c r="L564" i="12"/>
  <c r="K589" i="12"/>
  <c r="L589" i="12"/>
  <c r="K240" i="12"/>
  <c r="L240" i="12"/>
  <c r="K228" i="12"/>
  <c r="L228" i="12"/>
  <c r="L343" i="12"/>
  <c r="K343" i="12"/>
  <c r="L354" i="12"/>
  <c r="K354" i="12"/>
  <c r="L338" i="12"/>
  <c r="K338" i="12"/>
  <c r="L264" i="12"/>
  <c r="K264" i="12"/>
  <c r="L274" i="12"/>
  <c r="K274" i="12"/>
  <c r="K419" i="12"/>
  <c r="L419" i="12"/>
  <c r="K440" i="12"/>
  <c r="L440" i="12"/>
  <c r="L448" i="12"/>
  <c r="K448" i="12"/>
  <c r="K83" i="12"/>
  <c r="L83" i="12"/>
  <c r="K104" i="12"/>
  <c r="L104" i="12"/>
  <c r="K205" i="12"/>
  <c r="L205" i="12"/>
  <c r="K213" i="12"/>
  <c r="L213" i="12"/>
  <c r="L536" i="12"/>
  <c r="K536" i="12"/>
  <c r="L545" i="12"/>
  <c r="K545" i="12"/>
  <c r="L530" i="12"/>
  <c r="K530" i="12"/>
  <c r="K109" i="12"/>
  <c r="L109" i="12"/>
  <c r="K110" i="12"/>
  <c r="L110" i="12"/>
  <c r="L355" i="12"/>
  <c r="K355" i="12"/>
  <c r="K375" i="12"/>
  <c r="L375" i="12"/>
  <c r="L385" i="12"/>
  <c r="K385" i="12"/>
  <c r="K485" i="12"/>
  <c r="L485" i="12"/>
  <c r="K486" i="12"/>
  <c r="L486" i="12"/>
  <c r="L173" i="12"/>
  <c r="K173" i="12"/>
  <c r="K174" i="12"/>
  <c r="L174" i="12"/>
  <c r="L497" i="12"/>
  <c r="K497" i="12"/>
  <c r="L482" i="12"/>
  <c r="K482" i="12"/>
  <c r="K152" i="12"/>
  <c r="L152" i="12"/>
  <c r="L161" i="12"/>
  <c r="K161" i="12"/>
  <c r="L146" i="12"/>
  <c r="K146" i="12"/>
  <c r="K262" i="12"/>
  <c r="L262" i="12"/>
  <c r="L268" i="12"/>
  <c r="K268" i="12"/>
  <c r="L140" i="12"/>
  <c r="K140" i="12"/>
  <c r="K149" i="12"/>
  <c r="L149" i="12"/>
  <c r="K312" i="12"/>
  <c r="L312" i="12"/>
  <c r="K316" i="12"/>
  <c r="L316" i="12"/>
  <c r="K325" i="12"/>
  <c r="L325" i="12"/>
  <c r="K582" i="12"/>
  <c r="L582" i="12"/>
  <c r="K587" i="12"/>
  <c r="L587" i="12"/>
  <c r="L80" i="12"/>
  <c r="K80" i="12"/>
  <c r="L72" i="12"/>
  <c r="K72" i="12"/>
  <c r="L90" i="12"/>
  <c r="K90" i="12"/>
  <c r="K607" i="12"/>
  <c r="L607" i="12"/>
  <c r="K596" i="12"/>
  <c r="L596" i="12"/>
  <c r="K171" i="12"/>
  <c r="L171" i="12"/>
  <c r="K176" i="12"/>
  <c r="L176" i="12"/>
  <c r="K425" i="12"/>
  <c r="L425" i="12"/>
  <c r="L442" i="12"/>
  <c r="K442" i="12"/>
  <c r="K447" i="12"/>
  <c r="L447" i="12"/>
  <c r="K531" i="12"/>
  <c r="L531" i="12"/>
  <c r="K552" i="12"/>
  <c r="L552" i="12"/>
  <c r="K272" i="12"/>
  <c r="L272" i="12"/>
  <c r="L265" i="12"/>
  <c r="K265" i="12"/>
  <c r="L282" i="12"/>
  <c r="K282" i="12"/>
  <c r="K449" i="12"/>
  <c r="L449" i="12"/>
  <c r="L441" i="12"/>
  <c r="K441" i="12"/>
  <c r="K107" i="12"/>
  <c r="L107" i="12"/>
  <c r="K112" i="12"/>
  <c r="L112" i="12"/>
  <c r="L196" i="12"/>
  <c r="K196" i="12"/>
  <c r="L222" i="12"/>
  <c r="K222" i="12"/>
  <c r="K221" i="12"/>
  <c r="L221" i="12"/>
  <c r="K731" i="12"/>
  <c r="L731" i="12"/>
  <c r="K710" i="12"/>
  <c r="L710" i="12"/>
  <c r="K729" i="12"/>
  <c r="L729" i="12"/>
  <c r="K717" i="12"/>
  <c r="L717" i="12"/>
  <c r="L713" i="12"/>
  <c r="K713" i="12"/>
  <c r="K709" i="12"/>
  <c r="L709" i="12"/>
  <c r="L705" i="12"/>
  <c r="K705" i="12"/>
  <c r="K701" i="12"/>
  <c r="L701" i="12"/>
  <c r="K697" i="12"/>
  <c r="L697" i="12"/>
  <c r="K693" i="12"/>
  <c r="L693" i="12"/>
  <c r="L689" i="12"/>
  <c r="K689" i="12"/>
  <c r="L684" i="12"/>
  <c r="K684" i="12"/>
  <c r="L681" i="12"/>
  <c r="K681" i="12"/>
  <c r="K679" i="12"/>
  <c r="L679" i="12"/>
  <c r="L673" i="12"/>
  <c r="K673" i="12"/>
  <c r="K358" i="12"/>
  <c r="L358" i="12"/>
  <c r="L505" i="12"/>
  <c r="K505" i="12"/>
  <c r="K76" i="12"/>
  <c r="L76" i="12"/>
  <c r="L84" i="12"/>
  <c r="K84" i="12"/>
  <c r="K342" i="12"/>
  <c r="L342" i="12"/>
  <c r="K347" i="12"/>
  <c r="L347" i="12"/>
  <c r="K352" i="12"/>
  <c r="L352" i="12"/>
  <c r="K436" i="12"/>
  <c r="L436" i="12"/>
  <c r="K461" i="12"/>
  <c r="L461" i="12"/>
  <c r="L330" i="12"/>
  <c r="K330" i="12"/>
  <c r="K334" i="12"/>
  <c r="L334" i="12"/>
  <c r="L489" i="12"/>
  <c r="K489" i="12"/>
  <c r="L506" i="12"/>
  <c r="K506" i="12"/>
  <c r="K511" i="12"/>
  <c r="L511" i="12"/>
  <c r="L153" i="12"/>
  <c r="K153" i="12"/>
  <c r="L170" i="12"/>
  <c r="K170" i="12"/>
  <c r="K270" i="12"/>
  <c r="L270" i="12"/>
  <c r="K260" i="12"/>
  <c r="L260" i="12"/>
  <c r="K445" i="12"/>
  <c r="L445" i="12"/>
  <c r="K190" i="12"/>
  <c r="L190" i="12"/>
  <c r="K179" i="12"/>
  <c r="L179" i="12"/>
  <c r="K365" i="12"/>
  <c r="L365" i="12"/>
  <c r="K366" i="12"/>
  <c r="L366" i="12"/>
  <c r="K611" i="12"/>
  <c r="L611" i="12"/>
  <c r="K632" i="12"/>
  <c r="L632" i="12"/>
  <c r="L641" i="12"/>
  <c r="K641" i="12"/>
  <c r="L113" i="12"/>
  <c r="K113" i="12"/>
  <c r="K135" i="12"/>
  <c r="L135" i="12"/>
  <c r="K615" i="12"/>
  <c r="L615" i="12"/>
  <c r="K620" i="12"/>
  <c r="L620" i="12"/>
  <c r="K163" i="12"/>
  <c r="L163" i="12"/>
  <c r="K184" i="12"/>
  <c r="L184" i="12"/>
  <c r="L193" i="12"/>
  <c r="K193" i="12"/>
  <c r="K434" i="12"/>
  <c r="L434" i="12"/>
  <c r="K455" i="12"/>
  <c r="L455" i="12"/>
  <c r="K555" i="12"/>
  <c r="L555" i="12"/>
  <c r="K560" i="12"/>
  <c r="L560" i="12"/>
  <c r="K631" i="12"/>
  <c r="L631" i="12"/>
  <c r="K95" i="12"/>
  <c r="L95" i="12"/>
  <c r="K85" i="12"/>
  <c r="L85" i="12"/>
  <c r="L266" i="12"/>
  <c r="K266" i="12"/>
  <c r="K271" i="12"/>
  <c r="L271" i="12"/>
  <c r="K516" i="12"/>
  <c r="L516" i="12"/>
  <c r="K541" i="12"/>
  <c r="L541" i="12"/>
  <c r="K542" i="12"/>
  <c r="L542" i="12"/>
  <c r="L626" i="12"/>
  <c r="K626" i="12"/>
  <c r="K647" i="12"/>
  <c r="L647" i="12"/>
  <c r="K520" i="12"/>
  <c r="L520" i="12"/>
  <c r="K529" i="12"/>
  <c r="L529" i="12"/>
  <c r="K68" i="12"/>
  <c r="L68" i="12"/>
  <c r="K93" i="12"/>
  <c r="L93" i="12"/>
  <c r="K94" i="12"/>
  <c r="L94" i="12"/>
  <c r="K339" i="12"/>
  <c r="L339" i="12"/>
  <c r="L360" i="12"/>
  <c r="K360" i="12"/>
  <c r="K459" i="12"/>
  <c r="L459" i="12"/>
  <c r="K469" i="12"/>
  <c r="L469" i="12"/>
  <c r="L374" i="12"/>
  <c r="K374" i="12"/>
  <c r="K380" i="12"/>
  <c r="L380" i="12"/>
  <c r="K389" i="12"/>
  <c r="L389" i="12"/>
  <c r="K551" i="12"/>
  <c r="L551" i="12"/>
  <c r="K556" i="12"/>
  <c r="L556" i="12"/>
  <c r="L194" i="12"/>
  <c r="K194" i="12"/>
  <c r="L214" i="12"/>
  <c r="K214" i="12"/>
  <c r="K219" i="12"/>
  <c r="L219" i="12"/>
  <c r="K320" i="12"/>
  <c r="L320" i="12"/>
  <c r="L313" i="12"/>
  <c r="K313" i="12"/>
  <c r="K652" i="12"/>
  <c r="L652" i="12"/>
  <c r="K661" i="12"/>
  <c r="L661" i="12"/>
  <c r="K216" i="12"/>
  <c r="L216" i="12"/>
  <c r="L225" i="12"/>
  <c r="K225" i="12"/>
  <c r="L211" i="12"/>
  <c r="K211" i="12"/>
  <c r="K487" i="12"/>
  <c r="L487" i="12"/>
  <c r="K492" i="12"/>
  <c r="L492" i="12"/>
  <c r="K592" i="12"/>
  <c r="L592" i="12"/>
  <c r="L585" i="12"/>
  <c r="K585" i="12"/>
  <c r="L602" i="12"/>
  <c r="K602" i="12"/>
  <c r="K116" i="12"/>
  <c r="L116" i="12"/>
  <c r="K141" i="12"/>
  <c r="L141" i="12"/>
  <c r="K303" i="12"/>
  <c r="L303" i="12"/>
  <c r="K292" i="12"/>
  <c r="L292" i="12"/>
  <c r="K573" i="12"/>
  <c r="L573" i="12"/>
  <c r="K574" i="12"/>
  <c r="L574" i="12"/>
  <c r="K562" i="12"/>
  <c r="L562" i="12"/>
  <c r="K73" i="12"/>
  <c r="L73" i="12"/>
  <c r="L79" i="12"/>
  <c r="K79" i="12"/>
  <c r="L561" i="12"/>
  <c r="K561" i="12"/>
  <c r="L546" i="12"/>
  <c r="K546" i="12"/>
  <c r="K124" i="12"/>
  <c r="L124" i="12"/>
  <c r="K126" i="12"/>
  <c r="L126" i="12"/>
  <c r="K115" i="12"/>
  <c r="L115" i="12"/>
  <c r="K392" i="12"/>
  <c r="L392" i="12"/>
  <c r="L401" i="12"/>
  <c r="K401" i="12"/>
  <c r="K502" i="12"/>
  <c r="L502" i="12"/>
  <c r="K501" i="12"/>
  <c r="L501" i="12"/>
  <c r="K507" i="12"/>
  <c r="L507" i="12"/>
  <c r="K421" i="12"/>
  <c r="L421" i="12"/>
  <c r="K422" i="12"/>
  <c r="L422" i="12"/>
  <c r="K588" i="12"/>
  <c r="L588" i="12"/>
  <c r="K597" i="12"/>
  <c r="L597" i="12"/>
  <c r="K247" i="12"/>
  <c r="L247" i="12"/>
  <c r="K252" i="12"/>
  <c r="L252" i="12"/>
  <c r="K261" i="12"/>
  <c r="L261" i="12"/>
  <c r="K345" i="12"/>
  <c r="L345" i="12"/>
  <c r="L362" i="12"/>
  <c r="K362" i="12"/>
  <c r="L66" i="12"/>
  <c r="K66" i="12"/>
  <c r="K88" i="12"/>
  <c r="L88" i="12"/>
  <c r="K92" i="12"/>
  <c r="L92" i="12"/>
  <c r="L242" i="12"/>
  <c r="K242" i="12"/>
  <c r="K263" i="12"/>
  <c r="L263" i="12"/>
  <c r="K524" i="12"/>
  <c r="L524" i="12"/>
  <c r="K533" i="12"/>
  <c r="L533" i="12"/>
  <c r="L617" i="12"/>
  <c r="K617" i="12"/>
  <c r="L634" i="12"/>
  <c r="K634" i="12"/>
  <c r="K639" i="12"/>
  <c r="L639" i="12"/>
  <c r="L306" i="12"/>
  <c r="K306" i="12"/>
  <c r="K327" i="12"/>
  <c r="L327" i="12"/>
  <c r="K646" i="12"/>
  <c r="L646" i="12"/>
  <c r="K651" i="12"/>
  <c r="L651" i="12"/>
  <c r="K309" i="12"/>
  <c r="L309" i="12"/>
  <c r="K310" i="12"/>
  <c r="L310" i="12"/>
  <c r="L315" i="12"/>
  <c r="K315" i="12"/>
  <c r="K415" i="12"/>
  <c r="L415" i="12"/>
  <c r="K404" i="12"/>
  <c r="L404" i="12"/>
  <c r="L281" i="12"/>
  <c r="K281" i="12"/>
  <c r="L298" i="12"/>
  <c r="K298" i="12"/>
  <c r="K464" i="12"/>
  <c r="L464" i="12"/>
  <c r="L457" i="12"/>
  <c r="K457" i="12"/>
  <c r="L474" i="12"/>
  <c r="K474" i="12"/>
  <c r="K128" i="12"/>
  <c r="L128" i="12"/>
  <c r="L121" i="12"/>
  <c r="K121" i="12"/>
  <c r="K237" i="12"/>
  <c r="L237" i="12"/>
  <c r="K238" i="12"/>
  <c r="L238" i="12"/>
  <c r="L131" i="12"/>
  <c r="K131" i="12"/>
  <c r="K157" i="12"/>
  <c r="L157" i="12"/>
  <c r="K158" i="12"/>
  <c r="L158" i="12"/>
  <c r="K308" i="12"/>
  <c r="L308" i="12"/>
  <c r="K333" i="12"/>
  <c r="L333" i="12"/>
  <c r="K590" i="12"/>
  <c r="L590" i="12"/>
  <c r="K579" i="12"/>
  <c r="L579" i="12"/>
  <c r="K87" i="12"/>
  <c r="L87" i="12"/>
  <c r="L98" i="12"/>
  <c r="K98" i="12"/>
  <c r="L82" i="12"/>
  <c r="K82" i="12"/>
  <c r="K429" i="12"/>
  <c r="L429" i="12"/>
  <c r="K430" i="12"/>
  <c r="L430" i="12"/>
  <c r="K580" i="12"/>
  <c r="L580" i="12"/>
  <c r="K605" i="12"/>
  <c r="L605" i="12"/>
  <c r="K606" i="12"/>
  <c r="L606" i="12"/>
  <c r="K243" i="12"/>
  <c r="L243" i="12"/>
  <c r="K269" i="12"/>
  <c r="L269" i="12"/>
  <c r="L369" i="12"/>
  <c r="K369" i="12"/>
  <c r="L353" i="12"/>
  <c r="K353" i="12"/>
  <c r="K735" i="12"/>
  <c r="L735" i="12"/>
  <c r="L733" i="12"/>
  <c r="K733" i="12"/>
  <c r="K726" i="12"/>
  <c r="L726" i="12"/>
  <c r="L722" i="12"/>
  <c r="K722" i="12"/>
  <c r="K718" i="12"/>
  <c r="L718" i="12"/>
  <c r="L714" i="12"/>
  <c r="K714" i="12"/>
  <c r="K730" i="12"/>
  <c r="L730" i="12"/>
  <c r="K725" i="12"/>
  <c r="L725" i="12"/>
  <c r="L721" i="12"/>
  <c r="K721" i="12"/>
  <c r="L732" i="12"/>
  <c r="K732" i="12"/>
  <c r="L728" i="12"/>
  <c r="K728" i="12"/>
  <c r="L724" i="12"/>
  <c r="K724" i="12"/>
  <c r="K720" i="12"/>
  <c r="L720" i="12"/>
  <c r="K716" i="12"/>
  <c r="L716" i="12"/>
  <c r="L711" i="12"/>
  <c r="K711" i="12"/>
  <c r="K708" i="12"/>
  <c r="L708" i="12"/>
  <c r="K704" i="12"/>
  <c r="L704" i="12"/>
  <c r="K700" i="12"/>
  <c r="L700" i="12"/>
  <c r="K696" i="12"/>
  <c r="L696" i="12"/>
  <c r="L692" i="12"/>
  <c r="K692" i="12"/>
  <c r="L688" i="12"/>
  <c r="K688" i="12"/>
  <c r="K685" i="12"/>
  <c r="L685" i="12"/>
  <c r="K680" i="12"/>
  <c r="L680" i="12"/>
  <c r="K676" i="12"/>
  <c r="L676" i="12"/>
  <c r="K672" i="12"/>
  <c r="L672" i="12"/>
  <c r="K512" i="12"/>
  <c r="L512" i="12"/>
  <c r="K670" i="12"/>
  <c r="L670" i="12"/>
  <c r="K217" i="12"/>
  <c r="L217" i="12"/>
  <c r="L234" i="12"/>
  <c r="K234" i="12"/>
  <c r="K495" i="12"/>
  <c r="L495" i="12"/>
  <c r="K484" i="12"/>
  <c r="L484" i="12"/>
  <c r="K600" i="12"/>
  <c r="L600" i="12"/>
  <c r="L609" i="12"/>
  <c r="K609" i="12"/>
  <c r="L594" i="12"/>
  <c r="K594" i="12"/>
  <c r="K468" i="12"/>
  <c r="L468" i="12"/>
  <c r="K488" i="12"/>
  <c r="L488" i="12"/>
  <c r="K654" i="12"/>
  <c r="L654" i="12"/>
  <c r="K643" i="12"/>
  <c r="L643" i="12"/>
  <c r="K319" i="12"/>
  <c r="L319" i="12"/>
  <c r="K317" i="12"/>
  <c r="L317" i="12"/>
  <c r="L307" i="12"/>
  <c r="K307" i="12"/>
  <c r="K423" i="12"/>
  <c r="L423" i="12"/>
  <c r="K428" i="12"/>
  <c r="L428" i="12"/>
  <c r="K322" i="12"/>
  <c r="L322" i="12"/>
  <c r="K344" i="12"/>
  <c r="L344" i="12"/>
  <c r="K348" i="12"/>
  <c r="L348" i="12"/>
  <c r="L498" i="12"/>
  <c r="K498" i="12"/>
  <c r="K519" i="12"/>
  <c r="L519" i="12"/>
  <c r="L177" i="12"/>
  <c r="K177" i="12"/>
  <c r="K162" i="12"/>
  <c r="L162" i="12"/>
  <c r="K278" i="12"/>
  <c r="L278" i="12"/>
  <c r="K283" i="12"/>
  <c r="L283" i="12"/>
  <c r="K288" i="12"/>
  <c r="L288" i="12"/>
  <c r="L167" i="12"/>
  <c r="K167" i="12"/>
  <c r="K165" i="12"/>
  <c r="L165" i="12"/>
  <c r="K332" i="12"/>
  <c r="L332" i="12"/>
  <c r="K340" i="12"/>
  <c r="L340" i="12"/>
  <c r="K598" i="12"/>
  <c r="L598" i="12"/>
  <c r="K603" i="12"/>
  <c r="L603" i="12"/>
  <c r="K608" i="12"/>
  <c r="L608" i="12"/>
  <c r="K89" i="12"/>
  <c r="L89" i="12"/>
  <c r="L106" i="12"/>
  <c r="K106" i="12"/>
  <c r="K227" i="12"/>
  <c r="L227" i="12"/>
  <c r="K248" i="12"/>
  <c r="L248" i="12"/>
  <c r="L257" i="12"/>
  <c r="K257" i="12"/>
  <c r="K403" i="12"/>
  <c r="L403" i="12"/>
  <c r="K424" i="12"/>
  <c r="L424" i="12"/>
  <c r="K78" i="12"/>
  <c r="L78" i="12"/>
  <c r="K67" i="12"/>
  <c r="L67" i="12"/>
  <c r="K183" i="12"/>
  <c r="L183" i="12"/>
  <c r="K188" i="12"/>
  <c r="L188" i="12"/>
  <c r="L197" i="12"/>
  <c r="K197" i="12"/>
  <c r="L649" i="12"/>
  <c r="K649" i="12"/>
  <c r="K71" i="12"/>
  <c r="L71" i="12"/>
  <c r="L241" i="12"/>
  <c r="K241" i="12"/>
  <c r="L226" i="12"/>
  <c r="K226" i="12"/>
  <c r="K503" i="12"/>
  <c r="L503" i="12"/>
  <c r="K508" i="12"/>
  <c r="L508" i="12"/>
  <c r="K518" i="12"/>
  <c r="L518" i="12"/>
  <c r="L601" i="12"/>
  <c r="K601" i="12"/>
  <c r="L618" i="12"/>
  <c r="K618" i="12"/>
  <c r="K528" i="12"/>
  <c r="L528" i="12"/>
  <c r="L521" i="12"/>
  <c r="K521" i="12"/>
  <c r="L538" i="12"/>
  <c r="K538" i="12"/>
  <c r="K101" i="12"/>
  <c r="L101" i="12"/>
  <c r="K102" i="12"/>
  <c r="L102" i="12"/>
  <c r="K363" i="12"/>
  <c r="L363" i="12"/>
  <c r="K368" i="12"/>
  <c r="L368" i="12"/>
  <c r="K452" i="12"/>
  <c r="L452" i="12"/>
  <c r="K477" i="12"/>
  <c r="L477" i="12"/>
  <c r="K478" i="12"/>
  <c r="L478" i="12"/>
  <c r="K198" i="12"/>
  <c r="L198" i="12"/>
  <c r="K203" i="12"/>
  <c r="L203" i="12"/>
  <c r="K373" i="12"/>
  <c r="L373" i="12"/>
  <c r="K376" i="12"/>
  <c r="L376" i="12"/>
  <c r="K379" i="12"/>
  <c r="L379" i="12"/>
  <c r="K640" i="12"/>
  <c r="L640" i="12"/>
  <c r="L633" i="12"/>
  <c r="K633" i="12"/>
  <c r="K139" i="12"/>
  <c r="L139" i="12"/>
  <c r="K145" i="12"/>
  <c r="L145" i="12"/>
  <c r="K280" i="12"/>
  <c r="L280" i="12"/>
  <c r="L289" i="12"/>
  <c r="K289" i="12"/>
  <c r="L273" i="12"/>
  <c r="K273" i="12"/>
  <c r="K456" i="12"/>
  <c r="L456" i="12"/>
  <c r="L465" i="12"/>
  <c r="K465" i="12"/>
  <c r="K99" i="12"/>
  <c r="L99" i="12"/>
  <c r="K120" i="12"/>
  <c r="L120" i="12"/>
  <c r="L129" i="12"/>
  <c r="K129" i="12"/>
  <c r="K229" i="12"/>
  <c r="L229" i="12"/>
  <c r="K230" i="12"/>
  <c r="L230" i="12"/>
  <c r="L103" i="12"/>
  <c r="K103" i="12"/>
  <c r="L108" i="12"/>
  <c r="K108" i="12"/>
  <c r="L258" i="12"/>
  <c r="K258" i="12"/>
  <c r="K279" i="12"/>
  <c r="L279" i="12"/>
  <c r="K284" i="12"/>
  <c r="L284" i="12"/>
  <c r="K549" i="12"/>
  <c r="L549" i="12"/>
  <c r="K550" i="12"/>
  <c r="L550" i="12"/>
  <c r="L650" i="12"/>
  <c r="K650" i="12"/>
  <c r="K655" i="12"/>
  <c r="L655" i="12"/>
  <c r="K553" i="12"/>
  <c r="L553" i="12"/>
  <c r="L570" i="12"/>
  <c r="K570" i="12"/>
  <c r="K575" i="12"/>
  <c r="L575" i="12"/>
  <c r="K134" i="12"/>
  <c r="L134" i="12"/>
  <c r="K138" i="12"/>
  <c r="L138" i="12"/>
  <c r="K400" i="12"/>
  <c r="L400" i="12"/>
  <c r="L393" i="12"/>
  <c r="K393" i="12"/>
  <c r="L410" i="12"/>
  <c r="K410" i="12"/>
  <c r="L510" i="12"/>
  <c r="K510" i="12"/>
  <c r="K499" i="12"/>
  <c r="L499" i="12"/>
  <c r="K235" i="12"/>
  <c r="L235" i="12"/>
  <c r="K239" i="12"/>
  <c r="L239" i="12"/>
  <c r="K406" i="12"/>
  <c r="L406" i="12"/>
  <c r="K411" i="12"/>
  <c r="L411" i="12"/>
  <c r="K416" i="12"/>
  <c r="L416" i="12"/>
  <c r="K70" i="12"/>
  <c r="L70" i="12"/>
  <c r="K75" i="12"/>
  <c r="L75" i="12"/>
  <c r="K175" i="12"/>
  <c r="L175" i="12"/>
  <c r="K164" i="12"/>
  <c r="L164" i="12"/>
  <c r="K470" i="12"/>
  <c r="L470" i="12"/>
  <c r="K475" i="12"/>
  <c r="L475" i="12"/>
  <c r="K480" i="12"/>
  <c r="L480" i="12"/>
  <c r="K192" i="12"/>
  <c r="L192" i="12"/>
  <c r="K185" i="12"/>
  <c r="L185" i="12"/>
  <c r="L458" i="12"/>
  <c r="K458" i="12"/>
  <c r="K463" i="12"/>
  <c r="L463" i="12"/>
  <c r="K547" i="12"/>
  <c r="L547" i="12"/>
  <c r="K568" i="12"/>
  <c r="L568" i="12"/>
  <c r="L577" i="12"/>
  <c r="K577" i="12"/>
  <c r="K446" i="12"/>
  <c r="L446" i="12"/>
  <c r="K435" i="12"/>
  <c r="L435" i="12"/>
  <c r="K621" i="12"/>
  <c r="L621" i="12"/>
  <c r="L622" i="12"/>
  <c r="K622" i="12"/>
  <c r="L259" i="12"/>
  <c r="K259" i="12"/>
  <c r="K285" i="12"/>
  <c r="L285" i="12"/>
  <c r="K286" i="12"/>
  <c r="L286" i="12"/>
  <c r="K370" i="12"/>
  <c r="L370" i="12"/>
  <c r="K391" i="12"/>
  <c r="L391" i="12"/>
  <c r="L304" i="12"/>
  <c r="K304" i="12"/>
  <c r="L290" i="12"/>
  <c r="K290" i="12"/>
  <c r="K472" i="12"/>
  <c r="L472" i="12"/>
  <c r="L481" i="12"/>
  <c r="K481" i="12"/>
  <c r="L466" i="12"/>
  <c r="K466" i="12"/>
  <c r="K136" i="12"/>
  <c r="L136" i="12"/>
  <c r="L144" i="12"/>
  <c r="K144" i="12"/>
  <c r="K245" i="12"/>
  <c r="L245" i="12"/>
  <c r="K246" i="12"/>
  <c r="L246" i="12"/>
  <c r="K250" i="12"/>
  <c r="L250" i="12"/>
  <c r="L563" i="12"/>
  <c r="K563" i="12"/>
  <c r="K583" i="12"/>
  <c r="L583" i="12"/>
  <c r="K142" i="12"/>
  <c r="L142" i="12"/>
  <c r="K132" i="12"/>
  <c r="L132" i="12"/>
  <c r="K408" i="12"/>
  <c r="L408" i="12"/>
  <c r="L417" i="12"/>
  <c r="K417" i="12"/>
  <c r="L402" i="12"/>
  <c r="K402" i="12"/>
  <c r="K517" i="12"/>
  <c r="L517" i="12"/>
  <c r="K523" i="12"/>
  <c r="L523" i="12"/>
  <c r="D62" i="6"/>
  <c r="F62" i="6" s="1"/>
  <c r="K734" i="12"/>
  <c r="L734" i="12"/>
  <c r="K727" i="12"/>
  <c r="L727" i="12"/>
  <c r="K723" i="12"/>
  <c r="L723" i="12"/>
  <c r="K719" i="12"/>
  <c r="L719" i="12"/>
  <c r="K715" i="12"/>
  <c r="L715" i="12"/>
  <c r="L712" i="12"/>
  <c r="K712" i="12"/>
  <c r="K707" i="12"/>
  <c r="L707" i="12"/>
  <c r="K703" i="12"/>
  <c r="L703" i="12"/>
  <c r="K699" i="12"/>
  <c r="L699" i="12"/>
  <c r="K695" i="12"/>
  <c r="L695" i="12"/>
  <c r="K691" i="12"/>
  <c r="L691" i="12"/>
  <c r="K687" i="12"/>
  <c r="L687" i="12"/>
  <c r="K683" i="12"/>
  <c r="L683" i="12"/>
  <c r="L677" i="12"/>
  <c r="K677" i="12"/>
  <c r="K675" i="12"/>
  <c r="L675" i="12"/>
  <c r="K644" i="12"/>
  <c r="L644" i="12"/>
  <c r="K195" i="12"/>
  <c r="L195" i="12"/>
  <c r="K381" i="12"/>
  <c r="L381" i="12"/>
  <c r="K382" i="12"/>
  <c r="L382" i="12"/>
  <c r="K371" i="12"/>
  <c r="L371" i="12"/>
  <c r="K648" i="12"/>
  <c r="L648" i="12"/>
  <c r="L657" i="12"/>
  <c r="K657" i="12"/>
  <c r="K130" i="12"/>
  <c r="L130" i="12"/>
  <c r="K151" i="12"/>
  <c r="L151" i="12"/>
  <c r="K156" i="12"/>
  <c r="L156" i="12"/>
  <c r="K636" i="12"/>
  <c r="L636" i="12"/>
  <c r="L645" i="12"/>
  <c r="K645" i="12"/>
  <c r="K199" i="12"/>
  <c r="L199" i="12"/>
  <c r="L209" i="12"/>
  <c r="K209" i="12"/>
  <c r="L450" i="12"/>
  <c r="K450" i="12"/>
  <c r="L471" i="12"/>
  <c r="K471" i="12"/>
  <c r="K476" i="12"/>
  <c r="L476" i="12"/>
  <c r="K576" i="12"/>
  <c r="L576" i="12"/>
  <c r="L569" i="12"/>
  <c r="K569" i="12"/>
  <c r="K491" i="12"/>
  <c r="L491" i="12"/>
  <c r="K496" i="12"/>
  <c r="L496" i="12"/>
  <c r="K662" i="12"/>
  <c r="L662" i="12"/>
  <c r="K667" i="12"/>
  <c r="L667" i="12"/>
  <c r="K69" i="12"/>
  <c r="L69" i="12"/>
  <c r="K326" i="12"/>
  <c r="L326" i="12"/>
  <c r="L331" i="12"/>
  <c r="K331" i="12"/>
  <c r="K431" i="12"/>
  <c r="L431" i="12"/>
  <c r="K420" i="12"/>
  <c r="L420" i="12"/>
  <c r="L297" i="12"/>
  <c r="K297" i="12"/>
  <c r="L314" i="12"/>
  <c r="K314" i="12"/>
  <c r="L318" i="12"/>
  <c r="K318" i="12"/>
  <c r="L473" i="12"/>
  <c r="K473" i="12"/>
  <c r="L490" i="12"/>
  <c r="K490" i="12"/>
  <c r="K143" i="12"/>
  <c r="L143" i="12"/>
  <c r="K137" i="12"/>
  <c r="L137" i="12"/>
  <c r="L154" i="12"/>
  <c r="K154" i="12"/>
  <c r="L254" i="12"/>
  <c r="K254" i="12"/>
  <c r="K244" i="12"/>
  <c r="L244" i="12"/>
  <c r="K396" i="12"/>
  <c r="L396" i="12"/>
  <c r="K405" i="12"/>
  <c r="L405" i="12"/>
  <c r="K567" i="12"/>
  <c r="L567" i="12"/>
  <c r="K572" i="12"/>
  <c r="L572" i="12"/>
  <c r="K581" i="12"/>
  <c r="L581" i="12"/>
  <c r="L231" i="12"/>
  <c r="K231" i="12"/>
  <c r="K236" i="12"/>
  <c r="L236" i="12"/>
  <c r="K336" i="12"/>
  <c r="L336" i="12"/>
  <c r="L329" i="12"/>
  <c r="K329" i="12"/>
  <c r="L346" i="12"/>
  <c r="K346" i="12"/>
  <c r="K220" i="12"/>
  <c r="L220" i="12"/>
  <c r="K223" i="12"/>
  <c r="L223" i="12"/>
  <c r="K390" i="12"/>
  <c r="L390" i="12"/>
  <c r="K395" i="12"/>
  <c r="L395" i="12"/>
  <c r="K656" i="12"/>
  <c r="L656" i="12"/>
  <c r="K669" i="12"/>
  <c r="L669" i="12"/>
  <c r="L666" i="12"/>
  <c r="K666" i="12"/>
  <c r="K159" i="12"/>
  <c r="L159" i="12"/>
  <c r="K148" i="12"/>
  <c r="L148" i="12"/>
  <c r="L74" i="12"/>
  <c r="K74" i="12"/>
  <c r="K81" i="12"/>
  <c r="L81" i="12"/>
  <c r="L233" i="12"/>
  <c r="K233" i="12"/>
  <c r="L249" i="12"/>
  <c r="K249" i="12"/>
  <c r="K255" i="12"/>
  <c r="L255" i="12"/>
  <c r="L500" i="12"/>
  <c r="K500" i="12"/>
  <c r="K525" i="12"/>
  <c r="L525" i="12"/>
  <c r="L625" i="12"/>
  <c r="K625" i="12"/>
  <c r="L610" i="12"/>
  <c r="K610" i="12"/>
  <c r="K215" i="12"/>
  <c r="L215" i="12"/>
  <c r="K351" i="12"/>
  <c r="L351" i="12"/>
  <c r="K341" i="12"/>
  <c r="L341" i="12"/>
  <c r="L522" i="12"/>
  <c r="K522" i="12"/>
  <c r="K527" i="12"/>
  <c r="L527" i="12"/>
  <c r="L169" i="12"/>
  <c r="K169" i="12"/>
  <c r="L186" i="12"/>
  <c r="K186" i="12"/>
  <c r="L191" i="12"/>
  <c r="K191" i="12"/>
  <c r="L276" i="12"/>
  <c r="K276" i="12"/>
  <c r="K296" i="12"/>
  <c r="L296" i="12"/>
  <c r="K437" i="12"/>
  <c r="L437" i="12"/>
  <c r="L438" i="12"/>
  <c r="K438" i="12"/>
  <c r="K443" i="12"/>
  <c r="L443" i="12"/>
  <c r="K613" i="12"/>
  <c r="L613" i="12"/>
  <c r="K614" i="12"/>
  <c r="L614" i="12"/>
  <c r="L267" i="12"/>
  <c r="K267" i="12"/>
  <c r="L277" i="12"/>
  <c r="K277" i="12"/>
  <c r="L361" i="12"/>
  <c r="K361" i="12"/>
  <c r="L378" i="12"/>
  <c r="K378" i="12"/>
  <c r="L383" i="12"/>
  <c r="K383" i="12"/>
  <c r="K256" i="12"/>
  <c r="L256" i="12"/>
  <c r="L251" i="12"/>
  <c r="K251" i="12"/>
  <c r="K427" i="12"/>
  <c r="L427" i="12"/>
  <c r="K432" i="12"/>
  <c r="L432" i="12"/>
  <c r="K86" i="12"/>
  <c r="L86" i="12"/>
  <c r="K91" i="12"/>
  <c r="L91" i="12"/>
  <c r="K96" i="12"/>
  <c r="L96" i="12"/>
  <c r="K180" i="12"/>
  <c r="L180" i="12"/>
  <c r="K204" i="12"/>
  <c r="L204" i="12"/>
  <c r="K111" i="12"/>
  <c r="L111" i="12"/>
  <c r="L100" i="12"/>
  <c r="K100" i="12"/>
  <c r="K189" i="12"/>
  <c r="L189" i="12"/>
  <c r="K287" i="12"/>
  <c r="L287" i="12"/>
  <c r="K275" i="12"/>
  <c r="L275" i="12"/>
  <c r="K557" i="12"/>
  <c r="L557" i="12"/>
  <c r="K558" i="12"/>
  <c r="L558" i="12"/>
  <c r="K642" i="12"/>
  <c r="L642" i="12"/>
  <c r="K663" i="12"/>
  <c r="L663" i="12"/>
  <c r="K668" i="12"/>
  <c r="L668" i="12"/>
  <c r="K372" i="12"/>
  <c r="L372" i="12"/>
  <c r="K397" i="12"/>
  <c r="L397" i="12"/>
  <c r="K559" i="12"/>
  <c r="L559" i="12"/>
  <c r="K548" i="12"/>
  <c r="L548" i="12"/>
  <c r="K253" i="12"/>
  <c r="L253" i="12"/>
  <c r="K224" i="12"/>
  <c r="L224" i="12"/>
  <c r="K212" i="12"/>
  <c r="L212" i="12"/>
  <c r="K328" i="12"/>
  <c r="L328" i="12"/>
  <c r="L337" i="12"/>
  <c r="K337" i="12"/>
  <c r="K623" i="12"/>
  <c r="L623" i="12"/>
  <c r="L612" i="12"/>
  <c r="K612" i="12"/>
  <c r="K323" i="12"/>
  <c r="L323" i="12"/>
  <c r="K349" i="12"/>
  <c r="L349" i="12"/>
  <c r="K350" i="12"/>
  <c r="L350" i="12"/>
  <c r="K595" i="12"/>
  <c r="L595" i="12"/>
  <c r="K616" i="12"/>
  <c r="L616" i="12"/>
  <c r="K114" i="12"/>
  <c r="L114" i="12"/>
  <c r="L97" i="12"/>
  <c r="K97" i="12"/>
  <c r="L578" i="12"/>
  <c r="K578" i="12"/>
  <c r="K599" i="12"/>
  <c r="L599" i="12"/>
  <c r="K604" i="12"/>
  <c r="L604" i="12"/>
  <c r="K147" i="12"/>
  <c r="L147" i="12"/>
  <c r="K168" i="12"/>
  <c r="L168" i="12"/>
  <c r="L433" i="12"/>
  <c r="K433" i="12"/>
  <c r="L418" i="12"/>
  <c r="K418" i="12"/>
  <c r="K534" i="12"/>
  <c r="L534" i="12"/>
  <c r="K539" i="12"/>
  <c r="L539" i="12"/>
  <c r="K544" i="12"/>
  <c r="L544" i="12"/>
  <c r="K454" i="12"/>
  <c r="L454" i="12"/>
  <c r="K460" i="12"/>
  <c r="L460" i="12"/>
  <c r="K629" i="12"/>
  <c r="L629" i="12"/>
  <c r="K630" i="12"/>
  <c r="L630" i="12"/>
  <c r="K635" i="12"/>
  <c r="L635" i="12"/>
  <c r="L293" i="12"/>
  <c r="K293" i="12"/>
  <c r="K294" i="12"/>
  <c r="L294" i="12"/>
  <c r="L394" i="12"/>
  <c r="K394" i="12"/>
  <c r="K399" i="12"/>
  <c r="L399" i="12"/>
  <c r="K119" i="12"/>
  <c r="L119" i="12"/>
  <c r="K125" i="12"/>
  <c r="L125" i="12"/>
  <c r="K133" i="12"/>
  <c r="L133" i="12"/>
  <c r="K295" i="12"/>
  <c r="L295" i="12"/>
  <c r="L300" i="12"/>
  <c r="K300" i="12"/>
  <c r="K565" i="12"/>
  <c r="L565" i="12"/>
  <c r="L566" i="12"/>
  <c r="K566" i="12"/>
  <c r="K571" i="12"/>
  <c r="L571" i="12"/>
  <c r="K671" i="12"/>
  <c r="L671" i="12"/>
  <c r="K660" i="12"/>
  <c r="L660" i="12"/>
  <c r="BI605" i="4" l="1"/>
  <c r="D60" i="6"/>
  <c r="F60" i="6" s="1"/>
  <c r="D61" i="6"/>
  <c r="F61" i="6" s="1"/>
  <c r="D63" i="6"/>
  <c r="F63" i="6" s="1"/>
  <c r="BL605" i="4" l="1"/>
  <c r="BJ605" i="4"/>
  <c r="F59" i="6"/>
  <c r="D64" i="6"/>
  <c r="F64" i="6" s="1"/>
  <c r="BE606" i="4" l="1"/>
  <c r="BM606" i="4" s="1"/>
  <c r="BN606" i="4" s="1"/>
  <c r="BO606" i="4" s="1"/>
  <c r="BQ605" i="4"/>
  <c r="BR605" i="4" s="1"/>
  <c r="AL604" i="14" s="1"/>
  <c r="BP605" i="4"/>
  <c r="AF437" i="14" s="1"/>
  <c r="BS605" i="4" l="1"/>
  <c r="BG606" i="4"/>
  <c r="BK606" i="4" s="1"/>
  <c r="AK8" i="4"/>
  <c r="AL8" i="4" s="1"/>
  <c r="AM8" i="4" s="1"/>
  <c r="AI8" i="4"/>
  <c r="AQ7" i="4"/>
  <c r="BI606" i="4" l="1"/>
  <c r="BL606" i="4" s="1"/>
  <c r="AJ8" i="4"/>
  <c r="BJ606" i="4" l="1"/>
  <c r="BE607" i="4" s="1"/>
  <c r="BM607" i="4" s="1"/>
  <c r="BN607" i="4" s="1"/>
  <c r="BO607" i="4" s="1"/>
  <c r="BQ606" i="4"/>
  <c r="BR606" i="4" s="1"/>
  <c r="AL605" i="14" s="1"/>
  <c r="BP606" i="4"/>
  <c r="AF439" i="14" s="1"/>
  <c r="AO8" i="4"/>
  <c r="AP8" i="4" s="1"/>
  <c r="AJ7" i="14" s="1"/>
  <c r="AN8" i="4"/>
  <c r="AD716" i="14" s="1"/>
  <c r="BG607" i="4" l="1"/>
  <c r="BK607" i="4" s="1"/>
  <c r="BS606" i="4"/>
  <c r="AC9" i="4"/>
  <c r="AQ8" i="4"/>
  <c r="BI607" i="4" l="1"/>
  <c r="BL607" i="4" s="1"/>
  <c r="AK9" i="4"/>
  <c r="AL9" i="4" s="1"/>
  <c r="AM9" i="4" s="1"/>
  <c r="AE9" i="4"/>
  <c r="AG9" i="4" s="1"/>
  <c r="BJ607" i="4" l="1"/>
  <c r="BE608" i="4" s="1"/>
  <c r="BM608" i="4" s="1"/>
  <c r="BN608" i="4" s="1"/>
  <c r="BO608" i="4" s="1"/>
  <c r="AH9" i="4"/>
  <c r="BP607" i="4"/>
  <c r="AF442" i="14" s="1"/>
  <c r="BQ607" i="4"/>
  <c r="BR607" i="4" s="1"/>
  <c r="AL606" i="14" s="1"/>
  <c r="AJ9" i="4"/>
  <c r="AI9" i="4"/>
  <c r="BG608" i="4" l="1"/>
  <c r="BK608" i="4" s="1"/>
  <c r="BS607" i="4"/>
  <c r="AO9" i="4"/>
  <c r="AP9" i="4" s="1"/>
  <c r="AJ8" i="14" s="1"/>
  <c r="AN9" i="4"/>
  <c r="AD730" i="14" s="1"/>
  <c r="BI608" i="4" l="1"/>
  <c r="BL608" i="4" s="1"/>
  <c r="BQ608" i="4" s="1"/>
  <c r="BR608" i="4" s="1"/>
  <c r="AL607" i="14" s="1"/>
  <c r="AC10" i="4"/>
  <c r="AQ9" i="4"/>
  <c r="BJ608" i="4" l="1"/>
  <c r="BP608" i="4"/>
  <c r="AF444" i="14" s="1"/>
  <c r="BE609" i="4"/>
  <c r="BM609" i="4" s="1"/>
  <c r="BN609" i="4" s="1"/>
  <c r="BO609" i="4" s="1"/>
  <c r="AK10" i="4"/>
  <c r="AL10" i="4" s="1"/>
  <c r="AM10" i="4" s="1"/>
  <c r="AE10" i="4"/>
  <c r="AI10" i="4" s="1"/>
  <c r="BS608" i="4" l="1"/>
  <c r="BG609" i="4"/>
  <c r="BK609" i="4" s="1"/>
  <c r="AG10" i="4"/>
  <c r="AH10" i="4" s="1"/>
  <c r="BI609" i="4" l="1"/>
  <c r="BL609" i="4" s="1"/>
  <c r="AJ10" i="4"/>
  <c r="AO10" i="4" s="1"/>
  <c r="AP10" i="4" s="1"/>
  <c r="AJ9" i="14" s="1"/>
  <c r="BJ609" i="4" l="1"/>
  <c r="BE610" i="4" s="1"/>
  <c r="AN10" i="4"/>
  <c r="BP609" i="4"/>
  <c r="AF446" i="14" s="1"/>
  <c r="BQ609" i="4"/>
  <c r="BR609" i="4" s="1"/>
  <c r="AL608" i="14" s="1"/>
  <c r="AC11" i="4"/>
  <c r="AQ10" i="4" l="1"/>
  <c r="AD732" i="14"/>
  <c r="AK11" i="4"/>
  <c r="AL11" i="4" s="1"/>
  <c r="AM11" i="4" s="1"/>
  <c r="BG610" i="4"/>
  <c r="BI610" i="4" s="1"/>
  <c r="BL610" i="4" s="1"/>
  <c r="BM610" i="4"/>
  <c r="BN610" i="4" s="1"/>
  <c r="BO610" i="4" s="1"/>
  <c r="BS609" i="4"/>
  <c r="AE11" i="4"/>
  <c r="AI11" i="4" s="1"/>
  <c r="AG11" i="4" l="1"/>
  <c r="AJ11" i="4" s="1"/>
  <c r="AO11" i="4" s="1"/>
  <c r="AP11" i="4" s="1"/>
  <c r="AJ10" i="14" s="1"/>
  <c r="BP610" i="4"/>
  <c r="AF448" i="14" s="1"/>
  <c r="BQ610" i="4"/>
  <c r="BR610" i="4" s="1"/>
  <c r="BK610" i="4"/>
  <c r="BJ610" i="4"/>
  <c r="BS610" i="4" l="1"/>
  <c r="AL609" i="14"/>
  <c r="AH11" i="4"/>
  <c r="BE611" i="4"/>
  <c r="BM611" i="4" s="1"/>
  <c r="BN611" i="4" s="1"/>
  <c r="BO611" i="4" s="1"/>
  <c r="AN11" i="4"/>
  <c r="BG611" i="4" l="1"/>
  <c r="BK611" i="4" s="1"/>
  <c r="AQ11" i="4"/>
  <c r="AD728" i="14"/>
  <c r="AC12" i="4"/>
  <c r="AK12" i="4" s="1"/>
  <c r="AL12" i="4" s="1"/>
  <c r="AM12" i="4" s="1"/>
  <c r="BI611" i="4" l="1"/>
  <c r="BL611" i="4" s="1"/>
  <c r="BQ611" i="4" s="1"/>
  <c r="BR611" i="4" s="1"/>
  <c r="AL610" i="14" s="1"/>
  <c r="AE12" i="4"/>
  <c r="AI12" i="4" s="1"/>
  <c r="BP611" i="4" l="1"/>
  <c r="AF451" i="14" s="1"/>
  <c r="BJ611" i="4"/>
  <c r="BE612" i="4" s="1"/>
  <c r="BM612" i="4" s="1"/>
  <c r="BN612" i="4" s="1"/>
  <c r="BO612" i="4" s="1"/>
  <c r="AG12" i="4"/>
  <c r="AJ12" i="4" s="1"/>
  <c r="AO12" i="4" s="1"/>
  <c r="AP12" i="4" s="1"/>
  <c r="AJ11" i="14" s="1"/>
  <c r="BS611" i="4" l="1"/>
  <c r="AN12" i="4"/>
  <c r="AH12" i="4"/>
  <c r="AC13" i="4" s="1"/>
  <c r="AK13" i="4" s="1"/>
  <c r="AL13" i="4" s="1"/>
  <c r="AM13" i="4" s="1"/>
  <c r="BG612" i="4"/>
  <c r="BK612" i="4" s="1"/>
  <c r="AQ12" i="4" l="1"/>
  <c r="AD735" i="14"/>
  <c r="AE13" i="4"/>
  <c r="AI13" i="4" s="1"/>
  <c r="BI612" i="4"/>
  <c r="AG13" i="4" l="1"/>
  <c r="AJ13" i="4" s="1"/>
  <c r="AN13" i="4" s="1"/>
  <c r="AD676" i="14" s="1"/>
  <c r="BL612" i="4"/>
  <c r="BJ612" i="4"/>
  <c r="AO13" i="4" l="1"/>
  <c r="AP13" i="4" s="1"/>
  <c r="AH13" i="4"/>
  <c r="AC14" i="4" s="1"/>
  <c r="AK14" i="4" s="1"/>
  <c r="AL14" i="4" s="1"/>
  <c r="AM14" i="4" s="1"/>
  <c r="BE613" i="4"/>
  <c r="BM613" i="4" s="1"/>
  <c r="BN613" i="4" s="1"/>
  <c r="BO613" i="4" s="1"/>
  <c r="BQ612" i="4"/>
  <c r="BR612" i="4" s="1"/>
  <c r="AL611" i="14" s="1"/>
  <c r="BP612" i="4"/>
  <c r="AF454" i="14" s="1"/>
  <c r="AQ13" i="4" l="1"/>
  <c r="AJ12" i="14"/>
  <c r="AE14" i="4"/>
  <c r="AI14" i="4" s="1"/>
  <c r="BG613" i="4"/>
  <c r="BK613" i="4" s="1"/>
  <c r="BS612" i="4"/>
  <c r="BI613" i="4" l="1"/>
  <c r="BL613" i="4" s="1"/>
  <c r="BP613" i="4" s="1"/>
  <c r="AF456" i="14" s="1"/>
  <c r="AG14" i="4"/>
  <c r="AJ14" i="4" s="1"/>
  <c r="AN14" i="4" s="1"/>
  <c r="AD616" i="14" s="1"/>
  <c r="BJ613" i="4" l="1"/>
  <c r="BE614" i="4" s="1"/>
  <c r="BM614" i="4" s="1"/>
  <c r="BN614" i="4" s="1"/>
  <c r="BO614" i="4" s="1"/>
  <c r="BQ613" i="4"/>
  <c r="BR613" i="4" s="1"/>
  <c r="AL612" i="14" s="1"/>
  <c r="AH14" i="4"/>
  <c r="AO14" i="4"/>
  <c r="AP14" i="4" s="1"/>
  <c r="BS613" i="4" l="1"/>
  <c r="BG614" i="4"/>
  <c r="BK614" i="4" s="1"/>
  <c r="AQ14" i="4"/>
  <c r="AJ13" i="14"/>
  <c r="AC15" i="4"/>
  <c r="BI614" i="4" l="1"/>
  <c r="BL614" i="4" s="1"/>
  <c r="AK15" i="4"/>
  <c r="AL15" i="4" s="1"/>
  <c r="AM15" i="4" s="1"/>
  <c r="AE15" i="4"/>
  <c r="AI15" i="4" s="1"/>
  <c r="BP614" i="4"/>
  <c r="AF458" i="14" s="1"/>
  <c r="BQ614" i="4"/>
  <c r="BR614" i="4" s="1"/>
  <c r="BJ614" i="4"/>
  <c r="BS614" i="4" l="1"/>
  <c r="AL613" i="14"/>
  <c r="AG15" i="4"/>
  <c r="AJ15" i="4" s="1"/>
  <c r="BE615" i="4"/>
  <c r="BM615" i="4" s="1"/>
  <c r="BN615" i="4" s="1"/>
  <c r="BO615" i="4" s="1"/>
  <c r="BG615" i="4" l="1"/>
  <c r="BK615" i="4" s="1"/>
  <c r="AO15" i="4"/>
  <c r="AP15" i="4" s="1"/>
  <c r="AJ14" i="14" s="1"/>
  <c r="AN15" i="4"/>
  <c r="AH15" i="4"/>
  <c r="BI615" i="4" l="1"/>
  <c r="BL615" i="4" s="1"/>
  <c r="AQ15" i="4"/>
  <c r="AD602" i="14"/>
  <c r="AC16" i="4"/>
  <c r="AK16" i="4" s="1"/>
  <c r="AL16" i="4" s="1"/>
  <c r="AM16" i="4" s="1"/>
  <c r="BJ615" i="4" l="1"/>
  <c r="BE616" i="4" s="1"/>
  <c r="BM616" i="4" s="1"/>
  <c r="BN616" i="4" s="1"/>
  <c r="BO616" i="4" s="1"/>
  <c r="AE16" i="4"/>
  <c r="AI16" i="4" s="1"/>
  <c r="BP615" i="4"/>
  <c r="AF460" i="14" s="1"/>
  <c r="BQ615" i="4"/>
  <c r="BR615" i="4" s="1"/>
  <c r="AG16" i="4" l="1"/>
  <c r="AJ16" i="4" s="1"/>
  <c r="AO16" i="4" s="1"/>
  <c r="AP16" i="4" s="1"/>
  <c r="BG616" i="4"/>
  <c r="BK616" i="4" s="1"/>
  <c r="BS615" i="4"/>
  <c r="AL614" i="14"/>
  <c r="AN16" i="4" l="1"/>
  <c r="AD579" i="14" s="1"/>
  <c r="AH16" i="4"/>
  <c r="AC17" i="4" s="1"/>
  <c r="BI616" i="4"/>
  <c r="BL616" i="4" s="1"/>
  <c r="AJ15" i="14"/>
  <c r="AQ16" i="4" l="1"/>
  <c r="BP616" i="4"/>
  <c r="AF463" i="14" s="1"/>
  <c r="BQ616" i="4"/>
  <c r="BR616" i="4" s="1"/>
  <c r="BJ616" i="4"/>
  <c r="AE17" i="4"/>
  <c r="AI17" i="4" s="1"/>
  <c r="AK17" i="4"/>
  <c r="AL17" i="4" s="1"/>
  <c r="AM17" i="4" s="1"/>
  <c r="AG17" i="4" l="1"/>
  <c r="AJ17" i="4" s="1"/>
  <c r="AN17" i="4" s="1"/>
  <c r="BE617" i="4"/>
  <c r="AL615" i="14"/>
  <c r="BS616" i="4"/>
  <c r="AO17" i="4" l="1"/>
  <c r="AP17" i="4" s="1"/>
  <c r="AJ16" i="14" s="1"/>
  <c r="AH17" i="4"/>
  <c r="AC18" i="4" s="1"/>
  <c r="AK18" i="4" s="1"/>
  <c r="AL18" i="4" s="1"/>
  <c r="AM18" i="4" s="1"/>
  <c r="BM617" i="4"/>
  <c r="BN617" i="4" s="1"/>
  <c r="BO617" i="4" s="1"/>
  <c r="BG617" i="4"/>
  <c r="AD487" i="14"/>
  <c r="AE18" i="4" l="1"/>
  <c r="AI18" i="4" s="1"/>
  <c r="AQ17" i="4"/>
  <c r="BK617" i="4"/>
  <c r="BI617" i="4"/>
  <c r="BL617" i="4" s="1"/>
  <c r="AG18" i="4" l="1"/>
  <c r="AJ18" i="4" s="1"/>
  <c r="AO18" i="4" s="1"/>
  <c r="AP18" i="4" s="1"/>
  <c r="AJ17" i="14" s="1"/>
  <c r="BQ617" i="4"/>
  <c r="BR617" i="4" s="1"/>
  <c r="BP617" i="4"/>
  <c r="AF465" i="14" s="1"/>
  <c r="BJ617" i="4"/>
  <c r="AH18" i="4" l="1"/>
  <c r="AC19" i="4" s="1"/>
  <c r="AE19" i="4" s="1"/>
  <c r="AI19" i="4" s="1"/>
  <c r="AN18" i="4"/>
  <c r="AD503" i="14" s="1"/>
  <c r="BE618" i="4"/>
  <c r="BM618" i="4" s="1"/>
  <c r="BN618" i="4" s="1"/>
  <c r="BO618" i="4" s="1"/>
  <c r="BS617" i="4"/>
  <c r="AL616" i="14"/>
  <c r="AQ18" i="4" l="1"/>
  <c r="BG618" i="4"/>
  <c r="BK618" i="4" s="1"/>
  <c r="AK19" i="4"/>
  <c r="AL19" i="4" s="1"/>
  <c r="AM19" i="4" s="1"/>
  <c r="AG19" i="4"/>
  <c r="AJ19" i="4" s="1"/>
  <c r="AO19" i="4" s="1"/>
  <c r="AP19" i="4" s="1"/>
  <c r="AJ18" i="14" s="1"/>
  <c r="BI618" i="4" l="1"/>
  <c r="BL618" i="4" s="1"/>
  <c r="BQ618" i="4" s="1"/>
  <c r="BR618" i="4" s="1"/>
  <c r="AL617" i="14" s="1"/>
  <c r="AH19" i="4"/>
  <c r="AC20" i="4" s="1"/>
  <c r="AK20" i="4" s="1"/>
  <c r="AL20" i="4" s="1"/>
  <c r="AM20" i="4" s="1"/>
  <c r="AN19" i="4"/>
  <c r="BJ618" i="4" l="1"/>
  <c r="BE619" i="4" s="1"/>
  <c r="BG619" i="4" s="1"/>
  <c r="BK619" i="4" s="1"/>
  <c r="BP618" i="4"/>
  <c r="AF467" i="14" s="1"/>
  <c r="AQ19" i="4"/>
  <c r="AD520" i="14"/>
  <c r="AE20" i="4"/>
  <c r="BS618" i="4" l="1"/>
  <c r="BI619" i="4"/>
  <c r="BL619" i="4" s="1"/>
  <c r="BM619" i="4"/>
  <c r="BN619" i="4" s="1"/>
  <c r="BO619" i="4" s="1"/>
  <c r="AI20" i="4"/>
  <c r="AG20" i="4"/>
  <c r="AJ20" i="4" s="1"/>
  <c r="BJ619" i="4" l="1"/>
  <c r="BE620" i="4" s="1"/>
  <c r="BM620" i="4" s="1"/>
  <c r="BN620" i="4" s="1"/>
  <c r="BO620" i="4" s="1"/>
  <c r="BQ619" i="4"/>
  <c r="BR619" i="4" s="1"/>
  <c r="BP619" i="4"/>
  <c r="AF469" i="14" s="1"/>
  <c r="AH20" i="4"/>
  <c r="AN20" i="4"/>
  <c r="AD532" i="14" s="1"/>
  <c r="AO20" i="4"/>
  <c r="AP20" i="4" s="1"/>
  <c r="AL618" i="14" l="1"/>
  <c r="BS619" i="4"/>
  <c r="BG620" i="4"/>
  <c r="BI620" i="4" s="1"/>
  <c r="BL620" i="4" s="1"/>
  <c r="AQ20" i="4"/>
  <c r="AJ19" i="14"/>
  <c r="AC21" i="4"/>
  <c r="BQ620" i="4" l="1"/>
  <c r="BR620" i="4" s="1"/>
  <c r="BP620" i="4"/>
  <c r="AF472" i="14" s="1"/>
  <c r="BK620" i="4"/>
  <c r="BJ620" i="4"/>
  <c r="BE621" i="4" s="1"/>
  <c r="BM621" i="4" s="1"/>
  <c r="BN621" i="4" s="1"/>
  <c r="BO621" i="4" s="1"/>
  <c r="AK21" i="4"/>
  <c r="AL21" i="4" s="1"/>
  <c r="AM21" i="4" s="1"/>
  <c r="AE21" i="4"/>
  <c r="BG621" i="4" l="1"/>
  <c r="BK621" i="4" s="1"/>
  <c r="AL619" i="14"/>
  <c r="BS620" i="4"/>
  <c r="AG21" i="4"/>
  <c r="AJ21" i="4" s="1"/>
  <c r="AI21" i="4"/>
  <c r="BI621" i="4" l="1"/>
  <c r="BL621" i="4" s="1"/>
  <c r="AH21" i="4"/>
  <c r="AO21" i="4"/>
  <c r="AP21" i="4" s="1"/>
  <c r="AJ20" i="14" s="1"/>
  <c r="AN21" i="4"/>
  <c r="BJ621" i="4" l="1"/>
  <c r="BE622" i="4" s="1"/>
  <c r="BM622" i="4" s="1"/>
  <c r="BN622" i="4" s="1"/>
  <c r="BO622" i="4" s="1"/>
  <c r="AQ21" i="4"/>
  <c r="AD470" i="14"/>
  <c r="AC22" i="4"/>
  <c r="AE22" i="4" s="1"/>
  <c r="AI22" i="4" s="1"/>
  <c r="BQ621" i="4"/>
  <c r="BR621" i="4" s="1"/>
  <c r="BP621" i="4"/>
  <c r="AF474" i="14" s="1"/>
  <c r="BS621" i="4" l="1"/>
  <c r="AL620" i="14"/>
  <c r="AK22" i="4"/>
  <c r="AL22" i="4" s="1"/>
  <c r="AM22" i="4" s="1"/>
  <c r="AG22" i="4"/>
  <c r="AJ22" i="4" s="1"/>
  <c r="AO22" i="4" s="1"/>
  <c r="AP22" i="4" s="1"/>
  <c r="AJ21" i="14" s="1"/>
  <c r="BG622" i="4"/>
  <c r="BK622" i="4" s="1"/>
  <c r="BI622" i="4" l="1"/>
  <c r="BL622" i="4" s="1"/>
  <c r="BQ622" i="4" s="1"/>
  <c r="BR622" i="4" s="1"/>
  <c r="AL621" i="14" s="1"/>
  <c r="AH22" i="4"/>
  <c r="AN22" i="4"/>
  <c r="BP622" i="4" l="1"/>
  <c r="BS622" i="4" s="1"/>
  <c r="BJ622" i="4"/>
  <c r="BE623" i="4" s="1"/>
  <c r="BM623" i="4" s="1"/>
  <c r="BN623" i="4" s="1"/>
  <c r="BO623" i="4" s="1"/>
  <c r="AQ22" i="4"/>
  <c r="AD434" i="14"/>
  <c r="AC23" i="4"/>
  <c r="AE23" i="4" s="1"/>
  <c r="AI23" i="4" s="1"/>
  <c r="AF476" i="14" l="1"/>
  <c r="BG623" i="4"/>
  <c r="BK623" i="4" s="1"/>
  <c r="AK23" i="4"/>
  <c r="AL23" i="4" s="1"/>
  <c r="AM23" i="4" s="1"/>
  <c r="AG23" i="4"/>
  <c r="AJ23" i="4" s="1"/>
  <c r="BI623" i="4" l="1"/>
  <c r="BL623" i="4" s="1"/>
  <c r="AH23" i="4"/>
  <c r="AO23" i="4"/>
  <c r="AP23" i="4" s="1"/>
  <c r="AJ22" i="14" s="1"/>
  <c r="AN23" i="4"/>
  <c r="BJ623" i="4" l="1"/>
  <c r="BE624" i="4" s="1"/>
  <c r="BM624" i="4" s="1"/>
  <c r="BN624" i="4" s="1"/>
  <c r="BO624" i="4" s="1"/>
  <c r="BP623" i="4"/>
  <c r="AF478" i="14" s="1"/>
  <c r="BQ623" i="4"/>
  <c r="BR623" i="4" s="1"/>
  <c r="AQ23" i="4"/>
  <c r="AD422" i="14"/>
  <c r="AC24" i="4"/>
  <c r="BG624" i="4" l="1"/>
  <c r="BK624" i="4" s="1"/>
  <c r="BS623" i="4"/>
  <c r="AL622" i="14"/>
  <c r="AK24" i="4"/>
  <c r="AL24" i="4" s="1"/>
  <c r="AM24" i="4" s="1"/>
  <c r="AE24" i="4"/>
  <c r="AI24" i="4" s="1"/>
  <c r="BI624" i="4" l="1"/>
  <c r="BL624" i="4" s="1"/>
  <c r="BQ624" i="4" s="1"/>
  <c r="BR624" i="4" s="1"/>
  <c r="AL623" i="14" s="1"/>
  <c r="AG24" i="4"/>
  <c r="AJ24" i="4" s="1"/>
  <c r="BJ624" i="4" l="1"/>
  <c r="BE625" i="4" s="1"/>
  <c r="BM625" i="4" s="1"/>
  <c r="BN625" i="4" s="1"/>
  <c r="BO625" i="4" s="1"/>
  <c r="BP624" i="4"/>
  <c r="AF480" i="14" s="1"/>
  <c r="AO24" i="4"/>
  <c r="AP24" i="4" s="1"/>
  <c r="AJ23" i="14" s="1"/>
  <c r="AN24" i="4"/>
  <c r="AD414" i="14" s="1"/>
  <c r="AH24" i="4"/>
  <c r="BG625" i="4" l="1"/>
  <c r="BK625" i="4" s="1"/>
  <c r="BS624" i="4"/>
  <c r="AC25" i="4"/>
  <c r="AQ24" i="4"/>
  <c r="BI625" i="4" l="1"/>
  <c r="BL625" i="4" s="1"/>
  <c r="AE25" i="4"/>
  <c r="AI25" i="4" s="1"/>
  <c r="AK25" i="4"/>
  <c r="AL25" i="4" s="1"/>
  <c r="AM25" i="4" s="1"/>
  <c r="BJ625" i="4" l="1"/>
  <c r="BE626" i="4" s="1"/>
  <c r="BM626" i="4" s="1"/>
  <c r="BN626" i="4" s="1"/>
  <c r="BO626" i="4" s="1"/>
  <c r="BP625" i="4"/>
  <c r="AF482" i="14" s="1"/>
  <c r="BQ625" i="4"/>
  <c r="BR625" i="4" s="1"/>
  <c r="BG626" i="4"/>
  <c r="BK626" i="4" s="1"/>
  <c r="AG25" i="4"/>
  <c r="AJ25" i="4" s="1"/>
  <c r="AO25" i="4" s="1"/>
  <c r="AP25" i="4" s="1"/>
  <c r="AJ24" i="14" s="1"/>
  <c r="AL624" i="14" l="1"/>
  <c r="BS625" i="4"/>
  <c r="AN25" i="4"/>
  <c r="AD415" i="14" s="1"/>
  <c r="BI626" i="4"/>
  <c r="BL626" i="4" s="1"/>
  <c r="BQ626" i="4" s="1"/>
  <c r="BR626" i="4" s="1"/>
  <c r="AH25" i="4"/>
  <c r="AC26" i="4" s="1"/>
  <c r="AK26" i="4" s="1"/>
  <c r="AL26" i="4" s="1"/>
  <c r="AM26" i="4" s="1"/>
  <c r="AE26" i="4"/>
  <c r="AI26" i="4" s="1"/>
  <c r="AQ25" i="4" l="1"/>
  <c r="BP626" i="4"/>
  <c r="AF484" i="14" s="1"/>
  <c r="BJ626" i="4"/>
  <c r="BE627" i="4" s="1"/>
  <c r="BM627" i="4" s="1"/>
  <c r="BN627" i="4" s="1"/>
  <c r="BO627" i="4" s="1"/>
  <c r="AG26" i="4"/>
  <c r="AJ26" i="4" s="1"/>
  <c r="AO26" i="4" s="1"/>
  <c r="AP26" i="4" s="1"/>
  <c r="AJ25" i="14" s="1"/>
  <c r="BS626" i="4"/>
  <c r="AL625" i="14"/>
  <c r="AH26" i="4" l="1"/>
  <c r="AC27" i="4" s="1"/>
  <c r="AK27" i="4" s="1"/>
  <c r="AL27" i="4" s="1"/>
  <c r="AM27" i="4" s="1"/>
  <c r="BG627" i="4"/>
  <c r="BK627" i="4" s="1"/>
  <c r="AN26" i="4"/>
  <c r="AD402" i="14" s="1"/>
  <c r="AQ26" i="4" l="1"/>
  <c r="BI627" i="4"/>
  <c r="BL627" i="4" s="1"/>
  <c r="AE27" i="4"/>
  <c r="AG27" i="4" s="1"/>
  <c r="AJ27" i="4" s="1"/>
  <c r="BJ627" i="4" l="1"/>
  <c r="AI27" i="4"/>
  <c r="AH27" i="4"/>
  <c r="AC28" i="4" s="1"/>
  <c r="AK28" i="4" s="1"/>
  <c r="AL28" i="4" s="1"/>
  <c r="AM28" i="4" s="1"/>
  <c r="BE628" i="4"/>
  <c r="BM628" i="4" s="1"/>
  <c r="BN628" i="4" s="1"/>
  <c r="BO628" i="4" s="1"/>
  <c r="BP627" i="4"/>
  <c r="AF486" i="14" s="1"/>
  <c r="BQ627" i="4"/>
  <c r="BR627" i="4" s="1"/>
  <c r="AO27" i="4"/>
  <c r="AP27" i="4" s="1"/>
  <c r="AJ26" i="14" s="1"/>
  <c r="AN27" i="4"/>
  <c r="AD351" i="14" s="1"/>
  <c r="BS627" i="4" l="1"/>
  <c r="AL626" i="14"/>
  <c r="BG628" i="4"/>
  <c r="BI628" i="4" s="1"/>
  <c r="BL628" i="4" s="1"/>
  <c r="AQ27" i="4"/>
  <c r="AE28" i="4"/>
  <c r="AI28" i="4" s="1"/>
  <c r="AG28" i="4" l="1"/>
  <c r="AJ28" i="4" s="1"/>
  <c r="AO28" i="4" s="1"/>
  <c r="AP28" i="4" s="1"/>
  <c r="AJ27" i="14" s="1"/>
  <c r="BP628" i="4"/>
  <c r="AF489" i="14" s="1"/>
  <c r="BQ628" i="4"/>
  <c r="BR628" i="4" s="1"/>
  <c r="BK628" i="4"/>
  <c r="BJ628" i="4"/>
  <c r="BS628" i="4" l="1"/>
  <c r="AL627" i="14"/>
  <c r="AH28" i="4"/>
  <c r="BE629" i="4"/>
  <c r="BM629" i="4" s="1"/>
  <c r="BN629" i="4" s="1"/>
  <c r="BO629" i="4" s="1"/>
  <c r="AN28" i="4"/>
  <c r="BG629" i="4" l="1"/>
  <c r="BK629" i="4" s="1"/>
  <c r="AQ28" i="4"/>
  <c r="AD342" i="14"/>
  <c r="AC29" i="4"/>
  <c r="AE29" i="4" s="1"/>
  <c r="AI29" i="4" s="1"/>
  <c r="BI629" i="4" l="1"/>
  <c r="BL629" i="4" s="1"/>
  <c r="AG29" i="4"/>
  <c r="AH29" i="4" s="1"/>
  <c r="BP629" i="4"/>
  <c r="AF491" i="14" s="1"/>
  <c r="BQ629" i="4"/>
  <c r="BR629" i="4" s="1"/>
  <c r="BJ629" i="4"/>
  <c r="AK29" i="4"/>
  <c r="AL29" i="4" s="1"/>
  <c r="AM29" i="4" s="1"/>
  <c r="BS629" i="4" l="1"/>
  <c r="AL628" i="14"/>
  <c r="BE630" i="4"/>
  <c r="BM630" i="4" s="1"/>
  <c r="BN630" i="4" s="1"/>
  <c r="BO630" i="4" s="1"/>
  <c r="AJ29" i="4"/>
  <c r="AO29" i="4" s="1"/>
  <c r="AP29" i="4" s="1"/>
  <c r="AJ28" i="14" s="1"/>
  <c r="BG630" i="4" l="1"/>
  <c r="BK630" i="4" s="1"/>
  <c r="AN29" i="4"/>
  <c r="AC30" i="4"/>
  <c r="BI630" i="4" l="1"/>
  <c r="BL630" i="4" s="1"/>
  <c r="BP630" i="4" s="1"/>
  <c r="AF493" i="14" s="1"/>
  <c r="AQ29" i="4"/>
  <c r="AD317" i="14"/>
  <c r="AK30" i="4"/>
  <c r="AL30" i="4" s="1"/>
  <c r="AM30" i="4" s="1"/>
  <c r="AE30" i="4"/>
  <c r="AG30" i="4" s="1"/>
  <c r="BJ630" i="4" l="1"/>
  <c r="BQ630" i="4"/>
  <c r="BR630" i="4" s="1"/>
  <c r="BS630" i="4"/>
  <c r="AL629" i="14"/>
  <c r="AH30" i="4"/>
  <c r="BE631" i="4"/>
  <c r="BM631" i="4" s="1"/>
  <c r="BN631" i="4" s="1"/>
  <c r="BO631" i="4" s="1"/>
  <c r="AJ30" i="4"/>
  <c r="AO30" i="4" s="1"/>
  <c r="AP30" i="4" s="1"/>
  <c r="AJ29" i="14" s="1"/>
  <c r="AI30" i="4"/>
  <c r="BG631" i="4" l="1"/>
  <c r="BK631" i="4"/>
  <c r="BI631" i="4"/>
  <c r="BJ631" i="4" s="1"/>
  <c r="AN30" i="4"/>
  <c r="AQ30" i="4" l="1"/>
  <c r="AD322" i="14"/>
  <c r="BE632" i="4"/>
  <c r="BM632" i="4" s="1"/>
  <c r="BN632" i="4" s="1"/>
  <c r="BO632" i="4" s="1"/>
  <c r="BL631" i="4"/>
  <c r="AC31" i="4"/>
  <c r="BG632" i="4" l="1"/>
  <c r="BI632" i="4" s="1"/>
  <c r="BL632" i="4" s="1"/>
  <c r="BP631" i="4"/>
  <c r="AF496" i="14" s="1"/>
  <c r="BQ631" i="4"/>
  <c r="BR631" i="4" s="1"/>
  <c r="AK31" i="4"/>
  <c r="AL31" i="4" s="1"/>
  <c r="AM31" i="4" s="1"/>
  <c r="AE31" i="4"/>
  <c r="AI31" i="4" s="1"/>
  <c r="BS631" i="4" l="1"/>
  <c r="AL630" i="14"/>
  <c r="AG31" i="4"/>
  <c r="AH31" i="4" s="1"/>
  <c r="BQ632" i="4"/>
  <c r="BR632" i="4" s="1"/>
  <c r="BP632" i="4"/>
  <c r="AF498" i="14" s="1"/>
  <c r="BK632" i="4"/>
  <c r="BJ632" i="4"/>
  <c r="BS632" i="4" l="1"/>
  <c r="AL631" i="14"/>
  <c r="BE633" i="4"/>
  <c r="BM633" i="4" s="1"/>
  <c r="BN633" i="4" s="1"/>
  <c r="BO633" i="4" s="1"/>
  <c r="AJ31" i="4"/>
  <c r="AO31" i="4" s="1"/>
  <c r="AP31" i="4" s="1"/>
  <c r="AJ30" i="14" s="1"/>
  <c r="BG633" i="4" l="1"/>
  <c r="BK633" i="4" s="1"/>
  <c r="AN31" i="4"/>
  <c r="AC32" i="4"/>
  <c r="BI633" i="4" l="1"/>
  <c r="BL633" i="4" s="1"/>
  <c r="AQ31" i="4"/>
  <c r="AD325" i="14"/>
  <c r="BJ633" i="4"/>
  <c r="AK32" i="4"/>
  <c r="AL32" i="4" s="1"/>
  <c r="AM32" i="4" s="1"/>
  <c r="AE32" i="4"/>
  <c r="AI32" i="4" s="1"/>
  <c r="AG32" i="4" l="1"/>
  <c r="AH32" i="4" s="1"/>
  <c r="BE634" i="4"/>
  <c r="BM634" i="4" s="1"/>
  <c r="BN634" i="4" s="1"/>
  <c r="BO634" i="4" s="1"/>
  <c r="BP633" i="4"/>
  <c r="AF500" i="14" s="1"/>
  <c r="BQ633" i="4"/>
  <c r="BR633" i="4" s="1"/>
  <c r="AL632" i="14" s="1"/>
  <c r="BG634" i="4" l="1"/>
  <c r="BK634" i="4" s="1"/>
  <c r="BS633" i="4"/>
  <c r="AJ32" i="4"/>
  <c r="AO32" i="4" s="1"/>
  <c r="AP32" i="4" s="1"/>
  <c r="AJ31" i="14" s="1"/>
  <c r="BI634" i="4" l="1"/>
  <c r="BL634" i="4" s="1"/>
  <c r="BJ634" i="4"/>
  <c r="AN32" i="4"/>
  <c r="AC33" i="4"/>
  <c r="AQ32" i="4" l="1"/>
  <c r="AD339" i="14"/>
  <c r="BE635" i="4"/>
  <c r="BM635" i="4" s="1"/>
  <c r="BN635" i="4" s="1"/>
  <c r="BO635" i="4" s="1"/>
  <c r="BQ634" i="4"/>
  <c r="BR634" i="4" s="1"/>
  <c r="AL633" i="14" s="1"/>
  <c r="BP634" i="4"/>
  <c r="AF502" i="14" s="1"/>
  <c r="AK33" i="4"/>
  <c r="AL33" i="4" s="1"/>
  <c r="AM33" i="4" s="1"/>
  <c r="AE33" i="4"/>
  <c r="AI33" i="4" s="1"/>
  <c r="BG635" i="4" l="1"/>
  <c r="BK635" i="4" s="1"/>
  <c r="AG33" i="4"/>
  <c r="AH33" i="4" s="1"/>
  <c r="BS634" i="4"/>
  <c r="BI635" i="4" l="1"/>
  <c r="BL635" i="4" s="1"/>
  <c r="BQ635" i="4" s="1"/>
  <c r="BR635" i="4" s="1"/>
  <c r="AL634" i="14" s="1"/>
  <c r="AJ33" i="4"/>
  <c r="AN33" i="4" s="1"/>
  <c r="AD355" i="14" s="1"/>
  <c r="AC34" i="4"/>
  <c r="AK34" i="4" s="1"/>
  <c r="AL34" i="4" s="1"/>
  <c r="AM34" i="4" s="1"/>
  <c r="BJ635" i="4" l="1"/>
  <c r="BP635" i="4"/>
  <c r="BS635" i="4" s="1"/>
  <c r="AF506" i="14"/>
  <c r="BE636" i="4"/>
  <c r="BM636" i="4" s="1"/>
  <c r="BN636" i="4" s="1"/>
  <c r="BO636" i="4" s="1"/>
  <c r="AO33" i="4"/>
  <c r="AP33" i="4" s="1"/>
  <c r="AE34" i="4"/>
  <c r="AG34" i="4" s="1"/>
  <c r="BG636" i="4" l="1"/>
  <c r="BK636" i="4" s="1"/>
  <c r="AQ33" i="4"/>
  <c r="AJ32" i="14"/>
  <c r="AH34" i="4"/>
  <c r="BI636" i="4"/>
  <c r="BL636" i="4" s="1"/>
  <c r="AI34" i="4"/>
  <c r="AJ34" i="4"/>
  <c r="BP636" i="4" l="1"/>
  <c r="AF508" i="14" s="1"/>
  <c r="BQ636" i="4"/>
  <c r="BR636" i="4" s="1"/>
  <c r="AL635" i="14" s="1"/>
  <c r="BJ636" i="4"/>
  <c r="AN34" i="4"/>
  <c r="AD368" i="14" s="1"/>
  <c r="AO34" i="4"/>
  <c r="AP34" i="4" s="1"/>
  <c r="AJ33" i="14" s="1"/>
  <c r="BS636" i="4" l="1"/>
  <c r="BE637" i="4"/>
  <c r="BM637" i="4" s="1"/>
  <c r="BN637" i="4" s="1"/>
  <c r="BO637" i="4" s="1"/>
  <c r="AQ34" i="4"/>
  <c r="AC35" i="4"/>
  <c r="BG637" i="4" l="1"/>
  <c r="BK637" i="4" s="1"/>
  <c r="AK35" i="4"/>
  <c r="AL35" i="4" s="1"/>
  <c r="AM35" i="4" s="1"/>
  <c r="AE35" i="4"/>
  <c r="AI35" i="4" s="1"/>
  <c r="BI637" i="4" l="1"/>
  <c r="BL637" i="4" s="1"/>
  <c r="BP637" i="4" s="1"/>
  <c r="AF511" i="14" s="1"/>
  <c r="AG35" i="4"/>
  <c r="AH35" i="4" s="1"/>
  <c r="BQ637" i="4" l="1"/>
  <c r="BR637" i="4" s="1"/>
  <c r="BJ637" i="4"/>
  <c r="BS637" i="4"/>
  <c r="AL636" i="14"/>
  <c r="BE638" i="4"/>
  <c r="BM638" i="4" s="1"/>
  <c r="BN638" i="4" s="1"/>
  <c r="BO638" i="4" s="1"/>
  <c r="AJ35" i="4"/>
  <c r="AO35" i="4" s="1"/>
  <c r="AP35" i="4" s="1"/>
  <c r="AJ34" i="14" s="1"/>
  <c r="BG638" i="4" l="1"/>
  <c r="BK638" i="4" s="1"/>
  <c r="AN35" i="4"/>
  <c r="AC36" i="4"/>
  <c r="BI638" i="4" l="1"/>
  <c r="BJ638" i="4" s="1"/>
  <c r="AQ35" i="4"/>
  <c r="AD382" i="14"/>
  <c r="AE36" i="4"/>
  <c r="AI36" i="4" s="1"/>
  <c r="AK36" i="4"/>
  <c r="AL36" i="4" s="1"/>
  <c r="AM36" i="4" s="1"/>
  <c r="BL638" i="4" l="1"/>
  <c r="AG36" i="4"/>
  <c r="AJ36" i="4" s="1"/>
  <c r="AO36" i="4" s="1"/>
  <c r="AP36" i="4" s="1"/>
  <c r="AJ35" i="14" s="1"/>
  <c r="BE639" i="4"/>
  <c r="BM639" i="4" s="1"/>
  <c r="BN639" i="4" s="1"/>
  <c r="BO639" i="4" s="1"/>
  <c r="BQ638" i="4"/>
  <c r="BR638" i="4" s="1"/>
  <c r="AL637" i="14" s="1"/>
  <c r="BP638" i="4"/>
  <c r="AF514" i="14" s="1"/>
  <c r="AH36" i="4" l="1"/>
  <c r="AN36" i="4"/>
  <c r="AD393" i="14" s="1"/>
  <c r="BG639" i="4"/>
  <c r="BI639" i="4" s="1"/>
  <c r="BL639" i="4" s="1"/>
  <c r="BS638" i="4"/>
  <c r="AC37" i="4"/>
  <c r="AE37" i="4" s="1"/>
  <c r="AI37" i="4" s="1"/>
  <c r="AQ36" i="4"/>
  <c r="AG37" i="4" l="1"/>
  <c r="AH37" i="4" s="1"/>
  <c r="BP639" i="4"/>
  <c r="AF516" i="14" s="1"/>
  <c r="BQ639" i="4"/>
  <c r="BR639" i="4" s="1"/>
  <c r="BK639" i="4"/>
  <c r="BJ639" i="4"/>
  <c r="AK37" i="4"/>
  <c r="AL37" i="4" s="1"/>
  <c r="AM37" i="4" s="1"/>
  <c r="BS639" i="4" l="1"/>
  <c r="AL638" i="14"/>
  <c r="BE640" i="4"/>
  <c r="BM640" i="4" s="1"/>
  <c r="BN640" i="4" s="1"/>
  <c r="BO640" i="4" s="1"/>
  <c r="BG640" i="4"/>
  <c r="BK640" i="4" s="1"/>
  <c r="AJ37" i="4"/>
  <c r="AO37" i="4" s="1"/>
  <c r="AP37" i="4" s="1"/>
  <c r="AJ36" i="14" s="1"/>
  <c r="AN37" i="4" l="1"/>
  <c r="BI640" i="4"/>
  <c r="BL640" i="4" s="1"/>
  <c r="AC38" i="4"/>
  <c r="AQ37" i="4" l="1"/>
  <c r="AD403" i="14"/>
  <c r="AE38" i="4"/>
  <c r="BQ640" i="4"/>
  <c r="BR640" i="4" s="1"/>
  <c r="AL639" i="14" s="1"/>
  <c r="BP640" i="4"/>
  <c r="AF518" i="14" s="1"/>
  <c r="BJ640" i="4"/>
  <c r="AK38" i="4"/>
  <c r="AL38" i="4" s="1"/>
  <c r="AM38" i="4" s="1"/>
  <c r="AI38" i="4" l="1"/>
  <c r="AG38" i="4"/>
  <c r="AJ38" i="4" s="1"/>
  <c r="AO38" i="4" s="1"/>
  <c r="AP38" i="4" s="1"/>
  <c r="AJ37" i="14" s="1"/>
  <c r="BE641" i="4"/>
  <c r="BM641" i="4" s="1"/>
  <c r="BN641" i="4" s="1"/>
  <c r="BO641" i="4" s="1"/>
  <c r="BS640" i="4"/>
  <c r="BG641" i="4" l="1"/>
  <c r="BK641" i="4" s="1"/>
  <c r="AH38" i="4"/>
  <c r="AC39" i="4" s="1"/>
  <c r="AE39" i="4" s="1"/>
  <c r="AI39" i="4" s="1"/>
  <c r="AN38" i="4"/>
  <c r="BI641" i="4" l="1"/>
  <c r="BL641" i="4" s="1"/>
  <c r="AQ38" i="4"/>
  <c r="AD308" i="14"/>
  <c r="AG39" i="4"/>
  <c r="AH39" i="4" s="1"/>
  <c r="AK39" i="4"/>
  <c r="AL39" i="4" s="1"/>
  <c r="AM39" i="4" s="1"/>
  <c r="BP641" i="4" l="1"/>
  <c r="AF521" i="14" s="1"/>
  <c r="BQ641" i="4"/>
  <c r="BR641" i="4" s="1"/>
  <c r="BJ641" i="4"/>
  <c r="BE642" i="4" s="1"/>
  <c r="BM642" i="4" s="1"/>
  <c r="BN642" i="4" s="1"/>
  <c r="BO642" i="4" s="1"/>
  <c r="AJ39" i="4"/>
  <c r="AO39" i="4" s="1"/>
  <c r="AP39" i="4" s="1"/>
  <c r="AJ38" i="14" s="1"/>
  <c r="BG642" i="4" l="1"/>
  <c r="BK642" i="4" s="1"/>
  <c r="BS641" i="4"/>
  <c r="AL640" i="14"/>
  <c r="AN39" i="4"/>
  <c r="AD319" i="14" s="1"/>
  <c r="AC40" i="4"/>
  <c r="AQ39" i="4" l="1"/>
  <c r="BI642" i="4"/>
  <c r="BL642" i="4" s="1"/>
  <c r="AE40" i="4"/>
  <c r="AI40" i="4" s="1"/>
  <c r="AK40" i="4"/>
  <c r="AL40" i="4" s="1"/>
  <c r="AM40" i="4" s="1"/>
  <c r="BQ642" i="4" l="1"/>
  <c r="BR642" i="4" s="1"/>
  <c r="BP642" i="4"/>
  <c r="AF523" i="14" s="1"/>
  <c r="BJ642" i="4"/>
  <c r="BE643" i="4" s="1"/>
  <c r="BM643" i="4" s="1"/>
  <c r="BN643" i="4" s="1"/>
  <c r="BO643" i="4" s="1"/>
  <c r="AG40" i="4"/>
  <c r="AJ40" i="4" s="1"/>
  <c r="AN40" i="4" s="1"/>
  <c r="AD302" i="14" s="1"/>
  <c r="BG643" i="4" l="1"/>
  <c r="BS642" i="4"/>
  <c r="AL641" i="14"/>
  <c r="AH40" i="4"/>
  <c r="AO40" i="4"/>
  <c r="AP40" i="4" s="1"/>
  <c r="BK643" i="4" l="1"/>
  <c r="BI643" i="4"/>
  <c r="AQ40" i="4"/>
  <c r="AJ39" i="14"/>
  <c r="AC41" i="4"/>
  <c r="AK41" i="4" s="1"/>
  <c r="AL41" i="4" s="1"/>
  <c r="AM41" i="4" s="1"/>
  <c r="BL643" i="4" l="1"/>
  <c r="BJ643" i="4"/>
  <c r="BE644" i="4" s="1"/>
  <c r="BM644" i="4" s="1"/>
  <c r="BN644" i="4" s="1"/>
  <c r="BO644" i="4" s="1"/>
  <c r="AE41" i="4"/>
  <c r="AG41" i="4" s="1"/>
  <c r="BG644" i="4" l="1"/>
  <c r="BK644" i="4" s="1"/>
  <c r="BP643" i="4"/>
  <c r="AF527" i="14" s="1"/>
  <c r="BQ643" i="4"/>
  <c r="BR643" i="4" s="1"/>
  <c r="AI41" i="4"/>
  <c r="AH41" i="4"/>
  <c r="BI644" i="4"/>
  <c r="BL644" i="4" s="1"/>
  <c r="AJ41" i="4"/>
  <c r="AL642" i="14" l="1"/>
  <c r="BS643" i="4"/>
  <c r="BJ644" i="4"/>
  <c r="BE645" i="4"/>
  <c r="BM645" i="4" s="1"/>
  <c r="BN645" i="4" s="1"/>
  <c r="BO645" i="4" s="1"/>
  <c r="BQ644" i="4"/>
  <c r="BR644" i="4" s="1"/>
  <c r="AL643" i="14" s="1"/>
  <c r="BP644" i="4"/>
  <c r="AF529" i="14" s="1"/>
  <c r="AC42" i="4"/>
  <c r="AN41" i="4"/>
  <c r="AD299" i="14" s="1"/>
  <c r="AO41" i="4"/>
  <c r="AP41" i="4" s="1"/>
  <c r="AJ40" i="14" s="1"/>
  <c r="BG645" i="4" l="1"/>
  <c r="BK645" i="4" s="1"/>
  <c r="BS644" i="4"/>
  <c r="AK42" i="4"/>
  <c r="AL42" i="4" s="1"/>
  <c r="AM42" i="4" s="1"/>
  <c r="AQ41" i="4"/>
  <c r="AE42" i="4"/>
  <c r="AI42" i="4" s="1"/>
  <c r="BI645" i="4" l="1"/>
  <c r="BL645" i="4" s="1"/>
  <c r="BP645" i="4" s="1"/>
  <c r="AF531" i="14" s="1"/>
  <c r="AG42" i="4"/>
  <c r="BQ645" i="4" l="1"/>
  <c r="BR645" i="4" s="1"/>
  <c r="AL644" i="14" s="1"/>
  <c r="BJ645" i="4"/>
  <c r="AJ42" i="4"/>
  <c r="AN42" i="4" s="1"/>
  <c r="AD309" i="14" s="1"/>
  <c r="AH42" i="4"/>
  <c r="BE646" i="4"/>
  <c r="BM646" i="4" s="1"/>
  <c r="BN646" i="4" s="1"/>
  <c r="BO646" i="4" s="1"/>
  <c r="BS645" i="4"/>
  <c r="AO42" i="4" l="1"/>
  <c r="AP42" i="4" s="1"/>
  <c r="AJ41" i="14" s="1"/>
  <c r="BG646" i="4"/>
  <c r="BK646" i="4" s="1"/>
  <c r="AC43" i="4"/>
  <c r="AE43" i="4" s="1"/>
  <c r="AI43" i="4" s="1"/>
  <c r="AQ42" i="4" l="1"/>
  <c r="BI646" i="4"/>
  <c r="BL646" i="4" s="1"/>
  <c r="BP646" i="4" s="1"/>
  <c r="AF534" i="14" s="1"/>
  <c r="AG43" i="4"/>
  <c r="AH43" i="4" s="1"/>
  <c r="AK43" i="4"/>
  <c r="AL43" i="4" s="1"/>
  <c r="AM43" i="4" s="1"/>
  <c r="BJ646" i="4" l="1"/>
  <c r="BQ646" i="4"/>
  <c r="BR646" i="4" s="1"/>
  <c r="BS646" i="4" s="1"/>
  <c r="BE647" i="4"/>
  <c r="BM647" i="4" s="1"/>
  <c r="BN647" i="4" s="1"/>
  <c r="BO647" i="4" s="1"/>
  <c r="AJ43" i="4"/>
  <c r="AO43" i="4" s="1"/>
  <c r="AP43" i="4" s="1"/>
  <c r="AJ42" i="14" s="1"/>
  <c r="AC44" i="4"/>
  <c r="AE44" i="4" s="1"/>
  <c r="AI44" i="4" s="1"/>
  <c r="AL645" i="14" l="1"/>
  <c r="BG647" i="4"/>
  <c r="BK647" i="4" s="1"/>
  <c r="AG44" i="4"/>
  <c r="AH44" i="4" s="1"/>
  <c r="AN43" i="4"/>
  <c r="AK44" i="4"/>
  <c r="AL44" i="4" s="1"/>
  <c r="AM44" i="4" s="1"/>
  <c r="AJ44" i="4" l="1"/>
  <c r="AO44" i="4" s="1"/>
  <c r="AP44" i="4" s="1"/>
  <c r="AJ43" i="14" s="1"/>
  <c r="BI647" i="4"/>
  <c r="BL647" i="4" s="1"/>
  <c r="BQ647" i="4" s="1"/>
  <c r="BR647" i="4" s="1"/>
  <c r="AL646" i="14" s="1"/>
  <c r="AQ43" i="4"/>
  <c r="AD293" i="14"/>
  <c r="AN44" i="4"/>
  <c r="BJ647" i="4" l="1"/>
  <c r="BP647" i="4"/>
  <c r="AF537" i="14" s="1"/>
  <c r="AQ44" i="4"/>
  <c r="AD304" i="14"/>
  <c r="AC45" i="4"/>
  <c r="BE648" i="4"/>
  <c r="BM648" i="4" s="1"/>
  <c r="BN648" i="4" s="1"/>
  <c r="BO648" i="4" s="1"/>
  <c r="BS647" i="4" l="1"/>
  <c r="AE45" i="4"/>
  <c r="AI45" i="4" s="1"/>
  <c r="AK45" i="4"/>
  <c r="AL45" i="4" s="1"/>
  <c r="AM45" i="4" s="1"/>
  <c r="BG648" i="4"/>
  <c r="BI648" i="4" s="1"/>
  <c r="AG45" i="4" l="1"/>
  <c r="AJ45" i="4" s="1"/>
  <c r="AO45" i="4" s="1"/>
  <c r="AP45" i="4" s="1"/>
  <c r="AJ44" i="14" s="1"/>
  <c r="AH45" i="4"/>
  <c r="AC46" i="4" s="1"/>
  <c r="BL648" i="4"/>
  <c r="BK648" i="4"/>
  <c r="BJ648" i="4"/>
  <c r="AN45" i="4" l="1"/>
  <c r="AQ45" i="4" s="1"/>
  <c r="AD316" i="14"/>
  <c r="BE649" i="4"/>
  <c r="BM649" i="4" s="1"/>
  <c r="BN649" i="4" s="1"/>
  <c r="BO649" i="4" s="1"/>
  <c r="BQ648" i="4"/>
  <c r="BR648" i="4" s="1"/>
  <c r="AL647" i="14" s="1"/>
  <c r="BP648" i="4"/>
  <c r="AF540" i="14" s="1"/>
  <c r="AK46" i="4"/>
  <c r="AL46" i="4" s="1"/>
  <c r="AM46" i="4" s="1"/>
  <c r="AE46" i="4"/>
  <c r="AI46" i="4" s="1"/>
  <c r="AG46" i="4" l="1"/>
  <c r="AJ46" i="4" s="1"/>
  <c r="BG649" i="4"/>
  <c r="BK649" i="4" s="1"/>
  <c r="BS648" i="4"/>
  <c r="AH46" i="4" l="1"/>
  <c r="BI649" i="4"/>
  <c r="BL649" i="4" s="1"/>
  <c r="AO46" i="4"/>
  <c r="AP46" i="4" s="1"/>
  <c r="AJ45" i="14" s="1"/>
  <c r="AN46" i="4"/>
  <c r="AD288" i="14" s="1"/>
  <c r="BJ649" i="4" l="1"/>
  <c r="BE650" i="4"/>
  <c r="BM650" i="4" s="1"/>
  <c r="BN650" i="4" s="1"/>
  <c r="BO650" i="4" s="1"/>
  <c r="BQ649" i="4"/>
  <c r="BR649" i="4" s="1"/>
  <c r="AL648" i="14" s="1"/>
  <c r="BP649" i="4"/>
  <c r="AF542" i="14" s="1"/>
  <c r="AQ46" i="4"/>
  <c r="AC47" i="4"/>
  <c r="AE47" i="4" s="1"/>
  <c r="AI47" i="4" s="1"/>
  <c r="BG650" i="4" l="1"/>
  <c r="BK650" i="4" s="1"/>
  <c r="AG47" i="4"/>
  <c r="AH47" i="4" s="1"/>
  <c r="BS649" i="4"/>
  <c r="AK47" i="4"/>
  <c r="AL47" i="4" s="1"/>
  <c r="AM47" i="4" s="1"/>
  <c r="BI650" i="4" l="1"/>
  <c r="BL650" i="4" s="1"/>
  <c r="AJ47" i="4"/>
  <c r="AN47" i="4" s="1"/>
  <c r="AD242" i="14" s="1"/>
  <c r="BP650" i="4"/>
  <c r="AF545" i="14" s="1"/>
  <c r="BQ650" i="4"/>
  <c r="BR650" i="4" s="1"/>
  <c r="BJ650" i="4"/>
  <c r="AO47" i="4" l="1"/>
  <c r="AP47" i="4" s="1"/>
  <c r="BS650" i="4"/>
  <c r="AL649" i="14"/>
  <c r="AQ47" i="4"/>
  <c r="AJ46" i="14"/>
  <c r="BE651" i="4"/>
  <c r="BM651" i="4" s="1"/>
  <c r="BN651" i="4" s="1"/>
  <c r="BO651" i="4" s="1"/>
  <c r="AC48" i="4"/>
  <c r="BG651" i="4" l="1"/>
  <c r="BI651" i="4" s="1"/>
  <c r="BJ651" i="4" s="1"/>
  <c r="BE652" i="4"/>
  <c r="BM652" i="4" s="1"/>
  <c r="BN652" i="4" s="1"/>
  <c r="BO652" i="4" s="1"/>
  <c r="BL651" i="4"/>
  <c r="BK651" i="4"/>
  <c r="AE48" i="4"/>
  <c r="AI48" i="4" s="1"/>
  <c r="AK48" i="4"/>
  <c r="AL48" i="4" s="1"/>
  <c r="AM48" i="4" s="1"/>
  <c r="BG652" i="4" l="1"/>
  <c r="BK652" i="4" s="1"/>
  <c r="AG48" i="4"/>
  <c r="AH48" i="4" s="1"/>
  <c r="BP651" i="4"/>
  <c r="AF549" i="14" s="1"/>
  <c r="BQ651" i="4"/>
  <c r="BR651" i="4" s="1"/>
  <c r="BI652" i="4" l="1"/>
  <c r="BL652" i="4" s="1"/>
  <c r="BQ652" i="4" s="1"/>
  <c r="BR652" i="4" s="1"/>
  <c r="AL651" i="14" s="1"/>
  <c r="BS651" i="4"/>
  <c r="AL650" i="14"/>
  <c r="BJ652" i="4"/>
  <c r="AJ48" i="4"/>
  <c r="BP652" i="4" l="1"/>
  <c r="AF552" i="14" s="1"/>
  <c r="BE653" i="4"/>
  <c r="BM653" i="4" s="1"/>
  <c r="BN653" i="4" s="1"/>
  <c r="BO653" i="4" s="1"/>
  <c r="BS652" i="4"/>
  <c r="AC49" i="4"/>
  <c r="AN48" i="4"/>
  <c r="AD255" i="14" s="1"/>
  <c r="AO48" i="4"/>
  <c r="AP48" i="4" s="1"/>
  <c r="AJ47" i="14" s="1"/>
  <c r="BG653" i="4" l="1"/>
  <c r="BI653" i="4" s="1"/>
  <c r="BL653" i="4" s="1"/>
  <c r="AE49" i="4"/>
  <c r="AI49" i="4" s="1"/>
  <c r="AQ48" i="4"/>
  <c r="AK49" i="4"/>
  <c r="AL49" i="4" s="1"/>
  <c r="AM49" i="4" s="1"/>
  <c r="BK653" i="4" l="1"/>
  <c r="BJ653" i="4"/>
  <c r="AG49" i="4"/>
  <c r="AH49" i="4" s="1"/>
  <c r="BQ653" i="4"/>
  <c r="BR653" i="4" s="1"/>
  <c r="AL652" i="14" s="1"/>
  <c r="BP653" i="4"/>
  <c r="AF555" i="14" s="1"/>
  <c r="BE654" i="4"/>
  <c r="BM654" i="4" s="1"/>
  <c r="BN654" i="4" s="1"/>
  <c r="BO654" i="4" s="1"/>
  <c r="AC50" i="4" l="1"/>
  <c r="AK50" i="4" s="1"/>
  <c r="AL50" i="4" s="1"/>
  <c r="AM50" i="4" s="1"/>
  <c r="BG654" i="4"/>
  <c r="BK654" i="4" s="1"/>
  <c r="BS653" i="4"/>
  <c r="AJ49" i="4"/>
  <c r="AN49" i="4" s="1"/>
  <c r="AD245" i="14" s="1"/>
  <c r="AE50" i="4" l="1"/>
  <c r="AI50" i="4" s="1"/>
  <c r="AO49" i="4"/>
  <c r="AP49" i="4" s="1"/>
  <c r="BI654" i="4"/>
  <c r="BL654" i="4" s="1"/>
  <c r="BJ654" i="4" l="1"/>
  <c r="BE655" i="4" s="1"/>
  <c r="BM655" i="4" s="1"/>
  <c r="BN655" i="4" s="1"/>
  <c r="BO655" i="4" s="1"/>
  <c r="AQ49" i="4"/>
  <c r="AJ48" i="14"/>
  <c r="AG50" i="4"/>
  <c r="AH50" i="4" s="1"/>
  <c r="BQ654" i="4"/>
  <c r="BR654" i="4" s="1"/>
  <c r="BP654" i="4"/>
  <c r="AF559" i="14" s="1"/>
  <c r="BS654" i="4" l="1"/>
  <c r="AL653" i="14"/>
  <c r="AJ50" i="4"/>
  <c r="BG655" i="4"/>
  <c r="BI655" i="4" s="1"/>
  <c r="BL655" i="4" s="1"/>
  <c r="AC51" i="4"/>
  <c r="AN50" i="4" l="1"/>
  <c r="AD225" i="14" s="1"/>
  <c r="AO50" i="4"/>
  <c r="AP50" i="4" s="1"/>
  <c r="BP655" i="4"/>
  <c r="AF563" i="14" s="1"/>
  <c r="BQ655" i="4"/>
  <c r="BR655" i="4" s="1"/>
  <c r="BK655" i="4"/>
  <c r="BJ655" i="4"/>
  <c r="AK51" i="4"/>
  <c r="AL51" i="4" s="1"/>
  <c r="AM51" i="4" s="1"/>
  <c r="AE51" i="4"/>
  <c r="AG51" i="4" s="1"/>
  <c r="BS655" i="4" l="1"/>
  <c r="AL654" i="14"/>
  <c r="AQ50" i="4"/>
  <c r="AJ49" i="14"/>
  <c r="AH51" i="4"/>
  <c r="BE656" i="4"/>
  <c r="BM656" i="4" s="1"/>
  <c r="BN656" i="4" s="1"/>
  <c r="BO656" i="4" s="1"/>
  <c r="AI51" i="4"/>
  <c r="AJ51" i="4"/>
  <c r="AO51" i="4" s="1"/>
  <c r="AP51" i="4" s="1"/>
  <c r="AJ50" i="14" s="1"/>
  <c r="BG656" i="4" l="1"/>
  <c r="BK656" i="4" s="1"/>
  <c r="AN51" i="4"/>
  <c r="AC52" i="4"/>
  <c r="AE52" i="4" s="1"/>
  <c r="AI52" i="4" s="1"/>
  <c r="BI656" i="4" l="1"/>
  <c r="BL656" i="4" s="1"/>
  <c r="AQ51" i="4"/>
  <c r="AD200" i="14"/>
  <c r="AG52" i="4"/>
  <c r="AH52" i="4" s="1"/>
  <c r="BP656" i="4"/>
  <c r="AF564" i="14" s="1"/>
  <c r="BQ656" i="4"/>
  <c r="BR656" i="4" s="1"/>
  <c r="AK52" i="4"/>
  <c r="AL52" i="4" s="1"/>
  <c r="AM52" i="4" s="1"/>
  <c r="BJ656" i="4" l="1"/>
  <c r="BS656" i="4"/>
  <c r="AL655" i="14"/>
  <c r="BE657" i="4"/>
  <c r="BM657" i="4" s="1"/>
  <c r="BN657" i="4" s="1"/>
  <c r="BO657" i="4" s="1"/>
  <c r="AJ52" i="4"/>
  <c r="AO52" i="4" s="1"/>
  <c r="AP52" i="4" s="1"/>
  <c r="AJ51" i="14" s="1"/>
  <c r="BG657" i="4" l="1"/>
  <c r="BK657" i="4" s="1"/>
  <c r="AN52" i="4"/>
  <c r="AC53" i="4"/>
  <c r="BI657" i="4" l="1"/>
  <c r="BL657" i="4" s="1"/>
  <c r="BP657" i="4" s="1"/>
  <c r="AF533" i="14" s="1"/>
  <c r="AQ52" i="4"/>
  <c r="AD171" i="14"/>
  <c r="BJ657" i="4"/>
  <c r="AK53" i="4"/>
  <c r="AL53" i="4" s="1"/>
  <c r="AM53" i="4" s="1"/>
  <c r="AE53" i="4"/>
  <c r="AI53" i="4" s="1"/>
  <c r="BQ657" i="4" l="1"/>
  <c r="BR657" i="4" s="1"/>
  <c r="BS657" i="4" s="1"/>
  <c r="AG53" i="4"/>
  <c r="AJ53" i="4" s="1"/>
  <c r="AO53" i="4" s="1"/>
  <c r="AP53" i="4" s="1"/>
  <c r="AJ52" i="14" s="1"/>
  <c r="BE658" i="4"/>
  <c r="BG658" i="4" s="1"/>
  <c r="BK658" i="4" s="1"/>
  <c r="AL656" i="14" l="1"/>
  <c r="AH53" i="4"/>
  <c r="BM658" i="4"/>
  <c r="BN658" i="4" s="1"/>
  <c r="BO658" i="4" s="1"/>
  <c r="BI658" i="4"/>
  <c r="BL658" i="4" s="1"/>
  <c r="AN53" i="4"/>
  <c r="AQ53" i="4" l="1"/>
  <c r="AD180" i="14"/>
  <c r="BQ658" i="4"/>
  <c r="BR658" i="4" s="1"/>
  <c r="AL657" i="14" s="1"/>
  <c r="BP658" i="4"/>
  <c r="AF495" i="14" s="1"/>
  <c r="BJ658" i="4"/>
  <c r="AC54" i="4"/>
  <c r="AE54" i="4" s="1"/>
  <c r="AI54" i="4" s="1"/>
  <c r="AG54" i="4" l="1"/>
  <c r="AH54" i="4" s="1"/>
  <c r="BE659" i="4"/>
  <c r="BM659" i="4" s="1"/>
  <c r="BN659" i="4" s="1"/>
  <c r="BO659" i="4" s="1"/>
  <c r="BS658" i="4"/>
  <c r="AK54" i="4"/>
  <c r="AL54" i="4" s="1"/>
  <c r="AM54" i="4" s="1"/>
  <c r="BG659" i="4" l="1"/>
  <c r="BK659" i="4" s="1"/>
  <c r="AJ54" i="4"/>
  <c r="AO54" i="4" s="1"/>
  <c r="AP54" i="4" s="1"/>
  <c r="AJ53" i="14" s="1"/>
  <c r="AC55" i="4"/>
  <c r="BI659" i="4" l="1"/>
  <c r="BL659" i="4" s="1"/>
  <c r="AN54" i="4"/>
  <c r="AD162" i="14" s="1"/>
  <c r="BP659" i="4"/>
  <c r="AF510" i="14" s="1"/>
  <c r="BQ659" i="4"/>
  <c r="BR659" i="4" s="1"/>
  <c r="BJ659" i="4"/>
  <c r="AE55" i="4"/>
  <c r="AG55" i="4" s="1"/>
  <c r="AK55" i="4"/>
  <c r="AL55" i="4" s="1"/>
  <c r="AM55" i="4" s="1"/>
  <c r="AQ54" i="4" l="1"/>
  <c r="BS659" i="4"/>
  <c r="AL658" i="14"/>
  <c r="AH55" i="4"/>
  <c r="BE660" i="4"/>
  <c r="BM660" i="4" s="1"/>
  <c r="BN660" i="4" s="1"/>
  <c r="BO660" i="4" s="1"/>
  <c r="AI55" i="4"/>
  <c r="AJ55" i="4"/>
  <c r="BG660" i="4" l="1"/>
  <c r="BK660" i="4" s="1"/>
  <c r="AO55" i="4"/>
  <c r="AP55" i="4" s="1"/>
  <c r="AJ54" i="14" s="1"/>
  <c r="AN55" i="4"/>
  <c r="AD170" i="14" s="1"/>
  <c r="BI660" i="4" l="1"/>
  <c r="BL660" i="4" s="1"/>
  <c r="AC56" i="4"/>
  <c r="AQ55" i="4"/>
  <c r="BJ660" i="4" l="1"/>
  <c r="BQ660" i="4"/>
  <c r="BR660" i="4" s="1"/>
  <c r="BP660" i="4"/>
  <c r="AF524" i="14" s="1"/>
  <c r="AK56" i="4"/>
  <c r="AL56" i="4" s="1"/>
  <c r="AM56" i="4" s="1"/>
  <c r="AE56" i="4"/>
  <c r="AI56" i="4" s="1"/>
  <c r="BS660" i="4" l="1"/>
  <c r="AL659" i="14"/>
  <c r="AG56" i="4"/>
  <c r="AJ56" i="4" s="1"/>
  <c r="AN56" i="4" s="1"/>
  <c r="AD179" i="14" s="1"/>
  <c r="BE661" i="4"/>
  <c r="BM661" i="4" s="1"/>
  <c r="BN661" i="4" s="1"/>
  <c r="BO661" i="4" s="1"/>
  <c r="BG661" i="4" l="1"/>
  <c r="BK661" i="4" s="1"/>
  <c r="AH56" i="4"/>
  <c r="AO56" i="4"/>
  <c r="AP56" i="4" s="1"/>
  <c r="BI661" i="4" l="1"/>
  <c r="BL661" i="4" s="1"/>
  <c r="AQ56" i="4"/>
  <c r="AJ55" i="14"/>
  <c r="BJ661" i="4"/>
  <c r="BE662" i="4" s="1"/>
  <c r="BM662" i="4" s="1"/>
  <c r="BN662" i="4" s="1"/>
  <c r="BO662" i="4" s="1"/>
  <c r="BP661" i="4"/>
  <c r="AF539" i="14" s="1"/>
  <c r="BQ661" i="4"/>
  <c r="BR661" i="4" s="1"/>
  <c r="AC57" i="4"/>
  <c r="AK57" i="4" s="1"/>
  <c r="AL57" i="4" s="1"/>
  <c r="AM57" i="4" s="1"/>
  <c r="BG662" i="4" l="1"/>
  <c r="BK662" i="4" s="1"/>
  <c r="BS661" i="4"/>
  <c r="AL660" i="14"/>
  <c r="AE57" i="4"/>
  <c r="AI57" i="4" s="1"/>
  <c r="BI662" i="4" l="1"/>
  <c r="AG57" i="4"/>
  <c r="AH57" i="4" s="1"/>
  <c r="BL662" i="4" l="1"/>
  <c r="BJ662" i="4"/>
  <c r="AJ57" i="4"/>
  <c r="AN57" i="4" s="1"/>
  <c r="AD190" i="14" s="1"/>
  <c r="AC58" i="4"/>
  <c r="AK58" i="4" s="1"/>
  <c r="AL58" i="4" s="1"/>
  <c r="AM58" i="4" s="1"/>
  <c r="BE663" i="4" l="1"/>
  <c r="BG663" i="4" s="1"/>
  <c r="BK663" i="4" s="1"/>
  <c r="BP662" i="4"/>
  <c r="AF560" i="14" s="1"/>
  <c r="BQ662" i="4"/>
  <c r="BR662" i="4" s="1"/>
  <c r="AO57" i="4"/>
  <c r="AP57" i="4" s="1"/>
  <c r="AE58" i="4"/>
  <c r="AI58" i="4" s="1"/>
  <c r="BS662" i="4" l="1"/>
  <c r="AL661" i="14"/>
  <c r="BM663" i="4"/>
  <c r="BN663" i="4" s="1"/>
  <c r="BO663" i="4" s="1"/>
  <c r="BI663" i="4"/>
  <c r="AQ57" i="4"/>
  <c r="AJ56" i="14"/>
  <c r="AG58" i="4"/>
  <c r="AH58" i="4" s="1"/>
  <c r="BJ663" i="4" l="1"/>
  <c r="BL663" i="4"/>
  <c r="AC59" i="4"/>
  <c r="AE59" i="4" s="1"/>
  <c r="AI59" i="4" s="1"/>
  <c r="AJ58" i="4"/>
  <c r="AO58" i="4" s="1"/>
  <c r="AP58" i="4" s="1"/>
  <c r="AJ57" i="14" s="1"/>
  <c r="BQ663" i="4" l="1"/>
  <c r="BR663" i="4" s="1"/>
  <c r="BP663" i="4"/>
  <c r="AF573" i="14" s="1"/>
  <c r="BE664" i="4"/>
  <c r="BG664" i="4" s="1"/>
  <c r="BK664" i="4" s="1"/>
  <c r="AG59" i="4"/>
  <c r="AH59" i="4" s="1"/>
  <c r="AK59" i="4"/>
  <c r="AL59" i="4" s="1"/>
  <c r="AM59" i="4" s="1"/>
  <c r="AN58" i="4"/>
  <c r="BI664" i="4" l="1"/>
  <c r="BL664" i="4" s="1"/>
  <c r="BQ664" i="4" s="1"/>
  <c r="BR664" i="4" s="1"/>
  <c r="BM664" i="4"/>
  <c r="BN664" i="4" s="1"/>
  <c r="BO664" i="4" s="1"/>
  <c r="AL662" i="14"/>
  <c r="BS663" i="4"/>
  <c r="AQ58" i="4"/>
  <c r="AD174" i="14"/>
  <c r="AJ59" i="4"/>
  <c r="AN59" i="4" s="1"/>
  <c r="AD155" i="14" s="1"/>
  <c r="BJ664" i="4" l="1"/>
  <c r="BP664" i="4"/>
  <c r="AF576" i="14" s="1"/>
  <c r="BE665" i="4"/>
  <c r="BM665" i="4" s="1"/>
  <c r="BN665" i="4" s="1"/>
  <c r="BO665" i="4" s="1"/>
  <c r="AL663" i="14"/>
  <c r="BS664" i="4"/>
  <c r="AO59" i="4"/>
  <c r="AP59" i="4" s="1"/>
  <c r="AC60" i="4"/>
  <c r="BG665" i="4" l="1"/>
  <c r="BK665" i="4" s="1"/>
  <c r="BI665" i="4"/>
  <c r="BL665" i="4" s="1"/>
  <c r="BJ665" i="4"/>
  <c r="BE666" i="4" s="1"/>
  <c r="BM666" i="4" s="1"/>
  <c r="BN666" i="4" s="1"/>
  <c r="BO666" i="4" s="1"/>
  <c r="AQ59" i="4"/>
  <c r="AJ58" i="14"/>
  <c r="BG666" i="4"/>
  <c r="BK666" i="4" s="1"/>
  <c r="AE60" i="4"/>
  <c r="AG60" i="4" s="1"/>
  <c r="AK60" i="4"/>
  <c r="AL60" i="4" s="1"/>
  <c r="AM60" i="4" s="1"/>
  <c r="BQ665" i="4" l="1"/>
  <c r="BR665" i="4" s="1"/>
  <c r="BP665" i="4"/>
  <c r="AF577" i="14" s="1"/>
  <c r="AH60" i="4"/>
  <c r="BI666" i="4"/>
  <c r="BL666" i="4" s="1"/>
  <c r="AI60" i="4"/>
  <c r="AJ60" i="4"/>
  <c r="AL664" i="14" l="1"/>
  <c r="BS665" i="4"/>
  <c r="BJ666" i="4"/>
  <c r="BP666" i="4"/>
  <c r="AF580" i="14" s="1"/>
  <c r="BQ666" i="4"/>
  <c r="BR666" i="4" s="1"/>
  <c r="AO60" i="4"/>
  <c r="AP60" i="4" s="1"/>
  <c r="AJ59" i="14" s="1"/>
  <c r="AN60" i="4"/>
  <c r="AD115" i="14" s="1"/>
  <c r="BS666" i="4" l="1"/>
  <c r="AL665" i="14"/>
  <c r="BE667" i="4"/>
  <c r="BM667" i="4" s="1"/>
  <c r="BN667" i="4" s="1"/>
  <c r="BO667" i="4" s="1"/>
  <c r="AC61" i="4"/>
  <c r="AQ60" i="4"/>
  <c r="BG667" i="4" l="1"/>
  <c r="BK667" i="4" s="1"/>
  <c r="AE61" i="4"/>
  <c r="AG61" i="4" s="1"/>
  <c r="AK61" i="4"/>
  <c r="AL61" i="4" s="1"/>
  <c r="AM61" i="4" s="1"/>
  <c r="BI667" i="4" l="1"/>
  <c r="BL667" i="4" s="1"/>
  <c r="BQ667" i="4" s="1"/>
  <c r="BR667" i="4" s="1"/>
  <c r="AL666" i="14" s="1"/>
  <c r="AH61" i="4"/>
  <c r="BP667" i="4"/>
  <c r="AF582" i="14" s="1"/>
  <c r="BJ667" i="4"/>
  <c r="BE668" i="4" s="1"/>
  <c r="BM668" i="4" s="1"/>
  <c r="BN668" i="4" s="1"/>
  <c r="BO668" i="4" s="1"/>
  <c r="BS667" i="4"/>
  <c r="AI61" i="4"/>
  <c r="AJ61" i="4"/>
  <c r="AN61" i="4" s="1"/>
  <c r="AD118" i="14" s="1"/>
  <c r="BG668" i="4" l="1"/>
  <c r="BK668" i="4" s="1"/>
  <c r="AO61" i="4"/>
  <c r="AP61" i="4" s="1"/>
  <c r="AQ61" i="4" l="1"/>
  <c r="AJ60" i="14"/>
  <c r="BI668" i="4"/>
  <c r="BL668" i="4" s="1"/>
  <c r="BP668" i="4" s="1"/>
  <c r="AF583" i="14" s="1"/>
  <c r="AC62" i="4"/>
  <c r="BQ668" i="4" l="1"/>
  <c r="BR668" i="4" s="1"/>
  <c r="BJ668" i="4"/>
  <c r="BE669" i="4" s="1"/>
  <c r="BM669" i="4" s="1"/>
  <c r="BN669" i="4" s="1"/>
  <c r="BO669" i="4" s="1"/>
  <c r="AK62" i="4"/>
  <c r="AL62" i="4" s="1"/>
  <c r="AM62" i="4" s="1"/>
  <c r="AE62" i="4"/>
  <c r="AI62" i="4" s="1"/>
  <c r="BS668" i="4" l="1"/>
  <c r="AL667" i="14"/>
  <c r="AG62" i="4"/>
  <c r="AJ62" i="4" s="1"/>
  <c r="AN62" i="4" s="1"/>
  <c r="AD105" i="14" s="1"/>
  <c r="BG669" i="4"/>
  <c r="BK669" i="4" s="1"/>
  <c r="AH62" i="4" l="1"/>
  <c r="BI669" i="4"/>
  <c r="BL669" i="4"/>
  <c r="BQ669" i="4" s="1"/>
  <c r="BR669" i="4" s="1"/>
  <c r="AL668" i="14" s="1"/>
  <c r="AO62" i="4"/>
  <c r="AP62" i="4" s="1"/>
  <c r="AQ62" i="4" l="1"/>
  <c r="AJ61" i="14"/>
  <c r="BP669" i="4"/>
  <c r="AF586" i="14" s="1"/>
  <c r="BJ669" i="4"/>
  <c r="BS669" i="4"/>
  <c r="AC63" i="4"/>
  <c r="AE63" i="4" s="1"/>
  <c r="AI63" i="4" s="1"/>
  <c r="AG63" i="4" l="1"/>
  <c r="AH63" i="4" s="1"/>
  <c r="BE670" i="4"/>
  <c r="BM670" i="4" s="1"/>
  <c r="BN670" i="4" s="1"/>
  <c r="BO670" i="4" s="1"/>
  <c r="AK63" i="4"/>
  <c r="AL63" i="4" s="1"/>
  <c r="AM63" i="4" s="1"/>
  <c r="BG670" i="4" l="1"/>
  <c r="BK670" i="4" s="1"/>
  <c r="AJ63" i="4"/>
  <c r="AO63" i="4" s="1"/>
  <c r="AP63" i="4" s="1"/>
  <c r="AJ62" i="14" s="1"/>
  <c r="AC64" i="4"/>
  <c r="AK64" i="4" s="1"/>
  <c r="AL64" i="4" s="1"/>
  <c r="AM64" i="4" s="1"/>
  <c r="BI670" i="4" l="1"/>
  <c r="BL670" i="4" s="1"/>
  <c r="BJ670" i="4"/>
  <c r="BQ670" i="4"/>
  <c r="BR670" i="4" s="1"/>
  <c r="AL669" i="14" s="1"/>
  <c r="BP670" i="4"/>
  <c r="AF589" i="14" s="1"/>
  <c r="AN63" i="4"/>
  <c r="AE64" i="4"/>
  <c r="AI64" i="4" s="1"/>
  <c r="AQ63" i="4" l="1"/>
  <c r="AD94" i="14"/>
  <c r="AG64" i="4"/>
  <c r="AJ64" i="4" s="1"/>
  <c r="AN64" i="4" s="1"/>
  <c r="AD103" i="14" s="1"/>
  <c r="BE671" i="4"/>
  <c r="BM671" i="4" s="1"/>
  <c r="BN671" i="4" s="1"/>
  <c r="BO671" i="4" s="1"/>
  <c r="BS670" i="4"/>
  <c r="BG671" i="4" l="1"/>
  <c r="BK671" i="4" s="1"/>
  <c r="AH64" i="4"/>
  <c r="BI671" i="4"/>
  <c r="BL671" i="4" s="1"/>
  <c r="AO64" i="4"/>
  <c r="AP64" i="4" s="1"/>
  <c r="AQ64" i="4" l="1"/>
  <c r="AJ63" i="14"/>
  <c r="BJ671" i="4"/>
  <c r="BP671" i="4"/>
  <c r="AF590" i="14" s="1"/>
  <c r="BQ671" i="4"/>
  <c r="BR671" i="4" s="1"/>
  <c r="AL670" i="14" s="1"/>
  <c r="AC65" i="4"/>
  <c r="AK65" i="4" s="1"/>
  <c r="AL65" i="4" s="1"/>
  <c r="AM65" i="4" s="1"/>
  <c r="BE672" i="4" l="1"/>
  <c r="BM672" i="4" s="1"/>
  <c r="BN672" i="4" s="1"/>
  <c r="BO672" i="4" s="1"/>
  <c r="BS671" i="4"/>
  <c r="AE65" i="4"/>
  <c r="AI65" i="4" s="1"/>
  <c r="AG65" i="4" l="1"/>
  <c r="AH65" i="4" s="1"/>
  <c r="BG672" i="4"/>
  <c r="BI672" i="4" s="1"/>
  <c r="BL672" i="4" s="1"/>
  <c r="BK672" i="4" l="1"/>
  <c r="BJ672" i="4"/>
  <c r="BQ672" i="4"/>
  <c r="BR672" i="4" s="1"/>
  <c r="AL671" i="14" s="1"/>
  <c r="BP672" i="4"/>
  <c r="AF592" i="14" s="1"/>
  <c r="AJ65" i="4"/>
  <c r="AO65" i="4" s="1"/>
  <c r="AP65" i="4" s="1"/>
  <c r="AJ64" i="14" s="1"/>
  <c r="AC66" i="4"/>
  <c r="AK66" i="4" s="1"/>
  <c r="AL66" i="4" s="1"/>
  <c r="AM66" i="4" s="1"/>
  <c r="BE673" i="4" l="1"/>
  <c r="BM673" i="4" s="1"/>
  <c r="BN673" i="4" s="1"/>
  <c r="BO673" i="4" s="1"/>
  <c r="BS672" i="4"/>
  <c r="AN65" i="4"/>
  <c r="AE66" i="4"/>
  <c r="AI66" i="4" s="1"/>
  <c r="BG673" i="4" l="1"/>
  <c r="BK673" i="4" s="1"/>
  <c r="AQ65" i="4"/>
  <c r="AD113" i="14"/>
  <c r="AG66" i="4"/>
  <c r="AJ66" i="4" s="1"/>
  <c r="AO66" i="4" s="1"/>
  <c r="AP66" i="4" s="1"/>
  <c r="AJ65" i="14" s="1"/>
  <c r="BI673" i="4" l="1"/>
  <c r="BL673" i="4" s="1"/>
  <c r="AH66" i="4"/>
  <c r="BJ673" i="4"/>
  <c r="BP673" i="4"/>
  <c r="AF595" i="14" s="1"/>
  <c r="BQ673" i="4"/>
  <c r="BR673" i="4" s="1"/>
  <c r="AL672" i="14" s="1"/>
  <c r="AN66" i="4"/>
  <c r="AQ66" i="4" l="1"/>
  <c r="AD99" i="14"/>
  <c r="AC67" i="4"/>
  <c r="AK67" i="4" s="1"/>
  <c r="AL67" i="4" s="1"/>
  <c r="AM67" i="4" s="1"/>
  <c r="BS673" i="4"/>
  <c r="BE674" i="4"/>
  <c r="BM674" i="4" s="1"/>
  <c r="BN674" i="4" s="1"/>
  <c r="BO674" i="4" s="1"/>
  <c r="AE67" i="4" l="1"/>
  <c r="AI67" i="4" s="1"/>
  <c r="BG674" i="4"/>
  <c r="BI674" i="4" s="1"/>
  <c r="AG67" i="4" l="1"/>
  <c r="AH67" i="4" s="1"/>
  <c r="BK674" i="4"/>
  <c r="BL674" i="4"/>
  <c r="AJ67" i="4" l="1"/>
  <c r="AO67" i="4" s="1"/>
  <c r="AP67" i="4" s="1"/>
  <c r="AJ66" i="14" s="1"/>
  <c r="BJ674" i="4"/>
  <c r="BP674" i="4"/>
  <c r="AF597" i="14" s="1"/>
  <c r="BQ674" i="4"/>
  <c r="BR674" i="4" s="1"/>
  <c r="AL673" i="14" s="1"/>
  <c r="AC68" i="4"/>
  <c r="AN67" i="4" l="1"/>
  <c r="BE675" i="4"/>
  <c r="BM675" i="4" s="1"/>
  <c r="BN675" i="4" s="1"/>
  <c r="BO675" i="4" s="1"/>
  <c r="AQ67" i="4"/>
  <c r="AD100" i="14"/>
  <c r="BS674" i="4"/>
  <c r="AK68" i="4"/>
  <c r="AL68" i="4" s="1"/>
  <c r="AM68" i="4" s="1"/>
  <c r="AE68" i="4"/>
  <c r="AI68" i="4" s="1"/>
  <c r="BG675" i="4" l="1"/>
  <c r="AG68" i="4"/>
  <c r="AH68" i="4" s="1"/>
  <c r="BK675" i="4" l="1"/>
  <c r="BI675" i="4"/>
  <c r="AJ68" i="4"/>
  <c r="AN68" i="4" s="1"/>
  <c r="AD92" i="14" s="1"/>
  <c r="BJ675" i="4" l="1"/>
  <c r="BE676" i="4" s="1"/>
  <c r="BG676" i="4" s="1"/>
  <c r="BK676" i="4" s="1"/>
  <c r="BL675" i="4"/>
  <c r="AO68" i="4"/>
  <c r="AP68" i="4" s="1"/>
  <c r="AC69" i="4"/>
  <c r="BM676" i="4" l="1"/>
  <c r="BN676" i="4" s="1"/>
  <c r="BO676" i="4" s="1"/>
  <c r="BP675" i="4"/>
  <c r="AF600" i="14" s="1"/>
  <c r="BQ675" i="4"/>
  <c r="BR675" i="4" s="1"/>
  <c r="AQ68" i="4"/>
  <c r="AJ67" i="14"/>
  <c r="BI676" i="4"/>
  <c r="BL676" i="4" s="1"/>
  <c r="BP676" i="4" s="1"/>
  <c r="AF603" i="14" s="1"/>
  <c r="AE69" i="4"/>
  <c r="AI69" i="4" s="1"/>
  <c r="AK69" i="4"/>
  <c r="AL69" i="4" s="1"/>
  <c r="AM69" i="4" s="1"/>
  <c r="BS675" i="4" l="1"/>
  <c r="AL674" i="14"/>
  <c r="AG69" i="4"/>
  <c r="AH69" i="4" s="1"/>
  <c r="BJ676" i="4"/>
  <c r="BQ676" i="4"/>
  <c r="BR676" i="4" s="1"/>
  <c r="BS676" i="4" l="1"/>
  <c r="AL675" i="14"/>
  <c r="AJ69" i="4"/>
  <c r="AN69" i="4" s="1"/>
  <c r="AD53" i="14" s="1"/>
  <c r="BE677" i="4"/>
  <c r="BM677" i="4" s="1"/>
  <c r="BN677" i="4" s="1"/>
  <c r="BO677" i="4" s="1"/>
  <c r="AC70" i="4"/>
  <c r="AO69" i="4"/>
  <c r="AP69" i="4" s="1"/>
  <c r="AQ69" i="4" l="1"/>
  <c r="AJ68" i="14"/>
  <c r="BG677" i="4"/>
  <c r="BI677" i="4" s="1"/>
  <c r="BL677" i="4" s="1"/>
  <c r="BP677" i="4" s="1"/>
  <c r="AF606" i="14" s="1"/>
  <c r="AK70" i="4"/>
  <c r="AL70" i="4" s="1"/>
  <c r="AM70" i="4" s="1"/>
  <c r="AE70" i="4"/>
  <c r="AI70" i="4" s="1"/>
  <c r="BK677" i="4" l="1"/>
  <c r="AG70" i="4"/>
  <c r="AH70" i="4" s="1"/>
  <c r="BQ677" i="4"/>
  <c r="BR677" i="4" s="1"/>
  <c r="AL676" i="14" s="1"/>
  <c r="BJ677" i="4"/>
  <c r="BS677" i="4" l="1"/>
  <c r="BE678" i="4"/>
  <c r="BM678" i="4" s="1"/>
  <c r="BN678" i="4" s="1"/>
  <c r="BO678" i="4" s="1"/>
  <c r="AJ70" i="4"/>
  <c r="BG678" i="4" l="1"/>
  <c r="BK678" i="4" s="1"/>
  <c r="AC71" i="4"/>
  <c r="AO70" i="4"/>
  <c r="AP70" i="4" s="1"/>
  <c r="AJ69" i="14" s="1"/>
  <c r="AN70" i="4"/>
  <c r="AD58" i="14" s="1"/>
  <c r="BI678" i="4" l="1"/>
  <c r="BJ678" i="4" s="1"/>
  <c r="AQ70" i="4"/>
  <c r="AK71" i="4"/>
  <c r="AL71" i="4" s="1"/>
  <c r="AM71" i="4" s="1"/>
  <c r="AE71" i="4"/>
  <c r="AG71" i="4" s="1"/>
  <c r="AH71" i="4" l="1"/>
  <c r="BL678" i="4"/>
  <c r="BQ678" i="4" s="1"/>
  <c r="BR678" i="4" s="1"/>
  <c r="AL677" i="14" s="1"/>
  <c r="BE679" i="4"/>
  <c r="AJ71" i="4"/>
  <c r="AI71" i="4"/>
  <c r="BP678" i="4" l="1"/>
  <c r="BM679" i="4"/>
  <c r="BN679" i="4" s="1"/>
  <c r="BO679" i="4" s="1"/>
  <c r="BG679" i="4"/>
  <c r="BK679" i="4" s="1"/>
  <c r="AO71" i="4"/>
  <c r="AP71" i="4" s="1"/>
  <c r="AJ70" i="14" s="1"/>
  <c r="AN71" i="4"/>
  <c r="AD74" i="14" s="1"/>
  <c r="BS678" i="4" l="1"/>
  <c r="AF608" i="14"/>
  <c r="BI679" i="4"/>
  <c r="BL679" i="4" s="1"/>
  <c r="AQ71" i="4"/>
  <c r="AC72" i="4"/>
  <c r="BP679" i="4" l="1"/>
  <c r="AF610" i="14" s="1"/>
  <c r="BQ679" i="4"/>
  <c r="BR679" i="4" s="1"/>
  <c r="AL678" i="14" s="1"/>
  <c r="BS679" i="4"/>
  <c r="BJ679" i="4"/>
  <c r="BE680" i="4" s="1"/>
  <c r="BM680" i="4" s="1"/>
  <c r="BN680" i="4" s="1"/>
  <c r="BO680" i="4" s="1"/>
  <c r="AE72" i="4"/>
  <c r="AI72" i="4" s="1"/>
  <c r="AK72" i="4"/>
  <c r="AL72" i="4" s="1"/>
  <c r="AM72" i="4" s="1"/>
  <c r="AG72" i="4" l="1"/>
  <c r="AH72" i="4" s="1"/>
  <c r="BG680" i="4"/>
  <c r="BI680" i="4" l="1"/>
  <c r="BL680" i="4" s="1"/>
  <c r="BK680" i="4"/>
  <c r="AJ72" i="4"/>
  <c r="AO72" i="4" s="1"/>
  <c r="AP72" i="4" s="1"/>
  <c r="AJ71" i="14" s="1"/>
  <c r="BQ680" i="4" l="1"/>
  <c r="BR680" i="4" s="1"/>
  <c r="AL679" i="14" s="1"/>
  <c r="BP680" i="4"/>
  <c r="AF613" i="14" s="1"/>
  <c r="BJ680" i="4"/>
  <c r="BE681" i="4" s="1"/>
  <c r="BM681" i="4" s="1"/>
  <c r="BN681" i="4" s="1"/>
  <c r="BO681" i="4" s="1"/>
  <c r="AN72" i="4"/>
  <c r="AC73" i="4"/>
  <c r="AQ72" i="4" l="1"/>
  <c r="AD80" i="14"/>
  <c r="BS680" i="4"/>
  <c r="BG681" i="4"/>
  <c r="BK681" i="4" s="1"/>
  <c r="AK73" i="4"/>
  <c r="AL73" i="4" s="1"/>
  <c r="AM73" i="4" s="1"/>
  <c r="AE73" i="4"/>
  <c r="AI73" i="4" s="1"/>
  <c r="AG73" i="4" l="1"/>
  <c r="AH73" i="4" s="1"/>
  <c r="BI681" i="4"/>
  <c r="BJ681" i="4" s="1"/>
  <c r="BL681" i="4" l="1"/>
  <c r="AJ73" i="4"/>
  <c r="AN73" i="4" s="1"/>
  <c r="AD90" i="14" s="1"/>
  <c r="BE682" i="4"/>
  <c r="BM682" i="4" s="1"/>
  <c r="BN682" i="4" s="1"/>
  <c r="BO682" i="4" s="1"/>
  <c r="BQ681" i="4"/>
  <c r="BR681" i="4" s="1"/>
  <c r="AL680" i="14" s="1"/>
  <c r="BP681" i="4"/>
  <c r="AF618" i="14" s="1"/>
  <c r="BG682" i="4" l="1"/>
  <c r="BK682" i="4" s="1"/>
  <c r="AO73" i="4"/>
  <c r="AP73" i="4" s="1"/>
  <c r="AJ72" i="14" s="1"/>
  <c r="BS681" i="4"/>
  <c r="AC74" i="4"/>
  <c r="BI682" i="4" l="1"/>
  <c r="BL682" i="4" s="1"/>
  <c r="AQ73" i="4"/>
  <c r="AE74" i="4"/>
  <c r="AI74" i="4" s="1"/>
  <c r="BJ682" i="4"/>
  <c r="BQ682" i="4"/>
  <c r="BR682" i="4" s="1"/>
  <c r="AL681" i="14" s="1"/>
  <c r="BP682" i="4"/>
  <c r="AF616" i="14" s="1"/>
  <c r="AK74" i="4"/>
  <c r="AL74" i="4" s="1"/>
  <c r="AM74" i="4" s="1"/>
  <c r="AG74" i="4" l="1"/>
  <c r="AJ74" i="4" s="1"/>
  <c r="BE683" i="4"/>
  <c r="BM683" i="4" s="1"/>
  <c r="BN683" i="4" s="1"/>
  <c r="BO683" i="4" s="1"/>
  <c r="BS682" i="4"/>
  <c r="AN74" i="4"/>
  <c r="AD101" i="14" s="1"/>
  <c r="AO74" i="4"/>
  <c r="AP74" i="4" s="1"/>
  <c r="AJ73" i="14" s="1"/>
  <c r="AH74" i="4" l="1"/>
  <c r="AQ74" i="4"/>
  <c r="BG683" i="4"/>
  <c r="BK683" i="4" s="1"/>
  <c r="AC75" i="4"/>
  <c r="AK75" i="4" s="1"/>
  <c r="AL75" i="4" s="1"/>
  <c r="AM75" i="4" s="1"/>
  <c r="BI683" i="4" l="1"/>
  <c r="BL683" i="4" s="1"/>
  <c r="BQ683" i="4" s="1"/>
  <c r="BR683" i="4" s="1"/>
  <c r="AL682" i="14" s="1"/>
  <c r="AE75" i="4"/>
  <c r="BJ683" i="4" l="1"/>
  <c r="AI75" i="4"/>
  <c r="AG75" i="4"/>
  <c r="AJ75" i="4" s="1"/>
  <c r="BP683" i="4"/>
  <c r="BE684" i="4"/>
  <c r="BM684" i="4" s="1"/>
  <c r="BN684" i="4" s="1"/>
  <c r="BO684" i="4" s="1"/>
  <c r="BS683" i="4" l="1"/>
  <c r="AF620" i="14"/>
  <c r="AH75" i="4"/>
  <c r="BG684" i="4"/>
  <c r="BK684" i="4" s="1"/>
  <c r="AN75" i="4"/>
  <c r="AD111" i="14" s="1"/>
  <c r="AO75" i="4"/>
  <c r="AP75" i="4" s="1"/>
  <c r="AJ74" i="14" s="1"/>
  <c r="BI684" i="4" l="1"/>
  <c r="BL684" i="4" s="1"/>
  <c r="AQ75" i="4"/>
  <c r="AC76" i="4"/>
  <c r="BP684" i="4" l="1"/>
  <c r="AF622" i="14" s="1"/>
  <c r="BQ684" i="4"/>
  <c r="BR684" i="4" s="1"/>
  <c r="BJ684" i="4"/>
  <c r="AE76" i="4"/>
  <c r="AI76" i="4" s="1"/>
  <c r="AK76" i="4"/>
  <c r="AL76" i="4" s="1"/>
  <c r="AM76" i="4" s="1"/>
  <c r="BS684" i="4" l="1"/>
  <c r="AL683" i="14"/>
  <c r="AG76" i="4"/>
  <c r="AH76" i="4" s="1"/>
  <c r="BE685" i="4"/>
  <c r="BM685" i="4" s="1"/>
  <c r="BN685" i="4" s="1"/>
  <c r="BO685" i="4" s="1"/>
  <c r="BG685" i="4" l="1"/>
  <c r="BK685" i="4" s="1"/>
  <c r="AJ76" i="4"/>
  <c r="AO76" i="4" s="1"/>
  <c r="AP76" i="4" s="1"/>
  <c r="AJ75" i="14" s="1"/>
  <c r="AN76" i="4" l="1"/>
  <c r="BI685" i="4"/>
  <c r="BL685" i="4" s="1"/>
  <c r="BP685" i="4" s="1"/>
  <c r="AF625" i="14" s="1"/>
  <c r="AQ76" i="4"/>
  <c r="AD54" i="14"/>
  <c r="AC77" i="4"/>
  <c r="AE77" i="4" s="1"/>
  <c r="AI77" i="4" s="1"/>
  <c r="BJ685" i="4" l="1"/>
  <c r="BE686" i="4" s="1"/>
  <c r="BM686" i="4" s="1"/>
  <c r="BN686" i="4" s="1"/>
  <c r="BO686" i="4" s="1"/>
  <c r="BQ685" i="4"/>
  <c r="BR685" i="4" s="1"/>
  <c r="BS685" i="4" s="1"/>
  <c r="AK77" i="4"/>
  <c r="AL77" i="4" s="1"/>
  <c r="AM77" i="4" s="1"/>
  <c r="AG77" i="4"/>
  <c r="AH77" i="4" s="1"/>
  <c r="AL684" i="14" l="1"/>
  <c r="BG686" i="4"/>
  <c r="BK686" i="4" s="1"/>
  <c r="AJ77" i="4"/>
  <c r="AN77" i="4" s="1"/>
  <c r="AD43" i="14" s="1"/>
  <c r="BI686" i="4" l="1"/>
  <c r="BL686" i="4" s="1"/>
  <c r="BQ686" i="4"/>
  <c r="BR686" i="4" s="1"/>
  <c r="AL685" i="14" s="1"/>
  <c r="BP686" i="4"/>
  <c r="AF629" i="14" s="1"/>
  <c r="BJ686" i="4"/>
  <c r="AC78" i="4"/>
  <c r="AO77" i="4"/>
  <c r="AP77" i="4" s="1"/>
  <c r="BS686" i="4" l="1"/>
  <c r="AQ77" i="4"/>
  <c r="AJ76" i="14"/>
  <c r="BE687" i="4"/>
  <c r="BM687" i="4" s="1"/>
  <c r="BN687" i="4" s="1"/>
  <c r="BO687" i="4" s="1"/>
  <c r="AE78" i="4"/>
  <c r="AK78" i="4"/>
  <c r="AL78" i="4" s="1"/>
  <c r="AM78" i="4" s="1"/>
  <c r="BG687" i="4" l="1"/>
  <c r="BI687" i="4" s="1"/>
  <c r="BL687" i="4" s="1"/>
  <c r="BQ687" i="4" s="1"/>
  <c r="BR687" i="4" s="1"/>
  <c r="AL686" i="14" s="1"/>
  <c r="AI78" i="4"/>
  <c r="AG78" i="4"/>
  <c r="AH78" i="4" s="1"/>
  <c r="BK687" i="4" l="1"/>
  <c r="BP687" i="4"/>
  <c r="AF631" i="14" s="1"/>
  <c r="BJ687" i="4"/>
  <c r="BE688" i="4"/>
  <c r="BS687" i="4"/>
  <c r="AJ78" i="4"/>
  <c r="AC79" i="4" l="1"/>
  <c r="BM688" i="4"/>
  <c r="BN688" i="4" s="1"/>
  <c r="BO688" i="4" s="1"/>
  <c r="BG688" i="4"/>
  <c r="BK688" i="4" s="1"/>
  <c r="AO78" i="4"/>
  <c r="AP78" i="4" s="1"/>
  <c r="AJ77" i="14" s="1"/>
  <c r="AN78" i="4"/>
  <c r="AD52" i="14" s="1"/>
  <c r="AK79" i="4" l="1"/>
  <c r="AL79" i="4" s="1"/>
  <c r="AM79" i="4" s="1"/>
  <c r="AE79" i="4"/>
  <c r="AI79" i="4" s="1"/>
  <c r="BI688" i="4"/>
  <c r="BL688" i="4" s="1"/>
  <c r="BQ688" i="4" s="1"/>
  <c r="BR688" i="4" s="1"/>
  <c r="AL687" i="14" s="1"/>
  <c r="AQ78" i="4"/>
  <c r="AG79" i="4" l="1"/>
  <c r="AH79" i="4" s="1"/>
  <c r="BP688" i="4"/>
  <c r="AF633" i="14" s="1"/>
  <c r="BJ688" i="4"/>
  <c r="BS688" i="4"/>
  <c r="BE689" i="4"/>
  <c r="BM689" i="4" s="1"/>
  <c r="BN689" i="4" s="1"/>
  <c r="BO689" i="4" s="1"/>
  <c r="AJ79" i="4" l="1"/>
  <c r="BG689" i="4"/>
  <c r="BK689" i="4" s="1"/>
  <c r="AC80" i="4" l="1"/>
  <c r="AO79" i="4"/>
  <c r="AP79" i="4" s="1"/>
  <c r="AJ78" i="14" s="1"/>
  <c r="AN79" i="4"/>
  <c r="AD63" i="14" s="1"/>
  <c r="BI689" i="4"/>
  <c r="BL689" i="4" s="1"/>
  <c r="BP689" i="4" s="1"/>
  <c r="AF635" i="14" s="1"/>
  <c r="AK80" i="4" l="1"/>
  <c r="AL80" i="4" s="1"/>
  <c r="AM80" i="4" s="1"/>
  <c r="AQ79" i="4"/>
  <c r="AE80" i="4"/>
  <c r="AI80" i="4" s="1"/>
  <c r="BQ689" i="4"/>
  <c r="BR689" i="4" s="1"/>
  <c r="AL688" i="14" s="1"/>
  <c r="BJ689" i="4"/>
  <c r="BE690" i="4" s="1"/>
  <c r="BM690" i="4" s="1"/>
  <c r="BN690" i="4" s="1"/>
  <c r="BO690" i="4" s="1"/>
  <c r="BG690" i="4" l="1"/>
  <c r="BK690" i="4" s="1"/>
  <c r="BS689" i="4"/>
  <c r="AG80" i="4"/>
  <c r="AJ80" i="4" s="1"/>
  <c r="AO80" i="4" s="1"/>
  <c r="AP80" i="4" s="1"/>
  <c r="AJ79" i="14" s="1"/>
  <c r="BI690" i="4" l="1"/>
  <c r="BL690" i="4" s="1"/>
  <c r="BQ690" i="4" s="1"/>
  <c r="BR690" i="4" s="1"/>
  <c r="AL689" i="14" s="1"/>
  <c r="AN80" i="4"/>
  <c r="AH80" i="4"/>
  <c r="BP690" i="4" l="1"/>
  <c r="AF637" i="14" s="1"/>
  <c r="BJ690" i="4"/>
  <c r="AQ80" i="4"/>
  <c r="AD75" i="14"/>
  <c r="AC81" i="4"/>
  <c r="BE691" i="4"/>
  <c r="BM691" i="4" s="1"/>
  <c r="BN691" i="4" s="1"/>
  <c r="BO691" i="4" s="1"/>
  <c r="BS690" i="4" l="1"/>
  <c r="AE81" i="4"/>
  <c r="AK81" i="4"/>
  <c r="AL81" i="4" s="1"/>
  <c r="AM81" i="4" s="1"/>
  <c r="BG691" i="4"/>
  <c r="BK691" i="4" s="1"/>
  <c r="BI691" i="4" l="1"/>
  <c r="BJ691" i="4" s="1"/>
  <c r="AI81" i="4"/>
  <c r="AG81" i="4"/>
  <c r="BL691" i="4"/>
  <c r="AJ81" i="4" l="1"/>
  <c r="AH81" i="4"/>
  <c r="BP691" i="4"/>
  <c r="AF639" i="14" s="1"/>
  <c r="BQ691" i="4"/>
  <c r="BR691" i="4" s="1"/>
  <c r="AL690" i="14" s="1"/>
  <c r="BE692" i="4"/>
  <c r="AC82" i="4" l="1"/>
  <c r="AK82" i="4" s="1"/>
  <c r="AL82" i="4" s="1"/>
  <c r="AM82" i="4" s="1"/>
  <c r="AN81" i="4"/>
  <c r="AD71" i="14" s="1"/>
  <c r="AO81" i="4"/>
  <c r="AP81" i="4" s="1"/>
  <c r="BM692" i="4"/>
  <c r="BN692" i="4" s="1"/>
  <c r="BO692" i="4" s="1"/>
  <c r="BS691" i="4"/>
  <c r="BG692" i="4"/>
  <c r="AQ81" i="4" l="1"/>
  <c r="AJ80" i="14"/>
  <c r="AE82" i="4"/>
  <c r="AG82" i="4" s="1"/>
  <c r="BI692" i="4"/>
  <c r="BL692" i="4" s="1"/>
  <c r="BK692" i="4"/>
  <c r="AI82" i="4" l="1"/>
  <c r="AJ82" i="4"/>
  <c r="AH82" i="4"/>
  <c r="BP692" i="4"/>
  <c r="AF642" i="14" s="1"/>
  <c r="BQ692" i="4"/>
  <c r="BR692" i="4" s="1"/>
  <c r="BJ692" i="4"/>
  <c r="BE693" i="4" s="1"/>
  <c r="BM693" i="4" s="1"/>
  <c r="BN693" i="4" s="1"/>
  <c r="BO693" i="4" s="1"/>
  <c r="BS692" i="4" l="1"/>
  <c r="AL691" i="14"/>
  <c r="AC83" i="4"/>
  <c r="AK83" i="4" s="1"/>
  <c r="AL83" i="4" s="1"/>
  <c r="AM83" i="4" s="1"/>
  <c r="AN82" i="4"/>
  <c r="AD64" i="14" s="1"/>
  <c r="AO82" i="4"/>
  <c r="AP82" i="4" s="1"/>
  <c r="AJ81" i="14" s="1"/>
  <c r="BG693" i="4"/>
  <c r="BK693" i="4" s="1"/>
  <c r="AE83" i="4" l="1"/>
  <c r="AG83" i="4" s="1"/>
  <c r="AJ83" i="4" s="1"/>
  <c r="AN83" i="4" s="1"/>
  <c r="AD46" i="14" s="1"/>
  <c r="AQ82" i="4"/>
  <c r="BI693" i="4"/>
  <c r="BJ693" i="4" s="1"/>
  <c r="AO83" i="4" l="1"/>
  <c r="AP83" i="4" s="1"/>
  <c r="AJ82" i="14" s="1"/>
  <c r="AH83" i="4"/>
  <c r="AC84" i="4" s="1"/>
  <c r="AK84" i="4" s="1"/>
  <c r="AL84" i="4" s="1"/>
  <c r="AM84" i="4" s="1"/>
  <c r="AI83" i="4"/>
  <c r="AQ83" i="4"/>
  <c r="BL693" i="4"/>
  <c r="AE84" i="4" l="1"/>
  <c r="AG84" i="4" s="1"/>
  <c r="AJ84" i="4" s="1"/>
  <c r="AO84" i="4" s="1"/>
  <c r="AP84" i="4" s="1"/>
  <c r="AJ83" i="14" s="1"/>
  <c r="AI84" i="4"/>
  <c r="BE694" i="4"/>
  <c r="BG694" i="4" s="1"/>
  <c r="BK694" i="4" s="1"/>
  <c r="BP693" i="4"/>
  <c r="AF645" i="14" s="1"/>
  <c r="BQ693" i="4"/>
  <c r="BR693" i="4" s="1"/>
  <c r="AL692" i="14" s="1"/>
  <c r="AH84" i="4" l="1"/>
  <c r="AC85" i="4" s="1"/>
  <c r="AK85" i="4" s="1"/>
  <c r="AL85" i="4" s="1"/>
  <c r="AM85" i="4" s="1"/>
  <c r="AN84" i="4"/>
  <c r="AD26" i="14" s="1"/>
  <c r="BI694" i="4"/>
  <c r="BL694" i="4" s="1"/>
  <c r="BM694" i="4"/>
  <c r="BN694" i="4" s="1"/>
  <c r="BO694" i="4" s="1"/>
  <c r="BS693" i="4"/>
  <c r="AE85" i="4"/>
  <c r="AI85" i="4" s="1"/>
  <c r="AQ84" i="4"/>
  <c r="AG85" i="4" l="1"/>
  <c r="AH85" i="4" s="1"/>
  <c r="BJ694" i="4"/>
  <c r="BP694" i="4"/>
  <c r="AF647" i="14" s="1"/>
  <c r="BQ694" i="4"/>
  <c r="BR694" i="4" s="1"/>
  <c r="AL693" i="14" s="1"/>
  <c r="AC86" i="4" l="1"/>
  <c r="AK86" i="4" s="1"/>
  <c r="AL86" i="4" s="1"/>
  <c r="AM86" i="4" s="1"/>
  <c r="AJ85" i="4"/>
  <c r="AO85" i="4" s="1"/>
  <c r="AP85" i="4" s="1"/>
  <c r="AJ84" i="14" s="1"/>
  <c r="BS694" i="4"/>
  <c r="BE695" i="4"/>
  <c r="BM695" i="4" s="1"/>
  <c r="BN695" i="4" s="1"/>
  <c r="BO695" i="4" s="1"/>
  <c r="AE86" i="4" l="1"/>
  <c r="AI86" i="4" s="1"/>
  <c r="AN85" i="4"/>
  <c r="BG695" i="4"/>
  <c r="BK695" i="4" s="1"/>
  <c r="AQ85" i="4" l="1"/>
  <c r="AD15" i="14"/>
  <c r="AG86" i="4"/>
  <c r="AJ86" i="4" s="1"/>
  <c r="AO86" i="4" s="1"/>
  <c r="AP86" i="4" s="1"/>
  <c r="AJ85" i="14" s="1"/>
  <c r="BI695" i="4"/>
  <c r="BL695" i="4" s="1"/>
  <c r="BQ695" i="4" s="1"/>
  <c r="BR695" i="4" s="1"/>
  <c r="AL694" i="14" s="1"/>
  <c r="BJ695" i="4" l="1"/>
  <c r="BE696" i="4" s="1"/>
  <c r="BM696" i="4" s="1"/>
  <c r="BN696" i="4" s="1"/>
  <c r="BO696" i="4" s="1"/>
  <c r="AH86" i="4"/>
  <c r="AN86" i="4"/>
  <c r="BP695" i="4"/>
  <c r="BS695" i="4" l="1"/>
  <c r="AF649" i="14"/>
  <c r="AQ86" i="4"/>
  <c r="AD14" i="14"/>
  <c r="AC87" i="4"/>
  <c r="BG696" i="4"/>
  <c r="BK696" i="4" s="1"/>
  <c r="AK87" i="4" l="1"/>
  <c r="AL87" i="4" s="1"/>
  <c r="AM87" i="4" s="1"/>
  <c r="AE87" i="4"/>
  <c r="AI87" i="4" s="1"/>
  <c r="BI696" i="4"/>
  <c r="BL696" i="4" s="1"/>
  <c r="BQ696" i="4" s="1"/>
  <c r="BR696" i="4" s="1"/>
  <c r="AL695" i="14" s="1"/>
  <c r="AG87" i="4" l="1"/>
  <c r="BJ696" i="4"/>
  <c r="BE697" i="4" s="1"/>
  <c r="BM697" i="4" s="1"/>
  <c r="BN697" i="4" s="1"/>
  <c r="BO697" i="4" s="1"/>
  <c r="BP696" i="4"/>
  <c r="BS696" i="4" l="1"/>
  <c r="AF651" i="14"/>
  <c r="AJ87" i="4"/>
  <c r="AH87" i="4"/>
  <c r="BG697" i="4"/>
  <c r="AC88" i="4" l="1"/>
  <c r="AK88" i="4" s="1"/>
  <c r="AL88" i="4" s="1"/>
  <c r="AM88" i="4" s="1"/>
  <c r="AO87" i="4"/>
  <c r="AP87" i="4" s="1"/>
  <c r="AJ86" i="14" s="1"/>
  <c r="AN87" i="4"/>
  <c r="AD17" i="14" s="1"/>
  <c r="BI697" i="4"/>
  <c r="BL697" i="4" s="1"/>
  <c r="BJ697" i="4"/>
  <c r="BK697" i="4"/>
  <c r="AE88" i="4" l="1"/>
  <c r="AI88" i="4" s="1"/>
  <c r="AQ87" i="4"/>
  <c r="BP697" i="4"/>
  <c r="AF653" i="14" s="1"/>
  <c r="BQ697" i="4"/>
  <c r="BR697" i="4" s="1"/>
  <c r="AL696" i="14" s="1"/>
  <c r="BE698" i="4"/>
  <c r="BG698" i="4" s="1"/>
  <c r="BK698" i="4" s="1"/>
  <c r="AG88" i="4" l="1"/>
  <c r="AJ88" i="4" s="1"/>
  <c r="AO88" i="4" s="1"/>
  <c r="AP88" i="4" s="1"/>
  <c r="AJ87" i="14" s="1"/>
  <c r="BS697" i="4"/>
  <c r="BI698" i="4"/>
  <c r="BJ698" i="4" s="1"/>
  <c r="BM698" i="4"/>
  <c r="BN698" i="4" s="1"/>
  <c r="BO698" i="4" s="1"/>
  <c r="AH88" i="4" l="1"/>
  <c r="AN88" i="4"/>
  <c r="AD12" i="14" s="1"/>
  <c r="AC89" i="4"/>
  <c r="AK89" i="4" s="1"/>
  <c r="AL89" i="4" s="1"/>
  <c r="AM89" i="4" s="1"/>
  <c r="AQ88" i="4"/>
  <c r="BL698" i="4"/>
  <c r="AE89" i="4" l="1"/>
  <c r="BE699" i="4"/>
  <c r="BQ698" i="4"/>
  <c r="BR698" i="4" s="1"/>
  <c r="AL697" i="14" s="1"/>
  <c r="BP698" i="4"/>
  <c r="AF656" i="14" s="1"/>
  <c r="AG89" i="4" l="1"/>
  <c r="AJ89" i="4" s="1"/>
  <c r="AI89" i="4"/>
  <c r="BM699" i="4"/>
  <c r="BN699" i="4" s="1"/>
  <c r="BO699" i="4" s="1"/>
  <c r="BG699" i="4"/>
  <c r="BS698" i="4"/>
  <c r="AN89" i="4" l="1"/>
  <c r="AD16" i="14" s="1"/>
  <c r="AO89" i="4"/>
  <c r="AP89" i="4" s="1"/>
  <c r="AH89" i="4"/>
  <c r="BI699" i="4"/>
  <c r="BL699" i="4" s="1"/>
  <c r="BK699" i="4"/>
  <c r="AQ89" i="4" l="1"/>
  <c r="AJ88" i="14"/>
  <c r="AC90" i="4"/>
  <c r="AK90" i="4" s="1"/>
  <c r="AL90" i="4" s="1"/>
  <c r="AM90" i="4" s="1"/>
  <c r="BP699" i="4"/>
  <c r="AF661" i="14" s="1"/>
  <c r="BQ699" i="4"/>
  <c r="BR699" i="4" s="1"/>
  <c r="AL698" i="14" s="1"/>
  <c r="BJ699" i="4"/>
  <c r="BS699" i="4" l="1"/>
  <c r="AE90" i="4"/>
  <c r="BE700" i="4"/>
  <c r="BM700" i="4" s="1"/>
  <c r="BN700" i="4" s="1"/>
  <c r="BO700" i="4" s="1"/>
  <c r="BG700" i="4" l="1"/>
  <c r="BK700" i="4" s="1"/>
  <c r="AI90" i="4"/>
  <c r="AG90" i="4"/>
  <c r="BI700" i="4"/>
  <c r="BJ700" i="4" s="1"/>
  <c r="AJ90" i="4" l="1"/>
  <c r="AH90" i="4"/>
  <c r="BL700" i="4"/>
  <c r="BQ700" i="4" s="1"/>
  <c r="BR700" i="4" s="1"/>
  <c r="BE701" i="4"/>
  <c r="BM701" i="4" s="1"/>
  <c r="BN701" i="4" s="1"/>
  <c r="BO701" i="4" s="1"/>
  <c r="BP700" i="4"/>
  <c r="AF664" i="14" s="1"/>
  <c r="BS700" i="4" l="1"/>
  <c r="AL699" i="14"/>
  <c r="AC91" i="4"/>
  <c r="AK91" i="4" s="1"/>
  <c r="AL91" i="4" s="1"/>
  <c r="AM91" i="4" s="1"/>
  <c r="AO90" i="4"/>
  <c r="AP90" i="4" s="1"/>
  <c r="AJ89" i="14" s="1"/>
  <c r="AN90" i="4"/>
  <c r="AD20" i="14" s="1"/>
  <c r="BG701" i="4"/>
  <c r="AQ90" i="4" l="1"/>
  <c r="AE91" i="4"/>
  <c r="BI701" i="4"/>
  <c r="BL701" i="4" s="1"/>
  <c r="BK701" i="4"/>
  <c r="AG91" i="4" l="1"/>
  <c r="AI91" i="4"/>
  <c r="BQ701" i="4"/>
  <c r="BR701" i="4" s="1"/>
  <c r="AL700" i="14" s="1"/>
  <c r="BP701" i="4"/>
  <c r="AF667" i="14" s="1"/>
  <c r="BJ701" i="4"/>
  <c r="BE702" i="4" s="1"/>
  <c r="BM702" i="4" s="1"/>
  <c r="BN702" i="4" s="1"/>
  <c r="BO702" i="4" s="1"/>
  <c r="AH91" i="4" l="1"/>
  <c r="AJ91" i="4"/>
  <c r="BS701" i="4"/>
  <c r="BG702" i="4"/>
  <c r="BI702" i="4" s="1"/>
  <c r="BL702" i="4" s="1"/>
  <c r="AN91" i="4" l="1"/>
  <c r="AD22" i="14" s="1"/>
  <c r="AO91" i="4"/>
  <c r="AP91" i="4" s="1"/>
  <c r="AC92" i="4"/>
  <c r="BJ702" i="4"/>
  <c r="BQ702" i="4"/>
  <c r="BR702" i="4" s="1"/>
  <c r="AL701" i="14" s="1"/>
  <c r="BP702" i="4"/>
  <c r="AF669" i="14" s="1"/>
  <c r="BK702" i="4"/>
  <c r="AQ91" i="4" l="1"/>
  <c r="AJ90" i="14"/>
  <c r="AK92" i="4"/>
  <c r="AL92" i="4" s="1"/>
  <c r="AM92" i="4" s="1"/>
  <c r="AE92" i="4"/>
  <c r="AI92" i="4" s="1"/>
  <c r="BE703" i="4"/>
  <c r="BS702" i="4"/>
  <c r="AG92" i="4" l="1"/>
  <c r="AJ92" i="4" s="1"/>
  <c r="BM703" i="4"/>
  <c r="BN703" i="4" s="1"/>
  <c r="BO703" i="4" s="1"/>
  <c r="BG703" i="4"/>
  <c r="BK703" i="4" s="1"/>
  <c r="AN92" i="4" l="1"/>
  <c r="AD24" i="14" s="1"/>
  <c r="AO92" i="4"/>
  <c r="AP92" i="4" s="1"/>
  <c r="AH92" i="4"/>
  <c r="BI703" i="4"/>
  <c r="BL703" i="4" s="1"/>
  <c r="BP703" i="4" s="1"/>
  <c r="AF674" i="14" s="1"/>
  <c r="BJ703" i="4" l="1"/>
  <c r="BE704" i="4" s="1"/>
  <c r="BM704" i="4" s="1"/>
  <c r="BN704" i="4" s="1"/>
  <c r="BO704" i="4" s="1"/>
  <c r="BQ703" i="4"/>
  <c r="BR703" i="4" s="1"/>
  <c r="AL702" i="14" s="1"/>
  <c r="AQ92" i="4"/>
  <c r="AJ91" i="14"/>
  <c r="AC93" i="4"/>
  <c r="AK93" i="4" s="1"/>
  <c r="AL93" i="4" s="1"/>
  <c r="AM93" i="4" s="1"/>
  <c r="BS703" i="4" l="1"/>
  <c r="AE93" i="4"/>
  <c r="AI93" i="4" s="1"/>
  <c r="BG704" i="4"/>
  <c r="BK704" i="4" s="1"/>
  <c r="BI704" i="4" l="1"/>
  <c r="BL704" i="4" s="1"/>
  <c r="BP704" i="4" s="1"/>
  <c r="AF676" i="14" s="1"/>
  <c r="AG93" i="4"/>
  <c r="AJ93" i="4" s="1"/>
  <c r="AO93" i="4" s="1"/>
  <c r="AP93" i="4" s="1"/>
  <c r="AJ92" i="14" s="1"/>
  <c r="BJ704" i="4" l="1"/>
  <c r="BE705" i="4" s="1"/>
  <c r="BM705" i="4" s="1"/>
  <c r="BN705" i="4" s="1"/>
  <c r="BO705" i="4" s="1"/>
  <c r="BQ704" i="4"/>
  <c r="BR704" i="4" s="1"/>
  <c r="AN93" i="4"/>
  <c r="AD27" i="14" s="1"/>
  <c r="AH93" i="4"/>
  <c r="AC94" i="4" s="1"/>
  <c r="AK94" i="4" s="1"/>
  <c r="AL94" i="4" s="1"/>
  <c r="AM94" i="4" s="1"/>
  <c r="BS704" i="4"/>
  <c r="AL703" i="14"/>
  <c r="AQ93" i="4" l="1"/>
  <c r="AE94" i="4"/>
  <c r="AI94" i="4" s="1"/>
  <c r="BG705" i="4"/>
  <c r="BK705" i="4" s="1"/>
  <c r="AG94" i="4" l="1"/>
  <c r="AJ94" i="4" s="1"/>
  <c r="BI705" i="4"/>
  <c r="BL705" i="4" s="1"/>
  <c r="AH94" i="4" l="1"/>
  <c r="AC95" i="4" s="1"/>
  <c r="AK95" i="4" s="1"/>
  <c r="AL95" i="4" s="1"/>
  <c r="AM95" i="4" s="1"/>
  <c r="AO94" i="4"/>
  <c r="AP94" i="4" s="1"/>
  <c r="AJ93" i="14" s="1"/>
  <c r="AN94" i="4"/>
  <c r="BP705" i="4"/>
  <c r="AF678" i="14" s="1"/>
  <c r="BQ705" i="4"/>
  <c r="BR705" i="4" s="1"/>
  <c r="BJ705" i="4"/>
  <c r="BS705" i="4" l="1"/>
  <c r="AL704" i="14"/>
  <c r="AQ94" i="4"/>
  <c r="AD31" i="14"/>
  <c r="AE95" i="4"/>
  <c r="BE706" i="4"/>
  <c r="BM706" i="4" s="1"/>
  <c r="BN706" i="4" s="1"/>
  <c r="BO706" i="4" s="1"/>
  <c r="BG706" i="4" l="1"/>
  <c r="BK706" i="4" s="1"/>
  <c r="AI95" i="4"/>
  <c r="AG95" i="4"/>
  <c r="AJ95" i="4" s="1"/>
  <c r="BI706" i="4"/>
  <c r="BL706" i="4" s="1"/>
  <c r="BJ706" i="4" l="1"/>
  <c r="AO95" i="4"/>
  <c r="AP95" i="4" s="1"/>
  <c r="AJ94" i="14" s="1"/>
  <c r="AN95" i="4"/>
  <c r="AD36" i="14" s="1"/>
  <c r="AH95" i="4"/>
  <c r="BE707" i="4"/>
  <c r="BM707" i="4" s="1"/>
  <c r="BN707" i="4" s="1"/>
  <c r="BO707" i="4" s="1"/>
  <c r="BQ706" i="4"/>
  <c r="BR706" i="4" s="1"/>
  <c r="BP706" i="4"/>
  <c r="AF682" i="14" s="1"/>
  <c r="BS706" i="4" l="1"/>
  <c r="AL705" i="14"/>
  <c r="BG707" i="4"/>
  <c r="AQ95" i="4"/>
  <c r="AC96" i="4"/>
  <c r="AK96" i="4" s="1"/>
  <c r="AL96" i="4" s="1"/>
  <c r="AM96" i="4" s="1"/>
  <c r="BK707" i="4" l="1"/>
  <c r="BI707" i="4"/>
  <c r="BL707" i="4" s="1"/>
  <c r="BP707" i="4" s="1"/>
  <c r="AF684" i="14" s="1"/>
  <c r="AE96" i="4"/>
  <c r="AI96" i="4" s="1"/>
  <c r="BQ707" i="4"/>
  <c r="BR707" i="4" s="1"/>
  <c r="BJ707" i="4"/>
  <c r="BS707" i="4" l="1"/>
  <c r="AL706" i="14"/>
  <c r="AG96" i="4"/>
  <c r="AJ96" i="4" s="1"/>
  <c r="BE708" i="4"/>
  <c r="BM708" i="4" s="1"/>
  <c r="BN708" i="4" s="1"/>
  <c r="BO708" i="4" s="1"/>
  <c r="BG708" i="4" l="1"/>
  <c r="BK708" i="4" s="1"/>
  <c r="AO96" i="4"/>
  <c r="AP96" i="4" s="1"/>
  <c r="AJ95" i="14" s="1"/>
  <c r="AN96" i="4"/>
  <c r="AH96" i="4"/>
  <c r="BI708" i="4" l="1"/>
  <c r="BL708" i="4" s="1"/>
  <c r="BQ708" i="4" s="1"/>
  <c r="BR708" i="4" s="1"/>
  <c r="AL707" i="14" s="1"/>
  <c r="BJ708" i="4"/>
  <c r="BE709" i="4" s="1"/>
  <c r="BM709" i="4" s="1"/>
  <c r="BN709" i="4" s="1"/>
  <c r="BO709" i="4" s="1"/>
  <c r="BP708" i="4"/>
  <c r="AF687" i="14" s="1"/>
  <c r="AQ96" i="4"/>
  <c r="AD40" i="14"/>
  <c r="AC97" i="4"/>
  <c r="AK97" i="4" s="1"/>
  <c r="AL97" i="4" s="1"/>
  <c r="AM97" i="4" s="1"/>
  <c r="BS708" i="4" l="1"/>
  <c r="AE97" i="4"/>
  <c r="AI97" i="4" s="1"/>
  <c r="BG709" i="4"/>
  <c r="AG97" i="4" l="1"/>
  <c r="AJ97" i="4" s="1"/>
  <c r="AN97" i="4" s="1"/>
  <c r="AD48" i="14" s="1"/>
  <c r="BI709" i="4"/>
  <c r="BL709" i="4" s="1"/>
  <c r="BK709" i="4"/>
  <c r="AO97" i="4" l="1"/>
  <c r="AP97" i="4" s="1"/>
  <c r="AJ96" i="14" s="1"/>
  <c r="AH97" i="4"/>
  <c r="AC98" i="4" s="1"/>
  <c r="AK98" i="4" s="1"/>
  <c r="AL98" i="4" s="1"/>
  <c r="AM98" i="4" s="1"/>
  <c r="AE98" i="4"/>
  <c r="AI98" i="4" s="1"/>
  <c r="BJ709" i="4"/>
  <c r="BE710" i="4" s="1"/>
  <c r="BG710" i="4" s="1"/>
  <c r="BK710" i="4" s="1"/>
  <c r="AQ97" i="4"/>
  <c r="AG98" i="4"/>
  <c r="AJ98" i="4" s="1"/>
  <c r="BQ709" i="4"/>
  <c r="BR709" i="4" s="1"/>
  <c r="BP709" i="4"/>
  <c r="AF689" i="14" s="1"/>
  <c r="AH98" i="4" l="1"/>
  <c r="AC99" i="4" s="1"/>
  <c r="AK99" i="4" s="1"/>
  <c r="AL99" i="4" s="1"/>
  <c r="AM99" i="4" s="1"/>
  <c r="BS709" i="4"/>
  <c r="AL708" i="14"/>
  <c r="AO98" i="4"/>
  <c r="AP98" i="4" s="1"/>
  <c r="AJ97" i="14" s="1"/>
  <c r="AN98" i="4"/>
  <c r="AD55" i="14" s="1"/>
  <c r="BI710" i="4"/>
  <c r="BL710" i="4" s="1"/>
  <c r="BM710" i="4"/>
  <c r="BN710" i="4" s="1"/>
  <c r="BO710" i="4" s="1"/>
  <c r="AE99" i="4" l="1"/>
  <c r="AG99" i="4" s="1"/>
  <c r="AJ99" i="4" s="1"/>
  <c r="AO99" i="4" s="1"/>
  <c r="AP99" i="4" s="1"/>
  <c r="AJ98" i="14" s="1"/>
  <c r="AQ98" i="4"/>
  <c r="BJ710" i="4"/>
  <c r="BQ710" i="4"/>
  <c r="BR710" i="4" s="1"/>
  <c r="AL709" i="14" s="1"/>
  <c r="BP710" i="4"/>
  <c r="AF692" i="14" s="1"/>
  <c r="AH99" i="4" l="1"/>
  <c r="AI99" i="4"/>
  <c r="AN99" i="4"/>
  <c r="BE711" i="4"/>
  <c r="BM711" i="4" s="1"/>
  <c r="BN711" i="4" s="1"/>
  <c r="BO711" i="4" s="1"/>
  <c r="BS710" i="4"/>
  <c r="AC100" i="4"/>
  <c r="BG711" i="4" l="1"/>
  <c r="BK711" i="4" s="1"/>
  <c r="AQ99" i="4"/>
  <c r="AD65" i="14"/>
  <c r="AK100" i="4"/>
  <c r="AL100" i="4" s="1"/>
  <c r="AM100" i="4" s="1"/>
  <c r="AE100" i="4"/>
  <c r="AG100" i="4" s="1"/>
  <c r="BI711" i="4" l="1"/>
  <c r="BL711" i="4" s="1"/>
  <c r="AH100" i="4"/>
  <c r="BJ711" i="4"/>
  <c r="BP711" i="4"/>
  <c r="AF696" i="14" s="1"/>
  <c r="BQ711" i="4"/>
  <c r="BR711" i="4" s="1"/>
  <c r="AI100" i="4"/>
  <c r="AJ100" i="4"/>
  <c r="AN100" i="4" s="1"/>
  <c r="AD77" i="14" s="1"/>
  <c r="BS711" i="4" l="1"/>
  <c r="AL710" i="14"/>
  <c r="BE712" i="4"/>
  <c r="BM712" i="4" s="1"/>
  <c r="BN712" i="4" s="1"/>
  <c r="BO712" i="4" s="1"/>
  <c r="AO100" i="4"/>
  <c r="AP100" i="4" s="1"/>
  <c r="AQ100" i="4" l="1"/>
  <c r="AJ99" i="14"/>
  <c r="BG712" i="4"/>
  <c r="BK712" i="4" s="1"/>
  <c r="AC101" i="4"/>
  <c r="BI712" i="4" l="1"/>
  <c r="BL712" i="4" s="1"/>
  <c r="BQ712" i="4" s="1"/>
  <c r="BR712" i="4" s="1"/>
  <c r="AL711" i="14" s="1"/>
  <c r="AK101" i="4"/>
  <c r="AL101" i="4" s="1"/>
  <c r="AM101" i="4" s="1"/>
  <c r="AE101" i="4"/>
  <c r="BJ712" i="4" l="1"/>
  <c r="AG101" i="4"/>
  <c r="AJ101" i="4" s="1"/>
  <c r="BP712" i="4"/>
  <c r="AF698" i="14" s="1"/>
  <c r="BE713" i="4"/>
  <c r="BM713" i="4" s="1"/>
  <c r="BN713" i="4" s="1"/>
  <c r="BO713" i="4" s="1"/>
  <c r="BS712" i="4"/>
  <c r="AI101" i="4"/>
  <c r="AH101" i="4" l="1"/>
  <c r="AO101" i="4"/>
  <c r="AP101" i="4" s="1"/>
  <c r="AJ100" i="14" s="1"/>
  <c r="AN101" i="4"/>
  <c r="BG713" i="4"/>
  <c r="AC102" i="4"/>
  <c r="AK102" i="4" s="1"/>
  <c r="AL102" i="4" s="1"/>
  <c r="AM102" i="4" s="1"/>
  <c r="AQ101" i="4" l="1"/>
  <c r="AD86" i="14"/>
  <c r="AE102" i="4"/>
  <c r="BK713" i="4"/>
  <c r="BI713" i="4"/>
  <c r="AI102" i="4" l="1"/>
  <c r="AG102" i="4"/>
  <c r="AH102" i="4" s="1"/>
  <c r="BL713" i="4"/>
  <c r="BJ713" i="4"/>
  <c r="AJ102" i="4" l="1"/>
  <c r="BE714" i="4"/>
  <c r="BP713" i="4"/>
  <c r="AF701" i="14" s="1"/>
  <c r="BQ713" i="4"/>
  <c r="BR713" i="4" s="1"/>
  <c r="BS713" i="4" l="1"/>
  <c r="AL712" i="14"/>
  <c r="AC103" i="4"/>
  <c r="AO102" i="4"/>
  <c r="AP102" i="4" s="1"/>
  <c r="AJ101" i="14" s="1"/>
  <c r="AN102" i="4"/>
  <c r="AD96" i="14" s="1"/>
  <c r="BM714" i="4"/>
  <c r="BN714" i="4" s="1"/>
  <c r="BO714" i="4" s="1"/>
  <c r="BG714" i="4"/>
  <c r="BK714" i="4" s="1"/>
  <c r="BI714" i="4" l="1"/>
  <c r="BL714" i="4" s="1"/>
  <c r="BP714" i="4" s="1"/>
  <c r="AF703" i="14" s="1"/>
  <c r="AK103" i="4"/>
  <c r="AL103" i="4" s="1"/>
  <c r="AM103" i="4" s="1"/>
  <c r="AE103" i="4"/>
  <c r="AI103" i="4" s="1"/>
  <c r="AQ102" i="4"/>
  <c r="BJ714" i="4"/>
  <c r="BQ714" i="4" l="1"/>
  <c r="BR714" i="4" s="1"/>
  <c r="BS714" i="4"/>
  <c r="AL713" i="14"/>
  <c r="AG103" i="4"/>
  <c r="AJ103" i="4" s="1"/>
  <c r="AN103" i="4" s="1"/>
  <c r="AD88" i="14" s="1"/>
  <c r="BE715" i="4"/>
  <c r="AH103" i="4" l="1"/>
  <c r="AO103" i="4"/>
  <c r="AP103" i="4" s="1"/>
  <c r="AC104" i="4"/>
  <c r="AE104" i="4" s="1"/>
  <c r="AI104" i="4" s="1"/>
  <c r="BM715" i="4"/>
  <c r="BN715" i="4" s="1"/>
  <c r="BO715" i="4" s="1"/>
  <c r="BG715" i="4"/>
  <c r="AQ103" i="4" l="1"/>
  <c r="AJ102" i="14"/>
  <c r="AG104" i="4"/>
  <c r="AJ104" i="4" s="1"/>
  <c r="AK104" i="4"/>
  <c r="AL104" i="4" s="1"/>
  <c r="AM104" i="4" s="1"/>
  <c r="BK715" i="4"/>
  <c r="BI715" i="4"/>
  <c r="BL715" i="4" s="1"/>
  <c r="BJ715" i="4" l="1"/>
  <c r="BE716" i="4" s="1"/>
  <c r="BM716" i="4" s="1"/>
  <c r="BN716" i="4" s="1"/>
  <c r="BO716" i="4" s="1"/>
  <c r="AH104" i="4"/>
  <c r="AN104" i="4"/>
  <c r="AD76" i="14" s="1"/>
  <c r="BP715" i="4"/>
  <c r="AF705" i="14" s="1"/>
  <c r="BQ715" i="4"/>
  <c r="BR715" i="4" s="1"/>
  <c r="AL714" i="14" s="1"/>
  <c r="AO104" i="4"/>
  <c r="AP104" i="4" s="1"/>
  <c r="AQ104" i="4" l="1"/>
  <c r="AJ103" i="14"/>
  <c r="AC105" i="4"/>
  <c r="AE105" i="4" s="1"/>
  <c r="AI105" i="4" s="1"/>
  <c r="BS715" i="4"/>
  <c r="BG716" i="4"/>
  <c r="AK105" i="4" l="1"/>
  <c r="AL105" i="4" s="1"/>
  <c r="AM105" i="4" s="1"/>
  <c r="AG105" i="4"/>
  <c r="AH105" i="4" s="1"/>
  <c r="BK716" i="4"/>
  <c r="BI716" i="4"/>
  <c r="BL716" i="4" s="1"/>
  <c r="AJ105" i="4" l="1"/>
  <c r="AO105" i="4" s="1"/>
  <c r="AP105" i="4" s="1"/>
  <c r="AJ104" i="14" s="1"/>
  <c r="BP716" i="4"/>
  <c r="AF709" i="14" s="1"/>
  <c r="BQ716" i="4"/>
  <c r="BR716" i="4" s="1"/>
  <c r="BJ716" i="4"/>
  <c r="AC106" i="4"/>
  <c r="AN105" i="4" l="1"/>
  <c r="AQ105" i="4" s="1"/>
  <c r="AD85" i="14"/>
  <c r="BS716" i="4"/>
  <c r="AL715" i="14"/>
  <c r="BE717" i="4"/>
  <c r="BM717" i="4" s="1"/>
  <c r="BN717" i="4" s="1"/>
  <c r="BO717" i="4" s="1"/>
  <c r="AK106" i="4"/>
  <c r="AL106" i="4" s="1"/>
  <c r="AM106" i="4" s="1"/>
  <c r="AE106" i="4"/>
  <c r="AI106" i="4" s="1"/>
  <c r="BG717" i="4" l="1"/>
  <c r="BK717" i="4" s="1"/>
  <c r="AG106" i="4"/>
  <c r="AH106" i="4" s="1"/>
  <c r="BI717" i="4" l="1"/>
  <c r="BL717" i="4" s="1"/>
  <c r="BQ717" i="4" s="1"/>
  <c r="BR717" i="4" s="1"/>
  <c r="AL716" i="14" s="1"/>
  <c r="BJ717" i="4"/>
  <c r="AJ106" i="4"/>
  <c r="AO106" i="4" s="1"/>
  <c r="AP106" i="4" s="1"/>
  <c r="AJ105" i="14" s="1"/>
  <c r="AC107" i="4"/>
  <c r="AK107" i="4" s="1"/>
  <c r="AL107" i="4" s="1"/>
  <c r="AM107" i="4" s="1"/>
  <c r="BP717" i="4" l="1"/>
  <c r="AF711" i="14" s="1"/>
  <c r="AN106" i="4"/>
  <c r="BE718" i="4"/>
  <c r="BS717" i="4"/>
  <c r="AE107" i="4"/>
  <c r="AI107" i="4" s="1"/>
  <c r="AQ106" i="4" l="1"/>
  <c r="AD95" i="14"/>
  <c r="AG107" i="4"/>
  <c r="AH107" i="4" s="1"/>
  <c r="BG718" i="4"/>
  <c r="BK718" i="4" s="1"/>
  <c r="BM718" i="4"/>
  <c r="BN718" i="4" s="1"/>
  <c r="BO718" i="4" s="1"/>
  <c r="BI718" i="4" l="1"/>
  <c r="BL718" i="4" s="1"/>
  <c r="AJ107" i="4"/>
  <c r="AO107" i="4" s="1"/>
  <c r="AP107" i="4" s="1"/>
  <c r="AJ106" i="14" s="1"/>
  <c r="BJ718" i="4" l="1"/>
  <c r="BE719" i="4" s="1"/>
  <c r="BM719" i="4" s="1"/>
  <c r="BN719" i="4" s="1"/>
  <c r="BO719" i="4" s="1"/>
  <c r="AN107" i="4"/>
  <c r="BQ718" i="4"/>
  <c r="BR718" i="4" s="1"/>
  <c r="BP718" i="4"/>
  <c r="AF713" i="14" s="1"/>
  <c r="AC108" i="4"/>
  <c r="BS718" i="4" l="1"/>
  <c r="AL717" i="14"/>
  <c r="AQ107" i="4"/>
  <c r="AD106" i="14"/>
  <c r="BG719" i="4"/>
  <c r="BK719" i="4" s="1"/>
  <c r="AK108" i="4"/>
  <c r="AL108" i="4" s="1"/>
  <c r="AM108" i="4" s="1"/>
  <c r="AE108" i="4"/>
  <c r="AG108" i="4" s="1"/>
  <c r="AH108" i="4" l="1"/>
  <c r="BI719" i="4"/>
  <c r="BL719" i="4" s="1"/>
  <c r="AJ108" i="4"/>
  <c r="AI108" i="4"/>
  <c r="BQ719" i="4" l="1"/>
  <c r="BR719" i="4" s="1"/>
  <c r="AL718" i="14" s="1"/>
  <c r="BP719" i="4"/>
  <c r="AF715" i="14" s="1"/>
  <c r="BJ719" i="4"/>
  <c r="AO108" i="4"/>
  <c r="AP108" i="4" s="1"/>
  <c r="AJ107" i="14" s="1"/>
  <c r="AN108" i="4"/>
  <c r="AD112" i="14" s="1"/>
  <c r="BE720" i="4" l="1"/>
  <c r="BM720" i="4" s="1"/>
  <c r="BN720" i="4" s="1"/>
  <c r="BO720" i="4" s="1"/>
  <c r="BS719" i="4"/>
  <c r="AC109" i="4"/>
  <c r="AQ108" i="4"/>
  <c r="AE109" i="4" l="1"/>
  <c r="AG109" i="4" s="1"/>
  <c r="BG720" i="4"/>
  <c r="BI720" i="4" s="1"/>
  <c r="BL720" i="4" s="1"/>
  <c r="AK109" i="4"/>
  <c r="AL109" i="4" s="1"/>
  <c r="AM109" i="4" s="1"/>
  <c r="AI109" i="4"/>
  <c r="AH109" i="4" l="1"/>
  <c r="AC110" i="4" s="1"/>
  <c r="AK110" i="4" s="1"/>
  <c r="AL110" i="4" s="1"/>
  <c r="AM110" i="4" s="1"/>
  <c r="AJ109" i="4"/>
  <c r="AN109" i="4" s="1"/>
  <c r="AD123" i="14" s="1"/>
  <c r="BQ720" i="4"/>
  <c r="BR720" i="4" s="1"/>
  <c r="AL719" i="14" s="1"/>
  <c r="BP720" i="4"/>
  <c r="AF602" i="14" s="1"/>
  <c r="BK720" i="4"/>
  <c r="BJ720" i="4"/>
  <c r="AO109" i="4" l="1"/>
  <c r="AP109" i="4" s="1"/>
  <c r="AJ108" i="14" s="1"/>
  <c r="BE721" i="4"/>
  <c r="BM721" i="4" s="1"/>
  <c r="BN721" i="4" s="1"/>
  <c r="BO721" i="4" s="1"/>
  <c r="BS720" i="4"/>
  <c r="AE110" i="4"/>
  <c r="AI110" i="4" s="1"/>
  <c r="AQ109" i="4"/>
  <c r="AG110" i="4" l="1"/>
  <c r="AH110" i="4" s="1"/>
  <c r="BG721" i="4"/>
  <c r="BI721" i="4" s="1"/>
  <c r="BL721" i="4" s="1"/>
  <c r="BQ721" i="4" s="1"/>
  <c r="BR721" i="4" s="1"/>
  <c r="AL720" i="14" s="1"/>
  <c r="AC111" i="4" l="1"/>
  <c r="AE111" i="4" s="1"/>
  <c r="AI111" i="4" s="1"/>
  <c r="AJ110" i="4"/>
  <c r="AN110" i="4" s="1"/>
  <c r="AD133" i="14" s="1"/>
  <c r="BP721" i="4"/>
  <c r="AF581" i="14" s="1"/>
  <c r="BK721" i="4"/>
  <c r="BJ721" i="4"/>
  <c r="BS721" i="4"/>
  <c r="AK111" i="4" l="1"/>
  <c r="AL111" i="4" s="1"/>
  <c r="AM111" i="4" s="1"/>
  <c r="AG111" i="4"/>
  <c r="AH111" i="4" s="1"/>
  <c r="AO110" i="4"/>
  <c r="AP110" i="4" s="1"/>
  <c r="BE722" i="4"/>
  <c r="BM722" i="4" s="1"/>
  <c r="BN722" i="4" s="1"/>
  <c r="BO722" i="4" s="1"/>
  <c r="AQ110" i="4" l="1"/>
  <c r="AJ109" i="14"/>
  <c r="AJ111" i="4"/>
  <c r="BG722" i="4"/>
  <c r="BI722" i="4" s="1"/>
  <c r="BL722" i="4" s="1"/>
  <c r="AC112" i="4"/>
  <c r="AO111" i="4" l="1"/>
  <c r="AP111" i="4" s="1"/>
  <c r="AJ110" i="14" s="1"/>
  <c r="AN111" i="4"/>
  <c r="AD144" i="14" s="1"/>
  <c r="BP722" i="4"/>
  <c r="AF550" i="14" s="1"/>
  <c r="BQ722" i="4"/>
  <c r="BR722" i="4" s="1"/>
  <c r="BK722" i="4"/>
  <c r="BJ722" i="4"/>
  <c r="AE112" i="4"/>
  <c r="AK112" i="4"/>
  <c r="AL112" i="4" s="1"/>
  <c r="AM112" i="4" s="1"/>
  <c r="BS722" i="4" l="1"/>
  <c r="AL721" i="14"/>
  <c r="AG112" i="4"/>
  <c r="AH112" i="4" s="1"/>
  <c r="AI112" i="4"/>
  <c r="AQ111" i="4"/>
  <c r="BE723" i="4"/>
  <c r="BM723" i="4" s="1"/>
  <c r="BN723" i="4" s="1"/>
  <c r="BO723" i="4" s="1"/>
  <c r="BG723" i="4" l="1"/>
  <c r="BK723" i="4" s="1"/>
  <c r="AJ112" i="4"/>
  <c r="AO112" i="4" s="1"/>
  <c r="AP112" i="4" s="1"/>
  <c r="AJ111" i="14" s="1"/>
  <c r="BI723" i="4" l="1"/>
  <c r="BL723" i="4" s="1"/>
  <c r="BQ723" i="4" s="1"/>
  <c r="BR723" i="4" s="1"/>
  <c r="AN112" i="4"/>
  <c r="AD148" i="14" s="1"/>
  <c r="AC113" i="4"/>
  <c r="BP723" i="4" l="1"/>
  <c r="AF567" i="14" s="1"/>
  <c r="BJ723" i="4"/>
  <c r="BE724" i="4" s="1"/>
  <c r="BM724" i="4" s="1"/>
  <c r="BN724" i="4" s="1"/>
  <c r="BO724" i="4" s="1"/>
  <c r="AQ112" i="4"/>
  <c r="BG724" i="4"/>
  <c r="BI724" i="4" s="1"/>
  <c r="BS723" i="4"/>
  <c r="AL722" i="14"/>
  <c r="AE113" i="4"/>
  <c r="AI113" i="4" s="1"/>
  <c r="AK113" i="4"/>
  <c r="AL113" i="4" s="1"/>
  <c r="AM113" i="4" s="1"/>
  <c r="BK724" i="4" l="1"/>
  <c r="AG113" i="4"/>
  <c r="AH113" i="4" s="1"/>
  <c r="BL724" i="4"/>
  <c r="BJ724" i="4"/>
  <c r="BP724" i="4" l="1"/>
  <c r="AF578" i="14" s="1"/>
  <c r="BQ724" i="4"/>
  <c r="BR724" i="4" s="1"/>
  <c r="BE725" i="4"/>
  <c r="AJ113" i="4"/>
  <c r="AN113" i="4" s="1"/>
  <c r="AD151" i="14" s="1"/>
  <c r="BS724" i="4" l="1"/>
  <c r="AL723" i="14"/>
  <c r="BM725" i="4"/>
  <c r="BN725" i="4" s="1"/>
  <c r="BO725" i="4" s="1"/>
  <c r="BG725" i="4"/>
  <c r="BK725" i="4" s="1"/>
  <c r="AO113" i="4"/>
  <c r="AP113" i="4" s="1"/>
  <c r="AC114" i="4"/>
  <c r="AQ113" i="4" l="1"/>
  <c r="AJ112" i="14"/>
  <c r="BI725" i="4"/>
  <c r="BL725" i="4" s="1"/>
  <c r="AK114" i="4"/>
  <c r="AL114" i="4" s="1"/>
  <c r="AM114" i="4" s="1"/>
  <c r="AE114" i="4"/>
  <c r="AI114" i="4" s="1"/>
  <c r="AG114" i="4" l="1"/>
  <c r="AH114" i="4" s="1"/>
  <c r="BJ725" i="4"/>
  <c r="BQ725" i="4"/>
  <c r="BR725" i="4" s="1"/>
  <c r="BP725" i="4"/>
  <c r="AF594" i="14" s="1"/>
  <c r="BS725" i="4" l="1"/>
  <c r="AL724" i="14"/>
  <c r="BE726" i="4"/>
  <c r="BM726" i="4" s="1"/>
  <c r="BN726" i="4" s="1"/>
  <c r="BO726" i="4" s="1"/>
  <c r="AJ114" i="4"/>
  <c r="BG726" i="4" l="1"/>
  <c r="BK726" i="4" s="1"/>
  <c r="AC115" i="4"/>
  <c r="AN114" i="4"/>
  <c r="AD154" i="14" s="1"/>
  <c r="AO114" i="4"/>
  <c r="AP114" i="4" s="1"/>
  <c r="AJ113" i="14" s="1"/>
  <c r="AK115" i="4" l="1"/>
  <c r="AL115" i="4" s="1"/>
  <c r="AM115" i="4" s="1"/>
  <c r="BI726" i="4"/>
  <c r="BL726" i="4" s="1"/>
  <c r="BP726" i="4" s="1"/>
  <c r="AF615" i="14" s="1"/>
  <c r="AE115" i="4"/>
  <c r="AG115" i="4" s="1"/>
  <c r="AQ114" i="4"/>
  <c r="BJ726" i="4" l="1"/>
  <c r="BQ726" i="4"/>
  <c r="BR726" i="4" s="1"/>
  <c r="AL725" i="14" s="1"/>
  <c r="AH115" i="4"/>
  <c r="BS726" i="4"/>
  <c r="BE727" i="4"/>
  <c r="BG727" i="4" s="1"/>
  <c r="BK727" i="4" s="1"/>
  <c r="AI115" i="4"/>
  <c r="BI727" i="4" l="1"/>
  <c r="BL727" i="4" s="1"/>
  <c r="BQ727" i="4" s="1"/>
  <c r="BR727" i="4" s="1"/>
  <c r="AL726" i="14" s="1"/>
  <c r="BM727" i="4"/>
  <c r="BN727" i="4" s="1"/>
  <c r="BO727" i="4" s="1"/>
  <c r="BJ727" i="4"/>
  <c r="AJ115" i="4"/>
  <c r="AN115" i="4" s="1"/>
  <c r="AD157" i="14" s="1"/>
  <c r="BP727" i="4" l="1"/>
  <c r="AF634" i="14" s="1"/>
  <c r="BE728" i="4"/>
  <c r="BS727" i="4"/>
  <c r="AO115" i="4"/>
  <c r="AP115" i="4" s="1"/>
  <c r="AC116" i="4"/>
  <c r="AQ115" i="4" l="1"/>
  <c r="AJ114" i="14"/>
  <c r="BM728" i="4"/>
  <c r="BN728" i="4" s="1"/>
  <c r="BO728" i="4" s="1"/>
  <c r="BG728" i="4"/>
  <c r="BK728" i="4" s="1"/>
  <c r="AK116" i="4"/>
  <c r="AL116" i="4" s="1"/>
  <c r="AM116" i="4" s="1"/>
  <c r="AE116" i="4"/>
  <c r="AG116" i="4" s="1"/>
  <c r="AH116" i="4" l="1"/>
  <c r="BI728" i="4"/>
  <c r="BL728" i="4" s="1"/>
  <c r="AJ116" i="4"/>
  <c r="AI116" i="4"/>
  <c r="BJ728" i="4" l="1"/>
  <c r="BE729" i="4" s="1"/>
  <c r="BG729" i="4" s="1"/>
  <c r="BK729" i="4" s="1"/>
  <c r="BQ728" i="4"/>
  <c r="BR728" i="4" s="1"/>
  <c r="BP728" i="4"/>
  <c r="AF655" i="14" s="1"/>
  <c r="AN116" i="4"/>
  <c r="AD158" i="14" s="1"/>
  <c r="AO116" i="4"/>
  <c r="AP116" i="4" s="1"/>
  <c r="AJ115" i="14" s="1"/>
  <c r="BS728" i="4" l="1"/>
  <c r="AL727" i="14"/>
  <c r="AC117" i="4"/>
  <c r="BI729" i="4"/>
  <c r="BL729" i="4" s="1"/>
  <c r="BQ729" i="4" s="1"/>
  <c r="BR729" i="4" s="1"/>
  <c r="AL728" i="14" s="1"/>
  <c r="BM729" i="4"/>
  <c r="BN729" i="4" s="1"/>
  <c r="BO729" i="4" s="1"/>
  <c r="AQ116" i="4"/>
  <c r="AE117" i="4" l="1"/>
  <c r="AI117" i="4" s="1"/>
  <c r="AK117" i="4"/>
  <c r="AL117" i="4" s="1"/>
  <c r="AM117" i="4" s="1"/>
  <c r="BP729" i="4"/>
  <c r="AF681" i="14" s="1"/>
  <c r="BJ729" i="4"/>
  <c r="BS729" i="4" l="1"/>
  <c r="AG117" i="4"/>
  <c r="AH117" i="4" s="1"/>
  <c r="AJ117" i="4"/>
  <c r="AN117" i="4" s="1"/>
  <c r="AD161" i="14" s="1"/>
  <c r="BE730" i="4"/>
  <c r="AO117" i="4" l="1"/>
  <c r="AP117" i="4" s="1"/>
  <c r="BM730" i="4"/>
  <c r="BN730" i="4" s="1"/>
  <c r="BO730" i="4" s="1"/>
  <c r="BG730" i="4"/>
  <c r="BK730" i="4" s="1"/>
  <c r="AC118" i="4"/>
  <c r="AQ117" i="4" l="1"/>
  <c r="AJ116" i="14"/>
  <c r="BI730" i="4"/>
  <c r="BL730" i="4" s="1"/>
  <c r="AE118" i="4"/>
  <c r="AG118" i="4" s="1"/>
  <c r="AK118" i="4"/>
  <c r="AL118" i="4" s="1"/>
  <c r="AM118" i="4" s="1"/>
  <c r="BJ730" i="4" l="1"/>
  <c r="AH118" i="4"/>
  <c r="AI118" i="4"/>
  <c r="BE731" i="4"/>
  <c r="BP730" i="4"/>
  <c r="AF706" i="14" s="1"/>
  <c r="BQ730" i="4"/>
  <c r="BR730" i="4" s="1"/>
  <c r="AJ118" i="4"/>
  <c r="BS730" i="4" l="1"/>
  <c r="AL729" i="14"/>
  <c r="BM731" i="4"/>
  <c r="BN731" i="4" s="1"/>
  <c r="BO731" i="4" s="1"/>
  <c r="BG731" i="4"/>
  <c r="BK731" i="4" s="1"/>
  <c r="AC119" i="4"/>
  <c r="AO118" i="4"/>
  <c r="AP118" i="4" s="1"/>
  <c r="AJ117" i="14" s="1"/>
  <c r="AN118" i="4"/>
  <c r="AD164" i="14" s="1"/>
  <c r="BI731" i="4" l="1"/>
  <c r="BL731" i="4" s="1"/>
  <c r="BP731" i="4" s="1"/>
  <c r="AF721" i="14" s="1"/>
  <c r="AE119" i="4"/>
  <c r="AG119" i="4" s="1"/>
  <c r="AK119" i="4"/>
  <c r="AL119" i="4" s="1"/>
  <c r="AM119" i="4" s="1"/>
  <c r="AQ118" i="4"/>
  <c r="AH119" i="4" l="1"/>
  <c r="BQ731" i="4"/>
  <c r="BR731" i="4" s="1"/>
  <c r="AL730" i="14" s="1"/>
  <c r="BJ731" i="4"/>
  <c r="BS731" i="4"/>
  <c r="AI119" i="4"/>
  <c r="BE732" i="4" l="1"/>
  <c r="AJ119" i="4"/>
  <c r="BM732" i="4" l="1"/>
  <c r="BN732" i="4" s="1"/>
  <c r="BO732" i="4" s="1"/>
  <c r="BG732" i="4"/>
  <c r="BK732" i="4" s="1"/>
  <c r="AC120" i="4"/>
  <c r="AN119" i="4"/>
  <c r="AD166" i="14" s="1"/>
  <c r="AO119" i="4"/>
  <c r="AP119" i="4" s="1"/>
  <c r="AJ118" i="14" s="1"/>
  <c r="BI732" i="4" l="1"/>
  <c r="BL732" i="4" s="1"/>
  <c r="AE120" i="4"/>
  <c r="AG120" i="4" s="1"/>
  <c r="AK120" i="4"/>
  <c r="AL120" i="4" s="1"/>
  <c r="AM120" i="4" s="1"/>
  <c r="AQ119" i="4"/>
  <c r="AH120" i="4" l="1"/>
  <c r="BP732" i="4"/>
  <c r="AF660" i="14" s="1"/>
  <c r="BQ732" i="4"/>
  <c r="BR732" i="4" s="1"/>
  <c r="BJ732" i="4"/>
  <c r="AI120" i="4"/>
  <c r="AJ120" i="4"/>
  <c r="BS732" i="4" l="1"/>
  <c r="AL731" i="14"/>
  <c r="BE733" i="4"/>
  <c r="BM733" i="4" s="1"/>
  <c r="BN733" i="4" s="1"/>
  <c r="BO733" i="4" s="1"/>
  <c r="AN120" i="4"/>
  <c r="AD117" i="14" s="1"/>
  <c r="AO120" i="4"/>
  <c r="AP120" i="4" s="1"/>
  <c r="AJ119" i="14" s="1"/>
  <c r="BG733" i="4" l="1"/>
  <c r="BK733" i="4" s="1"/>
  <c r="BI733" i="4"/>
  <c r="BL733" i="4" s="1"/>
  <c r="AC121" i="4"/>
  <c r="AQ120" i="4"/>
  <c r="BP733" i="4" l="1"/>
  <c r="AF658" i="14" s="1"/>
  <c r="BQ733" i="4"/>
  <c r="BR733" i="4" s="1"/>
  <c r="BJ733" i="4"/>
  <c r="AK121" i="4"/>
  <c r="AL121" i="4" s="1"/>
  <c r="AM121" i="4" s="1"/>
  <c r="AE121" i="4"/>
  <c r="AG121" i="4" s="1"/>
  <c r="BS733" i="4" l="1"/>
  <c r="AL732" i="14"/>
  <c r="AH121" i="4"/>
  <c r="BE734" i="4"/>
  <c r="BM734" i="4" s="1"/>
  <c r="BN734" i="4" s="1"/>
  <c r="BO734" i="4" s="1"/>
  <c r="AI121" i="4"/>
  <c r="BG734" i="4" l="1"/>
  <c r="BK734" i="4" s="1"/>
  <c r="AJ121" i="4"/>
  <c r="AN121" i="4" s="1"/>
  <c r="AD126" i="14" s="1"/>
  <c r="AO121" i="4" l="1"/>
  <c r="AP121" i="4" s="1"/>
  <c r="BI734" i="4"/>
  <c r="BL734" i="4" s="1"/>
  <c r="BJ734" i="4"/>
  <c r="AC122" i="4"/>
  <c r="AQ121" i="4" l="1"/>
  <c r="AJ120" i="14"/>
  <c r="BE735" i="4"/>
  <c r="BM735" i="4" s="1"/>
  <c r="BN735" i="4" s="1"/>
  <c r="BO735" i="4" s="1"/>
  <c r="BP734" i="4"/>
  <c r="AF686" i="14" s="1"/>
  <c r="BQ734" i="4"/>
  <c r="BR734" i="4" s="1"/>
  <c r="AE122" i="4"/>
  <c r="AI122" i="4" s="1"/>
  <c r="AK122" i="4"/>
  <c r="AL122" i="4" s="1"/>
  <c r="AM122" i="4" s="1"/>
  <c r="BG735" i="4" l="1"/>
  <c r="BK735" i="4" s="1"/>
  <c r="BS734" i="4"/>
  <c r="AL733" i="14"/>
  <c r="AG122" i="4"/>
  <c r="AJ122" i="4" s="1"/>
  <c r="AN122" i="4" s="1"/>
  <c r="AD130" i="14" s="1"/>
  <c r="BI735" i="4" l="1"/>
  <c r="BL735" i="4" s="1"/>
  <c r="BQ735" i="4" s="1"/>
  <c r="BR735" i="4" s="1"/>
  <c r="AL734" i="14" s="1"/>
  <c r="AH122" i="4"/>
  <c r="AC123" i="4" s="1"/>
  <c r="AO122" i="4"/>
  <c r="AP122" i="4" s="1"/>
  <c r="BP735" i="4"/>
  <c r="BJ735" i="4"/>
  <c r="AQ122" i="4" l="1"/>
  <c r="AJ121" i="14"/>
  <c r="BS735" i="4"/>
  <c r="AF680" i="14"/>
  <c r="BE736" i="4"/>
  <c r="BM736" i="4" s="1"/>
  <c r="AK123" i="4"/>
  <c r="AL123" i="4" s="1"/>
  <c r="AM123" i="4" s="1"/>
  <c r="AE123" i="4"/>
  <c r="AI123" i="4" s="1"/>
  <c r="AG123" i="4" l="1"/>
  <c r="AJ123" i="4" s="1"/>
  <c r="AN123" i="4" s="1"/>
  <c r="AD139" i="14" s="1"/>
  <c r="M9" i="8"/>
  <c r="M48" i="8" s="1"/>
  <c r="T48" i="8" s="1"/>
  <c r="BN736" i="4"/>
  <c r="BO736" i="4" s="1"/>
  <c r="M11" i="8" s="1"/>
  <c r="M50" i="8" s="1"/>
  <c r="T50" i="8" s="1"/>
  <c r="BG736" i="4"/>
  <c r="BK736" i="4" s="1"/>
  <c r="M7" i="8" s="1"/>
  <c r="M46" i="8" s="1"/>
  <c r="AH123" i="4" l="1"/>
  <c r="BI736" i="4"/>
  <c r="BL736" i="4" s="1"/>
  <c r="AO123" i="4"/>
  <c r="AP123" i="4" s="1"/>
  <c r="BJ736" i="4" l="1"/>
  <c r="AQ123" i="4"/>
  <c r="AJ122" i="14"/>
  <c r="AC124" i="4"/>
  <c r="AK124" i="4" s="1"/>
  <c r="AL124" i="4" s="1"/>
  <c r="AM124" i="4" s="1"/>
  <c r="BP736" i="4"/>
  <c r="AF659" i="14" s="1"/>
  <c r="M8" i="8"/>
  <c r="M47" i="8" s="1"/>
  <c r="T47" i="8" s="1"/>
  <c r="BQ736" i="4"/>
  <c r="BR736" i="4" s="1"/>
  <c r="AL735" i="14" s="1"/>
  <c r="AE124" i="4" l="1"/>
  <c r="AI124" i="4" s="1"/>
  <c r="M24" i="8"/>
  <c r="M63" i="8" s="1"/>
  <c r="T63" i="8" s="1"/>
  <c r="M26" i="8"/>
  <c r="M65" i="8" s="1"/>
  <c r="T65" i="8" s="1"/>
  <c r="BS736" i="4"/>
  <c r="M13" i="8" s="1"/>
  <c r="M52" i="8" s="1"/>
  <c r="T52" i="8" s="1"/>
  <c r="M25" i="8"/>
  <c r="M64" i="8" s="1"/>
  <c r="T64" i="8" s="1"/>
  <c r="M27" i="8"/>
  <c r="M66" i="8" s="1"/>
  <c r="T66" i="8" s="1"/>
  <c r="M12" i="8"/>
  <c r="M51" i="8" s="1"/>
  <c r="T51" i="8" s="1"/>
  <c r="M22" i="8"/>
  <c r="M10" i="8"/>
  <c r="M49" i="8" s="1"/>
  <c r="T49" i="8" s="1"/>
  <c r="M16" i="8"/>
  <c r="M19" i="8"/>
  <c r="M58" i="8" s="1"/>
  <c r="T58" i="8" s="1"/>
  <c r="M21" i="8"/>
  <c r="M60" i="8" s="1"/>
  <c r="T60" i="8" s="1"/>
  <c r="M18" i="8"/>
  <c r="M57" i="8" s="1"/>
  <c r="T57" i="8" s="1"/>
  <c r="M20" i="8"/>
  <c r="M59" i="8" s="1"/>
  <c r="T59" i="8" s="1"/>
  <c r="AG124" i="4" l="1"/>
  <c r="AH124" i="4" s="1"/>
  <c r="AC125" i="4" s="1"/>
  <c r="AE125" i="4" s="1"/>
  <c r="M61" i="8"/>
  <c r="T61" i="8" s="1"/>
  <c r="M23" i="8"/>
  <c r="M62" i="8" s="1"/>
  <c r="T62" i="8" s="1"/>
  <c r="M55" i="8"/>
  <c r="T55" i="8" s="1"/>
  <c r="M17" i="8"/>
  <c r="M56" i="8" s="1"/>
  <c r="T56" i="8" s="1"/>
  <c r="AJ124" i="4" l="1"/>
  <c r="AN124" i="4" s="1"/>
  <c r="AD98" i="14" s="1"/>
  <c r="AG125" i="4"/>
  <c r="AH125" i="4" s="1"/>
  <c r="AK125" i="4"/>
  <c r="AL125" i="4" s="1"/>
  <c r="AM125" i="4" s="1"/>
  <c r="AI125" i="4"/>
  <c r="AO124" i="4" l="1"/>
  <c r="AP124" i="4" s="1"/>
  <c r="AQ124" i="4" s="1"/>
  <c r="AJ125" i="4"/>
  <c r="AN125" i="4" s="1"/>
  <c r="AD109" i="14" s="1"/>
  <c r="AJ123" i="14" l="1"/>
  <c r="AO125" i="4"/>
  <c r="AP125" i="4" s="1"/>
  <c r="AQ125" i="4" l="1"/>
  <c r="AJ124" i="14"/>
  <c r="AC126" i="4"/>
  <c r="AK126" i="4" l="1"/>
  <c r="AL126" i="4" s="1"/>
  <c r="AM126" i="4" s="1"/>
  <c r="AE126" i="4"/>
  <c r="AG126" i="4" s="1"/>
  <c r="AH126" i="4" l="1"/>
  <c r="AI126" i="4"/>
  <c r="AC127" i="4" l="1"/>
  <c r="AE127" i="4" s="1"/>
  <c r="AJ126" i="4"/>
  <c r="AO126" i="4" s="1"/>
  <c r="AP126" i="4" s="1"/>
  <c r="AJ125" i="14" s="1"/>
  <c r="AG127" i="4" l="1"/>
  <c r="AH127" i="4" s="1"/>
  <c r="AN126" i="4"/>
  <c r="AK127" i="4"/>
  <c r="AL127" i="4" s="1"/>
  <c r="AM127" i="4" s="1"/>
  <c r="AQ126" i="4" l="1"/>
  <c r="AD114" i="14"/>
  <c r="AI127" i="4"/>
  <c r="AJ127" i="4"/>
  <c r="AN127" i="4" l="1"/>
  <c r="AD124" i="14" s="1"/>
  <c r="AO127" i="4"/>
  <c r="AP127" i="4" s="1"/>
  <c r="AJ126" i="14" s="1"/>
  <c r="AC128" i="4" l="1"/>
  <c r="AQ127" i="4"/>
  <c r="AE128" i="4" l="1"/>
  <c r="AG128" i="4" s="1"/>
  <c r="AK128" i="4"/>
  <c r="AL128" i="4" s="1"/>
  <c r="AM128" i="4" s="1"/>
  <c r="AH128" i="4" l="1"/>
  <c r="AI128" i="4"/>
  <c r="AJ128" i="4"/>
  <c r="AN128" i="4" l="1"/>
  <c r="AD134" i="14" s="1"/>
  <c r="AO128" i="4"/>
  <c r="AP128" i="4" s="1"/>
  <c r="AJ127" i="14" s="1"/>
  <c r="AC129" i="4" l="1"/>
  <c r="AQ128" i="4"/>
  <c r="AE129" i="4" l="1"/>
  <c r="AG129" i="4" s="1"/>
  <c r="AK129" i="4"/>
  <c r="AL129" i="4" s="1"/>
  <c r="AM129" i="4" s="1"/>
  <c r="AH129" i="4" l="1"/>
  <c r="AI129" i="4"/>
  <c r="AJ129" i="4"/>
  <c r="AN129" i="4" s="1"/>
  <c r="AD143" i="14" s="1"/>
  <c r="AO129" i="4" l="1"/>
  <c r="AP129" i="4" s="1"/>
  <c r="AQ129" i="4" l="1"/>
  <c r="AJ128" i="14"/>
  <c r="AC130" i="4"/>
  <c r="AK130" i="4" l="1"/>
  <c r="AL130" i="4" s="1"/>
  <c r="AM130" i="4" s="1"/>
  <c r="AE130" i="4"/>
  <c r="AI130" i="4" s="1"/>
  <c r="AG130" i="4" l="1"/>
  <c r="AJ130" i="4" l="1"/>
  <c r="AN130" i="4" s="1"/>
  <c r="AD152" i="14" s="1"/>
  <c r="AH130" i="4"/>
  <c r="AO130" i="4" l="1"/>
  <c r="AP130" i="4" s="1"/>
  <c r="AQ130" i="4" s="1"/>
  <c r="AC131" i="4"/>
  <c r="AJ129" i="14" l="1"/>
  <c r="AE131" i="4"/>
  <c r="AI131" i="4" s="1"/>
  <c r="AK131" i="4"/>
  <c r="AL131" i="4" s="1"/>
  <c r="AM131" i="4" s="1"/>
  <c r="AG131" i="4" l="1"/>
  <c r="AJ131" i="4" s="1"/>
  <c r="AO131" i="4" s="1"/>
  <c r="AP131" i="4" s="1"/>
  <c r="AJ130" i="14" s="1"/>
  <c r="AH131" i="4" l="1"/>
  <c r="AN131" i="4"/>
  <c r="AQ131" i="4" l="1"/>
  <c r="AD147" i="14"/>
  <c r="AC132" i="4"/>
  <c r="AK132" i="4" s="1"/>
  <c r="AL132" i="4" s="1"/>
  <c r="AM132" i="4" s="1"/>
  <c r="AE132" i="4" l="1"/>
  <c r="AI132" i="4" s="1"/>
  <c r="AG132" i="4" l="1"/>
  <c r="AJ132" i="4" l="1"/>
  <c r="AN132" i="4" s="1"/>
  <c r="AD156" i="14" s="1"/>
  <c r="AH132" i="4"/>
  <c r="AO132" i="4" l="1"/>
  <c r="AP132" i="4" s="1"/>
  <c r="AQ132" i="4" s="1"/>
  <c r="AC133" i="4"/>
  <c r="AJ131" i="14" l="1"/>
  <c r="AE133" i="4"/>
  <c r="AK133" i="4"/>
  <c r="AL133" i="4" s="1"/>
  <c r="AM133" i="4" s="1"/>
  <c r="AI133" i="4" l="1"/>
  <c r="AG133" i="4"/>
  <c r="AJ133" i="4" s="1"/>
  <c r="AH133" i="4" l="1"/>
  <c r="AN133" i="4"/>
  <c r="AD163" i="14" s="1"/>
  <c r="AO133" i="4"/>
  <c r="AP133" i="4" s="1"/>
  <c r="AJ132" i="14" s="1"/>
  <c r="AQ133" i="4" l="1"/>
  <c r="AC134" i="4"/>
  <c r="AK134" i="4" s="1"/>
  <c r="AL134" i="4" s="1"/>
  <c r="AM134" i="4" s="1"/>
  <c r="AE134" i="4" l="1"/>
  <c r="AI134" i="4" l="1"/>
  <c r="AG134" i="4"/>
  <c r="AJ134" i="4" s="1"/>
  <c r="AN134" i="4" s="1"/>
  <c r="AD169" i="14" s="1"/>
  <c r="AH134" i="4" l="1"/>
  <c r="AO134" i="4"/>
  <c r="AP134" i="4" s="1"/>
  <c r="AQ134" i="4" l="1"/>
  <c r="AJ133" i="14"/>
  <c r="AC135" i="4"/>
  <c r="AE135" i="4" l="1"/>
  <c r="AK135" i="4"/>
  <c r="AL135" i="4" s="1"/>
  <c r="AM135" i="4" s="1"/>
  <c r="AG135" i="4" l="1"/>
  <c r="AJ135" i="4" s="1"/>
  <c r="AN135" i="4" s="1"/>
  <c r="AD175" i="14" s="1"/>
  <c r="AI135" i="4"/>
  <c r="AO135" i="4" l="1"/>
  <c r="AP135" i="4" s="1"/>
  <c r="AJ134" i="14" s="1"/>
  <c r="AH135" i="4"/>
  <c r="AC136" i="4" s="1"/>
  <c r="AE136" i="4" s="1"/>
  <c r="AI136" i="4" s="1"/>
  <c r="AQ135" i="4" l="1"/>
  <c r="AG136" i="4"/>
  <c r="AH136" i="4" s="1"/>
  <c r="AK136" i="4"/>
  <c r="AL136" i="4" s="1"/>
  <c r="AM136" i="4" s="1"/>
  <c r="AJ136" i="4" l="1"/>
  <c r="AO136" i="4" s="1"/>
  <c r="AP136" i="4" s="1"/>
  <c r="AJ135" i="14" s="1"/>
  <c r="AN136" i="4" l="1"/>
  <c r="AC137" i="4"/>
  <c r="AQ136" i="4" l="1"/>
  <c r="AD182" i="14"/>
  <c r="AK137" i="4"/>
  <c r="AL137" i="4" s="1"/>
  <c r="AM137" i="4" s="1"/>
  <c r="AE137" i="4"/>
  <c r="AI137" i="4" s="1"/>
  <c r="AG137" i="4" l="1"/>
  <c r="AJ137" i="4" s="1"/>
  <c r="AH137" i="4" l="1"/>
  <c r="AN137" i="4"/>
  <c r="AD189" i="14" s="1"/>
  <c r="AO137" i="4"/>
  <c r="AP137" i="4" s="1"/>
  <c r="AJ136" i="14" s="1"/>
  <c r="AQ137" i="4" l="1"/>
  <c r="AC138" i="4"/>
  <c r="AE138" i="4" s="1"/>
  <c r="AI138" i="4" s="1"/>
  <c r="AK138" i="4" l="1"/>
  <c r="AL138" i="4" s="1"/>
  <c r="AM138" i="4" s="1"/>
  <c r="AG138" i="4"/>
  <c r="AJ138" i="4" s="1"/>
  <c r="AN138" i="4" l="1"/>
  <c r="AD196" i="14" s="1"/>
  <c r="AH138" i="4"/>
  <c r="AO138" i="4"/>
  <c r="AP138" i="4" s="1"/>
  <c r="AQ138" i="4" l="1"/>
  <c r="AJ137" i="14"/>
  <c r="AC139" i="4"/>
  <c r="AK139" i="4" s="1"/>
  <c r="AL139" i="4" s="1"/>
  <c r="AM139" i="4" s="1"/>
  <c r="AE139" i="4" l="1"/>
  <c r="AG139" i="4" s="1"/>
  <c r="AJ139" i="4" s="1"/>
  <c r="AI139" i="4" l="1"/>
  <c r="AH139" i="4"/>
  <c r="AN139" i="4"/>
  <c r="AD205" i="14" s="1"/>
  <c r="AO139" i="4"/>
  <c r="AP139" i="4" s="1"/>
  <c r="AJ138" i="14" s="1"/>
  <c r="AC140" i="4" l="1"/>
  <c r="AQ139" i="4"/>
  <c r="AE140" i="4" l="1"/>
  <c r="AI140" i="4" s="1"/>
  <c r="AK140" i="4"/>
  <c r="AL140" i="4" s="1"/>
  <c r="AM140" i="4" s="1"/>
  <c r="AG140" i="4" l="1"/>
  <c r="AH140" i="4" s="1"/>
  <c r="AJ140" i="4" l="1"/>
  <c r="AN140" i="4" s="1"/>
  <c r="AD208" i="14" s="1"/>
  <c r="AO140" i="4" l="1"/>
  <c r="AP140" i="4" s="1"/>
  <c r="AJ139" i="14" s="1"/>
  <c r="AC141" i="4"/>
  <c r="AQ140" i="4"/>
  <c r="AE141" i="4" l="1"/>
  <c r="AI141" i="4" s="1"/>
  <c r="AK141" i="4"/>
  <c r="AL141" i="4" s="1"/>
  <c r="AM141" i="4" s="1"/>
  <c r="AG141" i="4" l="1"/>
  <c r="AH141" i="4" s="1"/>
  <c r="AJ141" i="4" l="1"/>
  <c r="AO141" i="4" s="1"/>
  <c r="AP141" i="4" s="1"/>
  <c r="AJ140" i="14" s="1"/>
  <c r="AN141" i="4" l="1"/>
  <c r="AC142" i="4"/>
  <c r="AQ141" i="4" l="1"/>
  <c r="AD216" i="14"/>
  <c r="AE142" i="4"/>
  <c r="AI142" i="4" s="1"/>
  <c r="AK142" i="4"/>
  <c r="AL142" i="4" s="1"/>
  <c r="AM142" i="4" s="1"/>
  <c r="AG142" i="4" l="1"/>
  <c r="AJ142" i="4" s="1"/>
  <c r="AH142" i="4" l="1"/>
  <c r="AO142" i="4"/>
  <c r="AP142" i="4" s="1"/>
  <c r="AJ141" i="14" s="1"/>
  <c r="AN142" i="4"/>
  <c r="AD220" i="14" s="1"/>
  <c r="AC143" i="4" l="1"/>
  <c r="AQ142" i="4"/>
  <c r="AK143" i="4" l="1"/>
  <c r="AL143" i="4" s="1"/>
  <c r="AM143" i="4" s="1"/>
  <c r="AE143" i="4"/>
  <c r="AG143" i="4" s="1"/>
  <c r="AJ143" i="4" s="1"/>
  <c r="AI143" i="4" l="1"/>
  <c r="AH143" i="4"/>
  <c r="AO143" i="4"/>
  <c r="AP143" i="4" s="1"/>
  <c r="AJ142" i="14" s="1"/>
  <c r="AN143" i="4"/>
  <c r="AD223" i="14" s="1"/>
  <c r="AC144" i="4" l="1"/>
  <c r="AQ143" i="4"/>
  <c r="AE144" i="4" l="1"/>
  <c r="AG144" i="4" s="1"/>
  <c r="AK144" i="4"/>
  <c r="AL144" i="4" s="1"/>
  <c r="AM144" i="4" s="1"/>
  <c r="AH144" i="4" l="1"/>
  <c r="AI144" i="4"/>
  <c r="AJ144" i="4" l="1"/>
  <c r="AO144" i="4" s="1"/>
  <c r="AP144" i="4" s="1"/>
  <c r="AJ143" i="14" s="1"/>
  <c r="AN144" i="4" l="1"/>
  <c r="AC145" i="4"/>
  <c r="AQ144" i="4" l="1"/>
  <c r="AD226" i="14"/>
  <c r="AK145" i="4"/>
  <c r="AL145" i="4" s="1"/>
  <c r="AM145" i="4" s="1"/>
  <c r="AE145" i="4"/>
  <c r="AG145" i="4" s="1"/>
  <c r="AH145" i="4" l="1"/>
  <c r="AJ145" i="4"/>
  <c r="AI145" i="4"/>
  <c r="AO145" i="4" l="1"/>
  <c r="AP145" i="4" s="1"/>
  <c r="AJ144" i="14" s="1"/>
  <c r="AN145" i="4"/>
  <c r="AD229" i="14" s="1"/>
  <c r="AQ145" i="4" l="1"/>
  <c r="AC146" i="4"/>
  <c r="AK146" i="4" l="1"/>
  <c r="AL146" i="4" s="1"/>
  <c r="AM146" i="4" s="1"/>
  <c r="AE146" i="4"/>
  <c r="AI146" i="4" s="1"/>
  <c r="AG146" i="4" l="1"/>
  <c r="AH146" i="4" s="1"/>
  <c r="AJ146" i="4" l="1"/>
  <c r="AN146" i="4" s="1"/>
  <c r="AD233" i="14" s="1"/>
  <c r="AC147" i="4"/>
  <c r="AE147" i="4" s="1"/>
  <c r="AO146" i="4" l="1"/>
  <c r="AP146" i="4" s="1"/>
  <c r="AQ146" i="4" s="1"/>
  <c r="AJ145" i="14"/>
  <c r="AK147" i="4"/>
  <c r="AL147" i="4" s="1"/>
  <c r="AM147" i="4" s="1"/>
  <c r="AG147" i="4"/>
  <c r="AH147" i="4" s="1"/>
  <c r="AI147" i="4"/>
  <c r="AJ147" i="4" l="1"/>
  <c r="AN147" i="4" s="1"/>
  <c r="AD235" i="14" s="1"/>
  <c r="AO147" i="4" l="1"/>
  <c r="AP147" i="4" s="1"/>
  <c r="AJ146" i="14" s="1"/>
  <c r="AC148" i="4"/>
  <c r="AQ147" i="4" l="1"/>
  <c r="AK148" i="4"/>
  <c r="AL148" i="4" s="1"/>
  <c r="AM148" i="4" s="1"/>
  <c r="AE148" i="4"/>
  <c r="AI148" i="4" s="1"/>
  <c r="AG148" i="4" l="1"/>
  <c r="AH148" i="4" s="1"/>
  <c r="AJ148" i="4" l="1"/>
  <c r="AO148" i="4" s="1"/>
  <c r="AP148" i="4" s="1"/>
  <c r="AJ147" i="14" s="1"/>
  <c r="AN148" i="4" l="1"/>
  <c r="AC149" i="4"/>
  <c r="AQ148" i="4" l="1"/>
  <c r="AD237" i="14"/>
  <c r="AE149" i="4"/>
  <c r="AI149" i="4" s="1"/>
  <c r="AK149" i="4"/>
  <c r="AL149" i="4" s="1"/>
  <c r="AM149" i="4" s="1"/>
  <c r="AG149" i="4" l="1"/>
  <c r="AH149" i="4" s="1"/>
  <c r="AJ149" i="4" l="1"/>
  <c r="AC150" i="4" l="1"/>
  <c r="AN149" i="4"/>
  <c r="AD241" i="14" s="1"/>
  <c r="AO149" i="4"/>
  <c r="AP149" i="4" s="1"/>
  <c r="AJ148" i="14" s="1"/>
  <c r="AK150" i="4" l="1"/>
  <c r="AL150" i="4" s="1"/>
  <c r="AM150" i="4" s="1"/>
  <c r="AE150" i="4"/>
  <c r="AG150" i="4" s="1"/>
  <c r="AQ149" i="4"/>
  <c r="AH150" i="4" l="1"/>
  <c r="AI150" i="4"/>
  <c r="AJ150" i="4" l="1"/>
  <c r="AO150" i="4" s="1"/>
  <c r="AP150" i="4" s="1"/>
  <c r="AJ149" i="14" s="1"/>
  <c r="AN150" i="4" l="1"/>
  <c r="AC151" i="4"/>
  <c r="AQ150" i="4" l="1"/>
  <c r="AD244" i="14"/>
  <c r="AK151" i="4"/>
  <c r="AL151" i="4" s="1"/>
  <c r="AM151" i="4" s="1"/>
  <c r="AE151" i="4"/>
  <c r="AI151" i="4" s="1"/>
  <c r="AG151" i="4" l="1"/>
  <c r="AJ151" i="4" s="1"/>
  <c r="AO151" i="4" s="1"/>
  <c r="AP151" i="4" s="1"/>
  <c r="AJ150" i="14" s="1"/>
  <c r="AH151" i="4" l="1"/>
  <c r="AN151" i="4"/>
  <c r="AQ151" i="4" l="1"/>
  <c r="AD247" i="14"/>
  <c r="AC152" i="4"/>
  <c r="AK152" i="4" s="1"/>
  <c r="AL152" i="4" s="1"/>
  <c r="AM152" i="4" s="1"/>
  <c r="AE152" i="4" l="1"/>
  <c r="AI152" i="4" s="1"/>
  <c r="AG152" i="4" l="1"/>
  <c r="AH152" i="4" s="1"/>
  <c r="AJ152" i="4" l="1"/>
  <c r="AO152" i="4" s="1"/>
  <c r="AP152" i="4" s="1"/>
  <c r="AJ151" i="14" s="1"/>
  <c r="AN152" i="4" l="1"/>
  <c r="AC153" i="4"/>
  <c r="AQ152" i="4" l="1"/>
  <c r="AD251" i="14"/>
  <c r="AK153" i="4"/>
  <c r="AL153" i="4" s="1"/>
  <c r="AM153" i="4" s="1"/>
  <c r="AE153" i="4"/>
  <c r="AG153" i="4" s="1"/>
  <c r="AJ153" i="4" s="1"/>
  <c r="AH153" i="4" l="1"/>
  <c r="AI153" i="4"/>
  <c r="AN153" i="4"/>
  <c r="AD254" i="14" s="1"/>
  <c r="AO153" i="4"/>
  <c r="AP153" i="4" s="1"/>
  <c r="AJ152" i="14" s="1"/>
  <c r="AC154" i="4" l="1"/>
  <c r="AQ153" i="4"/>
  <c r="AE154" i="4" l="1"/>
  <c r="AG154" i="4" s="1"/>
  <c r="AK154" i="4"/>
  <c r="AL154" i="4" s="1"/>
  <c r="AM154" i="4" s="1"/>
  <c r="AH154" i="4" l="1"/>
  <c r="AI154" i="4"/>
  <c r="AJ154" i="4" l="1"/>
  <c r="AO154" i="4" s="1"/>
  <c r="AP154" i="4" s="1"/>
  <c r="AJ153" i="14" s="1"/>
  <c r="AN154" i="4" l="1"/>
  <c r="AC155" i="4"/>
  <c r="AQ154" i="4" l="1"/>
  <c r="AD256" i="14"/>
  <c r="AK155" i="4"/>
  <c r="AL155" i="4" s="1"/>
  <c r="AM155" i="4" s="1"/>
  <c r="AE155" i="4"/>
  <c r="AI155" i="4" s="1"/>
  <c r="AG155" i="4" l="1"/>
  <c r="AH155" i="4" s="1"/>
  <c r="AJ155" i="4" l="1"/>
  <c r="AO155" i="4" s="1"/>
  <c r="AP155" i="4" s="1"/>
  <c r="AJ154" i="14" s="1"/>
  <c r="AC156" i="4"/>
  <c r="AK156" i="4" s="1"/>
  <c r="AL156" i="4" s="1"/>
  <c r="AM156" i="4" s="1"/>
  <c r="AN155" i="4" l="1"/>
  <c r="AQ155" i="4" s="1"/>
  <c r="AD259" i="14"/>
  <c r="AE156" i="4"/>
  <c r="AI156" i="4" s="1"/>
  <c r="AG156" i="4" l="1"/>
  <c r="AJ156" i="4" s="1"/>
  <c r="AN156" i="4" s="1"/>
  <c r="AD262" i="14" s="1"/>
  <c r="AH156" i="4" l="1"/>
  <c r="AO156" i="4"/>
  <c r="AP156" i="4" s="1"/>
  <c r="AQ156" i="4" l="1"/>
  <c r="AJ155" i="14"/>
  <c r="AC157" i="4"/>
  <c r="AE157" i="4" s="1"/>
  <c r="AI157" i="4" s="1"/>
  <c r="AG157" i="4" l="1"/>
  <c r="AH157" i="4" s="1"/>
  <c r="AK157" i="4"/>
  <c r="AL157" i="4" s="1"/>
  <c r="AM157" i="4" s="1"/>
  <c r="AJ157" i="4" l="1"/>
  <c r="AO157" i="4" s="1"/>
  <c r="AP157" i="4" s="1"/>
  <c r="AJ156" i="14" s="1"/>
  <c r="AN157" i="4" l="1"/>
  <c r="AC158" i="4"/>
  <c r="AQ157" i="4" l="1"/>
  <c r="AD263" i="14"/>
  <c r="AK158" i="4"/>
  <c r="AL158" i="4" s="1"/>
  <c r="AM158" i="4" s="1"/>
  <c r="AE158" i="4"/>
  <c r="AI158" i="4" s="1"/>
  <c r="AG158" i="4" l="1"/>
  <c r="AJ158" i="4" s="1"/>
  <c r="AH158" i="4" l="1"/>
  <c r="AO158" i="4"/>
  <c r="AP158" i="4" s="1"/>
  <c r="AJ157" i="14" s="1"/>
  <c r="AN158" i="4"/>
  <c r="AD267" i="14" s="1"/>
  <c r="AQ158" i="4" l="1"/>
  <c r="AC159" i="4"/>
  <c r="AK159" i="4" l="1"/>
  <c r="AL159" i="4" s="1"/>
  <c r="AM159" i="4" s="1"/>
  <c r="AE159" i="4"/>
  <c r="AG159" i="4" s="1"/>
  <c r="AH159" i="4" l="1"/>
  <c r="AI159" i="4"/>
  <c r="AJ159" i="4"/>
  <c r="AO159" i="4" l="1"/>
  <c r="AP159" i="4" s="1"/>
  <c r="AJ158" i="14" s="1"/>
  <c r="AN159" i="4"/>
  <c r="AD269" i="14" s="1"/>
  <c r="AC160" i="4" l="1"/>
  <c r="AQ159" i="4"/>
  <c r="AK160" i="4" l="1"/>
  <c r="AL160" i="4" s="1"/>
  <c r="AM160" i="4" s="1"/>
  <c r="AE160" i="4"/>
  <c r="AI160" i="4" s="1"/>
  <c r="AG160" i="4" l="1"/>
  <c r="AH160" i="4" s="1"/>
  <c r="AJ160" i="4" l="1"/>
  <c r="AO160" i="4" s="1"/>
  <c r="AP160" i="4" s="1"/>
  <c r="AJ159" i="14" s="1"/>
  <c r="AC161" i="4"/>
  <c r="AN160" i="4" l="1"/>
  <c r="AE161" i="4"/>
  <c r="AG161" i="4" s="1"/>
  <c r="AK161" i="4"/>
  <c r="AL161" i="4" s="1"/>
  <c r="AM161" i="4" s="1"/>
  <c r="AQ160" i="4" l="1"/>
  <c r="AD177" i="14"/>
  <c r="AH161" i="4"/>
  <c r="AI161" i="4"/>
  <c r="AJ161" i="4"/>
  <c r="AN161" i="4" l="1"/>
  <c r="AD184" i="14" s="1"/>
  <c r="AO161" i="4"/>
  <c r="AP161" i="4" s="1"/>
  <c r="AJ160" i="14" s="1"/>
  <c r="AC162" i="4" l="1"/>
  <c r="AQ161" i="4"/>
  <c r="AK162" i="4" l="1"/>
  <c r="AL162" i="4" s="1"/>
  <c r="AM162" i="4" s="1"/>
  <c r="AE162" i="4"/>
  <c r="AG162" i="4" s="1"/>
  <c r="AH162" i="4" l="1"/>
  <c r="AI162" i="4"/>
  <c r="AJ162" i="4"/>
  <c r="AO162" i="4" l="1"/>
  <c r="AP162" i="4" s="1"/>
  <c r="AJ161" i="14" s="1"/>
  <c r="AN162" i="4"/>
  <c r="AD192" i="14" s="1"/>
  <c r="AC163" i="4" l="1"/>
  <c r="AQ162" i="4"/>
  <c r="AK163" i="4" l="1"/>
  <c r="AL163" i="4" s="1"/>
  <c r="AM163" i="4" s="1"/>
  <c r="AE163" i="4"/>
  <c r="AI163" i="4" s="1"/>
  <c r="AG163" i="4" l="1"/>
  <c r="AH163" i="4" s="1"/>
  <c r="AJ163" i="4" l="1"/>
  <c r="AO163" i="4" s="1"/>
  <c r="AP163" i="4" s="1"/>
  <c r="AJ162" i="14" s="1"/>
  <c r="AN163" i="4" l="1"/>
  <c r="AC164" i="4"/>
  <c r="AQ163" i="4" l="1"/>
  <c r="AD199" i="14"/>
  <c r="AK164" i="4"/>
  <c r="AL164" i="4" s="1"/>
  <c r="AM164" i="4" s="1"/>
  <c r="AE164" i="4"/>
  <c r="AI164" i="4" s="1"/>
  <c r="AG164" i="4" l="1"/>
  <c r="AH164" i="4" s="1"/>
  <c r="AJ164" i="4" l="1"/>
  <c r="AN164" i="4" s="1"/>
  <c r="AD207" i="14" s="1"/>
  <c r="AO164" i="4" l="1"/>
  <c r="AP164" i="4" s="1"/>
  <c r="AC165" i="4"/>
  <c r="AQ164" i="4" l="1"/>
  <c r="AJ163" i="14"/>
  <c r="AK165" i="4"/>
  <c r="AL165" i="4" s="1"/>
  <c r="AM165" i="4" s="1"/>
  <c r="AE165" i="4"/>
  <c r="AG165" i="4" s="1"/>
  <c r="AH165" i="4" l="1"/>
  <c r="AJ165" i="4"/>
  <c r="AI165" i="4"/>
  <c r="AC166" i="4" l="1"/>
  <c r="AE166" i="4" s="1"/>
  <c r="AI166" i="4" s="1"/>
  <c r="AN165" i="4"/>
  <c r="AD195" i="14" s="1"/>
  <c r="AO165" i="4"/>
  <c r="AP165" i="4" s="1"/>
  <c r="AJ164" i="14" s="1"/>
  <c r="AQ165" i="4" l="1"/>
  <c r="AG166" i="4"/>
  <c r="AJ166" i="4" s="1"/>
  <c r="AK166" i="4"/>
  <c r="AL166" i="4" s="1"/>
  <c r="AM166" i="4" s="1"/>
  <c r="AH166" i="4" l="1"/>
  <c r="AN166" i="4"/>
  <c r="AD204" i="14" s="1"/>
  <c r="AO166" i="4"/>
  <c r="AP166" i="4" s="1"/>
  <c r="AQ166" i="4" l="1"/>
  <c r="AJ165" i="14"/>
  <c r="AC167" i="4"/>
  <c r="AK167" i="4" s="1"/>
  <c r="AL167" i="4" s="1"/>
  <c r="AM167" i="4" s="1"/>
  <c r="AE167" i="4" l="1"/>
  <c r="AG167" i="4" s="1"/>
  <c r="AH167" i="4" s="1"/>
  <c r="AJ167" i="4" l="1"/>
  <c r="AI167" i="4"/>
  <c r="AN167" i="4" l="1"/>
  <c r="AD213" i="14" s="1"/>
  <c r="AO167" i="4"/>
  <c r="AP167" i="4" s="1"/>
  <c r="AJ166" i="14" s="1"/>
  <c r="AC168" i="4" l="1"/>
  <c r="AE168" i="4" s="1"/>
  <c r="AI168" i="4" s="1"/>
  <c r="AQ167" i="4"/>
  <c r="AK168" i="4" l="1"/>
  <c r="AL168" i="4" s="1"/>
  <c r="AM168" i="4" s="1"/>
  <c r="AG168" i="4"/>
  <c r="AH168" i="4" s="1"/>
  <c r="AJ168" i="4" l="1"/>
  <c r="AO168" i="4" s="1"/>
  <c r="AP168" i="4" s="1"/>
  <c r="AJ167" i="14" s="1"/>
  <c r="AN168" i="4" l="1"/>
  <c r="AC169" i="4"/>
  <c r="AQ168" i="4" l="1"/>
  <c r="AD219" i="14"/>
  <c r="AK169" i="4"/>
  <c r="AL169" i="4" s="1"/>
  <c r="AM169" i="4" s="1"/>
  <c r="AE169" i="4"/>
  <c r="AI169" i="4" s="1"/>
  <c r="AG169" i="4" l="1"/>
  <c r="AJ169" i="4" s="1"/>
  <c r="AN169" i="4" s="1"/>
  <c r="AD227" i="14" s="1"/>
  <c r="AH169" i="4" l="1"/>
  <c r="AO169" i="4"/>
  <c r="AP169" i="4" s="1"/>
  <c r="AQ169" i="4" l="1"/>
  <c r="AJ168" i="14"/>
  <c r="AC170" i="4"/>
  <c r="AK170" i="4" s="1"/>
  <c r="AL170" i="4" s="1"/>
  <c r="AM170" i="4" s="1"/>
  <c r="AE170" i="4" l="1"/>
  <c r="AG170" i="4" s="1"/>
  <c r="AH170" i="4" l="1"/>
  <c r="AI170" i="4"/>
  <c r="AJ170" i="4" l="1"/>
  <c r="AC171" i="4" l="1"/>
  <c r="AO170" i="4"/>
  <c r="AP170" i="4" s="1"/>
  <c r="AJ169" i="14" s="1"/>
  <c r="AN170" i="4"/>
  <c r="AD231" i="14" s="1"/>
  <c r="AK171" i="4" l="1"/>
  <c r="AL171" i="4" s="1"/>
  <c r="AM171" i="4" s="1"/>
  <c r="AE171" i="4"/>
  <c r="AI171" i="4" s="1"/>
  <c r="AQ170" i="4"/>
  <c r="AG171" i="4" l="1"/>
  <c r="AJ171" i="4" s="1"/>
  <c r="AN171" i="4" s="1"/>
  <c r="AD239" i="14" s="1"/>
  <c r="AH171" i="4" l="1"/>
  <c r="AO171" i="4"/>
  <c r="AP171" i="4" s="1"/>
  <c r="AQ171" i="4" l="1"/>
  <c r="AJ170" i="14"/>
  <c r="AC172" i="4"/>
  <c r="AK172" i="4" s="1"/>
  <c r="AL172" i="4" s="1"/>
  <c r="AM172" i="4" s="1"/>
  <c r="AE172" i="4" l="1"/>
  <c r="AI172" i="4" s="1"/>
  <c r="AG172" i="4" l="1"/>
  <c r="AJ172" i="4" s="1"/>
  <c r="AO172" i="4" s="1"/>
  <c r="AP172" i="4" s="1"/>
  <c r="AJ171" i="14" s="1"/>
  <c r="AH172" i="4" l="1"/>
  <c r="AN172" i="4"/>
  <c r="AQ172" i="4" l="1"/>
  <c r="AD250" i="14"/>
  <c r="AC173" i="4"/>
  <c r="AK173" i="4" s="1"/>
  <c r="AL173" i="4" s="1"/>
  <c r="AM173" i="4" s="1"/>
  <c r="AE173" i="4" l="1"/>
  <c r="AG173" i="4" s="1"/>
  <c r="AJ173" i="4" s="1"/>
  <c r="AN173" i="4" s="1"/>
  <c r="AD258" i="14" s="1"/>
  <c r="AO173" i="4" l="1"/>
  <c r="AP173" i="4" s="1"/>
  <c r="AJ172" i="14" s="1"/>
  <c r="AI173" i="4"/>
  <c r="AH173" i="4"/>
  <c r="AC174" i="4" s="1"/>
  <c r="AK174" i="4" s="1"/>
  <c r="AL174" i="4" s="1"/>
  <c r="AM174" i="4" s="1"/>
  <c r="AQ173" i="4" l="1"/>
  <c r="AE174" i="4"/>
  <c r="AI174" i="4" l="1"/>
  <c r="AG174" i="4"/>
  <c r="AH174" i="4" s="1"/>
  <c r="AJ174" i="4" l="1"/>
  <c r="AN174" i="4" s="1"/>
  <c r="AD266" i="14" s="1"/>
  <c r="AC175" i="4"/>
  <c r="AK175" i="4" s="1"/>
  <c r="AL175" i="4" s="1"/>
  <c r="AM175" i="4" s="1"/>
  <c r="AE175" i="4" l="1"/>
  <c r="AG175" i="4" s="1"/>
  <c r="AH175" i="4" s="1"/>
  <c r="AO174" i="4"/>
  <c r="AP174" i="4" s="1"/>
  <c r="AI175" i="4"/>
  <c r="AJ175" i="4"/>
  <c r="AQ174" i="4" l="1"/>
  <c r="AJ173" i="14"/>
  <c r="AO175" i="4"/>
  <c r="AP175" i="4" s="1"/>
  <c r="AJ174" i="14" s="1"/>
  <c r="AN175" i="4"/>
  <c r="AD273" i="14" s="1"/>
  <c r="AC176" i="4"/>
  <c r="AK176" i="4" l="1"/>
  <c r="AL176" i="4" s="1"/>
  <c r="AM176" i="4" s="1"/>
  <c r="AE176" i="4"/>
  <c r="AI176" i="4" s="1"/>
  <c r="AQ175" i="4"/>
  <c r="AG176" i="4" l="1"/>
  <c r="AJ176" i="4" s="1"/>
  <c r="AN176" i="4" s="1"/>
  <c r="AD282" i="14" s="1"/>
  <c r="AH176" i="4" l="1"/>
  <c r="AC177" i="4" s="1"/>
  <c r="AO176" i="4"/>
  <c r="AP176" i="4" s="1"/>
  <c r="AQ176" i="4" l="1"/>
  <c r="AJ175" i="14"/>
  <c r="AE177" i="4"/>
  <c r="AI177" i="4" s="1"/>
  <c r="AK177" i="4"/>
  <c r="AL177" i="4" s="1"/>
  <c r="AM177" i="4" s="1"/>
  <c r="AG177" i="4" l="1"/>
  <c r="AJ177" i="4" s="1"/>
  <c r="AH177" i="4" l="1"/>
  <c r="AC178" i="4" s="1"/>
  <c r="AE178" i="4" s="1"/>
  <c r="AI178" i="4" s="1"/>
  <c r="AO177" i="4"/>
  <c r="AP177" i="4" s="1"/>
  <c r="AJ176" i="14" s="1"/>
  <c r="AN177" i="4"/>
  <c r="AD286" i="14" s="1"/>
  <c r="AQ177" i="4" l="1"/>
  <c r="AG178" i="4"/>
  <c r="AH178" i="4" s="1"/>
  <c r="AK178" i="4"/>
  <c r="AL178" i="4" s="1"/>
  <c r="AM178" i="4" s="1"/>
  <c r="AJ178" i="4" l="1"/>
  <c r="AO178" i="4" s="1"/>
  <c r="AP178" i="4" s="1"/>
  <c r="AJ177" i="14" s="1"/>
  <c r="AN178" i="4" l="1"/>
  <c r="AC179" i="4"/>
  <c r="AQ178" i="4" l="1"/>
  <c r="AD294" i="14"/>
  <c r="AK179" i="4"/>
  <c r="AL179" i="4" s="1"/>
  <c r="AM179" i="4" s="1"/>
  <c r="AE179" i="4"/>
  <c r="AI179" i="4" s="1"/>
  <c r="AG179" i="4" l="1"/>
  <c r="AH179" i="4" s="1"/>
  <c r="AJ179" i="4" l="1"/>
  <c r="AN179" i="4" s="1"/>
  <c r="AD301" i="14" s="1"/>
  <c r="AC180" i="4"/>
  <c r="AK180" i="4" s="1"/>
  <c r="AL180" i="4" s="1"/>
  <c r="AM180" i="4" s="1"/>
  <c r="AO179" i="4"/>
  <c r="AP179" i="4" s="1"/>
  <c r="AJ178" i="14" s="1"/>
  <c r="AE180" i="4" l="1"/>
  <c r="AG180" i="4" s="1"/>
  <c r="AQ179" i="4"/>
  <c r="AH180" i="4" l="1"/>
  <c r="AI180" i="4"/>
  <c r="AJ180" i="4"/>
  <c r="AO180" i="4" l="1"/>
  <c r="AP180" i="4" s="1"/>
  <c r="AJ179" i="14" s="1"/>
  <c r="AN180" i="4"/>
  <c r="AD307" i="14" s="1"/>
  <c r="AC181" i="4" l="1"/>
  <c r="AQ180" i="4"/>
  <c r="AK181" i="4" l="1"/>
  <c r="AL181" i="4" s="1"/>
  <c r="AM181" i="4" s="1"/>
  <c r="AE181" i="4"/>
  <c r="AG181" i="4" s="1"/>
  <c r="AH181" i="4" l="1"/>
  <c r="AJ181" i="4"/>
  <c r="AI181" i="4"/>
  <c r="AN181" i="4" l="1"/>
  <c r="AD314" i="14" s="1"/>
  <c r="AO181" i="4"/>
  <c r="AP181" i="4" s="1"/>
  <c r="AJ180" i="14" s="1"/>
  <c r="AC182" i="4" l="1"/>
  <c r="AQ181" i="4"/>
  <c r="AK182" i="4" l="1"/>
  <c r="AL182" i="4" s="1"/>
  <c r="AM182" i="4" s="1"/>
  <c r="AE182" i="4"/>
  <c r="AI182" i="4" s="1"/>
  <c r="AG182" i="4" l="1"/>
  <c r="AJ182" i="4" s="1"/>
  <c r="AO182" i="4" s="1"/>
  <c r="AP182" i="4" s="1"/>
  <c r="AJ181" i="14" s="1"/>
  <c r="AN182" i="4" l="1"/>
  <c r="AQ182" i="4" s="1"/>
  <c r="AH182" i="4"/>
  <c r="AC183" i="4" s="1"/>
  <c r="AD324" i="14" l="1"/>
  <c r="AK183" i="4"/>
  <c r="AL183" i="4" s="1"/>
  <c r="AM183" i="4" s="1"/>
  <c r="AE183" i="4"/>
  <c r="AG183" i="4" s="1"/>
  <c r="AH183" i="4" s="1"/>
  <c r="AI183" i="4" l="1"/>
  <c r="AJ183" i="4"/>
  <c r="AC184" i="4" l="1"/>
  <c r="AO183" i="4"/>
  <c r="AP183" i="4" s="1"/>
  <c r="AJ182" i="14" s="1"/>
  <c r="AN183" i="4"/>
  <c r="AD328" i="14" s="1"/>
  <c r="AQ183" i="4" l="1"/>
  <c r="AK184" i="4"/>
  <c r="AL184" i="4" s="1"/>
  <c r="AM184" i="4" s="1"/>
  <c r="AE184" i="4"/>
  <c r="AI184" i="4" s="1"/>
  <c r="AG184" i="4" l="1"/>
  <c r="AH184" i="4" s="1"/>
  <c r="AJ184" i="4" l="1"/>
  <c r="AO184" i="4" s="1"/>
  <c r="AP184" i="4" s="1"/>
  <c r="AJ183" i="14" s="1"/>
  <c r="AN184" i="4" l="1"/>
  <c r="AD333" i="14" s="1"/>
  <c r="AC185" i="4"/>
  <c r="AQ184" i="4"/>
  <c r="AK185" i="4" l="1"/>
  <c r="AL185" i="4" s="1"/>
  <c r="AM185" i="4" s="1"/>
  <c r="AE185" i="4"/>
  <c r="AG185" i="4" l="1"/>
  <c r="AJ185" i="4" s="1"/>
  <c r="AI185" i="4"/>
  <c r="AH185" i="4" l="1"/>
  <c r="AN185" i="4"/>
  <c r="AD336" i="14" s="1"/>
  <c r="AO185" i="4"/>
  <c r="AP185" i="4" s="1"/>
  <c r="AQ185" i="4" l="1"/>
  <c r="AJ184" i="14"/>
  <c r="AC186" i="4"/>
  <c r="AK186" i="4" l="1"/>
  <c r="AL186" i="4" s="1"/>
  <c r="AM186" i="4" s="1"/>
  <c r="AE186" i="4"/>
  <c r="AI186" i="4" l="1"/>
  <c r="AG186" i="4"/>
  <c r="AH186" i="4" s="1"/>
  <c r="AJ186" i="4" l="1"/>
  <c r="AC187" i="4" l="1"/>
  <c r="AE187" i="4" s="1"/>
  <c r="AI187" i="4" s="1"/>
  <c r="AN186" i="4"/>
  <c r="AD341" i="14" s="1"/>
  <c r="AO186" i="4"/>
  <c r="AP186" i="4" s="1"/>
  <c r="AJ185" i="14" s="1"/>
  <c r="AK187" i="4" l="1"/>
  <c r="AL187" i="4" s="1"/>
  <c r="AM187" i="4" s="1"/>
  <c r="AQ186" i="4"/>
  <c r="AG187" i="4"/>
  <c r="AJ187" i="4" s="1"/>
  <c r="AH187" i="4" l="1"/>
  <c r="AO187" i="4"/>
  <c r="AP187" i="4" s="1"/>
  <c r="AJ186" i="14" s="1"/>
  <c r="AN187" i="4"/>
  <c r="AD345" i="14" s="1"/>
  <c r="AC188" i="4" l="1"/>
  <c r="AK188" i="4" s="1"/>
  <c r="AL188" i="4" s="1"/>
  <c r="AM188" i="4" s="1"/>
  <c r="AQ187" i="4"/>
  <c r="AE188" i="4" l="1"/>
  <c r="AI188" i="4" s="1"/>
  <c r="AG188" i="4" l="1"/>
  <c r="AH188" i="4" s="1"/>
  <c r="AJ188" i="4"/>
  <c r="AC189" i="4" l="1"/>
  <c r="AO188" i="4"/>
  <c r="AP188" i="4" s="1"/>
  <c r="AJ187" i="14" s="1"/>
  <c r="AN188" i="4"/>
  <c r="AD350" i="14" s="1"/>
  <c r="AQ188" i="4" l="1"/>
  <c r="AE189" i="4"/>
  <c r="AI189" i="4" s="1"/>
  <c r="AK189" i="4"/>
  <c r="AL189" i="4" s="1"/>
  <c r="AM189" i="4" s="1"/>
  <c r="AG189" i="4" l="1"/>
  <c r="AJ189" i="4" s="1"/>
  <c r="AN189" i="4" s="1"/>
  <c r="AD353" i="14" s="1"/>
  <c r="AO189" i="4" l="1"/>
  <c r="AP189" i="4" s="1"/>
  <c r="AJ188" i="14" s="1"/>
  <c r="AH189" i="4"/>
  <c r="AC190" i="4"/>
  <c r="AQ189" i="4" l="1"/>
  <c r="AK190" i="4"/>
  <c r="AL190" i="4" s="1"/>
  <c r="AM190" i="4" s="1"/>
  <c r="AE190" i="4"/>
  <c r="AG190" i="4" s="1"/>
  <c r="AH190" i="4" l="1"/>
  <c r="AJ190" i="4"/>
  <c r="AI190" i="4"/>
  <c r="AC191" i="4" l="1"/>
  <c r="AN190" i="4"/>
  <c r="AD359" i="14" s="1"/>
  <c r="AO190" i="4"/>
  <c r="AP190" i="4" s="1"/>
  <c r="AJ189" i="14" s="1"/>
  <c r="AQ190" i="4" l="1"/>
  <c r="AK191" i="4"/>
  <c r="AL191" i="4" s="1"/>
  <c r="AM191" i="4" s="1"/>
  <c r="AE191" i="4"/>
  <c r="AI191" i="4" s="1"/>
  <c r="AG191" i="4" l="1"/>
  <c r="AH191" i="4" s="1"/>
  <c r="AJ191" i="4" l="1"/>
  <c r="AC192" i="4" l="1"/>
  <c r="AE192" i="4" s="1"/>
  <c r="AO191" i="4"/>
  <c r="AP191" i="4" s="1"/>
  <c r="AJ190" i="14" s="1"/>
  <c r="AN191" i="4"/>
  <c r="AD362" i="14" s="1"/>
  <c r="AK192" i="4" l="1"/>
  <c r="AL192" i="4" s="1"/>
  <c r="AM192" i="4" s="1"/>
  <c r="AI192" i="4"/>
  <c r="AQ191" i="4"/>
  <c r="AG192" i="4"/>
  <c r="AJ192" i="4" s="1"/>
  <c r="AH192" i="4" l="1"/>
  <c r="AN192" i="4"/>
  <c r="AD364" i="14" s="1"/>
  <c r="AO192" i="4"/>
  <c r="AP192" i="4" s="1"/>
  <c r="AJ191" i="14" s="1"/>
  <c r="AC193" i="4" l="1"/>
  <c r="AE193" i="4"/>
  <c r="AI193" i="4" s="1"/>
  <c r="AQ192" i="4"/>
  <c r="AK193" i="4" l="1"/>
  <c r="AL193" i="4" s="1"/>
  <c r="AM193" i="4" s="1"/>
  <c r="AG193" i="4"/>
  <c r="AJ193" i="4" s="1"/>
  <c r="AO193" i="4" s="1"/>
  <c r="AP193" i="4" s="1"/>
  <c r="AJ192" i="14" s="1"/>
  <c r="AH193" i="4" l="1"/>
  <c r="AN193" i="4"/>
  <c r="AQ193" i="4" l="1"/>
  <c r="AD367" i="14"/>
  <c r="AC194" i="4"/>
  <c r="AE194" i="4" s="1"/>
  <c r="AI194" i="4" s="1"/>
  <c r="AK194" i="4" l="1"/>
  <c r="AL194" i="4" s="1"/>
  <c r="AM194" i="4" s="1"/>
  <c r="AG194" i="4"/>
  <c r="AJ194" i="4" s="1"/>
  <c r="AH194" i="4" l="1"/>
  <c r="AN194" i="4"/>
  <c r="AD370" i="14" s="1"/>
  <c r="AO194" i="4"/>
  <c r="AP194" i="4" s="1"/>
  <c r="AQ194" i="4" l="1"/>
  <c r="AJ193" i="14"/>
  <c r="AC195" i="4"/>
  <c r="AK195" i="4" s="1"/>
  <c r="AL195" i="4" s="1"/>
  <c r="AM195" i="4" s="1"/>
  <c r="AE195" i="4" l="1"/>
  <c r="AI195" i="4" s="1"/>
  <c r="AG195" i="4" l="1"/>
  <c r="AJ195" i="4" s="1"/>
  <c r="AN195" i="4" s="1"/>
  <c r="AD373" i="14" s="1"/>
  <c r="AO195" i="4" l="1"/>
  <c r="AP195" i="4" s="1"/>
  <c r="AH195" i="4"/>
  <c r="AC196" i="4" s="1"/>
  <c r="AQ195" i="4" l="1"/>
  <c r="AJ194" i="14"/>
  <c r="AE196" i="4"/>
  <c r="AI196" i="4" s="1"/>
  <c r="AK196" i="4"/>
  <c r="AL196" i="4" s="1"/>
  <c r="AM196" i="4" s="1"/>
  <c r="AG196" i="4"/>
  <c r="AJ196" i="4" s="1"/>
  <c r="AH196" i="4" l="1"/>
  <c r="AN196" i="4"/>
  <c r="AD375" i="14" s="1"/>
  <c r="AO196" i="4"/>
  <c r="AP196" i="4" s="1"/>
  <c r="AQ196" i="4" l="1"/>
  <c r="AJ195" i="14"/>
  <c r="AC197" i="4"/>
  <c r="AK197" i="4" s="1"/>
  <c r="AL197" i="4" s="1"/>
  <c r="AM197" i="4" s="1"/>
  <c r="AE197" i="4" l="1"/>
  <c r="AI197" i="4" s="1"/>
  <c r="AG197" i="4" l="1"/>
  <c r="AJ197" i="4" s="1"/>
  <c r="AH197" i="4" l="1"/>
  <c r="AC198" i="4" s="1"/>
  <c r="AO197" i="4"/>
  <c r="AP197" i="4" s="1"/>
  <c r="AJ196" i="14" s="1"/>
  <c r="AN197" i="4"/>
  <c r="AD378" i="14" s="1"/>
  <c r="AE198" i="4" l="1"/>
  <c r="AG198" i="4" s="1"/>
  <c r="AK198" i="4"/>
  <c r="AL198" i="4" s="1"/>
  <c r="AM198" i="4" s="1"/>
  <c r="AQ197" i="4"/>
  <c r="AI198" i="4"/>
  <c r="AJ198" i="4"/>
  <c r="AH198" i="4" l="1"/>
  <c r="AN198" i="4"/>
  <c r="AD380" i="14" s="1"/>
  <c r="AO198" i="4"/>
  <c r="AP198" i="4" s="1"/>
  <c r="AQ198" i="4" l="1"/>
  <c r="AJ197" i="14"/>
  <c r="AC199" i="4"/>
  <c r="AE199" i="4" l="1"/>
  <c r="AI199" i="4" s="1"/>
  <c r="AK199" i="4"/>
  <c r="AL199" i="4" s="1"/>
  <c r="AM199" i="4" s="1"/>
  <c r="AG199" i="4" l="1"/>
  <c r="AJ199" i="4" s="1"/>
  <c r="AO199" i="4" s="1"/>
  <c r="AP199" i="4" s="1"/>
  <c r="AJ198" i="14" s="1"/>
  <c r="AH199" i="4" l="1"/>
  <c r="AC200" i="4" s="1"/>
  <c r="AE200" i="4" s="1"/>
  <c r="AN199" i="4"/>
  <c r="AQ199" i="4" l="1"/>
  <c r="AD385" i="14"/>
  <c r="AG200" i="4"/>
  <c r="AH200" i="4" s="1"/>
  <c r="AK200" i="4"/>
  <c r="AL200" i="4" s="1"/>
  <c r="AM200" i="4" s="1"/>
  <c r="AI200" i="4"/>
  <c r="AJ200" i="4" l="1"/>
  <c r="AN200" i="4" s="1"/>
  <c r="AD389" i="14" s="1"/>
  <c r="AO200" i="4" l="1"/>
  <c r="AP200" i="4" s="1"/>
  <c r="AQ200" i="4" l="1"/>
  <c r="AJ199" i="14"/>
  <c r="AC201" i="4"/>
  <c r="AE201" i="4" l="1"/>
  <c r="AI201" i="4" s="1"/>
  <c r="AK201" i="4"/>
  <c r="AL201" i="4" s="1"/>
  <c r="AM201" i="4" s="1"/>
  <c r="AG201" i="4" l="1"/>
  <c r="AH201" i="4" s="1"/>
  <c r="AJ201" i="4" l="1"/>
  <c r="AC202" i="4" l="1"/>
  <c r="AO201" i="4"/>
  <c r="AP201" i="4" s="1"/>
  <c r="AJ200" i="14" s="1"/>
  <c r="AN201" i="4"/>
  <c r="AD390" i="14" s="1"/>
  <c r="AK202" i="4" l="1"/>
  <c r="AL202" i="4" s="1"/>
  <c r="AM202" i="4" s="1"/>
  <c r="AQ201" i="4"/>
  <c r="AE202" i="4"/>
  <c r="AG202" i="4" l="1"/>
  <c r="AJ202" i="4" s="1"/>
  <c r="AI202" i="4"/>
  <c r="AH202" i="4" l="1"/>
  <c r="AN202" i="4"/>
  <c r="AD392" i="14" s="1"/>
  <c r="AO202" i="4"/>
  <c r="AP202" i="4" s="1"/>
  <c r="AC203" i="4"/>
  <c r="AQ202" i="4" l="1"/>
  <c r="AJ201" i="14"/>
  <c r="AK203" i="4"/>
  <c r="AL203" i="4" s="1"/>
  <c r="AM203" i="4" s="1"/>
  <c r="AE203" i="4"/>
  <c r="AI203" i="4" s="1"/>
  <c r="AG203" i="4" l="1"/>
  <c r="AH203" i="4" s="1"/>
  <c r="AJ203" i="4" l="1"/>
  <c r="AN203" i="4" s="1"/>
  <c r="AD395" i="14" s="1"/>
  <c r="AC204" i="4"/>
  <c r="AE204" i="4" s="1"/>
  <c r="AG204" i="4" l="1"/>
  <c r="AH204" i="4" s="1"/>
  <c r="AO203" i="4"/>
  <c r="AP203" i="4" s="1"/>
  <c r="AK204" i="4"/>
  <c r="AL204" i="4" s="1"/>
  <c r="AM204" i="4" s="1"/>
  <c r="AI204" i="4"/>
  <c r="AQ203" i="4" l="1"/>
  <c r="AJ202" i="14"/>
  <c r="AJ204" i="4"/>
  <c r="AO204" i="4" s="1"/>
  <c r="AP204" i="4" s="1"/>
  <c r="AJ203" i="14" s="1"/>
  <c r="AN204" i="4" l="1"/>
  <c r="AQ204" i="4" l="1"/>
  <c r="AD398" i="14"/>
  <c r="AC205" i="4"/>
  <c r="AK205" i="4" l="1"/>
  <c r="AL205" i="4" s="1"/>
  <c r="AM205" i="4" s="1"/>
  <c r="AE205" i="4"/>
  <c r="AI205" i="4" s="1"/>
  <c r="AG205" i="4" l="1"/>
  <c r="AJ205" i="4" s="1"/>
  <c r="AO205" i="4" s="1"/>
  <c r="AP205" i="4" s="1"/>
  <c r="AJ204" i="14" s="1"/>
  <c r="AH205" i="4" l="1"/>
  <c r="AN205" i="4"/>
  <c r="AQ205" i="4" l="1"/>
  <c r="AD401" i="14"/>
  <c r="AC206" i="4"/>
  <c r="AK206" i="4" l="1"/>
  <c r="AL206" i="4" s="1"/>
  <c r="AM206" i="4" s="1"/>
  <c r="AE206" i="4"/>
  <c r="AI206" i="4" s="1"/>
  <c r="AG206" i="4" l="1"/>
  <c r="AH206" i="4" s="1"/>
  <c r="AJ206" i="4" l="1"/>
  <c r="AO206" i="4" s="1"/>
  <c r="AP206" i="4" s="1"/>
  <c r="AJ205" i="14" s="1"/>
  <c r="AC207" i="4"/>
  <c r="AK207" i="4" s="1"/>
  <c r="AL207" i="4" s="1"/>
  <c r="AM207" i="4" s="1"/>
  <c r="AN206" i="4" l="1"/>
  <c r="AE207" i="4"/>
  <c r="AI207" i="4" s="1"/>
  <c r="AQ206" i="4" l="1"/>
  <c r="AD356" i="14"/>
  <c r="AG207" i="4"/>
  <c r="AJ207" i="4" s="1"/>
  <c r="AN207" i="4" s="1"/>
  <c r="AD349" i="14" s="1"/>
  <c r="AH207" i="4" l="1"/>
  <c r="AC208" i="4" s="1"/>
  <c r="AO207" i="4"/>
  <c r="AP207" i="4" s="1"/>
  <c r="AQ207" i="4" l="1"/>
  <c r="AJ206" i="14"/>
  <c r="AE208" i="4"/>
  <c r="AI208" i="4" s="1"/>
  <c r="AK208" i="4"/>
  <c r="AL208" i="4" s="1"/>
  <c r="AM208" i="4" s="1"/>
  <c r="AG208" i="4" l="1"/>
  <c r="AJ208" i="4" s="1"/>
  <c r="AH208" i="4" l="1"/>
  <c r="AN208" i="4"/>
  <c r="AD283" i="14" s="1"/>
  <c r="AO208" i="4"/>
  <c r="AP208" i="4" s="1"/>
  <c r="AJ207" i="14" s="1"/>
  <c r="AQ208" i="4" l="1"/>
  <c r="AC209" i="4"/>
  <c r="AK209" i="4" s="1"/>
  <c r="AL209" i="4" s="1"/>
  <c r="AM209" i="4" s="1"/>
  <c r="AE209" i="4" l="1"/>
  <c r="AI209" i="4" s="1"/>
  <c r="AG209" i="4" l="1"/>
  <c r="AH209" i="4" s="1"/>
  <c r="AJ209" i="4" l="1"/>
  <c r="AN209" i="4" s="1"/>
  <c r="AD284" i="14" s="1"/>
  <c r="AC210" i="4"/>
  <c r="AK210" i="4" s="1"/>
  <c r="AL210" i="4" s="1"/>
  <c r="AM210" i="4" s="1"/>
  <c r="AO209" i="4" l="1"/>
  <c r="AP209" i="4" s="1"/>
  <c r="AE210" i="4"/>
  <c r="AG210" i="4" s="1"/>
  <c r="AQ209" i="4" l="1"/>
  <c r="AJ208" i="14"/>
  <c r="AH210" i="4"/>
  <c r="AI210" i="4"/>
  <c r="AJ210" i="4"/>
  <c r="AN210" i="4" l="1"/>
  <c r="AD289" i="14" s="1"/>
  <c r="AO210" i="4"/>
  <c r="AP210" i="4" s="1"/>
  <c r="AC211" i="4"/>
  <c r="AQ210" i="4" l="1"/>
  <c r="AJ209" i="14"/>
  <c r="AK211" i="4"/>
  <c r="AL211" i="4" s="1"/>
  <c r="AM211" i="4" s="1"/>
  <c r="AE211" i="4"/>
  <c r="AG211" i="4" s="1"/>
  <c r="AH211" i="4" l="1"/>
  <c r="AI211" i="4"/>
  <c r="AJ211" i="4"/>
  <c r="AO211" i="4" l="1"/>
  <c r="AP211" i="4" s="1"/>
  <c r="AJ210" i="14" s="1"/>
  <c r="AN211" i="4"/>
  <c r="AD297" i="14" s="1"/>
  <c r="AC212" i="4" l="1"/>
  <c r="AQ211" i="4"/>
  <c r="AK212" i="4" l="1"/>
  <c r="AL212" i="4" s="1"/>
  <c r="AM212" i="4" s="1"/>
  <c r="AE212" i="4"/>
  <c r="AI212" i="4" s="1"/>
  <c r="AG212" i="4" l="1"/>
  <c r="AJ212" i="4" s="1"/>
  <c r="AH212" i="4" l="1"/>
  <c r="AO212" i="4"/>
  <c r="AP212" i="4" s="1"/>
  <c r="AJ211" i="14" s="1"/>
  <c r="AN212" i="4"/>
  <c r="AD305" i="14" s="1"/>
  <c r="AC213" i="4"/>
  <c r="AQ212" i="4" l="1"/>
  <c r="AK213" i="4"/>
  <c r="AL213" i="4" s="1"/>
  <c r="AM213" i="4" s="1"/>
  <c r="AE213" i="4"/>
  <c r="AI213" i="4" s="1"/>
  <c r="AG213" i="4" l="1"/>
  <c r="AH213" i="4" s="1"/>
  <c r="AJ213" i="4" l="1"/>
  <c r="AN213" i="4" l="1"/>
  <c r="AD313" i="14" s="1"/>
  <c r="AO213" i="4"/>
  <c r="AP213" i="4" s="1"/>
  <c r="AJ212" i="14" s="1"/>
  <c r="AC214" i="4"/>
  <c r="AK214" i="4" l="1"/>
  <c r="AL214" i="4" s="1"/>
  <c r="AM214" i="4" s="1"/>
  <c r="AE214" i="4"/>
  <c r="AI214" i="4" s="1"/>
  <c r="AQ213" i="4"/>
  <c r="AG214" i="4" l="1"/>
  <c r="AJ214" i="4" s="1"/>
  <c r="AN214" i="4" s="1"/>
  <c r="AD326" i="14" s="1"/>
  <c r="AH214" i="4" l="1"/>
  <c r="AO214" i="4"/>
  <c r="AP214" i="4" s="1"/>
  <c r="AQ214" i="4" l="1"/>
  <c r="AJ213" i="14"/>
  <c r="AC215" i="4"/>
  <c r="AE215" i="4" s="1"/>
  <c r="AK215" i="4" l="1"/>
  <c r="AL215" i="4" s="1"/>
  <c r="AM215" i="4" s="1"/>
  <c r="AG215" i="4"/>
  <c r="AJ215" i="4" s="1"/>
  <c r="AI215" i="4"/>
  <c r="AH215" i="4" l="1"/>
  <c r="AC216" i="4" s="1"/>
  <c r="AK216" i="4" s="1"/>
  <c r="AL216" i="4" s="1"/>
  <c r="AM216" i="4" s="1"/>
  <c r="AN215" i="4"/>
  <c r="AD334" i="14" s="1"/>
  <c r="AO215" i="4"/>
  <c r="AP215" i="4" s="1"/>
  <c r="AJ214" i="14" s="1"/>
  <c r="AQ215" i="4" l="1"/>
  <c r="AE216" i="4"/>
  <c r="AG216" i="4" s="1"/>
  <c r="AH216" i="4" l="1"/>
  <c r="AI216" i="4"/>
  <c r="AJ216" i="4"/>
  <c r="AO216" i="4" l="1"/>
  <c r="AP216" i="4" s="1"/>
  <c r="AJ215" i="14" s="1"/>
  <c r="AN216" i="4"/>
  <c r="AD347" i="14" s="1"/>
  <c r="AC217" i="4" l="1"/>
  <c r="AQ216" i="4"/>
  <c r="AK217" i="4" l="1"/>
  <c r="AL217" i="4" s="1"/>
  <c r="AM217" i="4" s="1"/>
  <c r="AE217" i="4"/>
  <c r="AI217" i="4" l="1"/>
  <c r="AG217" i="4"/>
  <c r="AH217" i="4" s="1"/>
  <c r="AC218" i="4" l="1"/>
  <c r="AE218" i="4" s="1"/>
  <c r="AI218" i="4" s="1"/>
  <c r="AJ217" i="4"/>
  <c r="AG218" i="4" l="1"/>
  <c r="AJ218" i="4" s="1"/>
  <c r="AO218" i="4" s="1"/>
  <c r="AP218" i="4" s="1"/>
  <c r="AJ217" i="14" s="1"/>
  <c r="AK218" i="4"/>
  <c r="AL218" i="4" s="1"/>
  <c r="AM218" i="4" s="1"/>
  <c r="AO217" i="4"/>
  <c r="AP217" i="4" s="1"/>
  <c r="AJ216" i="14" s="1"/>
  <c r="AN217" i="4"/>
  <c r="AD361" i="14" s="1"/>
  <c r="AN218" i="4" l="1"/>
  <c r="AH218" i="4"/>
  <c r="AC219" i="4"/>
  <c r="AK219" i="4" s="1"/>
  <c r="AL219" i="4" s="1"/>
  <c r="AM219" i="4" s="1"/>
  <c r="AQ217" i="4"/>
  <c r="AQ218" i="4" l="1"/>
  <c r="AD371" i="14"/>
  <c r="AE219" i="4"/>
  <c r="AI219" i="4" s="1"/>
  <c r="AG219" i="4" l="1"/>
  <c r="AJ219" i="4" s="1"/>
  <c r="AO219" i="4" s="1"/>
  <c r="AP219" i="4" s="1"/>
  <c r="AJ218" i="14" s="1"/>
  <c r="AH219" i="4" l="1"/>
  <c r="AN219" i="4"/>
  <c r="AC220" i="4"/>
  <c r="AE220" i="4" s="1"/>
  <c r="AI220" i="4" s="1"/>
  <c r="AQ219" i="4" l="1"/>
  <c r="AD379" i="14"/>
  <c r="AG220" i="4"/>
  <c r="AH220" i="4" s="1"/>
  <c r="AK220" i="4"/>
  <c r="AL220" i="4" s="1"/>
  <c r="AM220" i="4" s="1"/>
  <c r="AJ220" i="4" l="1"/>
  <c r="AO220" i="4" s="1"/>
  <c r="AP220" i="4" s="1"/>
  <c r="AJ219" i="14" s="1"/>
  <c r="AN220" i="4" l="1"/>
  <c r="AD391" i="14" s="1"/>
  <c r="AC221" i="4"/>
  <c r="AQ220" i="4"/>
  <c r="AK221" i="4" l="1"/>
  <c r="AL221" i="4" s="1"/>
  <c r="AM221" i="4" s="1"/>
  <c r="AE221" i="4"/>
  <c r="AG221" i="4" s="1"/>
  <c r="AH221" i="4" l="1"/>
  <c r="AJ221" i="4"/>
  <c r="AI221" i="4"/>
  <c r="AN221" i="4" l="1"/>
  <c r="AD397" i="14" s="1"/>
  <c r="AO221" i="4"/>
  <c r="AP221" i="4" s="1"/>
  <c r="AJ220" i="14" s="1"/>
  <c r="AC222" i="4" l="1"/>
  <c r="AK222" i="4" s="1"/>
  <c r="AL222" i="4" s="1"/>
  <c r="AM222" i="4" s="1"/>
  <c r="AQ221" i="4"/>
  <c r="AE222" i="4" l="1"/>
  <c r="AG222" i="4" s="1"/>
  <c r="AI222" i="4"/>
  <c r="AH222" i="4" l="1"/>
  <c r="AJ222" i="4"/>
  <c r="AO222" i="4" s="1"/>
  <c r="AP222" i="4" s="1"/>
  <c r="AJ221" i="14" s="1"/>
  <c r="AN222" i="4" l="1"/>
  <c r="AD404" i="14" s="1"/>
  <c r="AC223" i="4"/>
  <c r="AQ222" i="4"/>
  <c r="AE223" i="4" l="1"/>
  <c r="AG223" i="4" s="1"/>
  <c r="AK223" i="4"/>
  <c r="AL223" i="4" s="1"/>
  <c r="AM223" i="4" s="1"/>
  <c r="AH223" i="4" l="1"/>
  <c r="AI223" i="4"/>
  <c r="AJ223" i="4" l="1"/>
  <c r="AO223" i="4" s="1"/>
  <c r="AP223" i="4" s="1"/>
  <c r="AJ222" i="14" s="1"/>
  <c r="AN223" i="4" l="1"/>
  <c r="AC224" i="4"/>
  <c r="AQ223" i="4" l="1"/>
  <c r="AD406" i="14"/>
  <c r="AK224" i="4"/>
  <c r="AL224" i="4" s="1"/>
  <c r="AM224" i="4" s="1"/>
  <c r="AE224" i="4"/>
  <c r="AI224" i="4" s="1"/>
  <c r="AG224" i="4" l="1"/>
  <c r="AH224" i="4" s="1"/>
  <c r="AJ224" i="4" l="1"/>
  <c r="AN224" i="4" s="1"/>
  <c r="AD407" i="14" s="1"/>
  <c r="AC225" i="4"/>
  <c r="AO224" i="4" l="1"/>
  <c r="AP224" i="4" s="1"/>
  <c r="AK225" i="4"/>
  <c r="AL225" i="4" s="1"/>
  <c r="AM225" i="4" s="1"/>
  <c r="AE225" i="4"/>
  <c r="AQ224" i="4" l="1"/>
  <c r="AJ223" i="14"/>
  <c r="AG225" i="4"/>
  <c r="AJ225" i="4" s="1"/>
  <c r="AN225" i="4" s="1"/>
  <c r="AD410" i="14" s="1"/>
  <c r="AI225" i="4"/>
  <c r="AH225" i="4" l="1"/>
  <c r="AO225" i="4"/>
  <c r="AP225" i="4" s="1"/>
  <c r="AQ225" i="4" l="1"/>
  <c r="AJ224" i="14"/>
  <c r="AC226" i="4"/>
  <c r="AK226" i="4" l="1"/>
  <c r="AL226" i="4" s="1"/>
  <c r="AM226" i="4" s="1"/>
  <c r="AE226" i="4"/>
  <c r="AI226" i="4" l="1"/>
  <c r="AG226" i="4"/>
  <c r="AH226" i="4" s="1"/>
  <c r="AJ226" i="4" l="1"/>
  <c r="AO226" i="4" s="1"/>
  <c r="AP226" i="4" s="1"/>
  <c r="AJ225" i="14" s="1"/>
  <c r="AC227" i="4"/>
  <c r="AN226" i="4" l="1"/>
  <c r="AK227" i="4"/>
  <c r="AL227" i="4" s="1"/>
  <c r="AM227" i="4" s="1"/>
  <c r="AE227" i="4"/>
  <c r="AI227" i="4" s="1"/>
  <c r="AQ226" i="4" l="1"/>
  <c r="AD412" i="14"/>
  <c r="AG227" i="4"/>
  <c r="AH227" i="4" s="1"/>
  <c r="AJ227" i="4" l="1"/>
  <c r="AN227" i="4" s="1"/>
  <c r="AD416" i="14" s="1"/>
  <c r="AO227" i="4" l="1"/>
  <c r="AP227" i="4" s="1"/>
  <c r="AC228" i="4"/>
  <c r="AQ227" i="4" l="1"/>
  <c r="AJ226" i="14"/>
  <c r="AK228" i="4"/>
  <c r="AL228" i="4" s="1"/>
  <c r="AM228" i="4" s="1"/>
  <c r="AE228" i="4"/>
  <c r="AI228" i="4" s="1"/>
  <c r="AG228" i="4" l="1"/>
  <c r="AJ228" i="4" s="1"/>
  <c r="AN228" i="4" s="1"/>
  <c r="AD419" i="14" s="1"/>
  <c r="AH228" i="4" l="1"/>
  <c r="AO228" i="4"/>
  <c r="AP228" i="4" s="1"/>
  <c r="AQ228" i="4" l="1"/>
  <c r="AJ227" i="14"/>
  <c r="AC229" i="4"/>
  <c r="AK229" i="4" s="1"/>
  <c r="AL229" i="4" s="1"/>
  <c r="AM229" i="4" s="1"/>
  <c r="AE229" i="4" l="1"/>
  <c r="AG229" i="4" s="1"/>
  <c r="AH229" i="4" l="1"/>
  <c r="AI229" i="4"/>
  <c r="AJ229" i="4"/>
  <c r="AN229" i="4" s="1"/>
  <c r="AD424" i="14" s="1"/>
  <c r="AO229" i="4" l="1"/>
  <c r="AP229" i="4" s="1"/>
  <c r="AJ228" i="14" s="1"/>
  <c r="AC230" i="4"/>
  <c r="AQ229" i="4" l="1"/>
  <c r="AK230" i="4"/>
  <c r="AL230" i="4" s="1"/>
  <c r="AM230" i="4" s="1"/>
  <c r="AE230" i="4"/>
  <c r="AI230" i="4" s="1"/>
  <c r="AG230" i="4" l="1"/>
  <c r="AJ230" i="4" s="1"/>
  <c r="AN230" i="4" s="1"/>
  <c r="AD428" i="14" s="1"/>
  <c r="AH230" i="4" l="1"/>
  <c r="AC231" i="4" s="1"/>
  <c r="AK231" i="4" s="1"/>
  <c r="AL231" i="4" s="1"/>
  <c r="AM231" i="4" s="1"/>
  <c r="AO230" i="4"/>
  <c r="AP230" i="4" s="1"/>
  <c r="AQ230" i="4" l="1"/>
  <c r="AJ229" i="14"/>
  <c r="AE231" i="4"/>
  <c r="AI231" i="4" s="1"/>
  <c r="AG231" i="4" l="1"/>
  <c r="AJ231" i="4" s="1"/>
  <c r="AO231" i="4" s="1"/>
  <c r="AP231" i="4" s="1"/>
  <c r="AJ230" i="14" s="1"/>
  <c r="AN231" i="4" l="1"/>
  <c r="AH231" i="4"/>
  <c r="AC232" i="4" s="1"/>
  <c r="AE232" i="4" s="1"/>
  <c r="AI232" i="4" s="1"/>
  <c r="AQ231" i="4" l="1"/>
  <c r="AD431" i="14"/>
  <c r="AG232" i="4"/>
  <c r="AH232" i="4" s="1"/>
  <c r="AK232" i="4"/>
  <c r="AL232" i="4" s="1"/>
  <c r="AM232" i="4" s="1"/>
  <c r="AJ232" i="4"/>
  <c r="AN232" i="4" l="1"/>
  <c r="AD433" i="14" s="1"/>
  <c r="AC233" i="4"/>
  <c r="AE233" i="4" s="1"/>
  <c r="AI233" i="4" s="1"/>
  <c r="AO232" i="4"/>
  <c r="AP232" i="4" s="1"/>
  <c r="AQ232" i="4" l="1"/>
  <c r="AJ231" i="14"/>
  <c r="AG233" i="4"/>
  <c r="AH233" i="4" s="1"/>
  <c r="AK233" i="4"/>
  <c r="AL233" i="4" s="1"/>
  <c r="AM233" i="4" s="1"/>
  <c r="AJ233" i="4" l="1"/>
  <c r="AO233" i="4" s="1"/>
  <c r="AP233" i="4" s="1"/>
  <c r="AJ232" i="14" s="1"/>
  <c r="AN233" i="4" l="1"/>
  <c r="AC234" i="4"/>
  <c r="AQ233" i="4" l="1"/>
  <c r="AD436" i="14"/>
  <c r="AK234" i="4"/>
  <c r="AL234" i="4" s="1"/>
  <c r="AM234" i="4" s="1"/>
  <c r="AE234" i="4"/>
  <c r="AI234" i="4" s="1"/>
  <c r="AG234" i="4" l="1"/>
  <c r="AH234" i="4" s="1"/>
  <c r="AJ234" i="4" l="1"/>
  <c r="AO234" i="4" s="1"/>
  <c r="AP234" i="4" s="1"/>
  <c r="AJ233" i="14" s="1"/>
  <c r="AC235" i="4"/>
  <c r="AK235" i="4" s="1"/>
  <c r="AL235" i="4" s="1"/>
  <c r="AM235" i="4" s="1"/>
  <c r="AN234" i="4" l="1"/>
  <c r="AE235" i="4"/>
  <c r="AG235" i="4" s="1"/>
  <c r="AQ234" i="4" l="1"/>
  <c r="AD438" i="14"/>
  <c r="AH235" i="4"/>
  <c r="AI235" i="4"/>
  <c r="AJ235" i="4" l="1"/>
  <c r="AO235" i="4" s="1"/>
  <c r="AP235" i="4" s="1"/>
  <c r="AJ234" i="14" s="1"/>
  <c r="AC236" i="4"/>
  <c r="AE236" i="4" s="1"/>
  <c r="AG236" i="4" l="1"/>
  <c r="AH236" i="4" s="1"/>
  <c r="AN235" i="4"/>
  <c r="AK236" i="4"/>
  <c r="AL236" i="4" s="1"/>
  <c r="AM236" i="4" s="1"/>
  <c r="AQ235" i="4" l="1"/>
  <c r="AD441" i="14"/>
  <c r="AI236" i="4"/>
  <c r="AJ236" i="4"/>
  <c r="AO236" i="4" l="1"/>
  <c r="AP236" i="4" s="1"/>
  <c r="AJ235" i="14" s="1"/>
  <c r="AN236" i="4"/>
  <c r="AD443" i="14" s="1"/>
  <c r="AC237" i="4" l="1"/>
  <c r="AQ236" i="4"/>
  <c r="AE237" i="4" l="1"/>
  <c r="AK237" i="4"/>
  <c r="AL237" i="4" s="1"/>
  <c r="AM237" i="4" s="1"/>
  <c r="AG237" i="4" l="1"/>
  <c r="AJ237" i="4" s="1"/>
  <c r="AI237" i="4"/>
  <c r="AH237" i="4" l="1"/>
  <c r="AN237" i="4"/>
  <c r="AD445" i="14" s="1"/>
  <c r="AO237" i="4"/>
  <c r="AP237" i="4" s="1"/>
  <c r="AC238" i="4"/>
  <c r="AQ237" i="4" l="1"/>
  <c r="AJ236" i="14"/>
  <c r="AE238" i="4"/>
  <c r="AG238" i="4" s="1"/>
  <c r="AK238" i="4"/>
  <c r="AL238" i="4" s="1"/>
  <c r="AM238" i="4" s="1"/>
  <c r="AH238" i="4" l="1"/>
  <c r="AI238" i="4"/>
  <c r="AJ238" i="4"/>
  <c r="AC239" i="4" l="1"/>
  <c r="AN238" i="4"/>
  <c r="AD447" i="14" s="1"/>
  <c r="AO238" i="4"/>
  <c r="AP238" i="4" s="1"/>
  <c r="AJ237" i="14" s="1"/>
  <c r="AE239" i="4" l="1"/>
  <c r="AG239" i="4" s="1"/>
  <c r="AK239" i="4"/>
  <c r="AL239" i="4" s="1"/>
  <c r="AM239" i="4" s="1"/>
  <c r="AQ238" i="4"/>
  <c r="AH239" i="4" l="1"/>
  <c r="AI239" i="4"/>
  <c r="AJ239" i="4"/>
  <c r="AO239" i="4" l="1"/>
  <c r="AP239" i="4" s="1"/>
  <c r="AJ238" i="14" s="1"/>
  <c r="AN239" i="4"/>
  <c r="AD449" i="14" s="1"/>
  <c r="AC240" i="4" l="1"/>
  <c r="AQ239" i="4"/>
  <c r="AK240" i="4" l="1"/>
  <c r="AL240" i="4" s="1"/>
  <c r="AM240" i="4" s="1"/>
  <c r="AE240" i="4"/>
  <c r="AG240" i="4" s="1"/>
  <c r="AH240" i="4" l="1"/>
  <c r="AJ240" i="4"/>
  <c r="AN240" i="4" s="1"/>
  <c r="AD452" i="14" s="1"/>
  <c r="AI240" i="4"/>
  <c r="AO240" i="4" l="1"/>
  <c r="AP240" i="4" s="1"/>
  <c r="AQ240" i="4" l="1"/>
  <c r="AJ239" i="14"/>
  <c r="AC241" i="4"/>
  <c r="AK241" i="4" l="1"/>
  <c r="AL241" i="4" s="1"/>
  <c r="AM241" i="4" s="1"/>
  <c r="AE241" i="4"/>
  <c r="AG241" i="4" s="1"/>
  <c r="AH241" i="4" l="1"/>
  <c r="AI241" i="4"/>
  <c r="AJ241" i="4" l="1"/>
  <c r="AN241" i="4" s="1"/>
  <c r="AD454" i="14" s="1"/>
  <c r="AO241" i="4" l="1"/>
  <c r="AP241" i="4" s="1"/>
  <c r="AC242" i="4"/>
  <c r="AQ241" i="4" l="1"/>
  <c r="AJ240" i="14"/>
  <c r="AK242" i="4"/>
  <c r="AL242" i="4" s="1"/>
  <c r="AM242" i="4" s="1"/>
  <c r="AE242" i="4"/>
  <c r="AI242" i="4" s="1"/>
  <c r="AG242" i="4" l="1"/>
  <c r="AH242" i="4" s="1"/>
  <c r="AJ242" i="4" l="1"/>
  <c r="AO242" i="4" s="1"/>
  <c r="AP242" i="4" s="1"/>
  <c r="AJ241" i="14" s="1"/>
  <c r="AC243" i="4"/>
  <c r="AK243" i="4" s="1"/>
  <c r="AL243" i="4" s="1"/>
  <c r="AM243" i="4" s="1"/>
  <c r="AE243" i="4" l="1"/>
  <c r="AI243" i="4" s="1"/>
  <c r="AN242" i="4"/>
  <c r="AQ242" i="4" l="1"/>
  <c r="AD456" i="14"/>
  <c r="AG243" i="4"/>
  <c r="AJ243" i="4" s="1"/>
  <c r="AO243" i="4" s="1"/>
  <c r="AP243" i="4" s="1"/>
  <c r="AJ242" i="14" s="1"/>
  <c r="AH243" i="4" l="1"/>
  <c r="AN243" i="4"/>
  <c r="AQ243" i="4" l="1"/>
  <c r="AD458" i="14"/>
  <c r="AC244" i="4"/>
  <c r="AK244" i="4" l="1"/>
  <c r="AL244" i="4" s="1"/>
  <c r="AM244" i="4" s="1"/>
  <c r="AE244" i="4"/>
  <c r="AI244" i="4" l="1"/>
  <c r="AG244" i="4"/>
  <c r="AJ244" i="4" s="1"/>
  <c r="AN244" i="4" s="1"/>
  <c r="AD460" i="14" s="1"/>
  <c r="AO244" i="4" l="1"/>
  <c r="AP244" i="4" s="1"/>
  <c r="AH244" i="4"/>
  <c r="AC245" i="4" s="1"/>
  <c r="AK245" i="4" s="1"/>
  <c r="AL245" i="4" s="1"/>
  <c r="AM245" i="4" s="1"/>
  <c r="AQ244" i="4" l="1"/>
  <c r="AJ243" i="14"/>
  <c r="AE245" i="4"/>
  <c r="AI245" i="4" s="1"/>
  <c r="AG245" i="4" l="1"/>
  <c r="AH245" i="4" s="1"/>
  <c r="AJ245" i="4" l="1"/>
  <c r="AO245" i="4" s="1"/>
  <c r="AP245" i="4" s="1"/>
  <c r="AJ244" i="14" s="1"/>
  <c r="AN245" i="4"/>
  <c r="AC246" i="4"/>
  <c r="AQ245" i="4" l="1"/>
  <c r="AD463" i="14"/>
  <c r="AK246" i="4"/>
  <c r="AL246" i="4" s="1"/>
  <c r="AM246" i="4" s="1"/>
  <c r="AE246" i="4"/>
  <c r="AI246" i="4" s="1"/>
  <c r="AG246" i="4" l="1"/>
  <c r="AJ246" i="4" s="1"/>
  <c r="AO246" i="4" s="1"/>
  <c r="AP246" i="4" s="1"/>
  <c r="AJ245" i="14" s="1"/>
  <c r="AH246" i="4" l="1"/>
  <c r="AC247" i="4" s="1"/>
  <c r="AK247" i="4" s="1"/>
  <c r="AL247" i="4" s="1"/>
  <c r="AM247" i="4" s="1"/>
  <c r="AN246" i="4"/>
  <c r="AQ246" i="4" l="1"/>
  <c r="AD465" i="14"/>
  <c r="AE247" i="4"/>
  <c r="AG247" i="4" s="1"/>
  <c r="AJ247" i="4" s="1"/>
  <c r="AH247" i="4" l="1"/>
  <c r="AC248" i="4" s="1"/>
  <c r="AI247" i="4"/>
  <c r="AN247" i="4"/>
  <c r="AD467" i="14" s="1"/>
  <c r="AO247" i="4"/>
  <c r="AP247" i="4" s="1"/>
  <c r="AJ246" i="14" s="1"/>
  <c r="AE248" i="4" l="1"/>
  <c r="AG248" i="4" s="1"/>
  <c r="AK248" i="4"/>
  <c r="AL248" i="4" s="1"/>
  <c r="AM248" i="4" s="1"/>
  <c r="AQ247" i="4"/>
  <c r="AH248" i="4" l="1"/>
  <c r="AI248" i="4"/>
  <c r="AJ248" i="4" l="1"/>
  <c r="AC249" i="4" l="1"/>
  <c r="AN248" i="4"/>
  <c r="AD469" i="14" s="1"/>
  <c r="AO248" i="4"/>
  <c r="AP248" i="4" s="1"/>
  <c r="AJ247" i="14" s="1"/>
  <c r="AQ248" i="4" l="1"/>
  <c r="AE249" i="4"/>
  <c r="AI249" i="4" s="1"/>
  <c r="AK249" i="4"/>
  <c r="AL249" i="4" s="1"/>
  <c r="AM249" i="4" s="1"/>
  <c r="AG249" i="4" l="1"/>
  <c r="AJ249" i="4" l="1"/>
  <c r="AN249" i="4" s="1"/>
  <c r="AD472" i="14" s="1"/>
  <c r="AH249" i="4"/>
  <c r="AO249" i="4" l="1"/>
  <c r="AP249" i="4" s="1"/>
  <c r="AJ248" i="14" s="1"/>
  <c r="AC250" i="4"/>
  <c r="AK250" i="4" s="1"/>
  <c r="AL250" i="4" s="1"/>
  <c r="AM250" i="4" s="1"/>
  <c r="AQ249" i="4"/>
  <c r="AE250" i="4" l="1"/>
  <c r="AI250" i="4" s="1"/>
  <c r="AG250" i="4" l="1"/>
  <c r="AJ250" i="4" s="1"/>
  <c r="AH250" i="4" l="1"/>
  <c r="AC251" i="4" s="1"/>
  <c r="AO250" i="4"/>
  <c r="AP250" i="4" s="1"/>
  <c r="AJ249" i="14" s="1"/>
  <c r="AN250" i="4"/>
  <c r="AD474" i="14" s="1"/>
  <c r="AK251" i="4" l="1"/>
  <c r="AL251" i="4" s="1"/>
  <c r="AM251" i="4" s="1"/>
  <c r="AE251" i="4"/>
  <c r="AG251" i="4" s="1"/>
  <c r="AQ250" i="4"/>
  <c r="AH251" i="4" l="1"/>
  <c r="AJ251" i="4"/>
  <c r="AI251" i="4"/>
  <c r="AN251" i="4" l="1"/>
  <c r="AD476" i="14" s="1"/>
  <c r="AO251" i="4"/>
  <c r="AP251" i="4" s="1"/>
  <c r="AJ250" i="14" s="1"/>
  <c r="AQ251" i="4" l="1"/>
  <c r="AC252" i="4"/>
  <c r="AK252" i="4" l="1"/>
  <c r="AL252" i="4" s="1"/>
  <c r="AM252" i="4" s="1"/>
  <c r="AE252" i="4"/>
  <c r="AI252" i="4" s="1"/>
  <c r="AG252" i="4" l="1"/>
  <c r="AJ252" i="4" s="1"/>
  <c r="AN252" i="4" s="1"/>
  <c r="AD478" i="14" s="1"/>
  <c r="AH252" i="4" l="1"/>
  <c r="AO252" i="4"/>
  <c r="AP252" i="4" s="1"/>
  <c r="AQ252" i="4" l="1"/>
  <c r="AJ251" i="14"/>
  <c r="AC253" i="4"/>
  <c r="AK253" i="4" s="1"/>
  <c r="AL253" i="4" s="1"/>
  <c r="AM253" i="4" s="1"/>
  <c r="AE253" i="4" l="1"/>
  <c r="AG253" i="4" s="1"/>
  <c r="AJ253" i="4" s="1"/>
  <c r="AH253" i="4" l="1"/>
  <c r="AI253" i="4"/>
  <c r="AN253" i="4"/>
  <c r="AD480" i="14" s="1"/>
  <c r="AO253" i="4"/>
  <c r="AP253" i="4" s="1"/>
  <c r="AJ252" i="14" s="1"/>
  <c r="AC254" i="4" l="1"/>
  <c r="AQ253" i="4"/>
  <c r="AK254" i="4" l="1"/>
  <c r="AL254" i="4" s="1"/>
  <c r="AM254" i="4" s="1"/>
  <c r="AE254" i="4"/>
  <c r="AI254" i="4" s="1"/>
  <c r="AG254" i="4" l="1"/>
  <c r="AJ254" i="4" s="1"/>
  <c r="AH254" i="4" l="1"/>
  <c r="AN254" i="4"/>
  <c r="AD482" i="14" s="1"/>
  <c r="AO254" i="4"/>
  <c r="AP254" i="4" s="1"/>
  <c r="AJ253" i="14" s="1"/>
  <c r="AQ254" i="4" l="1"/>
  <c r="AC255" i="4"/>
  <c r="AE255" i="4" l="1"/>
  <c r="AK255" i="4"/>
  <c r="AL255" i="4" s="1"/>
  <c r="AM255" i="4" s="1"/>
  <c r="AI255" i="4" l="1"/>
  <c r="AG255" i="4"/>
  <c r="AJ255" i="4" s="1"/>
  <c r="AH255" i="4" l="1"/>
  <c r="AN255" i="4"/>
  <c r="AD484" i="14" s="1"/>
  <c r="AO255" i="4"/>
  <c r="AP255" i="4" s="1"/>
  <c r="AQ255" i="4" l="1"/>
  <c r="AJ254" i="14"/>
  <c r="AC256" i="4"/>
  <c r="AK256" i="4" s="1"/>
  <c r="AL256" i="4" s="1"/>
  <c r="AM256" i="4" s="1"/>
  <c r="AE256" i="4" l="1"/>
  <c r="AI256" i="4" s="1"/>
  <c r="AG256" i="4" l="1"/>
  <c r="AJ256" i="4" s="1"/>
  <c r="AO256" i="4" s="1"/>
  <c r="AP256" i="4" s="1"/>
  <c r="AJ255" i="14" s="1"/>
  <c r="AN256" i="4" l="1"/>
  <c r="AD486" i="14" s="1"/>
  <c r="AH256" i="4"/>
  <c r="AC257" i="4" s="1"/>
  <c r="AE257" i="4" s="1"/>
  <c r="AI257" i="4" s="1"/>
  <c r="AQ256" i="4"/>
  <c r="AK257" i="4" l="1"/>
  <c r="AL257" i="4" s="1"/>
  <c r="AM257" i="4" s="1"/>
  <c r="AG257" i="4"/>
  <c r="AJ257" i="4" s="1"/>
  <c r="AH257" i="4" l="1"/>
  <c r="AN257" i="4"/>
  <c r="AD489" i="14" s="1"/>
  <c r="AO257" i="4"/>
  <c r="AP257" i="4" s="1"/>
  <c r="AQ257" i="4" l="1"/>
  <c r="AJ256" i="14"/>
  <c r="AC258" i="4"/>
  <c r="AK258" i="4" s="1"/>
  <c r="AL258" i="4" s="1"/>
  <c r="AM258" i="4" s="1"/>
  <c r="AE258" i="4" l="1"/>
  <c r="AI258" i="4" s="1"/>
  <c r="AG258" i="4" l="1"/>
  <c r="AJ258" i="4" s="1"/>
  <c r="AN258" i="4" s="1"/>
  <c r="AD491" i="14" s="1"/>
  <c r="AH258" i="4" l="1"/>
  <c r="AC259" i="4" s="1"/>
  <c r="AO258" i="4"/>
  <c r="AP258" i="4" s="1"/>
  <c r="AQ258" i="4" l="1"/>
  <c r="AJ257" i="14"/>
  <c r="AE259" i="4"/>
  <c r="AI259" i="4" s="1"/>
  <c r="AK259" i="4"/>
  <c r="AL259" i="4" s="1"/>
  <c r="AM259" i="4" s="1"/>
  <c r="AG259" i="4" l="1"/>
  <c r="AJ259" i="4" s="1"/>
  <c r="AO259" i="4" s="1"/>
  <c r="AP259" i="4" s="1"/>
  <c r="AJ258" i="14" s="1"/>
  <c r="AH259" i="4" l="1"/>
  <c r="AC260" i="4" s="1"/>
  <c r="AK260" i="4" s="1"/>
  <c r="AL260" i="4" s="1"/>
  <c r="AM260" i="4" s="1"/>
  <c r="AN259" i="4"/>
  <c r="AQ259" i="4" l="1"/>
  <c r="AD494" i="14"/>
  <c r="AE260" i="4"/>
  <c r="AI260" i="4" s="1"/>
  <c r="AG260" i="4" l="1"/>
  <c r="AH260" i="4" s="1"/>
  <c r="AJ260" i="4" l="1"/>
  <c r="AC261" i="4"/>
  <c r="AN260" i="4" l="1"/>
  <c r="AD497" i="14" s="1"/>
  <c r="AO260" i="4"/>
  <c r="AP260" i="4" s="1"/>
  <c r="AE261" i="4"/>
  <c r="AI261" i="4" s="1"/>
  <c r="AK261" i="4"/>
  <c r="AL261" i="4" s="1"/>
  <c r="AM261" i="4" s="1"/>
  <c r="AQ260" i="4" l="1"/>
  <c r="AJ259" i="14"/>
  <c r="AG261" i="4"/>
  <c r="AH261" i="4" s="1"/>
  <c r="AC262" i="4" l="1"/>
  <c r="AE262" i="4" s="1"/>
  <c r="AI262" i="4" s="1"/>
  <c r="AJ261" i="4"/>
  <c r="AK262" i="4" l="1"/>
  <c r="AL262" i="4" s="1"/>
  <c r="AM262" i="4" s="1"/>
  <c r="AO261" i="4"/>
  <c r="AP261" i="4" s="1"/>
  <c r="AJ260" i="14" s="1"/>
  <c r="AN261" i="4"/>
  <c r="AG262" i="4"/>
  <c r="AH262" i="4" s="1"/>
  <c r="AJ262" i="4" l="1"/>
  <c r="AO262" i="4" s="1"/>
  <c r="AP262" i="4" s="1"/>
  <c r="AJ261" i="14" s="1"/>
  <c r="AQ261" i="4"/>
  <c r="AD499" i="14"/>
  <c r="AN262" i="4" l="1"/>
  <c r="AD501" i="14" s="1"/>
  <c r="AC263" i="4"/>
  <c r="AK263" i="4" s="1"/>
  <c r="AL263" i="4" s="1"/>
  <c r="AM263" i="4" s="1"/>
  <c r="AQ262" i="4"/>
  <c r="AE263" i="4" l="1"/>
  <c r="AI263" i="4" l="1"/>
  <c r="AG263" i="4"/>
  <c r="AJ263" i="4" s="1"/>
  <c r="AN263" i="4" s="1"/>
  <c r="AD505" i="14" s="1"/>
  <c r="AO263" i="4" l="1"/>
  <c r="AP263" i="4" s="1"/>
  <c r="AQ263" i="4"/>
  <c r="AJ262" i="14"/>
  <c r="AH263" i="4"/>
  <c r="AC264" i="4" s="1"/>
  <c r="AK264" i="4" l="1"/>
  <c r="AL264" i="4" s="1"/>
  <c r="AM264" i="4" s="1"/>
  <c r="AE264" i="4"/>
  <c r="AG264" i="4" s="1"/>
  <c r="AH264" i="4" l="1"/>
  <c r="AI264" i="4"/>
  <c r="AJ264" i="4"/>
  <c r="AN264" i="4" s="1"/>
  <c r="AD507" i="14" s="1"/>
  <c r="AO264" i="4" l="1"/>
  <c r="AP264" i="4" s="1"/>
  <c r="AQ264" i="4" l="1"/>
  <c r="AJ263" i="14"/>
  <c r="AC265" i="4"/>
  <c r="AK265" i="4" l="1"/>
  <c r="AL265" i="4" s="1"/>
  <c r="AM265" i="4" s="1"/>
  <c r="AE265" i="4"/>
  <c r="AI265" i="4" s="1"/>
  <c r="AG265" i="4" l="1"/>
  <c r="AH265" i="4" s="1"/>
  <c r="AJ265" i="4" l="1"/>
  <c r="AO265" i="4" s="1"/>
  <c r="AP265" i="4" s="1"/>
  <c r="AJ264" i="14" s="1"/>
  <c r="AN265" i="4" l="1"/>
  <c r="AC266" i="4"/>
  <c r="AQ265" i="4" l="1"/>
  <c r="AD510" i="14"/>
  <c r="AE266" i="4"/>
  <c r="AI266" i="4" s="1"/>
  <c r="AK266" i="4"/>
  <c r="AL266" i="4" s="1"/>
  <c r="AM266" i="4" s="1"/>
  <c r="AG266" i="4" l="1"/>
  <c r="AJ266" i="4" s="1"/>
  <c r="AH266" i="4" l="1"/>
  <c r="AN266" i="4"/>
  <c r="AD512" i="14" s="1"/>
  <c r="AO266" i="4"/>
  <c r="AP266" i="4" s="1"/>
  <c r="AJ265" i="14" s="1"/>
  <c r="AC267" i="4" l="1"/>
  <c r="AK267" i="4" s="1"/>
  <c r="AL267" i="4" s="1"/>
  <c r="AM267" i="4" s="1"/>
  <c r="AQ266" i="4"/>
  <c r="AE267" i="4" l="1"/>
  <c r="AI267" i="4" s="1"/>
  <c r="AG267" i="4" l="1"/>
  <c r="AJ267" i="4" s="1"/>
  <c r="AH267" i="4" l="1"/>
  <c r="AC268" i="4" s="1"/>
  <c r="AN267" i="4"/>
  <c r="AD514" i="14" s="1"/>
  <c r="AO267" i="4"/>
  <c r="AP267" i="4" s="1"/>
  <c r="AK268" i="4"/>
  <c r="AL268" i="4" s="1"/>
  <c r="AM268" i="4" s="1"/>
  <c r="AE268" i="4"/>
  <c r="AI268" i="4" s="1"/>
  <c r="AQ267" i="4" l="1"/>
  <c r="AJ266" i="14"/>
  <c r="AG268" i="4"/>
  <c r="AH268" i="4" s="1"/>
  <c r="AJ268" i="4" l="1"/>
  <c r="AN268" i="4" s="1"/>
  <c r="AD516" i="14" s="1"/>
  <c r="AC269" i="4"/>
  <c r="AK269" i="4" s="1"/>
  <c r="AL269" i="4" s="1"/>
  <c r="AM269" i="4" s="1"/>
  <c r="AO268" i="4" l="1"/>
  <c r="AP268" i="4" s="1"/>
  <c r="AE269" i="4"/>
  <c r="AI269" i="4" s="1"/>
  <c r="AQ268" i="4" l="1"/>
  <c r="AJ267" i="14"/>
  <c r="AG269" i="4"/>
  <c r="AH269" i="4" s="1"/>
  <c r="AJ269" i="4" l="1"/>
  <c r="AN269" i="4" s="1"/>
  <c r="AD519" i="14" s="1"/>
  <c r="AO269" i="4" l="1"/>
  <c r="AP269" i="4" s="1"/>
  <c r="AQ269" i="4"/>
  <c r="AJ268" i="14"/>
  <c r="AC270" i="4"/>
  <c r="AE270" i="4" l="1"/>
  <c r="AI270" i="4" s="1"/>
  <c r="AK270" i="4"/>
  <c r="AL270" i="4" s="1"/>
  <c r="AM270" i="4" s="1"/>
  <c r="AG270" i="4" l="1"/>
  <c r="AJ270" i="4" s="1"/>
  <c r="AO270" i="4" s="1"/>
  <c r="AP270" i="4" s="1"/>
  <c r="AJ269" i="14" s="1"/>
  <c r="AH270" i="4" l="1"/>
  <c r="AN270" i="4"/>
  <c r="AC271" i="4"/>
  <c r="AQ270" i="4" l="1"/>
  <c r="AD522" i="14"/>
  <c r="AK271" i="4"/>
  <c r="AL271" i="4" s="1"/>
  <c r="AM271" i="4" s="1"/>
  <c r="AE271" i="4"/>
  <c r="AI271" i="4" s="1"/>
  <c r="AG271" i="4" l="1"/>
  <c r="AJ271" i="4" s="1"/>
  <c r="AH271" i="4" l="1"/>
  <c r="AO271" i="4"/>
  <c r="AP271" i="4" s="1"/>
  <c r="AJ270" i="14" s="1"/>
  <c r="AN271" i="4"/>
  <c r="AD525" i="14" s="1"/>
  <c r="AQ271" i="4" l="1"/>
  <c r="AC272" i="4"/>
  <c r="AK272" i="4" s="1"/>
  <c r="AL272" i="4" s="1"/>
  <c r="AM272" i="4" s="1"/>
  <c r="AE272" i="4" l="1"/>
  <c r="AI272" i="4" s="1"/>
  <c r="AG272" i="4" l="1"/>
  <c r="AJ272" i="4" s="1"/>
  <c r="AH272" i="4" l="1"/>
  <c r="AN272" i="4"/>
  <c r="AD527" i="14" s="1"/>
  <c r="AO272" i="4"/>
  <c r="AP272" i="4" s="1"/>
  <c r="AJ271" i="14" s="1"/>
  <c r="AQ272" i="4" l="1"/>
  <c r="AC273" i="4"/>
  <c r="AK273" i="4" s="1"/>
  <c r="AL273" i="4" s="1"/>
  <c r="AM273" i="4" s="1"/>
  <c r="AE273" i="4" l="1"/>
  <c r="AG273" i="4" s="1"/>
  <c r="AH273" i="4" l="1"/>
  <c r="AI273" i="4"/>
  <c r="AJ273" i="4"/>
  <c r="AO273" i="4" l="1"/>
  <c r="AP273" i="4" s="1"/>
  <c r="AJ272" i="14" s="1"/>
  <c r="AN273" i="4"/>
  <c r="AD529" i="14" s="1"/>
  <c r="AQ273" i="4" l="1"/>
  <c r="AC274" i="4"/>
  <c r="AK274" i="4" l="1"/>
  <c r="AL274" i="4" s="1"/>
  <c r="AM274" i="4" s="1"/>
  <c r="AE274" i="4"/>
  <c r="AI274" i="4" s="1"/>
  <c r="AG274" i="4" l="1"/>
  <c r="AH274" i="4" s="1"/>
  <c r="AJ274" i="4" l="1"/>
  <c r="AN274" i="4" s="1"/>
  <c r="AD531" i="14" s="1"/>
  <c r="AC275" i="4"/>
  <c r="AE275" i="4" s="1"/>
  <c r="AI275" i="4" s="1"/>
  <c r="AO274" i="4" l="1"/>
  <c r="AP274" i="4" s="1"/>
  <c r="AG275" i="4"/>
  <c r="AJ275" i="4" s="1"/>
  <c r="AK275" i="4"/>
  <c r="AL275" i="4" s="1"/>
  <c r="AM275" i="4" s="1"/>
  <c r="AQ274" i="4" l="1"/>
  <c r="AJ273" i="14"/>
  <c r="AH275" i="4"/>
  <c r="AO275" i="4"/>
  <c r="AP275" i="4" s="1"/>
  <c r="AJ274" i="14" s="1"/>
  <c r="AN275" i="4"/>
  <c r="AD535" i="14" s="1"/>
  <c r="AC276" i="4" l="1"/>
  <c r="AK276" i="4" s="1"/>
  <c r="AL276" i="4" s="1"/>
  <c r="AM276" i="4" s="1"/>
  <c r="AQ275" i="4"/>
  <c r="AE276" i="4" l="1"/>
  <c r="AI276" i="4" s="1"/>
  <c r="AG276" i="4"/>
  <c r="AJ276" i="4" s="1"/>
  <c r="AH276" i="4" l="1"/>
  <c r="AO276" i="4"/>
  <c r="AP276" i="4" s="1"/>
  <c r="AJ275" i="14" s="1"/>
  <c r="AN276" i="4"/>
  <c r="AD538" i="14" s="1"/>
  <c r="AC277" i="4" l="1"/>
  <c r="AK277" i="4" s="1"/>
  <c r="AL277" i="4" s="1"/>
  <c r="AM277" i="4" s="1"/>
  <c r="AQ276" i="4"/>
  <c r="AE277" i="4" l="1"/>
  <c r="AI277" i="4" s="1"/>
  <c r="AG277" i="4" l="1"/>
  <c r="AH277" i="4" s="1"/>
  <c r="AJ277" i="4" l="1"/>
  <c r="AO277" i="4" s="1"/>
  <c r="AP277" i="4" s="1"/>
  <c r="AJ276" i="14" s="1"/>
  <c r="AN277" i="4"/>
  <c r="AD542" i="14" s="1"/>
  <c r="AQ277" i="4" l="1"/>
  <c r="AC278" i="4"/>
  <c r="AK278" i="4" l="1"/>
  <c r="AL278" i="4" s="1"/>
  <c r="AM278" i="4" s="1"/>
  <c r="AE278" i="4"/>
  <c r="AG278" i="4" s="1"/>
  <c r="AH278" i="4" l="1"/>
  <c r="AI278" i="4"/>
  <c r="AJ278" i="4"/>
  <c r="AO278" i="4" l="1"/>
  <c r="AP278" i="4" s="1"/>
  <c r="AJ277" i="14" s="1"/>
  <c r="AN278" i="4"/>
  <c r="AD545" i="14" s="1"/>
  <c r="AC279" i="4" l="1"/>
  <c r="AQ278" i="4"/>
  <c r="AE279" i="4" l="1"/>
  <c r="AI279" i="4" s="1"/>
  <c r="AK279" i="4"/>
  <c r="AL279" i="4" s="1"/>
  <c r="AM279" i="4" s="1"/>
  <c r="AG279" i="4" l="1"/>
  <c r="AJ279" i="4" s="1"/>
  <c r="AO279" i="4" s="1"/>
  <c r="AP279" i="4" s="1"/>
  <c r="AJ278" i="14" s="1"/>
  <c r="AH279" i="4" l="1"/>
  <c r="AC280" i="4" s="1"/>
  <c r="AK280" i="4" s="1"/>
  <c r="AL280" i="4" s="1"/>
  <c r="AM280" i="4" s="1"/>
  <c r="AN279" i="4"/>
  <c r="AD547" i="14" s="1"/>
  <c r="AQ279" i="4" l="1"/>
  <c r="AE280" i="4"/>
  <c r="AG280" i="4" s="1"/>
  <c r="AH280" i="4" l="1"/>
  <c r="AI280" i="4"/>
  <c r="AJ280" i="4"/>
  <c r="AC281" i="4" l="1"/>
  <c r="AO280" i="4"/>
  <c r="AP280" i="4" s="1"/>
  <c r="AJ279" i="14" s="1"/>
  <c r="AN280" i="4"/>
  <c r="AD551" i="14" s="1"/>
  <c r="AQ280" i="4" l="1"/>
  <c r="AK281" i="4"/>
  <c r="AL281" i="4" s="1"/>
  <c r="AM281" i="4" s="1"/>
  <c r="AE281" i="4"/>
  <c r="AI281" i="4" s="1"/>
  <c r="AG281" i="4" l="1"/>
  <c r="AJ281" i="4" s="1"/>
  <c r="AH281" i="4" l="1"/>
  <c r="AO281" i="4"/>
  <c r="AP281" i="4" s="1"/>
  <c r="AJ280" i="14" s="1"/>
  <c r="AN281" i="4"/>
  <c r="AD553" i="14" s="1"/>
  <c r="AC282" i="4" l="1"/>
  <c r="AE282" i="4" s="1"/>
  <c r="AI282" i="4" s="1"/>
  <c r="AQ281" i="4"/>
  <c r="AG282" i="4" l="1"/>
  <c r="AH282" i="4" s="1"/>
  <c r="AK282" i="4"/>
  <c r="AL282" i="4" s="1"/>
  <c r="AM282" i="4" s="1"/>
  <c r="AJ282" i="4" l="1"/>
  <c r="AN282" i="4" s="1"/>
  <c r="AD556" i="14" s="1"/>
  <c r="AO282" i="4" l="1"/>
  <c r="AP282" i="4" s="1"/>
  <c r="AJ281" i="14" s="1"/>
  <c r="AC283" i="4"/>
  <c r="AQ282" i="4" l="1"/>
  <c r="AK283" i="4"/>
  <c r="AL283" i="4" s="1"/>
  <c r="AM283" i="4" s="1"/>
  <c r="AE283" i="4"/>
  <c r="AG283" i="4" s="1"/>
  <c r="AH283" i="4" l="1"/>
  <c r="AI283" i="4"/>
  <c r="AJ283" i="4"/>
  <c r="AN283" i="4" s="1"/>
  <c r="AD558" i="14" s="1"/>
  <c r="AO283" i="4" l="1"/>
  <c r="AP283" i="4" s="1"/>
  <c r="AQ283" i="4" l="1"/>
  <c r="AJ282" i="14"/>
  <c r="AC284" i="4"/>
  <c r="AE284" i="4" s="1"/>
  <c r="AG284" i="4" s="1"/>
  <c r="AK284" i="4" l="1"/>
  <c r="AL284" i="4" s="1"/>
  <c r="AM284" i="4" s="1"/>
  <c r="AH284" i="4"/>
  <c r="AJ284" i="4"/>
  <c r="AO284" i="4" s="1"/>
  <c r="AP284" i="4" s="1"/>
  <c r="AJ283" i="14" s="1"/>
  <c r="AI284" i="4"/>
  <c r="AN284" i="4" l="1"/>
  <c r="AC285" i="4"/>
  <c r="AK285" i="4" s="1"/>
  <c r="AL285" i="4" s="1"/>
  <c r="AM285" i="4" s="1"/>
  <c r="AQ284" i="4" l="1"/>
  <c r="AD559" i="14"/>
  <c r="AE285" i="4"/>
  <c r="AI285" i="4" s="1"/>
  <c r="AG285" i="4" l="1"/>
  <c r="AJ285" i="4" l="1"/>
  <c r="AO285" i="4" s="1"/>
  <c r="AP285" i="4" s="1"/>
  <c r="AJ284" i="14" s="1"/>
  <c r="AH285" i="4"/>
  <c r="AN285" i="4" l="1"/>
  <c r="AQ285" i="4" s="1"/>
  <c r="AC286" i="4"/>
  <c r="AK286" i="4" s="1"/>
  <c r="AL286" i="4" s="1"/>
  <c r="AM286" i="4" s="1"/>
  <c r="AD563" i="14" l="1"/>
  <c r="AE286" i="4"/>
  <c r="AG286" i="4" s="1"/>
  <c r="AJ286" i="4" s="1"/>
  <c r="AN286" i="4" s="1"/>
  <c r="AD567" i="14" s="1"/>
  <c r="AI286" i="4" l="1"/>
  <c r="AH286" i="4"/>
  <c r="AC287" i="4" s="1"/>
  <c r="AO286" i="4"/>
  <c r="AP286" i="4" s="1"/>
  <c r="AQ286" i="4" l="1"/>
  <c r="AJ285" i="14"/>
  <c r="AE287" i="4"/>
  <c r="AG287" i="4" s="1"/>
  <c r="AK287" i="4"/>
  <c r="AL287" i="4" s="1"/>
  <c r="AM287" i="4" s="1"/>
  <c r="AI287" i="4" l="1"/>
  <c r="AH287" i="4"/>
  <c r="AJ287" i="4"/>
  <c r="AO287" i="4" s="1"/>
  <c r="AP287" i="4" s="1"/>
  <c r="AJ286" i="14" s="1"/>
  <c r="AN287" i="4" l="1"/>
  <c r="AQ287" i="4" l="1"/>
  <c r="AD569" i="14"/>
  <c r="AC288" i="4"/>
  <c r="AK288" i="4" l="1"/>
  <c r="AL288" i="4" s="1"/>
  <c r="AM288" i="4" s="1"/>
  <c r="AE288" i="4"/>
  <c r="AI288" i="4" s="1"/>
  <c r="AG288" i="4" l="1"/>
  <c r="AH288" i="4" s="1"/>
  <c r="AJ288" i="4" l="1"/>
  <c r="AN288" i="4" s="1"/>
  <c r="AD570" i="14" s="1"/>
  <c r="AC289" i="4"/>
  <c r="AE289" i="4" s="1"/>
  <c r="AG289" i="4" l="1"/>
  <c r="AH289" i="4" s="1"/>
  <c r="AO288" i="4"/>
  <c r="AP288" i="4" s="1"/>
  <c r="AK289" i="4"/>
  <c r="AL289" i="4" s="1"/>
  <c r="AM289" i="4" s="1"/>
  <c r="AI289" i="4"/>
  <c r="AQ288" i="4" l="1"/>
  <c r="AJ287" i="14"/>
  <c r="AJ289" i="4"/>
  <c r="AN289" i="4" s="1"/>
  <c r="AD572" i="14" s="1"/>
  <c r="AO289" i="4" l="1"/>
  <c r="AP289" i="4" s="1"/>
  <c r="AQ289" i="4" l="1"/>
  <c r="AJ288" i="14"/>
  <c r="AC290" i="4"/>
  <c r="AK290" i="4" l="1"/>
  <c r="AL290" i="4" s="1"/>
  <c r="AM290" i="4" s="1"/>
  <c r="AE290" i="4"/>
  <c r="AI290" i="4" s="1"/>
  <c r="AG290" i="4" l="1"/>
  <c r="AJ290" i="4" s="1"/>
  <c r="AH290" i="4" l="1"/>
  <c r="AO290" i="4"/>
  <c r="AP290" i="4" s="1"/>
  <c r="AJ289" i="14" s="1"/>
  <c r="AN290" i="4"/>
  <c r="AD573" i="14" s="1"/>
  <c r="AQ290" i="4" l="1"/>
  <c r="AC291" i="4"/>
  <c r="AK291" i="4" s="1"/>
  <c r="AL291" i="4" s="1"/>
  <c r="AM291" i="4" s="1"/>
  <c r="AE291" i="4" l="1"/>
  <c r="AI291" i="4" s="1"/>
  <c r="AG291" i="4" l="1"/>
  <c r="AH291" i="4" s="1"/>
  <c r="AJ291" i="4" l="1"/>
  <c r="AN291" i="4" s="1"/>
  <c r="AD575" i="14" s="1"/>
  <c r="AO291" i="4" l="1"/>
  <c r="AP291" i="4" s="1"/>
  <c r="AJ290" i="14" s="1"/>
  <c r="AC292" i="4"/>
  <c r="AQ291" i="4" l="1"/>
  <c r="AE292" i="4"/>
  <c r="AG292" i="4" s="1"/>
  <c r="AK292" i="4"/>
  <c r="AL292" i="4" s="1"/>
  <c r="AM292" i="4" s="1"/>
  <c r="AH292" i="4" l="1"/>
  <c r="AJ292" i="4"/>
  <c r="AO292" i="4" s="1"/>
  <c r="AP292" i="4" s="1"/>
  <c r="AJ291" i="14" s="1"/>
  <c r="AI292" i="4"/>
  <c r="AN292" i="4" l="1"/>
  <c r="AQ292" i="4" l="1"/>
  <c r="AD549" i="14"/>
  <c r="AC293" i="4"/>
  <c r="AE293" i="4" l="1"/>
  <c r="AK293" i="4"/>
  <c r="AL293" i="4" s="1"/>
  <c r="AM293" i="4" s="1"/>
  <c r="AI293" i="4" l="1"/>
  <c r="AG293" i="4"/>
  <c r="AJ293" i="4" s="1"/>
  <c r="AH293" i="4" l="1"/>
  <c r="AN293" i="4"/>
  <c r="AD502" i="14" s="1"/>
  <c r="AO293" i="4"/>
  <c r="AP293" i="4" s="1"/>
  <c r="AQ293" i="4" l="1"/>
  <c r="AJ292" i="14"/>
  <c r="AC294" i="4"/>
  <c r="AE294" i="4" l="1"/>
  <c r="AK294" i="4"/>
  <c r="AL294" i="4" s="1"/>
  <c r="AM294" i="4" s="1"/>
  <c r="AI294" i="4" l="1"/>
  <c r="AG294" i="4"/>
  <c r="AJ294" i="4" l="1"/>
  <c r="AH294" i="4"/>
  <c r="AC295" i="4" l="1"/>
  <c r="AK295" i="4" s="1"/>
  <c r="AL295" i="4" s="1"/>
  <c r="AM295" i="4" s="1"/>
  <c r="AN294" i="4"/>
  <c r="AD517" i="14" s="1"/>
  <c r="AO294" i="4"/>
  <c r="AP294" i="4" s="1"/>
  <c r="AJ293" i="14" s="1"/>
  <c r="AE295" i="4" l="1"/>
  <c r="AG295" i="4"/>
  <c r="AJ295" i="4" s="1"/>
  <c r="AI295" i="4"/>
  <c r="AQ294" i="4"/>
  <c r="AH295" i="4"/>
  <c r="AC296" i="4" l="1"/>
  <c r="AO295" i="4"/>
  <c r="AP295" i="4" s="1"/>
  <c r="AJ294" i="14" s="1"/>
  <c r="AN295" i="4"/>
  <c r="AD536" i="14" s="1"/>
  <c r="AQ295" i="4" l="1"/>
  <c r="AE296" i="4"/>
  <c r="AK296" i="4"/>
  <c r="AL296" i="4" s="1"/>
  <c r="AM296" i="4" s="1"/>
  <c r="AI296" i="4" l="1"/>
  <c r="AG296" i="4"/>
  <c r="AJ296" i="4" s="1"/>
  <c r="AN296" i="4" l="1"/>
  <c r="AD554" i="14" s="1"/>
  <c r="AO296" i="4"/>
  <c r="AP296" i="4" s="1"/>
  <c r="AH296" i="4"/>
  <c r="AQ296" i="4" l="1"/>
  <c r="AJ295" i="14"/>
  <c r="AC297" i="4"/>
  <c r="AK297" i="4" s="1"/>
  <c r="AL297" i="4" s="1"/>
  <c r="AM297" i="4" s="1"/>
  <c r="AE297" i="4" l="1"/>
  <c r="AI297" i="4" l="1"/>
  <c r="AG297" i="4"/>
  <c r="AH297" i="4" l="1"/>
  <c r="AJ297" i="4"/>
  <c r="AN297" i="4" l="1"/>
  <c r="AD571" i="14" s="1"/>
  <c r="AO297" i="4"/>
  <c r="AP297" i="4" s="1"/>
  <c r="AC298" i="4"/>
  <c r="AQ297" i="4" l="1"/>
  <c r="AJ296" i="14"/>
  <c r="AK298" i="4"/>
  <c r="AL298" i="4" s="1"/>
  <c r="AM298" i="4" s="1"/>
  <c r="AE298" i="4"/>
  <c r="AI298" i="4" s="1"/>
  <c r="AG298" i="4" l="1"/>
  <c r="AJ298" i="4" s="1"/>
  <c r="AN298" i="4" l="1"/>
  <c r="AD583" i="14" s="1"/>
  <c r="AO298" i="4"/>
  <c r="AP298" i="4" s="1"/>
  <c r="AH298" i="4"/>
  <c r="AQ298" i="4" l="1"/>
  <c r="AJ297" i="14"/>
  <c r="AC299" i="4"/>
  <c r="AK299" i="4" s="1"/>
  <c r="AL299" i="4" s="1"/>
  <c r="AM299" i="4" s="1"/>
  <c r="AE299" i="4" l="1"/>
  <c r="AI299" i="4" s="1"/>
  <c r="AG299" i="4" l="1"/>
  <c r="AJ299" i="4" s="1"/>
  <c r="AN299" i="4" s="1"/>
  <c r="AD587" i="14" s="1"/>
  <c r="AH299" i="4" l="1"/>
  <c r="AC300" i="4" s="1"/>
  <c r="AE300" i="4" s="1"/>
  <c r="AI300" i="4" s="1"/>
  <c r="AO299" i="4"/>
  <c r="AP299" i="4" s="1"/>
  <c r="AQ299" i="4"/>
  <c r="AJ298" i="14"/>
  <c r="AK300" i="4" l="1"/>
  <c r="AL300" i="4" s="1"/>
  <c r="AM300" i="4" s="1"/>
  <c r="AG300" i="4"/>
  <c r="AJ300" i="4" s="1"/>
  <c r="AN300" i="4" l="1"/>
  <c r="AD590" i="14" s="1"/>
  <c r="AO300" i="4"/>
  <c r="AP300" i="4" s="1"/>
  <c r="AH300" i="4"/>
  <c r="AQ300" i="4" l="1"/>
  <c r="AJ299" i="14"/>
  <c r="AC301" i="4"/>
  <c r="AK301" i="4" s="1"/>
  <c r="AL301" i="4" s="1"/>
  <c r="AM301" i="4" s="1"/>
  <c r="AE301" i="4" l="1"/>
  <c r="AG301" i="4" s="1"/>
  <c r="AJ301" i="4" s="1"/>
  <c r="AN301" i="4" s="1"/>
  <c r="AD593" i="14" s="1"/>
  <c r="AH301" i="4" l="1"/>
  <c r="AO301" i="4"/>
  <c r="AP301" i="4" s="1"/>
  <c r="AI301" i="4"/>
  <c r="AQ301" i="4"/>
  <c r="AJ300" i="14"/>
  <c r="AC302" i="4"/>
  <c r="AE302" i="4" l="1"/>
  <c r="AK302" i="4"/>
  <c r="AL302" i="4" s="1"/>
  <c r="AM302" i="4" s="1"/>
  <c r="AG302" i="4" l="1"/>
  <c r="AI302" i="4"/>
  <c r="AJ302" i="4" l="1"/>
  <c r="AH302" i="4"/>
  <c r="AC303" i="4" l="1"/>
  <c r="AO302" i="4"/>
  <c r="AP302" i="4" s="1"/>
  <c r="AJ301" i="14" s="1"/>
  <c r="AN302" i="4"/>
  <c r="AD596" i="14" s="1"/>
  <c r="AK303" i="4" l="1"/>
  <c r="AL303" i="4" s="1"/>
  <c r="AM303" i="4" s="1"/>
  <c r="AE303" i="4"/>
  <c r="AI303" i="4" s="1"/>
  <c r="AQ302" i="4"/>
  <c r="AG303" i="4" l="1"/>
  <c r="AJ303" i="4" s="1"/>
  <c r="AO303" i="4" s="1"/>
  <c r="AP303" i="4" s="1"/>
  <c r="AJ302" i="14" s="1"/>
  <c r="AH303" i="4" l="1"/>
  <c r="AC304" i="4" s="1"/>
  <c r="AK304" i="4" s="1"/>
  <c r="AL304" i="4" s="1"/>
  <c r="AM304" i="4" s="1"/>
  <c r="AN303" i="4"/>
  <c r="AQ303" i="4"/>
  <c r="AD599" i="14"/>
  <c r="AE304" i="4" l="1"/>
  <c r="AI304" i="4" s="1"/>
  <c r="AG304" i="4"/>
  <c r="AH304" i="4" s="1"/>
  <c r="AJ304" i="4" l="1"/>
  <c r="AN304" i="4" s="1"/>
  <c r="AD601" i="14" s="1"/>
  <c r="AC305" i="4"/>
  <c r="AE305" i="4" s="1"/>
  <c r="AG305" i="4" l="1"/>
  <c r="AH305" i="4" s="1"/>
  <c r="AO304" i="4"/>
  <c r="AP304" i="4" s="1"/>
  <c r="AK305" i="4"/>
  <c r="AL305" i="4" s="1"/>
  <c r="AM305" i="4" s="1"/>
  <c r="AI305" i="4"/>
  <c r="AQ304" i="4" l="1"/>
  <c r="AJ303" i="14"/>
  <c r="AJ305" i="4"/>
  <c r="AO305" i="4" l="1"/>
  <c r="AP305" i="4" s="1"/>
  <c r="AJ304" i="14" s="1"/>
  <c r="AN305" i="4"/>
  <c r="AD604" i="14" s="1"/>
  <c r="AC306" i="4" l="1"/>
  <c r="AQ305" i="4"/>
  <c r="AK306" i="4" l="1"/>
  <c r="AL306" i="4" s="1"/>
  <c r="AM306" i="4" s="1"/>
  <c r="AE306" i="4"/>
  <c r="AI306" i="4" s="1"/>
  <c r="AG306" i="4" l="1"/>
  <c r="AH306" i="4" s="1"/>
  <c r="AJ306" i="4" l="1"/>
  <c r="AO306" i="4" s="1"/>
  <c r="AP306" i="4" s="1"/>
  <c r="AJ305" i="14" s="1"/>
  <c r="AC307" i="4"/>
  <c r="AK307" i="4" s="1"/>
  <c r="AL307" i="4" s="1"/>
  <c r="AM307" i="4" s="1"/>
  <c r="AN306" i="4" l="1"/>
  <c r="AE307" i="4"/>
  <c r="AI307" i="4" s="1"/>
  <c r="AQ306" i="4" l="1"/>
  <c r="AD607" i="14"/>
  <c r="AG307" i="4"/>
  <c r="AH307" i="4" s="1"/>
  <c r="AJ307" i="4" l="1"/>
  <c r="AO307" i="4" s="1"/>
  <c r="AP307" i="4" s="1"/>
  <c r="AJ306" i="14" s="1"/>
  <c r="AN307" i="4" l="1"/>
  <c r="AC308" i="4"/>
  <c r="AQ307" i="4" l="1"/>
  <c r="AD609" i="14"/>
  <c r="AE308" i="4"/>
  <c r="AI308" i="4" s="1"/>
  <c r="AK308" i="4"/>
  <c r="AL308" i="4" s="1"/>
  <c r="AM308" i="4" s="1"/>
  <c r="AG308" i="4" l="1"/>
  <c r="AJ308" i="4" s="1"/>
  <c r="AO308" i="4" s="1"/>
  <c r="AP308" i="4" s="1"/>
  <c r="AJ307" i="14" s="1"/>
  <c r="AH308" i="4" l="1"/>
  <c r="AN308" i="4"/>
  <c r="AC309" i="4"/>
  <c r="AE309" i="4" s="1"/>
  <c r="AI309" i="4" s="1"/>
  <c r="AQ308" i="4" l="1"/>
  <c r="AD612" i="14"/>
  <c r="AG309" i="4"/>
  <c r="AH309" i="4" s="1"/>
  <c r="AK309" i="4"/>
  <c r="AL309" i="4" s="1"/>
  <c r="AM309" i="4" s="1"/>
  <c r="AJ309" i="4" l="1"/>
  <c r="AO309" i="4" s="1"/>
  <c r="AP309" i="4" s="1"/>
  <c r="AJ308" i="14" s="1"/>
  <c r="AN309" i="4" l="1"/>
  <c r="AC310" i="4"/>
  <c r="AQ309" i="4" l="1"/>
  <c r="AD614" i="14"/>
  <c r="AK310" i="4"/>
  <c r="AL310" i="4" s="1"/>
  <c r="AM310" i="4" s="1"/>
  <c r="AE310" i="4"/>
  <c r="AI310" i="4" s="1"/>
  <c r="AG310" i="4" l="1"/>
  <c r="AH310" i="4"/>
  <c r="AJ310" i="4"/>
  <c r="AN310" i="4" s="1"/>
  <c r="AD617" i="14" s="1"/>
  <c r="AC311" i="4"/>
  <c r="AE311" i="4" s="1"/>
  <c r="AG311" i="4" l="1"/>
  <c r="AH311" i="4" s="1"/>
  <c r="AO310" i="4"/>
  <c r="AP310" i="4" s="1"/>
  <c r="AK311" i="4"/>
  <c r="AL311" i="4" s="1"/>
  <c r="AM311" i="4" s="1"/>
  <c r="AI311" i="4"/>
  <c r="AQ310" i="4" l="1"/>
  <c r="AJ309" i="14"/>
  <c r="AJ311" i="4"/>
  <c r="AO311" i="4" l="1"/>
  <c r="AP311" i="4" s="1"/>
  <c r="AJ310" i="14" s="1"/>
  <c r="AN311" i="4"/>
  <c r="AD619" i="14" s="1"/>
  <c r="AC312" i="4" l="1"/>
  <c r="AQ311" i="4"/>
  <c r="AK312" i="4" l="1"/>
  <c r="AL312" i="4" s="1"/>
  <c r="AM312" i="4" s="1"/>
  <c r="AE312" i="4"/>
  <c r="AG312" i="4" s="1"/>
  <c r="AH312" i="4" l="1"/>
  <c r="AI312" i="4"/>
  <c r="AJ312" i="4"/>
  <c r="AO312" i="4" s="1"/>
  <c r="AP312" i="4" s="1"/>
  <c r="AJ311" i="14" s="1"/>
  <c r="AN312" i="4" l="1"/>
  <c r="AQ312" i="4" l="1"/>
  <c r="AD622" i="14"/>
  <c r="AC313" i="4"/>
  <c r="AE313" i="4" l="1"/>
  <c r="AG313" i="4" s="1"/>
  <c r="AK313" i="4"/>
  <c r="AL313" i="4" s="1"/>
  <c r="AM313" i="4" s="1"/>
  <c r="AH313" i="4" l="1"/>
  <c r="AI313" i="4"/>
  <c r="AJ313" i="4"/>
  <c r="AN313" i="4" s="1"/>
  <c r="AD624" i="14" s="1"/>
  <c r="AO313" i="4" l="1"/>
  <c r="AP313" i="4" s="1"/>
  <c r="AC314" i="4"/>
  <c r="AQ313" i="4" l="1"/>
  <c r="AJ312" i="14"/>
  <c r="AE314" i="4"/>
  <c r="AI314" i="4" s="1"/>
  <c r="AK314" i="4"/>
  <c r="AL314" i="4" s="1"/>
  <c r="AM314" i="4" s="1"/>
  <c r="AG314" i="4" l="1"/>
  <c r="AJ314" i="4" s="1"/>
  <c r="AO314" i="4" s="1"/>
  <c r="AP314" i="4" s="1"/>
  <c r="AJ313" i="14" s="1"/>
  <c r="AH314" i="4" l="1"/>
  <c r="AN314" i="4"/>
  <c r="AQ314" i="4" l="1"/>
  <c r="AD626" i="14"/>
  <c r="AC315" i="4"/>
  <c r="AE315" i="4" s="1"/>
  <c r="AG315" i="4" l="1"/>
  <c r="AH315" i="4" s="1"/>
  <c r="AK315" i="4"/>
  <c r="AL315" i="4" s="1"/>
  <c r="AM315" i="4" s="1"/>
  <c r="AI315" i="4"/>
  <c r="AJ315" i="4" l="1"/>
  <c r="AN315" i="4" l="1"/>
  <c r="AD628" i="14" s="1"/>
  <c r="AO315" i="4"/>
  <c r="AP315" i="4" s="1"/>
  <c r="AJ314" i="14" s="1"/>
  <c r="AC316" i="4" l="1"/>
  <c r="AQ315" i="4"/>
  <c r="AE316" i="4" l="1"/>
  <c r="AG316" i="4" s="1"/>
  <c r="AK316" i="4"/>
  <c r="AL316" i="4" s="1"/>
  <c r="AM316" i="4" s="1"/>
  <c r="AH316" i="4" l="1"/>
  <c r="AJ316" i="4"/>
  <c r="AN316" i="4" s="1"/>
  <c r="AD631" i="14" s="1"/>
  <c r="AI316" i="4"/>
  <c r="AO316" i="4" l="1"/>
  <c r="AP316" i="4" s="1"/>
  <c r="AC317" i="4"/>
  <c r="AK317" i="4" s="1"/>
  <c r="AL317" i="4" s="1"/>
  <c r="AM317" i="4" s="1"/>
  <c r="AQ316" i="4" l="1"/>
  <c r="AJ315" i="14"/>
  <c r="AE317" i="4"/>
  <c r="AI317" i="4" s="1"/>
  <c r="AG317" i="4" l="1"/>
  <c r="AJ317" i="4" s="1"/>
  <c r="AN317" i="4" s="1"/>
  <c r="AD629" i="14" s="1"/>
  <c r="AH317" i="4" l="1"/>
  <c r="AO317" i="4"/>
  <c r="AP317" i="4" s="1"/>
  <c r="AQ317" i="4" l="1"/>
  <c r="AJ316" i="14"/>
  <c r="AC318" i="4"/>
  <c r="AK318" i="4" s="1"/>
  <c r="AL318" i="4" s="1"/>
  <c r="AM318" i="4" s="1"/>
  <c r="AE318" i="4" l="1"/>
  <c r="AI318" i="4" s="1"/>
  <c r="AG318" i="4" l="1"/>
  <c r="AJ318" i="4" s="1"/>
  <c r="AO318" i="4" s="1"/>
  <c r="AP318" i="4" s="1"/>
  <c r="AJ317" i="14" s="1"/>
  <c r="AH318" i="4" l="1"/>
  <c r="AN318" i="4"/>
  <c r="AQ318" i="4" l="1"/>
  <c r="AD634" i="14"/>
  <c r="AC319" i="4"/>
  <c r="AK319" i="4" l="1"/>
  <c r="AL319" i="4" s="1"/>
  <c r="AM319" i="4" s="1"/>
  <c r="AE319" i="4"/>
  <c r="AI319" i="4" s="1"/>
  <c r="AG319" i="4" l="1"/>
  <c r="AH319" i="4" s="1"/>
  <c r="AJ319" i="4" l="1"/>
  <c r="AO319" i="4" s="1"/>
  <c r="AP319" i="4" s="1"/>
  <c r="AJ318" i="14" s="1"/>
  <c r="AN319" i="4" l="1"/>
  <c r="AC320" i="4"/>
  <c r="AE320" i="4" s="1"/>
  <c r="AI320" i="4" s="1"/>
  <c r="AQ319" i="4" l="1"/>
  <c r="AD637" i="14"/>
  <c r="AK320" i="4"/>
  <c r="AL320" i="4" s="1"/>
  <c r="AM320" i="4" s="1"/>
  <c r="AG320" i="4"/>
  <c r="AJ320" i="4" s="1"/>
  <c r="AN320" i="4" l="1"/>
  <c r="AD639" i="14" s="1"/>
  <c r="AH320" i="4"/>
  <c r="AO320" i="4"/>
  <c r="AP320" i="4" s="1"/>
  <c r="AQ320" i="4" l="1"/>
  <c r="AJ319" i="14"/>
  <c r="AC321" i="4"/>
  <c r="AK321" i="4" s="1"/>
  <c r="AL321" i="4" s="1"/>
  <c r="AM321" i="4" s="1"/>
  <c r="AE321" i="4" l="1"/>
  <c r="AG321" i="4" s="1"/>
  <c r="AH321" i="4" l="1"/>
  <c r="AI321" i="4"/>
  <c r="AJ321" i="4" l="1"/>
  <c r="AC322" i="4"/>
  <c r="AK322" i="4" s="1"/>
  <c r="AL322" i="4" s="1"/>
  <c r="AM322" i="4" s="1"/>
  <c r="AN321" i="4" l="1"/>
  <c r="AD642" i="14" s="1"/>
  <c r="AO321" i="4"/>
  <c r="AP321" i="4" s="1"/>
  <c r="AJ320" i="14" s="1"/>
  <c r="AE322" i="4"/>
  <c r="AI322" i="4" s="1"/>
  <c r="AQ321" i="4" l="1"/>
  <c r="AG322" i="4"/>
  <c r="AH322" i="4" s="1"/>
  <c r="AJ322" i="4" l="1"/>
  <c r="AN322" i="4" s="1"/>
  <c r="AD644" i="14" s="1"/>
  <c r="AC323" i="4"/>
  <c r="AK323" i="4" s="1"/>
  <c r="AL323" i="4" s="1"/>
  <c r="AM323" i="4" s="1"/>
  <c r="AO322" i="4" l="1"/>
  <c r="AP322" i="4" s="1"/>
  <c r="AE323" i="4"/>
  <c r="AI323" i="4" s="1"/>
  <c r="AQ322" i="4" l="1"/>
  <c r="AJ321" i="14"/>
  <c r="AG323" i="4"/>
  <c r="AH323" i="4" s="1"/>
  <c r="AJ323" i="4" l="1"/>
  <c r="AN323" i="4" s="1"/>
  <c r="AD646" i="14" s="1"/>
  <c r="AO323" i="4" l="1"/>
  <c r="AP323" i="4" s="1"/>
  <c r="AJ322" i="14" s="1"/>
  <c r="AC324" i="4"/>
  <c r="AQ323" i="4" l="1"/>
  <c r="AK324" i="4"/>
  <c r="AL324" i="4" s="1"/>
  <c r="AM324" i="4" s="1"/>
  <c r="AE324" i="4"/>
  <c r="AI324" i="4" s="1"/>
  <c r="AG324" i="4" l="1"/>
  <c r="AJ324" i="4" s="1"/>
  <c r="AO324" i="4" s="1"/>
  <c r="AP324" i="4" s="1"/>
  <c r="AJ323" i="14" s="1"/>
  <c r="AH324" i="4" l="1"/>
  <c r="AN324" i="4"/>
  <c r="AC325" i="4"/>
  <c r="AK325" i="4" s="1"/>
  <c r="AL325" i="4" s="1"/>
  <c r="AM325" i="4" s="1"/>
  <c r="AQ324" i="4" l="1"/>
  <c r="AD648" i="14"/>
  <c r="AE325" i="4"/>
  <c r="AI325" i="4" s="1"/>
  <c r="AG325" i="4" l="1"/>
  <c r="AH325" i="4" s="1"/>
  <c r="AJ325" i="4" l="1"/>
  <c r="AN325" i="4" s="1"/>
  <c r="AD650" i="14" s="1"/>
  <c r="AC326" i="4"/>
  <c r="AE326" i="4" s="1"/>
  <c r="AI326" i="4" s="1"/>
  <c r="AG326" i="4" l="1"/>
  <c r="AH326" i="4" s="1"/>
  <c r="AK326" i="4"/>
  <c r="AL326" i="4" s="1"/>
  <c r="AM326" i="4" s="1"/>
  <c r="AO325" i="4"/>
  <c r="AP325" i="4" s="1"/>
  <c r="AJ326" i="4" l="1"/>
  <c r="AN326" i="4" s="1"/>
  <c r="AD653" i="14" s="1"/>
  <c r="AQ325" i="4"/>
  <c r="AJ324" i="14"/>
  <c r="AO326" i="4"/>
  <c r="AP326" i="4" s="1"/>
  <c r="AQ326" i="4" l="1"/>
  <c r="AJ325" i="14"/>
  <c r="AC327" i="4"/>
  <c r="AK327" i="4" l="1"/>
  <c r="AL327" i="4" s="1"/>
  <c r="AM327" i="4" s="1"/>
  <c r="AE327" i="4"/>
  <c r="AI327" i="4" s="1"/>
  <c r="AG327" i="4" l="1"/>
  <c r="AH327" i="4" s="1"/>
  <c r="AJ327" i="4" l="1"/>
  <c r="AO327" i="4" s="1"/>
  <c r="AP327" i="4" s="1"/>
  <c r="AJ326" i="14" s="1"/>
  <c r="AN327" i="4" l="1"/>
  <c r="AD655" i="14" s="1"/>
  <c r="AC328" i="4"/>
  <c r="AQ327" i="4" l="1"/>
  <c r="AK328" i="4"/>
  <c r="AL328" i="4" s="1"/>
  <c r="AM328" i="4" s="1"/>
  <c r="AE328" i="4"/>
  <c r="AI328" i="4" s="1"/>
  <c r="AG328" i="4" l="1"/>
  <c r="AH328" i="4" s="1"/>
  <c r="AJ328" i="4" l="1"/>
  <c r="AC329" i="4" l="1"/>
  <c r="AN328" i="4"/>
  <c r="AD660" i="14" s="1"/>
  <c r="AO328" i="4"/>
  <c r="AP328" i="4" s="1"/>
  <c r="AJ327" i="14" s="1"/>
  <c r="AE329" i="4" l="1"/>
  <c r="AK329" i="4"/>
  <c r="AL329" i="4" s="1"/>
  <c r="AM329" i="4" s="1"/>
  <c r="AQ328" i="4"/>
  <c r="AG329" i="4" l="1"/>
  <c r="AJ329" i="4" s="1"/>
  <c r="AI329" i="4"/>
  <c r="AH329" i="4" l="1"/>
  <c r="AN329" i="4"/>
  <c r="AD663" i="14" s="1"/>
  <c r="AO329" i="4"/>
  <c r="AP329" i="4" s="1"/>
  <c r="AJ328" i="14" s="1"/>
  <c r="AQ329" i="4" l="1"/>
  <c r="AC330" i="4"/>
  <c r="AK330" i="4" s="1"/>
  <c r="AL330" i="4" s="1"/>
  <c r="AM330" i="4" s="1"/>
  <c r="AE330" i="4" l="1"/>
  <c r="AI330" i="4" s="1"/>
  <c r="AG330" i="4" l="1"/>
  <c r="AJ330" i="4" s="1"/>
  <c r="AO330" i="4" s="1"/>
  <c r="AP330" i="4" s="1"/>
  <c r="AJ329" i="14" s="1"/>
  <c r="AH330" i="4" l="1"/>
  <c r="AN330" i="4"/>
  <c r="AQ330" i="4" l="1"/>
  <c r="AD666" i="14"/>
  <c r="AC331" i="4"/>
  <c r="AK331" i="4" s="1"/>
  <c r="AL331" i="4" s="1"/>
  <c r="AM331" i="4" s="1"/>
  <c r="AE331" i="4" l="1"/>
  <c r="AI331" i="4" l="1"/>
  <c r="AG331" i="4"/>
  <c r="AJ331" i="4" l="1"/>
  <c r="AN331" i="4" s="1"/>
  <c r="AD667" i="14" s="1"/>
  <c r="AH331" i="4"/>
  <c r="AO331" i="4" l="1"/>
  <c r="AP331" i="4" s="1"/>
  <c r="AC332" i="4"/>
  <c r="AQ331" i="4" l="1"/>
  <c r="AJ330" i="14"/>
  <c r="AE332" i="4"/>
  <c r="AK332" i="4"/>
  <c r="AL332" i="4" s="1"/>
  <c r="AM332" i="4" s="1"/>
  <c r="AI332" i="4" l="1"/>
  <c r="AG332" i="4"/>
  <c r="AJ332" i="4" s="1"/>
  <c r="AH332" i="4" l="1"/>
  <c r="AN332" i="4"/>
  <c r="AD672" i="14" s="1"/>
  <c r="AO332" i="4"/>
  <c r="AP332" i="4" s="1"/>
  <c r="AC333" i="4"/>
  <c r="AK333" i="4" s="1"/>
  <c r="AL333" i="4" s="1"/>
  <c r="AM333" i="4" s="1"/>
  <c r="AQ332" i="4" l="1"/>
  <c r="AJ331" i="14"/>
  <c r="AE333" i="4"/>
  <c r="AI333" i="4" s="1"/>
  <c r="AG333" i="4" l="1"/>
  <c r="AH333" i="4" s="1"/>
  <c r="AJ333" i="4" l="1"/>
  <c r="AO333" i="4" s="1"/>
  <c r="AP333" i="4" s="1"/>
  <c r="AJ332" i="14" s="1"/>
  <c r="AC334" i="4"/>
  <c r="AN333" i="4" l="1"/>
  <c r="AK334" i="4"/>
  <c r="AL334" i="4" s="1"/>
  <c r="AM334" i="4" s="1"/>
  <c r="AE334" i="4"/>
  <c r="AI334" i="4" s="1"/>
  <c r="AQ333" i="4" l="1"/>
  <c r="AD675" i="14"/>
  <c r="AG334" i="4"/>
  <c r="AJ334" i="4" s="1"/>
  <c r="AH334" i="4" l="1"/>
  <c r="AC335" i="4" s="1"/>
  <c r="AK335" i="4" s="1"/>
  <c r="AL335" i="4" s="1"/>
  <c r="AM335" i="4" s="1"/>
  <c r="AO334" i="4"/>
  <c r="AP334" i="4" s="1"/>
  <c r="AJ333" i="14" s="1"/>
  <c r="AN334" i="4"/>
  <c r="AD678" i="14" s="1"/>
  <c r="AQ334" i="4" l="1"/>
  <c r="AE335" i="4"/>
  <c r="AI335" i="4" s="1"/>
  <c r="AG335" i="4" l="1"/>
  <c r="AJ335" i="4" s="1"/>
  <c r="AN335" i="4" s="1"/>
  <c r="AD681" i="14" s="1"/>
  <c r="AH335" i="4"/>
  <c r="AO335" i="4"/>
  <c r="AP335" i="4" s="1"/>
  <c r="AQ335" i="4" l="1"/>
  <c r="AJ334" i="14"/>
  <c r="AC336" i="4"/>
  <c r="AK336" i="4" l="1"/>
  <c r="AL336" i="4" s="1"/>
  <c r="AM336" i="4" s="1"/>
  <c r="AE336" i="4"/>
  <c r="AI336" i="4" l="1"/>
  <c r="AG336" i="4"/>
  <c r="AH336" i="4" s="1"/>
  <c r="AJ336" i="4" l="1"/>
  <c r="AC337" i="4" l="1"/>
  <c r="AN336" i="4"/>
  <c r="AD684" i="14" s="1"/>
  <c r="AO336" i="4"/>
  <c r="AP336" i="4" s="1"/>
  <c r="AJ335" i="14" s="1"/>
  <c r="AK337" i="4" l="1"/>
  <c r="AL337" i="4" s="1"/>
  <c r="AM337" i="4" s="1"/>
  <c r="AQ336" i="4"/>
  <c r="AE337" i="4"/>
  <c r="AI337" i="4" l="1"/>
  <c r="AG337" i="4"/>
  <c r="AJ337" i="4" s="1"/>
  <c r="AH337" i="4" l="1"/>
  <c r="AN337" i="4"/>
  <c r="AD686" i="14" s="1"/>
  <c r="AO337" i="4"/>
  <c r="AP337" i="4" s="1"/>
  <c r="AJ336" i="14" s="1"/>
  <c r="AQ337" i="4" l="1"/>
  <c r="AC338" i="4"/>
  <c r="AK338" i="4" s="1"/>
  <c r="AL338" i="4" s="1"/>
  <c r="AM338" i="4" s="1"/>
  <c r="AE338" i="4" l="1"/>
  <c r="AI338" i="4" s="1"/>
  <c r="AG338" i="4" l="1"/>
  <c r="AJ338" i="4" s="1"/>
  <c r="AO338" i="4" s="1"/>
  <c r="AP338" i="4" s="1"/>
  <c r="AJ337" i="14" s="1"/>
  <c r="AN338" i="4" l="1"/>
  <c r="AD690" i="14" s="1"/>
  <c r="AH338" i="4"/>
  <c r="AC339" i="4" s="1"/>
  <c r="AQ338" i="4" l="1"/>
  <c r="AK339" i="4"/>
  <c r="AL339" i="4" s="1"/>
  <c r="AM339" i="4" s="1"/>
  <c r="AE339" i="4"/>
  <c r="AG339" i="4" l="1"/>
  <c r="AH339" i="4" s="1"/>
  <c r="AI339" i="4"/>
  <c r="AJ339" i="4" l="1"/>
  <c r="AN339" i="4" s="1"/>
  <c r="AD692" i="14" s="1"/>
  <c r="AC340" i="4"/>
  <c r="AO339" i="4"/>
  <c r="AP339" i="4" s="1"/>
  <c r="AQ339" i="4" l="1"/>
  <c r="AJ338" i="14"/>
  <c r="AK340" i="4"/>
  <c r="AL340" i="4" s="1"/>
  <c r="AM340" i="4" s="1"/>
  <c r="AE340" i="4"/>
  <c r="AI340" i="4" s="1"/>
  <c r="AG340" i="4" l="1"/>
  <c r="AJ340" i="4" s="1"/>
  <c r="AN340" i="4" s="1"/>
  <c r="AD696" i="14" s="1"/>
  <c r="AH340" i="4" l="1"/>
  <c r="AC341" i="4" s="1"/>
  <c r="AE341" i="4" s="1"/>
  <c r="AI341" i="4" s="1"/>
  <c r="AO340" i="4"/>
  <c r="AP340" i="4" s="1"/>
  <c r="AQ340" i="4" l="1"/>
  <c r="AJ339" i="14"/>
  <c r="AK341" i="4"/>
  <c r="AL341" i="4" s="1"/>
  <c r="AM341" i="4" s="1"/>
  <c r="AG341" i="4"/>
  <c r="AJ341" i="4" s="1"/>
  <c r="AN341" i="4" l="1"/>
  <c r="AD699" i="14" s="1"/>
  <c r="AH341" i="4"/>
  <c r="AO341" i="4"/>
  <c r="AP341" i="4" s="1"/>
  <c r="AQ341" i="4" l="1"/>
  <c r="AJ340" i="14"/>
  <c r="AC342" i="4"/>
  <c r="AE342" i="4" s="1"/>
  <c r="AI342" i="4" s="1"/>
  <c r="AK342" i="4" l="1"/>
  <c r="AL342" i="4" s="1"/>
  <c r="AM342" i="4" s="1"/>
  <c r="AG342" i="4"/>
  <c r="AJ342" i="4" s="1"/>
  <c r="AN342" i="4" l="1"/>
  <c r="AD702" i="14" s="1"/>
  <c r="AH342" i="4"/>
  <c r="AO342" i="4"/>
  <c r="AP342" i="4" s="1"/>
  <c r="AQ342" i="4" l="1"/>
  <c r="AJ341" i="14"/>
  <c r="AC343" i="4"/>
  <c r="AE343" i="4" l="1"/>
  <c r="AG343" i="4" s="1"/>
  <c r="AJ343" i="4" s="1"/>
  <c r="AO343" i="4" s="1"/>
  <c r="AP343" i="4" s="1"/>
  <c r="AJ342" i="14" s="1"/>
  <c r="AK343" i="4"/>
  <c r="AL343" i="4" s="1"/>
  <c r="AM343" i="4" s="1"/>
  <c r="AH343" i="4" l="1"/>
  <c r="AC344" i="4" s="1"/>
  <c r="AI343" i="4"/>
  <c r="AN343" i="4"/>
  <c r="AQ343" i="4" l="1"/>
  <c r="AD704" i="14"/>
  <c r="AK344" i="4"/>
  <c r="AL344" i="4" s="1"/>
  <c r="AM344" i="4" s="1"/>
  <c r="AE344" i="4"/>
  <c r="AI344" i="4" s="1"/>
  <c r="AG344" i="4" l="1"/>
  <c r="AH344" i="4" s="1"/>
  <c r="AJ344" i="4" l="1"/>
  <c r="AO344" i="4" s="1"/>
  <c r="AP344" i="4" s="1"/>
  <c r="AJ343" i="14" s="1"/>
  <c r="AN344" i="4" l="1"/>
  <c r="AC345" i="4"/>
  <c r="AQ344" i="4" l="1"/>
  <c r="AD706" i="14"/>
  <c r="AK345" i="4"/>
  <c r="AL345" i="4" s="1"/>
  <c r="AM345" i="4" s="1"/>
  <c r="AE345" i="4"/>
  <c r="AI345" i="4" s="1"/>
  <c r="AG345" i="4" l="1"/>
  <c r="AH345" i="4" s="1"/>
  <c r="AJ345" i="4" l="1"/>
  <c r="AN345" i="4" s="1"/>
  <c r="AD708" i="14" s="1"/>
  <c r="AC346" i="4"/>
  <c r="AK346" i="4" s="1"/>
  <c r="AL346" i="4" s="1"/>
  <c r="AM346" i="4" s="1"/>
  <c r="AO345" i="4" l="1"/>
  <c r="AP345" i="4" s="1"/>
  <c r="AE346" i="4"/>
  <c r="AG346" i="4" s="1"/>
  <c r="AQ345" i="4" l="1"/>
  <c r="AJ344" i="14"/>
  <c r="AH346" i="4"/>
  <c r="AJ346" i="4"/>
  <c r="AI346" i="4"/>
  <c r="AN346" i="4" l="1"/>
  <c r="AD711" i="14" s="1"/>
  <c r="AO346" i="4"/>
  <c r="AP346" i="4" s="1"/>
  <c r="AQ346" i="4" l="1"/>
  <c r="AJ345" i="14"/>
  <c r="AC347" i="4"/>
  <c r="AK347" i="4" l="1"/>
  <c r="AL347" i="4" s="1"/>
  <c r="AM347" i="4" s="1"/>
  <c r="AE347" i="4"/>
  <c r="AI347" i="4" l="1"/>
  <c r="AG347" i="4"/>
  <c r="AJ347" i="4" s="1"/>
  <c r="AN347" i="4" s="1"/>
  <c r="AD713" i="14" s="1"/>
  <c r="AO347" i="4" l="1"/>
  <c r="AP347" i="4" s="1"/>
  <c r="AH347" i="4"/>
  <c r="AC348" i="4" s="1"/>
  <c r="AQ347" i="4" l="1"/>
  <c r="AJ346" i="14"/>
  <c r="AE348" i="4"/>
  <c r="AG348" i="4" s="1"/>
  <c r="AK348" i="4"/>
  <c r="AL348" i="4" s="1"/>
  <c r="AM348" i="4" s="1"/>
  <c r="AH348" i="4" l="1"/>
  <c r="AI348" i="4"/>
  <c r="AJ348" i="4"/>
  <c r="AN348" i="4" l="1"/>
  <c r="AD715" i="14" s="1"/>
  <c r="AO348" i="4"/>
  <c r="AP348" i="4" s="1"/>
  <c r="AQ348" i="4" l="1"/>
  <c r="AJ347" i="14"/>
  <c r="AC349" i="4"/>
  <c r="AK349" i="4" l="1"/>
  <c r="AL349" i="4" s="1"/>
  <c r="AM349" i="4" s="1"/>
  <c r="AE349" i="4"/>
  <c r="AI349" i="4" s="1"/>
  <c r="AG349" i="4" l="1"/>
  <c r="AJ349" i="4" s="1"/>
  <c r="AO349" i="4" s="1"/>
  <c r="AP349" i="4" s="1"/>
  <c r="AJ348" i="14" s="1"/>
  <c r="AH349" i="4" l="1"/>
  <c r="AN349" i="4"/>
  <c r="AC350" i="4"/>
  <c r="AQ349" i="4" l="1"/>
  <c r="AD718" i="14"/>
  <c r="AK350" i="4"/>
  <c r="AL350" i="4" s="1"/>
  <c r="AM350" i="4" s="1"/>
  <c r="AE350" i="4"/>
  <c r="AG350" i="4" l="1"/>
  <c r="AJ350" i="4" s="1"/>
  <c r="AI350" i="4"/>
  <c r="AH350" i="4" l="1"/>
  <c r="AO350" i="4"/>
  <c r="AP350" i="4" s="1"/>
  <c r="AJ349" i="14" s="1"/>
  <c r="AN350" i="4"/>
  <c r="AC351" i="4"/>
  <c r="AE351" i="4" s="1"/>
  <c r="AI351" i="4" s="1"/>
  <c r="AQ350" i="4" l="1"/>
  <c r="AD720" i="14"/>
  <c r="AG351" i="4"/>
  <c r="AH351" i="4" s="1"/>
  <c r="AK351" i="4"/>
  <c r="AL351" i="4" s="1"/>
  <c r="AM351" i="4" s="1"/>
  <c r="AJ351" i="4" l="1"/>
  <c r="AN351" i="4" s="1"/>
  <c r="AD721" i="14" s="1"/>
  <c r="AO351" i="4" l="1"/>
  <c r="AP351" i="4" s="1"/>
  <c r="AC352" i="4"/>
  <c r="AQ351" i="4" l="1"/>
  <c r="AJ350" i="14"/>
  <c r="AK352" i="4"/>
  <c r="AL352" i="4" s="1"/>
  <c r="AM352" i="4" s="1"/>
  <c r="AE352" i="4"/>
  <c r="AG352" i="4" s="1"/>
  <c r="AH352" i="4" l="1"/>
  <c r="AJ352" i="4"/>
  <c r="AI352" i="4"/>
  <c r="AO352" i="4" l="1"/>
  <c r="AP352" i="4" s="1"/>
  <c r="AJ351" i="14" s="1"/>
  <c r="AN352" i="4"/>
  <c r="AD724" i="14" s="1"/>
  <c r="AC353" i="4" l="1"/>
  <c r="AK353" i="4" s="1"/>
  <c r="AL353" i="4" s="1"/>
  <c r="AM353" i="4" s="1"/>
  <c r="AQ352" i="4"/>
  <c r="AE353" i="4" l="1"/>
  <c r="AI353" i="4" s="1"/>
  <c r="AG353" i="4"/>
  <c r="AH353" i="4" s="1"/>
  <c r="AJ353" i="4" l="1"/>
  <c r="AN353" i="4" s="1"/>
  <c r="AD725" i="14" s="1"/>
  <c r="AO353" i="4" l="1"/>
  <c r="AP353" i="4" s="1"/>
  <c r="AQ353" i="4"/>
  <c r="AJ352" i="14"/>
  <c r="AC354" i="4"/>
  <c r="AK354" i="4" l="1"/>
  <c r="AL354" i="4" s="1"/>
  <c r="AM354" i="4" s="1"/>
  <c r="AE354" i="4"/>
  <c r="AI354" i="4" s="1"/>
  <c r="AG354" i="4" l="1"/>
  <c r="AH354" i="4" s="1"/>
  <c r="AJ354" i="4" l="1"/>
  <c r="AN354" i="4" s="1"/>
  <c r="AD726" i="14" s="1"/>
  <c r="AO354" i="4" l="1"/>
  <c r="AP354" i="4" s="1"/>
  <c r="AQ354" i="4" s="1"/>
  <c r="AJ353" i="14"/>
  <c r="AC355" i="4"/>
  <c r="AK355" i="4" l="1"/>
  <c r="AL355" i="4" s="1"/>
  <c r="AM355" i="4" s="1"/>
  <c r="AE355" i="4"/>
  <c r="AI355" i="4" s="1"/>
  <c r="AG355" i="4" l="1"/>
  <c r="AJ355" i="4" l="1"/>
  <c r="AN355" i="4" s="1"/>
  <c r="AD605" i="14" s="1"/>
  <c r="AH355" i="4"/>
  <c r="AO355" i="4" l="1"/>
  <c r="AP355" i="4" s="1"/>
  <c r="AC356" i="4"/>
  <c r="AQ355" i="4" l="1"/>
  <c r="AJ354" i="14"/>
  <c r="AE356" i="4"/>
  <c r="AI356" i="4" s="1"/>
  <c r="AK356" i="4"/>
  <c r="AL356" i="4" s="1"/>
  <c r="AM356" i="4" s="1"/>
  <c r="AG356" i="4" l="1"/>
  <c r="AJ356" i="4" s="1"/>
  <c r="AO356" i="4" s="1"/>
  <c r="AP356" i="4" s="1"/>
  <c r="AJ355" i="14" s="1"/>
  <c r="AN356" i="4" l="1"/>
  <c r="AH356" i="4"/>
  <c r="AC357" i="4" s="1"/>
  <c r="AQ356" i="4"/>
  <c r="AD582" i="14"/>
  <c r="AE357" i="4"/>
  <c r="AG357" i="4" s="1"/>
  <c r="AK357" i="4"/>
  <c r="AL357" i="4" s="1"/>
  <c r="AM357" i="4" s="1"/>
  <c r="AH357" i="4" l="1"/>
  <c r="AI357" i="4"/>
  <c r="AJ357" i="4"/>
  <c r="AN357" i="4" s="1"/>
  <c r="AD548" i="14" s="1"/>
  <c r="AO357" i="4" l="1"/>
  <c r="AP357" i="4" s="1"/>
  <c r="AQ357" i="4" l="1"/>
  <c r="AJ356" i="14"/>
  <c r="AC358" i="4"/>
  <c r="AK358" i="4" l="1"/>
  <c r="AL358" i="4" s="1"/>
  <c r="AM358" i="4" s="1"/>
  <c r="AE358" i="4"/>
  <c r="AI358" i="4" s="1"/>
  <c r="AG358" i="4" l="1"/>
  <c r="AJ358" i="4" s="1"/>
  <c r="AO358" i="4" s="1"/>
  <c r="AP358" i="4" s="1"/>
  <c r="AJ357" i="14" s="1"/>
  <c r="AH358" i="4" l="1"/>
  <c r="AN358" i="4"/>
  <c r="AQ358" i="4" l="1"/>
  <c r="AD568" i="14"/>
  <c r="AC359" i="4"/>
  <c r="AK359" i="4" s="1"/>
  <c r="AL359" i="4" s="1"/>
  <c r="AM359" i="4" s="1"/>
  <c r="AE359" i="4" l="1"/>
  <c r="AI359" i="4" s="1"/>
  <c r="AG359" i="4" l="1"/>
  <c r="AH359" i="4" s="1"/>
  <c r="AJ359" i="4" l="1"/>
  <c r="AN359" i="4" s="1"/>
  <c r="AD580" i="14" s="1"/>
  <c r="AC360" i="4"/>
  <c r="AO359" i="4" l="1"/>
  <c r="AP359" i="4" s="1"/>
  <c r="AQ359" i="4" s="1"/>
  <c r="AJ358" i="14"/>
  <c r="AK360" i="4"/>
  <c r="AL360" i="4" s="1"/>
  <c r="AM360" i="4" s="1"/>
  <c r="AE360" i="4"/>
  <c r="AG360" i="4" s="1"/>
  <c r="AH360" i="4" l="1"/>
  <c r="AI360" i="4"/>
  <c r="AJ360" i="4" l="1"/>
  <c r="AO360" i="4" s="1"/>
  <c r="AP360" i="4" s="1"/>
  <c r="AJ359" i="14" s="1"/>
  <c r="AC361" i="4"/>
  <c r="AN360" i="4" l="1"/>
  <c r="AE361" i="4"/>
  <c r="AG361" i="4" s="1"/>
  <c r="AK361" i="4"/>
  <c r="AL361" i="4" s="1"/>
  <c r="AM361" i="4" s="1"/>
  <c r="AQ360" i="4" l="1"/>
  <c r="AD597" i="14"/>
  <c r="AH361" i="4"/>
  <c r="AI361" i="4"/>
  <c r="AJ361" i="4" l="1"/>
  <c r="AO361" i="4" s="1"/>
  <c r="AP361" i="4" s="1"/>
  <c r="AJ360" i="14" s="1"/>
  <c r="AN361" i="4" l="1"/>
  <c r="AD621" i="14" s="1"/>
  <c r="AC362" i="4"/>
  <c r="AQ361" i="4" l="1"/>
  <c r="AE362" i="4"/>
  <c r="AG362" i="4" s="1"/>
  <c r="AK362" i="4"/>
  <c r="AL362" i="4" s="1"/>
  <c r="AM362" i="4" s="1"/>
  <c r="AH362" i="4" l="1"/>
  <c r="AI362" i="4"/>
  <c r="AJ362" i="4"/>
  <c r="AO362" i="4" s="1"/>
  <c r="AP362" i="4" s="1"/>
  <c r="AJ361" i="14" s="1"/>
  <c r="AN362" i="4" l="1"/>
  <c r="AQ362" i="4" l="1"/>
  <c r="AD640" i="14"/>
  <c r="AC363" i="4"/>
  <c r="AK363" i="4" l="1"/>
  <c r="AL363" i="4" s="1"/>
  <c r="AM363" i="4" s="1"/>
  <c r="AE363" i="4"/>
  <c r="AI363" i="4" s="1"/>
  <c r="AG363" i="4" l="1"/>
  <c r="AH363" i="4" s="1"/>
  <c r="AJ363" i="4" l="1"/>
  <c r="AO363" i="4" s="1"/>
  <c r="AP363" i="4" s="1"/>
  <c r="AJ362" i="14" s="1"/>
  <c r="AN363" i="4" l="1"/>
  <c r="AC364" i="4"/>
  <c r="AQ363" i="4" l="1"/>
  <c r="AD664" i="14"/>
  <c r="AK364" i="4"/>
  <c r="AL364" i="4" s="1"/>
  <c r="AM364" i="4" s="1"/>
  <c r="AE364" i="4"/>
  <c r="AG364" i="4" s="1"/>
  <c r="AH364" i="4" l="1"/>
  <c r="AJ364" i="4"/>
  <c r="AI364" i="4"/>
  <c r="AN364" i="4" l="1"/>
  <c r="AD694" i="14" s="1"/>
  <c r="AO364" i="4"/>
  <c r="AP364" i="4" s="1"/>
  <c r="AJ363" i="14" s="1"/>
  <c r="AC365" i="4" l="1"/>
  <c r="AQ364" i="4"/>
  <c r="AE365" i="4" l="1"/>
  <c r="AG365" i="4" s="1"/>
  <c r="AK365" i="4"/>
  <c r="AL365" i="4" s="1"/>
  <c r="AM365" i="4" s="1"/>
  <c r="AH365" i="4" l="1"/>
  <c r="AI365" i="4"/>
  <c r="AJ365" i="4"/>
  <c r="AN365" i="4" s="1"/>
  <c r="AD719" i="14" s="1"/>
  <c r="AO365" i="4" l="1"/>
  <c r="AP365" i="4" s="1"/>
  <c r="AQ365" i="4" l="1"/>
  <c r="AJ364" i="14"/>
  <c r="AC366" i="4"/>
  <c r="AK366" i="4" l="1"/>
  <c r="AL366" i="4" s="1"/>
  <c r="AM366" i="4" s="1"/>
  <c r="AE366" i="4"/>
  <c r="AI366" i="4" s="1"/>
  <c r="AG366" i="4" l="1"/>
  <c r="AJ366" i="4" s="1"/>
  <c r="AH366" i="4" l="1"/>
  <c r="AO366" i="4"/>
  <c r="AP366" i="4" s="1"/>
  <c r="AJ365" i="14" s="1"/>
  <c r="AN366" i="4"/>
  <c r="AD729" i="14" s="1"/>
  <c r="AQ366" i="4" l="1"/>
  <c r="AC367" i="4"/>
  <c r="AK367" i="4" s="1"/>
  <c r="AL367" i="4" s="1"/>
  <c r="AM367" i="4" s="1"/>
  <c r="AE367" i="4" l="1"/>
  <c r="AI367" i="4" s="1"/>
  <c r="AG367" i="4" l="1"/>
  <c r="AJ367" i="4" s="1"/>
  <c r="AH367" i="4" l="1"/>
  <c r="AN367" i="4"/>
  <c r="AD671" i="14" s="1"/>
  <c r="AO367" i="4"/>
  <c r="AP367" i="4" s="1"/>
  <c r="AJ366" i="14" s="1"/>
  <c r="AC368" i="4" l="1"/>
  <c r="AK368" i="4" s="1"/>
  <c r="AL368" i="4" s="1"/>
  <c r="AM368" i="4" s="1"/>
  <c r="AQ367" i="4"/>
  <c r="AE368" i="4" l="1"/>
  <c r="AG368" i="4" s="1"/>
  <c r="AJ368" i="4" s="1"/>
  <c r="AI368" i="4" l="1"/>
  <c r="AH368" i="4"/>
  <c r="AO368" i="4"/>
  <c r="AP368" i="4" s="1"/>
  <c r="AJ367" i="14" s="1"/>
  <c r="AN368" i="4"/>
  <c r="AD669" i="14" s="1"/>
  <c r="AQ368" i="4" l="1"/>
  <c r="AC369" i="4"/>
  <c r="AE369" i="4" l="1"/>
  <c r="AI369" i="4" s="1"/>
  <c r="AK369" i="4"/>
  <c r="AL369" i="4" s="1"/>
  <c r="AM369" i="4" s="1"/>
  <c r="AG369" i="4" l="1"/>
  <c r="AJ369" i="4" s="1"/>
  <c r="AO369" i="4" s="1"/>
  <c r="AP369" i="4" s="1"/>
  <c r="AJ368" i="14" s="1"/>
  <c r="AH369" i="4" l="1"/>
  <c r="AN369" i="4"/>
  <c r="AC370" i="4"/>
  <c r="AE370" i="4" s="1"/>
  <c r="AI370" i="4" s="1"/>
  <c r="AQ369" i="4" l="1"/>
  <c r="AD700" i="14"/>
  <c r="AG370" i="4"/>
  <c r="AJ370" i="4" s="1"/>
  <c r="AO370" i="4" s="1"/>
  <c r="AP370" i="4" s="1"/>
  <c r="AJ369" i="14" s="1"/>
  <c r="AK370" i="4"/>
  <c r="AL370" i="4" s="1"/>
  <c r="AM370" i="4" s="1"/>
  <c r="AH370" i="4" l="1"/>
  <c r="AN370" i="4"/>
  <c r="AC371" i="4"/>
  <c r="AK371" i="4" s="1"/>
  <c r="AL371" i="4" s="1"/>
  <c r="AM371" i="4" s="1"/>
  <c r="AQ370" i="4" l="1"/>
  <c r="AD693" i="14"/>
  <c r="AE371" i="4"/>
  <c r="AI371" i="4" s="1"/>
  <c r="AG371" i="4" l="1"/>
  <c r="AJ371" i="4" s="1"/>
  <c r="AO371" i="4" s="1"/>
  <c r="AP371" i="4" s="1"/>
  <c r="AJ370" i="14" s="1"/>
  <c r="AH371" i="4" l="1"/>
  <c r="AN371" i="4"/>
  <c r="AQ371" i="4" l="1"/>
  <c r="AD670" i="14"/>
  <c r="AC372" i="4"/>
  <c r="AK372" i="4" s="1"/>
  <c r="AL372" i="4" s="1"/>
  <c r="AM372" i="4" s="1"/>
  <c r="AE372" i="4" l="1"/>
  <c r="AG372" i="4" s="1"/>
  <c r="AI372" i="4" l="1"/>
  <c r="AH372" i="4"/>
  <c r="AC373" i="4" s="1"/>
  <c r="AK373" i="4" s="1"/>
  <c r="AL373" i="4" s="1"/>
  <c r="AM373" i="4" s="1"/>
  <c r="AJ372" i="4"/>
  <c r="AO372" i="4" l="1"/>
  <c r="AP372" i="4" s="1"/>
  <c r="AJ371" i="14" s="1"/>
  <c r="AN372" i="4"/>
  <c r="AD697" i="14" s="1"/>
  <c r="AE373" i="4"/>
  <c r="AG373" i="4" l="1"/>
  <c r="AH373" i="4" s="1"/>
  <c r="AI373" i="4"/>
  <c r="AQ372" i="4"/>
  <c r="AJ373" i="4" l="1"/>
  <c r="AN373" i="4" s="1"/>
  <c r="AD722" i="14" s="1"/>
  <c r="AC374" i="4"/>
  <c r="AE374" i="4" s="1"/>
  <c r="AO373" i="4"/>
  <c r="AP373" i="4" s="1"/>
  <c r="AQ373" i="4" l="1"/>
  <c r="AJ372" i="14"/>
  <c r="AG374" i="4"/>
  <c r="AH374" i="4" s="1"/>
  <c r="AK374" i="4"/>
  <c r="AL374" i="4" s="1"/>
  <c r="AM374" i="4" s="1"/>
  <c r="AI374" i="4"/>
  <c r="AJ374" i="4" l="1"/>
  <c r="AO374" i="4" s="1"/>
  <c r="AP374" i="4" s="1"/>
  <c r="AJ373" i="14" s="1"/>
  <c r="AC375" i="4"/>
  <c r="AN374" i="4" l="1"/>
  <c r="AE375" i="4"/>
  <c r="AG375" i="4" s="1"/>
  <c r="AK375" i="4"/>
  <c r="AL375" i="4" s="1"/>
  <c r="AM375" i="4" s="1"/>
  <c r="AQ374" i="4" l="1"/>
  <c r="AD731" i="14"/>
  <c r="AH375" i="4"/>
  <c r="AI375" i="4"/>
  <c r="AJ375" i="4" l="1"/>
  <c r="AN375" i="4" s="1"/>
  <c r="AD733" i="14" s="1"/>
  <c r="AO375" i="4" l="1"/>
  <c r="AP375" i="4" s="1"/>
  <c r="AC376" i="4"/>
  <c r="AQ375" i="4" l="1"/>
  <c r="AJ374" i="14"/>
  <c r="AE376" i="4"/>
  <c r="AG376" i="4" s="1"/>
  <c r="AK376" i="4"/>
  <c r="AL376" i="4" s="1"/>
  <c r="AM376" i="4" s="1"/>
  <c r="AH376" i="4" l="1"/>
  <c r="AJ376" i="4"/>
  <c r="AO376" i="4" s="1"/>
  <c r="AP376" i="4" s="1"/>
  <c r="AJ375" i="14" s="1"/>
  <c r="AI376" i="4"/>
  <c r="AN376" i="4" l="1"/>
  <c r="AC377" i="4"/>
  <c r="AK377" i="4" s="1"/>
  <c r="AL377" i="4" s="1"/>
  <c r="AM377" i="4" s="1"/>
  <c r="AQ376" i="4" l="1"/>
  <c r="AD727" i="14"/>
  <c r="AE377" i="4"/>
  <c r="AG377" i="4" s="1"/>
  <c r="AH377" i="4" l="1"/>
  <c r="AJ377" i="4"/>
  <c r="AO377" i="4" s="1"/>
  <c r="AP377" i="4" s="1"/>
  <c r="AJ376" i="14" s="1"/>
  <c r="AI377" i="4"/>
  <c r="AN377" i="4" l="1"/>
  <c r="AC378" i="4"/>
  <c r="AK378" i="4" s="1"/>
  <c r="AL378" i="4" s="1"/>
  <c r="AM378" i="4" s="1"/>
  <c r="AQ377" i="4" l="1"/>
  <c r="AD734" i="14"/>
  <c r="AE378" i="4"/>
  <c r="AI378" i="4" s="1"/>
  <c r="AG378" i="4" l="1"/>
  <c r="AH378" i="4" s="1"/>
  <c r="AJ378" i="4" l="1"/>
  <c r="AO378" i="4" s="1"/>
  <c r="AP378" i="4" s="1"/>
  <c r="AJ377" i="14" s="1"/>
  <c r="AC379" i="4"/>
  <c r="AK379" i="4" s="1"/>
  <c r="AL379" i="4" s="1"/>
  <c r="AM379" i="4" s="1"/>
  <c r="AN378" i="4" l="1"/>
  <c r="AE379" i="4"/>
  <c r="AG379" i="4" s="1"/>
  <c r="AQ378" i="4" l="1"/>
  <c r="AD661" i="14"/>
  <c r="AH379" i="4"/>
  <c r="AI379" i="4"/>
  <c r="AJ379" i="4"/>
  <c r="AN379" i="4" s="1"/>
  <c r="AD566" i="14" s="1"/>
  <c r="AO379" i="4" l="1"/>
  <c r="AP379" i="4" s="1"/>
  <c r="AC380" i="4"/>
  <c r="AE380" i="4" s="1"/>
  <c r="AQ379" i="4" l="1"/>
  <c r="AJ378" i="14"/>
  <c r="AG380" i="4"/>
  <c r="AH380" i="4" s="1"/>
  <c r="AK380" i="4"/>
  <c r="AL380" i="4" s="1"/>
  <c r="AM380" i="4" s="1"/>
  <c r="AI380" i="4"/>
  <c r="AJ380" i="4" l="1"/>
  <c r="AO380" i="4" s="1"/>
  <c r="AP380" i="4" s="1"/>
  <c r="AJ379" i="14" s="1"/>
  <c r="AN380" i="4" l="1"/>
  <c r="AQ380" i="4" l="1"/>
  <c r="AD540" i="14"/>
  <c r="AC381" i="4"/>
  <c r="AK381" i="4" l="1"/>
  <c r="AL381" i="4" s="1"/>
  <c r="AM381" i="4" s="1"/>
  <c r="AE381" i="4"/>
  <c r="AI381" i="4" s="1"/>
  <c r="AG381" i="4" l="1"/>
  <c r="AH381" i="4" s="1"/>
  <c r="AJ381" i="4" l="1"/>
  <c r="AO381" i="4" s="1"/>
  <c r="AP381" i="4" s="1"/>
  <c r="AJ380" i="14" s="1"/>
  <c r="AN381" i="4" l="1"/>
  <c r="AC382" i="4"/>
  <c r="AQ381" i="4" l="1"/>
  <c r="AD495" i="14"/>
  <c r="AK382" i="4"/>
  <c r="AL382" i="4" s="1"/>
  <c r="AM382" i="4" s="1"/>
  <c r="AE382" i="4"/>
  <c r="AI382" i="4" s="1"/>
  <c r="AG382" i="4" l="1"/>
  <c r="AH382" i="4" s="1"/>
  <c r="AJ382" i="4" l="1"/>
  <c r="AN382" i="4" s="1"/>
  <c r="AD427" i="14" s="1"/>
  <c r="AO382" i="4" l="1"/>
  <c r="AP382" i="4" s="1"/>
  <c r="AC383" i="4"/>
  <c r="AQ382" i="4" l="1"/>
  <c r="AJ381" i="14"/>
  <c r="AK383" i="4"/>
  <c r="AL383" i="4" s="1"/>
  <c r="AM383" i="4" s="1"/>
  <c r="AE383" i="4"/>
  <c r="AI383" i="4" s="1"/>
  <c r="AG383" i="4" l="1"/>
  <c r="AJ383" i="4" s="1"/>
  <c r="AH383" i="4" l="1"/>
  <c r="AO383" i="4"/>
  <c r="AP383" i="4" s="1"/>
  <c r="AJ382" i="14" s="1"/>
  <c r="AN383" i="4"/>
  <c r="AD439" i="14" s="1"/>
  <c r="AC384" i="4" l="1"/>
  <c r="AK384" i="4" s="1"/>
  <c r="AL384" i="4" s="1"/>
  <c r="AM384" i="4" s="1"/>
  <c r="AQ383" i="4"/>
  <c r="AE384" i="4" l="1"/>
  <c r="AI384" i="4" s="1"/>
  <c r="AG384" i="4" l="1"/>
  <c r="AH384" i="4" s="1"/>
  <c r="AJ384" i="4" l="1"/>
  <c r="AN384" i="4" s="1"/>
  <c r="AD450" i="14" s="1"/>
  <c r="AO384" i="4"/>
  <c r="AP384" i="4" s="1"/>
  <c r="AJ383" i="14" s="1"/>
  <c r="AC385" i="4" l="1"/>
  <c r="AQ384" i="4"/>
  <c r="AK385" i="4" l="1"/>
  <c r="AL385" i="4" s="1"/>
  <c r="AM385" i="4" s="1"/>
  <c r="AE385" i="4"/>
  <c r="AI385" i="4" s="1"/>
  <c r="AG385" i="4" l="1"/>
  <c r="AJ385" i="4" s="1"/>
  <c r="AO385" i="4" s="1"/>
  <c r="AP385" i="4" s="1"/>
  <c r="AJ384" i="14" s="1"/>
  <c r="AH385" i="4"/>
  <c r="AN385" i="4" l="1"/>
  <c r="AQ385" i="4"/>
  <c r="AD461" i="14"/>
  <c r="AC386" i="4"/>
  <c r="AK386" i="4" s="1"/>
  <c r="AL386" i="4" s="1"/>
  <c r="AM386" i="4" s="1"/>
  <c r="AE386" i="4" l="1"/>
  <c r="AI386" i="4" s="1"/>
  <c r="AG386" i="4" l="1"/>
  <c r="AJ386" i="4" s="1"/>
  <c r="AO386" i="4" s="1"/>
  <c r="AP386" i="4" s="1"/>
  <c r="AJ385" i="14" s="1"/>
  <c r="AN386" i="4" l="1"/>
  <c r="AH386" i="4"/>
  <c r="AC387" i="4"/>
  <c r="AK387" i="4" s="1"/>
  <c r="AL387" i="4" s="1"/>
  <c r="AM387" i="4" s="1"/>
  <c r="AQ386" i="4" l="1"/>
  <c r="AD418" i="14"/>
  <c r="AE387" i="4"/>
  <c r="AG387" i="4" s="1"/>
  <c r="AI387" i="4" l="1"/>
  <c r="AH387" i="4"/>
  <c r="AC388" i="4" s="1"/>
  <c r="AK388" i="4" s="1"/>
  <c r="AL388" i="4" s="1"/>
  <c r="AM388" i="4" s="1"/>
  <c r="AJ387" i="4"/>
  <c r="AO387" i="4" s="1"/>
  <c r="AP387" i="4" s="1"/>
  <c r="AJ386" i="14" s="1"/>
  <c r="AN387" i="4" l="1"/>
  <c r="AE388" i="4"/>
  <c r="AG388" i="4" s="1"/>
  <c r="AQ387" i="4" l="1"/>
  <c r="AD408" i="14"/>
  <c r="AH388" i="4"/>
  <c r="AI388" i="4"/>
  <c r="AJ388" i="4"/>
  <c r="AO388" i="4" s="1"/>
  <c r="AP388" i="4" s="1"/>
  <c r="AJ387" i="14" s="1"/>
  <c r="AN388" i="4" l="1"/>
  <c r="AQ388" i="4" l="1"/>
  <c r="AD399" i="14"/>
  <c r="AC389" i="4"/>
  <c r="AK389" i="4" l="1"/>
  <c r="AL389" i="4" s="1"/>
  <c r="AM389" i="4" s="1"/>
  <c r="AE389" i="4"/>
  <c r="AI389" i="4" s="1"/>
  <c r="AG389" i="4" l="1"/>
  <c r="AJ389" i="4" s="1"/>
  <c r="AO389" i="4" s="1"/>
  <c r="AP389" i="4" s="1"/>
  <c r="AJ388" i="14" s="1"/>
  <c r="AH389" i="4" l="1"/>
  <c r="AC390" i="4" s="1"/>
  <c r="AK390" i="4" s="1"/>
  <c r="AL390" i="4" s="1"/>
  <c r="AM390" i="4" s="1"/>
  <c r="AN389" i="4"/>
  <c r="AQ389" i="4" l="1"/>
  <c r="AD383" i="14"/>
  <c r="AE390" i="4"/>
  <c r="AI390" i="4" s="1"/>
  <c r="AG390" i="4" l="1"/>
  <c r="AH390" i="4" s="1"/>
  <c r="AJ390" i="4" l="1"/>
  <c r="AC391" i="4" l="1"/>
  <c r="AO390" i="4"/>
  <c r="AP390" i="4" s="1"/>
  <c r="AJ389" i="14" s="1"/>
  <c r="AN390" i="4"/>
  <c r="AD386" i="14" s="1"/>
  <c r="AQ390" i="4" l="1"/>
  <c r="AK391" i="4"/>
  <c r="AL391" i="4" s="1"/>
  <c r="AM391" i="4" s="1"/>
  <c r="AE391" i="4"/>
  <c r="AI391" i="4" s="1"/>
  <c r="AG391" i="4" l="1"/>
  <c r="AJ391" i="4" s="1"/>
  <c r="AH391" i="4" l="1"/>
  <c r="AN391" i="4"/>
  <c r="AD346" i="14" s="1"/>
  <c r="AO391" i="4"/>
  <c r="AP391" i="4" s="1"/>
  <c r="AJ390" i="14" s="1"/>
  <c r="AC392" i="4" l="1"/>
  <c r="AQ391" i="4"/>
  <c r="AK392" i="4" l="1"/>
  <c r="AL392" i="4" s="1"/>
  <c r="AM392" i="4" s="1"/>
  <c r="AE392" i="4"/>
  <c r="AI392" i="4" s="1"/>
  <c r="AG392" i="4" l="1"/>
  <c r="AJ392" i="4" s="1"/>
  <c r="AH392" i="4" l="1"/>
  <c r="AO392" i="4"/>
  <c r="AP392" i="4" s="1"/>
  <c r="AJ391" i="14" s="1"/>
  <c r="AN392" i="4"/>
  <c r="AD295" i="14" s="1"/>
  <c r="AC393" i="4" l="1"/>
  <c r="AK393" i="4" s="1"/>
  <c r="AL393" i="4" s="1"/>
  <c r="AM393" i="4" s="1"/>
  <c r="AQ392" i="4"/>
  <c r="AE393" i="4" l="1"/>
  <c r="AI393" i="4" s="1"/>
  <c r="AG393" i="4" l="1"/>
  <c r="AJ393" i="4" s="1"/>
  <c r="AH393" i="4"/>
  <c r="AN393" i="4"/>
  <c r="AD291" i="14" s="1"/>
  <c r="AO393" i="4"/>
  <c r="AP393" i="4" s="1"/>
  <c r="AQ393" i="4" l="1"/>
  <c r="AJ392" i="14"/>
  <c r="AC394" i="4"/>
  <c r="AK394" i="4" s="1"/>
  <c r="AL394" i="4" s="1"/>
  <c r="AM394" i="4" s="1"/>
  <c r="AE394" i="4" l="1"/>
  <c r="AI394" i="4" s="1"/>
  <c r="AG394" i="4" l="1"/>
  <c r="AJ394" i="4" s="1"/>
  <c r="AH394" i="4" l="1"/>
  <c r="AC395" i="4" s="1"/>
  <c r="AN394" i="4"/>
  <c r="AD274" i="14" s="1"/>
  <c r="AO394" i="4"/>
  <c r="AP394" i="4" s="1"/>
  <c r="AJ393" i="14" s="1"/>
  <c r="AE395" i="4" l="1"/>
  <c r="AK395" i="4"/>
  <c r="AL395" i="4" s="1"/>
  <c r="AM395" i="4" s="1"/>
  <c r="AQ394" i="4"/>
  <c r="AG395" i="4" l="1"/>
  <c r="AJ395" i="4" s="1"/>
  <c r="AO395" i="4" s="1"/>
  <c r="AP395" i="4" s="1"/>
  <c r="AJ394" i="14" s="1"/>
  <c r="AI395" i="4"/>
  <c r="AN395" i="4" l="1"/>
  <c r="AD277" i="14" s="1"/>
  <c r="AH395" i="4"/>
  <c r="AC396" i="4" s="1"/>
  <c r="AK396" i="4" s="1"/>
  <c r="AL396" i="4" s="1"/>
  <c r="AM396" i="4" s="1"/>
  <c r="AQ395" i="4"/>
  <c r="AE396" i="4" l="1"/>
  <c r="AI396" i="4" s="1"/>
  <c r="AG396" i="4" l="1"/>
  <c r="AJ396" i="4" s="1"/>
  <c r="AO396" i="4" s="1"/>
  <c r="AP396" i="4" s="1"/>
  <c r="AJ395" i="14" s="1"/>
  <c r="AH396" i="4" l="1"/>
  <c r="AC397" i="4" s="1"/>
  <c r="AN396" i="4"/>
  <c r="AQ396" i="4" l="1"/>
  <c r="AD280" i="14"/>
  <c r="AK397" i="4"/>
  <c r="AL397" i="4" s="1"/>
  <c r="AM397" i="4" s="1"/>
  <c r="AE397" i="4"/>
  <c r="AI397" i="4" s="1"/>
  <c r="AG397" i="4" l="1"/>
  <c r="AJ397" i="4" l="1"/>
  <c r="AH397" i="4"/>
  <c r="AC398" i="4" s="1"/>
  <c r="AK398" i="4" l="1"/>
  <c r="AL398" i="4" s="1"/>
  <c r="AM398" i="4" s="1"/>
  <c r="AE398" i="4"/>
  <c r="AG398" i="4" s="1"/>
  <c r="AJ398" i="4" s="1"/>
  <c r="AO397" i="4"/>
  <c r="AP397" i="4" s="1"/>
  <c r="AJ396" i="14" s="1"/>
  <c r="AN397" i="4"/>
  <c r="AD290" i="14" s="1"/>
  <c r="AI398" i="4" l="1"/>
  <c r="AH398" i="4"/>
  <c r="AN398" i="4"/>
  <c r="AD298" i="14" s="1"/>
  <c r="AQ397" i="4"/>
  <c r="AO398" i="4"/>
  <c r="AP398" i="4" s="1"/>
  <c r="AQ398" i="4" l="1"/>
  <c r="AJ397" i="14"/>
  <c r="AC399" i="4"/>
  <c r="AK399" i="4" l="1"/>
  <c r="AL399" i="4" s="1"/>
  <c r="AM399" i="4" s="1"/>
  <c r="AE399" i="4"/>
  <c r="AI399" i="4" s="1"/>
  <c r="AG399" i="4" l="1"/>
  <c r="AH399" i="4" s="1"/>
  <c r="AJ399" i="4" l="1"/>
  <c r="AN399" i="4" s="1"/>
  <c r="AD310" i="14" s="1"/>
  <c r="AO399" i="4" l="1"/>
  <c r="AP399" i="4" s="1"/>
  <c r="AC400" i="4"/>
  <c r="AQ399" i="4" l="1"/>
  <c r="AJ398" i="14"/>
  <c r="AE400" i="4"/>
  <c r="AI400" i="4" s="1"/>
  <c r="AK400" i="4"/>
  <c r="AL400" i="4" s="1"/>
  <c r="AM400" i="4" s="1"/>
  <c r="AG400" i="4" l="1"/>
  <c r="AH400" i="4" s="1"/>
  <c r="AJ400" i="4" l="1"/>
  <c r="AC401" i="4"/>
  <c r="AK401" i="4" s="1"/>
  <c r="AL401" i="4" s="1"/>
  <c r="AM401" i="4" s="1"/>
  <c r="AO400" i="4" l="1"/>
  <c r="AP400" i="4" s="1"/>
  <c r="AJ399" i="14" s="1"/>
  <c r="AN400" i="4"/>
  <c r="AD323" i="14" s="1"/>
  <c r="AE401" i="4"/>
  <c r="AG401" i="4" s="1"/>
  <c r="AH401" i="4" l="1"/>
  <c r="AQ400" i="4"/>
  <c r="AI401" i="4"/>
  <c r="AJ401" i="4" l="1"/>
  <c r="AC402" i="4" l="1"/>
  <c r="AN401" i="4"/>
  <c r="AD337" i="14" s="1"/>
  <c r="AO401" i="4"/>
  <c r="AP401" i="4" s="1"/>
  <c r="AJ400" i="14" s="1"/>
  <c r="AK402" i="4" l="1"/>
  <c r="AL402" i="4" s="1"/>
  <c r="AM402" i="4" s="1"/>
  <c r="AQ401" i="4"/>
  <c r="AE402" i="4"/>
  <c r="AI402" i="4" s="1"/>
  <c r="AG402" i="4" l="1"/>
  <c r="AJ402" i="4" s="1"/>
  <c r="AN402" i="4" s="1"/>
  <c r="AD354" i="14" s="1"/>
  <c r="AH402" i="4" l="1"/>
  <c r="AC403" i="4" s="1"/>
  <c r="AK403" i="4" s="1"/>
  <c r="AL403" i="4" s="1"/>
  <c r="AM403" i="4" s="1"/>
  <c r="AO402" i="4"/>
  <c r="AP402" i="4" s="1"/>
  <c r="AQ402" i="4" l="1"/>
  <c r="AJ401" i="14"/>
  <c r="AE403" i="4"/>
  <c r="AI403" i="4" s="1"/>
  <c r="AG403" i="4" l="1"/>
  <c r="AJ403" i="4" s="1"/>
  <c r="AN403" i="4" s="1"/>
  <c r="AD268" i="14" s="1"/>
  <c r="AH403" i="4" l="1"/>
  <c r="AO403" i="4"/>
  <c r="AP403" i="4" s="1"/>
  <c r="AQ403" i="4" l="1"/>
  <c r="AJ402" i="14"/>
  <c r="AC404" i="4"/>
  <c r="AK404" i="4" l="1"/>
  <c r="AL404" i="4" s="1"/>
  <c r="AM404" i="4" s="1"/>
  <c r="AE404" i="4"/>
  <c r="AI404" i="4" s="1"/>
  <c r="AG404" i="4" l="1"/>
  <c r="AJ404" i="4" s="1"/>
  <c r="AN404" i="4" s="1"/>
  <c r="AD278" i="14" s="1"/>
  <c r="AH404" i="4" l="1"/>
  <c r="AO404" i="4"/>
  <c r="AP404" i="4" s="1"/>
  <c r="AQ404" i="4" l="1"/>
  <c r="AJ403" i="14"/>
  <c r="AC405" i="4"/>
  <c r="AK405" i="4" l="1"/>
  <c r="AL405" i="4" s="1"/>
  <c r="AM405" i="4" s="1"/>
  <c r="AE405" i="4"/>
  <c r="AI405" i="4" l="1"/>
  <c r="AG405" i="4"/>
  <c r="AJ405" i="4" s="1"/>
  <c r="AH405" i="4" l="1"/>
  <c r="AN405" i="4"/>
  <c r="AD261" i="14" s="1"/>
  <c r="AO405" i="4"/>
  <c r="AP405" i="4" s="1"/>
  <c r="AQ405" i="4" l="1"/>
  <c r="AJ404" i="14"/>
  <c r="AC406" i="4"/>
  <c r="AE406" i="4" l="1"/>
  <c r="AI406" i="4" s="1"/>
  <c r="AK406" i="4"/>
  <c r="AL406" i="4" s="1"/>
  <c r="AM406" i="4" s="1"/>
  <c r="AG406" i="4" l="1"/>
  <c r="AJ406" i="4" s="1"/>
  <c r="AO406" i="4" s="1"/>
  <c r="AP406" i="4" s="1"/>
  <c r="AJ405" i="14" s="1"/>
  <c r="AN406" i="4" l="1"/>
  <c r="AH406" i="4"/>
  <c r="AC407" i="4" s="1"/>
  <c r="AQ406" i="4" l="1"/>
  <c r="AD260" i="14"/>
  <c r="AE407" i="4"/>
  <c r="AI407" i="4" s="1"/>
  <c r="AK407" i="4"/>
  <c r="AL407" i="4" s="1"/>
  <c r="AM407" i="4" s="1"/>
  <c r="AG407" i="4"/>
  <c r="AJ407" i="4" s="1"/>
  <c r="AN407" i="4" l="1"/>
  <c r="AD270" i="14" s="1"/>
  <c r="AH407" i="4"/>
  <c r="AC408" i="4" s="1"/>
  <c r="AO407" i="4"/>
  <c r="AP407" i="4" s="1"/>
  <c r="AQ407" i="4" l="1"/>
  <c r="AJ406" i="14"/>
  <c r="AK408" i="4"/>
  <c r="AL408" i="4" s="1"/>
  <c r="AM408" i="4" s="1"/>
  <c r="AE408" i="4"/>
  <c r="AG408" i="4" s="1"/>
  <c r="AH408" i="4" l="1"/>
  <c r="AI408" i="4"/>
  <c r="AJ408" i="4"/>
  <c r="AN408" i="4" l="1"/>
  <c r="AD253" i="14" s="1"/>
  <c r="AO408" i="4"/>
  <c r="AP408" i="4" s="1"/>
  <c r="AJ407" i="14" s="1"/>
  <c r="AQ408" i="4" l="1"/>
  <c r="AC409" i="4"/>
  <c r="AK409" i="4" l="1"/>
  <c r="AL409" i="4" s="1"/>
  <c r="AM409" i="4" s="1"/>
  <c r="AE409" i="4"/>
  <c r="AG409" i="4" s="1"/>
  <c r="AH409" i="4" l="1"/>
  <c r="AI409" i="4"/>
  <c r="AJ409" i="4"/>
  <c r="AC410" i="4" l="1"/>
  <c r="AK410" i="4" s="1"/>
  <c r="AL410" i="4" s="1"/>
  <c r="AM410" i="4" s="1"/>
  <c r="AN409" i="4"/>
  <c r="AD265" i="14" s="1"/>
  <c r="AO409" i="4"/>
  <c r="AP409" i="4" s="1"/>
  <c r="AJ408" i="14" s="1"/>
  <c r="AQ409" i="4" l="1"/>
  <c r="AE410" i="4"/>
  <c r="AG410" i="4" l="1"/>
  <c r="AJ410" i="4" s="1"/>
  <c r="AI410" i="4"/>
  <c r="AH410" i="4" l="1"/>
  <c r="AN410" i="4"/>
  <c r="AD276" i="14" s="1"/>
  <c r="AO410" i="4"/>
  <c r="AP410" i="4" s="1"/>
  <c r="AQ410" i="4" l="1"/>
  <c r="AJ409" i="14"/>
  <c r="AC411" i="4"/>
  <c r="AK411" i="4" l="1"/>
  <c r="AL411" i="4" s="1"/>
  <c r="AM411" i="4" s="1"/>
  <c r="AE411" i="4"/>
  <c r="AG411" i="4" s="1"/>
  <c r="AH411" i="4" l="1"/>
  <c r="AI411" i="4"/>
  <c r="AJ411" i="4"/>
  <c r="AO411" i="4" l="1"/>
  <c r="AP411" i="4" s="1"/>
  <c r="AJ410" i="14" s="1"/>
  <c r="AN411" i="4"/>
  <c r="AD246" i="14" s="1"/>
  <c r="AC412" i="4" l="1"/>
  <c r="AQ411" i="4"/>
  <c r="AE412" i="4" l="1"/>
  <c r="AG412" i="4" s="1"/>
  <c r="AK412" i="4"/>
  <c r="AL412" i="4" s="1"/>
  <c r="AM412" i="4" s="1"/>
  <c r="AH412" i="4" l="1"/>
  <c r="AI412" i="4"/>
  <c r="AJ412" i="4"/>
  <c r="AC413" i="4" l="1"/>
  <c r="AO412" i="4"/>
  <c r="AP412" i="4" s="1"/>
  <c r="AJ411" i="14" s="1"/>
  <c r="AN412" i="4"/>
  <c r="AD197" i="14" s="1"/>
  <c r="AQ412" i="4" l="1"/>
  <c r="AE413" i="4"/>
  <c r="AI413" i="4" s="1"/>
  <c r="AK413" i="4"/>
  <c r="AL413" i="4" s="1"/>
  <c r="AM413" i="4" s="1"/>
  <c r="AG413" i="4" l="1"/>
  <c r="AJ413" i="4" s="1"/>
  <c r="AO413" i="4" s="1"/>
  <c r="AP413" i="4" s="1"/>
  <c r="AJ412" i="14" s="1"/>
  <c r="AH413" i="4" l="1"/>
  <c r="AC414" i="4" s="1"/>
  <c r="AN413" i="4"/>
  <c r="AQ413" i="4" l="1"/>
  <c r="AD211" i="14"/>
  <c r="AK414" i="4"/>
  <c r="AL414" i="4" s="1"/>
  <c r="AM414" i="4" s="1"/>
  <c r="AE414" i="4"/>
  <c r="AI414" i="4" s="1"/>
  <c r="AG414" i="4" l="1"/>
  <c r="AJ414" i="4" s="1"/>
  <c r="AH414" i="4" l="1"/>
  <c r="AO414" i="4"/>
  <c r="AP414" i="4" s="1"/>
  <c r="AJ413" i="14" s="1"/>
  <c r="AN414" i="4"/>
  <c r="AC415" i="4"/>
  <c r="AQ414" i="4" l="1"/>
  <c r="AD201" i="14"/>
  <c r="AK415" i="4"/>
  <c r="AL415" i="4" s="1"/>
  <c r="AM415" i="4" s="1"/>
  <c r="AE415" i="4"/>
  <c r="AI415" i="4" s="1"/>
  <c r="AG415" i="4" l="1"/>
  <c r="AJ415" i="4" s="1"/>
  <c r="AO415" i="4" s="1"/>
  <c r="AP415" i="4" s="1"/>
  <c r="AJ414" i="14" s="1"/>
  <c r="AH415" i="4" l="1"/>
  <c r="AN415" i="4"/>
  <c r="AC416" i="4"/>
  <c r="AK416" i="4" s="1"/>
  <c r="AL416" i="4" s="1"/>
  <c r="AM416" i="4" s="1"/>
  <c r="AQ415" i="4" l="1"/>
  <c r="AD186" i="14"/>
  <c r="AE416" i="4"/>
  <c r="AG416" i="4" l="1"/>
  <c r="AJ416" i="4" s="1"/>
  <c r="AI416" i="4"/>
  <c r="AH416" i="4" l="1"/>
  <c r="AN416" i="4"/>
  <c r="AD168" i="14" s="1"/>
  <c r="AO416" i="4"/>
  <c r="AP416" i="4" s="1"/>
  <c r="AJ415" i="14" s="1"/>
  <c r="AC417" i="4"/>
  <c r="AK417" i="4" s="1"/>
  <c r="AL417" i="4" s="1"/>
  <c r="AM417" i="4" s="1"/>
  <c r="AQ416" i="4" l="1"/>
  <c r="AE417" i="4"/>
  <c r="AI417" i="4" s="1"/>
  <c r="AG417" i="4" l="1"/>
  <c r="AJ417" i="4" s="1"/>
  <c r="AO417" i="4" s="1"/>
  <c r="AP417" i="4" s="1"/>
  <c r="AJ416" i="14" s="1"/>
  <c r="AH417" i="4" l="1"/>
  <c r="AN417" i="4"/>
  <c r="AQ417" i="4" l="1"/>
  <c r="AD137" i="14"/>
  <c r="AC418" i="4"/>
  <c r="AK418" i="4" s="1"/>
  <c r="AL418" i="4" s="1"/>
  <c r="AM418" i="4" s="1"/>
  <c r="AE418" i="4" l="1"/>
  <c r="AG418" i="4" s="1"/>
  <c r="AJ418" i="4" s="1"/>
  <c r="AI418" i="4" l="1"/>
  <c r="AH418" i="4"/>
  <c r="AO418" i="4"/>
  <c r="AP418" i="4" s="1"/>
  <c r="AJ417" i="14" s="1"/>
  <c r="AN418" i="4"/>
  <c r="AD149" i="14" s="1"/>
  <c r="AC419" i="4" l="1"/>
  <c r="AQ418" i="4"/>
  <c r="AK419" i="4" l="1"/>
  <c r="AL419" i="4" s="1"/>
  <c r="AM419" i="4" s="1"/>
  <c r="AE419" i="4"/>
  <c r="AG419" i="4" s="1"/>
  <c r="AH419" i="4" l="1"/>
  <c r="AI419" i="4"/>
  <c r="AJ419" i="4"/>
  <c r="AN419" i="4" l="1"/>
  <c r="AD128" i="14" s="1"/>
  <c r="AO419" i="4"/>
  <c r="AP419" i="4" s="1"/>
  <c r="AJ418" i="14" s="1"/>
  <c r="AQ419" i="4" l="1"/>
  <c r="AC420" i="4"/>
  <c r="AK420" i="4" l="1"/>
  <c r="AL420" i="4" s="1"/>
  <c r="AM420" i="4" s="1"/>
  <c r="AE420" i="4"/>
  <c r="AG420" i="4" s="1"/>
  <c r="AH420" i="4" l="1"/>
  <c r="AI420" i="4"/>
  <c r="AJ420" i="4"/>
  <c r="AO420" i="4" l="1"/>
  <c r="AP420" i="4" s="1"/>
  <c r="AJ419" i="14" s="1"/>
  <c r="AN420" i="4"/>
  <c r="AD140" i="14" s="1"/>
  <c r="AC421" i="4" l="1"/>
  <c r="AQ420" i="4"/>
  <c r="AE421" i="4" l="1"/>
  <c r="AG421" i="4" s="1"/>
  <c r="AK421" i="4"/>
  <c r="AL421" i="4" s="1"/>
  <c r="AM421" i="4" s="1"/>
  <c r="AH421" i="4" l="1"/>
  <c r="AI421" i="4"/>
  <c r="AJ421" i="4"/>
  <c r="AN421" i="4" s="1"/>
  <c r="AD150" i="14" s="1"/>
  <c r="AO421" i="4" l="1"/>
  <c r="AP421" i="4" s="1"/>
  <c r="AQ421" i="4" l="1"/>
  <c r="AJ420" i="14"/>
  <c r="AC422" i="4"/>
  <c r="AE422" i="4" l="1"/>
  <c r="AG422" i="4" s="1"/>
  <c r="AK422" i="4"/>
  <c r="AL422" i="4" s="1"/>
  <c r="AM422" i="4" s="1"/>
  <c r="AH422" i="4" l="1"/>
  <c r="AI422" i="4"/>
  <c r="AJ422" i="4"/>
  <c r="AN422" i="4" s="1"/>
  <c r="AD160" i="14" s="1"/>
  <c r="AO422" i="4" l="1"/>
  <c r="AP422" i="4" s="1"/>
  <c r="AC423" i="4"/>
  <c r="AQ422" i="4" l="1"/>
  <c r="AJ421" i="14"/>
  <c r="AK423" i="4"/>
  <c r="AL423" i="4" s="1"/>
  <c r="AM423" i="4" s="1"/>
  <c r="AE423" i="4"/>
  <c r="AI423" i="4" s="1"/>
  <c r="AG423" i="4" l="1"/>
  <c r="AH423" i="4" s="1"/>
  <c r="AJ423" i="4" l="1"/>
  <c r="AN423" i="4" s="1"/>
  <c r="AD142" i="14" s="1"/>
  <c r="AO423" i="4" l="1"/>
  <c r="AP423" i="4" s="1"/>
  <c r="AC424" i="4"/>
  <c r="AQ423" i="4" l="1"/>
  <c r="AJ422" i="14"/>
  <c r="AK424" i="4"/>
  <c r="AL424" i="4" s="1"/>
  <c r="AM424" i="4" s="1"/>
  <c r="AE424" i="4"/>
  <c r="AI424" i="4" s="1"/>
  <c r="AG424" i="4" l="1"/>
  <c r="AH424" i="4" s="1"/>
  <c r="AJ424" i="4" l="1"/>
  <c r="AN424" i="4" s="1"/>
  <c r="AD120" i="14" s="1"/>
  <c r="AO424" i="4" l="1"/>
  <c r="AP424" i="4" s="1"/>
  <c r="AC425" i="4"/>
  <c r="AQ424" i="4" l="1"/>
  <c r="AJ423" i="14"/>
  <c r="AK425" i="4"/>
  <c r="AL425" i="4" s="1"/>
  <c r="AM425" i="4" s="1"/>
  <c r="AE425" i="4"/>
  <c r="AI425" i="4" s="1"/>
  <c r="AG425" i="4" l="1"/>
  <c r="AH425" i="4" s="1"/>
  <c r="AJ425" i="4" l="1"/>
  <c r="AC426" i="4"/>
  <c r="AK426" i="4" s="1"/>
  <c r="AL426" i="4" s="1"/>
  <c r="AM426" i="4" s="1"/>
  <c r="AE426" i="4" l="1"/>
  <c r="AI426" i="4" s="1"/>
  <c r="AO425" i="4"/>
  <c r="AP425" i="4" s="1"/>
  <c r="AJ424" i="14" s="1"/>
  <c r="AN425" i="4"/>
  <c r="AD81" i="14" s="1"/>
  <c r="AG426" i="4" l="1"/>
  <c r="AJ426" i="4" s="1"/>
  <c r="AN426" i="4" s="1"/>
  <c r="AD84" i="14" s="1"/>
  <c r="AQ425" i="4"/>
  <c r="AH426" i="4" l="1"/>
  <c r="AC427" i="4" s="1"/>
  <c r="AK427" i="4" s="1"/>
  <c r="AL427" i="4" s="1"/>
  <c r="AM427" i="4" s="1"/>
  <c r="AO426" i="4"/>
  <c r="AP426" i="4" s="1"/>
  <c r="AQ426" i="4" l="1"/>
  <c r="AJ425" i="14"/>
  <c r="AE427" i="4"/>
  <c r="AI427" i="4" s="1"/>
  <c r="AG427" i="4" l="1"/>
  <c r="AH427" i="4" s="1"/>
  <c r="AJ427" i="4" l="1"/>
  <c r="AN427" i="4" s="1"/>
  <c r="AD70" i="14" s="1"/>
  <c r="AO427" i="4" l="1"/>
  <c r="AP427" i="4" s="1"/>
  <c r="AQ427" i="4" s="1"/>
  <c r="AC428" i="4"/>
  <c r="AJ426" i="14" l="1"/>
  <c r="AK428" i="4"/>
  <c r="AL428" i="4" s="1"/>
  <c r="AM428" i="4" s="1"/>
  <c r="AE428" i="4"/>
  <c r="AI428" i="4" s="1"/>
  <c r="AG428" i="4" l="1"/>
  <c r="AJ428" i="4" s="1"/>
  <c r="AO428" i="4" s="1"/>
  <c r="AP428" i="4" s="1"/>
  <c r="AJ427" i="14" s="1"/>
  <c r="AH428" i="4" l="1"/>
  <c r="AN428" i="4"/>
  <c r="AQ428" i="4" l="1"/>
  <c r="AD59" i="14"/>
  <c r="AC429" i="4"/>
  <c r="AK429" i="4" s="1"/>
  <c r="AL429" i="4" s="1"/>
  <c r="AM429" i="4" s="1"/>
  <c r="AE429" i="4" l="1"/>
  <c r="AI429" i="4" s="1"/>
  <c r="AG429" i="4" l="1"/>
  <c r="AJ429" i="4" s="1"/>
  <c r="AH429" i="4" l="1"/>
  <c r="AO429" i="4"/>
  <c r="AP429" i="4" s="1"/>
  <c r="AJ428" i="14" s="1"/>
  <c r="AN429" i="4"/>
  <c r="AD68" i="14" s="1"/>
  <c r="AC430" i="4" l="1"/>
  <c r="AK430" i="4" s="1"/>
  <c r="AL430" i="4" s="1"/>
  <c r="AM430" i="4" s="1"/>
  <c r="AQ429" i="4"/>
  <c r="AE430" i="4" l="1"/>
  <c r="AG430" i="4" s="1"/>
  <c r="AH430" i="4" l="1"/>
  <c r="AJ430" i="4"/>
  <c r="AI430" i="4"/>
  <c r="AN430" i="4" l="1"/>
  <c r="AD82" i="14" s="1"/>
  <c r="AO430" i="4"/>
  <c r="AP430" i="4" s="1"/>
  <c r="AQ430" i="4" l="1"/>
  <c r="AJ429" i="14"/>
  <c r="AC431" i="4"/>
  <c r="AE431" i="4" l="1"/>
  <c r="AI431" i="4" s="1"/>
  <c r="AK431" i="4"/>
  <c r="AL431" i="4" s="1"/>
  <c r="AM431" i="4" s="1"/>
  <c r="AG431" i="4" l="1"/>
  <c r="AJ431" i="4" s="1"/>
  <c r="AN431" i="4" s="1"/>
  <c r="AD66" i="14" s="1"/>
  <c r="AO431" i="4" l="1"/>
  <c r="AP431" i="4" s="1"/>
  <c r="AJ430" i="14" s="1"/>
  <c r="AH431" i="4"/>
  <c r="AC432" i="4" s="1"/>
  <c r="AK432" i="4" s="1"/>
  <c r="AL432" i="4" s="1"/>
  <c r="AM432" i="4" s="1"/>
  <c r="AE432" i="4" l="1"/>
  <c r="AG432" i="4" s="1"/>
  <c r="AQ431" i="4"/>
  <c r="AH432" i="4"/>
  <c r="AI432" i="4"/>
  <c r="AJ432" i="4" l="1"/>
  <c r="AC433" i="4" l="1"/>
  <c r="AN432" i="4"/>
  <c r="AD67" i="14" s="1"/>
  <c r="AO432" i="4"/>
  <c r="AP432" i="4" s="1"/>
  <c r="AJ431" i="14" s="1"/>
  <c r="AK433" i="4" l="1"/>
  <c r="AL433" i="4" s="1"/>
  <c r="AM433" i="4" s="1"/>
  <c r="AQ432" i="4"/>
  <c r="AE433" i="4"/>
  <c r="AI433" i="4" s="1"/>
  <c r="AG433" i="4" l="1"/>
  <c r="AH433" i="4" s="1"/>
  <c r="AJ433" i="4" l="1"/>
  <c r="AC434" i="4"/>
  <c r="AK434" i="4" s="1"/>
  <c r="AL434" i="4" s="1"/>
  <c r="AM434" i="4" s="1"/>
  <c r="AE434" i="4" l="1"/>
  <c r="AG434" i="4" s="1"/>
  <c r="AJ434" i="4" s="1"/>
  <c r="AO433" i="4"/>
  <c r="AP433" i="4" s="1"/>
  <c r="AJ432" i="14" s="1"/>
  <c r="AN433" i="4"/>
  <c r="AD61" i="14" s="1"/>
  <c r="AI434" i="4" l="1"/>
  <c r="AH434" i="4"/>
  <c r="AQ433" i="4"/>
  <c r="AO434" i="4"/>
  <c r="AP434" i="4" s="1"/>
  <c r="AJ433" i="14" s="1"/>
  <c r="AN434" i="4"/>
  <c r="AD34" i="14" s="1"/>
  <c r="AQ434" i="4" l="1"/>
  <c r="AC435" i="4"/>
  <c r="AE435" i="4" l="1"/>
  <c r="AI435" i="4" s="1"/>
  <c r="AK435" i="4"/>
  <c r="AL435" i="4" s="1"/>
  <c r="AM435" i="4" s="1"/>
  <c r="AG435" i="4" l="1"/>
  <c r="AJ435" i="4" s="1"/>
  <c r="AO435" i="4" s="1"/>
  <c r="AP435" i="4" s="1"/>
  <c r="AJ434" i="14" s="1"/>
  <c r="AN435" i="4" l="1"/>
  <c r="AQ435" i="4" s="1"/>
  <c r="AH435" i="4"/>
  <c r="AC436" i="4" s="1"/>
  <c r="AD37" i="14"/>
  <c r="AE436" i="4" l="1"/>
  <c r="AG436" i="4" s="1"/>
  <c r="AK436" i="4"/>
  <c r="AL436" i="4" s="1"/>
  <c r="AM436" i="4" s="1"/>
  <c r="AH436" i="4" l="1"/>
  <c r="AI436" i="4"/>
  <c r="AJ436" i="4" l="1"/>
  <c r="AC437" i="4" l="1"/>
  <c r="AN436" i="4"/>
  <c r="AD42" i="14" s="1"/>
  <c r="AO436" i="4"/>
  <c r="AP436" i="4" s="1"/>
  <c r="AJ435" i="14" s="1"/>
  <c r="AK437" i="4" l="1"/>
  <c r="AL437" i="4" s="1"/>
  <c r="AM437" i="4" s="1"/>
  <c r="AQ436" i="4"/>
  <c r="AE437" i="4"/>
  <c r="AG437" i="4" s="1"/>
  <c r="AH437" i="4" l="1"/>
  <c r="AJ437" i="4"/>
  <c r="AI437" i="4"/>
  <c r="AO437" i="4" l="1"/>
  <c r="AP437" i="4" s="1"/>
  <c r="AJ436" i="14" s="1"/>
  <c r="AN437" i="4"/>
  <c r="AD49" i="14" s="1"/>
  <c r="AC438" i="4" l="1"/>
  <c r="AQ437" i="4"/>
  <c r="AK438" i="4" l="1"/>
  <c r="AL438" i="4" s="1"/>
  <c r="AM438" i="4" s="1"/>
  <c r="AE438" i="4"/>
  <c r="AI438" i="4" s="1"/>
  <c r="AG438" i="4" l="1"/>
  <c r="AJ438" i="4" s="1"/>
  <c r="AH438" i="4" l="1"/>
  <c r="AN438" i="4"/>
  <c r="AD57" i="14" s="1"/>
  <c r="AO438" i="4"/>
  <c r="AP438" i="4" s="1"/>
  <c r="AJ437" i="14" s="1"/>
  <c r="AQ438" i="4" l="1"/>
  <c r="AC439" i="4"/>
  <c r="AK439" i="4" l="1"/>
  <c r="AL439" i="4" s="1"/>
  <c r="AM439" i="4" s="1"/>
  <c r="AE439" i="4"/>
  <c r="AI439" i="4" s="1"/>
  <c r="AG439" i="4" l="1"/>
  <c r="AJ439" i="4" s="1"/>
  <c r="AH439" i="4" l="1"/>
  <c r="AC440" i="4" s="1"/>
  <c r="AK440" i="4" s="1"/>
  <c r="AL440" i="4" s="1"/>
  <c r="AM440" i="4" s="1"/>
  <c r="AO439" i="4"/>
  <c r="AP439" i="4" s="1"/>
  <c r="AJ438" i="14" s="1"/>
  <c r="AN439" i="4"/>
  <c r="AD73" i="14" s="1"/>
  <c r="AQ439" i="4" l="1"/>
  <c r="AE440" i="4"/>
  <c r="AI440" i="4" s="1"/>
  <c r="AG440" i="4" l="1"/>
  <c r="AJ440" i="4" s="1"/>
  <c r="AH440" i="4" l="1"/>
  <c r="AO440" i="4"/>
  <c r="AP440" i="4" s="1"/>
  <c r="AJ439" i="14" s="1"/>
  <c r="AN440" i="4"/>
  <c r="AD83" i="14" s="1"/>
  <c r="AC441" i="4"/>
  <c r="AK441" i="4" s="1"/>
  <c r="AL441" i="4" s="1"/>
  <c r="AM441" i="4" s="1"/>
  <c r="AQ440" i="4" l="1"/>
  <c r="AE441" i="4"/>
  <c r="AI441" i="4" s="1"/>
  <c r="AG441" i="4" l="1"/>
  <c r="AH441" i="4" s="1"/>
  <c r="AJ441" i="4" l="1"/>
  <c r="AO441" i="4" s="1"/>
  <c r="AP441" i="4" s="1"/>
  <c r="AJ440" i="14" s="1"/>
  <c r="AC442" i="4"/>
  <c r="AN441" i="4" l="1"/>
  <c r="AQ441" i="4" s="1"/>
  <c r="AD35" i="14"/>
  <c r="AK442" i="4"/>
  <c r="AL442" i="4" s="1"/>
  <c r="AM442" i="4" s="1"/>
  <c r="AE442" i="4"/>
  <c r="AI442" i="4" l="1"/>
  <c r="AG442" i="4"/>
  <c r="AJ442" i="4" s="1"/>
  <c r="AH442" i="4" l="1"/>
  <c r="AN442" i="4"/>
  <c r="AD28" i="14" s="1"/>
  <c r="AO442" i="4"/>
  <c r="AP442" i="4" s="1"/>
  <c r="AJ441" i="14" s="1"/>
  <c r="AQ442" i="4" l="1"/>
  <c r="AC443" i="4"/>
  <c r="AK443" i="4" s="1"/>
  <c r="AL443" i="4" s="1"/>
  <c r="AM443" i="4" s="1"/>
  <c r="AE443" i="4" l="1"/>
  <c r="AI443" i="4" s="1"/>
  <c r="AG443" i="4" l="1"/>
  <c r="AJ443" i="4" s="1"/>
  <c r="AN443" i="4" s="1"/>
  <c r="AD33" i="14" s="1"/>
  <c r="AH443" i="4" l="1"/>
  <c r="AC444" i="4" s="1"/>
  <c r="AO443" i="4"/>
  <c r="AP443" i="4" s="1"/>
  <c r="AQ443" i="4" l="1"/>
  <c r="AJ442" i="14"/>
  <c r="AK444" i="4"/>
  <c r="AL444" i="4" s="1"/>
  <c r="AM444" i="4" s="1"/>
  <c r="AE444" i="4"/>
  <c r="AI444" i="4" s="1"/>
  <c r="AG444" i="4" l="1"/>
  <c r="AJ444" i="4" s="1"/>
  <c r="AH444" i="4" l="1"/>
  <c r="AN444" i="4"/>
  <c r="AD39" i="14" s="1"/>
  <c r="AO444" i="4"/>
  <c r="AP444" i="4" s="1"/>
  <c r="AJ443" i="14" s="1"/>
  <c r="AQ444" i="4" l="1"/>
  <c r="AC445" i="4"/>
  <c r="AK445" i="4" l="1"/>
  <c r="AL445" i="4" s="1"/>
  <c r="AM445" i="4" s="1"/>
  <c r="AE445" i="4"/>
  <c r="AI445" i="4" s="1"/>
  <c r="AG445" i="4" l="1"/>
  <c r="AH445" i="4" s="1"/>
  <c r="AJ445" i="4" l="1"/>
  <c r="AN445" i="4" s="1"/>
  <c r="AD47" i="14" s="1"/>
  <c r="AC446" i="4"/>
  <c r="AO445" i="4" l="1"/>
  <c r="AP445" i="4" s="1"/>
  <c r="AQ445" i="4" s="1"/>
  <c r="AJ444" i="14"/>
  <c r="AE446" i="4"/>
  <c r="AG446" i="4" s="1"/>
  <c r="AK446" i="4"/>
  <c r="AL446" i="4" s="1"/>
  <c r="AM446" i="4" s="1"/>
  <c r="AH446" i="4" l="1"/>
  <c r="AI446" i="4"/>
  <c r="AJ446" i="4" l="1"/>
  <c r="AC447" i="4" l="1"/>
  <c r="AN446" i="4"/>
  <c r="AD44" i="14" s="1"/>
  <c r="AO446" i="4"/>
  <c r="AP446" i="4" s="1"/>
  <c r="AJ445" i="14" s="1"/>
  <c r="AK447" i="4" l="1"/>
  <c r="AL447" i="4" s="1"/>
  <c r="AM447" i="4" s="1"/>
  <c r="AE447" i="4"/>
  <c r="AI447" i="4" s="1"/>
  <c r="AQ446" i="4"/>
  <c r="AG447" i="4" l="1"/>
  <c r="AH447" i="4" s="1"/>
  <c r="AJ447" i="4" l="1"/>
  <c r="AC448" i="4"/>
  <c r="AK448" i="4" s="1"/>
  <c r="AL448" i="4" s="1"/>
  <c r="AM448" i="4" s="1"/>
  <c r="AE448" i="4" l="1"/>
  <c r="AI448" i="4" s="1"/>
  <c r="AO447" i="4"/>
  <c r="AP447" i="4" s="1"/>
  <c r="AJ446" i="14" s="1"/>
  <c r="AN447" i="4"/>
  <c r="AD41" i="14" s="1"/>
  <c r="AG448" i="4" l="1"/>
  <c r="AH448" i="4" s="1"/>
  <c r="AQ447" i="4"/>
  <c r="AJ448" i="4" l="1"/>
  <c r="AN448" i="4" s="1"/>
  <c r="AD30" i="14" s="1"/>
  <c r="AC449" i="4"/>
  <c r="AK449" i="4" s="1"/>
  <c r="AL449" i="4" s="1"/>
  <c r="AM449" i="4" s="1"/>
  <c r="AO448" i="4"/>
  <c r="AP448" i="4" s="1"/>
  <c r="AJ447" i="14" s="1"/>
  <c r="AQ448" i="4" l="1"/>
  <c r="AE449" i="4"/>
  <c r="AI449" i="4" s="1"/>
  <c r="AG449" i="4" l="1"/>
  <c r="AJ449" i="4" s="1"/>
  <c r="AH449" i="4" l="1"/>
  <c r="AN449" i="4"/>
  <c r="AD19" i="14" s="1"/>
  <c r="AO449" i="4"/>
  <c r="AP449" i="4" s="1"/>
  <c r="AQ449" i="4" l="1"/>
  <c r="AJ448" i="14"/>
  <c r="AC450" i="4"/>
  <c r="AK450" i="4" s="1"/>
  <c r="AL450" i="4" s="1"/>
  <c r="AM450" i="4" s="1"/>
  <c r="AE450" i="4" l="1"/>
  <c r="AG450" i="4" l="1"/>
  <c r="AJ450" i="4" s="1"/>
  <c r="AI450" i="4"/>
  <c r="AH450" i="4" l="1"/>
  <c r="AN450" i="4"/>
  <c r="AD8" i="14" s="1"/>
  <c r="AO450" i="4"/>
  <c r="AP450" i="4" s="1"/>
  <c r="AC451" i="4"/>
  <c r="AK451" i="4" s="1"/>
  <c r="AL451" i="4" s="1"/>
  <c r="AM451" i="4" s="1"/>
  <c r="AQ450" i="4" l="1"/>
  <c r="AJ449" i="14"/>
  <c r="AE451" i="4"/>
  <c r="AI451" i="4" s="1"/>
  <c r="AG451" i="4" l="1"/>
  <c r="AJ451" i="4" s="1"/>
  <c r="AN451" i="4" s="1"/>
  <c r="AD7" i="14" s="1"/>
  <c r="AH451" i="4" l="1"/>
  <c r="AC452" i="4" s="1"/>
  <c r="AK452" i="4" s="1"/>
  <c r="AL452" i="4" s="1"/>
  <c r="AM452" i="4" s="1"/>
  <c r="AO451" i="4"/>
  <c r="AP451" i="4" s="1"/>
  <c r="AQ451" i="4" l="1"/>
  <c r="AJ450" i="14"/>
  <c r="AE452" i="4"/>
  <c r="AI452" i="4" s="1"/>
  <c r="AG452" i="4" l="1"/>
  <c r="AJ452" i="4" s="1"/>
  <c r="AH452" i="4" l="1"/>
  <c r="AC453" i="4" s="1"/>
  <c r="AK453" i="4" s="1"/>
  <c r="AL453" i="4" s="1"/>
  <c r="AM453" i="4" s="1"/>
  <c r="AN452" i="4"/>
  <c r="AD10" i="14" s="1"/>
  <c r="AO452" i="4"/>
  <c r="AP452" i="4" s="1"/>
  <c r="AJ451" i="14" s="1"/>
  <c r="AQ452" i="4" l="1"/>
  <c r="AE453" i="4"/>
  <c r="AG453" i="4" s="1"/>
  <c r="AH453" i="4" l="1"/>
  <c r="AJ453" i="4"/>
  <c r="AI453" i="4"/>
  <c r="AN453" i="4" l="1"/>
  <c r="AD6" i="14" s="1"/>
  <c r="AO453" i="4"/>
  <c r="AP453" i="4" s="1"/>
  <c r="AJ452" i="14" s="1"/>
  <c r="AQ453" i="4" l="1"/>
  <c r="AC454" i="4"/>
  <c r="AK454" i="4" l="1"/>
  <c r="AL454" i="4" s="1"/>
  <c r="AM454" i="4" s="1"/>
  <c r="AE454" i="4"/>
  <c r="AI454" i="4" s="1"/>
  <c r="AG454" i="4" l="1"/>
  <c r="AJ454" i="4" s="1"/>
  <c r="AN454" i="4" s="1"/>
  <c r="AD9" i="14" s="1"/>
  <c r="AH454" i="4" l="1"/>
  <c r="AC455" i="4" s="1"/>
  <c r="AK455" i="4" s="1"/>
  <c r="AL455" i="4" s="1"/>
  <c r="AM455" i="4" s="1"/>
  <c r="AO454" i="4"/>
  <c r="AP454" i="4" s="1"/>
  <c r="AQ454" i="4" l="1"/>
  <c r="AJ453" i="14"/>
  <c r="AE455" i="4"/>
  <c r="AI455" i="4" l="1"/>
  <c r="AG455" i="4"/>
  <c r="AH455" i="4" s="1"/>
  <c r="AJ455" i="4" l="1"/>
  <c r="AC456" i="4" l="1"/>
  <c r="AN455" i="4"/>
  <c r="AD11" i="14" s="1"/>
  <c r="AO455" i="4"/>
  <c r="AP455" i="4" s="1"/>
  <c r="AJ454" i="14" s="1"/>
  <c r="AK456" i="4" l="1"/>
  <c r="AL456" i="4" s="1"/>
  <c r="AM456" i="4" s="1"/>
  <c r="AQ455" i="4"/>
  <c r="AE456" i="4"/>
  <c r="AI456" i="4" s="1"/>
  <c r="AG456" i="4" l="1"/>
  <c r="AH456" i="4" s="1"/>
  <c r="AJ456" i="4" l="1"/>
  <c r="AC457" i="4" l="1"/>
  <c r="AO456" i="4"/>
  <c r="AP456" i="4" s="1"/>
  <c r="AJ455" i="14" s="1"/>
  <c r="AN456" i="4"/>
  <c r="AD13" i="14" s="1"/>
  <c r="AQ456" i="4" l="1"/>
  <c r="AK457" i="4"/>
  <c r="AL457" i="4" s="1"/>
  <c r="AM457" i="4" s="1"/>
  <c r="AE457" i="4"/>
  <c r="AG457" i="4" s="1"/>
  <c r="AJ457" i="4" s="1"/>
  <c r="AH457" i="4" l="1"/>
  <c r="AO457" i="4"/>
  <c r="AP457" i="4" s="1"/>
  <c r="AJ456" i="14" s="1"/>
  <c r="AN457" i="4"/>
  <c r="AD18" i="14" s="1"/>
  <c r="AI457" i="4"/>
  <c r="AC458" i="4" l="1"/>
  <c r="AK458" i="4" s="1"/>
  <c r="AL458" i="4" s="1"/>
  <c r="AM458" i="4" s="1"/>
  <c r="AQ457" i="4"/>
  <c r="AE458" i="4" l="1"/>
  <c r="AI458" i="4" l="1"/>
  <c r="AG458" i="4"/>
  <c r="AJ458" i="4" s="1"/>
  <c r="AH458" i="4" l="1"/>
  <c r="AN458" i="4"/>
  <c r="AD21" i="14" s="1"/>
  <c r="AO458" i="4"/>
  <c r="AP458" i="4" s="1"/>
  <c r="AQ458" i="4" l="1"/>
  <c r="AJ457" i="14"/>
  <c r="AC459" i="4"/>
  <c r="AK459" i="4" s="1"/>
  <c r="AL459" i="4" s="1"/>
  <c r="AM459" i="4" s="1"/>
  <c r="AE459" i="4" l="1"/>
  <c r="AI459" i="4" s="1"/>
  <c r="AG459" i="4" l="1"/>
  <c r="AH459" i="4" s="1"/>
  <c r="AJ459" i="4" l="1"/>
  <c r="AC460" i="4"/>
  <c r="AO459" i="4"/>
  <c r="AP459" i="4" s="1"/>
  <c r="AJ458" i="14" s="1"/>
  <c r="AN459" i="4"/>
  <c r="AD23" i="14" s="1"/>
  <c r="AK460" i="4" l="1"/>
  <c r="AL460" i="4" s="1"/>
  <c r="AM460" i="4" s="1"/>
  <c r="AE460" i="4"/>
  <c r="AG460" i="4" s="1"/>
  <c r="AJ460" i="4" s="1"/>
  <c r="AQ459" i="4"/>
  <c r="AH460" i="4" l="1"/>
  <c r="AO460" i="4"/>
  <c r="AP460" i="4" s="1"/>
  <c r="AJ459" i="14" s="1"/>
  <c r="AN460" i="4"/>
  <c r="AD25" i="14" s="1"/>
  <c r="AI460" i="4"/>
  <c r="AC461" i="4" l="1"/>
  <c r="AK461" i="4" s="1"/>
  <c r="AL461" i="4" s="1"/>
  <c r="AM461" i="4" s="1"/>
  <c r="AQ460" i="4"/>
  <c r="AE461" i="4" l="1"/>
  <c r="AG461" i="4" s="1"/>
  <c r="AJ461" i="4" s="1"/>
  <c r="AH461" i="4" l="1"/>
  <c r="AO461" i="4"/>
  <c r="AP461" i="4" s="1"/>
  <c r="AJ460" i="14" s="1"/>
  <c r="AN461" i="4"/>
  <c r="AD29" i="14" s="1"/>
  <c r="AI461" i="4"/>
  <c r="AQ461" i="4" l="1"/>
  <c r="AC462" i="4"/>
  <c r="AE462" i="4" s="1"/>
  <c r="AI462" i="4" s="1"/>
  <c r="AK462" i="4" l="1"/>
  <c r="AL462" i="4" s="1"/>
  <c r="AM462" i="4" s="1"/>
  <c r="AG462" i="4"/>
  <c r="AJ462" i="4" s="1"/>
  <c r="AH462" i="4" l="1"/>
  <c r="AN462" i="4"/>
  <c r="AD32" i="14" s="1"/>
  <c r="AO462" i="4"/>
  <c r="AP462" i="4" s="1"/>
  <c r="AJ461" i="14" s="1"/>
  <c r="AQ462" i="4" l="1"/>
  <c r="AC463" i="4"/>
  <c r="AK463" i="4" s="1"/>
  <c r="AL463" i="4" s="1"/>
  <c r="AM463" i="4" s="1"/>
  <c r="AE463" i="4" l="1"/>
  <c r="AI463" i="4" s="1"/>
  <c r="AG463" i="4" l="1"/>
  <c r="AJ463" i="4" s="1"/>
  <c r="AO463" i="4" s="1"/>
  <c r="AP463" i="4" s="1"/>
  <c r="AJ462" i="14" s="1"/>
  <c r="AH463" i="4" l="1"/>
  <c r="AC464" i="4" s="1"/>
  <c r="AN463" i="4"/>
  <c r="AQ463" i="4" l="1"/>
  <c r="AD38" i="14"/>
  <c r="AK464" i="4"/>
  <c r="AL464" i="4" s="1"/>
  <c r="AM464" i="4" s="1"/>
  <c r="AE464" i="4"/>
  <c r="AI464" i="4" s="1"/>
  <c r="AG464" i="4"/>
  <c r="AH464" i="4" s="1"/>
  <c r="AJ464" i="4" l="1"/>
  <c r="AC465" i="4" l="1"/>
  <c r="AO464" i="4"/>
  <c r="AP464" i="4" s="1"/>
  <c r="AJ463" i="14" s="1"/>
  <c r="AN464" i="4"/>
  <c r="AD45" i="14" s="1"/>
  <c r="AQ464" i="4" l="1"/>
  <c r="AK465" i="4"/>
  <c r="AL465" i="4" s="1"/>
  <c r="AM465" i="4" s="1"/>
  <c r="AE465" i="4"/>
  <c r="AI465" i="4" s="1"/>
  <c r="AG465" i="4" l="1"/>
  <c r="AJ465" i="4" s="1"/>
  <c r="AO465" i="4" s="1"/>
  <c r="AP465" i="4" s="1"/>
  <c r="AJ464" i="14" s="1"/>
  <c r="AN465" i="4" l="1"/>
  <c r="AH465" i="4"/>
  <c r="AC466" i="4" s="1"/>
  <c r="AE466" i="4" s="1"/>
  <c r="AI466" i="4" s="1"/>
  <c r="AQ465" i="4"/>
  <c r="AD51" i="14"/>
  <c r="AK466" i="4" l="1"/>
  <c r="AL466" i="4" s="1"/>
  <c r="AM466" i="4" s="1"/>
  <c r="AG466" i="4"/>
  <c r="AJ466" i="4" s="1"/>
  <c r="AO466" i="4" s="1"/>
  <c r="AP466" i="4" s="1"/>
  <c r="AJ465" i="14" s="1"/>
  <c r="AN466" i="4" l="1"/>
  <c r="AH466" i="4"/>
  <c r="AQ466" i="4"/>
  <c r="AD60" i="14"/>
  <c r="AC467" i="4"/>
  <c r="AE467" i="4" s="1"/>
  <c r="AG467" i="4" s="1"/>
  <c r="AK467" i="4" l="1"/>
  <c r="AL467" i="4" s="1"/>
  <c r="AM467" i="4" s="1"/>
  <c r="AH467" i="4"/>
  <c r="AI467" i="4"/>
  <c r="AJ467" i="4"/>
  <c r="AN467" i="4" l="1"/>
  <c r="AD72" i="14" s="1"/>
  <c r="AO467" i="4"/>
  <c r="AP467" i="4" s="1"/>
  <c r="AQ467" i="4" l="1"/>
  <c r="AJ466" i="14"/>
  <c r="AC468" i="4"/>
  <c r="AK468" i="4" l="1"/>
  <c r="AL468" i="4" s="1"/>
  <c r="AM468" i="4" s="1"/>
  <c r="AE468" i="4"/>
  <c r="AI468" i="4" s="1"/>
  <c r="AG468" i="4" l="1"/>
  <c r="AJ468" i="4" s="1"/>
  <c r="AH468" i="4" l="1"/>
  <c r="AO468" i="4"/>
  <c r="AP468" i="4" s="1"/>
  <c r="AJ467" i="14" s="1"/>
  <c r="AN468" i="4"/>
  <c r="AD62" i="14" s="1"/>
  <c r="AC469" i="4"/>
  <c r="AK469" i="4" s="1"/>
  <c r="AL469" i="4" s="1"/>
  <c r="AM469" i="4" s="1"/>
  <c r="AQ468" i="4" l="1"/>
  <c r="AE469" i="4"/>
  <c r="AI469" i="4" s="1"/>
  <c r="AG469" i="4" l="1"/>
  <c r="AJ469" i="4" s="1"/>
  <c r="AH469" i="4" l="1"/>
  <c r="AO469" i="4"/>
  <c r="AP469" i="4" s="1"/>
  <c r="AJ468" i="14" s="1"/>
  <c r="AN469" i="4"/>
  <c r="AD50" i="14" s="1"/>
  <c r="AC470" i="4" l="1"/>
  <c r="AQ469" i="4"/>
  <c r="AE470" i="4" l="1"/>
  <c r="AK470" i="4"/>
  <c r="AL470" i="4" s="1"/>
  <c r="AM470" i="4" s="1"/>
  <c r="AG470" i="4" l="1"/>
  <c r="AJ470" i="4" s="1"/>
  <c r="AO470" i="4" s="1"/>
  <c r="AP470" i="4" s="1"/>
  <c r="AJ469" i="14" s="1"/>
  <c r="AI470" i="4"/>
  <c r="AN470" i="4" l="1"/>
  <c r="AD56" i="14" s="1"/>
  <c r="AH470" i="4"/>
  <c r="AC471" i="4" s="1"/>
  <c r="AK471" i="4" s="1"/>
  <c r="AL471" i="4" s="1"/>
  <c r="AM471" i="4" s="1"/>
  <c r="AQ470" i="4" l="1"/>
  <c r="AE471" i="4"/>
  <c r="AI471" i="4" s="1"/>
  <c r="AG471" i="4" l="1"/>
  <c r="AJ471" i="4" s="1"/>
  <c r="AO471" i="4" s="1"/>
  <c r="AP471" i="4" s="1"/>
  <c r="AJ470" i="14" s="1"/>
  <c r="AN471" i="4" l="1"/>
  <c r="AH471" i="4"/>
  <c r="AC472" i="4" s="1"/>
  <c r="AE472" i="4" s="1"/>
  <c r="AI472" i="4" s="1"/>
  <c r="AK472" i="4" l="1"/>
  <c r="AL472" i="4" s="1"/>
  <c r="AM472" i="4" s="1"/>
  <c r="AQ471" i="4"/>
  <c r="AD69" i="14"/>
  <c r="AG472" i="4"/>
  <c r="AH472" i="4" s="1"/>
  <c r="AJ472" i="4" l="1"/>
  <c r="AN472" i="4" s="1"/>
  <c r="AD79" i="14" s="1"/>
  <c r="AC473" i="4"/>
  <c r="AO472" i="4" l="1"/>
  <c r="AP472" i="4" s="1"/>
  <c r="AK473" i="4"/>
  <c r="AL473" i="4" s="1"/>
  <c r="AM473" i="4" s="1"/>
  <c r="AE473" i="4"/>
  <c r="AI473" i="4" s="1"/>
  <c r="AQ472" i="4" l="1"/>
  <c r="AJ471" i="14"/>
  <c r="AG473" i="4"/>
  <c r="AH473" i="4" s="1"/>
  <c r="AJ473" i="4" l="1"/>
  <c r="AC474" i="4" l="1"/>
  <c r="AO473" i="4"/>
  <c r="AP473" i="4" s="1"/>
  <c r="AJ472" i="14" s="1"/>
  <c r="AN473" i="4"/>
  <c r="AD89" i="14" s="1"/>
  <c r="AE474" i="4" l="1"/>
  <c r="AI474" i="4" s="1"/>
  <c r="AQ473" i="4"/>
  <c r="AK474" i="4"/>
  <c r="AL474" i="4" s="1"/>
  <c r="AM474" i="4" s="1"/>
  <c r="AG474" i="4" l="1"/>
  <c r="AJ474" i="4" s="1"/>
  <c r="AN474" i="4" s="1"/>
  <c r="AD97" i="14" s="1"/>
  <c r="AH474" i="4" l="1"/>
  <c r="AO474" i="4"/>
  <c r="AP474" i="4" s="1"/>
  <c r="AQ474" i="4" l="1"/>
  <c r="AJ473" i="14"/>
  <c r="AC475" i="4"/>
  <c r="AE475" i="4" s="1"/>
  <c r="AI475" i="4" s="1"/>
  <c r="AG475" i="4" l="1"/>
  <c r="AJ475" i="4" s="1"/>
  <c r="AK475" i="4"/>
  <c r="AL475" i="4" s="1"/>
  <c r="AM475" i="4" s="1"/>
  <c r="AH475" i="4" l="1"/>
  <c r="AN475" i="4"/>
  <c r="AD108" i="14" s="1"/>
  <c r="AO475" i="4"/>
  <c r="AP475" i="4" s="1"/>
  <c r="AJ474" i="14" s="1"/>
  <c r="AQ475" i="4" l="1"/>
  <c r="AC476" i="4"/>
  <c r="AK476" i="4" s="1"/>
  <c r="AL476" i="4" s="1"/>
  <c r="AM476" i="4" s="1"/>
  <c r="AE476" i="4" l="1"/>
  <c r="AG476" i="4" s="1"/>
  <c r="AH476" i="4" l="1"/>
  <c r="AI476" i="4"/>
  <c r="AJ476" i="4"/>
  <c r="AO476" i="4" l="1"/>
  <c r="AP476" i="4" s="1"/>
  <c r="AJ475" i="14" s="1"/>
  <c r="AN476" i="4"/>
  <c r="AD119" i="14" s="1"/>
  <c r="AQ476" i="4" l="1"/>
  <c r="AC477" i="4"/>
  <c r="AK477" i="4" l="1"/>
  <c r="AL477" i="4" s="1"/>
  <c r="AM477" i="4" s="1"/>
  <c r="AE477" i="4"/>
  <c r="AI477" i="4" s="1"/>
  <c r="AG477" i="4" l="1"/>
  <c r="AH477" i="4" s="1"/>
  <c r="AJ477" i="4" l="1"/>
  <c r="AO477" i="4" s="1"/>
  <c r="AP477" i="4" s="1"/>
  <c r="AJ476" i="14" s="1"/>
  <c r="AC478" i="4"/>
  <c r="AK478" i="4" s="1"/>
  <c r="AL478" i="4" s="1"/>
  <c r="AM478" i="4" s="1"/>
  <c r="AN477" i="4" l="1"/>
  <c r="AE478" i="4"/>
  <c r="AI478" i="4" s="1"/>
  <c r="AQ477" i="4" l="1"/>
  <c r="AD122" i="14"/>
  <c r="AG478" i="4"/>
  <c r="AJ478" i="4" s="1"/>
  <c r="AH478" i="4" l="1"/>
  <c r="AN478" i="4"/>
  <c r="AD127" i="14" s="1"/>
  <c r="AO478" i="4"/>
  <c r="AP478" i="4" s="1"/>
  <c r="AJ477" i="14" s="1"/>
  <c r="AC479" i="4" l="1"/>
  <c r="AK479" i="4" s="1"/>
  <c r="AL479" i="4" s="1"/>
  <c r="AM479" i="4" s="1"/>
  <c r="AQ478" i="4"/>
  <c r="AE479" i="4" l="1"/>
  <c r="AI479" i="4" s="1"/>
  <c r="AG479" i="4" l="1"/>
  <c r="AJ479" i="4" s="1"/>
  <c r="AO479" i="4" s="1"/>
  <c r="AP479" i="4" s="1"/>
  <c r="AJ478" i="14" s="1"/>
  <c r="AH479" i="4" l="1"/>
  <c r="AN479" i="4"/>
  <c r="AQ479" i="4" l="1"/>
  <c r="AD131" i="14"/>
  <c r="AC480" i="4"/>
  <c r="AK480" i="4" s="1"/>
  <c r="AL480" i="4" s="1"/>
  <c r="AM480" i="4" s="1"/>
  <c r="AE480" i="4" l="1"/>
  <c r="AI480" i="4" s="1"/>
  <c r="AG480" i="4" l="1"/>
  <c r="AJ480" i="4" s="1"/>
  <c r="AN480" i="4" s="1"/>
  <c r="AD132" i="14" s="1"/>
  <c r="AH480" i="4" l="1"/>
  <c r="AC481" i="4" s="1"/>
  <c r="AK481" i="4" s="1"/>
  <c r="AL481" i="4" s="1"/>
  <c r="AM481" i="4" s="1"/>
  <c r="AO480" i="4"/>
  <c r="AP480" i="4" s="1"/>
  <c r="AQ480" i="4" s="1"/>
  <c r="AJ479" i="14" l="1"/>
  <c r="AE481" i="4"/>
  <c r="AI481" i="4" s="1"/>
  <c r="AG481" i="4" l="1"/>
  <c r="AH481" i="4" s="1"/>
  <c r="AC482" i="4" s="1"/>
  <c r="AK482" i="4" s="1"/>
  <c r="AL482" i="4" s="1"/>
  <c r="AM482" i="4" s="1"/>
  <c r="AJ481" i="4" l="1"/>
  <c r="AE482" i="4"/>
  <c r="AO481" i="4" l="1"/>
  <c r="AP481" i="4" s="1"/>
  <c r="AN481" i="4"/>
  <c r="AD136" i="14" s="1"/>
  <c r="AG482" i="4"/>
  <c r="AH482" i="4" s="1"/>
  <c r="AI482" i="4"/>
  <c r="AJ480" i="14" l="1"/>
  <c r="AQ481" i="4"/>
  <c r="AJ482" i="4"/>
  <c r="AC483" i="4" l="1"/>
  <c r="AO482" i="4"/>
  <c r="AP482" i="4" s="1"/>
  <c r="AJ481" i="14" s="1"/>
  <c r="AN482" i="4"/>
  <c r="AD138" i="14" s="1"/>
  <c r="AK483" i="4" l="1"/>
  <c r="AL483" i="4" s="1"/>
  <c r="AM483" i="4" s="1"/>
  <c r="AE483" i="4"/>
  <c r="AI483" i="4" s="1"/>
  <c r="AQ482" i="4"/>
  <c r="AG483" i="4" l="1"/>
  <c r="AJ483" i="4" s="1"/>
  <c r="AH483" i="4" l="1"/>
  <c r="AN483" i="4"/>
  <c r="AD141" i="14" s="1"/>
  <c r="AO483" i="4"/>
  <c r="AP483" i="4" s="1"/>
  <c r="AJ482" i="14" s="1"/>
  <c r="AC484" i="4" l="1"/>
  <c r="AK484" i="4" s="1"/>
  <c r="AL484" i="4" s="1"/>
  <c r="AM484" i="4" s="1"/>
  <c r="AQ483" i="4"/>
  <c r="AE484" i="4" l="1"/>
  <c r="AG484" i="4" s="1"/>
  <c r="AJ484" i="4" s="1"/>
  <c r="AI484" i="4" l="1"/>
  <c r="AH484" i="4"/>
  <c r="AO484" i="4"/>
  <c r="AP484" i="4" s="1"/>
  <c r="AJ483" i="14" s="1"/>
  <c r="AN484" i="4"/>
  <c r="AD146" i="14" s="1"/>
  <c r="AC485" i="4"/>
  <c r="AK485" i="4" s="1"/>
  <c r="AL485" i="4" s="1"/>
  <c r="AM485" i="4" s="1"/>
  <c r="AQ484" i="4" l="1"/>
  <c r="AE485" i="4"/>
  <c r="AI485" i="4" s="1"/>
  <c r="AG485" i="4" l="1"/>
  <c r="AJ485" i="4" s="1"/>
  <c r="AN485" i="4" s="1"/>
  <c r="AD93" i="14" s="1"/>
  <c r="AH485" i="4" l="1"/>
  <c r="AO485" i="4"/>
  <c r="AP485" i="4" s="1"/>
  <c r="AQ485" i="4" l="1"/>
  <c r="AJ484" i="14"/>
  <c r="AC486" i="4"/>
  <c r="AK486" i="4" s="1"/>
  <c r="AL486" i="4" s="1"/>
  <c r="AM486" i="4" s="1"/>
  <c r="AE486" i="4" l="1"/>
  <c r="AI486" i="4" s="1"/>
  <c r="AG486" i="4" l="1"/>
  <c r="AJ486" i="4" s="1"/>
  <c r="AN486" i="4" s="1"/>
  <c r="AD104" i="14" s="1"/>
  <c r="AH486" i="4" l="1"/>
  <c r="AO486" i="4"/>
  <c r="AP486" i="4" s="1"/>
  <c r="AQ486" i="4" l="1"/>
  <c r="AJ485" i="14"/>
  <c r="AC487" i="4"/>
  <c r="AK487" i="4" s="1"/>
  <c r="AL487" i="4" s="1"/>
  <c r="AM487" i="4" s="1"/>
  <c r="AE487" i="4" l="1"/>
  <c r="AG487" i="4" s="1"/>
  <c r="AH487" i="4" l="1"/>
  <c r="AI487" i="4"/>
  <c r="AJ487" i="4"/>
  <c r="AO487" i="4" l="1"/>
  <c r="AP487" i="4" s="1"/>
  <c r="AJ486" i="14" s="1"/>
  <c r="AN487" i="4"/>
  <c r="AD107" i="14" s="1"/>
  <c r="AQ487" i="4" l="1"/>
  <c r="AC488" i="4"/>
  <c r="AE488" i="4" l="1"/>
  <c r="AI488" i="4" s="1"/>
  <c r="AK488" i="4"/>
  <c r="AL488" i="4" s="1"/>
  <c r="AM488" i="4" s="1"/>
  <c r="AG488" i="4" l="1"/>
  <c r="AJ488" i="4" s="1"/>
  <c r="AO488" i="4" s="1"/>
  <c r="AP488" i="4" s="1"/>
  <c r="AJ487" i="14" s="1"/>
  <c r="AN488" i="4" l="1"/>
  <c r="AD116" i="14" s="1"/>
  <c r="AH488" i="4"/>
  <c r="AC489" i="4" s="1"/>
  <c r="AK489" i="4" s="1"/>
  <c r="AL489" i="4" s="1"/>
  <c r="AM489" i="4" s="1"/>
  <c r="AE489" i="4" l="1"/>
  <c r="AG489" i="4" s="1"/>
  <c r="AQ488" i="4"/>
  <c r="AH489" i="4"/>
  <c r="AI489" i="4"/>
  <c r="AJ489" i="4"/>
  <c r="AN489" i="4" l="1"/>
  <c r="AD78" i="14" s="1"/>
  <c r="AO489" i="4"/>
  <c r="AP489" i="4" s="1"/>
  <c r="AC490" i="4"/>
  <c r="AK490" i="4" s="1"/>
  <c r="AL490" i="4" s="1"/>
  <c r="AM490" i="4" s="1"/>
  <c r="AQ489" i="4" l="1"/>
  <c r="AJ488" i="14"/>
  <c r="AE490" i="4"/>
  <c r="AG490" i="4" s="1"/>
  <c r="AH490" i="4" l="1"/>
  <c r="AJ490" i="4"/>
  <c r="AI490" i="4"/>
  <c r="AO490" i="4" l="1"/>
  <c r="AP490" i="4" s="1"/>
  <c r="AJ489" i="14" s="1"/>
  <c r="AN490" i="4"/>
  <c r="AD87" i="14" s="1"/>
  <c r="AQ490" i="4" l="1"/>
  <c r="AC491" i="4"/>
  <c r="AE491" i="4" l="1"/>
  <c r="AI491" i="4" s="1"/>
  <c r="AK491" i="4"/>
  <c r="AL491" i="4" s="1"/>
  <c r="AM491" i="4" s="1"/>
  <c r="AG491" i="4" l="1"/>
  <c r="AJ491" i="4" s="1"/>
  <c r="AO491" i="4" s="1"/>
  <c r="AP491" i="4" s="1"/>
  <c r="AJ490" i="14" s="1"/>
  <c r="AN491" i="4" l="1"/>
  <c r="AD91" i="14" s="1"/>
  <c r="AH491" i="4"/>
  <c r="AQ491" i="4"/>
  <c r="AC492" i="4"/>
  <c r="AK492" i="4" s="1"/>
  <c r="AL492" i="4" s="1"/>
  <c r="AM492" i="4" s="1"/>
  <c r="AE492" i="4" l="1"/>
  <c r="AI492" i="4" s="1"/>
  <c r="AG492" i="4" l="1"/>
  <c r="AH492" i="4" s="1"/>
  <c r="AJ492" i="4" l="1"/>
  <c r="AN492" i="4" s="1"/>
  <c r="AD102" i="14" s="1"/>
  <c r="AO492" i="4" l="1"/>
  <c r="AP492" i="4" s="1"/>
  <c r="AQ492" i="4" s="1"/>
  <c r="AC493" i="4"/>
  <c r="AJ491" i="14" l="1"/>
  <c r="AK493" i="4"/>
  <c r="AL493" i="4" s="1"/>
  <c r="AM493" i="4" s="1"/>
  <c r="AE493" i="4"/>
  <c r="AG493" i="4" s="1"/>
  <c r="AJ493" i="4" s="1"/>
  <c r="AH493" i="4" l="1"/>
  <c r="AC494" i="4" s="1"/>
  <c r="AI493" i="4"/>
  <c r="AO493" i="4"/>
  <c r="AP493" i="4" s="1"/>
  <c r="AJ492" i="14" s="1"/>
  <c r="AN493" i="4"/>
  <c r="AD110" i="14" s="1"/>
  <c r="AE494" i="4" l="1"/>
  <c r="AI494" i="4" s="1"/>
  <c r="AQ493" i="4"/>
  <c r="AK494" i="4"/>
  <c r="AL494" i="4" s="1"/>
  <c r="AM494" i="4" s="1"/>
  <c r="AG494" i="4" l="1"/>
  <c r="AJ494" i="4" s="1"/>
  <c r="AO494" i="4" s="1"/>
  <c r="AP494" i="4" s="1"/>
  <c r="AJ493" i="14" s="1"/>
  <c r="AN494" i="4" l="1"/>
  <c r="AQ494" i="4"/>
  <c r="AD121" i="14"/>
  <c r="AH494" i="4"/>
  <c r="AC495" i="4" l="1"/>
  <c r="AK495" i="4" s="1"/>
  <c r="AL495" i="4" s="1"/>
  <c r="AM495" i="4" s="1"/>
  <c r="AE495" i="4" l="1"/>
  <c r="AI495" i="4" s="1"/>
  <c r="AG495" i="4" l="1"/>
  <c r="AJ495" i="4" s="1"/>
  <c r="AN495" i="4" s="1"/>
  <c r="AD129" i="14" s="1"/>
  <c r="AH495" i="4" l="1"/>
  <c r="AO495" i="4"/>
  <c r="AP495" i="4" s="1"/>
  <c r="AQ495" i="4" s="1"/>
  <c r="AC496" i="4"/>
  <c r="AE496" i="4" s="1"/>
  <c r="AI496" i="4" s="1"/>
  <c r="AJ494" i="14" l="1"/>
  <c r="AK496" i="4"/>
  <c r="AL496" i="4" s="1"/>
  <c r="AM496" i="4" s="1"/>
  <c r="AG496" i="4"/>
  <c r="AJ496" i="4" s="1"/>
  <c r="AH496" i="4" l="1"/>
  <c r="AN496" i="4"/>
  <c r="AD125" i="14" s="1"/>
  <c r="AO496" i="4"/>
  <c r="AP496" i="4" s="1"/>
  <c r="AQ496" i="4" l="1"/>
  <c r="AJ495" i="14"/>
  <c r="AC497" i="4"/>
  <c r="AK497" i="4" s="1"/>
  <c r="AL497" i="4" s="1"/>
  <c r="AM497" i="4" s="1"/>
  <c r="AE497" i="4" l="1"/>
  <c r="AG497" i="4" s="1"/>
  <c r="AJ497" i="4" s="1"/>
  <c r="AH497" i="4" l="1"/>
  <c r="AO497" i="4"/>
  <c r="AP497" i="4" s="1"/>
  <c r="AJ496" i="14" s="1"/>
  <c r="AN497" i="4"/>
  <c r="AD135" i="14" s="1"/>
  <c r="AI497" i="4"/>
  <c r="AC498" i="4" l="1"/>
  <c r="AK498" i="4" s="1"/>
  <c r="AL498" i="4" s="1"/>
  <c r="AM498" i="4" s="1"/>
  <c r="AQ497" i="4"/>
  <c r="AE498" i="4" l="1"/>
  <c r="AI498" i="4" s="1"/>
  <c r="AG498" i="4" l="1"/>
  <c r="AJ498" i="4" s="1"/>
  <c r="AN498" i="4" s="1"/>
  <c r="AD145" i="14" s="1"/>
  <c r="AO498" i="4" l="1"/>
  <c r="AP498" i="4" s="1"/>
  <c r="AH498" i="4"/>
  <c r="AQ498" i="4"/>
  <c r="AJ497" i="14"/>
  <c r="AC499" i="4"/>
  <c r="AK499" i="4" s="1"/>
  <c r="AL499" i="4" s="1"/>
  <c r="AM499" i="4" s="1"/>
  <c r="AE499" i="4" l="1"/>
  <c r="AI499" i="4" l="1"/>
  <c r="AG499" i="4"/>
  <c r="AH499" i="4" s="1"/>
  <c r="AC500" i="4" l="1"/>
  <c r="AK500" i="4" s="1"/>
  <c r="AL500" i="4" s="1"/>
  <c r="AM500" i="4" s="1"/>
  <c r="AJ499" i="4"/>
  <c r="AE500" i="4" l="1"/>
  <c r="AI500" i="4" s="1"/>
  <c r="AO499" i="4"/>
  <c r="AP499" i="4" s="1"/>
  <c r="AJ498" i="14" s="1"/>
  <c r="AN499" i="4"/>
  <c r="AD153" i="14" s="1"/>
  <c r="AG500" i="4" l="1"/>
  <c r="AJ500" i="4" s="1"/>
  <c r="AN500" i="4" s="1"/>
  <c r="AD159" i="14" s="1"/>
  <c r="AQ499" i="4"/>
  <c r="AH500" i="4" l="1"/>
  <c r="AC501" i="4" s="1"/>
  <c r="AK501" i="4" s="1"/>
  <c r="AL501" i="4" s="1"/>
  <c r="AM501" i="4" s="1"/>
  <c r="AO500" i="4"/>
  <c r="AP500" i="4" s="1"/>
  <c r="AJ499" i="14" s="1"/>
  <c r="AQ500" i="4" l="1"/>
  <c r="AE501" i="4"/>
  <c r="AI501" i="4" s="1"/>
  <c r="AG501" i="4" l="1"/>
  <c r="AJ501" i="4" s="1"/>
  <c r="AH501" i="4" l="1"/>
  <c r="AC502" i="4" s="1"/>
  <c r="AK502" i="4" s="1"/>
  <c r="AL502" i="4" s="1"/>
  <c r="AM502" i="4" s="1"/>
  <c r="AO501" i="4"/>
  <c r="AP501" i="4" s="1"/>
  <c r="AN501" i="4"/>
  <c r="AD167" i="14" s="1"/>
  <c r="AQ501" i="4" l="1"/>
  <c r="AJ500" i="14"/>
  <c r="AE502" i="4"/>
  <c r="AI502" i="4" s="1"/>
  <c r="AG502" i="4" l="1"/>
  <c r="AJ502" i="4" s="1"/>
  <c r="AO502" i="4" s="1"/>
  <c r="AP502" i="4" s="1"/>
  <c r="AJ501" i="14" s="1"/>
  <c r="AN502" i="4" l="1"/>
  <c r="AD173" i="14" s="1"/>
  <c r="AH502" i="4"/>
  <c r="AC503" i="4" s="1"/>
  <c r="AQ502" i="4" l="1"/>
  <c r="AK503" i="4"/>
  <c r="AL503" i="4" s="1"/>
  <c r="AM503" i="4" s="1"/>
  <c r="AE503" i="4"/>
  <c r="AI503" i="4" s="1"/>
  <c r="AG503" i="4" l="1"/>
  <c r="AJ503" i="4" s="1"/>
  <c r="AH503" i="4" l="1"/>
  <c r="AN503" i="4"/>
  <c r="AD178" i="14" s="1"/>
  <c r="AO503" i="4"/>
  <c r="AP503" i="4" s="1"/>
  <c r="AQ503" i="4" l="1"/>
  <c r="AJ502" i="14"/>
  <c r="AC504" i="4"/>
  <c r="AK504" i="4" l="1"/>
  <c r="AL504" i="4" s="1"/>
  <c r="AM504" i="4" s="1"/>
  <c r="AE504" i="4"/>
  <c r="AI504" i="4" s="1"/>
  <c r="AG504" i="4" l="1"/>
  <c r="AJ504" i="4" s="1"/>
  <c r="AN504" i="4" s="1"/>
  <c r="AD185" i="14" s="1"/>
  <c r="AO504" i="4" l="1"/>
  <c r="AP504" i="4" s="1"/>
  <c r="AH504" i="4"/>
  <c r="AQ504" i="4"/>
  <c r="AJ503" i="14"/>
  <c r="AC505" i="4"/>
  <c r="AK505" i="4" l="1"/>
  <c r="AL505" i="4" s="1"/>
  <c r="AM505" i="4" s="1"/>
  <c r="AE505" i="4"/>
  <c r="AG505" i="4" l="1"/>
  <c r="AJ505" i="4" s="1"/>
  <c r="AN505" i="4" s="1"/>
  <c r="AD187" i="14" s="1"/>
  <c r="AI505" i="4"/>
  <c r="AO505" i="4" l="1"/>
  <c r="AP505" i="4" s="1"/>
  <c r="AH505" i="4"/>
  <c r="AC506" i="4" s="1"/>
  <c r="AK506" i="4" s="1"/>
  <c r="AL506" i="4" s="1"/>
  <c r="AM506" i="4" s="1"/>
  <c r="AQ505" i="4" l="1"/>
  <c r="AJ504" i="14"/>
  <c r="AE506" i="4"/>
  <c r="AI506" i="4" s="1"/>
  <c r="AG506" i="4" l="1"/>
  <c r="AJ506" i="4" s="1"/>
  <c r="AN506" i="4" s="1"/>
  <c r="AD193" i="14" s="1"/>
  <c r="AO506" i="4" l="1"/>
  <c r="AP506" i="4" s="1"/>
  <c r="AH506" i="4"/>
  <c r="AC507" i="4" s="1"/>
  <c r="AQ506" i="4" l="1"/>
  <c r="AJ505" i="14"/>
  <c r="AE507" i="4"/>
  <c r="AK507" i="4"/>
  <c r="AL507" i="4" s="1"/>
  <c r="AM507" i="4" s="1"/>
  <c r="AI507" i="4" l="1"/>
  <c r="AG507" i="4"/>
  <c r="AJ507" i="4" s="1"/>
  <c r="AH507" i="4" l="1"/>
  <c r="AC508" i="4" s="1"/>
  <c r="AO507" i="4"/>
  <c r="AP507" i="4" s="1"/>
  <c r="AJ506" i="14" s="1"/>
  <c r="AN507" i="4"/>
  <c r="AD198" i="14" s="1"/>
  <c r="AK508" i="4" l="1"/>
  <c r="AL508" i="4" s="1"/>
  <c r="AM508" i="4" s="1"/>
  <c r="AE508" i="4"/>
  <c r="AI508" i="4" s="1"/>
  <c r="AQ507" i="4"/>
  <c r="AG508" i="4" l="1"/>
  <c r="AJ508" i="4" s="1"/>
  <c r="AN508" i="4" s="1"/>
  <c r="AD202" i="14" s="1"/>
  <c r="AO508" i="4" l="1"/>
  <c r="AP508" i="4" s="1"/>
  <c r="AJ507" i="14" s="1"/>
  <c r="AH508" i="4"/>
  <c r="AC509" i="4" s="1"/>
  <c r="AK509" i="4" s="1"/>
  <c r="AL509" i="4" s="1"/>
  <c r="AM509" i="4" s="1"/>
  <c r="AQ508" i="4" l="1"/>
  <c r="AE509" i="4"/>
  <c r="AI509" i="4" s="1"/>
  <c r="AG509" i="4" l="1"/>
  <c r="AJ509" i="4" s="1"/>
  <c r="AN509" i="4" s="1"/>
  <c r="AD206" i="14" s="1"/>
  <c r="AO509" i="4" l="1"/>
  <c r="AP509" i="4" s="1"/>
  <c r="AH509" i="4"/>
  <c r="AC510" i="4"/>
  <c r="AQ509" i="4" l="1"/>
  <c r="AJ508" i="14"/>
  <c r="AK510" i="4"/>
  <c r="AL510" i="4" s="1"/>
  <c r="AM510" i="4" s="1"/>
  <c r="AE510" i="4"/>
  <c r="AI510" i="4" s="1"/>
  <c r="AG510" i="4" l="1"/>
  <c r="AJ510" i="4" s="1"/>
  <c r="AH510" i="4" l="1"/>
  <c r="AC511" i="4" s="1"/>
  <c r="AK511" i="4" s="1"/>
  <c r="AL511" i="4" s="1"/>
  <c r="AM511" i="4" s="1"/>
  <c r="AO510" i="4"/>
  <c r="AP510" i="4" s="1"/>
  <c r="AJ509" i="14" s="1"/>
  <c r="AN510" i="4"/>
  <c r="AD209" i="14" s="1"/>
  <c r="AQ510" i="4" l="1"/>
  <c r="AE511" i="4"/>
  <c r="AI511" i="4" s="1"/>
  <c r="AG511" i="4" l="1"/>
  <c r="AH511" i="4" s="1"/>
  <c r="AJ511" i="4" l="1"/>
  <c r="AO511" i="4" s="1"/>
  <c r="AP511" i="4" s="1"/>
  <c r="AJ510" i="14" s="1"/>
  <c r="AC512" i="4"/>
  <c r="AN511" i="4" l="1"/>
  <c r="AD212" i="14" s="1"/>
  <c r="AQ511" i="4"/>
  <c r="AK512" i="4"/>
  <c r="AL512" i="4" s="1"/>
  <c r="AM512" i="4" s="1"/>
  <c r="AE512" i="4"/>
  <c r="AI512" i="4" s="1"/>
  <c r="AG512" i="4" l="1"/>
  <c r="AJ512" i="4" s="1"/>
  <c r="AO512" i="4" s="1"/>
  <c r="AP512" i="4" s="1"/>
  <c r="AJ511" i="14" s="1"/>
  <c r="AN512" i="4" l="1"/>
  <c r="AH512" i="4"/>
  <c r="AC513" i="4" s="1"/>
  <c r="AK513" i="4" s="1"/>
  <c r="AL513" i="4" s="1"/>
  <c r="AM513" i="4" s="1"/>
  <c r="AE513" i="4" l="1"/>
  <c r="AI513" i="4" s="1"/>
  <c r="AQ512" i="4"/>
  <c r="AD215" i="14"/>
  <c r="AG513" i="4"/>
  <c r="AJ513" i="4" s="1"/>
  <c r="AH513" i="4" l="1"/>
  <c r="AO513" i="4"/>
  <c r="AP513" i="4" s="1"/>
  <c r="AJ512" i="14" s="1"/>
  <c r="AN513" i="4"/>
  <c r="AD217" i="14" s="1"/>
  <c r="AC514" i="4"/>
  <c r="AK514" i="4" s="1"/>
  <c r="AL514" i="4" s="1"/>
  <c r="AM514" i="4" s="1"/>
  <c r="AQ513" i="4" l="1"/>
  <c r="AE514" i="4"/>
  <c r="AG514" i="4" s="1"/>
  <c r="AH514" i="4" l="1"/>
  <c r="AI514" i="4"/>
  <c r="AJ514" i="4"/>
  <c r="AO514" i="4" l="1"/>
  <c r="AP514" i="4" s="1"/>
  <c r="AJ513" i="14" s="1"/>
  <c r="AN514" i="4"/>
  <c r="AD218" i="14" s="1"/>
  <c r="AC515" i="4" l="1"/>
  <c r="AQ514" i="4"/>
  <c r="AE515" i="4" l="1"/>
  <c r="AG515" i="4" s="1"/>
  <c r="AJ515" i="4" s="1"/>
  <c r="AO515" i="4" s="1"/>
  <c r="AP515" i="4" s="1"/>
  <c r="AJ514" i="14" s="1"/>
  <c r="AI515" i="4"/>
  <c r="AK515" i="4"/>
  <c r="AL515" i="4" s="1"/>
  <c r="AM515" i="4" s="1"/>
  <c r="AH515" i="4" l="1"/>
  <c r="AN515" i="4"/>
  <c r="AD222" i="14" s="1"/>
  <c r="AC516" i="4"/>
  <c r="AK516" i="4" s="1"/>
  <c r="AL516" i="4" s="1"/>
  <c r="AM516" i="4" s="1"/>
  <c r="AQ515" i="4" l="1"/>
  <c r="AE516" i="4"/>
  <c r="AI516" i="4" s="1"/>
  <c r="AG516" i="4" l="1"/>
  <c r="AH516" i="4" s="1"/>
  <c r="AC517" i="4" s="1"/>
  <c r="AK517" i="4" s="1"/>
  <c r="AL517" i="4" s="1"/>
  <c r="AM517" i="4" s="1"/>
  <c r="AJ516" i="4"/>
  <c r="AE517" i="4" l="1"/>
  <c r="AI517" i="4" s="1"/>
  <c r="AN516" i="4"/>
  <c r="AD224" i="14" s="1"/>
  <c r="AO516" i="4"/>
  <c r="AP516" i="4" s="1"/>
  <c r="AJ515" i="14" s="1"/>
  <c r="AG517" i="4" l="1"/>
  <c r="AJ517" i="4" s="1"/>
  <c r="AO517" i="4" s="1"/>
  <c r="AP517" i="4" s="1"/>
  <c r="AJ516" i="14" s="1"/>
  <c r="AQ516" i="4"/>
  <c r="AN517" i="4" l="1"/>
  <c r="AD228" i="14" s="1"/>
  <c r="AH517" i="4"/>
  <c r="AC518" i="4"/>
  <c r="AK518" i="4" s="1"/>
  <c r="AL518" i="4" s="1"/>
  <c r="AM518" i="4" s="1"/>
  <c r="AQ517" i="4"/>
  <c r="AE518" i="4" l="1"/>
  <c r="AI518" i="4" s="1"/>
  <c r="AG518" i="4" l="1"/>
  <c r="AJ518" i="4" s="1"/>
  <c r="AO518" i="4" s="1"/>
  <c r="AP518" i="4" s="1"/>
  <c r="AJ517" i="14" s="1"/>
  <c r="AH518" i="4" l="1"/>
  <c r="AN518" i="4"/>
  <c r="AQ518" i="4" l="1"/>
  <c r="AD232" i="14"/>
  <c r="AC519" i="4"/>
  <c r="AK519" i="4" s="1"/>
  <c r="AL519" i="4" s="1"/>
  <c r="AM519" i="4" s="1"/>
  <c r="AE519" i="4" l="1"/>
  <c r="AI519" i="4" s="1"/>
  <c r="AG519" i="4" l="1"/>
  <c r="AH519" i="4" s="1"/>
  <c r="AC520" i="4" s="1"/>
  <c r="AK520" i="4" s="1"/>
  <c r="AL520" i="4" s="1"/>
  <c r="AM520" i="4" s="1"/>
  <c r="AJ519" i="4" l="1"/>
  <c r="AE520" i="4"/>
  <c r="AI520" i="4" s="1"/>
  <c r="AO519" i="4" l="1"/>
  <c r="AP519" i="4" s="1"/>
  <c r="AJ518" i="14" s="1"/>
  <c r="AN519" i="4"/>
  <c r="AD234" i="14" s="1"/>
  <c r="AG520" i="4"/>
  <c r="AJ520" i="4" s="1"/>
  <c r="AQ519" i="4" l="1"/>
  <c r="AH520" i="4"/>
  <c r="AC521" i="4" s="1"/>
  <c r="AK521" i="4" s="1"/>
  <c r="AL521" i="4" s="1"/>
  <c r="AM521" i="4" s="1"/>
  <c r="AO520" i="4"/>
  <c r="AP520" i="4" s="1"/>
  <c r="AJ519" i="14" s="1"/>
  <c r="AN520" i="4"/>
  <c r="AD236" i="14" s="1"/>
  <c r="AE521" i="4" l="1"/>
  <c r="AI521" i="4" s="1"/>
  <c r="AQ520" i="4"/>
  <c r="AG521" i="4" l="1"/>
  <c r="AJ521" i="4" s="1"/>
  <c r="AH521" i="4" l="1"/>
  <c r="AN521" i="4"/>
  <c r="AD240" i="14" s="1"/>
  <c r="AO521" i="4"/>
  <c r="AP521" i="4" s="1"/>
  <c r="AQ521" i="4" l="1"/>
  <c r="AJ520" i="14"/>
  <c r="AC522" i="4"/>
  <c r="AK522" i="4" s="1"/>
  <c r="AL522" i="4" s="1"/>
  <c r="AM522" i="4" s="1"/>
  <c r="AE522" i="4" l="1"/>
  <c r="AI522" i="4" s="1"/>
  <c r="AG522" i="4" l="1"/>
  <c r="AH522" i="4" s="1"/>
  <c r="AC523" i="4" l="1"/>
  <c r="AK523" i="4" s="1"/>
  <c r="AL523" i="4" s="1"/>
  <c r="AM523" i="4" s="1"/>
  <c r="AJ522" i="4"/>
  <c r="AN522" i="4" s="1"/>
  <c r="AD243" i="14" s="1"/>
  <c r="AE523" i="4" l="1"/>
  <c r="AI523" i="4" s="1"/>
  <c r="AO522" i="4"/>
  <c r="AP522" i="4" s="1"/>
  <c r="AQ522" i="4" l="1"/>
  <c r="AJ521" i="14"/>
  <c r="AG523" i="4"/>
  <c r="AJ523" i="4" s="1"/>
  <c r="AO523" i="4" s="1"/>
  <c r="AP523" i="4" s="1"/>
  <c r="AJ522" i="14" s="1"/>
  <c r="AN523" i="4" l="1"/>
  <c r="AD248" i="14" s="1"/>
  <c r="AH523" i="4"/>
  <c r="AQ523" i="4"/>
  <c r="AC524" i="4" l="1"/>
  <c r="AK524" i="4" l="1"/>
  <c r="AL524" i="4" s="1"/>
  <c r="AM524" i="4" s="1"/>
  <c r="AE524" i="4"/>
  <c r="AI524" i="4" l="1"/>
  <c r="AG524" i="4"/>
  <c r="AJ524" i="4" l="1"/>
  <c r="AH524" i="4"/>
  <c r="AC525" i="4" l="1"/>
  <c r="AK525" i="4" s="1"/>
  <c r="AL525" i="4" s="1"/>
  <c r="AM525" i="4" s="1"/>
  <c r="AE525" i="4"/>
  <c r="AN524" i="4"/>
  <c r="AD252" i="14" s="1"/>
  <c r="AO524" i="4"/>
  <c r="AP524" i="4" s="1"/>
  <c r="AJ523" i="14" s="1"/>
  <c r="AG525" i="4" l="1"/>
  <c r="AJ525" i="4" s="1"/>
  <c r="AI525" i="4"/>
  <c r="AQ524" i="4"/>
  <c r="AH525" i="4" l="1"/>
  <c r="AC526" i="4" s="1"/>
  <c r="AK526" i="4" s="1"/>
  <c r="AL526" i="4" s="1"/>
  <c r="AM526" i="4" s="1"/>
  <c r="AO525" i="4"/>
  <c r="AP525" i="4" s="1"/>
  <c r="AJ524" i="14" s="1"/>
  <c r="AN525" i="4"/>
  <c r="AD165" i="14" s="1"/>
  <c r="AE526" i="4" l="1"/>
  <c r="AI526" i="4" s="1"/>
  <c r="AQ525" i="4"/>
  <c r="AG526" i="4" l="1"/>
  <c r="AJ526" i="4" s="1"/>
  <c r="AO526" i="4" s="1"/>
  <c r="AP526" i="4" s="1"/>
  <c r="AJ525" i="14" s="1"/>
  <c r="AN526" i="4" l="1"/>
  <c r="AD172" i="14" s="1"/>
  <c r="AH526" i="4"/>
  <c r="AC527" i="4"/>
  <c r="AQ526" i="4"/>
  <c r="AE527" i="4" l="1"/>
  <c r="AK527" i="4"/>
  <c r="AL527" i="4" s="1"/>
  <c r="AM527" i="4" s="1"/>
  <c r="AI527" i="4" l="1"/>
  <c r="AG527" i="4"/>
  <c r="AJ527" i="4" s="1"/>
  <c r="AN527" i="4" l="1"/>
  <c r="AD176" i="14" s="1"/>
  <c r="AO527" i="4"/>
  <c r="AP527" i="4" s="1"/>
  <c r="AH527" i="4"/>
  <c r="AQ527" i="4" l="1"/>
  <c r="AJ526" i="14"/>
  <c r="AC528" i="4"/>
  <c r="AK528" i="4" s="1"/>
  <c r="AL528" i="4" s="1"/>
  <c r="AM528" i="4" s="1"/>
  <c r="AE528" i="4" l="1"/>
  <c r="AI528" i="4" s="1"/>
  <c r="AG528" i="4"/>
  <c r="AJ528" i="4" s="1"/>
  <c r="AN528" i="4" l="1"/>
  <c r="AD183" i="14" s="1"/>
  <c r="AO528" i="4"/>
  <c r="AP528" i="4" s="1"/>
  <c r="AH528" i="4"/>
  <c r="AQ528" i="4" l="1"/>
  <c r="AJ527" i="14"/>
  <c r="AC529" i="4"/>
  <c r="AK529" i="4" s="1"/>
  <c r="AL529" i="4" s="1"/>
  <c r="AM529" i="4" s="1"/>
  <c r="AE529" i="4" l="1"/>
  <c r="AG529" i="4" l="1"/>
  <c r="AI529" i="4"/>
  <c r="AJ529" i="4" l="1"/>
  <c r="AH529" i="4"/>
  <c r="AC530" i="4" l="1"/>
  <c r="AE530" i="4" s="1"/>
  <c r="AI530" i="4" s="1"/>
  <c r="AN529" i="4"/>
  <c r="AD191" i="14" s="1"/>
  <c r="AO529" i="4"/>
  <c r="AP529" i="4" s="1"/>
  <c r="AJ528" i="14" s="1"/>
  <c r="AK530" i="4" l="1"/>
  <c r="AL530" i="4" s="1"/>
  <c r="AM530" i="4" s="1"/>
  <c r="AG530" i="4"/>
  <c r="AJ530" i="4" s="1"/>
  <c r="AQ529" i="4"/>
  <c r="AH530" i="4" l="1"/>
  <c r="AO530" i="4"/>
  <c r="AP530" i="4" s="1"/>
  <c r="AJ529" i="14" s="1"/>
  <c r="AN530" i="4"/>
  <c r="AD181" i="14" s="1"/>
  <c r="AC531" i="4"/>
  <c r="AK531" i="4" s="1"/>
  <c r="AL531" i="4" s="1"/>
  <c r="AM531" i="4" s="1"/>
  <c r="AQ530" i="4" l="1"/>
  <c r="AE531" i="4"/>
  <c r="AG531" i="4" s="1"/>
  <c r="AI531" i="4" l="1"/>
  <c r="AJ531" i="4"/>
  <c r="AO531" i="4" s="1"/>
  <c r="AP531" i="4" s="1"/>
  <c r="AJ530" i="14" s="1"/>
  <c r="AH531" i="4"/>
  <c r="AN531" i="4" l="1"/>
  <c r="AD188" i="14" s="1"/>
  <c r="AQ531" i="4"/>
  <c r="AC532" i="4"/>
  <c r="AE532" i="4" l="1"/>
  <c r="AI532" i="4" s="1"/>
  <c r="AK532" i="4"/>
  <c r="AL532" i="4" s="1"/>
  <c r="AM532" i="4" s="1"/>
  <c r="AG532" i="4" l="1"/>
  <c r="AH532" i="4" s="1"/>
  <c r="AJ532" i="4" l="1"/>
  <c r="AC533" i="4" l="1"/>
  <c r="AO532" i="4"/>
  <c r="AP532" i="4" s="1"/>
  <c r="AJ531" i="14" s="1"/>
  <c r="AN532" i="4"/>
  <c r="AD194" i="14" s="1"/>
  <c r="AK533" i="4" l="1"/>
  <c r="AL533" i="4" s="1"/>
  <c r="AM533" i="4" s="1"/>
  <c r="AQ532" i="4"/>
  <c r="AE533" i="4"/>
  <c r="AI533" i="4" s="1"/>
  <c r="AG533" i="4" l="1"/>
  <c r="AJ533" i="4" s="1"/>
  <c r="AO533" i="4" s="1"/>
  <c r="AP533" i="4" s="1"/>
  <c r="AJ532" i="14" s="1"/>
  <c r="AN533" i="4" l="1"/>
  <c r="AD203" i="14" s="1"/>
  <c r="AH533" i="4"/>
  <c r="AC534" i="4"/>
  <c r="AK534" i="4" s="1"/>
  <c r="AL534" i="4" s="1"/>
  <c r="AM534" i="4" s="1"/>
  <c r="AQ533" i="4"/>
  <c r="AE534" i="4" l="1"/>
  <c r="AI534" i="4" s="1"/>
  <c r="AG534" i="4" l="1"/>
  <c r="AJ534" i="4" s="1"/>
  <c r="AO534" i="4" s="1"/>
  <c r="AP534" i="4" s="1"/>
  <c r="AJ533" i="14" s="1"/>
  <c r="AN534" i="4" l="1"/>
  <c r="AD210" i="14" s="1"/>
  <c r="AH534" i="4"/>
  <c r="AC535" i="4"/>
  <c r="AK535" i="4" s="1"/>
  <c r="AL535" i="4" s="1"/>
  <c r="AM535" i="4" s="1"/>
  <c r="AQ534" i="4"/>
  <c r="AE535" i="4" l="1"/>
  <c r="AI535" i="4" s="1"/>
  <c r="AG535" i="4"/>
  <c r="AJ535" i="4" s="1"/>
  <c r="AH535" i="4" l="1"/>
  <c r="AN535" i="4"/>
  <c r="AD214" i="14" s="1"/>
  <c r="AO535" i="4"/>
  <c r="AP535" i="4" s="1"/>
  <c r="AQ535" i="4" l="1"/>
  <c r="AJ534" i="14"/>
  <c r="AC536" i="4"/>
  <c r="AK536" i="4" s="1"/>
  <c r="AL536" i="4" s="1"/>
  <c r="AM536" i="4" s="1"/>
  <c r="AE536" i="4" l="1"/>
  <c r="AI536" i="4" s="1"/>
  <c r="AG536" i="4" l="1"/>
  <c r="AJ536" i="4" s="1"/>
  <c r="AN536" i="4" s="1"/>
  <c r="AD221" i="14" s="1"/>
  <c r="AO536" i="4" l="1"/>
  <c r="AP536" i="4" s="1"/>
  <c r="AJ535" i="14" s="1"/>
  <c r="AH536" i="4"/>
  <c r="AQ536" i="4" l="1"/>
  <c r="AC537" i="4"/>
  <c r="AK537" i="4" s="1"/>
  <c r="AL537" i="4" s="1"/>
  <c r="AM537" i="4" s="1"/>
  <c r="AE537" i="4" l="1"/>
  <c r="AI537" i="4" s="1"/>
  <c r="AG537" i="4" l="1"/>
  <c r="AJ537" i="4" s="1"/>
  <c r="AO537" i="4" s="1"/>
  <c r="AP537" i="4" s="1"/>
  <c r="AJ536" i="14" s="1"/>
  <c r="AH537" i="4"/>
  <c r="AN537" i="4"/>
  <c r="AC538" i="4"/>
  <c r="AK538" i="4" s="1"/>
  <c r="AL538" i="4" s="1"/>
  <c r="AM538" i="4" s="1"/>
  <c r="AQ537" i="4" l="1"/>
  <c r="AD230" i="14"/>
  <c r="AE538" i="4"/>
  <c r="AG538" i="4" s="1"/>
  <c r="AJ538" i="4" s="1"/>
  <c r="AH538" i="4" l="1"/>
  <c r="AO538" i="4"/>
  <c r="AP538" i="4" s="1"/>
  <c r="AJ537" i="14" s="1"/>
  <c r="AN538" i="4"/>
  <c r="AD238" i="14" s="1"/>
  <c r="AI538" i="4"/>
  <c r="AQ538" i="4" l="1"/>
  <c r="AC539" i="4"/>
  <c r="AK539" i="4" l="1"/>
  <c r="AL539" i="4" s="1"/>
  <c r="AM539" i="4" s="1"/>
  <c r="AE539" i="4"/>
  <c r="AI539" i="4" l="1"/>
  <c r="AG539" i="4"/>
  <c r="AJ539" i="4" s="1"/>
  <c r="AH539" i="4" l="1"/>
  <c r="AN539" i="4"/>
  <c r="AD249" i="14" s="1"/>
  <c r="AO539" i="4"/>
  <c r="AP539" i="4" s="1"/>
  <c r="AQ539" i="4" l="1"/>
  <c r="AJ538" i="14"/>
  <c r="AC540" i="4"/>
  <c r="AE540" i="4" s="1"/>
  <c r="AI540" i="4" s="1"/>
  <c r="AK540" i="4" l="1"/>
  <c r="AL540" i="4" s="1"/>
  <c r="AM540" i="4" s="1"/>
  <c r="AG540" i="4"/>
  <c r="AJ540" i="4" s="1"/>
  <c r="AH540" i="4" l="1"/>
  <c r="AC541" i="4" s="1"/>
  <c r="AK541" i="4" s="1"/>
  <c r="AL541" i="4" s="1"/>
  <c r="AM541" i="4" s="1"/>
  <c r="AN540" i="4"/>
  <c r="AD257" i="14" s="1"/>
  <c r="AO540" i="4"/>
  <c r="AP540" i="4" s="1"/>
  <c r="AQ540" i="4" l="1"/>
  <c r="AJ539" i="14"/>
  <c r="AE541" i="4"/>
  <c r="AI541" i="4" s="1"/>
  <c r="AG541" i="4" l="1"/>
  <c r="AH541" i="4" s="1"/>
  <c r="AJ541" i="4" l="1"/>
  <c r="AC542" i="4" l="1"/>
  <c r="AN541" i="4"/>
  <c r="AD264" i="14" s="1"/>
  <c r="AO541" i="4"/>
  <c r="AP541" i="4" s="1"/>
  <c r="AJ540" i="14" s="1"/>
  <c r="AQ541" i="4" l="1"/>
  <c r="AK542" i="4"/>
  <c r="AL542" i="4" s="1"/>
  <c r="AM542" i="4" s="1"/>
  <c r="AE542" i="4"/>
  <c r="AI542" i="4" s="1"/>
  <c r="AG542" i="4" l="1"/>
  <c r="AJ542" i="4" s="1"/>
  <c r="AO542" i="4" s="1"/>
  <c r="AP542" i="4" s="1"/>
  <c r="AJ541" i="14" s="1"/>
  <c r="AN542" i="4" l="1"/>
  <c r="AD272" i="14" s="1"/>
  <c r="AH542" i="4"/>
  <c r="AC543" i="4" s="1"/>
  <c r="AK543" i="4" s="1"/>
  <c r="AL543" i="4" s="1"/>
  <c r="AM543" i="4" s="1"/>
  <c r="AQ542" i="4"/>
  <c r="AE543" i="4" l="1"/>
  <c r="AI543" i="4" s="1"/>
  <c r="AG543" i="4" l="1"/>
  <c r="AJ543" i="4" s="1"/>
  <c r="AN543" i="4" s="1"/>
  <c r="AD281" i="14" s="1"/>
  <c r="AH543" i="4" l="1"/>
  <c r="AO543" i="4"/>
  <c r="AP543" i="4" s="1"/>
  <c r="AQ543" i="4" s="1"/>
  <c r="AC544" i="4"/>
  <c r="AJ542" i="14" l="1"/>
  <c r="AE544" i="4"/>
  <c r="AK544" i="4"/>
  <c r="AL544" i="4" s="1"/>
  <c r="AM544" i="4" s="1"/>
  <c r="AI544" i="4" l="1"/>
  <c r="AG544" i="4"/>
  <c r="AJ544" i="4" l="1"/>
  <c r="AN544" i="4" s="1"/>
  <c r="AD285" i="14" s="1"/>
  <c r="AH544" i="4"/>
  <c r="AO544" i="4" l="1"/>
  <c r="AP544" i="4" s="1"/>
  <c r="AJ543" i="14" s="1"/>
  <c r="AQ544" i="4"/>
  <c r="AC545" i="4"/>
  <c r="AE545" i="4" l="1"/>
  <c r="AI545" i="4" s="1"/>
  <c r="AK545" i="4"/>
  <c r="AL545" i="4" s="1"/>
  <c r="AM545" i="4" s="1"/>
  <c r="AG545" i="4" l="1"/>
  <c r="AH545" i="4" s="1"/>
  <c r="AJ545" i="4" l="1"/>
  <c r="AC546" i="4" l="1"/>
  <c r="AE546" i="4" s="1"/>
  <c r="AI546" i="4" s="1"/>
  <c r="AO545" i="4"/>
  <c r="AP545" i="4" s="1"/>
  <c r="AJ544" i="14" s="1"/>
  <c r="AN545" i="4"/>
  <c r="AD292" i="14" s="1"/>
  <c r="AK546" i="4" l="1"/>
  <c r="AL546" i="4" s="1"/>
  <c r="AM546" i="4" s="1"/>
  <c r="AQ545" i="4"/>
  <c r="AG546" i="4"/>
  <c r="AH546" i="4" s="1"/>
  <c r="AJ546" i="4" l="1"/>
  <c r="AC547" i="4" l="1"/>
  <c r="AO546" i="4"/>
  <c r="AP546" i="4" s="1"/>
  <c r="AJ545" i="14" s="1"/>
  <c r="AN546" i="4"/>
  <c r="AD300" i="14" s="1"/>
  <c r="AK547" i="4" l="1"/>
  <c r="AL547" i="4" s="1"/>
  <c r="AM547" i="4" s="1"/>
  <c r="AQ546" i="4"/>
  <c r="AE547" i="4"/>
  <c r="AI547" i="4" s="1"/>
  <c r="AG547" i="4" l="1"/>
  <c r="AJ547" i="4" s="1"/>
  <c r="AH547" i="4" l="1"/>
  <c r="AC548" i="4" s="1"/>
  <c r="AO547" i="4"/>
  <c r="AP547" i="4" s="1"/>
  <c r="AJ546" i="14" s="1"/>
  <c r="AN547" i="4"/>
  <c r="AD306" i="14" s="1"/>
  <c r="AQ547" i="4" l="1"/>
  <c r="AK548" i="4"/>
  <c r="AL548" i="4" s="1"/>
  <c r="AM548" i="4" s="1"/>
  <c r="AE548" i="4"/>
  <c r="AG548" i="4" s="1"/>
  <c r="AJ548" i="4" s="1"/>
  <c r="AH548" i="4" l="1"/>
  <c r="AO548" i="4"/>
  <c r="AP548" i="4" s="1"/>
  <c r="AJ547" i="14" s="1"/>
  <c r="AN548" i="4"/>
  <c r="AD312" i="14" s="1"/>
  <c r="AI548" i="4"/>
  <c r="AC549" i="4" l="1"/>
  <c r="AK549" i="4" s="1"/>
  <c r="AL549" i="4" s="1"/>
  <c r="AM549" i="4" s="1"/>
  <c r="AQ548" i="4"/>
  <c r="AE549" i="4" l="1"/>
  <c r="AI549" i="4" s="1"/>
  <c r="AG549" i="4"/>
  <c r="AH549" i="4" s="1"/>
  <c r="AJ549" i="4" l="1"/>
  <c r="AC550" i="4" l="1"/>
  <c r="AE550" i="4" s="1"/>
  <c r="AI550" i="4" s="1"/>
  <c r="AN549" i="4"/>
  <c r="AD315" i="14" s="1"/>
  <c r="AO549" i="4"/>
  <c r="AP549" i="4" s="1"/>
  <c r="AJ548" i="14" s="1"/>
  <c r="AK550" i="4" l="1"/>
  <c r="AL550" i="4" s="1"/>
  <c r="AM550" i="4" s="1"/>
  <c r="AQ549" i="4"/>
  <c r="AG550" i="4"/>
  <c r="AJ550" i="4" s="1"/>
  <c r="AH550" i="4" l="1"/>
  <c r="AC551" i="4" s="1"/>
  <c r="AO550" i="4"/>
  <c r="AP550" i="4" s="1"/>
  <c r="AJ549" i="14" s="1"/>
  <c r="AN550" i="4"/>
  <c r="AD318" i="14" s="1"/>
  <c r="AQ550" i="4" l="1"/>
  <c r="AE551" i="4"/>
  <c r="AG551" i="4" s="1"/>
  <c r="AJ551" i="4" s="1"/>
  <c r="AK551" i="4"/>
  <c r="AL551" i="4" s="1"/>
  <c r="AM551" i="4" s="1"/>
  <c r="AH551" i="4" l="1"/>
  <c r="AO551" i="4"/>
  <c r="AP551" i="4" s="1"/>
  <c r="AJ550" i="14" s="1"/>
  <c r="AN551" i="4"/>
  <c r="AD321" i="14" s="1"/>
  <c r="AI551" i="4"/>
  <c r="AC552" i="4" l="1"/>
  <c r="AQ551" i="4"/>
  <c r="AE552" i="4" l="1"/>
  <c r="AG552" i="4" s="1"/>
  <c r="AJ552" i="4" s="1"/>
  <c r="AK552" i="4"/>
  <c r="AL552" i="4" s="1"/>
  <c r="AM552" i="4" s="1"/>
  <c r="AH552" i="4" l="1"/>
  <c r="AN552" i="4"/>
  <c r="AD327" i="14" s="1"/>
  <c r="AO552" i="4"/>
  <c r="AP552" i="4" s="1"/>
  <c r="AJ551" i="14" s="1"/>
  <c r="AI552" i="4"/>
  <c r="AQ552" i="4" l="1"/>
  <c r="AC553" i="4"/>
  <c r="AE553" i="4" l="1"/>
  <c r="AG553" i="4" s="1"/>
  <c r="AJ553" i="4" s="1"/>
  <c r="AK553" i="4"/>
  <c r="AL553" i="4" s="1"/>
  <c r="AM553" i="4" s="1"/>
  <c r="AN553" i="4" l="1"/>
  <c r="AD329" i="14" s="1"/>
  <c r="AH553" i="4"/>
  <c r="AO553" i="4"/>
  <c r="AP553" i="4" s="1"/>
  <c r="AI553" i="4"/>
  <c r="AQ553" i="4" l="1"/>
  <c r="AJ552" i="14"/>
  <c r="AC554" i="4"/>
  <c r="AE554" i="4" l="1"/>
  <c r="AK554" i="4"/>
  <c r="AL554" i="4" s="1"/>
  <c r="AM554" i="4" s="1"/>
  <c r="AI554" i="4" l="1"/>
  <c r="AG554" i="4"/>
  <c r="AH554" i="4" s="1"/>
  <c r="AJ554" i="4" l="1"/>
  <c r="AC555" i="4" l="1"/>
  <c r="AN554" i="4"/>
  <c r="AD332" i="14" s="1"/>
  <c r="AO554" i="4"/>
  <c r="AP554" i="4" s="1"/>
  <c r="AJ553" i="14" s="1"/>
  <c r="AQ554" i="4" l="1"/>
  <c r="AE555" i="4"/>
  <c r="AK555" i="4"/>
  <c r="AL555" i="4" s="1"/>
  <c r="AM555" i="4" s="1"/>
  <c r="AI555" i="4" l="1"/>
  <c r="AG555" i="4"/>
  <c r="AJ555" i="4" s="1"/>
  <c r="AH555" i="4" l="1"/>
  <c r="AC556" i="4" s="1"/>
  <c r="AN555" i="4"/>
  <c r="AD335" i="14" s="1"/>
  <c r="AO555" i="4"/>
  <c r="AP555" i="4" s="1"/>
  <c r="AQ555" i="4" l="1"/>
  <c r="AJ554" i="14"/>
  <c r="AE556" i="4"/>
  <c r="AI556" i="4" s="1"/>
  <c r="AK556" i="4"/>
  <c r="AL556" i="4" s="1"/>
  <c r="AM556" i="4" s="1"/>
  <c r="AG556" i="4"/>
  <c r="AJ556" i="4" s="1"/>
  <c r="AH556" i="4" l="1"/>
  <c r="AC557" i="4" s="1"/>
  <c r="AK557" i="4" s="1"/>
  <c r="AL557" i="4" s="1"/>
  <c r="AM557" i="4" s="1"/>
  <c r="AO556" i="4"/>
  <c r="AP556" i="4" s="1"/>
  <c r="AJ555" i="14" s="1"/>
  <c r="AN556" i="4"/>
  <c r="AD340" i="14" s="1"/>
  <c r="AE557" i="4" l="1"/>
  <c r="AI557" i="4" s="1"/>
  <c r="AQ556" i="4"/>
  <c r="AG557" i="4" l="1"/>
  <c r="AJ557" i="4" s="1"/>
  <c r="AH557" i="4" l="1"/>
  <c r="AN557" i="4"/>
  <c r="AD344" i="14" s="1"/>
  <c r="AO557" i="4"/>
  <c r="AP557" i="4" s="1"/>
  <c r="AQ557" i="4" l="1"/>
  <c r="AJ556" i="14"/>
  <c r="AC558" i="4"/>
  <c r="AK558" i="4" s="1"/>
  <c r="AL558" i="4" s="1"/>
  <c r="AM558" i="4" s="1"/>
  <c r="AE558" i="4" l="1"/>
  <c r="AI558" i="4" s="1"/>
  <c r="AG558" i="4" l="1"/>
  <c r="AJ558" i="4" s="1"/>
  <c r="AO558" i="4" s="1"/>
  <c r="AP558" i="4" s="1"/>
  <c r="AJ557" i="14" s="1"/>
  <c r="AN558" i="4" l="1"/>
  <c r="AD348" i="14" s="1"/>
  <c r="AH558" i="4"/>
  <c r="AC559" i="4" s="1"/>
  <c r="AQ558" i="4" l="1"/>
  <c r="AE559" i="4"/>
  <c r="AK559" i="4"/>
  <c r="AL559" i="4" s="1"/>
  <c r="AM559" i="4" s="1"/>
  <c r="AG559" i="4" l="1"/>
  <c r="AJ559" i="4" s="1"/>
  <c r="AO559" i="4" s="1"/>
  <c r="AP559" i="4" s="1"/>
  <c r="AI559" i="4"/>
  <c r="AN559" i="4" l="1"/>
  <c r="AD352" i="14" s="1"/>
  <c r="AJ558" i="14"/>
  <c r="AH559" i="4"/>
  <c r="AC560" i="4" s="1"/>
  <c r="AK560" i="4" s="1"/>
  <c r="AL560" i="4" s="1"/>
  <c r="AM560" i="4" s="1"/>
  <c r="AQ559" i="4" l="1"/>
  <c r="AE560" i="4"/>
  <c r="AI560" i="4" s="1"/>
  <c r="AG560" i="4" l="1"/>
  <c r="AJ560" i="4" s="1"/>
  <c r="AN560" i="4" s="1"/>
  <c r="AD358" i="14" s="1"/>
  <c r="AO560" i="4" l="1"/>
  <c r="AP560" i="4" s="1"/>
  <c r="AH560" i="4"/>
  <c r="AQ560" i="4"/>
  <c r="AJ559" i="14"/>
  <c r="AC561" i="4"/>
  <c r="AE561" i="4" l="1"/>
  <c r="AI561" i="4" s="1"/>
  <c r="AK561" i="4"/>
  <c r="AL561" i="4" s="1"/>
  <c r="AM561" i="4" s="1"/>
  <c r="AG561" i="4" l="1"/>
  <c r="AJ561" i="4" s="1"/>
  <c r="AN561" i="4" s="1"/>
  <c r="AD360" i="14" s="1"/>
  <c r="AO561" i="4" l="1"/>
  <c r="AP561" i="4" s="1"/>
  <c r="AQ561" i="4" s="1"/>
  <c r="AH561" i="4"/>
  <c r="AC562" i="4"/>
  <c r="AK562" i="4" s="1"/>
  <c r="AL562" i="4" s="1"/>
  <c r="AM562" i="4" s="1"/>
  <c r="AJ560" i="14" l="1"/>
  <c r="AE562" i="4"/>
  <c r="AG562" i="4" s="1"/>
  <c r="AJ562" i="4" s="1"/>
  <c r="AH562" i="4" l="1"/>
  <c r="AO562" i="4"/>
  <c r="AP562" i="4" s="1"/>
  <c r="AJ561" i="14" s="1"/>
  <c r="AN562" i="4"/>
  <c r="AD363" i="14" s="1"/>
  <c r="AI562" i="4"/>
  <c r="AC563" i="4" l="1"/>
  <c r="AQ562" i="4"/>
  <c r="AE563" i="4" l="1"/>
  <c r="AI563" i="4" s="1"/>
  <c r="AK563" i="4"/>
  <c r="AL563" i="4" s="1"/>
  <c r="AM563" i="4" s="1"/>
  <c r="AG563" i="4" l="1"/>
  <c r="AJ563" i="4" s="1"/>
  <c r="AH563" i="4" l="1"/>
  <c r="AO563" i="4"/>
  <c r="AP563" i="4" s="1"/>
  <c r="AJ562" i="14" s="1"/>
  <c r="AN563" i="4"/>
  <c r="AD365" i="14" s="1"/>
  <c r="AQ563" i="4" l="1"/>
  <c r="AC564" i="4"/>
  <c r="AK564" i="4" s="1"/>
  <c r="AL564" i="4" s="1"/>
  <c r="AM564" i="4" s="1"/>
  <c r="AE564" i="4" l="1"/>
  <c r="AI564" i="4" s="1"/>
  <c r="AG564" i="4" l="1"/>
  <c r="AJ564" i="4" s="1"/>
  <c r="AN564" i="4" s="1"/>
  <c r="AD369" i="14" s="1"/>
  <c r="AO564" i="4" l="1"/>
  <c r="AP564" i="4" s="1"/>
  <c r="AH564" i="4"/>
  <c r="AC565" i="4" s="1"/>
  <c r="AK565" i="4" s="1"/>
  <c r="AL565" i="4" s="1"/>
  <c r="AM565" i="4" s="1"/>
  <c r="AQ564" i="4" l="1"/>
  <c r="AJ563" i="14"/>
  <c r="AE565" i="4"/>
  <c r="AI565" i="4" s="1"/>
  <c r="AG565" i="4" l="1"/>
  <c r="AJ565" i="4" s="1"/>
  <c r="AO565" i="4" s="1"/>
  <c r="AP565" i="4" s="1"/>
  <c r="AJ564" i="14" s="1"/>
  <c r="AH565" i="4" l="1"/>
  <c r="AC566" i="4" s="1"/>
  <c r="AN565" i="4"/>
  <c r="AK566" i="4" l="1"/>
  <c r="AL566" i="4" s="1"/>
  <c r="AM566" i="4" s="1"/>
  <c r="AE566" i="4"/>
  <c r="AI566" i="4" s="1"/>
  <c r="AQ565" i="4"/>
  <c r="AD372" i="14"/>
  <c r="AG566" i="4" l="1"/>
  <c r="AH566" i="4" s="1"/>
  <c r="AJ566" i="4" l="1"/>
  <c r="AC567" i="4"/>
  <c r="AN566" i="4"/>
  <c r="AD374" i="14" s="1"/>
  <c r="AO566" i="4"/>
  <c r="AP566" i="4" s="1"/>
  <c r="AJ565" i="14" s="1"/>
  <c r="AE567" i="4" l="1"/>
  <c r="AK567" i="4"/>
  <c r="AL567" i="4" s="1"/>
  <c r="AM567" i="4" s="1"/>
  <c r="AQ566" i="4"/>
  <c r="AI567" i="4" l="1"/>
  <c r="AG567" i="4"/>
  <c r="AJ567" i="4" s="1"/>
  <c r="AH567" i="4" l="1"/>
  <c r="AN567" i="4"/>
  <c r="AD377" i="14" s="1"/>
  <c r="AO567" i="4"/>
  <c r="AP567" i="4" s="1"/>
  <c r="AJ566" i="14" s="1"/>
  <c r="AQ567" i="4" l="1"/>
  <c r="AC568" i="4"/>
  <c r="AK568" i="4" s="1"/>
  <c r="AL568" i="4" s="1"/>
  <c r="AM568" i="4" s="1"/>
  <c r="AE568" i="4" l="1"/>
  <c r="AI568" i="4" s="1"/>
  <c r="AG568" i="4" l="1"/>
  <c r="AJ568" i="4" s="1"/>
  <c r="AH568" i="4" l="1"/>
  <c r="AC569" i="4" s="1"/>
  <c r="AK569" i="4" s="1"/>
  <c r="AL569" i="4" s="1"/>
  <c r="AM569" i="4" s="1"/>
  <c r="AO568" i="4"/>
  <c r="AP568" i="4" s="1"/>
  <c r="AJ567" i="14" s="1"/>
  <c r="AN568" i="4"/>
  <c r="AD381" i="14" s="1"/>
  <c r="AQ568" i="4" l="1"/>
  <c r="AE569" i="4"/>
  <c r="AG569" i="4" s="1"/>
  <c r="AJ569" i="4" s="1"/>
  <c r="AH569" i="4" l="1"/>
  <c r="AO569" i="4"/>
  <c r="AP569" i="4" s="1"/>
  <c r="AJ568" i="14" s="1"/>
  <c r="AN569" i="4"/>
  <c r="AD384" i="14" s="1"/>
  <c r="AI569" i="4"/>
  <c r="AC570" i="4" l="1"/>
  <c r="AE570" i="4" s="1"/>
  <c r="AI570" i="4" s="1"/>
  <c r="AQ569" i="4"/>
  <c r="AK570" i="4" l="1"/>
  <c r="AL570" i="4" s="1"/>
  <c r="AM570" i="4" s="1"/>
  <c r="AG570" i="4"/>
  <c r="AH570" i="4" s="1"/>
  <c r="AJ570" i="4" l="1"/>
  <c r="AC571" i="4" l="1"/>
  <c r="AO570" i="4"/>
  <c r="AP570" i="4" s="1"/>
  <c r="AJ569" i="14" s="1"/>
  <c r="AN570" i="4"/>
  <c r="AD388" i="14" s="1"/>
  <c r="AK571" i="4" l="1"/>
  <c r="AL571" i="4" s="1"/>
  <c r="AM571" i="4" s="1"/>
  <c r="AE571" i="4"/>
  <c r="AI571" i="4" s="1"/>
  <c r="AQ570" i="4"/>
  <c r="AG571" i="4" l="1"/>
  <c r="AH571" i="4" s="1"/>
  <c r="AJ571" i="4" l="1"/>
  <c r="AO571" i="4" s="1"/>
  <c r="AP571" i="4" s="1"/>
  <c r="AJ570" i="14" s="1"/>
  <c r="AC572" i="4"/>
  <c r="AK572" i="4" s="1"/>
  <c r="AL572" i="4" s="1"/>
  <c r="AM572" i="4" s="1"/>
  <c r="AN571" i="4" l="1"/>
  <c r="AD338" i="14" s="1"/>
  <c r="AE572" i="4"/>
  <c r="AI572" i="4" s="1"/>
  <c r="AQ571" i="4" l="1"/>
  <c r="AG572" i="4"/>
  <c r="AJ572" i="4" s="1"/>
  <c r="AO572" i="4" s="1"/>
  <c r="AP572" i="4" s="1"/>
  <c r="AJ571" i="14" s="1"/>
  <c r="AN572" i="4" l="1"/>
  <c r="AH572" i="4"/>
  <c r="AC573" i="4" s="1"/>
  <c r="AK573" i="4" s="1"/>
  <c r="AL573" i="4" s="1"/>
  <c r="AM573" i="4" s="1"/>
  <c r="AQ572" i="4" l="1"/>
  <c r="AD330" i="14"/>
  <c r="AE573" i="4"/>
  <c r="AI573" i="4" s="1"/>
  <c r="AG573" i="4" l="1"/>
  <c r="AJ573" i="4" s="1"/>
  <c r="AO573" i="4" s="1"/>
  <c r="AP573" i="4" s="1"/>
  <c r="AJ572" i="14" s="1"/>
  <c r="AH573" i="4" l="1"/>
  <c r="AN573" i="4"/>
  <c r="AC574" i="4"/>
  <c r="AK574" i="4" s="1"/>
  <c r="AL574" i="4" s="1"/>
  <c r="AM574" i="4" s="1"/>
  <c r="AQ573" i="4" l="1"/>
  <c r="AD271" i="14"/>
  <c r="AE574" i="4"/>
  <c r="AI574" i="4" s="1"/>
  <c r="AG574" i="4" l="1"/>
  <c r="AJ574" i="4" s="1"/>
  <c r="AO574" i="4" s="1"/>
  <c r="AP574" i="4" s="1"/>
  <c r="AJ573" i="14" s="1"/>
  <c r="AH574" i="4" l="1"/>
  <c r="AC575" i="4" s="1"/>
  <c r="AK575" i="4" s="1"/>
  <c r="AL575" i="4" s="1"/>
  <c r="AM575" i="4" s="1"/>
  <c r="AN574" i="4"/>
  <c r="AD275" i="14" s="1"/>
  <c r="AQ574" i="4" l="1"/>
  <c r="AE575" i="4"/>
  <c r="AI575" i="4" s="1"/>
  <c r="AG575" i="4" l="1"/>
  <c r="AJ575" i="4" s="1"/>
  <c r="AN575" i="4" s="1"/>
  <c r="AD279" i="14" s="1"/>
  <c r="AO575" i="4" l="1"/>
  <c r="AP575" i="4" s="1"/>
  <c r="AJ574" i="14" s="1"/>
  <c r="AH575" i="4"/>
  <c r="AC576" i="4" s="1"/>
  <c r="AK576" i="4" s="1"/>
  <c r="AL576" i="4" s="1"/>
  <c r="AM576" i="4" s="1"/>
  <c r="AE576" i="4"/>
  <c r="AI576" i="4"/>
  <c r="AQ575" i="4"/>
  <c r="AG576" i="4"/>
  <c r="AJ576" i="4" s="1"/>
  <c r="AH576" i="4" l="1"/>
  <c r="AN576" i="4"/>
  <c r="AD287" i="14" s="1"/>
  <c r="AO576" i="4"/>
  <c r="AP576" i="4" s="1"/>
  <c r="AQ576" i="4" l="1"/>
  <c r="AJ575" i="14"/>
  <c r="AC577" i="4"/>
  <c r="AE577" i="4" s="1"/>
  <c r="AI577" i="4" s="1"/>
  <c r="AK577" i="4" l="1"/>
  <c r="AL577" i="4" s="1"/>
  <c r="AM577" i="4" s="1"/>
  <c r="AG577" i="4"/>
  <c r="AJ577" i="4" s="1"/>
  <c r="AH577" i="4" l="1"/>
  <c r="AN577" i="4"/>
  <c r="AD296" i="14" s="1"/>
  <c r="AO577" i="4"/>
  <c r="AP577" i="4" s="1"/>
  <c r="AQ577" i="4" l="1"/>
  <c r="AJ576" i="14"/>
  <c r="AC578" i="4"/>
  <c r="AK578" i="4" s="1"/>
  <c r="AL578" i="4" s="1"/>
  <c r="AM578" i="4" s="1"/>
  <c r="AE578" i="4" l="1"/>
  <c r="AI578" i="4" l="1"/>
  <c r="AG578" i="4"/>
  <c r="AJ578" i="4" s="1"/>
  <c r="AH578" i="4" l="1"/>
  <c r="AO578" i="4"/>
  <c r="AP578" i="4" s="1"/>
  <c r="AJ577" i="14" s="1"/>
  <c r="AN578" i="4"/>
  <c r="AD303" i="14" s="1"/>
  <c r="AC579" i="4" l="1"/>
  <c r="AK579" i="4" s="1"/>
  <c r="AL579" i="4" s="1"/>
  <c r="AM579" i="4" s="1"/>
  <c r="AQ578" i="4"/>
  <c r="AE579" i="4" l="1"/>
  <c r="AI579" i="4" s="1"/>
  <c r="AG579" i="4" l="1"/>
  <c r="AJ579" i="4" s="1"/>
  <c r="AH579" i="4" l="1"/>
  <c r="AC580" i="4" s="1"/>
  <c r="AK580" i="4" s="1"/>
  <c r="AL580" i="4" s="1"/>
  <c r="AM580" i="4" s="1"/>
  <c r="AO579" i="4"/>
  <c r="AP579" i="4" s="1"/>
  <c r="AJ578" i="14" s="1"/>
  <c r="AN579" i="4"/>
  <c r="AD311" i="14" s="1"/>
  <c r="AE580" i="4" l="1"/>
  <c r="AI580" i="4" s="1"/>
  <c r="AQ579" i="4"/>
  <c r="AG580" i="4" l="1"/>
  <c r="AJ580" i="4" s="1"/>
  <c r="AH580" i="4"/>
  <c r="AO580" i="4"/>
  <c r="AP580" i="4" s="1"/>
  <c r="AJ579" i="14" s="1"/>
  <c r="AN580" i="4"/>
  <c r="AD320" i="14" s="1"/>
  <c r="AC581" i="4" l="1"/>
  <c r="AK581" i="4" s="1"/>
  <c r="AL581" i="4" s="1"/>
  <c r="AM581" i="4" s="1"/>
  <c r="AQ580" i="4"/>
  <c r="AE581" i="4" l="1"/>
  <c r="AI581" i="4" s="1"/>
  <c r="AG581" i="4" l="1"/>
  <c r="AH581" i="4" s="1"/>
  <c r="AJ581" i="4" l="1"/>
  <c r="AN581" i="4" s="1"/>
  <c r="AD331" i="14" s="1"/>
  <c r="AC582" i="4"/>
  <c r="AK582" i="4" s="1"/>
  <c r="AL582" i="4" s="1"/>
  <c r="AM582" i="4" s="1"/>
  <c r="AO581" i="4"/>
  <c r="AP581" i="4" s="1"/>
  <c r="AJ580" i="14" s="1"/>
  <c r="AE582" i="4" l="1"/>
  <c r="AI582" i="4" s="1"/>
  <c r="AQ581" i="4"/>
  <c r="AG582" i="4" l="1"/>
  <c r="AH582" i="4" s="1"/>
  <c r="AJ582" i="4" l="1"/>
  <c r="AN582" i="4" s="1"/>
  <c r="AD343" i="14" s="1"/>
  <c r="AC583" i="4"/>
  <c r="AK583" i="4" s="1"/>
  <c r="AL583" i="4" s="1"/>
  <c r="AM583" i="4" s="1"/>
  <c r="AO582" i="4"/>
  <c r="AP582" i="4" s="1"/>
  <c r="AQ582" i="4" l="1"/>
  <c r="AJ581" i="14"/>
  <c r="AE583" i="4"/>
  <c r="AI583" i="4" s="1"/>
  <c r="AG583" i="4" l="1"/>
  <c r="AJ583" i="4" s="1"/>
  <c r="AO583" i="4" s="1"/>
  <c r="AP583" i="4" s="1"/>
  <c r="AJ582" i="14" s="1"/>
  <c r="AN583" i="4" l="1"/>
  <c r="AH583" i="4"/>
  <c r="AC584" i="4" s="1"/>
  <c r="AK584" i="4" s="1"/>
  <c r="AL584" i="4" s="1"/>
  <c r="AM584" i="4" s="1"/>
  <c r="AQ583" i="4" l="1"/>
  <c r="AD357" i="14"/>
  <c r="AE584" i="4"/>
  <c r="AI584" i="4" s="1"/>
  <c r="AG584" i="4" l="1"/>
  <c r="AJ584" i="4" s="1"/>
  <c r="AO584" i="4" s="1"/>
  <c r="AP584" i="4" s="1"/>
  <c r="AJ583" i="14" s="1"/>
  <c r="AN584" i="4" l="1"/>
  <c r="AH584" i="4"/>
  <c r="AC585" i="4"/>
  <c r="AK585" i="4" s="1"/>
  <c r="AL585" i="4" s="1"/>
  <c r="AM585" i="4" s="1"/>
  <c r="AQ584" i="4" l="1"/>
  <c r="AD366" i="14"/>
  <c r="AE585" i="4"/>
  <c r="AG585" i="4" s="1"/>
  <c r="AH585" i="4" l="1"/>
  <c r="AC586" i="4" s="1"/>
  <c r="AK586" i="4" s="1"/>
  <c r="AL586" i="4" s="1"/>
  <c r="AM586" i="4" s="1"/>
  <c r="AI585" i="4"/>
  <c r="AJ585" i="4"/>
  <c r="AE586" i="4" l="1"/>
  <c r="AI586" i="4" s="1"/>
  <c r="AN585" i="4"/>
  <c r="AD376" i="14" s="1"/>
  <c r="AO585" i="4"/>
  <c r="AP585" i="4" s="1"/>
  <c r="AJ584" i="14" s="1"/>
  <c r="AG586" i="4"/>
  <c r="AH586" i="4" s="1"/>
  <c r="AQ585" i="4" l="1"/>
  <c r="AJ586" i="4"/>
  <c r="AC587" i="4" l="1"/>
  <c r="AO586" i="4"/>
  <c r="AP586" i="4" s="1"/>
  <c r="AJ585" i="14" s="1"/>
  <c r="AN586" i="4"/>
  <c r="AD387" i="14" s="1"/>
  <c r="AK587" i="4" l="1"/>
  <c r="AL587" i="4" s="1"/>
  <c r="AM587" i="4" s="1"/>
  <c r="AE587" i="4"/>
  <c r="AI587" i="4" s="1"/>
  <c r="AQ586" i="4"/>
  <c r="AG587" i="4" l="1"/>
  <c r="AJ587" i="4" s="1"/>
  <c r="AH587" i="4" l="1"/>
  <c r="AC588" i="4" s="1"/>
  <c r="AK588" i="4" s="1"/>
  <c r="AL588" i="4" s="1"/>
  <c r="AM588" i="4" s="1"/>
  <c r="AN587" i="4"/>
  <c r="AD394" i="14" s="1"/>
  <c r="AO587" i="4"/>
  <c r="AP587" i="4" s="1"/>
  <c r="AJ586" i="14" s="1"/>
  <c r="AQ587" i="4" l="1"/>
  <c r="AE588" i="4"/>
  <c r="AG588" i="4" s="1"/>
  <c r="AJ588" i="4" s="1"/>
  <c r="AH588" i="4" l="1"/>
  <c r="AN588" i="4"/>
  <c r="AD396" i="14" s="1"/>
  <c r="AO588" i="4"/>
  <c r="AP588" i="4" s="1"/>
  <c r="AI588" i="4"/>
  <c r="AQ588" i="4" l="1"/>
  <c r="AJ587" i="14"/>
  <c r="AC589" i="4"/>
  <c r="AK589" i="4" s="1"/>
  <c r="AL589" i="4" s="1"/>
  <c r="AM589" i="4" s="1"/>
  <c r="AE589" i="4" l="1"/>
  <c r="AI589" i="4" s="1"/>
  <c r="AG589" i="4" l="1"/>
  <c r="AJ589" i="4" s="1"/>
  <c r="AH589" i="4" l="1"/>
  <c r="AC590" i="4" s="1"/>
  <c r="AK590" i="4" s="1"/>
  <c r="AL590" i="4" s="1"/>
  <c r="AM590" i="4" s="1"/>
  <c r="AO589" i="4"/>
  <c r="AP589" i="4" s="1"/>
  <c r="AJ588" i="14" s="1"/>
  <c r="AN589" i="4"/>
  <c r="AD400" i="14" s="1"/>
  <c r="AE590" i="4" l="1"/>
  <c r="AG590" i="4" s="1"/>
  <c r="AJ590" i="4" s="1"/>
  <c r="AQ589" i="4"/>
  <c r="AH590" i="4" l="1"/>
  <c r="AO590" i="4"/>
  <c r="AP590" i="4" s="1"/>
  <c r="AJ589" i="14" s="1"/>
  <c r="AN590" i="4"/>
  <c r="AD405" i="14" s="1"/>
  <c r="AI590" i="4"/>
  <c r="AQ590" i="4" l="1"/>
  <c r="AC591" i="4"/>
  <c r="AK591" i="4" l="1"/>
  <c r="AL591" i="4" s="1"/>
  <c r="AM591" i="4" s="1"/>
  <c r="AE591" i="4"/>
  <c r="AI591" i="4" s="1"/>
  <c r="AG591" i="4" l="1"/>
  <c r="AH591" i="4" s="1"/>
  <c r="AJ591" i="4" l="1"/>
  <c r="AC592" i="4" l="1"/>
  <c r="AE592" i="4" s="1"/>
  <c r="AI592" i="4" s="1"/>
  <c r="AO591" i="4"/>
  <c r="AP591" i="4" s="1"/>
  <c r="AJ590" i="14" s="1"/>
  <c r="AN591" i="4"/>
  <c r="AD409" i="14" s="1"/>
  <c r="AQ591" i="4" l="1"/>
  <c r="AK592" i="4"/>
  <c r="AL592" i="4" s="1"/>
  <c r="AM592" i="4" s="1"/>
  <c r="AG592" i="4"/>
  <c r="AH592" i="4" s="1"/>
  <c r="AJ592" i="4" l="1"/>
  <c r="AC593" i="4"/>
  <c r="AK593" i="4" s="1"/>
  <c r="AL593" i="4" s="1"/>
  <c r="AM593" i="4" s="1"/>
  <c r="AE593" i="4" l="1"/>
  <c r="AG593" i="4" s="1"/>
  <c r="AJ593" i="4" s="1"/>
  <c r="AN593" i="4" s="1"/>
  <c r="AD413" i="14" s="1"/>
  <c r="AO592" i="4"/>
  <c r="AP592" i="4" s="1"/>
  <c r="AJ591" i="14" s="1"/>
  <c r="AN592" i="4"/>
  <c r="AD411" i="14" s="1"/>
  <c r="AI593" i="4" l="1"/>
  <c r="AO593" i="4"/>
  <c r="AP593" i="4" s="1"/>
  <c r="AH593" i="4"/>
  <c r="AC594" i="4" s="1"/>
  <c r="AK594" i="4" s="1"/>
  <c r="AL594" i="4" s="1"/>
  <c r="AM594" i="4" s="1"/>
  <c r="AQ592" i="4"/>
  <c r="AQ593" i="4" l="1"/>
  <c r="AJ592" i="14"/>
  <c r="AE594" i="4"/>
  <c r="AI594" i="4" s="1"/>
  <c r="AG594" i="4" l="1"/>
  <c r="AJ594" i="4" s="1"/>
  <c r="AH594" i="4"/>
  <c r="AN594" i="4"/>
  <c r="AD417" i="14" s="1"/>
  <c r="AO594" i="4"/>
  <c r="AP594" i="4" s="1"/>
  <c r="AQ594" i="4" l="1"/>
  <c r="AJ593" i="14"/>
  <c r="AC595" i="4"/>
  <c r="AK595" i="4" s="1"/>
  <c r="AL595" i="4" s="1"/>
  <c r="AM595" i="4" s="1"/>
  <c r="AE595" i="4" l="1"/>
  <c r="AI595" i="4" s="1"/>
  <c r="AG595" i="4" l="1"/>
  <c r="AJ595" i="4" s="1"/>
  <c r="AO595" i="4" s="1"/>
  <c r="AP595" i="4" s="1"/>
  <c r="AJ594" i="14" s="1"/>
  <c r="AH595" i="4" l="1"/>
  <c r="AC596" i="4" s="1"/>
  <c r="AK596" i="4" s="1"/>
  <c r="AL596" i="4" s="1"/>
  <c r="AM596" i="4" s="1"/>
  <c r="AN595" i="4"/>
  <c r="AQ595" i="4" l="1"/>
  <c r="AD420" i="14"/>
  <c r="AE596" i="4"/>
  <c r="AI596" i="4" l="1"/>
  <c r="AG596" i="4"/>
  <c r="AJ596" i="4" s="1"/>
  <c r="AN596" i="4" s="1"/>
  <c r="AD421" i="14" s="1"/>
  <c r="AH596" i="4" l="1"/>
  <c r="AC597" i="4" s="1"/>
  <c r="AK597" i="4" s="1"/>
  <c r="AL597" i="4" s="1"/>
  <c r="AM597" i="4" s="1"/>
  <c r="AO596" i="4"/>
  <c r="AP596" i="4" s="1"/>
  <c r="AJ595" i="14" s="1"/>
  <c r="AQ596" i="4" l="1"/>
  <c r="AE597" i="4"/>
  <c r="AI597" i="4" s="1"/>
  <c r="AG597" i="4" l="1"/>
  <c r="AJ597" i="4" s="1"/>
  <c r="AO597" i="4" s="1"/>
  <c r="AP597" i="4" s="1"/>
  <c r="AN597" i="4" l="1"/>
  <c r="AD423" i="14" s="1"/>
  <c r="AH597" i="4"/>
  <c r="AC598" i="4" s="1"/>
  <c r="AK598" i="4" s="1"/>
  <c r="AL598" i="4" s="1"/>
  <c r="AM598" i="4" s="1"/>
  <c r="AQ597" i="4"/>
  <c r="AJ596" i="14"/>
  <c r="AE598" i="4"/>
  <c r="AI598" i="4" s="1"/>
  <c r="AG598" i="4" l="1"/>
  <c r="AJ598" i="4" s="1"/>
  <c r="AO598" i="4" s="1"/>
  <c r="AP598" i="4" s="1"/>
  <c r="AJ597" i="14" s="1"/>
  <c r="AN598" i="4" l="1"/>
  <c r="AD425" i="14" s="1"/>
  <c r="AH598" i="4"/>
  <c r="AC599" i="4" s="1"/>
  <c r="AQ598" i="4" l="1"/>
  <c r="AK599" i="4"/>
  <c r="AL599" i="4" s="1"/>
  <c r="AM599" i="4" s="1"/>
  <c r="AE599" i="4"/>
  <c r="AI599" i="4" l="1"/>
  <c r="AG599" i="4"/>
  <c r="AH599" i="4" s="1"/>
  <c r="AJ599" i="4" l="1"/>
  <c r="AC600" i="4" l="1"/>
  <c r="AE600" i="4" s="1"/>
  <c r="AI600" i="4" s="1"/>
  <c r="AN599" i="4"/>
  <c r="AD426" i="14" s="1"/>
  <c r="AO599" i="4"/>
  <c r="AP599" i="4" s="1"/>
  <c r="AJ598" i="14" s="1"/>
  <c r="AK600" i="4" l="1"/>
  <c r="AL600" i="4" s="1"/>
  <c r="AM600" i="4" s="1"/>
  <c r="AG600" i="4"/>
  <c r="AJ600" i="4" s="1"/>
  <c r="AO600" i="4" s="1"/>
  <c r="AP600" i="4" s="1"/>
  <c r="AJ599" i="14" s="1"/>
  <c r="AQ599" i="4"/>
  <c r="AN600" i="4" l="1"/>
  <c r="AQ600" i="4" s="1"/>
  <c r="AH600" i="4"/>
  <c r="AC601" i="4" s="1"/>
  <c r="AD429" i="14" l="1"/>
  <c r="AK601" i="4"/>
  <c r="AL601" i="4" s="1"/>
  <c r="AM601" i="4" s="1"/>
  <c r="AE601" i="4"/>
  <c r="AI601" i="4" l="1"/>
  <c r="AG601" i="4"/>
  <c r="AH601" i="4" s="1"/>
  <c r="AJ601" i="4" l="1"/>
  <c r="AC602" i="4" l="1"/>
  <c r="AN601" i="4"/>
  <c r="AD430" i="14" s="1"/>
  <c r="AO601" i="4"/>
  <c r="AP601" i="4" s="1"/>
  <c r="AQ601" i="4" l="1"/>
  <c r="AJ600" i="14"/>
  <c r="AE602" i="4"/>
  <c r="AI602" i="4" s="1"/>
  <c r="AK602" i="4"/>
  <c r="AL602" i="4" s="1"/>
  <c r="AM602" i="4" s="1"/>
  <c r="AG602" i="4" l="1"/>
  <c r="AJ602" i="4" s="1"/>
  <c r="AN602" i="4" s="1"/>
  <c r="AD432" i="14" s="1"/>
  <c r="AH602" i="4" l="1"/>
  <c r="AC603" i="4" s="1"/>
  <c r="AO602" i="4"/>
  <c r="AP602" i="4" s="1"/>
  <c r="AQ602" i="4" l="1"/>
  <c r="AJ601" i="14"/>
  <c r="AK603" i="4"/>
  <c r="AL603" i="4" s="1"/>
  <c r="AM603" i="4" s="1"/>
  <c r="AE603" i="4"/>
  <c r="AG603" i="4" s="1"/>
  <c r="AJ603" i="4" s="1"/>
  <c r="AN603" i="4" l="1"/>
  <c r="AD435" i="14" s="1"/>
  <c r="AH603" i="4"/>
  <c r="AC604" i="4" s="1"/>
  <c r="AO603" i="4"/>
  <c r="AP603" i="4" s="1"/>
  <c r="AI603" i="4"/>
  <c r="AQ603" i="4" l="1"/>
  <c r="AJ602" i="14"/>
  <c r="AK604" i="4"/>
  <c r="AL604" i="4" s="1"/>
  <c r="AM604" i="4" s="1"/>
  <c r="AE604" i="4"/>
  <c r="AI604" i="4" s="1"/>
  <c r="AG604" i="4" l="1"/>
  <c r="AH604" i="4" s="1"/>
  <c r="AJ604" i="4" l="1"/>
  <c r="AN604" i="4" s="1"/>
  <c r="AD437" i="14" s="1"/>
  <c r="AC605" i="4"/>
  <c r="AK605" i="4" s="1"/>
  <c r="AL605" i="4" s="1"/>
  <c r="AM605" i="4" s="1"/>
  <c r="AO604" i="4" l="1"/>
  <c r="AP604" i="4" s="1"/>
  <c r="AJ603" i="14" s="1"/>
  <c r="AE605" i="4"/>
  <c r="AG605" i="4" s="1"/>
  <c r="AQ604" i="4" l="1"/>
  <c r="AH605" i="4"/>
  <c r="AJ605" i="4"/>
  <c r="AI605" i="4"/>
  <c r="AN605" i="4" l="1"/>
  <c r="AD440" i="14" s="1"/>
  <c r="AO605" i="4"/>
  <c r="AP605" i="4" s="1"/>
  <c r="AJ604" i="14" s="1"/>
  <c r="AQ605" i="4" l="1"/>
  <c r="AC606" i="4"/>
  <c r="AK606" i="4" l="1"/>
  <c r="AL606" i="4" s="1"/>
  <c r="AM606" i="4" s="1"/>
  <c r="AE606" i="4"/>
  <c r="AG606" i="4" s="1"/>
  <c r="AH606" i="4" l="1"/>
  <c r="AJ606" i="4"/>
  <c r="AI606" i="4"/>
  <c r="AO606" i="4" l="1"/>
  <c r="AP606" i="4" s="1"/>
  <c r="AJ605" i="14" s="1"/>
  <c r="AN606" i="4"/>
  <c r="AD442" i="14" s="1"/>
  <c r="AC607" i="4"/>
  <c r="AK607" i="4" s="1"/>
  <c r="AL607" i="4" s="1"/>
  <c r="AM607" i="4" s="1"/>
  <c r="AQ606" i="4" l="1"/>
  <c r="AE607" i="4"/>
  <c r="AI607" i="4" s="1"/>
  <c r="AG607" i="4" l="1"/>
  <c r="AJ607" i="4" s="1"/>
  <c r="AO607" i="4" s="1"/>
  <c r="AP607" i="4" s="1"/>
  <c r="AJ606" i="14" s="1"/>
  <c r="AH607" i="4" l="1"/>
  <c r="AN607" i="4"/>
  <c r="AQ607" i="4" l="1"/>
  <c r="AD444" i="14"/>
  <c r="AC608" i="4"/>
  <c r="AK608" i="4" s="1"/>
  <c r="AL608" i="4" s="1"/>
  <c r="AM608" i="4" s="1"/>
  <c r="AE608" i="4" l="1"/>
  <c r="AI608" i="4" s="1"/>
  <c r="AG608" i="4" l="1"/>
  <c r="AJ608" i="4" s="1"/>
  <c r="AH608" i="4" l="1"/>
  <c r="AO608" i="4"/>
  <c r="AP608" i="4" s="1"/>
  <c r="AJ607" i="14" s="1"/>
  <c r="AN608" i="4"/>
  <c r="AD446" i="14" s="1"/>
  <c r="AQ608" i="4" l="1"/>
  <c r="AC609" i="4"/>
  <c r="AK609" i="4" s="1"/>
  <c r="AL609" i="4" s="1"/>
  <c r="AM609" i="4" s="1"/>
  <c r="AE609" i="4" l="1"/>
  <c r="AI609" i="4" s="1"/>
  <c r="AG609" i="4" l="1"/>
  <c r="AJ609" i="4" s="1"/>
  <c r="AO609" i="4" s="1"/>
  <c r="AP609" i="4" s="1"/>
  <c r="AJ608" i="14" s="1"/>
  <c r="AH609" i="4" l="1"/>
  <c r="AC610" i="4" s="1"/>
  <c r="AN609" i="4"/>
  <c r="AD448" i="14" s="1"/>
  <c r="AQ609" i="4" l="1"/>
  <c r="AK610" i="4"/>
  <c r="AL610" i="4" s="1"/>
  <c r="AM610" i="4" s="1"/>
  <c r="AE610" i="4"/>
  <c r="AI610" i="4" s="1"/>
  <c r="AG610" i="4" l="1"/>
  <c r="AH610" i="4" s="1"/>
  <c r="AJ610" i="4" l="1"/>
  <c r="AN610" i="4" s="1"/>
  <c r="AD451" i="14" s="1"/>
  <c r="AO610" i="4" l="1"/>
  <c r="AP610" i="4" s="1"/>
  <c r="AJ609" i="14" s="1"/>
  <c r="AC611" i="4"/>
  <c r="AK611" i="4" s="1"/>
  <c r="AL611" i="4" s="1"/>
  <c r="AM611" i="4" s="1"/>
  <c r="AQ610" i="4" l="1"/>
  <c r="AE611" i="4"/>
  <c r="AG611" i="4" s="1"/>
  <c r="AI611" i="4" l="1"/>
  <c r="AH611" i="4"/>
  <c r="AC612" i="4" s="1"/>
  <c r="AJ611" i="4"/>
  <c r="AO611" i="4" s="1"/>
  <c r="AP611" i="4" s="1"/>
  <c r="AJ610" i="14" s="1"/>
  <c r="AN611" i="4" l="1"/>
  <c r="AD453" i="14" s="1"/>
  <c r="AK612" i="4"/>
  <c r="AL612" i="4" s="1"/>
  <c r="AM612" i="4" s="1"/>
  <c r="AE612" i="4"/>
  <c r="AG612" i="4" s="1"/>
  <c r="AQ611" i="4" l="1"/>
  <c r="AH612" i="4"/>
  <c r="AJ612" i="4"/>
  <c r="AI612" i="4"/>
  <c r="AN612" i="4" l="1"/>
  <c r="AD455" i="14" s="1"/>
  <c r="AO612" i="4"/>
  <c r="AP612" i="4" s="1"/>
  <c r="AQ612" i="4" l="1"/>
  <c r="AJ611" i="14"/>
  <c r="AC613" i="4"/>
  <c r="AE613" i="4" l="1"/>
  <c r="AG613" i="4" s="1"/>
  <c r="AK613" i="4"/>
  <c r="AL613" i="4" s="1"/>
  <c r="AM613" i="4" s="1"/>
  <c r="AH613" i="4" l="1"/>
  <c r="AI613" i="4"/>
  <c r="AJ613" i="4" l="1"/>
  <c r="AO613" i="4" l="1"/>
  <c r="AP613" i="4" s="1"/>
  <c r="AJ612" i="14" s="1"/>
  <c r="AN613" i="4"/>
  <c r="AD457" i="14" s="1"/>
  <c r="AC614" i="4"/>
  <c r="AK614" i="4" l="1"/>
  <c r="AL614" i="4" s="1"/>
  <c r="AM614" i="4" s="1"/>
  <c r="AE614" i="4"/>
  <c r="AI614" i="4" s="1"/>
  <c r="AQ613" i="4"/>
  <c r="AG614" i="4" l="1"/>
  <c r="AH614" i="4" s="1"/>
  <c r="AJ614" i="4" l="1"/>
  <c r="AO614" i="4" s="1"/>
  <c r="AP614" i="4" s="1"/>
  <c r="AJ613" i="14" s="1"/>
  <c r="AC615" i="4"/>
  <c r="AK615" i="4" s="1"/>
  <c r="AL615" i="4" s="1"/>
  <c r="AM615" i="4" s="1"/>
  <c r="AN614" i="4" l="1"/>
  <c r="AE615" i="4"/>
  <c r="AG615" i="4" s="1"/>
  <c r="AQ614" i="4" l="1"/>
  <c r="AD459" i="14"/>
  <c r="AH615" i="4"/>
  <c r="AJ615" i="4"/>
  <c r="AI615" i="4"/>
  <c r="AO615" i="4" l="1"/>
  <c r="AP615" i="4" s="1"/>
  <c r="AJ614" i="14" s="1"/>
  <c r="AN615" i="4"/>
  <c r="AD462" i="14" s="1"/>
  <c r="AQ615" i="4" l="1"/>
  <c r="AC616" i="4"/>
  <c r="AK616" i="4" l="1"/>
  <c r="AL616" i="4" s="1"/>
  <c r="AM616" i="4" s="1"/>
  <c r="AE616" i="4"/>
  <c r="AI616" i="4" s="1"/>
  <c r="AG616" i="4" l="1"/>
  <c r="AH616" i="4" s="1"/>
  <c r="AJ616" i="4" l="1"/>
  <c r="AN616" i="4" s="1"/>
  <c r="AD464" i="14" s="1"/>
  <c r="AC617" i="4"/>
  <c r="AO616" i="4" l="1"/>
  <c r="AP616" i="4" s="1"/>
  <c r="AE617" i="4"/>
  <c r="AI617" i="4" s="1"/>
  <c r="AK617" i="4"/>
  <c r="AL617" i="4" s="1"/>
  <c r="AM617" i="4" s="1"/>
  <c r="AQ616" i="4" l="1"/>
  <c r="AJ615" i="14"/>
  <c r="AG617" i="4"/>
  <c r="AH617" i="4" s="1"/>
  <c r="AJ617" i="4" l="1"/>
  <c r="AO617" i="4" s="1"/>
  <c r="AP617" i="4" s="1"/>
  <c r="AJ616" i="14" s="1"/>
  <c r="AN617" i="4" l="1"/>
  <c r="AD466" i="14" s="1"/>
  <c r="AC618" i="4"/>
  <c r="AE618" i="4" s="1"/>
  <c r="AQ617" i="4"/>
  <c r="AK618" i="4" l="1"/>
  <c r="AL618" i="4" s="1"/>
  <c r="AM618" i="4" s="1"/>
  <c r="AG618" i="4"/>
  <c r="AH618" i="4" s="1"/>
  <c r="AI618" i="4"/>
  <c r="AJ618" i="4" l="1"/>
  <c r="AN618" i="4" s="1"/>
  <c r="AD468" i="14" s="1"/>
  <c r="AO618" i="4" l="1"/>
  <c r="AP618" i="4" s="1"/>
  <c r="AJ617" i="14" s="1"/>
  <c r="AC619" i="4"/>
  <c r="AQ618" i="4" l="1"/>
  <c r="AK619" i="4"/>
  <c r="AL619" i="4" s="1"/>
  <c r="AM619" i="4" s="1"/>
  <c r="AE619" i="4"/>
  <c r="AG619" i="4" s="1"/>
  <c r="AH619" i="4" l="1"/>
  <c r="AJ619" i="4"/>
  <c r="AI619" i="4"/>
  <c r="AN619" i="4" l="1"/>
  <c r="AD471" i="14" s="1"/>
  <c r="AO619" i="4"/>
  <c r="AP619" i="4" s="1"/>
  <c r="AJ618" i="14" s="1"/>
  <c r="AQ619" i="4" l="1"/>
  <c r="AC620" i="4"/>
  <c r="AE620" i="4" l="1"/>
  <c r="AI620" i="4" s="1"/>
  <c r="AK620" i="4"/>
  <c r="AL620" i="4" s="1"/>
  <c r="AM620" i="4" s="1"/>
  <c r="AG620" i="4" l="1"/>
  <c r="AH620" i="4" s="1"/>
  <c r="AJ620" i="4" l="1"/>
  <c r="AO620" i="4" s="1"/>
  <c r="AP620" i="4" s="1"/>
  <c r="AJ619" i="14" s="1"/>
  <c r="AC621" i="4"/>
  <c r="AK621" i="4" s="1"/>
  <c r="AL621" i="4" s="1"/>
  <c r="AM621" i="4" s="1"/>
  <c r="AN620" i="4" l="1"/>
  <c r="AE621" i="4"/>
  <c r="AI621" i="4" s="1"/>
  <c r="AQ620" i="4" l="1"/>
  <c r="AD473" i="14"/>
  <c r="AG621" i="4"/>
  <c r="AH621" i="4" s="1"/>
  <c r="AJ621" i="4" l="1"/>
  <c r="AN621" i="4" s="1"/>
  <c r="AD475" i="14" s="1"/>
  <c r="AC622" i="4"/>
  <c r="AK622" i="4" s="1"/>
  <c r="AL622" i="4" s="1"/>
  <c r="AM622" i="4" s="1"/>
  <c r="AO621" i="4" l="1"/>
  <c r="AP621" i="4" s="1"/>
  <c r="AE622" i="4"/>
  <c r="AQ621" i="4" l="1"/>
  <c r="AJ620" i="14"/>
  <c r="AI622" i="4"/>
  <c r="AG622" i="4"/>
  <c r="AH622" i="4" s="1"/>
  <c r="AJ622" i="4" l="1"/>
  <c r="AN622" i="4" s="1"/>
  <c r="AD477" i="14" s="1"/>
  <c r="AO622" i="4" l="1"/>
  <c r="AP622" i="4" s="1"/>
  <c r="AJ621" i="14" s="1"/>
  <c r="AC623" i="4"/>
  <c r="AQ622" i="4" l="1"/>
  <c r="AK623" i="4"/>
  <c r="AL623" i="4" s="1"/>
  <c r="AM623" i="4" s="1"/>
  <c r="AE623" i="4"/>
  <c r="AI623" i="4" s="1"/>
  <c r="AG623" i="4" l="1"/>
  <c r="AJ623" i="4" s="1"/>
  <c r="AN623" i="4" s="1"/>
  <c r="AD479" i="14" s="1"/>
  <c r="AH623" i="4" l="1"/>
  <c r="AO623" i="4"/>
  <c r="AP623" i="4" s="1"/>
  <c r="AC624" i="4"/>
  <c r="AK624" i="4" s="1"/>
  <c r="AL624" i="4" s="1"/>
  <c r="AM624" i="4" s="1"/>
  <c r="AQ623" i="4" l="1"/>
  <c r="AJ622" i="14"/>
  <c r="AE624" i="4"/>
  <c r="AI624" i="4" s="1"/>
  <c r="AG624" i="4" l="1"/>
  <c r="AH624" i="4" s="1"/>
  <c r="AJ624" i="4" l="1"/>
  <c r="AO624" i="4" s="1"/>
  <c r="AP624" i="4" s="1"/>
  <c r="AJ623" i="14" s="1"/>
  <c r="AC625" i="4"/>
  <c r="AK625" i="4" s="1"/>
  <c r="AL625" i="4" s="1"/>
  <c r="AM625" i="4" s="1"/>
  <c r="AN624" i="4" l="1"/>
  <c r="AD481" i="14" s="1"/>
  <c r="AE625" i="4"/>
  <c r="AI625" i="4" s="1"/>
  <c r="AQ624" i="4" l="1"/>
  <c r="AG625" i="4"/>
  <c r="AJ625" i="4" s="1"/>
  <c r="AO625" i="4" s="1"/>
  <c r="AP625" i="4" s="1"/>
  <c r="AJ624" i="14" s="1"/>
  <c r="AH625" i="4" l="1"/>
  <c r="AN625" i="4"/>
  <c r="AQ625" i="4" l="1"/>
  <c r="AD483" i="14"/>
  <c r="AC626" i="4"/>
  <c r="AK626" i="4" l="1"/>
  <c r="AL626" i="4" s="1"/>
  <c r="AM626" i="4" s="1"/>
  <c r="AE626" i="4"/>
  <c r="AG626" i="4" s="1"/>
  <c r="AH626" i="4" l="1"/>
  <c r="AI626" i="4"/>
  <c r="AJ626" i="4"/>
  <c r="AO626" i="4" l="1"/>
  <c r="AP626" i="4" s="1"/>
  <c r="AJ625" i="14" s="1"/>
  <c r="AN626" i="4"/>
  <c r="AD485" i="14" s="1"/>
  <c r="AQ626" i="4" l="1"/>
  <c r="AC627" i="4"/>
  <c r="AK627" i="4" l="1"/>
  <c r="AL627" i="4" s="1"/>
  <c r="AM627" i="4" s="1"/>
  <c r="AE627" i="4"/>
  <c r="AI627" i="4" s="1"/>
  <c r="AG627" i="4" l="1"/>
  <c r="AJ627" i="4" s="1"/>
  <c r="AH627" i="4" l="1"/>
  <c r="AN627" i="4"/>
  <c r="AD488" i="14" s="1"/>
  <c r="AO627" i="4"/>
  <c r="AP627" i="4" s="1"/>
  <c r="AJ626" i="14" s="1"/>
  <c r="AC628" i="4" l="1"/>
  <c r="AK628" i="4" s="1"/>
  <c r="AL628" i="4" s="1"/>
  <c r="AM628" i="4" s="1"/>
  <c r="AQ627" i="4"/>
  <c r="AE628" i="4" l="1"/>
  <c r="AG628" i="4" s="1"/>
  <c r="AH628" i="4" l="1"/>
  <c r="AI628" i="4"/>
  <c r="AJ628" i="4"/>
  <c r="AN628" i="4" l="1"/>
  <c r="AD490" i="14" s="1"/>
  <c r="AO628" i="4"/>
  <c r="AP628" i="4" s="1"/>
  <c r="AJ627" i="14" s="1"/>
  <c r="AC629" i="4" l="1"/>
  <c r="AQ628" i="4"/>
  <c r="AK629" i="4" l="1"/>
  <c r="AL629" i="4" s="1"/>
  <c r="AM629" i="4" s="1"/>
  <c r="AE629" i="4"/>
  <c r="AI629" i="4" s="1"/>
  <c r="AG629" i="4" l="1"/>
  <c r="AH629" i="4" s="1"/>
  <c r="AJ629" i="4" l="1"/>
  <c r="AO629" i="4" s="1"/>
  <c r="AP629" i="4" s="1"/>
  <c r="AJ628" i="14" s="1"/>
  <c r="AC630" i="4"/>
  <c r="AK630" i="4" s="1"/>
  <c r="AL630" i="4" s="1"/>
  <c r="AM630" i="4" s="1"/>
  <c r="AN629" i="4" l="1"/>
  <c r="AQ629" i="4" s="1"/>
  <c r="AD493" i="14"/>
  <c r="AE630" i="4"/>
  <c r="AG630" i="4" s="1"/>
  <c r="AH630" i="4" l="1"/>
  <c r="AI630" i="4"/>
  <c r="AJ630" i="4"/>
  <c r="AN630" i="4" l="1"/>
  <c r="AD496" i="14" s="1"/>
  <c r="AO630" i="4"/>
  <c r="AP630" i="4" s="1"/>
  <c r="AJ629" i="14" s="1"/>
  <c r="AC631" i="4" l="1"/>
  <c r="AQ630" i="4"/>
  <c r="AK631" i="4" l="1"/>
  <c r="AL631" i="4" s="1"/>
  <c r="AM631" i="4" s="1"/>
  <c r="AE631" i="4"/>
  <c r="AG631" i="4" s="1"/>
  <c r="AH631" i="4" l="1"/>
  <c r="AI631" i="4"/>
  <c r="AJ631" i="4"/>
  <c r="AO631" i="4" l="1"/>
  <c r="AP631" i="4" s="1"/>
  <c r="AJ630" i="14" s="1"/>
  <c r="AN631" i="4"/>
  <c r="AD498" i="14" s="1"/>
  <c r="AC632" i="4" l="1"/>
  <c r="AQ631" i="4"/>
  <c r="AK632" i="4" l="1"/>
  <c r="AL632" i="4" s="1"/>
  <c r="AM632" i="4" s="1"/>
  <c r="AE632" i="4"/>
  <c r="AI632" i="4" s="1"/>
  <c r="AG632" i="4" l="1"/>
  <c r="AH632" i="4" s="1"/>
  <c r="AJ632" i="4" l="1"/>
  <c r="AN632" i="4" s="1"/>
  <c r="AD500" i="14" s="1"/>
  <c r="AO632" i="4" l="1"/>
  <c r="AP632" i="4" s="1"/>
  <c r="AQ632" i="4" s="1"/>
  <c r="AJ631" i="14"/>
  <c r="AC633" i="4"/>
  <c r="AE633" i="4" s="1"/>
  <c r="AI633" i="4" s="1"/>
  <c r="AK633" i="4" l="1"/>
  <c r="AL633" i="4" s="1"/>
  <c r="AM633" i="4" s="1"/>
  <c r="AG633" i="4"/>
  <c r="AH633" i="4" s="1"/>
  <c r="AJ633" i="4" l="1"/>
  <c r="AC634" i="4"/>
  <c r="AK634" i="4" s="1"/>
  <c r="AL634" i="4" s="1"/>
  <c r="AM634" i="4" s="1"/>
  <c r="AN633" i="4"/>
  <c r="AD504" i="14" s="1"/>
  <c r="AO633" i="4"/>
  <c r="AP633" i="4" s="1"/>
  <c r="AJ632" i="14" s="1"/>
  <c r="AE634" i="4" l="1"/>
  <c r="AI634" i="4" s="1"/>
  <c r="AQ633" i="4"/>
  <c r="AG634" i="4" l="1"/>
  <c r="AJ634" i="4" s="1"/>
  <c r="AO634" i="4" s="1"/>
  <c r="AP634" i="4" s="1"/>
  <c r="AJ633" i="14" s="1"/>
  <c r="AH634" i="4" l="1"/>
  <c r="AC635" i="4" s="1"/>
  <c r="AN634" i="4"/>
  <c r="AQ634" i="4" l="1"/>
  <c r="AD506" i="14"/>
  <c r="AK635" i="4"/>
  <c r="AL635" i="4" s="1"/>
  <c r="AM635" i="4" s="1"/>
  <c r="AE635" i="4"/>
  <c r="AI635" i="4" s="1"/>
  <c r="AG635" i="4" l="1"/>
  <c r="AJ635" i="4" s="1"/>
  <c r="AN635" i="4" s="1"/>
  <c r="AD509" i="14" s="1"/>
  <c r="AO635" i="4" l="1"/>
  <c r="AP635" i="4" s="1"/>
  <c r="AJ634" i="14" s="1"/>
  <c r="AH635" i="4"/>
  <c r="AC636" i="4" s="1"/>
  <c r="AK636" i="4" s="1"/>
  <c r="AL636" i="4" s="1"/>
  <c r="AM636" i="4" s="1"/>
  <c r="AQ635" i="4" l="1"/>
  <c r="AE636" i="4"/>
  <c r="AG636" i="4" s="1"/>
  <c r="AH636" i="4" s="1"/>
  <c r="AJ636" i="4" l="1"/>
  <c r="AN636" i="4" s="1"/>
  <c r="AD511" i="14" s="1"/>
  <c r="AI636" i="4"/>
  <c r="AC637" i="4"/>
  <c r="AK637" i="4" s="1"/>
  <c r="AL637" i="4" s="1"/>
  <c r="AM637" i="4" s="1"/>
  <c r="AO636" i="4" l="1"/>
  <c r="AP636" i="4" s="1"/>
  <c r="AJ635" i="14" s="1"/>
  <c r="AQ636" i="4"/>
  <c r="AE637" i="4"/>
  <c r="AI637" i="4" s="1"/>
  <c r="AG637" i="4" l="1"/>
  <c r="AJ637" i="4" s="1"/>
  <c r="AH637" i="4" l="1"/>
  <c r="AC638" i="4" s="1"/>
  <c r="AK638" i="4" s="1"/>
  <c r="AL638" i="4" s="1"/>
  <c r="AM638" i="4" s="1"/>
  <c r="AO637" i="4"/>
  <c r="AP637" i="4" s="1"/>
  <c r="AJ636" i="14" s="1"/>
  <c r="AN637" i="4"/>
  <c r="AD513" i="14" s="1"/>
  <c r="AQ637" i="4" l="1"/>
  <c r="AE638" i="4"/>
  <c r="AI638" i="4" s="1"/>
  <c r="AG638" i="4" l="1"/>
  <c r="AJ638" i="4" s="1"/>
  <c r="AO638" i="4" s="1"/>
  <c r="AP638" i="4" s="1"/>
  <c r="AJ637" i="14" s="1"/>
  <c r="AH638" i="4" l="1"/>
  <c r="AN638" i="4"/>
  <c r="AQ638" i="4" l="1"/>
  <c r="AD515" i="14"/>
  <c r="AC639" i="4"/>
  <c r="AK639" i="4" s="1"/>
  <c r="AL639" i="4" s="1"/>
  <c r="AM639" i="4" s="1"/>
  <c r="AE639" i="4" l="1"/>
  <c r="AI639" i="4" s="1"/>
  <c r="AG639" i="4" l="1"/>
  <c r="AJ639" i="4" s="1"/>
  <c r="AH639" i="4" l="1"/>
  <c r="AN639" i="4"/>
  <c r="AD518" i="14" s="1"/>
  <c r="AO639" i="4"/>
  <c r="AP639" i="4" s="1"/>
  <c r="AQ639" i="4" l="1"/>
  <c r="AJ638" i="14"/>
  <c r="AC640" i="4"/>
  <c r="AK640" i="4" l="1"/>
  <c r="AL640" i="4" s="1"/>
  <c r="AM640" i="4" s="1"/>
  <c r="AE640" i="4"/>
  <c r="AI640" i="4" l="1"/>
  <c r="AG640" i="4"/>
  <c r="AJ640" i="4" s="1"/>
  <c r="AH640" i="4" l="1"/>
  <c r="AN640" i="4"/>
  <c r="AD521" i="14" s="1"/>
  <c r="AO640" i="4"/>
  <c r="AP640" i="4" s="1"/>
  <c r="AQ640" i="4" l="1"/>
  <c r="AJ639" i="14"/>
  <c r="AC641" i="4"/>
  <c r="AK641" i="4" s="1"/>
  <c r="AL641" i="4" s="1"/>
  <c r="AM641" i="4" s="1"/>
  <c r="AE641" i="4" l="1"/>
  <c r="AI641" i="4" s="1"/>
  <c r="AG641" i="4" l="1"/>
  <c r="AH641" i="4" s="1"/>
  <c r="AJ641" i="4" l="1"/>
  <c r="AC642" i="4"/>
  <c r="AO641" i="4"/>
  <c r="AP641" i="4" s="1"/>
  <c r="AJ640" i="14" s="1"/>
  <c r="AN641" i="4"/>
  <c r="AD524" i="14" s="1"/>
  <c r="AK642" i="4" l="1"/>
  <c r="AL642" i="4" s="1"/>
  <c r="AM642" i="4" s="1"/>
  <c r="AE642" i="4"/>
  <c r="AI642" i="4" s="1"/>
  <c r="AQ641" i="4"/>
  <c r="AG642" i="4" l="1"/>
  <c r="AJ642" i="4" s="1"/>
  <c r="AO642" i="4" s="1"/>
  <c r="AP642" i="4" s="1"/>
  <c r="AJ641" i="14" s="1"/>
  <c r="AN642" i="4" l="1"/>
  <c r="AH642" i="4"/>
  <c r="AC643" i="4" s="1"/>
  <c r="AE643" i="4" s="1"/>
  <c r="AI643" i="4" s="1"/>
  <c r="AQ642" i="4" l="1"/>
  <c r="AD526" i="14"/>
  <c r="AK643" i="4"/>
  <c r="AL643" i="4" s="1"/>
  <c r="AM643" i="4" s="1"/>
  <c r="AG643" i="4"/>
  <c r="AJ643" i="4" s="1"/>
  <c r="AH643" i="4" l="1"/>
  <c r="AN643" i="4"/>
  <c r="AD528" i="14" s="1"/>
  <c r="AO643" i="4"/>
  <c r="AP643" i="4" s="1"/>
  <c r="AQ643" i="4" l="1"/>
  <c r="AJ642" i="14"/>
  <c r="AC644" i="4"/>
  <c r="AK644" i="4" s="1"/>
  <c r="AL644" i="4" s="1"/>
  <c r="AM644" i="4" s="1"/>
  <c r="AE644" i="4" l="1"/>
  <c r="AI644" i="4" s="1"/>
  <c r="AG644" i="4" l="1"/>
  <c r="AJ644" i="4" s="1"/>
  <c r="AN644" i="4" s="1"/>
  <c r="AD530" i="14" s="1"/>
  <c r="AO644" i="4" l="1"/>
  <c r="AP644" i="4" s="1"/>
  <c r="AH644" i="4"/>
  <c r="AQ644" i="4"/>
  <c r="AJ643" i="14"/>
  <c r="AC645" i="4"/>
  <c r="AK645" i="4" s="1"/>
  <c r="AL645" i="4" s="1"/>
  <c r="AM645" i="4" s="1"/>
  <c r="AE645" i="4" l="1"/>
  <c r="AI645" i="4" s="1"/>
  <c r="AG645" i="4" l="1"/>
  <c r="AJ645" i="4" s="1"/>
  <c r="AH645" i="4"/>
  <c r="AO645" i="4"/>
  <c r="AP645" i="4" s="1"/>
  <c r="AJ644" i="14" s="1"/>
  <c r="AN645" i="4"/>
  <c r="AD534" i="14" s="1"/>
  <c r="AC646" i="4" l="1"/>
  <c r="AK646" i="4" s="1"/>
  <c r="AL646" i="4" s="1"/>
  <c r="AM646" i="4" s="1"/>
  <c r="AQ645" i="4"/>
  <c r="AE646" i="4" l="1"/>
  <c r="AI646" i="4" s="1"/>
  <c r="AG646" i="4" l="1"/>
  <c r="AJ646" i="4" l="1"/>
  <c r="AH646" i="4"/>
  <c r="AC647" i="4" s="1"/>
  <c r="AK647" i="4" s="1"/>
  <c r="AL647" i="4" s="1"/>
  <c r="AM647" i="4" s="1"/>
  <c r="AE647" i="4" l="1"/>
  <c r="AI647" i="4" s="1"/>
  <c r="AN646" i="4"/>
  <c r="AD537" i="14" s="1"/>
  <c r="AO646" i="4"/>
  <c r="AP646" i="4" s="1"/>
  <c r="AJ645" i="14" s="1"/>
  <c r="AG647" i="4" l="1"/>
  <c r="AJ647" i="4" s="1"/>
  <c r="AO647" i="4" s="1"/>
  <c r="AP647" i="4" s="1"/>
  <c r="AJ646" i="14" s="1"/>
  <c r="AQ646" i="4"/>
  <c r="AH647" i="4" l="1"/>
  <c r="AN647" i="4"/>
  <c r="AQ647" i="4" s="1"/>
  <c r="AC648" i="4"/>
  <c r="AD541" i="14" l="1"/>
  <c r="AK648" i="4"/>
  <c r="AL648" i="4" s="1"/>
  <c r="AM648" i="4" s="1"/>
  <c r="AE648" i="4"/>
  <c r="AI648" i="4" l="1"/>
  <c r="AG648" i="4"/>
  <c r="AJ648" i="4" s="1"/>
  <c r="AH648" i="4" l="1"/>
  <c r="AO648" i="4"/>
  <c r="AP648" i="4" s="1"/>
  <c r="AJ647" i="14" s="1"/>
  <c r="AN648" i="4"/>
  <c r="AD544" i="14" s="1"/>
  <c r="AC649" i="4" l="1"/>
  <c r="AQ648" i="4"/>
  <c r="AK649" i="4" l="1"/>
  <c r="AL649" i="4" s="1"/>
  <c r="AM649" i="4" s="1"/>
  <c r="AE649" i="4"/>
  <c r="AI649" i="4" s="1"/>
  <c r="AG649" i="4" l="1"/>
  <c r="AJ649" i="4" s="1"/>
  <c r="AH649" i="4" l="1"/>
  <c r="AN649" i="4"/>
  <c r="AD546" i="14" s="1"/>
  <c r="AO649" i="4"/>
  <c r="AP649" i="4" s="1"/>
  <c r="AQ649" i="4" l="1"/>
  <c r="AJ648" i="14"/>
  <c r="AC650" i="4"/>
  <c r="AE650" i="4" l="1"/>
  <c r="AG650" i="4" s="1"/>
  <c r="AJ650" i="4" s="1"/>
  <c r="AK650" i="4"/>
  <c r="AL650" i="4" s="1"/>
  <c r="AM650" i="4" s="1"/>
  <c r="AH650" i="4" l="1"/>
  <c r="AO650" i="4"/>
  <c r="AP650" i="4" s="1"/>
  <c r="AJ649" i="14" s="1"/>
  <c r="AN650" i="4"/>
  <c r="AD550" i="14" s="1"/>
  <c r="AI650" i="4"/>
  <c r="AC651" i="4" l="1"/>
  <c r="AQ650" i="4"/>
  <c r="AK651" i="4" l="1"/>
  <c r="AL651" i="4" s="1"/>
  <c r="AM651" i="4" s="1"/>
  <c r="AE651" i="4"/>
  <c r="AI651" i="4" s="1"/>
  <c r="AG651" i="4" l="1"/>
  <c r="AJ651" i="4" s="1"/>
  <c r="AN651" i="4" s="1"/>
  <c r="AD552" i="14" s="1"/>
  <c r="AO651" i="4" l="1"/>
  <c r="AP651" i="4" s="1"/>
  <c r="AJ650" i="14" s="1"/>
  <c r="AH651" i="4"/>
  <c r="AC652" i="4" s="1"/>
  <c r="AK652" i="4" s="1"/>
  <c r="AL652" i="4" s="1"/>
  <c r="AM652" i="4" s="1"/>
  <c r="AQ651" i="4" l="1"/>
  <c r="AE652" i="4"/>
  <c r="AI652" i="4" s="1"/>
  <c r="AG652" i="4" l="1"/>
  <c r="AJ652" i="4" s="1"/>
  <c r="AH652" i="4" l="1"/>
  <c r="AO652" i="4"/>
  <c r="AP652" i="4" s="1"/>
  <c r="AJ651" i="14" s="1"/>
  <c r="AN652" i="4"/>
  <c r="AD555" i="14" s="1"/>
  <c r="AC653" i="4" l="1"/>
  <c r="AK653" i="4" s="1"/>
  <c r="AL653" i="4" s="1"/>
  <c r="AM653" i="4" s="1"/>
  <c r="AQ652" i="4"/>
  <c r="AE653" i="4" l="1"/>
  <c r="AI653" i="4" s="1"/>
  <c r="AG653" i="4" l="1"/>
  <c r="AJ653" i="4" s="1"/>
  <c r="AO653" i="4" s="1"/>
  <c r="AP653" i="4" s="1"/>
  <c r="AN653" i="4" l="1"/>
  <c r="AD557" i="14" s="1"/>
  <c r="AH653" i="4"/>
  <c r="AQ653" i="4"/>
  <c r="AJ652" i="14"/>
  <c r="AC654" i="4"/>
  <c r="AK654" i="4" s="1"/>
  <c r="AL654" i="4" s="1"/>
  <c r="AM654" i="4" s="1"/>
  <c r="AE654" i="4" l="1"/>
  <c r="AI654" i="4" s="1"/>
  <c r="AG654" i="4" l="1"/>
  <c r="AJ654" i="4" s="1"/>
  <c r="AH654" i="4"/>
  <c r="AN654" i="4"/>
  <c r="AD562" i="14" s="1"/>
  <c r="AO654" i="4"/>
  <c r="AP654" i="4" s="1"/>
  <c r="AQ654" i="4" l="1"/>
  <c r="AJ653" i="14"/>
  <c r="AC655" i="4"/>
  <c r="AK655" i="4" s="1"/>
  <c r="AL655" i="4" s="1"/>
  <c r="AM655" i="4" s="1"/>
  <c r="AE655" i="4" l="1"/>
  <c r="AI655" i="4" s="1"/>
  <c r="AG655" i="4" l="1"/>
  <c r="AJ655" i="4" s="1"/>
  <c r="AN655" i="4" s="1"/>
  <c r="AD564" i="14" s="1"/>
  <c r="AO655" i="4" l="1"/>
  <c r="AP655" i="4" s="1"/>
  <c r="AJ654" i="14" s="1"/>
  <c r="AH655" i="4"/>
  <c r="AC656" i="4" s="1"/>
  <c r="AK656" i="4" s="1"/>
  <c r="AL656" i="4" s="1"/>
  <c r="AM656" i="4" s="1"/>
  <c r="AQ655" i="4" l="1"/>
  <c r="AE656" i="4"/>
  <c r="AI656" i="4" s="1"/>
  <c r="AG656" i="4" l="1"/>
  <c r="AJ656" i="4" s="1"/>
  <c r="AN656" i="4" s="1"/>
  <c r="AD565" i="14" s="1"/>
  <c r="AH656" i="4" l="1"/>
  <c r="AO656" i="4"/>
  <c r="AP656" i="4" s="1"/>
  <c r="AC657" i="4"/>
  <c r="AK657" i="4" s="1"/>
  <c r="AL657" i="4" s="1"/>
  <c r="AM657" i="4" s="1"/>
  <c r="AQ656" i="4" l="1"/>
  <c r="AJ655" i="14"/>
  <c r="AE657" i="4"/>
  <c r="AI657" i="4" s="1"/>
  <c r="AG657" i="4" l="1"/>
  <c r="AJ657" i="4" s="1"/>
  <c r="AO657" i="4" s="1"/>
  <c r="AP657" i="4" s="1"/>
  <c r="AJ656" i="14" s="1"/>
  <c r="AH657" i="4" l="1"/>
  <c r="AN657" i="4"/>
  <c r="AQ657" i="4" l="1"/>
  <c r="AD533" i="14"/>
  <c r="AC658" i="4"/>
  <c r="AK658" i="4" l="1"/>
  <c r="AL658" i="4" s="1"/>
  <c r="AM658" i="4" s="1"/>
  <c r="AE658" i="4"/>
  <c r="AI658" i="4" l="1"/>
  <c r="AG658" i="4"/>
  <c r="AJ658" i="4" s="1"/>
  <c r="AH658" i="4" l="1"/>
  <c r="AO658" i="4"/>
  <c r="AP658" i="4" s="1"/>
  <c r="AJ657" i="14" s="1"/>
  <c r="AN658" i="4"/>
  <c r="AD492" i="14" s="1"/>
  <c r="AQ658" i="4" l="1"/>
  <c r="AC659" i="4"/>
  <c r="AE659" i="4" s="1"/>
  <c r="AI659" i="4" s="1"/>
  <c r="AK659" i="4" l="1"/>
  <c r="AL659" i="4" s="1"/>
  <c r="AM659" i="4" s="1"/>
  <c r="AG659" i="4"/>
  <c r="AJ659" i="4" s="1"/>
  <c r="AH659" i="4" l="1"/>
  <c r="AN659" i="4"/>
  <c r="AD508" i="14" s="1"/>
  <c r="AO659" i="4"/>
  <c r="AP659" i="4" s="1"/>
  <c r="AQ659" i="4" l="1"/>
  <c r="AJ658" i="14"/>
  <c r="AC660" i="4"/>
  <c r="AK660" i="4" s="1"/>
  <c r="AL660" i="4" s="1"/>
  <c r="AM660" i="4" s="1"/>
  <c r="AE660" i="4" l="1"/>
  <c r="AI660" i="4" s="1"/>
  <c r="AG660" i="4" l="1"/>
  <c r="AJ660" i="4" s="1"/>
  <c r="AH660" i="4"/>
  <c r="AN660" i="4"/>
  <c r="AD523" i="14" s="1"/>
  <c r="AO660" i="4"/>
  <c r="AP660" i="4" s="1"/>
  <c r="AQ660" i="4" l="1"/>
  <c r="AJ659" i="14"/>
  <c r="AC661" i="4"/>
  <c r="AK661" i="4" s="1"/>
  <c r="AL661" i="4" s="1"/>
  <c r="AM661" i="4" s="1"/>
  <c r="AE661" i="4" l="1"/>
  <c r="AI661" i="4" l="1"/>
  <c r="AG661" i="4"/>
  <c r="AJ661" i="4" s="1"/>
  <c r="AH661" i="4" l="1"/>
  <c r="AC662" i="4" s="1"/>
  <c r="AK662" i="4" s="1"/>
  <c r="AL662" i="4" s="1"/>
  <c r="AM662" i="4" s="1"/>
  <c r="AN661" i="4"/>
  <c r="AD543" i="14" s="1"/>
  <c r="AO661" i="4"/>
  <c r="AP661" i="4" s="1"/>
  <c r="AJ660" i="14" s="1"/>
  <c r="AQ661" i="4" l="1"/>
  <c r="AE662" i="4"/>
  <c r="AI662" i="4" l="1"/>
  <c r="AG662" i="4"/>
  <c r="AJ662" i="4" s="1"/>
  <c r="AH662" i="4" l="1"/>
  <c r="AO662" i="4"/>
  <c r="AP662" i="4" s="1"/>
  <c r="AJ661" i="14" s="1"/>
  <c r="AN662" i="4"/>
  <c r="AD561" i="14" s="1"/>
  <c r="AQ662" i="4" l="1"/>
  <c r="AC663" i="4"/>
  <c r="AK663" i="4" s="1"/>
  <c r="AL663" i="4" s="1"/>
  <c r="AM663" i="4" s="1"/>
  <c r="AE663" i="4" l="1"/>
  <c r="AI663" i="4" l="1"/>
  <c r="AG663" i="4"/>
  <c r="AJ663" i="4" s="1"/>
  <c r="AH663" i="4" l="1"/>
  <c r="AN663" i="4"/>
  <c r="AD574" i="14" s="1"/>
  <c r="AO663" i="4"/>
  <c r="AP663" i="4" s="1"/>
  <c r="AQ663" i="4" l="1"/>
  <c r="AJ662" i="14"/>
  <c r="AC664" i="4"/>
  <c r="AK664" i="4" s="1"/>
  <c r="AL664" i="4" s="1"/>
  <c r="AM664" i="4" s="1"/>
  <c r="AE664" i="4" l="1"/>
  <c r="AI664" i="4" l="1"/>
  <c r="AG664" i="4"/>
  <c r="AJ664" i="4" s="1"/>
  <c r="AH664" i="4" l="1"/>
  <c r="AN664" i="4"/>
  <c r="AD578" i="14" s="1"/>
  <c r="AO664" i="4"/>
  <c r="AP664" i="4" s="1"/>
  <c r="AJ663" i="14" s="1"/>
  <c r="AQ664" i="4" l="1"/>
  <c r="AC665" i="4"/>
  <c r="AK665" i="4" s="1"/>
  <c r="AL665" i="4" s="1"/>
  <c r="AM665" i="4" s="1"/>
  <c r="AE665" i="4" l="1"/>
  <c r="AI665" i="4" s="1"/>
  <c r="AG665" i="4" l="1"/>
  <c r="AJ665" i="4" s="1"/>
  <c r="AO665" i="4" s="1"/>
  <c r="AP665" i="4" s="1"/>
  <c r="AJ664" i="14" s="1"/>
  <c r="AN665" i="4" l="1"/>
  <c r="AH665" i="4"/>
  <c r="AQ665" i="4"/>
  <c r="AD581" i="14"/>
  <c r="AC666" i="4"/>
  <c r="AK666" i="4" s="1"/>
  <c r="AL666" i="4" s="1"/>
  <c r="AM666" i="4" s="1"/>
  <c r="AE666" i="4" l="1"/>
  <c r="AI666" i="4" l="1"/>
  <c r="AG666" i="4"/>
  <c r="AJ666" i="4" s="1"/>
  <c r="AH666" i="4" l="1"/>
  <c r="AN666" i="4"/>
  <c r="AD584" i="14" s="1"/>
  <c r="AO666" i="4"/>
  <c r="AP666" i="4" s="1"/>
  <c r="AQ666" i="4" l="1"/>
  <c r="AJ665" i="14"/>
  <c r="AC667" i="4"/>
  <c r="AK667" i="4" s="1"/>
  <c r="AL667" i="4" s="1"/>
  <c r="AM667" i="4" s="1"/>
  <c r="AE667" i="4" l="1"/>
  <c r="AI667" i="4" s="1"/>
  <c r="AG667" i="4" l="1"/>
  <c r="AJ667" i="4" s="1"/>
  <c r="AN667" i="4" s="1"/>
  <c r="AD585" i="14" s="1"/>
  <c r="AO667" i="4" l="1"/>
  <c r="AP667" i="4" s="1"/>
  <c r="AH667" i="4"/>
  <c r="AC668" i="4"/>
  <c r="AK668" i="4" s="1"/>
  <c r="AL668" i="4" s="1"/>
  <c r="AM668" i="4" s="1"/>
  <c r="AQ667" i="4" l="1"/>
  <c r="AJ666" i="14"/>
  <c r="AE668" i="4"/>
  <c r="AI668" i="4" s="1"/>
  <c r="AG668" i="4" l="1"/>
  <c r="AJ668" i="4" s="1"/>
  <c r="AN668" i="4" s="1"/>
  <c r="AD586" i="14" s="1"/>
  <c r="AO668" i="4" l="1"/>
  <c r="AP668" i="4" s="1"/>
  <c r="AH668" i="4"/>
  <c r="AC669" i="4" s="1"/>
  <c r="AK669" i="4" s="1"/>
  <c r="AL669" i="4" s="1"/>
  <c r="AM669" i="4" s="1"/>
  <c r="AQ668" i="4" l="1"/>
  <c r="AJ667" i="14"/>
  <c r="AE669" i="4"/>
  <c r="AI669" i="4" l="1"/>
  <c r="AG669" i="4"/>
  <c r="AJ669" i="4" s="1"/>
  <c r="AH669" i="4" l="1"/>
  <c r="AC670" i="4" s="1"/>
  <c r="AK670" i="4" s="1"/>
  <c r="AL670" i="4" s="1"/>
  <c r="AM670" i="4" s="1"/>
  <c r="AN669" i="4"/>
  <c r="AD588" i="14" s="1"/>
  <c r="AO669" i="4"/>
  <c r="AP669" i="4" s="1"/>
  <c r="AQ669" i="4" l="1"/>
  <c r="AJ668" i="14"/>
  <c r="AE670" i="4"/>
  <c r="AI670" i="4" l="1"/>
  <c r="AG670" i="4"/>
  <c r="AJ670" i="4" s="1"/>
  <c r="AH670" i="4" l="1"/>
  <c r="AC671" i="4" s="1"/>
  <c r="AK671" i="4" s="1"/>
  <c r="AL671" i="4" s="1"/>
  <c r="AM671" i="4" s="1"/>
  <c r="AO670" i="4"/>
  <c r="AP670" i="4" s="1"/>
  <c r="AJ669" i="14" s="1"/>
  <c r="AN670" i="4"/>
  <c r="AD591" i="14" s="1"/>
  <c r="AQ670" i="4" l="1"/>
  <c r="AE671" i="4"/>
  <c r="AI671" i="4" l="1"/>
  <c r="AG671" i="4"/>
  <c r="AJ671" i="4" s="1"/>
  <c r="AH671" i="4" l="1"/>
  <c r="AC672" i="4" s="1"/>
  <c r="AK672" i="4" s="1"/>
  <c r="AL672" i="4" s="1"/>
  <c r="AM672" i="4" s="1"/>
  <c r="AO671" i="4"/>
  <c r="AP671" i="4" s="1"/>
  <c r="AJ670" i="14" s="1"/>
  <c r="AN671" i="4"/>
  <c r="AD592" i="14" s="1"/>
  <c r="AE672" i="4" l="1"/>
  <c r="AI672" i="4" s="1"/>
  <c r="AQ671" i="4"/>
  <c r="AG672" i="4" l="1"/>
  <c r="AJ672" i="4" s="1"/>
  <c r="AH672" i="4"/>
  <c r="AO672" i="4"/>
  <c r="AP672" i="4" s="1"/>
  <c r="AJ671" i="14" s="1"/>
  <c r="AN672" i="4"/>
  <c r="AD594" i="14" s="1"/>
  <c r="AC673" i="4" l="1"/>
  <c r="AK673" i="4" s="1"/>
  <c r="AL673" i="4" s="1"/>
  <c r="AM673" i="4" s="1"/>
  <c r="AQ672" i="4"/>
  <c r="AE673" i="4" l="1"/>
  <c r="AI673" i="4" s="1"/>
  <c r="AG673" i="4"/>
  <c r="AJ673" i="4" s="1"/>
  <c r="AN673" i="4" s="1"/>
  <c r="AD598" i="14" s="1"/>
  <c r="AH673" i="4" l="1"/>
  <c r="AO673" i="4"/>
  <c r="AP673" i="4" s="1"/>
  <c r="AJ672" i="14" s="1"/>
  <c r="AC674" i="4"/>
  <c r="AK674" i="4" s="1"/>
  <c r="AL674" i="4" s="1"/>
  <c r="AM674" i="4" s="1"/>
  <c r="AQ673" i="4" l="1"/>
  <c r="AE674" i="4"/>
  <c r="AG674" i="4" s="1"/>
  <c r="AJ674" i="4" s="1"/>
  <c r="AH674" i="4" l="1"/>
  <c r="AN674" i="4"/>
  <c r="AD600" i="14" s="1"/>
  <c r="AO674" i="4"/>
  <c r="AP674" i="4" s="1"/>
  <c r="AJ673" i="14" s="1"/>
  <c r="AI674" i="4"/>
  <c r="AC675" i="4" l="1"/>
  <c r="AK675" i="4" s="1"/>
  <c r="AL675" i="4" s="1"/>
  <c r="AM675" i="4" s="1"/>
  <c r="AQ674" i="4"/>
  <c r="AE675" i="4" l="1"/>
  <c r="AI675" i="4" l="1"/>
  <c r="AG675" i="4"/>
  <c r="AJ675" i="4" s="1"/>
  <c r="AH675" i="4" l="1"/>
  <c r="AN675" i="4"/>
  <c r="AD603" i="14" s="1"/>
  <c r="AO675" i="4"/>
  <c r="AP675" i="4" s="1"/>
  <c r="AC676" i="4"/>
  <c r="AK676" i="4" s="1"/>
  <c r="AL676" i="4" s="1"/>
  <c r="AM676" i="4" s="1"/>
  <c r="AQ675" i="4" l="1"/>
  <c r="AJ674" i="14"/>
  <c r="AE676" i="4"/>
  <c r="AI676" i="4" s="1"/>
  <c r="AG676" i="4" l="1"/>
  <c r="AJ676" i="4" s="1"/>
  <c r="AO676" i="4" s="1"/>
  <c r="AP676" i="4" s="1"/>
  <c r="AJ675" i="14" s="1"/>
  <c r="AN676" i="4" l="1"/>
  <c r="AD606" i="14" s="1"/>
  <c r="AH676" i="4"/>
  <c r="AC677" i="4" s="1"/>
  <c r="AK677" i="4" s="1"/>
  <c r="AL677" i="4" s="1"/>
  <c r="AM677" i="4" s="1"/>
  <c r="AQ676" i="4"/>
  <c r="AE677" i="4" l="1"/>
  <c r="AI677" i="4" s="1"/>
  <c r="AG677" i="4"/>
  <c r="AJ677" i="4" s="1"/>
  <c r="AN677" i="4" s="1"/>
  <c r="AD608" i="14" s="1"/>
  <c r="AO677" i="4" l="1"/>
  <c r="AP677" i="4" s="1"/>
  <c r="AJ676" i="14" s="1"/>
  <c r="AH677" i="4"/>
  <c r="AC678" i="4" s="1"/>
  <c r="AK678" i="4" s="1"/>
  <c r="AL678" i="4" s="1"/>
  <c r="AM678" i="4" s="1"/>
  <c r="AE678" i="4" l="1"/>
  <c r="AQ677" i="4"/>
  <c r="AI678" i="4"/>
  <c r="AG678" i="4"/>
  <c r="AJ678" i="4" s="1"/>
  <c r="AH678" i="4" l="1"/>
  <c r="AN678" i="4"/>
  <c r="AD611" i="14" s="1"/>
  <c r="AO678" i="4"/>
  <c r="AP678" i="4" s="1"/>
  <c r="AJ677" i="14" s="1"/>
  <c r="AC679" i="4"/>
  <c r="AK679" i="4" s="1"/>
  <c r="AL679" i="4" s="1"/>
  <c r="AM679" i="4" s="1"/>
  <c r="AE679" i="4" l="1"/>
  <c r="AI679" i="4" s="1"/>
  <c r="AQ678" i="4"/>
  <c r="AG679" i="4" l="1"/>
  <c r="AJ679" i="4" s="1"/>
  <c r="AN679" i="4"/>
  <c r="AD613" i="14" s="1"/>
  <c r="AO679" i="4"/>
  <c r="AP679" i="4" s="1"/>
  <c r="AH679" i="4" l="1"/>
  <c r="AC680" i="4" s="1"/>
  <c r="AK680" i="4" s="1"/>
  <c r="AL680" i="4" s="1"/>
  <c r="AM680" i="4" s="1"/>
  <c r="AQ679" i="4"/>
  <c r="AJ678" i="14"/>
  <c r="AE680" i="4" l="1"/>
  <c r="AI680" i="4" l="1"/>
  <c r="AG680" i="4"/>
  <c r="AJ680" i="4" s="1"/>
  <c r="AH680" i="4" l="1"/>
  <c r="AC681" i="4" s="1"/>
  <c r="AK681" i="4" s="1"/>
  <c r="AL681" i="4" s="1"/>
  <c r="AM681" i="4" s="1"/>
  <c r="AN680" i="4"/>
  <c r="AD615" i="14" s="1"/>
  <c r="AO680" i="4"/>
  <c r="AP680" i="4" s="1"/>
  <c r="AQ680" i="4" l="1"/>
  <c r="AJ679" i="14"/>
  <c r="AE681" i="4"/>
  <c r="AI681" i="4" l="1"/>
  <c r="AG681" i="4"/>
  <c r="AJ681" i="4" s="1"/>
  <c r="AH681" i="4" l="1"/>
  <c r="AO681" i="4"/>
  <c r="AP681" i="4" s="1"/>
  <c r="AJ680" i="14" s="1"/>
  <c r="AN681" i="4"/>
  <c r="AD620" i="14" s="1"/>
  <c r="AC682" i="4" l="1"/>
  <c r="AK682" i="4" s="1"/>
  <c r="AL682" i="4" s="1"/>
  <c r="AM682" i="4" s="1"/>
  <c r="AQ681" i="4"/>
  <c r="AE682" i="4" l="1"/>
  <c r="AI682" i="4" s="1"/>
  <c r="AG682" i="4" l="1"/>
  <c r="AJ682" i="4" s="1"/>
  <c r="AH682" i="4" l="1"/>
  <c r="AO682" i="4"/>
  <c r="AP682" i="4" s="1"/>
  <c r="AJ681" i="14" s="1"/>
  <c r="AN682" i="4"/>
  <c r="AD618" i="14" s="1"/>
  <c r="AQ682" i="4" l="1"/>
  <c r="AC683" i="4"/>
  <c r="AK683" i="4" s="1"/>
  <c r="AL683" i="4" s="1"/>
  <c r="AM683" i="4" s="1"/>
  <c r="AE683" i="4" l="1"/>
  <c r="AI683" i="4" l="1"/>
  <c r="AG683" i="4"/>
  <c r="AJ683" i="4" s="1"/>
  <c r="AH683" i="4" l="1"/>
  <c r="AO683" i="4"/>
  <c r="AP683" i="4" s="1"/>
  <c r="AJ682" i="14" s="1"/>
  <c r="AN683" i="4"/>
  <c r="AD623" i="14" s="1"/>
  <c r="AQ683" i="4" l="1"/>
  <c r="AC684" i="4"/>
  <c r="AK684" i="4" l="1"/>
  <c r="AL684" i="4" s="1"/>
  <c r="AM684" i="4" s="1"/>
  <c r="AE684" i="4"/>
  <c r="AI684" i="4" s="1"/>
  <c r="AG684" i="4" l="1"/>
  <c r="AJ684" i="4" s="1"/>
  <c r="AN684" i="4" s="1"/>
  <c r="AD625" i="14" s="1"/>
  <c r="AO684" i="4" l="1"/>
  <c r="AP684" i="4" s="1"/>
  <c r="AJ683" i="14" s="1"/>
  <c r="AH684" i="4"/>
  <c r="AQ684" i="4" l="1"/>
  <c r="AC685" i="4"/>
  <c r="AK685" i="4" s="1"/>
  <c r="AL685" i="4" s="1"/>
  <c r="AM685" i="4" s="1"/>
  <c r="AE685" i="4" l="1"/>
  <c r="AI685" i="4" s="1"/>
  <c r="AG685" i="4" l="1"/>
  <c r="AJ685" i="4" s="1"/>
  <c r="AO685" i="4" s="1"/>
  <c r="AP685" i="4" s="1"/>
  <c r="AJ684" i="14" s="1"/>
  <c r="AH685" i="4"/>
  <c r="AN685" i="4" l="1"/>
  <c r="AD627" i="14" s="1"/>
  <c r="AC686" i="4"/>
  <c r="AK686" i="4" s="1"/>
  <c r="AL686" i="4" s="1"/>
  <c r="AM686" i="4" s="1"/>
  <c r="AQ685" i="4" l="1"/>
  <c r="AE686" i="4"/>
  <c r="AI686" i="4" s="1"/>
  <c r="AG686" i="4" l="1"/>
  <c r="AJ686" i="4" s="1"/>
  <c r="AH686" i="4" l="1"/>
  <c r="AC687" i="4" s="1"/>
  <c r="AE687" i="4" s="1"/>
  <c r="AI687" i="4" s="1"/>
  <c r="AO686" i="4"/>
  <c r="AP686" i="4" s="1"/>
  <c r="AN686" i="4"/>
  <c r="AD630" i="14" s="1"/>
  <c r="AJ685" i="14" l="1"/>
  <c r="AQ686" i="4"/>
  <c r="AK687" i="4"/>
  <c r="AL687" i="4" s="1"/>
  <c r="AM687" i="4" s="1"/>
  <c r="AG687" i="4"/>
  <c r="AJ687" i="4" s="1"/>
  <c r="AH687" i="4" l="1"/>
  <c r="AC688" i="4" s="1"/>
  <c r="AK688" i="4" s="1"/>
  <c r="AL688" i="4" s="1"/>
  <c r="AM688" i="4" s="1"/>
  <c r="AO687" i="4"/>
  <c r="AP687" i="4" s="1"/>
  <c r="AJ686" i="14" s="1"/>
  <c r="AN687" i="4"/>
  <c r="AD633" i="14" s="1"/>
  <c r="AE688" i="4" l="1"/>
  <c r="AI688" i="4" s="1"/>
  <c r="AQ687" i="4"/>
  <c r="AG688" i="4"/>
  <c r="AJ688" i="4" s="1"/>
  <c r="AO688" i="4" s="1"/>
  <c r="AP688" i="4" s="1"/>
  <c r="AJ687" i="14" s="1"/>
  <c r="AH688" i="4" l="1"/>
  <c r="AN688" i="4"/>
  <c r="AC689" i="4"/>
  <c r="AK689" i="4" s="1"/>
  <c r="AL689" i="4" s="1"/>
  <c r="AM689" i="4" s="1"/>
  <c r="AQ688" i="4" l="1"/>
  <c r="AD635" i="14"/>
  <c r="AE689" i="4"/>
  <c r="AG689" i="4" l="1"/>
  <c r="AJ689" i="4" s="1"/>
  <c r="AI689" i="4"/>
  <c r="AH689" i="4" l="1"/>
  <c r="AC690" i="4" s="1"/>
  <c r="AK690" i="4" s="1"/>
  <c r="AL690" i="4" s="1"/>
  <c r="AM690" i="4" s="1"/>
  <c r="AN689" i="4"/>
  <c r="AD636" i="14" s="1"/>
  <c r="AO689" i="4"/>
  <c r="AP689" i="4" s="1"/>
  <c r="AJ688" i="14" s="1"/>
  <c r="AE690" i="4" l="1"/>
  <c r="AI690" i="4" s="1"/>
  <c r="AQ689" i="4"/>
  <c r="AG690" i="4"/>
  <c r="AJ690" i="4" s="1"/>
  <c r="AH690" i="4" l="1"/>
  <c r="AO690" i="4"/>
  <c r="AP690" i="4" s="1"/>
  <c r="AJ689" i="14" s="1"/>
  <c r="AN690" i="4"/>
  <c r="AD638" i="14" s="1"/>
  <c r="AQ690" i="4" l="1"/>
  <c r="AC691" i="4"/>
  <c r="AK691" i="4" s="1"/>
  <c r="AL691" i="4" s="1"/>
  <c r="AM691" i="4" s="1"/>
  <c r="AE691" i="4" l="1"/>
  <c r="AI691" i="4" s="1"/>
  <c r="AG691" i="4" l="1"/>
  <c r="AJ691" i="4" s="1"/>
  <c r="AH691" i="4"/>
  <c r="AN691" i="4"/>
  <c r="AD641" i="14" s="1"/>
  <c r="AO691" i="4"/>
  <c r="AP691" i="4" s="1"/>
  <c r="AJ690" i="14" s="1"/>
  <c r="AQ691" i="4" l="1"/>
  <c r="AC692" i="4"/>
  <c r="AK692" i="4" s="1"/>
  <c r="AL692" i="4" s="1"/>
  <c r="AM692" i="4" s="1"/>
  <c r="AE692" i="4" l="1"/>
  <c r="AG692" i="4" s="1"/>
  <c r="AJ692" i="4" s="1"/>
  <c r="AI692" i="4" l="1"/>
  <c r="AH692" i="4"/>
  <c r="AN692" i="4"/>
  <c r="AD643" i="14" s="1"/>
  <c r="AO692" i="4"/>
  <c r="AP692" i="4" s="1"/>
  <c r="AQ692" i="4" l="1"/>
  <c r="AJ691" i="14"/>
  <c r="AC693" i="4"/>
  <c r="AK693" i="4" l="1"/>
  <c r="AL693" i="4" s="1"/>
  <c r="AM693" i="4" s="1"/>
  <c r="AE693" i="4"/>
  <c r="AI693" i="4" l="1"/>
  <c r="AG693" i="4"/>
  <c r="AJ693" i="4" s="1"/>
  <c r="AH693" i="4" l="1"/>
  <c r="AO693" i="4"/>
  <c r="AP693" i="4" s="1"/>
  <c r="AJ692" i="14" s="1"/>
  <c r="AN693" i="4"/>
  <c r="AD645" i="14" s="1"/>
  <c r="AC694" i="4" l="1"/>
  <c r="AK694" i="4" s="1"/>
  <c r="AL694" i="4" s="1"/>
  <c r="AM694" i="4" s="1"/>
  <c r="AQ693" i="4"/>
  <c r="AE694" i="4" l="1"/>
  <c r="AI694" i="4" s="1"/>
  <c r="AG694" i="4" l="1"/>
  <c r="AH694" i="4" s="1"/>
  <c r="AJ694" i="4" l="1"/>
  <c r="AC695" i="4"/>
  <c r="AE695" i="4" s="1"/>
  <c r="AI695" i="4" s="1"/>
  <c r="AN694" i="4"/>
  <c r="AD647" i="14" s="1"/>
  <c r="AO694" i="4"/>
  <c r="AP694" i="4" s="1"/>
  <c r="AQ694" i="4" l="1"/>
  <c r="AJ693" i="14"/>
  <c r="AK695" i="4"/>
  <c r="AL695" i="4" s="1"/>
  <c r="AM695" i="4" s="1"/>
  <c r="AG695" i="4"/>
  <c r="AJ695" i="4" s="1"/>
  <c r="AH695" i="4" l="1"/>
  <c r="AC696" i="4" s="1"/>
  <c r="AN695" i="4"/>
  <c r="AD649" i="14" s="1"/>
  <c r="AO695" i="4"/>
  <c r="AP695" i="4" s="1"/>
  <c r="AQ695" i="4" l="1"/>
  <c r="AJ694" i="14"/>
  <c r="AE696" i="4"/>
  <c r="AK696" i="4"/>
  <c r="AL696" i="4" s="1"/>
  <c r="AM696" i="4" s="1"/>
  <c r="AI696" i="4" l="1"/>
  <c r="AG696" i="4"/>
  <c r="AH696" i="4" s="1"/>
  <c r="AJ696" i="4" l="1"/>
  <c r="AC697" i="4" l="1"/>
  <c r="AE697" i="4" s="1"/>
  <c r="AO696" i="4"/>
  <c r="AP696" i="4" s="1"/>
  <c r="AJ695" i="14" s="1"/>
  <c r="AN696" i="4"/>
  <c r="AD651" i="14" s="1"/>
  <c r="AQ696" i="4" l="1"/>
  <c r="AK697" i="4"/>
  <c r="AL697" i="4" s="1"/>
  <c r="AM697" i="4" s="1"/>
  <c r="AG697" i="4"/>
  <c r="AJ697" i="4" s="1"/>
  <c r="AI697" i="4"/>
  <c r="AH697" i="4" l="1"/>
  <c r="AN697" i="4"/>
  <c r="AD654" i="14" s="1"/>
  <c r="AO697" i="4"/>
  <c r="AP697" i="4" s="1"/>
  <c r="AJ696" i="14" s="1"/>
  <c r="AC698" i="4" l="1"/>
  <c r="AQ697" i="4"/>
  <c r="AK698" i="4" l="1"/>
  <c r="AL698" i="4" s="1"/>
  <c r="AM698" i="4" s="1"/>
  <c r="AE698" i="4"/>
  <c r="AG698" i="4" l="1"/>
  <c r="AJ698" i="4" s="1"/>
  <c r="AI698" i="4"/>
  <c r="AH698" i="4" l="1"/>
  <c r="AC699" i="4" s="1"/>
  <c r="AK699" i="4" s="1"/>
  <c r="AL699" i="4" s="1"/>
  <c r="AM699" i="4" s="1"/>
  <c r="AN698" i="4"/>
  <c r="AD659" i="14" s="1"/>
  <c r="AO698" i="4"/>
  <c r="AP698" i="4" s="1"/>
  <c r="AJ697" i="14" s="1"/>
  <c r="AQ698" i="4" l="1"/>
  <c r="AE699" i="4"/>
  <c r="AI699" i="4" s="1"/>
  <c r="AG699" i="4" l="1"/>
  <c r="AJ699" i="4" s="1"/>
  <c r="AN699" i="4" l="1"/>
  <c r="AD662" i="14" s="1"/>
  <c r="AO699" i="4"/>
  <c r="AP699" i="4" s="1"/>
  <c r="AH699" i="4"/>
  <c r="AQ699" i="4" l="1"/>
  <c r="AJ698" i="14"/>
  <c r="AC700" i="4"/>
  <c r="AK700" i="4" s="1"/>
  <c r="AL700" i="4" s="1"/>
  <c r="AM700" i="4" s="1"/>
  <c r="AE700" i="4" l="1"/>
  <c r="AI700" i="4" s="1"/>
  <c r="AG700" i="4" l="1"/>
  <c r="AJ700" i="4" s="1"/>
  <c r="AN700" i="4" l="1"/>
  <c r="AD665" i="14" s="1"/>
  <c r="AO700" i="4"/>
  <c r="AP700" i="4" s="1"/>
  <c r="AH700" i="4"/>
  <c r="AC701" i="4" s="1"/>
  <c r="AK701" i="4" s="1"/>
  <c r="AL701" i="4" s="1"/>
  <c r="AM701" i="4" s="1"/>
  <c r="AE701" i="4" l="1"/>
  <c r="AI701" i="4" s="1"/>
  <c r="AQ700" i="4"/>
  <c r="AJ699" i="14"/>
  <c r="AG701" i="4" l="1"/>
  <c r="AJ701" i="4" l="1"/>
  <c r="AH701" i="4"/>
  <c r="AC702" i="4" l="1"/>
  <c r="AE702" i="4"/>
  <c r="AI702" i="4" s="1"/>
  <c r="AO701" i="4"/>
  <c r="AP701" i="4" s="1"/>
  <c r="AN701" i="4"/>
  <c r="AD668" i="14" s="1"/>
  <c r="AJ700" i="14" l="1"/>
  <c r="AQ701" i="4"/>
  <c r="AK702" i="4"/>
  <c r="AL702" i="4" s="1"/>
  <c r="AM702" i="4" s="1"/>
  <c r="AG702" i="4"/>
  <c r="AJ702" i="4" l="1"/>
  <c r="AH702" i="4"/>
  <c r="AC703" i="4" l="1"/>
  <c r="AE703" i="4"/>
  <c r="AN702" i="4"/>
  <c r="AD673" i="14" s="1"/>
  <c r="AO702" i="4"/>
  <c r="AP702" i="4" s="1"/>
  <c r="AJ701" i="14" l="1"/>
  <c r="AQ702" i="4"/>
  <c r="AG703" i="4"/>
  <c r="AJ703" i="4" s="1"/>
  <c r="AI703" i="4"/>
  <c r="AK703" i="4"/>
  <c r="AL703" i="4" s="1"/>
  <c r="AM703" i="4" s="1"/>
  <c r="AH703" i="4"/>
  <c r="AC704" i="4" l="1"/>
  <c r="AE704" i="4"/>
  <c r="AI704" i="4" s="1"/>
  <c r="AG704" i="4"/>
  <c r="AJ704" i="4" s="1"/>
  <c r="AO703" i="4"/>
  <c r="AP703" i="4" s="1"/>
  <c r="AN703" i="4"/>
  <c r="AD674" i="14" s="1"/>
  <c r="AQ703" i="4" l="1"/>
  <c r="AJ702" i="14"/>
  <c r="AO704" i="4"/>
  <c r="AP704" i="4" s="1"/>
  <c r="AK704" i="4"/>
  <c r="AL704" i="4" s="1"/>
  <c r="AM704" i="4" s="1"/>
  <c r="AN704" i="4" s="1"/>
  <c r="AD677" i="14" s="1"/>
  <c r="AH704" i="4"/>
  <c r="AC705" i="4" s="1"/>
  <c r="AE705" i="4" s="1"/>
  <c r="AK705" i="4"/>
  <c r="AL705" i="4" s="1"/>
  <c r="AM705" i="4" s="1"/>
  <c r="AJ703" i="14" l="1"/>
  <c r="AQ704" i="4"/>
  <c r="AI705" i="4"/>
  <c r="AG705" i="4"/>
  <c r="AJ705" i="4" l="1"/>
  <c r="AH705" i="4"/>
  <c r="AC706" i="4" l="1"/>
  <c r="AK706" i="4" s="1"/>
  <c r="AL706" i="4" s="1"/>
  <c r="AM706" i="4" s="1"/>
  <c r="AO705" i="4"/>
  <c r="AP705" i="4" s="1"/>
  <c r="AN705" i="4"/>
  <c r="AD679" i="14" s="1"/>
  <c r="AE706" i="4" l="1"/>
  <c r="AI706" i="4" s="1"/>
  <c r="AQ705" i="4"/>
  <c r="AJ704" i="14"/>
  <c r="AG706" i="4" l="1"/>
  <c r="AJ706" i="4" s="1"/>
  <c r="AN706" i="4" s="1"/>
  <c r="AD683" i="14" s="1"/>
  <c r="AH706" i="4" l="1"/>
  <c r="AO706" i="4"/>
  <c r="AP706" i="4" s="1"/>
  <c r="AQ706" i="4" s="1"/>
  <c r="AC707" i="4"/>
  <c r="AJ705" i="14" l="1"/>
  <c r="AK707" i="4"/>
  <c r="AL707" i="4" s="1"/>
  <c r="AM707" i="4" s="1"/>
  <c r="AE707" i="4"/>
  <c r="AI707" i="4" s="1"/>
  <c r="AG707" i="4" l="1"/>
  <c r="AJ707" i="4" s="1"/>
  <c r="AO707" i="4" s="1"/>
  <c r="AP707" i="4" s="1"/>
  <c r="AJ706" i="14" s="1"/>
  <c r="AN707" i="4" l="1"/>
  <c r="AD685" i="14" s="1"/>
  <c r="AH707" i="4"/>
  <c r="AC708" i="4" s="1"/>
  <c r="AK708" i="4" s="1"/>
  <c r="AL708" i="4" s="1"/>
  <c r="AM708" i="4" s="1"/>
  <c r="AQ707" i="4"/>
  <c r="AE708" i="4" l="1"/>
  <c r="AI708" i="4" s="1"/>
  <c r="AG708" i="4" l="1"/>
  <c r="AJ708" i="4" s="1"/>
  <c r="AO708" i="4" s="1"/>
  <c r="AP708" i="4" s="1"/>
  <c r="AJ707" i="14" s="1"/>
  <c r="AH708" i="4" l="1"/>
  <c r="AN708" i="4"/>
  <c r="AQ708" i="4" s="1"/>
  <c r="AD689" i="14"/>
  <c r="AC709" i="4"/>
  <c r="AK709" i="4" l="1"/>
  <c r="AL709" i="4" s="1"/>
  <c r="AM709" i="4" s="1"/>
  <c r="AE709" i="4"/>
  <c r="AG709" i="4" l="1"/>
  <c r="AI709" i="4"/>
  <c r="AJ709" i="4" l="1"/>
  <c r="AH709" i="4"/>
  <c r="AO709" i="4" l="1"/>
  <c r="AP709" i="4" s="1"/>
  <c r="AJ708" i="14" s="1"/>
  <c r="AN709" i="4"/>
  <c r="AD691" i="14" s="1"/>
  <c r="AC710" i="4"/>
  <c r="AK710" i="4" l="1"/>
  <c r="AL710" i="4" s="1"/>
  <c r="AM710" i="4" s="1"/>
  <c r="AE710" i="4"/>
  <c r="AI710" i="4" s="1"/>
  <c r="AQ709" i="4"/>
  <c r="AG710" i="4" l="1"/>
  <c r="AJ710" i="4" s="1"/>
  <c r="AH710" i="4" l="1"/>
  <c r="AC711" i="4" s="1"/>
  <c r="AK711" i="4" s="1"/>
  <c r="AL711" i="4" s="1"/>
  <c r="AM711" i="4" s="1"/>
  <c r="AO710" i="4"/>
  <c r="AP710" i="4" s="1"/>
  <c r="AJ709" i="14" s="1"/>
  <c r="AN710" i="4"/>
  <c r="AD695" i="14" s="1"/>
  <c r="AE711" i="4" l="1"/>
  <c r="AQ710" i="4"/>
  <c r="AI711" i="4" l="1"/>
  <c r="AG711" i="4"/>
  <c r="AJ711" i="4" l="1"/>
  <c r="AH711" i="4"/>
  <c r="AC712" i="4" l="1"/>
  <c r="AK712" i="4" s="1"/>
  <c r="AL712" i="4" s="1"/>
  <c r="AM712" i="4" s="1"/>
  <c r="AO711" i="4"/>
  <c r="AP711" i="4" s="1"/>
  <c r="AJ710" i="14" s="1"/>
  <c r="AN711" i="4"/>
  <c r="AD698" i="14" s="1"/>
  <c r="AE712" i="4" l="1"/>
  <c r="AI712" i="4" s="1"/>
  <c r="AQ711" i="4"/>
  <c r="AG712" i="4" l="1"/>
  <c r="AJ712" i="4" s="1"/>
  <c r="AN712" i="4" s="1"/>
  <c r="AD701" i="14" s="1"/>
  <c r="AO712" i="4" l="1"/>
  <c r="AP712" i="4" s="1"/>
  <c r="AH712" i="4"/>
  <c r="AC713" i="4" s="1"/>
  <c r="AK713" i="4" s="1"/>
  <c r="AL713" i="4" s="1"/>
  <c r="AM713" i="4" s="1"/>
  <c r="AE713" i="4"/>
  <c r="AI713" i="4" s="1"/>
  <c r="AG713" i="4"/>
  <c r="AJ713" i="4" s="1"/>
  <c r="AQ712" i="4" l="1"/>
  <c r="AJ711" i="14"/>
  <c r="AN713" i="4"/>
  <c r="AD703" i="14" s="1"/>
  <c r="AO713" i="4"/>
  <c r="AP713" i="4" s="1"/>
  <c r="AJ712" i="14" s="1"/>
  <c r="AH713" i="4"/>
  <c r="AC714" i="4" l="1"/>
  <c r="AK714" i="4" s="1"/>
  <c r="AL714" i="4" s="1"/>
  <c r="AM714" i="4" s="1"/>
  <c r="AQ713" i="4"/>
  <c r="AE714" i="4" l="1"/>
  <c r="AI714" i="4" s="1"/>
  <c r="AG714" i="4" l="1"/>
  <c r="AJ714" i="4" s="1"/>
  <c r="AN714" i="4" s="1"/>
  <c r="AD705" i="14" s="1"/>
  <c r="AO714" i="4" l="1"/>
  <c r="AP714" i="4" s="1"/>
  <c r="AJ713" i="14" s="1"/>
  <c r="AH714" i="4"/>
  <c r="AC715" i="4"/>
  <c r="AK715" i="4" s="1"/>
  <c r="AL715" i="4" s="1"/>
  <c r="AM715" i="4" s="1"/>
  <c r="AQ714" i="4" l="1"/>
  <c r="AE715" i="4"/>
  <c r="AI715" i="4" s="1"/>
  <c r="AG715" i="4" l="1"/>
  <c r="AJ715" i="4" l="1"/>
  <c r="AH715" i="4"/>
  <c r="AC716" i="4" l="1"/>
  <c r="AK716" i="4" s="1"/>
  <c r="AL716" i="4" s="1"/>
  <c r="AM716" i="4" s="1"/>
  <c r="AO715" i="4"/>
  <c r="AP715" i="4" s="1"/>
  <c r="AJ714" i="14" s="1"/>
  <c r="AN715" i="4"/>
  <c r="AD707" i="14" s="1"/>
  <c r="AE716" i="4" l="1"/>
  <c r="AI716" i="4" s="1"/>
  <c r="AQ715" i="4"/>
  <c r="AG716" i="4" l="1"/>
  <c r="AJ716" i="4" l="1"/>
  <c r="AH716" i="4"/>
  <c r="AC717" i="4" l="1"/>
  <c r="AK717" i="4" s="1"/>
  <c r="AL717" i="4" s="1"/>
  <c r="AM717" i="4" s="1"/>
  <c r="AN716" i="4"/>
  <c r="AD710" i="14" s="1"/>
  <c r="AO716" i="4"/>
  <c r="AP716" i="4" s="1"/>
  <c r="AQ716" i="4" l="1"/>
  <c r="AJ715" i="14"/>
  <c r="AE717" i="4"/>
  <c r="AI717" i="4" l="1"/>
  <c r="AG717" i="4"/>
  <c r="AJ717" i="4" s="1"/>
  <c r="AH717" i="4" l="1"/>
  <c r="AO717" i="4"/>
  <c r="AP717" i="4" s="1"/>
  <c r="AJ716" i="14" s="1"/>
  <c r="AN717" i="4"/>
  <c r="AD712" i="14" s="1"/>
  <c r="AQ717" i="4" l="1"/>
  <c r="AC718" i="4"/>
  <c r="AK718" i="4" s="1"/>
  <c r="AL718" i="4" s="1"/>
  <c r="AM718" i="4" s="1"/>
  <c r="AE718" i="4" l="1"/>
  <c r="AI718" i="4" l="1"/>
  <c r="AG718" i="4"/>
  <c r="AJ718" i="4" l="1"/>
  <c r="AH718" i="4"/>
  <c r="AC719" i="4" l="1"/>
  <c r="AK719" i="4" s="1"/>
  <c r="AL719" i="4" s="1"/>
  <c r="AM719" i="4" s="1"/>
  <c r="AO718" i="4"/>
  <c r="AP718" i="4" s="1"/>
  <c r="AJ717" i="14" s="1"/>
  <c r="AN718" i="4"/>
  <c r="AD714" i="14" s="1"/>
  <c r="AE719" i="4" l="1"/>
  <c r="AQ718" i="4"/>
  <c r="AI719" i="4" l="1"/>
  <c r="AG719" i="4"/>
  <c r="AJ719" i="4" l="1"/>
  <c r="AH719" i="4"/>
  <c r="AC720" i="4" l="1"/>
  <c r="AK720" i="4" s="1"/>
  <c r="AL720" i="4" s="1"/>
  <c r="AM720" i="4" s="1"/>
  <c r="AN719" i="4"/>
  <c r="AD717" i="14" s="1"/>
  <c r="AO719" i="4"/>
  <c r="AP719" i="4" s="1"/>
  <c r="AQ719" i="4" l="1"/>
  <c r="AJ718" i="14"/>
  <c r="AE720" i="4"/>
  <c r="AI720" i="4" s="1"/>
  <c r="AG720" i="4" l="1"/>
  <c r="AJ720" i="4" s="1"/>
  <c r="AO720" i="4" l="1"/>
  <c r="AP720" i="4" s="1"/>
  <c r="AJ719" i="14" s="1"/>
  <c r="AN720" i="4"/>
  <c r="AD595" i="14" s="1"/>
  <c r="AH720" i="4"/>
  <c r="AC721" i="4" l="1"/>
  <c r="AK721" i="4" s="1"/>
  <c r="AL721" i="4" s="1"/>
  <c r="AM721" i="4" s="1"/>
  <c r="AQ720" i="4"/>
  <c r="AE721" i="4" l="1"/>
  <c r="AI721" i="4" l="1"/>
  <c r="AG721" i="4"/>
  <c r="AJ721" i="4" l="1"/>
  <c r="AH721" i="4"/>
  <c r="AC722" i="4" l="1"/>
  <c r="AK722" i="4" s="1"/>
  <c r="AL722" i="4" s="1"/>
  <c r="AM722" i="4" s="1"/>
  <c r="AN721" i="4"/>
  <c r="AD577" i="14" s="1"/>
  <c r="AO721" i="4"/>
  <c r="AP721" i="4" s="1"/>
  <c r="AE722" i="4" l="1"/>
  <c r="AI722" i="4" s="1"/>
  <c r="AQ721" i="4"/>
  <c r="AJ720" i="14"/>
  <c r="AG722" i="4"/>
  <c r="AJ722" i="4" s="1"/>
  <c r="AO722" i="4" s="1"/>
  <c r="AP722" i="4" s="1"/>
  <c r="AJ721" i="14" s="1"/>
  <c r="AH722" i="4" l="1"/>
  <c r="AC723" i="4" s="1"/>
  <c r="AK723" i="4" s="1"/>
  <c r="AL723" i="4" s="1"/>
  <c r="AM723" i="4" s="1"/>
  <c r="AN722" i="4"/>
  <c r="AD539" i="14" s="1"/>
  <c r="AQ722" i="4"/>
  <c r="AE723" i="4" l="1"/>
  <c r="AI723" i="4" l="1"/>
  <c r="AG723" i="4"/>
  <c r="AJ723" i="4" l="1"/>
  <c r="AH723" i="4"/>
  <c r="AC724" i="4" l="1"/>
  <c r="AK724" i="4" s="1"/>
  <c r="AL724" i="4" s="1"/>
  <c r="AM724" i="4" s="1"/>
  <c r="AN723" i="4"/>
  <c r="AD560" i="14" s="1"/>
  <c r="AO723" i="4"/>
  <c r="AP723" i="4" s="1"/>
  <c r="AQ723" i="4" l="1"/>
  <c r="AJ722" i="14"/>
  <c r="AE724" i="4"/>
  <c r="AI724" i="4" s="1"/>
  <c r="AG724" i="4" l="1"/>
  <c r="AJ724" i="4" l="1"/>
  <c r="AH724" i="4"/>
  <c r="AC725" i="4" s="1"/>
  <c r="AK725" i="4" s="1"/>
  <c r="AL725" i="4" s="1"/>
  <c r="AM725" i="4" s="1"/>
  <c r="AE725" i="4" l="1"/>
  <c r="AI725" i="4" s="1"/>
  <c r="AN724" i="4"/>
  <c r="AD576" i="14" s="1"/>
  <c r="AO724" i="4"/>
  <c r="AP724" i="4" s="1"/>
  <c r="AG725" i="4" l="1"/>
  <c r="AJ725" i="4" s="1"/>
  <c r="AQ724" i="4"/>
  <c r="AJ723" i="14"/>
  <c r="AH725" i="4"/>
  <c r="AC726" i="4" l="1"/>
  <c r="AK726" i="4" s="1"/>
  <c r="AL726" i="4" s="1"/>
  <c r="AO725" i="4"/>
  <c r="AP725" i="4" s="1"/>
  <c r="AJ724" i="14" s="1"/>
  <c r="AN725" i="4"/>
  <c r="AD589" i="14" s="1"/>
  <c r="AE726" i="4" l="1"/>
  <c r="AI726" i="4" s="1"/>
  <c r="AM726" i="4"/>
  <c r="AQ725" i="4"/>
  <c r="AG726" i="4" l="1"/>
  <c r="AJ726" i="4" l="1"/>
  <c r="AH726" i="4"/>
  <c r="AC727" i="4" s="1"/>
  <c r="AK727" i="4" s="1"/>
  <c r="AL727" i="4" s="1"/>
  <c r="AM727" i="4" s="1"/>
  <c r="AE727" i="4"/>
  <c r="AN726" i="4" l="1"/>
  <c r="AD610" i="14" s="1"/>
  <c r="AO726" i="4"/>
  <c r="AP726" i="4" s="1"/>
  <c r="AI727" i="4"/>
  <c r="AG727" i="4"/>
  <c r="AJ727" i="4" s="1"/>
  <c r="AQ726" i="4" l="1"/>
  <c r="AJ725" i="14"/>
  <c r="AO727" i="4"/>
  <c r="AP727" i="4" s="1"/>
  <c r="AJ726" i="14" s="1"/>
  <c r="AN727" i="4"/>
  <c r="AD632" i="14" s="1"/>
  <c r="AH727" i="4"/>
  <c r="AC728" i="4" l="1"/>
  <c r="AK728" i="4" s="1"/>
  <c r="AL728" i="4" s="1"/>
  <c r="AM728" i="4" s="1"/>
  <c r="AQ727" i="4"/>
  <c r="AE728" i="4" l="1"/>
  <c r="AI728" i="4" s="1"/>
  <c r="AG728" i="4" l="1"/>
  <c r="AJ728" i="4" s="1"/>
  <c r="AN728" i="4" s="1"/>
  <c r="AD652" i="14" s="1"/>
  <c r="AH728" i="4" l="1"/>
  <c r="AC729" i="4" s="1"/>
  <c r="AK729" i="4" s="1"/>
  <c r="AL729" i="4" s="1"/>
  <c r="AM729" i="4" s="1"/>
  <c r="AO728" i="4"/>
  <c r="AP728" i="4" s="1"/>
  <c r="AJ727" i="14" s="1"/>
  <c r="AQ728" i="4"/>
  <c r="AE729" i="4" l="1"/>
  <c r="AI729" i="4" s="1"/>
  <c r="AG729" i="4"/>
  <c r="AJ729" i="4" s="1"/>
  <c r="AO729" i="4" s="1"/>
  <c r="AP729" i="4" s="1"/>
  <c r="AJ728" i="14" s="1"/>
  <c r="AH729" i="4" l="1"/>
  <c r="AC730" i="4" s="1"/>
  <c r="AK730" i="4" s="1"/>
  <c r="AL730" i="4" s="1"/>
  <c r="AM730" i="4" s="1"/>
  <c r="AN729" i="4"/>
  <c r="AD682" i="14" s="1"/>
  <c r="AQ729" i="4"/>
  <c r="AE730" i="4" l="1"/>
  <c r="AI730" i="4" s="1"/>
  <c r="AG730" i="4" l="1"/>
  <c r="AJ730" i="4" l="1"/>
  <c r="AH730" i="4"/>
  <c r="AC731" i="4" l="1"/>
  <c r="AK731" i="4" s="1"/>
  <c r="AL731" i="4" s="1"/>
  <c r="AM731" i="4" s="1"/>
  <c r="AN730" i="4"/>
  <c r="AD709" i="14" s="1"/>
  <c r="AO730" i="4"/>
  <c r="AP730" i="4" s="1"/>
  <c r="AQ730" i="4" l="1"/>
  <c r="AJ729" i="14"/>
  <c r="AE731" i="4"/>
  <c r="AI731" i="4" s="1"/>
  <c r="AG731" i="4" l="1"/>
  <c r="AJ731" i="4" s="1"/>
  <c r="AO731" i="4" s="1"/>
  <c r="AP731" i="4" s="1"/>
  <c r="AH731" i="4" l="1"/>
  <c r="AN731" i="4"/>
  <c r="AD723" i="14" s="1"/>
  <c r="AQ731" i="4"/>
  <c r="AJ730" i="14"/>
  <c r="AC732" i="4"/>
  <c r="AK732" i="4" s="1"/>
  <c r="AL732" i="4" s="1"/>
  <c r="AM732" i="4" l="1"/>
  <c r="AE732" i="4"/>
  <c r="AI732" i="4" l="1"/>
  <c r="AG732" i="4"/>
  <c r="AJ732" i="4" s="1"/>
  <c r="AO732" i="4" l="1"/>
  <c r="AP732" i="4" s="1"/>
  <c r="AJ731" i="14" s="1"/>
  <c r="AN732" i="4"/>
  <c r="AH732" i="4"/>
  <c r="AQ732" i="4" l="1"/>
  <c r="AD657" i="14"/>
  <c r="AC733" i="4"/>
  <c r="AK733" i="4" s="1"/>
  <c r="AE733" i="4" l="1"/>
  <c r="AI733" i="4" s="1"/>
  <c r="AL733" i="4"/>
  <c r="AM733" i="4" s="1"/>
  <c r="AG733" i="4" l="1"/>
  <c r="AJ733" i="4" s="1"/>
  <c r="AO733" i="4" s="1"/>
  <c r="AP733" i="4" s="1"/>
  <c r="AJ732" i="14" s="1"/>
  <c r="AH733" i="4" l="1"/>
  <c r="AC734" i="4" s="1"/>
  <c r="AK734" i="4" s="1"/>
  <c r="AL734" i="4" s="1"/>
  <c r="AN733" i="4"/>
  <c r="AE734" i="4" l="1"/>
  <c r="AI734" i="4" s="1"/>
  <c r="AD656" i="14"/>
  <c r="AQ733" i="4"/>
  <c r="AM734" i="4"/>
  <c r="AG734" i="4" l="1"/>
  <c r="AJ734" i="4" s="1"/>
  <c r="AO734" i="4" s="1"/>
  <c r="AP734" i="4" s="1"/>
  <c r="AJ733" i="14" s="1"/>
  <c r="AH734" i="4"/>
  <c r="AC735" i="4" s="1"/>
  <c r="AK735" i="4" s="1"/>
  <c r="AL735" i="4" s="1"/>
  <c r="AM735" i="4" s="1"/>
  <c r="AN734" i="4"/>
  <c r="AE735" i="4" l="1"/>
  <c r="AI735" i="4" s="1"/>
  <c r="AQ734" i="4"/>
  <c r="AD687" i="14"/>
  <c r="AG735" i="4" l="1"/>
  <c r="AJ735" i="4" s="1"/>
  <c r="AH735" i="4"/>
  <c r="AC736" i="4" s="1"/>
  <c r="AK736" i="4" s="1"/>
  <c r="AL736" i="4" s="1"/>
  <c r="AM736" i="4" s="1"/>
  <c r="L11" i="8" s="1"/>
  <c r="L50" i="8" s="1"/>
  <c r="S50" i="8" s="1"/>
  <c r="L9" i="8"/>
  <c r="L48" i="8" s="1"/>
  <c r="S48" i="8" s="1"/>
  <c r="AE736" i="4"/>
  <c r="AO735" i="4" l="1"/>
  <c r="AP735" i="4" s="1"/>
  <c r="AN735" i="4"/>
  <c r="AD680" i="14" s="1"/>
  <c r="AG736" i="4"/>
  <c r="AJ736" i="4" s="1"/>
  <c r="AI736" i="4"/>
  <c r="L7" i="8" s="1"/>
  <c r="L46" i="8" s="1"/>
  <c r="AJ734" i="14" l="1"/>
  <c r="AQ735" i="4"/>
  <c r="AH736" i="4"/>
  <c r="AO736" i="4"/>
  <c r="AP736" i="4" s="1"/>
  <c r="AJ735" i="14" s="1"/>
  <c r="AN736" i="4"/>
  <c r="AD658" i="14" s="1"/>
  <c r="L8" i="8"/>
  <c r="L47" i="8" s="1"/>
  <c r="S47" i="8" s="1"/>
  <c r="L10" i="8" l="1"/>
  <c r="L49" i="8" s="1"/>
  <c r="S49" i="8" s="1"/>
  <c r="L16" i="8"/>
  <c r="L55" i="8" s="1"/>
  <c r="S55" i="8" s="1"/>
  <c r="L20" i="8"/>
  <c r="L59" i="8" s="1"/>
  <c r="S59" i="8" s="1"/>
  <c r="L17" i="8"/>
  <c r="L56" i="8" s="1"/>
  <c r="S56" i="8" s="1"/>
  <c r="L21" i="8"/>
  <c r="L60" i="8" s="1"/>
  <c r="S60" i="8" s="1"/>
  <c r="L18" i="8"/>
  <c r="L57" i="8" s="1"/>
  <c r="S57" i="8" s="1"/>
  <c r="L19" i="8"/>
  <c r="L58" i="8" s="1"/>
  <c r="S58" i="8" s="1"/>
  <c r="AQ736" i="4"/>
  <c r="L13" i="8" s="1"/>
  <c r="L52" i="8" s="1"/>
  <c r="S52" i="8" s="1"/>
  <c r="L22" i="8"/>
  <c r="L61" i="8" s="1"/>
  <c r="S61" i="8" s="1"/>
  <c r="L26" i="8"/>
  <c r="L65" i="8" s="1"/>
  <c r="S65" i="8" s="1"/>
  <c r="L27" i="8"/>
  <c r="L66" i="8" s="1"/>
  <c r="S66" i="8" s="1"/>
  <c r="L24" i="8"/>
  <c r="L63" i="8" s="1"/>
  <c r="S63" i="8" s="1"/>
  <c r="L25" i="8"/>
  <c r="L64" i="8" s="1"/>
  <c r="S64" i="8" s="1"/>
  <c r="L12" i="8"/>
  <c r="L51" i="8" s="1"/>
  <c r="S51" i="8" s="1"/>
  <c r="L23" i="8" l="1"/>
  <c r="L62" i="8" s="1"/>
  <c r="S62" i="8" s="1"/>
</calcChain>
</file>

<file path=xl/sharedStrings.xml><?xml version="1.0" encoding="utf-8"?>
<sst xmlns="http://schemas.openxmlformats.org/spreadsheetml/2006/main" count="538" uniqueCount="372">
  <si>
    <t>a</t>
  </si>
  <si>
    <t>b</t>
  </si>
  <si>
    <t>S</t>
  </si>
  <si>
    <t>CN</t>
  </si>
  <si>
    <t>d</t>
  </si>
  <si>
    <t>Sum R</t>
  </si>
  <si>
    <t>Ratio</t>
  </si>
  <si>
    <t>Arena</t>
  </si>
  <si>
    <t>Arena arcillosa</t>
  </si>
  <si>
    <t>Franco arenoso</t>
  </si>
  <si>
    <t>Franco arcilloso arenoso</t>
  </si>
  <si>
    <t>Marga</t>
  </si>
  <si>
    <t>Limo</t>
  </si>
  <si>
    <t>Franco arcilloso</t>
  </si>
  <si>
    <t>Arcilla limosa</t>
  </si>
  <si>
    <t>Arcilla</t>
  </si>
  <si>
    <t>Arcilla arenosa</t>
  </si>
  <si>
    <t>Franco limosa</t>
  </si>
  <si>
    <t>Franco arcillo limoso</t>
  </si>
  <si>
    <t>Valores para diferentes texturas de suelo</t>
  </si>
  <si>
    <t>Textura del suelo</t>
  </si>
  <si>
    <t>Valores para diferentes usos/condiciones de cobertura de suelo</t>
  </si>
  <si>
    <t>Vegetación</t>
  </si>
  <si>
    <t>Condición de la vegetación</t>
  </si>
  <si>
    <t>Suelo tipo B</t>
  </si>
  <si>
    <t>Suelo tipo C</t>
  </si>
  <si>
    <t>Entradas</t>
  </si>
  <si>
    <t>Línea base</t>
  </si>
  <si>
    <t>Escenario 1</t>
  </si>
  <si>
    <t>Escenario 2</t>
  </si>
  <si>
    <t>Coeficientes del modelo</t>
  </si>
  <si>
    <t>Profundidad del suelo (mm)</t>
  </si>
  <si>
    <t>Rango</t>
  </si>
  <si>
    <t>Día</t>
  </si>
  <si>
    <t>Erosión</t>
  </si>
  <si>
    <t>Escenario</t>
  </si>
  <si>
    <t>Pradera</t>
  </si>
  <si>
    <t>Matorral</t>
  </si>
  <si>
    <t>Pastizales arbolados</t>
  </si>
  <si>
    <t>Bosque</t>
  </si>
  <si>
    <t>Instrucciones:</t>
  </si>
  <si>
    <t>Ajuste del factor K</t>
  </si>
  <si>
    <t>NSE</t>
  </si>
  <si>
    <t>RSR</t>
  </si>
  <si>
    <t>KGE</t>
  </si>
  <si>
    <t>OF</t>
  </si>
  <si>
    <t>Calibración</t>
  </si>
  <si>
    <t>Indicador</t>
  </si>
  <si>
    <t>Coberturas de suelo</t>
  </si>
  <si>
    <t>Escenarios</t>
  </si>
  <si>
    <t>Aceptabilidad</t>
  </si>
  <si>
    <t>Umbral</t>
  </si>
  <si>
    <t>Precipitación observada (mm)</t>
  </si>
  <si>
    <t>Caudal total simulado (mm)</t>
  </si>
  <si>
    <t>Caudal base simulado (mm)</t>
  </si>
  <si>
    <t>Escorrentía simulada (mm)</t>
  </si>
  <si>
    <t>Percolación simulada (mm)</t>
  </si>
  <si>
    <t>Evapotranspiración real simulada (mm)</t>
  </si>
  <si>
    <t>Beneficios calculados con respecto a línea base</t>
  </si>
  <si>
    <t>Latitud (grados)</t>
  </si>
  <si>
    <t>Constantes</t>
  </si>
  <si>
    <t>Resultados hidrológicos</t>
  </si>
  <si>
    <t>Resultados económicos</t>
  </si>
  <si>
    <t>0.1 – 0.8</t>
  </si>
  <si>
    <t>1 – 10</t>
  </si>
  <si>
    <t>75 – 1000</t>
  </si>
  <si>
    <t>0 – 1</t>
  </si>
  <si>
    <t>0.1 – 0.5</t>
  </si>
  <si>
    <t>Evapotranspiración</t>
  </si>
  <si>
    <t>Evaluación de desempeño</t>
  </si>
  <si>
    <t>Variables meteorológicas ET</t>
  </si>
  <si>
    <t>Variables posición ET</t>
  </si>
  <si>
    <t>1 – 50</t>
  </si>
  <si>
    <t>20 – 100</t>
  </si>
  <si>
    <t>(-) Sur</t>
  </si>
  <si>
    <t>Altitud (m snm)</t>
  </si>
  <si>
    <t>Características del sitio</t>
  </si>
  <si>
    <t>Características del suelo</t>
  </si>
  <si>
    <t>Referencia</t>
  </si>
  <si>
    <t>(+) Norte</t>
  </si>
  <si>
    <t>Caudal subsuperficial</t>
  </si>
  <si>
    <t>Pobre</t>
  </si>
  <si>
    <t>Buena</t>
  </si>
  <si>
    <t>Regular</t>
  </si>
  <si>
    <t>Periodo de calentamiento (días)</t>
  </si>
  <si>
    <t>Indicadores de desempeño</t>
  </si>
  <si>
    <t>Costos de vegetación (USD/ha)</t>
  </si>
  <si>
    <t>Cobertura 1</t>
  </si>
  <si>
    <t>Cobertura 2</t>
  </si>
  <si>
    <t>Cobertura 3</t>
  </si>
  <si>
    <t>Costos de cambio de cobertura</t>
  </si>
  <si>
    <t>Total de área considerada (ha)</t>
  </si>
  <si>
    <t>Costos de escenario por cambio de cobertura (USD)</t>
  </si>
  <si>
    <t>LB</t>
  </si>
  <si>
    <t>Costo total de implementación (USD)</t>
  </si>
  <si>
    <t>0.305 – 305</t>
  </si>
  <si>
    <t>Recarga</t>
  </si>
  <si>
    <t>HUMEDALES ALTOANDINOS</t>
  </si>
  <si>
    <t>Características de los humedales</t>
  </si>
  <si>
    <t>Costos de recuperación del humedal (USD/ha)</t>
  </si>
  <si>
    <t>Costos de recuperación del humedal</t>
  </si>
  <si>
    <t>Humedal 1</t>
  </si>
  <si>
    <t>Humedal 2</t>
  </si>
  <si>
    <t>HM1</t>
  </si>
  <si>
    <t>HM2</t>
  </si>
  <si>
    <t>Validación</t>
  </si>
  <si>
    <t>Los cuadros naranja pueden ser editados para ingresar variables de entradas, parámetros y configurar el modelo.</t>
  </si>
  <si>
    <r>
      <t xml:space="preserve">Número de curva </t>
    </r>
    <r>
      <rPr>
        <i/>
        <sz val="11"/>
        <color theme="1"/>
        <rFont val="Gill Sans"/>
        <family val="2"/>
      </rPr>
      <t>CN</t>
    </r>
    <r>
      <rPr>
        <sz val="11"/>
        <color theme="1"/>
        <rFont val="Gill Sans"/>
        <family val="2"/>
      </rPr>
      <t xml:space="preserve"> (sin unidades)</t>
    </r>
  </si>
  <si>
    <r>
      <t xml:space="preserve">Índice de área foliar </t>
    </r>
    <r>
      <rPr>
        <i/>
        <sz val="11"/>
        <color theme="1"/>
        <rFont val="Gill Sans"/>
        <family val="2"/>
      </rPr>
      <t>LAI</t>
    </r>
    <r>
      <rPr>
        <sz val="11"/>
        <color theme="1"/>
        <rFont val="Gill Sans"/>
        <family val="2"/>
      </rPr>
      <t xml:space="preserve"> (m</t>
    </r>
    <r>
      <rPr>
        <vertAlign val="superscript"/>
        <sz val="11"/>
        <color theme="1"/>
        <rFont val="Gill Sans"/>
        <family val="2"/>
      </rPr>
      <t>2</t>
    </r>
    <r>
      <rPr>
        <sz val="11"/>
        <color theme="1"/>
        <rFont val="Gill Sans"/>
        <family val="2"/>
      </rPr>
      <t>/m</t>
    </r>
    <r>
      <rPr>
        <vertAlign val="superscript"/>
        <sz val="11"/>
        <color theme="1"/>
        <rFont val="Gill Sans"/>
        <family val="2"/>
      </rPr>
      <t>2</t>
    </r>
    <r>
      <rPr>
        <sz val="11"/>
        <color theme="1"/>
        <rFont val="Gill Sans"/>
        <family val="2"/>
      </rPr>
      <t>)</t>
    </r>
  </si>
  <si>
    <r>
      <t xml:space="preserve">Factor </t>
    </r>
    <r>
      <rPr>
        <i/>
        <sz val="11"/>
        <color theme="1"/>
        <rFont val="Gill Sans"/>
        <family val="2"/>
      </rPr>
      <t>C</t>
    </r>
    <r>
      <rPr>
        <sz val="11"/>
        <color theme="1"/>
        <rFont val="Gill Sans"/>
        <family val="2"/>
      </rPr>
      <t xml:space="preserve"> de USLE (adimensional)</t>
    </r>
  </si>
  <si>
    <r>
      <t xml:space="preserve">Albedo </t>
    </r>
    <r>
      <rPr>
        <i/>
        <sz val="11"/>
        <color theme="1"/>
        <rFont val="Gill Sans"/>
        <family val="2"/>
      </rPr>
      <t>⍺</t>
    </r>
    <r>
      <rPr>
        <sz val="11"/>
        <color theme="1"/>
        <rFont val="Gill Sans"/>
        <family val="2"/>
      </rPr>
      <t xml:space="preserve"> (fracción)</t>
    </r>
  </si>
  <si>
    <r>
      <t xml:space="preserve">Conductividad hidráulica en el humedal </t>
    </r>
    <r>
      <rPr>
        <i/>
        <sz val="11"/>
        <color theme="1"/>
        <rFont val="Gill Sans"/>
        <family val="2"/>
      </rPr>
      <t>K</t>
    </r>
    <r>
      <rPr>
        <i/>
        <vertAlign val="subscript"/>
        <sz val="11"/>
        <color theme="1"/>
        <rFont val="Gill Sans"/>
        <family val="2"/>
      </rPr>
      <t>sat,wl</t>
    </r>
    <r>
      <rPr>
        <sz val="11"/>
        <color theme="1"/>
        <rFont val="Gill Sans"/>
        <family val="2"/>
      </rPr>
      <t xml:space="preserve"> (mm/día)</t>
    </r>
  </si>
  <si>
    <r>
      <t xml:space="preserve">Profundidad de agua inicial en el humedal </t>
    </r>
    <r>
      <rPr>
        <i/>
        <sz val="11"/>
        <color theme="1"/>
        <rFont val="Gill Sans"/>
        <family val="2"/>
      </rPr>
      <t>y</t>
    </r>
    <r>
      <rPr>
        <i/>
        <vertAlign val="subscript"/>
        <sz val="11"/>
        <color theme="1"/>
        <rFont val="Gill Sans"/>
        <family val="2"/>
      </rPr>
      <t>o</t>
    </r>
    <r>
      <rPr>
        <sz val="11"/>
        <color theme="1"/>
        <rFont val="Gill Sans"/>
        <family val="2"/>
      </rPr>
      <t xml:space="preserve"> (m)</t>
    </r>
  </si>
  <si>
    <r>
      <t xml:space="preserve">Capacidad de campo del suelo del humedal </t>
    </r>
    <r>
      <rPr>
        <i/>
        <sz val="11"/>
        <color theme="1"/>
        <rFont val="Gill Sans"/>
        <family val="2"/>
      </rPr>
      <t>fc</t>
    </r>
    <r>
      <rPr>
        <i/>
        <vertAlign val="subscript"/>
        <sz val="11"/>
        <color theme="1"/>
        <rFont val="Gill Sans"/>
        <family val="2"/>
      </rPr>
      <t>wl</t>
    </r>
    <r>
      <rPr>
        <sz val="11"/>
        <color theme="1"/>
        <rFont val="Gill Sans"/>
        <family val="2"/>
      </rPr>
      <t xml:space="preserve"> (mm/mm)</t>
    </r>
  </si>
  <si>
    <r>
      <t xml:space="preserve">Punto de marchitez del suelo del humedal </t>
    </r>
    <r>
      <rPr>
        <i/>
        <sz val="11"/>
        <color theme="1"/>
        <rFont val="Gill Sans"/>
        <family val="2"/>
      </rPr>
      <t>wp</t>
    </r>
    <r>
      <rPr>
        <i/>
        <vertAlign val="subscript"/>
        <sz val="11"/>
        <color theme="1"/>
        <rFont val="Gill Sans"/>
        <family val="2"/>
      </rPr>
      <t>wl</t>
    </r>
    <r>
      <rPr>
        <sz val="11"/>
        <color theme="1"/>
        <rFont val="Gill Sans"/>
        <family val="2"/>
      </rPr>
      <t xml:space="preserve"> (mm/mm)</t>
    </r>
  </si>
  <si>
    <r>
      <t xml:space="preserve">Albedo del humedal </t>
    </r>
    <r>
      <rPr>
        <i/>
        <sz val="11"/>
        <color theme="1"/>
        <rFont val="Gill Sans"/>
        <family val="2"/>
      </rPr>
      <t>⍺</t>
    </r>
    <r>
      <rPr>
        <i/>
        <vertAlign val="subscript"/>
        <sz val="11"/>
        <color theme="1"/>
        <rFont val="Gill Sans"/>
        <family val="2"/>
      </rPr>
      <t>wl</t>
    </r>
    <r>
      <rPr>
        <sz val="11"/>
        <color theme="1"/>
        <rFont val="Gill Sans"/>
        <family val="2"/>
      </rPr>
      <t xml:space="preserve"> (fracción)</t>
    </r>
  </si>
  <si>
    <r>
      <t xml:space="preserve">Recarga </t>
    </r>
    <r>
      <rPr>
        <i/>
        <sz val="11"/>
        <color theme="1"/>
        <rFont val="Gill Sans"/>
        <family val="2"/>
      </rPr>
      <t>r</t>
    </r>
    <r>
      <rPr>
        <i/>
        <vertAlign val="subscript"/>
        <sz val="11"/>
        <color theme="1"/>
        <rFont val="Gill Sans"/>
        <family val="2"/>
      </rPr>
      <t>a</t>
    </r>
    <r>
      <rPr>
        <sz val="11"/>
        <color theme="1"/>
        <rFont val="Gill Sans"/>
        <family val="2"/>
      </rPr>
      <t xml:space="preserve"> (m</t>
    </r>
    <r>
      <rPr>
        <vertAlign val="superscript"/>
        <sz val="11"/>
        <color theme="1"/>
        <rFont val="Gill Sans"/>
        <family val="2"/>
      </rPr>
      <t>3</t>
    </r>
    <r>
      <rPr>
        <sz val="11"/>
        <color theme="1"/>
        <rFont val="Gill Sans"/>
        <family val="2"/>
      </rPr>
      <t>/m</t>
    </r>
    <r>
      <rPr>
        <vertAlign val="superscript"/>
        <sz val="11"/>
        <color theme="1"/>
        <rFont val="Gill Sans"/>
        <family val="2"/>
      </rPr>
      <t>3</t>
    </r>
    <r>
      <rPr>
        <sz val="11"/>
        <color theme="1"/>
        <rFont val="Gill Sans"/>
        <family val="2"/>
      </rPr>
      <t>) (aporte de agua subterránea)</t>
    </r>
  </si>
  <si>
    <r>
      <t xml:space="preserve">Pendiente </t>
    </r>
    <r>
      <rPr>
        <i/>
        <sz val="11"/>
        <color theme="1"/>
        <rFont val="Gill Sans"/>
        <family val="2"/>
      </rPr>
      <t>s</t>
    </r>
    <r>
      <rPr>
        <sz val="11"/>
        <color theme="1"/>
        <rFont val="Gill Sans"/>
        <family val="2"/>
      </rPr>
      <t xml:space="preserve"> (m/m)</t>
    </r>
  </si>
  <si>
    <r>
      <t xml:space="preserve">Capacidad de campo </t>
    </r>
    <r>
      <rPr>
        <i/>
        <sz val="11"/>
        <color theme="1"/>
        <rFont val="Gill Sans"/>
        <family val="2"/>
      </rPr>
      <t>fc</t>
    </r>
    <r>
      <rPr>
        <sz val="11"/>
        <color theme="1"/>
        <rFont val="Gill Sans"/>
        <family val="2"/>
      </rPr>
      <t xml:space="preserve"> (mm/mm)</t>
    </r>
  </si>
  <si>
    <r>
      <t xml:space="preserve">Punto de marchitez </t>
    </r>
    <r>
      <rPr>
        <i/>
        <sz val="11"/>
        <color theme="1"/>
        <rFont val="Gill Sans"/>
        <family val="2"/>
      </rPr>
      <t>wp</t>
    </r>
    <r>
      <rPr>
        <sz val="11"/>
        <color theme="1"/>
        <rFont val="Gill Sans"/>
        <family val="2"/>
      </rPr>
      <t xml:space="preserve"> (mm/mm)</t>
    </r>
  </si>
  <si>
    <r>
      <t xml:space="preserve">Factor </t>
    </r>
    <r>
      <rPr>
        <i/>
        <sz val="11"/>
        <color theme="1"/>
        <rFont val="Gill Sans"/>
        <family val="2"/>
      </rPr>
      <t>K</t>
    </r>
    <r>
      <rPr>
        <sz val="11"/>
        <color theme="1"/>
        <rFont val="Gill Sans"/>
        <family val="2"/>
      </rPr>
      <t xml:space="preserve"> de USLE (adimensional)</t>
    </r>
  </si>
  <si>
    <r>
      <t xml:space="preserve">Tiempo de residencia del interflujo </t>
    </r>
    <r>
      <rPr>
        <i/>
        <sz val="11"/>
        <color theme="1"/>
        <rFont val="Gill Sans"/>
        <family val="2"/>
      </rPr>
      <t>𝛕</t>
    </r>
    <r>
      <rPr>
        <i/>
        <vertAlign val="subscript"/>
        <sz val="11"/>
        <color theme="1"/>
        <rFont val="Gill Sans"/>
        <family val="2"/>
      </rPr>
      <t>i</t>
    </r>
    <r>
      <rPr>
        <sz val="11"/>
        <color theme="1"/>
        <rFont val="Gill Sans"/>
        <family val="2"/>
      </rPr>
      <t xml:space="preserve"> (día)</t>
    </r>
  </si>
  <si>
    <r>
      <t xml:space="preserve">Tiempo de residencia del caudal base </t>
    </r>
    <r>
      <rPr>
        <i/>
        <sz val="11"/>
        <color theme="1"/>
        <rFont val="Gill Sans"/>
        <family val="2"/>
      </rPr>
      <t>𝛕</t>
    </r>
    <r>
      <rPr>
        <i/>
        <vertAlign val="subscript"/>
        <sz val="11"/>
        <color theme="1"/>
        <rFont val="Gill Sans"/>
        <family val="2"/>
      </rPr>
      <t>b</t>
    </r>
    <r>
      <rPr>
        <sz val="11"/>
        <color theme="1"/>
        <rFont val="Gill Sans"/>
        <family val="2"/>
      </rPr>
      <t xml:space="preserve"> (día)</t>
    </r>
  </si>
  <si>
    <r>
      <t xml:space="preserve">Coeficiente de nubosidad </t>
    </r>
    <r>
      <rPr>
        <i/>
        <sz val="11"/>
        <color theme="1"/>
        <rFont val="Gill Sans"/>
        <family val="2"/>
      </rPr>
      <t>c</t>
    </r>
  </si>
  <si>
    <r>
      <t xml:space="preserve">Ajuste factor USLE </t>
    </r>
    <r>
      <rPr>
        <i/>
        <sz val="11"/>
        <color theme="1"/>
        <rFont val="Gill Sans"/>
        <family val="2"/>
      </rPr>
      <t>K</t>
    </r>
  </si>
  <si>
    <r>
      <t xml:space="preserve">Rendimiento del acuífero </t>
    </r>
    <r>
      <rPr>
        <i/>
        <sz val="11"/>
        <color theme="1"/>
        <rFont val="Gill Sans"/>
        <family val="2"/>
      </rPr>
      <t>Y</t>
    </r>
    <r>
      <rPr>
        <i/>
        <vertAlign val="subscript"/>
        <sz val="11"/>
        <color theme="1"/>
        <rFont val="Gill Sans"/>
        <family val="2"/>
      </rPr>
      <t>a</t>
    </r>
    <r>
      <rPr>
        <sz val="11"/>
        <color theme="1"/>
        <rFont val="Gill Sans"/>
        <family val="2"/>
      </rPr>
      <t xml:space="preserve"> (mm/mm)</t>
    </r>
  </si>
  <si>
    <r>
      <t xml:space="preserve">Conductividad hidráulica </t>
    </r>
    <r>
      <rPr>
        <i/>
        <sz val="11"/>
        <color theme="1"/>
        <rFont val="Gill Sans"/>
        <family val="2"/>
      </rPr>
      <t>K</t>
    </r>
    <r>
      <rPr>
        <i/>
        <vertAlign val="subscript"/>
        <sz val="11"/>
        <color theme="1"/>
        <rFont val="Gill Sans"/>
        <family val="2"/>
      </rPr>
      <t>sat,a</t>
    </r>
    <r>
      <rPr>
        <sz val="11"/>
        <color theme="1"/>
        <rFont val="Gill Sans"/>
        <family val="2"/>
      </rPr>
      <t xml:space="preserve"> (mm/día)</t>
    </r>
  </si>
  <si>
    <r>
      <rPr>
        <i/>
        <sz val="11"/>
        <color theme="1"/>
        <rFont val="Gill Sans"/>
        <family val="2"/>
      </rPr>
      <t>RMSE</t>
    </r>
    <r>
      <rPr>
        <sz val="11"/>
        <color theme="1"/>
        <rFont val="Gill Sans"/>
        <family val="2"/>
      </rPr>
      <t xml:space="preserve"> (mm)</t>
    </r>
  </si>
  <si>
    <t>PBIAS (%)</t>
  </si>
  <si>
    <r>
      <rPr>
        <i/>
        <sz val="11"/>
        <color theme="1"/>
        <rFont val="Gill Sans"/>
        <family val="2"/>
      </rPr>
      <t>LAI</t>
    </r>
    <r>
      <rPr>
        <sz val="11"/>
        <color theme="1"/>
        <rFont val="Gill Sans"/>
        <family val="2"/>
      </rPr>
      <t xml:space="preserve"> (m2/m2)</t>
    </r>
  </si>
  <si>
    <t>⍺ (fracción)</t>
  </si>
  <si>
    <r>
      <t xml:space="preserve">Factor </t>
    </r>
    <r>
      <rPr>
        <i/>
        <sz val="11"/>
        <color theme="1"/>
        <rFont val="Gill Sans"/>
        <family val="2"/>
      </rPr>
      <t>C</t>
    </r>
    <r>
      <rPr>
        <sz val="11"/>
        <color theme="1"/>
        <rFont val="Gill Sans"/>
        <family val="2"/>
      </rPr>
      <t xml:space="preserve"> de USLE</t>
    </r>
  </si>
  <si>
    <r>
      <rPr>
        <i/>
        <sz val="11"/>
        <color theme="1"/>
        <rFont val="Gill Sans"/>
        <family val="2"/>
      </rPr>
      <t>fc</t>
    </r>
    <r>
      <rPr>
        <sz val="11"/>
        <color theme="1"/>
        <rFont val="Gill Sans"/>
        <family val="2"/>
      </rPr>
      <t xml:space="preserve"> (mm/mm)</t>
    </r>
  </si>
  <si>
    <r>
      <rPr>
        <i/>
        <sz val="11"/>
        <color theme="1"/>
        <rFont val="Gill Sans"/>
        <family val="2"/>
      </rPr>
      <t>wp</t>
    </r>
    <r>
      <rPr>
        <sz val="11"/>
        <color theme="1"/>
        <rFont val="Gill Sans"/>
        <family val="2"/>
      </rPr>
      <t xml:space="preserve"> (mm/mm)</t>
    </r>
  </si>
  <si>
    <r>
      <t xml:space="preserve">Factor </t>
    </r>
    <r>
      <rPr>
        <i/>
        <sz val="11"/>
        <color theme="1"/>
        <rFont val="Gill Sans"/>
        <family val="2"/>
      </rPr>
      <t>K</t>
    </r>
    <r>
      <rPr>
        <sz val="11"/>
        <color theme="1"/>
        <rFont val="Gill Sans"/>
        <family val="2"/>
      </rPr>
      <t xml:space="preserve"> de USLE</t>
    </r>
  </si>
  <si>
    <r>
      <t xml:space="preserve">Área del humedal </t>
    </r>
    <r>
      <rPr>
        <i/>
        <sz val="11"/>
        <color theme="1"/>
        <rFont val="Gill Sans"/>
        <family val="2"/>
      </rPr>
      <t>A</t>
    </r>
    <r>
      <rPr>
        <i/>
        <vertAlign val="subscript"/>
        <sz val="11"/>
        <color theme="1"/>
        <rFont val="Gill Sans"/>
        <family val="2"/>
      </rPr>
      <t>wl</t>
    </r>
    <r>
      <rPr>
        <sz val="11"/>
        <color theme="1"/>
        <rFont val="Gill Sans"/>
        <family val="2"/>
      </rPr>
      <t xml:space="preserve"> (ha)</t>
    </r>
  </si>
  <si>
    <r>
      <t xml:space="preserve">Área de contribución al humedal </t>
    </r>
    <r>
      <rPr>
        <i/>
        <sz val="11"/>
        <color theme="1"/>
        <rFont val="Gill Sans"/>
        <family val="2"/>
      </rPr>
      <t>A</t>
    </r>
    <r>
      <rPr>
        <i/>
        <vertAlign val="subscript"/>
        <sz val="11"/>
        <color theme="1"/>
        <rFont val="Gill Sans"/>
        <family val="2"/>
      </rPr>
      <t>c</t>
    </r>
    <r>
      <rPr>
        <sz val="11"/>
        <color theme="1"/>
        <rFont val="Gill Sans"/>
        <family val="2"/>
      </rPr>
      <t xml:space="preserve"> (ha)</t>
    </r>
  </si>
  <si>
    <t>Salidas de variables hidrológicas</t>
  </si>
  <si>
    <t>Generación de sedimentos simulada (ton)</t>
  </si>
  <si>
    <r>
      <t>Concentración de sedimentos simulada (g/m</t>
    </r>
    <r>
      <rPr>
        <vertAlign val="superscript"/>
        <sz val="11"/>
        <color theme="1"/>
        <rFont val="Gill Sans"/>
        <family val="2"/>
      </rPr>
      <t>3</t>
    </r>
    <r>
      <rPr>
        <sz val="11"/>
        <color theme="1"/>
        <rFont val="Gill Sans"/>
        <family val="2"/>
      </rPr>
      <t>)</t>
    </r>
  </si>
  <si>
    <t>Costo-eficiencia de los escenarios</t>
  </si>
  <si>
    <t>Costos de implementación de los escenarios</t>
  </si>
  <si>
    <r>
      <t xml:space="preserve">Temperatura máxima - </t>
    </r>
    <r>
      <rPr>
        <b/>
        <i/>
        <sz val="11"/>
        <color theme="0"/>
        <rFont val="Gill Sans"/>
        <family val="2"/>
      </rPr>
      <t>T</t>
    </r>
    <r>
      <rPr>
        <b/>
        <i/>
        <vertAlign val="subscript"/>
        <sz val="11"/>
        <color theme="0"/>
        <rFont val="Gill Sans"/>
        <family val="2"/>
      </rPr>
      <t>max</t>
    </r>
    <r>
      <rPr>
        <b/>
        <sz val="11"/>
        <color theme="0"/>
        <rFont val="Gill Sans"/>
        <family val="2"/>
      </rPr>
      <t xml:space="preserve"> (ºC)</t>
    </r>
  </si>
  <si>
    <r>
      <t xml:space="preserve">Temperatura mínima - </t>
    </r>
    <r>
      <rPr>
        <b/>
        <i/>
        <sz val="11"/>
        <color theme="0"/>
        <rFont val="Gill Sans"/>
        <family val="2"/>
      </rPr>
      <t>T</t>
    </r>
    <r>
      <rPr>
        <b/>
        <i/>
        <vertAlign val="subscript"/>
        <sz val="11"/>
        <color theme="0"/>
        <rFont val="Gill Sans"/>
        <family val="2"/>
      </rPr>
      <t>min</t>
    </r>
    <r>
      <rPr>
        <b/>
        <sz val="11"/>
        <color theme="0"/>
        <rFont val="Gill Sans"/>
        <family val="2"/>
      </rPr>
      <t xml:space="preserve"> (ºC)</t>
    </r>
  </si>
  <si>
    <r>
      <t xml:space="preserve">Precipitación - </t>
    </r>
    <r>
      <rPr>
        <b/>
        <i/>
        <sz val="11"/>
        <color theme="0"/>
        <rFont val="Gill Sans"/>
        <family val="2"/>
      </rPr>
      <t>P</t>
    </r>
    <r>
      <rPr>
        <b/>
        <sz val="11"/>
        <color theme="0"/>
        <rFont val="Gill Sans"/>
        <family val="2"/>
      </rPr>
      <t xml:space="preserve"> (mm)</t>
    </r>
  </si>
  <si>
    <r>
      <t xml:space="preserve">Evapotranspiración - </t>
    </r>
    <r>
      <rPr>
        <b/>
        <i/>
        <sz val="11"/>
        <color theme="0"/>
        <rFont val="Gill Sans"/>
        <family val="2"/>
      </rPr>
      <t>ET</t>
    </r>
    <r>
      <rPr>
        <b/>
        <sz val="11"/>
        <color theme="0"/>
        <rFont val="Gill Sans"/>
        <family val="2"/>
      </rPr>
      <t xml:space="preserve"> (mm)</t>
    </r>
  </si>
  <si>
    <r>
      <t xml:space="preserve">Caudal observado - </t>
    </r>
    <r>
      <rPr>
        <b/>
        <i/>
        <sz val="11"/>
        <color theme="0"/>
        <rFont val="Gill Sans"/>
        <family val="2"/>
      </rPr>
      <t>Q</t>
    </r>
    <r>
      <rPr>
        <b/>
        <i/>
        <vertAlign val="subscript"/>
        <sz val="11"/>
        <color theme="0"/>
        <rFont val="Gill Sans"/>
        <family val="2"/>
      </rPr>
      <t>obs</t>
    </r>
    <r>
      <rPr>
        <b/>
        <sz val="11"/>
        <color theme="0"/>
        <rFont val="Gill Sans"/>
        <family val="2"/>
      </rPr>
      <t xml:space="preserve"> (mm)</t>
    </r>
  </si>
  <si>
    <r>
      <t xml:space="preserve">Caudal drenaje del humedal - </t>
    </r>
    <r>
      <rPr>
        <b/>
        <i/>
        <sz val="11"/>
        <color theme="0"/>
        <rFont val="Gill Sans"/>
        <family val="2"/>
      </rPr>
      <t>Q</t>
    </r>
    <r>
      <rPr>
        <b/>
        <i/>
        <vertAlign val="subscript"/>
        <sz val="11"/>
        <color theme="0"/>
        <rFont val="Gill Sans"/>
        <family val="2"/>
      </rPr>
      <t>in</t>
    </r>
    <r>
      <rPr>
        <b/>
        <sz val="11"/>
        <color theme="0"/>
        <rFont val="Gill Sans"/>
        <family val="2"/>
      </rPr>
      <t xml:space="preserve"> (m</t>
    </r>
    <r>
      <rPr>
        <b/>
        <vertAlign val="superscript"/>
        <sz val="11"/>
        <color theme="0"/>
        <rFont val="Gill Sans"/>
        <family val="2"/>
      </rPr>
      <t>3</t>
    </r>
    <r>
      <rPr>
        <b/>
        <sz val="11"/>
        <color theme="0"/>
        <rFont val="Gill Sans"/>
        <family val="2"/>
      </rPr>
      <t>)</t>
    </r>
  </si>
  <si>
    <r>
      <t xml:space="preserve">Caudal de irrigación artificial - </t>
    </r>
    <r>
      <rPr>
        <b/>
        <i/>
        <sz val="11"/>
        <color theme="0"/>
        <rFont val="Gill Sans"/>
        <family val="2"/>
      </rPr>
      <t>Q</t>
    </r>
    <r>
      <rPr>
        <b/>
        <i/>
        <vertAlign val="subscript"/>
        <sz val="11"/>
        <color theme="0"/>
        <rFont val="Gill Sans"/>
        <family val="2"/>
      </rPr>
      <t>in</t>
    </r>
    <r>
      <rPr>
        <b/>
        <sz val="11"/>
        <color theme="0"/>
        <rFont val="Gill Sans"/>
        <family val="2"/>
      </rPr>
      <t xml:space="preserve"> (m</t>
    </r>
    <r>
      <rPr>
        <b/>
        <vertAlign val="superscript"/>
        <sz val="11"/>
        <color theme="0"/>
        <rFont val="Gill Sans"/>
        <family val="2"/>
      </rPr>
      <t>3</t>
    </r>
    <r>
      <rPr>
        <b/>
        <sz val="11"/>
        <color theme="0"/>
        <rFont val="Gill Sans"/>
        <family val="2"/>
      </rPr>
      <t>)</t>
    </r>
  </si>
  <si>
    <t>Presión atmosférica (kPa)</t>
  </si>
  <si>
    <r>
      <t xml:space="preserve">Nubosidad </t>
    </r>
    <r>
      <rPr>
        <i/>
        <sz val="11"/>
        <color theme="1"/>
        <rFont val="Gill Sans"/>
        <family val="2"/>
      </rPr>
      <t>c</t>
    </r>
  </si>
  <si>
    <r>
      <t xml:space="preserve">Capacidad de campo </t>
    </r>
    <r>
      <rPr>
        <i/>
        <sz val="11"/>
        <color theme="1"/>
        <rFont val="Gill Sans"/>
        <family val="2"/>
      </rPr>
      <t>fc</t>
    </r>
    <r>
      <rPr>
        <sz val="11"/>
        <color theme="1"/>
        <rFont val="Gill Sans"/>
        <family val="2"/>
      </rPr>
      <t xml:space="preserve"> (mm)</t>
    </r>
  </si>
  <si>
    <r>
      <t xml:space="preserve">Punto de marchitez </t>
    </r>
    <r>
      <rPr>
        <i/>
        <sz val="11"/>
        <color theme="1"/>
        <rFont val="Gill Sans"/>
        <family val="2"/>
      </rPr>
      <t>wp</t>
    </r>
    <r>
      <rPr>
        <sz val="11"/>
        <color theme="1"/>
        <rFont val="Gill Sans"/>
        <family val="2"/>
      </rPr>
      <t xml:space="preserve"> (mm)</t>
    </r>
  </si>
  <si>
    <r>
      <t>Coeficiente r</t>
    </r>
    <r>
      <rPr>
        <sz val="11"/>
        <color theme="1"/>
        <rFont val="Gill Sans"/>
        <family val="2"/>
      </rPr>
      <t xml:space="preserve"> de </t>
    </r>
    <r>
      <rPr>
        <i/>
        <sz val="11"/>
        <color theme="1"/>
        <rFont val="Gill Sans"/>
        <family val="2"/>
      </rPr>
      <t>LAI</t>
    </r>
  </si>
  <si>
    <r>
      <t xml:space="preserve">Retención potencial </t>
    </r>
    <r>
      <rPr>
        <i/>
        <sz val="11"/>
        <color theme="1"/>
        <rFont val="Gill Sans"/>
        <family val="2"/>
      </rPr>
      <t>S</t>
    </r>
    <r>
      <rPr>
        <sz val="11"/>
        <color theme="1"/>
        <rFont val="Gill Sans"/>
        <family val="2"/>
      </rPr>
      <t xml:space="preserve"> (mm)</t>
    </r>
  </si>
  <si>
    <t>Albedo ⍺ (%)</t>
  </si>
  <si>
    <r>
      <t>⍺</t>
    </r>
    <r>
      <rPr>
        <vertAlign val="subscript"/>
        <sz val="11"/>
        <color theme="1"/>
        <rFont val="Gill Sans"/>
        <family val="2"/>
      </rPr>
      <t>i</t>
    </r>
    <r>
      <rPr>
        <sz val="11"/>
        <color theme="1"/>
        <rFont val="Gill Sans"/>
        <family val="2"/>
      </rPr>
      <t xml:space="preserve"> (interflujo) (1/día)</t>
    </r>
  </si>
  <si>
    <r>
      <t>⍺</t>
    </r>
    <r>
      <rPr>
        <vertAlign val="subscript"/>
        <sz val="11"/>
        <color theme="1"/>
        <rFont val="Gill Sans"/>
        <family val="2"/>
      </rPr>
      <t>b</t>
    </r>
    <r>
      <rPr>
        <sz val="11"/>
        <color theme="1"/>
        <rFont val="Gill Sans"/>
        <family val="2"/>
      </rPr>
      <t xml:space="preserve"> (caudal base) (1/día)</t>
    </r>
  </si>
  <si>
    <r>
      <t xml:space="preserve">Coeficiente de distancia de trayectoria del agua </t>
    </r>
    <r>
      <rPr>
        <i/>
        <sz val="11"/>
        <color theme="1"/>
        <rFont val="Gill Sans"/>
        <family val="2"/>
      </rPr>
      <t>L</t>
    </r>
    <r>
      <rPr>
        <sz val="11"/>
        <color theme="1"/>
        <rFont val="Gill Sans"/>
        <family val="2"/>
      </rPr>
      <t xml:space="preserve"> (m</t>
    </r>
    <r>
      <rPr>
        <vertAlign val="superscript"/>
        <sz val="11"/>
        <color theme="1"/>
        <rFont val="Gill Sans"/>
        <family val="2"/>
      </rPr>
      <t>2</t>
    </r>
    <r>
      <rPr>
        <sz val="11"/>
        <color theme="1"/>
        <rFont val="Gill Sans"/>
        <family val="2"/>
      </rPr>
      <t>)</t>
    </r>
  </si>
  <si>
    <r>
      <t xml:space="preserve">Coeficiente mínimo </t>
    </r>
    <r>
      <rPr>
        <i/>
        <sz val="11"/>
        <color theme="1"/>
        <rFont val="Gill Sans"/>
        <family val="2"/>
      </rPr>
      <t>L</t>
    </r>
    <r>
      <rPr>
        <i/>
        <vertAlign val="subscript"/>
        <sz val="11"/>
        <color theme="1"/>
        <rFont val="Gill Sans"/>
        <family val="2"/>
      </rPr>
      <t>min</t>
    </r>
    <r>
      <rPr>
        <sz val="11"/>
        <color theme="1"/>
        <rFont val="Gill Sans"/>
        <family val="2"/>
      </rPr>
      <t xml:space="preserve"> (m</t>
    </r>
    <r>
      <rPr>
        <vertAlign val="superscript"/>
        <sz val="11"/>
        <color theme="1"/>
        <rFont val="Gill Sans"/>
        <family val="2"/>
      </rPr>
      <t>2</t>
    </r>
    <r>
      <rPr>
        <sz val="11"/>
        <color theme="1"/>
        <rFont val="Gill Sans"/>
        <family val="2"/>
      </rPr>
      <t>)</t>
    </r>
  </si>
  <si>
    <r>
      <t xml:space="preserve">Coeficiente corregido </t>
    </r>
    <r>
      <rPr>
        <i/>
        <sz val="11"/>
        <color theme="1"/>
        <rFont val="Gill Sans"/>
        <family val="2"/>
      </rPr>
      <t>L*</t>
    </r>
    <r>
      <rPr>
        <sz val="11"/>
        <color theme="1"/>
        <rFont val="Gill Sans"/>
        <family val="2"/>
      </rPr>
      <t xml:space="preserve"> (m</t>
    </r>
    <r>
      <rPr>
        <vertAlign val="superscript"/>
        <sz val="11"/>
        <color theme="1"/>
        <rFont val="Gill Sans"/>
        <family val="2"/>
      </rPr>
      <t>2</t>
    </r>
    <r>
      <rPr>
        <sz val="11"/>
        <color theme="1"/>
        <rFont val="Gill Sans"/>
        <family val="2"/>
      </rPr>
      <t>)</t>
    </r>
  </si>
  <si>
    <r>
      <rPr>
        <i/>
        <sz val="11"/>
        <color theme="1"/>
        <rFont val="Gill Sans"/>
        <family val="2"/>
      </rPr>
      <t>K</t>
    </r>
    <r>
      <rPr>
        <sz val="11"/>
        <color theme="1"/>
        <rFont val="Gill Sans"/>
        <family val="2"/>
      </rPr>
      <t xml:space="preserve"> (met)</t>
    </r>
  </si>
  <si>
    <t>θ</t>
  </si>
  <si>
    <t>L·S</t>
  </si>
  <si>
    <t>K·L·S·C</t>
  </si>
  <si>
    <r>
      <t xml:space="preserve">Profundidad máxima de almacenamiento del humedal </t>
    </r>
    <r>
      <rPr>
        <i/>
        <sz val="11"/>
        <color theme="1"/>
        <rFont val="Gill Sans"/>
        <family val="2"/>
      </rPr>
      <t>W</t>
    </r>
    <r>
      <rPr>
        <i/>
        <vertAlign val="subscript"/>
        <sz val="11"/>
        <color theme="1"/>
        <rFont val="Gill Sans"/>
        <family val="2"/>
      </rPr>
      <t>max</t>
    </r>
    <r>
      <rPr>
        <sz val="11"/>
        <color theme="1"/>
        <rFont val="Gill Sans"/>
        <family val="2"/>
      </rPr>
      <t xml:space="preserve"> (mm)</t>
    </r>
  </si>
  <si>
    <r>
      <t xml:space="preserve">Capacidad de campo del humedal </t>
    </r>
    <r>
      <rPr>
        <i/>
        <sz val="11"/>
        <color theme="1"/>
        <rFont val="Gill Sans"/>
        <family val="2"/>
      </rPr>
      <t>fc</t>
    </r>
    <r>
      <rPr>
        <i/>
        <vertAlign val="subscript"/>
        <sz val="11"/>
        <color theme="1"/>
        <rFont val="Gill Sans"/>
        <family val="2"/>
      </rPr>
      <t>wl</t>
    </r>
    <r>
      <rPr>
        <sz val="11"/>
        <color theme="1"/>
        <rFont val="Gill Sans"/>
        <family val="2"/>
      </rPr>
      <t xml:space="preserve"> ( mm)</t>
    </r>
  </si>
  <si>
    <r>
      <t xml:space="preserve">Punto de marchitez del humedal </t>
    </r>
    <r>
      <rPr>
        <i/>
        <sz val="11"/>
        <color theme="1"/>
        <rFont val="Gill Sans"/>
        <family val="2"/>
      </rPr>
      <t>wp</t>
    </r>
    <r>
      <rPr>
        <i/>
        <vertAlign val="subscript"/>
        <sz val="11"/>
        <color theme="1"/>
        <rFont val="Gill Sans"/>
        <family val="2"/>
      </rPr>
      <t>wl</t>
    </r>
    <r>
      <rPr>
        <sz val="11"/>
        <color theme="1"/>
        <rFont val="Gill Sans"/>
        <family val="2"/>
      </rPr>
      <t xml:space="preserve"> (mm)</t>
    </r>
  </si>
  <si>
    <r>
      <t>Lámina de infiltración de agua del humedal –</t>
    </r>
    <r>
      <rPr>
        <i/>
        <sz val="11"/>
        <color theme="1"/>
        <rFont val="Gill Sans"/>
        <family val="2"/>
      </rPr>
      <t>K</t>
    </r>
    <r>
      <rPr>
        <i/>
        <vertAlign val="subscript"/>
        <sz val="11"/>
        <color theme="1"/>
        <rFont val="Gill Sans"/>
        <family val="2"/>
      </rPr>
      <t>sat,wl</t>
    </r>
    <r>
      <rPr>
        <i/>
        <sz val="11"/>
        <color theme="1"/>
        <rFont val="Gill Sans"/>
        <family val="2"/>
      </rPr>
      <t>·fc</t>
    </r>
    <r>
      <rPr>
        <i/>
        <vertAlign val="subscript"/>
        <sz val="11"/>
        <color theme="1"/>
        <rFont val="Gill Sans"/>
        <family val="2"/>
      </rPr>
      <t>wl</t>
    </r>
    <r>
      <rPr>
        <i/>
        <vertAlign val="superscript"/>
        <sz val="11"/>
        <color theme="1"/>
        <rFont val="Gill Sans"/>
        <family val="2"/>
      </rPr>
      <t>2</t>
    </r>
  </si>
  <si>
    <r>
      <t xml:space="preserve">Temperatura promedio - </t>
    </r>
    <r>
      <rPr>
        <b/>
        <i/>
        <sz val="11"/>
        <color theme="0"/>
        <rFont val="Gill Sans"/>
        <family val="2"/>
      </rPr>
      <t>T</t>
    </r>
    <r>
      <rPr>
        <b/>
        <sz val="11"/>
        <color theme="0"/>
        <rFont val="Gill Sans"/>
        <family val="2"/>
      </rPr>
      <t xml:space="preserve"> (°C)</t>
    </r>
  </si>
  <si>
    <r>
      <t xml:space="preserve">Presión de vapor de saturación - </t>
    </r>
    <r>
      <rPr>
        <b/>
        <i/>
        <sz val="11"/>
        <color theme="0"/>
        <rFont val="Gill Sans"/>
        <family val="2"/>
      </rPr>
      <t>e</t>
    </r>
    <r>
      <rPr>
        <b/>
        <i/>
        <vertAlign val="subscript"/>
        <sz val="11"/>
        <color theme="0"/>
        <rFont val="Gill Sans"/>
        <family val="2"/>
      </rPr>
      <t>0</t>
    </r>
    <r>
      <rPr>
        <b/>
        <sz val="11"/>
        <color theme="0"/>
        <rFont val="Gill Sans"/>
        <family val="2"/>
      </rPr>
      <t xml:space="preserve"> (kPa)</t>
    </r>
  </si>
  <si>
    <r>
      <t xml:space="preserve">Pendiente de la curva Temperatura - Presión de saturación - </t>
    </r>
    <r>
      <rPr>
        <b/>
        <i/>
        <sz val="11"/>
        <color theme="0"/>
        <rFont val="Gill Sans"/>
        <family val="2"/>
      </rPr>
      <t>Δ</t>
    </r>
    <r>
      <rPr>
        <b/>
        <sz val="11"/>
        <color theme="0"/>
        <rFont val="Gill Sans"/>
        <family val="2"/>
      </rPr>
      <t xml:space="preserve"> (kPa/°C)</t>
    </r>
  </si>
  <si>
    <r>
      <t xml:space="preserve">Calor latente de vaporización - </t>
    </r>
    <r>
      <rPr>
        <b/>
        <i/>
        <sz val="11"/>
        <color theme="0"/>
        <rFont val="Gill Sans"/>
        <family val="2"/>
      </rPr>
      <t>λ</t>
    </r>
    <r>
      <rPr>
        <b/>
        <sz val="11"/>
        <color theme="0"/>
        <rFont val="Gill Sans"/>
        <family val="2"/>
      </rPr>
      <t xml:space="preserve"> (MJ/kg)</t>
    </r>
  </si>
  <si>
    <r>
      <t xml:space="preserve">Constante psicrométrica - </t>
    </r>
    <r>
      <rPr>
        <b/>
        <i/>
        <sz val="11"/>
        <color theme="0"/>
        <rFont val="Gill Sans"/>
        <family val="2"/>
      </rPr>
      <t>γ</t>
    </r>
    <r>
      <rPr>
        <b/>
        <sz val="11"/>
        <color theme="0"/>
        <rFont val="Gill Sans"/>
        <family val="2"/>
      </rPr>
      <t xml:space="preserve"> (kPa/°C)</t>
    </r>
  </si>
  <si>
    <r>
      <t>(α</t>
    </r>
    <r>
      <rPr>
        <b/>
        <vertAlign val="subscript"/>
        <sz val="11"/>
        <color theme="0"/>
        <rFont val="Gill Sans"/>
        <family val="2"/>
      </rPr>
      <t>etp</t>
    </r>
    <r>
      <rPr>
        <b/>
        <sz val="11"/>
        <color theme="0"/>
        <rFont val="Gill Sans"/>
        <family val="2"/>
      </rPr>
      <t>·Δ)/(λ(Δ+γ))</t>
    </r>
  </si>
  <si>
    <r>
      <t xml:space="preserve">Declinación solar - </t>
    </r>
    <r>
      <rPr>
        <b/>
        <i/>
        <sz val="11"/>
        <color theme="0"/>
        <rFont val="Gill Sans"/>
        <family val="2"/>
      </rPr>
      <t>δ</t>
    </r>
  </si>
  <si>
    <r>
      <t xml:space="preserve">Radiación de onda corta - </t>
    </r>
    <r>
      <rPr>
        <b/>
        <i/>
        <sz val="11"/>
        <color theme="0"/>
        <rFont val="Gill Sans"/>
        <family val="2"/>
      </rPr>
      <t>H</t>
    </r>
    <r>
      <rPr>
        <b/>
        <i/>
        <vertAlign val="subscript"/>
        <sz val="11"/>
        <color theme="0"/>
        <rFont val="Gill Sans"/>
        <family val="2"/>
      </rPr>
      <t>sw</t>
    </r>
  </si>
  <si>
    <r>
      <t xml:space="preserve">Radiación de onda larga - </t>
    </r>
    <r>
      <rPr>
        <b/>
        <i/>
        <sz val="11"/>
        <color theme="0"/>
        <rFont val="Gill Sans"/>
        <family val="2"/>
      </rPr>
      <t>H</t>
    </r>
    <r>
      <rPr>
        <b/>
        <i/>
        <vertAlign val="subscript"/>
        <sz val="11"/>
        <color theme="0"/>
        <rFont val="Gill Sans"/>
        <family val="2"/>
      </rPr>
      <t>lw</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</si>
  <si>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Q</t>
    </r>
    <r>
      <rPr>
        <b/>
        <i/>
        <vertAlign val="subscript"/>
        <sz val="11"/>
        <color theme="0"/>
        <rFont val="Gill Sans"/>
        <family val="2"/>
      </rPr>
      <t>sim</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</si>
  <si>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μ</t>
    </r>
    <r>
      <rPr>
        <b/>
        <vertAlign val="subscript"/>
        <sz val="11"/>
        <color theme="0"/>
        <rFont val="Gill Sans"/>
        <family val="2"/>
      </rPr>
      <t>obs</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</si>
  <si>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Q</t>
    </r>
    <r>
      <rPr>
        <b/>
        <i/>
        <vertAlign val="subscript"/>
        <sz val="11"/>
        <color theme="0"/>
        <rFont val="Gill Sans"/>
        <family val="2"/>
      </rPr>
      <t>sim</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</si>
  <si>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obs </t>
    </r>
    <r>
      <rPr>
        <b/>
        <sz val="11"/>
        <color theme="0"/>
        <rFont val="Gill Sans"/>
        <family val="2"/>
      </rPr>
      <t>– μ</t>
    </r>
    <r>
      <rPr>
        <b/>
        <i/>
        <vertAlign val="subscript"/>
        <sz val="11"/>
        <color theme="0"/>
        <rFont val="Gill Sans"/>
        <family val="2"/>
      </rPr>
      <t>obs</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</si>
  <si>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sim </t>
    </r>
    <r>
      <rPr>
        <b/>
        <sz val="11"/>
        <color theme="0"/>
        <rFont val="Gill Sans"/>
        <family val="2"/>
      </rPr>
      <t xml:space="preserve">– </t>
    </r>
    <r>
      <rPr>
        <b/>
        <i/>
        <sz val="11"/>
        <color theme="0"/>
        <rFont val="Gill Sans"/>
        <family val="2"/>
      </rPr>
      <t>μ</t>
    </r>
    <r>
      <rPr>
        <b/>
        <vertAlign val="subscript"/>
        <sz val="11"/>
        <color theme="0"/>
        <rFont val="Gill Sans"/>
        <family val="2"/>
      </rPr>
      <t>sim</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</si>
  <si>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sim </t>
    </r>
    <r>
      <rPr>
        <b/>
        <sz val="11"/>
        <color theme="0"/>
        <rFont val="Gill Sans"/>
        <family val="2"/>
      </rPr>
      <t>– μ</t>
    </r>
    <r>
      <rPr>
        <b/>
        <i/>
        <vertAlign val="subscript"/>
        <sz val="11"/>
        <color theme="0"/>
        <rFont val="Gill Sans"/>
        <family val="2"/>
      </rPr>
      <t>sim</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</si>
  <si>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μ</t>
    </r>
    <r>
      <rPr>
        <b/>
        <vertAlign val="subscript"/>
        <sz val="11"/>
        <color theme="0"/>
        <rFont val="Gill Sans"/>
        <family val="2"/>
      </rPr>
      <t>obs</t>
    </r>
    <r>
      <rPr>
        <b/>
        <sz val="11"/>
        <color theme="0"/>
        <rFont val="Gill Sans"/>
        <family val="2"/>
      </rPr>
      <t>) (Q</t>
    </r>
    <r>
      <rPr>
        <b/>
        <vertAlign val="subscript"/>
        <sz val="11"/>
        <color theme="0"/>
        <rFont val="Gill Sans"/>
        <family val="2"/>
      </rPr>
      <t>sim</t>
    </r>
    <r>
      <rPr>
        <b/>
        <sz val="11"/>
        <color theme="0"/>
        <rFont val="Gill Sans"/>
        <family val="2"/>
      </rPr>
      <t xml:space="preserve"> – μ</t>
    </r>
    <r>
      <rPr>
        <b/>
        <vertAlign val="subscript"/>
        <sz val="11"/>
        <color theme="0"/>
        <rFont val="Gill Sans"/>
        <family val="2"/>
      </rPr>
      <t>sim</t>
    </r>
    <r>
      <rPr>
        <b/>
        <sz val="11"/>
        <color theme="0"/>
        <rFont val="Gill Sans"/>
        <family val="2"/>
      </rPr>
      <t>) (mm</t>
    </r>
    <r>
      <rPr>
        <b/>
        <vertAlign val="superscript"/>
        <sz val="11"/>
        <color theme="0"/>
        <rFont val="Gill Sans"/>
        <family val="2"/>
      </rPr>
      <t>2</t>
    </r>
    <r>
      <rPr>
        <b/>
        <sz val="11"/>
        <color theme="0"/>
        <rFont val="Gill Sans"/>
        <family val="2"/>
      </rPr>
      <t>)</t>
    </r>
  </si>
  <si>
    <r>
      <t xml:space="preserve">Caudal simulado - </t>
    </r>
    <r>
      <rPr>
        <b/>
        <i/>
        <sz val="11"/>
        <color theme="0"/>
        <rFont val="Gill Sans"/>
        <family val="2"/>
      </rPr>
      <t>Q</t>
    </r>
    <r>
      <rPr>
        <b/>
        <i/>
        <vertAlign val="subscript"/>
        <sz val="11"/>
        <color theme="0"/>
        <rFont val="Gill Sans"/>
        <family val="2"/>
      </rPr>
      <t>sim</t>
    </r>
    <r>
      <rPr>
        <b/>
        <sz val="11"/>
        <color theme="0"/>
        <rFont val="Gill Sans"/>
        <family val="2"/>
      </rPr>
      <t xml:space="preserve"> (mm)</t>
    </r>
  </si>
  <si>
    <r>
      <t xml:space="preserve">Evapotranspiración potencial - </t>
    </r>
    <r>
      <rPr>
        <b/>
        <i/>
        <sz val="11"/>
        <color theme="0"/>
        <rFont val="Gill Sans"/>
        <family val="2"/>
      </rPr>
      <t>ET</t>
    </r>
    <r>
      <rPr>
        <b/>
        <i/>
        <vertAlign val="subscript"/>
        <sz val="11"/>
        <color theme="0"/>
        <rFont val="Gill Sans"/>
        <family val="2"/>
      </rPr>
      <t>P</t>
    </r>
    <r>
      <rPr>
        <b/>
        <sz val="11"/>
        <color theme="0"/>
        <rFont val="Gill Sans"/>
        <family val="2"/>
      </rPr>
      <t xml:space="preserve"> (mm/día)</t>
    </r>
  </si>
  <si>
    <r>
      <t xml:space="preserve">Evapotranspiración real - </t>
    </r>
    <r>
      <rPr>
        <b/>
        <i/>
        <sz val="11"/>
        <color theme="0"/>
        <rFont val="Gill Sans"/>
        <family val="2"/>
      </rPr>
      <t>ET</t>
    </r>
    <r>
      <rPr>
        <b/>
        <sz val="11"/>
        <color theme="0"/>
        <rFont val="Gill Sans"/>
        <family val="2"/>
      </rPr>
      <t xml:space="preserve"> (mm/día)</t>
    </r>
  </si>
  <si>
    <r>
      <t xml:space="preserve">Escorrentía - </t>
    </r>
    <r>
      <rPr>
        <b/>
        <i/>
        <sz val="11"/>
        <color theme="0"/>
        <rFont val="Gill Sans"/>
        <family val="2"/>
      </rPr>
      <t>q</t>
    </r>
    <r>
      <rPr>
        <b/>
        <i/>
        <vertAlign val="subscript"/>
        <sz val="11"/>
        <color theme="0"/>
        <rFont val="Gill Sans"/>
        <family val="2"/>
      </rPr>
      <t>o</t>
    </r>
    <r>
      <rPr>
        <b/>
        <sz val="11"/>
        <color theme="0"/>
        <rFont val="Gill Sans"/>
        <family val="2"/>
      </rPr>
      <t xml:space="preserve"> (mm)</t>
    </r>
  </si>
  <si>
    <r>
      <t xml:space="preserve">Percolación - </t>
    </r>
    <r>
      <rPr>
        <b/>
        <i/>
        <sz val="11"/>
        <color theme="0"/>
        <rFont val="Gill Sans"/>
        <family val="2"/>
      </rPr>
      <t>p</t>
    </r>
    <r>
      <rPr>
        <b/>
        <sz val="11"/>
        <color theme="0"/>
        <rFont val="Gill Sans"/>
        <family val="2"/>
      </rPr>
      <t xml:space="preserve"> (mm)</t>
    </r>
  </si>
  <si>
    <r>
      <t xml:space="preserve">Balance de agua - </t>
    </r>
    <r>
      <rPr>
        <b/>
        <i/>
        <sz val="11"/>
        <color theme="0"/>
        <rFont val="Gill Sans"/>
        <family val="2"/>
      </rPr>
      <t>R</t>
    </r>
    <r>
      <rPr>
        <b/>
        <i/>
        <vertAlign val="subscript"/>
        <sz val="11"/>
        <color theme="0"/>
        <rFont val="Gill Sans"/>
        <family val="2"/>
      </rPr>
      <t>s</t>
    </r>
    <r>
      <rPr>
        <b/>
        <sz val="11"/>
        <color theme="0"/>
        <rFont val="Gill Sans"/>
        <family val="2"/>
      </rPr>
      <t xml:space="preserve"> (mm)</t>
    </r>
  </si>
  <si>
    <r>
      <t xml:space="preserve">Interflujo - </t>
    </r>
    <r>
      <rPr>
        <b/>
        <i/>
        <sz val="11"/>
        <color theme="0"/>
        <rFont val="Gill Sans"/>
        <family val="2"/>
      </rPr>
      <t>q</t>
    </r>
    <r>
      <rPr>
        <b/>
        <i/>
        <vertAlign val="subscript"/>
        <sz val="11"/>
        <color theme="0"/>
        <rFont val="Gill Sans"/>
        <family val="2"/>
      </rPr>
      <t>i</t>
    </r>
    <r>
      <rPr>
        <b/>
        <sz val="11"/>
        <color theme="0"/>
        <rFont val="Gill Sans"/>
        <family val="2"/>
      </rPr>
      <t xml:space="preserve"> (mm)</t>
    </r>
  </si>
  <si>
    <r>
      <t xml:space="preserve">Reservorio subsuperficial - </t>
    </r>
    <r>
      <rPr>
        <b/>
        <i/>
        <sz val="11"/>
        <color theme="0"/>
        <rFont val="Gill Sans"/>
        <family val="2"/>
      </rPr>
      <t>R</t>
    </r>
    <r>
      <rPr>
        <b/>
        <i/>
        <vertAlign val="subscript"/>
        <sz val="11"/>
        <color theme="0"/>
        <rFont val="Gill Sans"/>
        <family val="2"/>
      </rPr>
      <t>b</t>
    </r>
    <r>
      <rPr>
        <b/>
        <sz val="11"/>
        <color theme="0"/>
        <rFont val="Gill Sans"/>
        <family val="2"/>
      </rPr>
      <t xml:space="preserve"> (mm)</t>
    </r>
  </si>
  <si>
    <r>
      <t xml:space="preserve">Caudal base - </t>
    </r>
    <r>
      <rPr>
        <b/>
        <i/>
        <sz val="11"/>
        <color theme="0"/>
        <rFont val="Gill Sans"/>
        <family val="2"/>
      </rPr>
      <t>q</t>
    </r>
    <r>
      <rPr>
        <b/>
        <i/>
        <vertAlign val="subscript"/>
        <sz val="11"/>
        <color theme="0"/>
        <rFont val="Gill Sans"/>
        <family val="2"/>
      </rPr>
      <t>b</t>
    </r>
    <r>
      <rPr>
        <b/>
        <sz val="11"/>
        <color theme="0"/>
        <rFont val="Gill Sans"/>
        <family val="2"/>
      </rPr>
      <t xml:space="preserve"> (mm)</t>
    </r>
  </si>
  <si>
    <r>
      <t xml:space="preserve">Factor </t>
    </r>
    <r>
      <rPr>
        <b/>
        <i/>
        <sz val="11"/>
        <color theme="0"/>
        <rFont val="Gill Sans"/>
        <family val="2"/>
      </rPr>
      <t>R</t>
    </r>
    <r>
      <rPr>
        <b/>
        <sz val="11"/>
        <color theme="0"/>
        <rFont val="Gill Sans"/>
        <family val="2"/>
      </rPr>
      <t xml:space="preserve"> de USLE - </t>
    </r>
    <r>
      <rPr>
        <b/>
        <i/>
        <sz val="11"/>
        <color theme="0"/>
        <rFont val="Gill Sans"/>
        <family val="2"/>
      </rPr>
      <t>R</t>
    </r>
    <r>
      <rPr>
        <b/>
        <i/>
        <vertAlign val="subscript"/>
        <sz val="11"/>
        <color theme="0"/>
        <rFont val="Gill Sans"/>
        <family val="2"/>
      </rPr>
      <t>UM</t>
    </r>
    <r>
      <rPr>
        <b/>
        <sz val="11"/>
        <color theme="0"/>
        <rFont val="Gill Sans"/>
        <family val="2"/>
      </rPr>
      <t xml:space="preserve"> (MJ·mm/ha·h)</t>
    </r>
  </si>
  <si>
    <r>
      <t xml:space="preserve">Pérdida de suelo - </t>
    </r>
    <r>
      <rPr>
        <b/>
        <i/>
        <sz val="11"/>
        <color theme="0"/>
        <rFont val="Gill Sans"/>
        <family val="2"/>
      </rPr>
      <t>A</t>
    </r>
    <r>
      <rPr>
        <b/>
        <sz val="11"/>
        <color theme="0"/>
        <rFont val="Gill Sans"/>
        <family val="2"/>
      </rPr>
      <t xml:space="preserve"> (t/ha)</t>
    </r>
  </si>
  <si>
    <r>
      <t xml:space="preserve">Concentración de sólidos - </t>
    </r>
    <r>
      <rPr>
        <b/>
        <i/>
        <sz val="11"/>
        <color theme="0"/>
        <rFont val="Gill Sans"/>
        <family val="2"/>
      </rPr>
      <t>c</t>
    </r>
    <r>
      <rPr>
        <b/>
        <i/>
        <vertAlign val="subscript"/>
        <sz val="11"/>
        <color theme="0"/>
        <rFont val="Gill Sans"/>
        <family val="2"/>
      </rPr>
      <t>sim</t>
    </r>
    <r>
      <rPr>
        <b/>
        <sz val="11"/>
        <color theme="0"/>
        <rFont val="Gill Sans"/>
        <family val="2"/>
      </rPr>
      <t xml:space="preserve"> (g/m3)</t>
    </r>
  </si>
  <si>
    <r>
      <t xml:space="preserve">Escorrentía pendiente arriba - </t>
    </r>
    <r>
      <rPr>
        <b/>
        <i/>
        <sz val="11"/>
        <color theme="0"/>
        <rFont val="Gill Sans"/>
        <family val="2"/>
      </rPr>
      <t>q</t>
    </r>
    <r>
      <rPr>
        <b/>
        <i/>
        <vertAlign val="subscript"/>
        <sz val="11"/>
        <color theme="0"/>
        <rFont val="Gill Sans"/>
        <family val="2"/>
      </rPr>
      <t>o</t>
    </r>
    <r>
      <rPr>
        <b/>
        <sz val="11"/>
        <color theme="0"/>
        <rFont val="Gill Sans"/>
        <family val="2"/>
      </rPr>
      <t xml:space="preserve"> (mm)</t>
    </r>
  </si>
  <si>
    <r>
      <t xml:space="preserve">Altura del nivel freático - </t>
    </r>
    <r>
      <rPr>
        <b/>
        <i/>
        <sz val="11"/>
        <color theme="0"/>
        <rFont val="Gill Sans"/>
        <family val="2"/>
      </rPr>
      <t>h</t>
    </r>
    <r>
      <rPr>
        <b/>
        <sz val="11"/>
        <color theme="0"/>
        <rFont val="Gill Sans"/>
        <family val="2"/>
      </rPr>
      <t xml:space="preserve"> (m)</t>
    </r>
  </si>
  <si>
    <r>
      <t>Flujo de agua subterránea - q</t>
    </r>
    <r>
      <rPr>
        <b/>
        <i/>
        <vertAlign val="subscript"/>
        <sz val="11"/>
        <color theme="0"/>
        <rFont val="Calibri"/>
        <family val="2"/>
        <scheme val="minor"/>
      </rPr>
      <t>gw</t>
    </r>
    <r>
      <rPr>
        <b/>
        <sz val="11"/>
        <color theme="0"/>
        <rFont val="Calibri"/>
        <family val="2"/>
        <scheme val="minor"/>
      </rPr>
      <t xml:space="preserve"> (mm)</t>
    </r>
  </si>
  <si>
    <r>
      <t xml:space="preserve">Factor </t>
    </r>
    <r>
      <rPr>
        <b/>
        <i/>
        <sz val="11"/>
        <color theme="0"/>
        <rFont val="Gill Sans"/>
        <family val="2"/>
      </rPr>
      <t>R</t>
    </r>
  </si>
  <si>
    <r>
      <t xml:space="preserve">Escorrentía - </t>
    </r>
    <r>
      <rPr>
        <b/>
        <i/>
        <sz val="11"/>
        <color theme="0"/>
        <rFont val="Gill Sans"/>
        <family val="2"/>
      </rPr>
      <t>q</t>
    </r>
    <r>
      <rPr>
        <b/>
        <i/>
        <vertAlign val="subscript"/>
        <sz val="11"/>
        <color theme="0"/>
        <rFont val="Gill Sans"/>
        <family val="2"/>
      </rPr>
      <t>o</t>
    </r>
    <r>
      <rPr>
        <b/>
        <i/>
        <sz val="11"/>
        <color theme="0"/>
        <rFont val="Gill Sans"/>
        <family val="2"/>
      </rPr>
      <t xml:space="preserve"> (mm)</t>
    </r>
  </si>
  <si>
    <r>
      <t xml:space="preserve">Factor </t>
    </r>
    <r>
      <rPr>
        <b/>
        <i/>
        <sz val="11"/>
        <color theme="0"/>
        <rFont val="Gill Sans"/>
        <family val="2"/>
      </rPr>
      <t>R</t>
    </r>
    <r>
      <rPr>
        <b/>
        <i/>
        <vertAlign val="subscript"/>
        <sz val="11"/>
        <color theme="0"/>
        <rFont val="Gill Sans"/>
        <family val="2"/>
      </rPr>
      <t>UM</t>
    </r>
  </si>
  <si>
    <r>
      <t>Sum R</t>
    </r>
    <r>
      <rPr>
        <vertAlign val="subscript"/>
        <sz val="11"/>
        <color theme="1"/>
        <rFont val="Gill Sans"/>
        <family val="2"/>
      </rPr>
      <t>UM</t>
    </r>
  </si>
  <si>
    <r>
      <t xml:space="preserve">Evapotranspiración antes del humedal - </t>
    </r>
    <r>
      <rPr>
        <b/>
        <i/>
        <sz val="11"/>
        <color theme="0"/>
        <rFont val="Gill Sans"/>
        <family val="2"/>
      </rPr>
      <t>ET</t>
    </r>
    <r>
      <rPr>
        <b/>
        <sz val="11"/>
        <color theme="0"/>
        <rFont val="Gill Sans"/>
        <family val="2"/>
      </rPr>
      <t xml:space="preserve"> (mm/día)</t>
    </r>
  </si>
  <si>
    <r>
      <t xml:space="preserve">Percolación antes del humedal - </t>
    </r>
    <r>
      <rPr>
        <b/>
        <i/>
        <sz val="11"/>
        <color theme="0"/>
        <rFont val="Gill Sans"/>
        <family val="2"/>
      </rPr>
      <t>p</t>
    </r>
    <r>
      <rPr>
        <b/>
        <sz val="11"/>
        <color theme="0"/>
        <rFont val="Gill Sans"/>
        <family val="2"/>
      </rPr>
      <t xml:space="preserve"> (mm)</t>
    </r>
  </si>
  <si>
    <r>
      <t xml:space="preserve">Ingreso de escorrentía  - </t>
    </r>
    <r>
      <rPr>
        <b/>
        <i/>
        <sz val="11"/>
        <color theme="0"/>
        <rFont val="Gill Sans"/>
        <family val="2"/>
      </rPr>
      <t>W</t>
    </r>
    <r>
      <rPr>
        <b/>
        <i/>
        <vertAlign val="subscript"/>
        <sz val="11"/>
        <color theme="0"/>
        <rFont val="Gill Sans"/>
        <family val="2"/>
      </rPr>
      <t>qo</t>
    </r>
    <r>
      <rPr>
        <b/>
        <sz val="11"/>
        <color theme="0"/>
        <rFont val="Gill Sans"/>
        <family val="2"/>
      </rPr>
      <t xml:space="preserve"> (mm)</t>
    </r>
  </si>
  <si>
    <r>
      <t xml:space="preserve">Ingreso de agua subterránea  - </t>
    </r>
    <r>
      <rPr>
        <b/>
        <i/>
        <sz val="11"/>
        <color theme="0"/>
        <rFont val="Gill Sans"/>
        <family val="2"/>
      </rPr>
      <t>W</t>
    </r>
    <r>
      <rPr>
        <b/>
        <i/>
        <vertAlign val="subscript"/>
        <sz val="11"/>
        <color theme="0"/>
        <rFont val="Gill Sans"/>
        <family val="2"/>
      </rPr>
      <t>gw</t>
    </r>
    <r>
      <rPr>
        <b/>
        <sz val="11"/>
        <color theme="0"/>
        <rFont val="Gill Sans"/>
        <family val="2"/>
      </rPr>
      <t xml:space="preserve"> (mm)</t>
    </r>
  </si>
  <si>
    <r>
      <t xml:space="preserve">Ingreso de irrigación - </t>
    </r>
    <r>
      <rPr>
        <b/>
        <i/>
        <sz val="11"/>
        <color theme="0"/>
        <rFont val="Gill Sans"/>
        <family val="2"/>
      </rPr>
      <t>W</t>
    </r>
    <r>
      <rPr>
        <b/>
        <i/>
        <vertAlign val="subscript"/>
        <sz val="11"/>
        <color theme="0"/>
        <rFont val="Gill Sans"/>
        <family val="2"/>
      </rPr>
      <t>in</t>
    </r>
    <r>
      <rPr>
        <b/>
        <sz val="11"/>
        <color theme="0"/>
        <rFont val="Gill Sans"/>
        <family val="2"/>
      </rPr>
      <t xml:space="preserve"> (mm)</t>
    </r>
  </si>
  <si>
    <r>
      <t xml:space="preserve">Salida por filtración - </t>
    </r>
    <r>
      <rPr>
        <b/>
        <i/>
        <sz val="11"/>
        <color theme="0"/>
        <rFont val="Gill Sans"/>
        <family val="2"/>
      </rPr>
      <t>W</t>
    </r>
    <r>
      <rPr>
        <b/>
        <i/>
        <vertAlign val="subscript"/>
        <sz val="11"/>
        <color theme="0"/>
        <rFont val="Gill Sans"/>
        <family val="2"/>
      </rPr>
      <t>s</t>
    </r>
    <r>
      <rPr>
        <b/>
        <sz val="11"/>
        <color theme="0"/>
        <rFont val="Gill Sans"/>
        <family val="2"/>
      </rPr>
      <t xml:space="preserve"> (mm)</t>
    </r>
  </si>
  <si>
    <r>
      <t xml:space="preserve">Evapotranspiración potencial del humedal - </t>
    </r>
    <r>
      <rPr>
        <b/>
        <i/>
        <sz val="11"/>
        <color theme="0"/>
        <rFont val="Gill Sans"/>
        <family val="2"/>
      </rPr>
      <t>ET</t>
    </r>
    <r>
      <rPr>
        <b/>
        <i/>
        <vertAlign val="subscript"/>
        <sz val="11"/>
        <color theme="0"/>
        <rFont val="Gill Sans"/>
        <family val="2"/>
      </rPr>
      <t>P,wl</t>
    </r>
    <r>
      <rPr>
        <b/>
        <sz val="11"/>
        <color theme="0"/>
        <rFont val="Gill Sans"/>
        <family val="2"/>
      </rPr>
      <t xml:space="preserve"> (mm)</t>
    </r>
  </si>
  <si>
    <r>
      <t xml:space="preserve">Salida por evapotranspiración - </t>
    </r>
    <r>
      <rPr>
        <b/>
        <i/>
        <sz val="11"/>
        <color theme="0"/>
        <rFont val="Gill Sans"/>
        <family val="2"/>
      </rPr>
      <t>W</t>
    </r>
    <r>
      <rPr>
        <b/>
        <i/>
        <vertAlign val="subscript"/>
        <sz val="11"/>
        <color theme="0"/>
        <rFont val="Gill Sans"/>
        <family val="2"/>
      </rPr>
      <t>ET</t>
    </r>
    <r>
      <rPr>
        <b/>
        <sz val="11"/>
        <color theme="0"/>
        <rFont val="Gill Sans"/>
        <family val="2"/>
      </rPr>
      <t xml:space="preserve"> (mm)</t>
    </r>
  </si>
  <si>
    <r>
      <t xml:space="preserve">Salida por drenaje del humedal - </t>
    </r>
    <r>
      <rPr>
        <b/>
        <i/>
        <sz val="11"/>
        <color theme="0"/>
        <rFont val="Gill Sans"/>
        <family val="2"/>
      </rPr>
      <t>V</t>
    </r>
    <r>
      <rPr>
        <b/>
        <i/>
        <vertAlign val="subscript"/>
        <sz val="11"/>
        <color theme="0"/>
        <rFont val="Gill Sans"/>
        <family val="2"/>
      </rPr>
      <t>wd</t>
    </r>
    <r>
      <rPr>
        <b/>
        <sz val="11"/>
        <color theme="0"/>
        <rFont val="Gill Sans"/>
        <family val="2"/>
      </rPr>
      <t xml:space="preserve"> (mm)</t>
    </r>
  </si>
  <si>
    <r>
      <t xml:space="preserve">Salida por saturación del humedal - </t>
    </r>
    <r>
      <rPr>
        <b/>
        <i/>
        <sz val="11"/>
        <color theme="0"/>
        <rFont val="Gill Sans"/>
        <family val="2"/>
      </rPr>
      <t>V</t>
    </r>
    <r>
      <rPr>
        <b/>
        <i/>
        <vertAlign val="subscript"/>
        <sz val="11"/>
        <color theme="0"/>
        <rFont val="Gill Sans"/>
        <family val="2"/>
      </rPr>
      <t>out</t>
    </r>
    <r>
      <rPr>
        <b/>
        <sz val="11"/>
        <color theme="0"/>
        <rFont val="Gill Sans"/>
        <family val="2"/>
      </rPr>
      <t xml:space="preserve"> (mm)</t>
    </r>
  </si>
  <si>
    <r>
      <t xml:space="preserve">Almacenamiento total en el humedal - </t>
    </r>
    <r>
      <rPr>
        <b/>
        <i/>
        <sz val="11"/>
        <color theme="0"/>
        <rFont val="Gill Sans"/>
        <family val="2"/>
      </rPr>
      <t>W</t>
    </r>
    <r>
      <rPr>
        <b/>
        <i/>
        <vertAlign val="subscript"/>
        <sz val="11"/>
        <color theme="0"/>
        <rFont val="Gill Sans"/>
        <family val="2"/>
      </rPr>
      <t>wl</t>
    </r>
    <r>
      <rPr>
        <b/>
        <sz val="11"/>
        <color theme="0"/>
        <rFont val="Gill Sans"/>
        <family val="2"/>
      </rPr>
      <t xml:space="preserve"> (mm)</t>
    </r>
  </si>
  <si>
    <r>
      <t xml:space="preserve">Escorrentía después del humedal - </t>
    </r>
    <r>
      <rPr>
        <b/>
        <i/>
        <sz val="11"/>
        <color theme="0"/>
        <rFont val="Gill Sans"/>
        <family val="2"/>
      </rPr>
      <t>q</t>
    </r>
    <r>
      <rPr>
        <b/>
        <i/>
        <vertAlign val="subscript"/>
        <sz val="11"/>
        <color theme="0"/>
        <rFont val="Gill Sans"/>
        <family val="2"/>
      </rPr>
      <t>0,wl</t>
    </r>
    <r>
      <rPr>
        <b/>
        <sz val="11"/>
        <color theme="0"/>
        <rFont val="Gill Sans"/>
        <family val="2"/>
      </rPr>
      <t xml:space="preserve"> (mm)</t>
    </r>
  </si>
  <si>
    <r>
      <t xml:space="preserve">Evapotranspiración después del humedal - </t>
    </r>
    <r>
      <rPr>
        <b/>
        <i/>
        <sz val="11"/>
        <color theme="0"/>
        <rFont val="Gill Sans"/>
        <family val="2"/>
      </rPr>
      <t>ET</t>
    </r>
    <r>
      <rPr>
        <b/>
        <i/>
        <vertAlign val="subscript"/>
        <sz val="11"/>
        <color theme="0"/>
        <rFont val="Gill Sans"/>
        <family val="2"/>
      </rPr>
      <t>wl</t>
    </r>
    <r>
      <rPr>
        <b/>
        <sz val="11"/>
        <color theme="0"/>
        <rFont val="Gill Sans"/>
        <family val="2"/>
      </rPr>
      <t xml:space="preserve"> (mm/día)</t>
    </r>
  </si>
  <si>
    <r>
      <t xml:space="preserve">Percolación después del humedal - </t>
    </r>
    <r>
      <rPr>
        <b/>
        <i/>
        <sz val="11"/>
        <color theme="0"/>
        <rFont val="Gill Sans"/>
        <family val="2"/>
      </rPr>
      <t>p</t>
    </r>
    <r>
      <rPr>
        <b/>
        <i/>
        <vertAlign val="subscript"/>
        <sz val="11"/>
        <color theme="0"/>
        <rFont val="Gill Sans"/>
        <family val="2"/>
      </rPr>
      <t>wl</t>
    </r>
    <r>
      <rPr>
        <b/>
        <sz val="11"/>
        <color theme="0"/>
        <rFont val="Gill Sans"/>
        <family val="2"/>
      </rPr>
      <t xml:space="preserve"> (mm)</t>
    </r>
  </si>
  <si>
    <r>
      <t xml:space="preserve">Profundiad máxima del humedal </t>
    </r>
    <r>
      <rPr>
        <i/>
        <sz val="11"/>
        <color theme="1"/>
        <rFont val="Gill Sans"/>
        <family val="2"/>
      </rPr>
      <t>y</t>
    </r>
    <r>
      <rPr>
        <i/>
        <vertAlign val="subscript"/>
        <sz val="11"/>
        <color theme="1"/>
        <rFont val="Gill Sans"/>
        <family val="2"/>
      </rPr>
      <t>wl</t>
    </r>
    <r>
      <rPr>
        <sz val="11"/>
        <color theme="1"/>
        <rFont val="Gill Sans"/>
        <family val="2"/>
      </rPr>
      <t xml:space="preserve"> (m)</t>
    </r>
  </si>
  <si>
    <t>Observaciones</t>
  </si>
  <si>
    <t>Gráficos de simulaciones de caudal y carga de sedimentos</t>
  </si>
  <si>
    <t>Umbrales</t>
  </si>
  <si>
    <t>Umbral alto de caudal</t>
  </si>
  <si>
    <t>Umbral bajo de caudal</t>
  </si>
  <si>
    <t>Umbral alto de sedimentos</t>
  </si>
  <si>
    <t>Umbral bajo de sedimentos</t>
  </si>
  <si>
    <r>
      <t>Coeficiente de ET de vegetación K</t>
    </r>
    <r>
      <rPr>
        <vertAlign val="subscript"/>
        <sz val="11"/>
        <color theme="1"/>
        <rFont val="Gill Sans"/>
        <family val="2"/>
      </rPr>
      <t>c</t>
    </r>
    <r>
      <rPr>
        <sz val="11"/>
        <color theme="1"/>
        <rFont val="Gill Sans"/>
        <family val="2"/>
      </rPr>
      <t xml:space="preserve"> (adimensional)</t>
    </r>
  </si>
  <si>
    <t>*Estos valores afectan las entradas de agua subterránea al humedal. Esto es opcional. Si desea incluir el agua subterránea,</t>
  </si>
  <si>
    <t>cambie el input de recarga a un valor entre 0 y 1. La recarga describe la fracción del acuífero poco profundo del área de aporte que contribuye al humedal.</t>
  </si>
  <si>
    <t>Umbrales de análisis de eventos extremos</t>
  </si>
  <si>
    <t>Valor ref.</t>
  </si>
  <si>
    <r>
      <t>Umbral alto de caudal a analizar U</t>
    </r>
    <r>
      <rPr>
        <vertAlign val="subscript"/>
        <sz val="11"/>
        <color theme="1"/>
        <rFont val="Gill Sans"/>
        <family val="2"/>
      </rPr>
      <t>Q,alto</t>
    </r>
    <r>
      <rPr>
        <sz val="11"/>
        <color theme="1"/>
        <rFont val="Gill Sans"/>
        <family val="2"/>
      </rPr>
      <t xml:space="preserve"> (mm)</t>
    </r>
  </si>
  <si>
    <t>3 veces la media</t>
  </si>
  <si>
    <r>
      <t>Umbral bajo de caudal a analizar U</t>
    </r>
    <r>
      <rPr>
        <vertAlign val="subscript"/>
        <sz val="11"/>
        <color theme="1"/>
        <rFont val="Gill Sans"/>
        <family val="2"/>
      </rPr>
      <t>Q,bajo</t>
    </r>
    <r>
      <rPr>
        <sz val="11"/>
        <color theme="1"/>
        <rFont val="Gill Sans"/>
        <family val="2"/>
      </rPr>
      <t xml:space="preserve"> (mm)</t>
    </r>
  </si>
  <si>
    <r>
      <t>Percentil 10% (Q</t>
    </r>
    <r>
      <rPr>
        <vertAlign val="subscript"/>
        <sz val="11"/>
        <color theme="1"/>
        <rFont val="Gill Sans"/>
        <family val="2"/>
      </rPr>
      <t>90</t>
    </r>
    <r>
      <rPr>
        <sz val="11"/>
        <color theme="1"/>
        <rFont val="Gill Sans"/>
        <family val="2"/>
      </rPr>
      <t>)</t>
    </r>
  </si>
  <si>
    <r>
      <t>Umbral alto de sedimentos a analizar UA</t>
    </r>
    <r>
      <rPr>
        <vertAlign val="subscript"/>
        <sz val="11"/>
        <color theme="1"/>
        <rFont val="Gill Sans"/>
        <family val="2"/>
      </rPr>
      <t>,alto</t>
    </r>
    <r>
      <rPr>
        <sz val="11"/>
        <color theme="1"/>
        <rFont val="Gill Sans"/>
        <family val="2"/>
      </rPr>
      <t xml:space="preserve"> (ton/ha)</t>
    </r>
  </si>
  <si>
    <r>
      <t>Umbral bajo de sedimentos a analizar UA</t>
    </r>
    <r>
      <rPr>
        <vertAlign val="subscript"/>
        <sz val="11"/>
        <color theme="1"/>
        <rFont val="Gill Sans"/>
        <family val="2"/>
      </rPr>
      <t>,bajo</t>
    </r>
    <r>
      <rPr>
        <sz val="11"/>
        <color theme="1"/>
        <rFont val="Gill Sans"/>
        <family val="2"/>
      </rPr>
      <t xml:space="preserve"> (ton/ha)</t>
    </r>
  </si>
  <si>
    <t>50% de la media</t>
  </si>
  <si>
    <t>Otros costos adicionales (USD)</t>
  </si>
  <si>
    <t>Análisis de umbrales para eventos extremos</t>
  </si>
  <si>
    <t>Número de días por encima del umbral alto de caudal (día)</t>
  </si>
  <si>
    <t>Volumen de caudal por encima del umbral alto (mm)</t>
  </si>
  <si>
    <t>Caudal máximo (mm)</t>
  </si>
  <si>
    <t>Número de días por debajo del umbral bajo de caudal (día)</t>
  </si>
  <si>
    <t>Volumen de caudal por debajo del umbral bajo (mm)</t>
  </si>
  <si>
    <t>Caudal mínimo (mm)</t>
  </si>
  <si>
    <t>Número de días por encima del umbral alto de sedimentos (día)</t>
  </si>
  <si>
    <t>Carga de sedimentos por encima del umbral alto (ton)</t>
  </si>
  <si>
    <t>Carga de sedimentos máxima (ton)</t>
  </si>
  <si>
    <t>Número de días por debajo del umbral bajo de sedimentos (día)</t>
  </si>
  <si>
    <t>Carga de sedimentos por debajo del umbral bajo (ton)</t>
  </si>
  <si>
    <t>Carga de sedimentos mínima (ton)</t>
  </si>
  <si>
    <t>Unidades</t>
  </si>
  <si>
    <t>Cambio en la evapotranspiración</t>
  </si>
  <si>
    <r>
      <t>(x1000 m</t>
    </r>
    <r>
      <rPr>
        <vertAlign val="superscript"/>
        <sz val="11"/>
        <color theme="1"/>
        <rFont val="Gill Sans"/>
        <family val="2"/>
      </rPr>
      <t>3</t>
    </r>
    <r>
      <rPr>
        <sz val="11"/>
        <color theme="1"/>
        <rFont val="Gill Sans"/>
        <family val="2"/>
      </rPr>
      <t>)</t>
    </r>
  </si>
  <si>
    <t>Cambio en la escorrentía</t>
  </si>
  <si>
    <t>Costo-eficiencia para la escorrentía</t>
  </si>
  <si>
    <r>
      <t>(USD por 1000 m</t>
    </r>
    <r>
      <rPr>
        <vertAlign val="superscript"/>
        <sz val="11"/>
        <color theme="1"/>
        <rFont val="Gill Sans"/>
        <family val="2"/>
      </rPr>
      <t>3</t>
    </r>
    <r>
      <rPr>
        <sz val="11"/>
        <color theme="1"/>
        <rFont val="Gill Sans"/>
        <family val="2"/>
      </rPr>
      <t>)</t>
    </r>
  </si>
  <si>
    <t>Cambio en la percolación</t>
  </si>
  <si>
    <t>Costo-eficiencia para la percolación</t>
  </si>
  <si>
    <t>Cambio en el caudal total</t>
  </si>
  <si>
    <t>Costo-eficiencia para el caudal total</t>
  </si>
  <si>
    <t>Cambio en el caudal base</t>
  </si>
  <si>
    <t>Costo-eficiencia para el caudal base</t>
  </si>
  <si>
    <t>Cambio en la carga de sedimentos</t>
  </si>
  <si>
    <t>(ton)</t>
  </si>
  <si>
    <t>Costo-eficiencia para la carga de sedimentos</t>
  </si>
  <si>
    <t>(USD por ton)</t>
  </si>
  <si>
    <t>Cambio en la concentración de sedimentos</t>
  </si>
  <si>
    <r>
      <t>(g/m</t>
    </r>
    <r>
      <rPr>
        <vertAlign val="superscript"/>
        <sz val="11"/>
        <color theme="1"/>
        <rFont val="Gill Sans"/>
        <family val="2"/>
      </rPr>
      <t>3</t>
    </r>
    <r>
      <rPr>
        <sz val="11"/>
        <color theme="1"/>
        <rFont val="Gill Sans"/>
        <family val="2"/>
      </rPr>
      <t>)</t>
    </r>
  </si>
  <si>
    <t>Costo-eficiencia para la concentración de sedimentos</t>
  </si>
  <si>
    <r>
      <t>(USD por g/m</t>
    </r>
    <r>
      <rPr>
        <vertAlign val="superscript"/>
        <sz val="11"/>
        <color theme="1"/>
        <rFont val="Gill Sans"/>
        <family val="2"/>
      </rPr>
      <t>3</t>
    </r>
    <r>
      <rPr>
        <sz val="11"/>
        <color theme="1"/>
        <rFont val="Gill Sans"/>
        <family val="2"/>
      </rPr>
      <t>)</t>
    </r>
  </si>
  <si>
    <t>Beneficios en eventos extremos con la línea base</t>
  </si>
  <si>
    <t>Costo-eficiencia para eventos extremos</t>
  </si>
  <si>
    <t>Cambio en el número de días por encima del umbral alto de caudal</t>
  </si>
  <si>
    <t>(día)</t>
  </si>
  <si>
    <t>Costo-eficiencia para el número de días por encima del umbral alto de caudal</t>
  </si>
  <si>
    <t>(USD por día)</t>
  </si>
  <si>
    <t>Cambio en el volumen de agua por encima del umbral alto de caudal</t>
  </si>
  <si>
    <t>Costo-eficiencia para el volumen de agua por encima del umbral alto de caudal</t>
  </si>
  <si>
    <t>Cambio en el caudal máximo</t>
  </si>
  <si>
    <t>Costo-eficiencia para el caudal máximo</t>
  </si>
  <si>
    <t>Cambio en el número de días por debajo del umbral bajo de caudal</t>
  </si>
  <si>
    <t>Costo-eficiencia para el número de días por debajo del umbral bajo de caudal</t>
  </si>
  <si>
    <t>Cambio en el volumen de agua por debajo del umbral bajo de caudal</t>
  </si>
  <si>
    <t>Costo-eficiencia para el volumen de agua por debajo del umbral bajo de caudal</t>
  </si>
  <si>
    <t>Cambio en el caudal mínimo</t>
  </si>
  <si>
    <t>Costo-eficiencia para el caudal mínimo</t>
  </si>
  <si>
    <t>Cambio en el número de días por encima del umbral alto de sedimentos</t>
  </si>
  <si>
    <t>Costo-eficiencia para el número de días por encima del umbral alto de sedimentos</t>
  </si>
  <si>
    <t>Cambio en la carga de sedimentos por encima del umbral alto</t>
  </si>
  <si>
    <t>Costo-eficiencia para la carga de sedimentos por encima del umbral alto</t>
  </si>
  <si>
    <t>Cambio en la carga de sedimentos máxima</t>
  </si>
  <si>
    <t>Costo-eficiencia para la carga de sedimentos máxima</t>
  </si>
  <si>
    <t>Cambio en el número de días por debajo del umbral bajo de sedimentos</t>
  </si>
  <si>
    <t>Costo-eficiencia para el número de días por debajo del umbral bajo de sedimentos</t>
  </si>
  <si>
    <t>Cambio en la carga de sedimentos por debajo del umbral bajo</t>
  </si>
  <si>
    <t>Costo-eficiencia para la carga de sedimentos por debajo del umbral bajo</t>
  </si>
  <si>
    <t>Cambio en la carga de sedimentos mínima</t>
  </si>
  <si>
    <t>Costo-eficiencia para la carga de sedimentos mínima</t>
  </si>
  <si>
    <r>
      <t>Percentil 95% (A</t>
    </r>
    <r>
      <rPr>
        <vertAlign val="subscript"/>
        <sz val="11"/>
        <color theme="1"/>
        <rFont val="Gill Sans"/>
        <family val="2"/>
      </rPr>
      <t>5</t>
    </r>
    <r>
      <rPr>
        <sz val="11"/>
        <color theme="1"/>
        <rFont val="Gill Sans"/>
        <family val="2"/>
      </rPr>
      <t>)</t>
    </r>
  </si>
  <si>
    <r>
      <t xml:space="preserve">En la pestaña </t>
    </r>
    <r>
      <rPr>
        <b/>
        <sz val="12"/>
        <color theme="7"/>
        <rFont val="Gill Sans"/>
        <family val="2"/>
      </rPr>
      <t>Entradas</t>
    </r>
    <r>
      <rPr>
        <sz val="12"/>
        <color theme="0"/>
        <rFont val="Gill Sans"/>
        <family val="2"/>
      </rPr>
      <t>, ingrese los parámetros para las condiciones del sitio comunes en todos los escenarios. Aquí se pueden ingresar coberturas de la tierra que luego son combinadas en los escenarios. Las tablas de referencia contienen valores aproximados de la capacidad de campo (</t>
    </r>
    <r>
      <rPr>
        <i/>
        <sz val="12"/>
        <color theme="0"/>
        <rFont val="Gill Sans"/>
        <family val="2"/>
      </rPr>
      <t>fc</t>
    </r>
    <r>
      <rPr>
        <sz val="12"/>
        <color theme="0"/>
        <rFont val="Gill Sans"/>
        <family val="2"/>
      </rPr>
      <t>) y el punto de marchitez (</t>
    </r>
    <r>
      <rPr>
        <i/>
        <sz val="12"/>
        <color theme="0"/>
        <rFont val="Gill Sans"/>
        <family val="2"/>
      </rPr>
      <t>wp</t>
    </r>
    <r>
      <rPr>
        <sz val="12"/>
        <color theme="0"/>
        <rFont val="Gill Sans"/>
        <family val="2"/>
      </rPr>
      <t>) para texturas comunes de suelo. También se pueden ver valores de ejemplo para el número de curva (</t>
    </r>
    <r>
      <rPr>
        <i/>
        <sz val="12"/>
        <color theme="0"/>
        <rFont val="Gill Sans"/>
        <family val="2"/>
      </rPr>
      <t>CN</t>
    </r>
    <r>
      <rPr>
        <sz val="12"/>
        <color theme="0"/>
        <rFont val="Gill Sans"/>
        <family val="2"/>
      </rPr>
      <t>), el índice de área foliar (</t>
    </r>
    <r>
      <rPr>
        <i/>
        <sz val="12"/>
        <color theme="0"/>
        <rFont val="Gill Sans"/>
        <family val="2"/>
      </rPr>
      <t>LAI</t>
    </r>
    <r>
      <rPr>
        <sz val="12"/>
        <color theme="0"/>
        <rFont val="Gill Sans"/>
        <family val="2"/>
      </rPr>
      <t xml:space="preserve">), el factor </t>
    </r>
    <r>
      <rPr>
        <i/>
        <sz val="12"/>
        <color theme="0"/>
        <rFont val="Gill Sans"/>
        <family val="2"/>
      </rPr>
      <t>C</t>
    </r>
    <r>
      <rPr>
        <sz val="12"/>
        <color theme="0"/>
        <rFont val="Gill Sans"/>
        <family val="2"/>
      </rPr>
      <t xml:space="preserve"> para la ecuación USLE y el albedo (</t>
    </r>
    <r>
      <rPr>
        <i/>
        <sz val="12"/>
        <color theme="0"/>
        <rFont val="Gill Sans"/>
        <family val="2"/>
      </rPr>
      <t>⍺</t>
    </r>
    <r>
      <rPr>
        <sz val="12"/>
        <color theme="0"/>
        <rFont val="Gill Sans"/>
        <family val="2"/>
      </rPr>
      <t xml:space="preserve">). Aquí se definen las características de dos tipos de humedales. Además, se pueden ingresar los costos de implementación por cambio de cobertura de suelo y por recuperación de humedales (USD). En esta pestaña se puede </t>
    </r>
    <r>
      <rPr>
        <b/>
        <sz val="12"/>
        <color theme="0"/>
        <rFont val="Gill Sans"/>
        <family val="2"/>
      </rPr>
      <t xml:space="preserve">calibrar </t>
    </r>
    <r>
      <rPr>
        <sz val="12"/>
        <color theme="0"/>
        <rFont val="Gill Sans"/>
        <family val="2"/>
      </rPr>
      <t xml:space="preserve">el modelo hidrológico para el escenario de línea base utilizando los datos de caudal ingresados en la pestaña Clima. La calibración se puede realizar de manera manual cambiando los parámetros del modelo uno a uno, o de manera automática utilizando la herramienta Solver de Excel.
La pestaña </t>
    </r>
    <r>
      <rPr>
        <b/>
        <sz val="12"/>
        <color theme="7"/>
        <rFont val="Gill Sans"/>
        <family val="2"/>
      </rPr>
      <t>Observaciones</t>
    </r>
    <r>
      <rPr>
        <sz val="12"/>
        <color theme="0"/>
        <rFont val="Gill Sans"/>
        <family val="2"/>
      </rPr>
      <t xml:space="preserve"> contiene temperaturas máximas y mínimas (°C), precipitación diaria (mm), evapotranspiración (mm) y caudal observado (mm) para un periodo representativo de 365 días. Estos valores son automáticamente replicados en un año adicional consecutivo durante los cálculos del modelo. Los valores predeterminados son para Cusco (Perú) en el 2018. Se pueden ingresar datos alternativos en lugar de los datos predeterminados para una región o año diferente. Los datos de caudal se utilizan para calibrar el modelo (pestaña Entradas) con respecto al escenario de línea base. Los datos de evapotranspiración pueden ser calculados utilizando las ecuaciones de CUBHIC 2.0 Evapotranspiración, o pueden ser obtenidas de otras fuentes, por ejemplo, estaciones meteorológicas locales, bases de datos disponibles, o del producto PISCO Evapotranspiración. Si no se tienen datos confiables de temperatura local, se recomienda utilizar PISCO Temperatura y PISCO Evapotranspiración.
La pestaña </t>
    </r>
    <r>
      <rPr>
        <b/>
        <sz val="12"/>
        <color theme="7"/>
        <rFont val="Gill Sans"/>
        <family val="2"/>
      </rPr>
      <t>Escenarios</t>
    </r>
    <r>
      <rPr>
        <sz val="12"/>
        <color theme="0"/>
        <rFont val="Gill Sans"/>
        <family val="2"/>
      </rPr>
      <t xml:space="preserve"> se puede usar para cuantificar los beneficios calculados y la eficiencia de costos para diferentes escenarios de intervención. En esta pestaña, ingrese la condición de línea de base y hasta 2 escenarios de intervención. Los escenarios se configuran combinando las coberturas de vegetación ingresadas en la pestaña de Entradas. Esto se puede interpretar como ha de extensión de terreno o como % de cobertura. La extensión del humedal se considera como parte del total del área analizada. Asegúrese de que los valores totales de los escenarios coincidan. También, aquí se pueden visualizar los resultados del modelo expresados en volúmenes de agua (mm). Un milímetro de agua equivale a un volumen de Un litro por cada metro cuadrado de superficie (1 mm = 1 l/m</t>
    </r>
    <r>
      <rPr>
        <vertAlign val="superscript"/>
        <sz val="12"/>
        <color theme="0"/>
        <rFont val="Gill Sans"/>
        <family val="2"/>
      </rPr>
      <t>2</t>
    </r>
    <r>
      <rPr>
        <sz val="12"/>
        <color theme="0"/>
        <rFont val="Gill Sans"/>
        <family val="2"/>
      </rPr>
      <t>). Los beneficios hídricos son calculados en unidades de megalitros (ML), en toneladas métricas de sedimentos (ton), y en gramos de sedimento por metro cúbico de agua (g/m</t>
    </r>
    <r>
      <rPr>
        <vertAlign val="superscript"/>
        <sz val="12"/>
        <color theme="0"/>
        <rFont val="Gill Sans"/>
        <family val="2"/>
      </rPr>
      <t>3</t>
    </r>
    <r>
      <rPr>
        <sz val="12"/>
        <color theme="0"/>
        <rFont val="Gill Sans"/>
        <family val="2"/>
      </rPr>
      <t>). Un megalitro equivale a un millón de litros o a mil metros cúbicos de agua (1 ML = 1000000 l = 1000 m</t>
    </r>
    <r>
      <rPr>
        <vertAlign val="superscript"/>
        <sz val="12"/>
        <color theme="0"/>
        <rFont val="Gill Sans"/>
        <family val="2"/>
      </rPr>
      <t>3</t>
    </r>
    <r>
      <rPr>
        <sz val="12"/>
        <color theme="0"/>
        <rFont val="Gill Sans"/>
        <family val="2"/>
      </rPr>
      <t>). Los beneficios económicos están expresados en términos dólar invertido por x1000 m</t>
    </r>
    <r>
      <rPr>
        <vertAlign val="superscript"/>
        <sz val="12"/>
        <color theme="0"/>
        <rFont val="Gill Sans"/>
        <family val="2"/>
      </rPr>
      <t>3</t>
    </r>
    <r>
      <rPr>
        <sz val="12"/>
        <color theme="0"/>
        <rFont val="Gill Sans"/>
        <family val="2"/>
      </rPr>
      <t xml:space="preserve"> (USD por 1000 m</t>
    </r>
    <r>
      <rPr>
        <vertAlign val="superscript"/>
        <sz val="12"/>
        <color theme="0"/>
        <rFont val="Gill Sans"/>
        <family val="2"/>
      </rPr>
      <t>3</t>
    </r>
    <r>
      <rPr>
        <sz val="12"/>
        <color theme="0"/>
        <rFont val="Gill Sans"/>
        <family val="2"/>
      </rPr>
      <t>), dólar invertido por tonelada de sedimentos (USD por ton), o dólar invertido por gramo de sedimentos por metro cúbico de agua (USD por g/m</t>
    </r>
    <r>
      <rPr>
        <vertAlign val="superscript"/>
        <sz val="12"/>
        <color theme="0"/>
        <rFont val="Gill Sans"/>
        <family val="2"/>
      </rPr>
      <t>3</t>
    </r>
    <r>
      <rPr>
        <sz val="12"/>
        <color theme="0"/>
        <rFont val="Gill Sans"/>
        <family val="2"/>
      </rPr>
      <t xml:space="preserve">). También se realiza un análisis de umbrales altos y bajos para eventos extremos.
Las pestañas de </t>
    </r>
    <r>
      <rPr>
        <b/>
        <sz val="12"/>
        <color theme="7"/>
        <rFont val="Gill Sans"/>
        <family val="2"/>
      </rPr>
      <t>Constantes</t>
    </r>
    <r>
      <rPr>
        <sz val="12"/>
        <color theme="0"/>
        <rFont val="Gill Sans"/>
        <family val="2"/>
      </rPr>
      <t xml:space="preserve">, </t>
    </r>
    <r>
      <rPr>
        <b/>
        <sz val="12"/>
        <color theme="7"/>
        <rFont val="Gill Sans"/>
        <family val="2"/>
      </rPr>
      <t>ETo</t>
    </r>
    <r>
      <rPr>
        <sz val="12"/>
        <color theme="0"/>
        <rFont val="Gill Sans"/>
        <family val="2"/>
      </rPr>
      <t xml:space="preserve">, </t>
    </r>
    <r>
      <rPr>
        <b/>
        <sz val="12"/>
        <color theme="7"/>
        <rFont val="Gill Sans"/>
        <family val="2"/>
      </rPr>
      <t>Cálculos</t>
    </r>
    <r>
      <rPr>
        <sz val="12"/>
        <color theme="0"/>
        <rFont val="Gill Sans"/>
        <family val="2"/>
      </rPr>
      <t xml:space="preserve"> y </t>
    </r>
    <r>
      <rPr>
        <b/>
        <sz val="12"/>
        <color theme="7"/>
        <rFont val="Gill Sans"/>
        <family val="2"/>
      </rPr>
      <t>Evaluación</t>
    </r>
    <r>
      <rPr>
        <sz val="12"/>
        <color theme="0"/>
        <rFont val="Gill Sans"/>
        <family val="2"/>
      </rPr>
      <t xml:space="preserve"> realizan los cálculos del modelo hidrológico y no requieren ser modificadas. Pueden ser visualizadas (</t>
    </r>
    <r>
      <rPr>
        <b/>
        <sz val="12"/>
        <color theme="7"/>
        <rFont val="Gill Sans"/>
        <family val="2"/>
      </rPr>
      <t>Gráficos</t>
    </r>
    <r>
      <rPr>
        <sz val="12"/>
        <color theme="0"/>
        <rFont val="Gill Sans"/>
        <family val="2"/>
      </rPr>
      <t>), consultadas y extraídas según convenga.</t>
    </r>
  </si>
  <si>
    <t>Parámetros combinados de los escenarios</t>
  </si>
  <si>
    <t>Características del acuífero*</t>
  </si>
  <si>
    <t>Costos de recuperación de humedales (USD)</t>
  </si>
  <si>
    <t>Humedales</t>
  </si>
  <si>
    <t>Curvas de duración de caudal y sedimentos</t>
  </si>
  <si>
    <t>Índice</t>
  </si>
  <si>
    <t>Q LB (mm)</t>
  </si>
  <si>
    <t>Q E1 (mm)</t>
  </si>
  <si>
    <t>Q E2 (mm)</t>
  </si>
  <si>
    <t>A LB (ton/ha)</t>
  </si>
  <si>
    <t>A E1 (ton/ha)</t>
  </si>
  <si>
    <t>A E2 (ton/ha)</t>
  </si>
  <si>
    <t>*Los valores de la curva de duración de caudal se deben ordenar de mayor a menor manualmente para obtener los gráficos de las curvas deseados.</t>
  </si>
  <si>
    <r>
      <t>Coeficiente de ET del humedal K</t>
    </r>
    <r>
      <rPr>
        <vertAlign val="subscript"/>
        <sz val="11"/>
        <color theme="1"/>
        <rFont val="Gill Sans"/>
        <family val="2"/>
      </rPr>
      <t>c,wl</t>
    </r>
    <r>
      <rPr>
        <sz val="11"/>
        <color theme="1"/>
        <rFont val="Gill Sans"/>
        <family val="2"/>
      </rPr>
      <t xml:space="preserve"> (adimensional)</t>
    </r>
  </si>
  <si>
    <t>Cálculo de estacionalidad</t>
  </si>
  <si>
    <t>Cálculo de rapidez de respuesta de caudal</t>
  </si>
  <si>
    <t>Mes</t>
  </si>
  <si>
    <t>P (mm)</t>
  </si>
  <si>
    <t>Diff P (mm)</t>
  </si>
  <si>
    <t>Diff LB (mm)</t>
  </si>
  <si>
    <t>Diff E1 (mm)</t>
  </si>
  <si>
    <t>Diff E2 (mm)</t>
  </si>
  <si>
    <t>Qi - Qi-1 LB (mm)</t>
  </si>
  <si>
    <t>Qi - Qi-1 E1 (mm)</t>
  </si>
  <si>
    <t>Qi - Qi-1 E2 (mm)</t>
  </si>
  <si>
    <t>TOTAL</t>
  </si>
  <si>
    <t>PROMEDIO</t>
  </si>
  <si>
    <t>SINDX</t>
  </si>
  <si>
    <t>SUMA 365</t>
  </si>
  <si>
    <t>Indicadores hidrológicos</t>
  </si>
  <si>
    <r>
      <t>Índice de estacionalidad de lluvia</t>
    </r>
    <r>
      <rPr>
        <i/>
        <sz val="11"/>
        <color theme="1"/>
        <rFont val="Gill Sans"/>
        <family val="2"/>
      </rPr>
      <t xml:space="preserve"> SINDX = (6/11) SUM(abs(Pmes – Paño/12)) / Paño</t>
    </r>
    <r>
      <rPr>
        <sz val="11"/>
        <color theme="1"/>
        <rFont val="Gill Sans"/>
        <family val="2"/>
      </rPr>
      <t xml:space="preserve"> (%)</t>
    </r>
  </si>
  <si>
    <r>
      <t xml:space="preserve">Porcentaje de días con lluvia cero </t>
    </r>
    <r>
      <rPr>
        <i/>
        <sz val="11"/>
        <color theme="1"/>
        <rFont val="Gill Sans"/>
        <family val="2"/>
      </rPr>
      <t>PP0 = días P=0 / total días</t>
    </r>
    <r>
      <rPr>
        <sz val="11"/>
        <color theme="1"/>
        <rFont val="Gill Sans"/>
        <family val="2"/>
      </rPr>
      <t xml:space="preserve"> (%)</t>
    </r>
  </si>
  <si>
    <r>
      <t xml:space="preserve">Coeficiente de escorrentía </t>
    </r>
    <r>
      <rPr>
        <i/>
        <sz val="11"/>
        <color theme="1"/>
        <rFont val="Gill Sans"/>
        <family val="2"/>
      </rPr>
      <t xml:space="preserve">RR = caudal / precipitación anual </t>
    </r>
    <r>
      <rPr>
        <sz val="11"/>
        <color theme="1"/>
        <rFont val="Gill Sans"/>
        <family val="2"/>
      </rPr>
      <t>(%)</t>
    </r>
  </si>
  <si>
    <r>
      <t xml:space="preserve">Índice de caudal base </t>
    </r>
    <r>
      <rPr>
        <i/>
        <sz val="11"/>
        <color theme="1"/>
        <rFont val="Gill Sans"/>
        <family val="2"/>
      </rPr>
      <t>BFI</t>
    </r>
    <r>
      <rPr>
        <sz val="11"/>
        <color theme="1"/>
        <rFont val="Gill Sans"/>
        <family val="2"/>
      </rPr>
      <t xml:space="preserve"> = caudal base / caudal total (%)</t>
    </r>
  </si>
  <si>
    <r>
      <t xml:space="preserve">Coeficiente de rendimiento de caudal base </t>
    </r>
    <r>
      <rPr>
        <i/>
        <sz val="11"/>
        <color theme="1"/>
        <rFont val="Gill Sans"/>
        <family val="2"/>
      </rPr>
      <t xml:space="preserve">BYC = caudal base / precipitación </t>
    </r>
    <r>
      <rPr>
        <sz val="11"/>
        <color theme="1"/>
        <rFont val="Gill Sans"/>
        <family val="2"/>
      </rPr>
      <t>(%)</t>
    </r>
  </si>
  <si>
    <r>
      <t xml:space="preserve">Índice de humedad </t>
    </r>
    <r>
      <rPr>
        <i/>
        <sz val="11"/>
        <color theme="1"/>
        <rFont val="Gill Sans"/>
        <family val="2"/>
      </rPr>
      <t>RPPE = precipitación / evapotranspiración</t>
    </r>
    <r>
      <rPr>
        <sz val="11"/>
        <color theme="1"/>
        <rFont val="Gill Sans"/>
        <family val="2"/>
      </rPr>
      <t xml:space="preserve"> (%)</t>
    </r>
  </si>
  <si>
    <r>
      <t>Pendiente de la curva de duración de caudal</t>
    </r>
    <r>
      <rPr>
        <i/>
        <sz val="11"/>
        <color theme="1"/>
        <rFont val="Gill Sans"/>
        <family val="2"/>
      </rPr>
      <t xml:space="preserve"> R2FDC = abs(log(Q66) – log(Q33))/(0.33)</t>
    </r>
    <r>
      <rPr>
        <sz val="11"/>
        <color theme="1"/>
        <rFont val="Gill Sans"/>
        <family val="2"/>
      </rPr>
      <t xml:space="preserve"> (-)</t>
    </r>
  </si>
  <si>
    <r>
      <t>Índice de rapidez de respuesta Richards–Baker</t>
    </r>
    <r>
      <rPr>
        <i/>
        <sz val="11"/>
        <color theme="1"/>
        <rFont val="Gill Sans"/>
        <family val="2"/>
      </rPr>
      <t xml:space="preserve"> RBI = SUM(abs(Qi - Qi-1)) / SUM(Qi)</t>
    </r>
    <r>
      <rPr>
        <sz val="11"/>
        <color theme="1"/>
        <rFont val="Gill Sans"/>
        <family val="2"/>
      </rPr>
      <t xml:space="preserve"> (-)</t>
    </r>
  </si>
  <si>
    <r>
      <t>Índice de estacionalidad de caudal</t>
    </r>
    <r>
      <rPr>
        <i/>
        <sz val="11"/>
        <color theme="1"/>
        <rFont val="Gill Sans"/>
        <family val="2"/>
      </rPr>
      <t xml:space="preserve"> SINDQ = (6/11) SUM(abs(Qmes – Qaño/12)) / Qaño</t>
    </r>
    <r>
      <rPr>
        <sz val="11"/>
        <color theme="1"/>
        <rFont val="Gill Sans"/>
        <family val="2"/>
      </rPr>
      <t xml:space="preserve"> (%)</t>
    </r>
  </si>
  <si>
    <r>
      <t xml:space="preserve">Porcentaje de días con caudal cero </t>
    </r>
    <r>
      <rPr>
        <i/>
        <sz val="11"/>
        <color theme="1"/>
        <rFont val="Gill Sans"/>
        <family val="2"/>
      </rPr>
      <t>PQ0 = días Q=0 / total días</t>
    </r>
    <r>
      <rPr>
        <sz val="11"/>
        <color theme="1"/>
        <rFont val="Gill Sans"/>
        <family val="2"/>
      </rPr>
      <t xml:space="preserve"> (%)</t>
    </r>
  </si>
  <si>
    <r>
      <t xml:space="preserve">Rango de caudal </t>
    </r>
    <r>
      <rPr>
        <i/>
        <sz val="11"/>
        <color theme="1"/>
        <rFont val="Gill Sans"/>
        <family val="2"/>
      </rPr>
      <t>= Qmáx / Qmín</t>
    </r>
    <r>
      <rPr>
        <sz val="11"/>
        <color theme="1"/>
        <rFont val="Gill Sans"/>
        <family val="2"/>
      </rPr>
      <t xml:space="preserve"> (%)</t>
    </r>
  </si>
  <si>
    <r>
      <t xml:space="preserve">Coeficiente de variación de caudal </t>
    </r>
    <r>
      <rPr>
        <i/>
        <sz val="11"/>
        <color theme="1"/>
        <rFont val="Gill Sans"/>
        <family val="2"/>
      </rPr>
      <t>Qvar = Qstd / Qmedia</t>
    </r>
    <r>
      <rPr>
        <sz val="11"/>
        <color theme="1"/>
        <rFont val="Gill Sans"/>
        <family val="2"/>
      </rPr>
      <t xml:space="preserve"> (-)</t>
    </r>
  </si>
  <si>
    <t>Beneficios hidrológicos</t>
  </si>
  <si>
    <t>Costo-eficiencia</t>
  </si>
  <si>
    <t>Beneficios calculados en indicadores hidrológicos</t>
  </si>
  <si>
    <t>Costo-eficiencia para indicadores hidrológicos</t>
  </si>
  <si>
    <t>Cambio en el coeficiente de escorrentía</t>
  </si>
  <si>
    <t>(%)</t>
  </si>
  <si>
    <t>Costo-eficiencia para el coeficiente de escorrentía</t>
  </si>
  <si>
    <t>(USD por %)</t>
  </si>
  <si>
    <t>Cambio en el índide de caudal base</t>
  </si>
  <si>
    <t>Costo-eficiencia para el índide de caudal base</t>
  </si>
  <si>
    <t>Cambio en el coeficiente de rendimiento de caudal base</t>
  </si>
  <si>
    <t>Costo-eficiencia para el coeficiente de rendimiento de caudal base</t>
  </si>
  <si>
    <t>Cambio en el índice de humedad</t>
  </si>
  <si>
    <t>Costo-eficiencia para el índide de humedad</t>
  </si>
  <si>
    <t>Cambio en la pendiente de la curva de duración de caudal</t>
  </si>
  <si>
    <t>(mm/mm)</t>
  </si>
  <si>
    <t>Costo-eficiencia para la pendiente de la curva de duración de caudal</t>
  </si>
  <si>
    <t>(USD por mm/mm)</t>
  </si>
  <si>
    <t>Cambio en el índice de rapidez de respuesta de Richards-Baker</t>
  </si>
  <si>
    <t>Costo-eficiencia para el índice de rapidez de respuesta de Richards-Baker</t>
  </si>
  <si>
    <t>Cambio en el índide de estacionalidad de caudal</t>
  </si>
  <si>
    <t>Costo-eficiencia para el índice de estacionalidad de caudal</t>
  </si>
  <si>
    <t>Cambio en el número de días con caudal cero al año</t>
  </si>
  <si>
    <t>Costo-eficiencia para el número de días con caudal cero</t>
  </si>
  <si>
    <t>Cambio en el rango Qmáx / Qmín</t>
  </si>
  <si>
    <t>Costo-eficiencia para el rango de caudal Qmáx / Qmín</t>
  </si>
  <si>
    <t>Cambio en el coeficiente de variación de caudal</t>
  </si>
  <si>
    <t>Costo-eficiencia para el coeficiente de variación de caudal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</si>
</sst>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quot;$&quot;#,##0.00"/>
    <numFmt numFmtId="166" formatCode="0.0000"/>
    <numFmt numFmtId="167" formatCode="\+0.0;\ \-0.0;\ 0.0"/>
    <numFmt numFmtId="168" formatCode="\+&quot;$&quot;#,##0.00;\ \-&quot;$&quot;#,##0.00;\ &quot;$&quot;#,##0.00"/>
    <numFmt numFmtId="169" formatCode="[$$-409]#,##0.00"/>
    <numFmt numFmtId="170" formatCode="0.0%"/>
    <numFmt numFmtId="171" formatCode="\+0.00;\ \-0.00;\ 0.00"/>
  </numFmts>
  <fonts count="27" x14ac:knownFonts="1">
    <font>
      <sz val="11"/>
      <color theme="1"/>
      <name val="Calibri"/>
      <family val="2"/>
      <scheme val="minor"/>
    </font>
    <font>
      <sz val="11"/>
      <color rgb="FF3F3F76"/>
      <name val="Calibri"/>
      <family val="2"/>
      <scheme val="minor"/>
    </font>
    <font>
      <b/>
      <sz val="11"/>
      <color theme="3"/>
      <name val="Calibri"/>
      <family val="2"/>
      <scheme val="minor"/>
    </font>
    <font>
      <sz val="11"/>
      <color theme="1"/>
      <name val="Calibri"/>
      <family val="2"/>
      <scheme val="minor"/>
    </font>
    <font>
      <sz val="11"/>
      <color theme="1"/>
      <name val="Gill Sans"/>
      <family val="2"/>
    </font>
    <font>
      <sz val="11"/>
      <color rgb="FF3F3F76"/>
      <name val="Gill Sans"/>
      <family val="2"/>
    </font>
    <font>
      <b/>
      <sz val="20"/>
      <color theme="0"/>
      <name val="Gill Sans"/>
      <family val="2"/>
    </font>
    <font>
      <b/>
      <sz val="11"/>
      <color theme="0"/>
      <name val="Gill Sans"/>
      <family val="2"/>
    </font>
    <font>
      <b/>
      <vertAlign val="subscript"/>
      <sz val="11"/>
      <color theme="0"/>
      <name val="Gill Sans"/>
      <family val="2"/>
    </font>
    <font>
      <b/>
      <sz val="11"/>
      <color theme="1"/>
      <name val="Gill Sans"/>
      <family val="2"/>
    </font>
    <font>
      <sz val="12"/>
      <color theme="0"/>
      <name val="Gill Sans"/>
      <family val="2"/>
    </font>
    <font>
      <b/>
      <sz val="12"/>
      <color theme="0"/>
      <name val="Gill Sans"/>
      <family val="2"/>
    </font>
    <font>
      <b/>
      <sz val="48"/>
      <color theme="1"/>
      <name val="Gill Sans"/>
      <family val="2"/>
    </font>
    <font>
      <b/>
      <sz val="11"/>
      <color theme="0"/>
      <name val="Calibri"/>
      <family val="2"/>
      <scheme val="minor"/>
    </font>
    <font>
      <b/>
      <sz val="12"/>
      <color theme="7"/>
      <name val="Gill Sans"/>
      <family val="2"/>
    </font>
    <font>
      <vertAlign val="superscript"/>
      <sz val="12"/>
      <color theme="0"/>
      <name val="Gill Sans"/>
      <family val="2"/>
    </font>
    <font>
      <i/>
      <sz val="12"/>
      <color theme="0"/>
      <name val="Gill Sans"/>
      <family val="2"/>
    </font>
    <font>
      <i/>
      <sz val="11"/>
      <color theme="1"/>
      <name val="Gill Sans"/>
      <family val="2"/>
    </font>
    <font>
      <vertAlign val="superscript"/>
      <sz val="11"/>
      <color theme="1"/>
      <name val="Gill Sans"/>
      <family val="2"/>
    </font>
    <font>
      <vertAlign val="subscript"/>
      <sz val="11"/>
      <color theme="1"/>
      <name val="Gill Sans"/>
      <family val="2"/>
    </font>
    <font>
      <i/>
      <vertAlign val="subscript"/>
      <sz val="11"/>
      <color theme="1"/>
      <name val="Gill Sans"/>
      <family val="2"/>
    </font>
    <font>
      <b/>
      <i/>
      <sz val="11"/>
      <color theme="0"/>
      <name val="Gill Sans"/>
      <family val="2"/>
    </font>
    <font>
      <b/>
      <i/>
      <vertAlign val="subscript"/>
      <sz val="11"/>
      <color theme="0"/>
      <name val="Gill Sans"/>
      <family val="2"/>
    </font>
    <font>
      <b/>
      <vertAlign val="superscript"/>
      <sz val="11"/>
      <color theme="0"/>
      <name val="Gill Sans"/>
      <family val="2"/>
    </font>
    <font>
      <i/>
      <vertAlign val="superscript"/>
      <sz val="11"/>
      <color theme="1"/>
      <name val="Gill Sans"/>
      <family val="2"/>
    </font>
    <font>
      <b/>
      <i/>
      <vertAlign val="superscript"/>
      <sz val="11"/>
      <color theme="0"/>
      <name val="Gill Sans"/>
      <family val="2"/>
    </font>
    <font>
      <b/>
      <i/>
      <vertAlign val="subscript"/>
      <sz val="11"/>
      <color theme="0"/>
      <name val="Calibri"/>
      <family val="2"/>
      <scheme val="minor"/>
    </font>
  </fonts>
  <fills count="12">
    <fill>
      <patternFill patternType="none"/>
    </fill>
    <fill>
      <patternFill patternType="gray125"/>
    </fill>
    <fill>
      <patternFill patternType="solid">
        <fgColor rgb="FFFFCC99"/>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193F57"/>
        <bgColor indexed="64"/>
      </patternFill>
    </fill>
    <fill>
      <patternFill patternType="solid">
        <fgColor theme="0"/>
        <bgColor indexed="64"/>
      </patternFill>
    </fill>
    <fill>
      <patternFill patternType="solid">
        <fgColor theme="2"/>
        <bgColor indexed="64"/>
      </patternFill>
    </fill>
    <fill>
      <patternFill patternType="solid">
        <fgColor rgb="FF7D7F43"/>
        <bgColor indexed="64"/>
      </patternFill>
    </fill>
    <fill>
      <patternFill patternType="solid">
        <fgColor rgb="FF184059"/>
        <bgColor indexed="64"/>
      </patternFill>
    </fill>
  </fills>
  <borders count="39">
    <border>
      <left/>
      <right/>
      <top/>
      <bottom/>
      <diagonal/>
    </border>
    <border>
      <left style="thin">
        <color rgb="FF7F7F7F"/>
      </left>
      <right style="thin">
        <color rgb="FF7F7F7F"/>
      </right>
      <top style="thin">
        <color rgb="FF7F7F7F"/>
      </top>
      <bottom style="thin">
        <color rgb="FF7F7F7F"/>
      </bottom>
      <diagonal/>
    </border>
    <border>
      <left/>
      <right/>
      <top/>
      <bottom style="medium">
        <color theme="4" tint="0.39997558519241921"/>
      </bottom>
      <diagonal/>
    </border>
    <border>
      <left style="thin">
        <color auto="1"/>
      </left>
      <right style="thin">
        <color auto="1"/>
      </right>
      <top style="thin">
        <color auto="1"/>
      </top>
      <bottom style="thin">
        <color auto="1"/>
      </bottom>
      <diagonal/>
    </border>
    <border>
      <left style="thin">
        <color rgb="FF193F57"/>
      </left>
      <right style="thin">
        <color rgb="FF193F57"/>
      </right>
      <top style="thin">
        <color rgb="FF193F57"/>
      </top>
      <bottom style="thin">
        <color rgb="FF193F57"/>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rgb="FF7F7F7F"/>
      </left>
      <right style="thin">
        <color rgb="FF7F7F7F"/>
      </right>
      <top/>
      <bottom style="thin">
        <color rgb="FF7F7F7F"/>
      </bottom>
      <diagonal/>
    </border>
    <border>
      <left style="thin">
        <color theme="1" tint="0.499984740745262"/>
      </left>
      <right style="thin">
        <color theme="1" tint="0.499984740745262"/>
      </right>
      <top/>
      <bottom style="thin">
        <color theme="1" tint="0.499984740745262"/>
      </bottom>
      <diagonal/>
    </border>
    <border>
      <left style="thin">
        <color rgb="FF193F57"/>
      </left>
      <right style="thin">
        <color rgb="FF193F57"/>
      </right>
      <top/>
      <bottom style="thin">
        <color rgb="FF193F57"/>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7F7F7F"/>
      </left>
      <right/>
      <top/>
      <bottom/>
      <diagonal/>
    </border>
    <border>
      <left/>
      <right/>
      <top/>
      <bottom style="thin">
        <color auto="1"/>
      </bottom>
      <diagonal/>
    </border>
  </borders>
  <cellStyleXfs count="4">
    <xf numFmtId="0" fontId="0" fillId="0" borderId="0"/>
    <xf numFmtId="0" fontId="1" fillId="2" borderId="1" applyNumberFormat="0" applyAlignment="0" applyProtection="0"/>
    <xf numFmtId="0" fontId="2" fillId="0" borderId="2" applyNumberFormat="0" applyFill="0" applyAlignment="0" applyProtection="0"/>
    <xf numFmtId="9" fontId="3" fillId="0" borderId="0" applyFont="0" applyFill="0" applyBorder="0" applyAlignment="0" applyProtection="0"/>
  </cellStyleXfs>
  <cellXfs count="210">
    <xf numFmtId="0" fontId="0" fillId="0" borderId="0" xfId="0"/>
    <xf numFmtId="0" fontId="4" fillId="8" borderId="23" xfId="0" applyFont="1" applyFill="1" applyBorder="1"/>
    <xf numFmtId="0" fontId="4" fillId="8" borderId="0" xfId="0" applyFont="1" applyFill="1"/>
    <xf numFmtId="0" fontId="4" fillId="0" borderId="0" xfId="0" applyFont="1"/>
    <xf numFmtId="0" fontId="4" fillId="9" borderId="8" xfId="0" applyFont="1" applyFill="1" applyBorder="1"/>
    <xf numFmtId="0" fontId="4" fillId="9" borderId="9" xfId="0" applyFont="1" applyFill="1" applyBorder="1"/>
    <xf numFmtId="0" fontId="5" fillId="9" borderId="9" xfId="1" applyFont="1" applyFill="1" applyBorder="1" applyAlignment="1">
      <alignment horizontal="center"/>
    </xf>
    <xf numFmtId="0" fontId="4" fillId="9" borderId="10" xfId="0" applyFont="1" applyFill="1" applyBorder="1"/>
    <xf numFmtId="0" fontId="4" fillId="8" borderId="17" xfId="0" applyFont="1" applyFill="1" applyBorder="1"/>
    <xf numFmtId="0" fontId="4" fillId="8" borderId="18" xfId="0" applyFont="1" applyFill="1" applyBorder="1"/>
    <xf numFmtId="0" fontId="4" fillId="8" borderId="19" xfId="0" applyFont="1" applyFill="1" applyBorder="1"/>
    <xf numFmtId="0" fontId="4" fillId="9" borderId="11" xfId="0" applyFont="1" applyFill="1" applyBorder="1"/>
    <xf numFmtId="0" fontId="4" fillId="9" borderId="12" xfId="0" applyFont="1" applyFill="1" applyBorder="1"/>
    <xf numFmtId="0" fontId="4" fillId="8" borderId="20" xfId="0" applyFont="1" applyFill="1" applyBorder="1"/>
    <xf numFmtId="0" fontId="4" fillId="8" borderId="21" xfId="0" applyFont="1" applyFill="1" applyBorder="1"/>
    <xf numFmtId="0" fontId="4" fillId="9" borderId="0" xfId="0" applyFont="1" applyFill="1" applyBorder="1"/>
    <xf numFmtId="0" fontId="5" fillId="9" borderId="0" xfId="1" applyFont="1" applyFill="1" applyBorder="1" applyAlignment="1">
      <alignment horizontal="center"/>
    </xf>
    <xf numFmtId="0" fontId="7" fillId="11" borderId="0" xfId="0" applyFont="1" applyFill="1" applyBorder="1"/>
    <xf numFmtId="0" fontId="7" fillId="11" borderId="0" xfId="2" applyFont="1" applyFill="1" applyBorder="1"/>
    <xf numFmtId="0" fontId="5" fillId="2" borderId="1" xfId="1" applyFont="1" applyBorder="1" applyAlignment="1" applyProtection="1">
      <alignment horizontal="center"/>
      <protection locked="0"/>
    </xf>
    <xf numFmtId="2" fontId="4" fillId="9" borderId="0" xfId="0" applyNumberFormat="1" applyFont="1" applyFill="1" applyBorder="1" applyAlignment="1">
      <alignment horizontal="center"/>
    </xf>
    <xf numFmtId="0" fontId="5" fillId="8" borderId="0" xfId="1" applyFont="1" applyFill="1" applyBorder="1" applyAlignment="1">
      <alignment horizontal="center"/>
    </xf>
    <xf numFmtId="9" fontId="4" fillId="4" borderId="0" xfId="3" applyFont="1" applyFill="1" applyBorder="1" applyAlignment="1">
      <alignment horizontal="center"/>
    </xf>
    <xf numFmtId="0" fontId="4" fillId="8" borderId="22" xfId="0" applyFont="1" applyFill="1" applyBorder="1"/>
    <xf numFmtId="0" fontId="4" fillId="8" borderId="24" xfId="0" applyFont="1" applyFill="1" applyBorder="1"/>
    <xf numFmtId="164" fontId="4" fillId="4" borderId="0" xfId="0" applyNumberFormat="1" applyFont="1" applyFill="1" applyBorder="1" applyAlignment="1">
      <alignment horizontal="center"/>
    </xf>
    <xf numFmtId="164" fontId="4" fillId="3" borderId="0" xfId="0" applyNumberFormat="1" applyFont="1" applyFill="1" applyBorder="1" applyAlignment="1">
      <alignment horizontal="center"/>
    </xf>
    <xf numFmtId="0" fontId="4" fillId="9" borderId="0" xfId="0" applyFont="1" applyFill="1" applyBorder="1" applyAlignment="1">
      <alignment horizontal="center"/>
    </xf>
    <xf numFmtId="0" fontId="4" fillId="9" borderId="0" xfId="0" applyFont="1" applyFill="1"/>
    <xf numFmtId="0" fontId="4" fillId="9" borderId="13" xfId="0" applyFont="1" applyFill="1" applyBorder="1"/>
    <xf numFmtId="0" fontId="4" fillId="9" borderId="14" xfId="0" applyFont="1" applyFill="1" applyBorder="1"/>
    <xf numFmtId="0" fontId="4" fillId="9" borderId="15" xfId="0" applyFont="1" applyFill="1" applyBorder="1"/>
    <xf numFmtId="0" fontId="4" fillId="9" borderId="17" xfId="0" applyFont="1" applyFill="1" applyBorder="1"/>
    <xf numFmtId="0" fontId="4" fillId="9" borderId="18" xfId="0" applyFont="1" applyFill="1" applyBorder="1"/>
    <xf numFmtId="0" fontId="4" fillId="9" borderId="19" xfId="0" applyFont="1" applyFill="1" applyBorder="1"/>
    <xf numFmtId="0" fontId="4" fillId="9" borderId="20" xfId="0" applyFont="1" applyFill="1" applyBorder="1"/>
    <xf numFmtId="0" fontId="4" fillId="9" borderId="21" xfId="0" applyFont="1" applyFill="1" applyBorder="1"/>
    <xf numFmtId="0" fontId="4" fillId="9" borderId="22" xfId="0" applyFont="1" applyFill="1" applyBorder="1"/>
    <xf numFmtId="0" fontId="4" fillId="9" borderId="23" xfId="0" applyFont="1" applyFill="1" applyBorder="1"/>
    <xf numFmtId="0" fontId="4" fillId="9" borderId="24" xfId="0" applyFont="1" applyFill="1" applyBorder="1"/>
    <xf numFmtId="0" fontId="5" fillId="2" borderId="30" xfId="1" applyFont="1" applyBorder="1" applyAlignment="1" applyProtection="1">
      <alignment horizontal="center"/>
      <protection locked="0"/>
    </xf>
    <xf numFmtId="0" fontId="5" fillId="2" borderId="30" xfId="1" applyNumberFormat="1" applyFont="1" applyBorder="1" applyAlignment="1" applyProtection="1">
      <alignment horizontal="center"/>
      <protection locked="0"/>
    </xf>
    <xf numFmtId="0" fontId="5" fillId="9" borderId="0" xfId="1" applyNumberFormat="1" applyFont="1" applyFill="1" applyBorder="1" applyAlignment="1">
      <alignment horizontal="center"/>
    </xf>
    <xf numFmtId="0" fontId="4" fillId="9" borderId="0" xfId="0" quotePrefix="1" applyFont="1" applyFill="1" applyBorder="1" applyAlignment="1">
      <alignment horizontal="center"/>
    </xf>
    <xf numFmtId="0" fontId="4" fillId="0" borderId="31" xfId="0" applyFont="1" applyBorder="1"/>
    <xf numFmtId="2" fontId="4" fillId="0" borderId="16" xfId="0" applyNumberFormat="1" applyFont="1" applyBorder="1"/>
    <xf numFmtId="0" fontId="4" fillId="0" borderId="16" xfId="0" applyFont="1" applyBorder="1"/>
    <xf numFmtId="0" fontId="4" fillId="8" borderId="0" xfId="0" applyFont="1" applyFill="1" applyAlignment="1">
      <alignment wrapText="1"/>
    </xf>
    <xf numFmtId="0" fontId="4" fillId="9" borderId="17" xfId="0" applyFont="1" applyFill="1" applyBorder="1" applyAlignment="1">
      <alignment wrapText="1"/>
    </xf>
    <xf numFmtId="0" fontId="4" fillId="9" borderId="18" xfId="0" applyFont="1" applyFill="1" applyBorder="1" applyAlignment="1">
      <alignment wrapText="1"/>
    </xf>
    <xf numFmtId="0" fontId="4" fillId="9" borderId="19" xfId="0" applyFont="1" applyFill="1" applyBorder="1" applyAlignment="1">
      <alignment wrapText="1"/>
    </xf>
    <xf numFmtId="0" fontId="4" fillId="9" borderId="20" xfId="0" applyFont="1" applyFill="1" applyBorder="1" applyAlignment="1">
      <alignment wrapText="1"/>
    </xf>
    <xf numFmtId="0" fontId="4" fillId="9" borderId="21" xfId="0" applyFont="1" applyFill="1" applyBorder="1" applyAlignment="1">
      <alignment wrapText="1"/>
    </xf>
    <xf numFmtId="0" fontId="4" fillId="9" borderId="0" xfId="0" applyFont="1" applyFill="1" applyBorder="1" applyAlignment="1">
      <alignment wrapText="1"/>
    </xf>
    <xf numFmtId="0" fontId="7" fillId="11" borderId="0" xfId="0" applyFont="1" applyFill="1" applyBorder="1" applyAlignment="1">
      <alignment wrapText="1"/>
    </xf>
    <xf numFmtId="0" fontId="4" fillId="0" borderId="0" xfId="0" applyFont="1" applyAlignment="1">
      <alignment wrapText="1"/>
    </xf>
    <xf numFmtId="0" fontId="4" fillId="0" borderId="4" xfId="0" applyFont="1" applyBorder="1" applyAlignment="1">
      <alignment horizontal="center" wrapText="1"/>
    </xf>
    <xf numFmtId="0" fontId="4" fillId="9" borderId="22" xfId="0" applyFont="1" applyFill="1" applyBorder="1" applyAlignment="1">
      <alignment wrapText="1"/>
    </xf>
    <xf numFmtId="0" fontId="4" fillId="9" borderId="23" xfId="0" applyFont="1" applyFill="1" applyBorder="1" applyAlignment="1">
      <alignment wrapText="1"/>
    </xf>
    <xf numFmtId="0" fontId="4" fillId="9" borderId="24" xfId="0" applyFont="1" applyFill="1" applyBorder="1" applyAlignment="1">
      <alignment wrapText="1"/>
    </xf>
    <xf numFmtId="0" fontId="7" fillId="11" borderId="0" xfId="0" applyFont="1" applyFill="1" applyBorder="1" applyAlignment="1">
      <alignment horizontal="center" vertical="center"/>
    </xf>
    <xf numFmtId="0" fontId="7" fillId="11" borderId="0" xfId="0" applyFont="1" applyFill="1" applyBorder="1" applyAlignment="1">
      <alignment horizontal="center" vertical="center" wrapText="1"/>
    </xf>
    <xf numFmtId="0" fontId="4" fillId="0" borderId="32" xfId="0" applyFont="1" applyBorder="1" applyAlignment="1">
      <alignment horizontal="center"/>
    </xf>
    <xf numFmtId="0" fontId="4" fillId="0" borderId="4" xfId="0" applyFont="1" applyBorder="1" applyAlignment="1">
      <alignment horizontal="center"/>
    </xf>
    <xf numFmtId="2" fontId="4" fillId="8" borderId="0" xfId="0" applyNumberFormat="1" applyFont="1" applyFill="1"/>
    <xf numFmtId="2" fontId="4" fillId="9" borderId="18" xfId="0" applyNumberFormat="1" applyFont="1" applyFill="1" applyBorder="1"/>
    <xf numFmtId="0" fontId="7" fillId="9" borderId="0" xfId="0" applyFont="1" applyFill="1" applyBorder="1"/>
    <xf numFmtId="0" fontId="9" fillId="8" borderId="0" xfId="0" applyFont="1" applyFill="1"/>
    <xf numFmtId="0" fontId="9" fillId="9" borderId="20" xfId="0" applyFont="1" applyFill="1" applyBorder="1"/>
    <xf numFmtId="0" fontId="9" fillId="9" borderId="0" xfId="0" applyFont="1" applyFill="1" applyBorder="1"/>
    <xf numFmtId="0" fontId="9" fillId="9" borderId="21" xfId="0" applyFont="1" applyFill="1" applyBorder="1"/>
    <xf numFmtId="0" fontId="9" fillId="0" borderId="0" xfId="0" applyFont="1"/>
    <xf numFmtId="0" fontId="4" fillId="8" borderId="28" xfId="0" applyFont="1" applyFill="1" applyBorder="1" applyAlignment="1">
      <alignment horizontal="center"/>
    </xf>
    <xf numFmtId="166" fontId="4" fillId="8" borderId="28" xfId="0" applyNumberFormat="1" applyFont="1" applyFill="1" applyBorder="1" applyAlignment="1">
      <alignment horizontal="center"/>
    </xf>
    <xf numFmtId="2" fontId="4" fillId="0" borderId="0" xfId="0" applyNumberFormat="1" applyFont="1"/>
    <xf numFmtId="0" fontId="4" fillId="8" borderId="29" xfId="0" applyFont="1" applyFill="1" applyBorder="1" applyAlignment="1">
      <alignment horizontal="center"/>
    </xf>
    <xf numFmtId="166" fontId="4" fillId="8" borderId="28" xfId="0" applyNumberFormat="1" applyFont="1" applyFill="1" applyBorder="1"/>
    <xf numFmtId="14" fontId="4" fillId="8" borderId="21" xfId="0" applyNumberFormat="1" applyFont="1" applyFill="1" applyBorder="1"/>
    <xf numFmtId="0" fontId="4" fillId="0" borderId="3" xfId="0" quotePrefix="1" applyFont="1" applyBorder="1" applyAlignment="1">
      <alignment horizontal="center" vertical="center" wrapText="1"/>
    </xf>
    <xf numFmtId="0" fontId="4" fillId="5" borderId="3" xfId="0" applyFont="1" applyFill="1" applyBorder="1" applyAlignment="1">
      <alignment horizontal="center"/>
    </xf>
    <xf numFmtId="0" fontId="4" fillId="5" borderId="7" xfId="0" applyFont="1" applyFill="1" applyBorder="1" applyAlignment="1">
      <alignment horizontal="center"/>
    </xf>
    <xf numFmtId="0" fontId="4" fillId="6" borderId="3" xfId="0" applyFont="1" applyFill="1" applyBorder="1" applyAlignment="1">
      <alignment horizontal="center"/>
    </xf>
    <xf numFmtId="0" fontId="4" fillId="6" borderId="7" xfId="0" applyFont="1" applyFill="1" applyBorder="1" applyAlignment="1">
      <alignment horizontal="center"/>
    </xf>
    <xf numFmtId="0" fontId="7" fillId="11" borderId="21" xfId="0" applyFont="1" applyFill="1" applyBorder="1"/>
    <xf numFmtId="9" fontId="5" fillId="2" borderId="1" xfId="3" applyFont="1" applyFill="1" applyBorder="1" applyAlignment="1" applyProtection="1">
      <alignment horizontal="center"/>
      <protection locked="0"/>
    </xf>
    <xf numFmtId="165" fontId="4" fillId="9" borderId="0" xfId="0" applyNumberFormat="1" applyFont="1" applyFill="1" applyBorder="1" applyAlignment="1">
      <alignment horizontal="center"/>
    </xf>
    <xf numFmtId="0" fontId="7" fillId="8" borderId="20" xfId="0" applyFont="1" applyFill="1" applyBorder="1" applyAlignment="1">
      <alignment horizontal="center"/>
    </xf>
    <xf numFmtId="0" fontId="7" fillId="8" borderId="21" xfId="0" applyFont="1" applyFill="1" applyBorder="1"/>
    <xf numFmtId="0" fontId="4" fillId="0" borderId="3" xfId="0" applyFont="1" applyBorder="1" applyAlignment="1">
      <alignment horizontal="center" vertical="center"/>
    </xf>
    <xf numFmtId="0" fontId="4" fillId="9" borderId="11" xfId="0" applyFont="1" applyFill="1" applyBorder="1" applyAlignment="1">
      <alignment wrapText="1"/>
    </xf>
    <xf numFmtId="0" fontId="4" fillId="9" borderId="12" xfId="0" applyFont="1" applyFill="1" applyBorder="1" applyAlignment="1">
      <alignment wrapText="1"/>
    </xf>
    <xf numFmtId="2" fontId="5" fillId="2" borderId="1" xfId="1" applyNumberFormat="1" applyFont="1" applyBorder="1" applyAlignment="1" applyProtection="1">
      <alignment horizontal="center"/>
      <protection locked="0"/>
    </xf>
    <xf numFmtId="164" fontId="4" fillId="8" borderId="0" xfId="0" applyNumberFormat="1" applyFont="1" applyFill="1" applyAlignment="1">
      <alignment wrapText="1"/>
    </xf>
    <xf numFmtId="164" fontId="4" fillId="9" borderId="18" xfId="0" applyNumberFormat="1" applyFont="1" applyFill="1" applyBorder="1" applyAlignment="1">
      <alignment wrapText="1"/>
    </xf>
    <xf numFmtId="164" fontId="4" fillId="9" borderId="0" xfId="0" applyNumberFormat="1" applyFont="1" applyFill="1" applyBorder="1" applyAlignment="1">
      <alignment wrapText="1"/>
    </xf>
    <xf numFmtId="164" fontId="4" fillId="9" borderId="23" xfId="0" applyNumberFormat="1" applyFont="1" applyFill="1" applyBorder="1" applyAlignment="1">
      <alignment wrapText="1"/>
    </xf>
    <xf numFmtId="164" fontId="4" fillId="0" borderId="0" xfId="0" applyNumberFormat="1" applyFont="1" applyAlignment="1">
      <alignment wrapText="1"/>
    </xf>
    <xf numFmtId="2" fontId="4" fillId="3" borderId="0" xfId="0" applyNumberFormat="1" applyFont="1" applyFill="1" applyAlignment="1">
      <alignment horizontal="center"/>
    </xf>
    <xf numFmtId="2" fontId="4" fillId="4" borderId="0" xfId="0" applyNumberFormat="1" applyFont="1" applyFill="1" applyAlignment="1">
      <alignment horizontal="center"/>
    </xf>
    <xf numFmtId="166" fontId="4" fillId="8" borderId="0" xfId="0" applyNumberFormat="1" applyFont="1" applyFill="1"/>
    <xf numFmtId="166" fontId="4" fillId="9" borderId="18" xfId="0" applyNumberFormat="1" applyFont="1" applyFill="1" applyBorder="1"/>
    <xf numFmtId="166" fontId="4" fillId="9" borderId="0" xfId="0" applyNumberFormat="1" applyFont="1" applyFill="1" applyBorder="1"/>
    <xf numFmtId="166" fontId="4" fillId="8" borderId="29" xfId="0" applyNumberFormat="1" applyFont="1" applyFill="1" applyBorder="1" applyAlignment="1">
      <alignment horizontal="center"/>
    </xf>
    <xf numFmtId="166" fontId="4" fillId="9" borderId="23" xfId="0" applyNumberFormat="1" applyFont="1" applyFill="1" applyBorder="1"/>
    <xf numFmtId="166" fontId="4" fillId="0" borderId="0" xfId="0" applyNumberFormat="1" applyFont="1"/>
    <xf numFmtId="166" fontId="4" fillId="9" borderId="0" xfId="0" applyNumberFormat="1" applyFont="1" applyFill="1" applyBorder="1" applyAlignment="1">
      <alignment horizontal="center"/>
    </xf>
    <xf numFmtId="166" fontId="7" fillId="9" borderId="0" xfId="0" applyNumberFormat="1" applyFont="1" applyFill="1" applyBorder="1"/>
    <xf numFmtId="166" fontId="4" fillId="9" borderId="0" xfId="0" applyNumberFormat="1" applyFont="1" applyFill="1"/>
    <xf numFmtId="0" fontId="7" fillId="11" borderId="0" xfId="0" applyFont="1" applyFill="1" applyAlignment="1">
      <alignment wrapText="1"/>
    </xf>
    <xf numFmtId="0" fontId="7" fillId="11" borderId="0" xfId="0" applyFont="1" applyFill="1"/>
    <xf numFmtId="0" fontId="5" fillId="2" borderId="1" xfId="1" applyFont="1" applyAlignment="1" applyProtection="1">
      <alignment horizontal="center"/>
      <protection locked="0"/>
    </xf>
    <xf numFmtId="165" fontId="4" fillId="9" borderId="0" xfId="0" applyNumberFormat="1" applyFont="1" applyFill="1" applyAlignment="1">
      <alignment horizontal="center"/>
    </xf>
    <xf numFmtId="165" fontId="4" fillId="4" borderId="0" xfId="0" applyNumberFormat="1" applyFont="1" applyFill="1" applyAlignment="1">
      <alignment horizontal="center"/>
    </xf>
    <xf numFmtId="166" fontId="4" fillId="0" borderId="16" xfId="0" applyNumberFormat="1" applyFont="1" applyBorder="1"/>
    <xf numFmtId="0" fontId="7" fillId="11" borderId="0" xfId="0" applyFont="1" applyFill="1" applyAlignment="1" applyProtection="1">
      <alignment wrapText="1"/>
      <protection locked="0"/>
    </xf>
    <xf numFmtId="0" fontId="7" fillId="11" borderId="0" xfId="0" applyFont="1" applyFill="1" applyProtection="1">
      <protection locked="0"/>
    </xf>
    <xf numFmtId="166" fontId="0" fillId="0" borderId="3" xfId="0" applyNumberFormat="1" applyBorder="1" applyAlignment="1">
      <alignment horizontal="center"/>
    </xf>
    <xf numFmtId="0" fontId="4" fillId="8" borderId="3" xfId="0" applyFont="1" applyFill="1" applyBorder="1" applyAlignment="1">
      <alignment horizontal="center"/>
    </xf>
    <xf numFmtId="166" fontId="4" fillId="8" borderId="3" xfId="0" applyNumberFormat="1" applyFont="1" applyFill="1" applyBorder="1" applyAlignment="1">
      <alignment horizontal="center"/>
    </xf>
    <xf numFmtId="166" fontId="4" fillId="0" borderId="32" xfId="0" applyNumberFormat="1" applyFont="1" applyBorder="1" applyAlignment="1">
      <alignment horizontal="center"/>
    </xf>
    <xf numFmtId="166" fontId="4" fillId="0" borderId="4" xfId="0" applyNumberFormat="1" applyFont="1" applyBorder="1" applyAlignment="1">
      <alignment horizontal="center"/>
    </xf>
    <xf numFmtId="0" fontId="4" fillId="0" borderId="16" xfId="0" applyFont="1" applyBorder="1" applyAlignment="1"/>
    <xf numFmtId="0" fontId="4" fillId="9" borderId="0" xfId="0" applyFont="1" applyFill="1" applyAlignment="1">
      <alignment horizontal="right"/>
    </xf>
    <xf numFmtId="0" fontId="7" fillId="8" borderId="0" xfId="0" applyFont="1" applyFill="1" applyAlignment="1">
      <alignment horizontal="center"/>
    </xf>
    <xf numFmtId="0" fontId="7" fillId="8" borderId="0" xfId="0" applyFont="1" applyFill="1"/>
    <xf numFmtId="0" fontId="10" fillId="11" borderId="0" xfId="0" applyFont="1" applyFill="1" applyAlignment="1">
      <alignment horizontal="left"/>
    </xf>
    <xf numFmtId="2" fontId="5" fillId="2" borderId="1" xfId="1" applyNumberFormat="1" applyFont="1" applyAlignment="1" applyProtection="1">
      <alignment horizontal="center"/>
      <protection locked="0"/>
    </xf>
    <xf numFmtId="166" fontId="4" fillId="9" borderId="9" xfId="0" applyNumberFormat="1" applyFont="1" applyFill="1" applyBorder="1"/>
    <xf numFmtId="166" fontId="4" fillId="9" borderId="14" xfId="0" applyNumberFormat="1" applyFont="1" applyFill="1" applyBorder="1"/>
    <xf numFmtId="0" fontId="17" fillId="9" borderId="0" xfId="0" applyFont="1" applyFill="1"/>
    <xf numFmtId="167" fontId="4" fillId="4" borderId="0" xfId="0" applyNumberFormat="1" applyFont="1" applyFill="1" applyAlignment="1">
      <alignment horizontal="center"/>
    </xf>
    <xf numFmtId="167" fontId="4" fillId="3" borderId="0" xfId="0" applyNumberFormat="1" applyFont="1" applyFill="1" applyAlignment="1">
      <alignment horizontal="center"/>
    </xf>
    <xf numFmtId="168" fontId="4" fillId="3" borderId="0" xfId="0" applyNumberFormat="1" applyFont="1" applyFill="1" applyAlignment="1">
      <alignment horizontal="center"/>
    </xf>
    <xf numFmtId="168" fontId="4" fillId="4" borderId="0" xfId="0" applyNumberFormat="1" applyFont="1" applyFill="1" applyAlignment="1">
      <alignment horizontal="center"/>
    </xf>
    <xf numFmtId="164" fontId="7" fillId="11" borderId="0" xfId="0" applyNumberFormat="1" applyFont="1" applyFill="1" applyAlignment="1">
      <alignment horizontal="center" vertical="center" wrapText="1"/>
    </xf>
    <xf numFmtId="164" fontId="5" fillId="2" borderId="1" xfId="1" applyNumberFormat="1" applyFont="1" applyAlignment="1" applyProtection="1">
      <alignment horizontal="center"/>
      <protection locked="0"/>
    </xf>
    <xf numFmtId="0" fontId="7" fillId="11" borderId="0" xfId="0" applyFont="1" applyFill="1" applyAlignment="1">
      <alignment horizontal="center" vertical="center"/>
    </xf>
    <xf numFmtId="0" fontId="17" fillId="0" borderId="16" xfId="0" applyFont="1" applyBorder="1"/>
    <xf numFmtId="0" fontId="7" fillId="11" borderId="0" xfId="0" applyFont="1" applyFill="1" applyAlignment="1">
      <alignment horizontal="center" vertical="center" wrapText="1"/>
    </xf>
    <xf numFmtId="0" fontId="7" fillId="7" borderId="0" xfId="0" applyFont="1" applyFill="1" applyAlignment="1">
      <alignment horizontal="center" vertical="center" wrapText="1"/>
    </xf>
    <xf numFmtId="166" fontId="7" fillId="11" borderId="0" xfId="0" applyNumberFormat="1" applyFont="1" applyFill="1" applyAlignment="1">
      <alignment horizontal="center" vertical="center" wrapText="1"/>
    </xf>
    <xf numFmtId="166" fontId="7" fillId="7" borderId="0" xfId="0" applyNumberFormat="1" applyFont="1" applyFill="1" applyAlignment="1">
      <alignment horizontal="center" vertical="center" wrapText="1"/>
    </xf>
    <xf numFmtId="0" fontId="7" fillId="9" borderId="0" xfId="0" applyFont="1" applyFill="1"/>
    <xf numFmtId="0" fontId="21" fillId="11" borderId="0" xfId="0" applyFont="1" applyFill="1" applyAlignment="1">
      <alignment vertical="center"/>
    </xf>
    <xf numFmtId="1" fontId="7" fillId="11" borderId="0" xfId="0" applyNumberFormat="1" applyFont="1" applyFill="1" applyAlignment="1">
      <alignment vertical="center"/>
    </xf>
    <xf numFmtId="166" fontId="5" fillId="2" borderId="1" xfId="1" applyNumberFormat="1" applyFont="1" applyAlignment="1" applyProtection="1">
      <alignment horizontal="center"/>
      <protection locked="0"/>
    </xf>
    <xf numFmtId="0" fontId="0" fillId="8" borderId="0" xfId="0" applyFill="1"/>
    <xf numFmtId="0" fontId="0" fillId="9" borderId="9" xfId="0" applyFill="1" applyBorder="1"/>
    <xf numFmtId="0" fontId="0" fillId="9" borderId="10" xfId="0" applyFill="1" applyBorder="1"/>
    <xf numFmtId="0" fontId="0" fillId="9" borderId="8" xfId="0" applyFill="1" applyBorder="1"/>
    <xf numFmtId="0" fontId="0" fillId="9" borderId="12" xfId="0" applyFill="1" applyBorder="1"/>
    <xf numFmtId="0" fontId="0" fillId="9" borderId="11" xfId="0" applyFill="1" applyBorder="1"/>
    <xf numFmtId="0" fontId="0" fillId="9" borderId="0" xfId="0" applyFill="1"/>
    <xf numFmtId="0" fontId="0" fillId="9" borderId="13" xfId="0" applyFill="1" applyBorder="1"/>
    <xf numFmtId="0" fontId="0" fillId="9" borderId="14" xfId="0" applyFill="1" applyBorder="1"/>
    <xf numFmtId="0" fontId="0" fillId="9" borderId="15" xfId="0" applyFill="1" applyBorder="1"/>
    <xf numFmtId="166" fontId="4" fillId="9" borderId="0" xfId="0" applyNumberFormat="1" applyFont="1" applyFill="1" applyAlignment="1">
      <alignment horizontal="center"/>
    </xf>
    <xf numFmtId="0" fontId="4" fillId="9" borderId="0" xfId="0" applyFont="1" applyFill="1" applyAlignment="1">
      <alignment horizontal="left"/>
    </xf>
    <xf numFmtId="2" fontId="4" fillId="9" borderId="9" xfId="0" applyNumberFormat="1" applyFont="1" applyFill="1" applyBorder="1" applyAlignment="1">
      <alignment horizontal="center"/>
    </xf>
    <xf numFmtId="164" fontId="4" fillId="4" borderId="0" xfId="0" applyNumberFormat="1" applyFont="1" applyFill="1" applyAlignment="1">
      <alignment horizontal="center"/>
    </xf>
    <xf numFmtId="164" fontId="4" fillId="3" borderId="0" xfId="0" applyNumberFormat="1" applyFont="1" applyFill="1" applyAlignment="1">
      <alignment horizontal="center"/>
    </xf>
    <xf numFmtId="169" fontId="5" fillId="2" borderId="1" xfId="1" applyNumberFormat="1" applyFont="1" applyAlignment="1" applyProtection="1">
      <alignment horizontal="center"/>
      <protection locked="0"/>
    </xf>
    <xf numFmtId="167" fontId="4" fillId="5" borderId="0" xfId="0" applyNumberFormat="1" applyFont="1" applyFill="1" applyAlignment="1">
      <alignment horizontal="center"/>
    </xf>
    <xf numFmtId="0" fontId="7" fillId="9" borderId="0" xfId="2" applyFont="1" applyFill="1" applyBorder="1"/>
    <xf numFmtId="0" fontId="7" fillId="7" borderId="0" xfId="0" applyFont="1" applyFill="1" applyAlignment="1" applyProtection="1">
      <alignment horizontal="center" vertical="center" wrapText="1"/>
      <protection locked="0"/>
    </xf>
    <xf numFmtId="0" fontId="7" fillId="9" borderId="0" xfId="0" applyFont="1" applyFill="1" applyAlignment="1" applyProtection="1">
      <alignment horizontal="center" vertical="center" wrapText="1"/>
      <protection locked="0"/>
    </xf>
    <xf numFmtId="0" fontId="0" fillId="9" borderId="0" xfId="0" applyFill="1" applyProtection="1">
      <protection locked="0"/>
    </xf>
    <xf numFmtId="166" fontId="4" fillId="8" borderId="28" xfId="0" applyNumberFormat="1" applyFont="1" applyFill="1" applyBorder="1" applyAlignment="1" applyProtection="1">
      <alignment horizontal="center"/>
      <protection locked="0"/>
    </xf>
    <xf numFmtId="2" fontId="4" fillId="8" borderId="28" xfId="0" applyNumberFormat="1" applyFont="1" applyFill="1" applyBorder="1" applyAlignment="1" applyProtection="1">
      <alignment horizontal="center"/>
      <protection locked="0"/>
    </xf>
    <xf numFmtId="0" fontId="9" fillId="8" borderId="28" xfId="0" applyFont="1" applyFill="1" applyBorder="1" applyAlignment="1">
      <alignment horizontal="center"/>
    </xf>
    <xf numFmtId="2" fontId="9" fillId="8" borderId="28" xfId="0" applyNumberFormat="1" applyFont="1" applyFill="1" applyBorder="1" applyAlignment="1" applyProtection="1">
      <alignment horizontal="center"/>
      <protection locked="0"/>
    </xf>
    <xf numFmtId="170" fontId="4" fillId="4" borderId="0" xfId="3" applyNumberFormat="1" applyFont="1" applyFill="1" applyBorder="1" applyAlignment="1">
      <alignment horizontal="center"/>
    </xf>
    <xf numFmtId="170" fontId="4" fillId="3" borderId="0" xfId="3" applyNumberFormat="1" applyFont="1" applyFill="1" applyBorder="1" applyAlignment="1">
      <alignment horizontal="center"/>
    </xf>
    <xf numFmtId="10" fontId="4" fillId="9" borderId="0" xfId="3" applyNumberFormat="1" applyFont="1" applyFill="1" applyBorder="1"/>
    <xf numFmtId="2" fontId="4" fillId="4" borderId="0" xfId="3" applyNumberFormat="1" applyFont="1" applyFill="1" applyBorder="1" applyAlignment="1">
      <alignment horizontal="center"/>
    </xf>
    <xf numFmtId="2" fontId="4" fillId="3" borderId="0" xfId="3" applyNumberFormat="1" applyFont="1" applyFill="1" applyBorder="1" applyAlignment="1">
      <alignment horizontal="center"/>
    </xf>
    <xf numFmtId="170" fontId="4" fillId="5" borderId="0" xfId="3" applyNumberFormat="1" applyFont="1" applyFill="1" applyBorder="1" applyAlignment="1">
      <alignment horizontal="center"/>
    </xf>
    <xf numFmtId="171" fontId="4" fillId="5" borderId="0" xfId="0" applyNumberFormat="1" applyFont="1" applyFill="1" applyAlignment="1">
      <alignment horizontal="center"/>
    </xf>
    <xf numFmtId="0" fontId="10" fillId="11" borderId="0" xfId="0" applyFont="1" applyFill="1" applyAlignment="1">
      <alignment horizontal="left" vertical="top" wrapText="1"/>
    </xf>
    <xf numFmtId="0" fontId="10" fillId="11" borderId="0" xfId="0" applyFont="1" applyFill="1" applyAlignment="1">
      <alignment horizontal="left" vertical="top"/>
    </xf>
    <xf numFmtId="0" fontId="7" fillId="11" borderId="20" xfId="0" applyFont="1" applyFill="1" applyBorder="1" applyAlignment="1">
      <alignment horizontal="center"/>
    </xf>
    <xf numFmtId="0" fontId="7" fillId="11" borderId="0" xfId="0" applyFont="1" applyFill="1" applyAlignment="1">
      <alignment horizontal="center"/>
    </xf>
    <xf numFmtId="0" fontId="12" fillId="8" borderId="0" xfId="0" applyFont="1" applyFill="1" applyBorder="1" applyAlignment="1">
      <alignment horizontal="center" vertical="center"/>
    </xf>
    <xf numFmtId="0" fontId="11" fillId="11" borderId="0" xfId="0" applyFont="1" applyFill="1" applyAlignment="1">
      <alignment horizontal="left"/>
    </xf>
    <xf numFmtId="0" fontId="10" fillId="11" borderId="0" xfId="0" applyFont="1" applyFill="1" applyAlignment="1">
      <alignment horizontal="left"/>
    </xf>
    <xf numFmtId="0" fontId="10" fillId="11" borderId="37" xfId="0" applyFont="1" applyFill="1" applyBorder="1" applyAlignment="1">
      <alignment horizontal="left"/>
    </xf>
    <xf numFmtId="0" fontId="6" fillId="10" borderId="25" xfId="0" applyFont="1" applyFill="1" applyBorder="1" applyAlignment="1">
      <alignment horizontal="center"/>
    </xf>
    <xf numFmtId="0" fontId="6" fillId="10" borderId="26" xfId="0" applyFont="1" applyFill="1" applyBorder="1" applyAlignment="1">
      <alignment horizontal="center"/>
    </xf>
    <xf numFmtId="0" fontId="6" fillId="10" borderId="27" xfId="0" applyFont="1" applyFill="1" applyBorder="1" applyAlignment="1">
      <alignment horizontal="center"/>
    </xf>
    <xf numFmtId="0" fontId="4" fillId="8" borderId="5" xfId="0" applyFont="1" applyFill="1" applyBorder="1" applyAlignment="1">
      <alignment horizontal="center" vertical="center" wrapText="1"/>
    </xf>
    <xf numFmtId="0" fontId="4" fillId="8" borderId="33"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0" borderId="3" xfId="0" applyFont="1" applyBorder="1" applyAlignment="1">
      <alignment horizontal="center" wrapText="1"/>
    </xf>
    <xf numFmtId="0" fontId="4" fillId="8" borderId="3" xfId="0" applyFont="1" applyFill="1" applyBorder="1" applyAlignment="1">
      <alignment horizontal="center" vertical="center" wrapText="1"/>
    </xf>
    <xf numFmtId="0" fontId="4" fillId="8" borderId="3" xfId="0" applyFont="1" applyFill="1" applyBorder="1" applyAlignment="1">
      <alignment horizontal="center" vertical="center"/>
    </xf>
    <xf numFmtId="0" fontId="17" fillId="0" borderId="3" xfId="0" applyFont="1" applyBorder="1" applyAlignment="1">
      <alignment horizontal="center"/>
    </xf>
    <xf numFmtId="0" fontId="4" fillId="0" borderId="3" xfId="0" applyFont="1" applyBorder="1" applyAlignment="1">
      <alignment horizontal="center"/>
    </xf>
    <xf numFmtId="0" fontId="4" fillId="0" borderId="3" xfId="0" applyFont="1" applyBorder="1" applyAlignment="1">
      <alignment horizontal="center" vertical="center" wrapText="1"/>
    </xf>
    <xf numFmtId="0" fontId="4" fillId="0" borderId="7" xfId="0" applyFont="1" applyBorder="1" applyAlignment="1">
      <alignment horizontal="center" wrapText="1"/>
    </xf>
    <xf numFmtId="0" fontId="4" fillId="0" borderId="3" xfId="0" applyFont="1" applyBorder="1" applyAlignment="1">
      <alignment horizontal="center" vertical="center"/>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7" fillId="11" borderId="38" xfId="0" applyFont="1" applyFill="1" applyBorder="1" applyAlignment="1">
      <alignment horizontal="center"/>
    </xf>
    <xf numFmtId="0" fontId="6" fillId="10" borderId="34" xfId="0" applyFont="1" applyFill="1" applyBorder="1" applyAlignment="1">
      <alignment horizontal="center" wrapText="1"/>
    </xf>
    <xf numFmtId="0" fontId="6" fillId="10" borderId="35" xfId="0" applyFont="1" applyFill="1" applyBorder="1" applyAlignment="1">
      <alignment horizontal="center" wrapText="1"/>
    </xf>
    <xf numFmtId="0" fontId="6" fillId="10" borderId="36" xfId="0" applyFont="1" applyFill="1" applyBorder="1" applyAlignment="1">
      <alignment horizontal="center" wrapText="1"/>
    </xf>
    <xf numFmtId="0" fontId="6" fillId="10" borderId="34" xfId="0" applyFont="1" applyFill="1" applyBorder="1" applyAlignment="1">
      <alignment horizontal="center"/>
    </xf>
    <xf numFmtId="0" fontId="6" fillId="10" borderId="35" xfId="0" applyFont="1" applyFill="1" applyBorder="1" applyAlignment="1">
      <alignment horizontal="center"/>
    </xf>
    <xf numFmtId="0" fontId="6" fillId="10" borderId="36" xfId="0" applyFont="1" applyFill="1" applyBorder="1" applyAlignment="1">
      <alignment horizontal="center"/>
    </xf>
    <xf numFmtId="0" fontId="0" fillId="8" borderId="0" xfId="0" applyFill="1" applyAlignment="1">
      <alignment vertical="top" wrapText="1"/>
    </xf>
  </cellXfs>
  <cellStyles count="4">
    <cellStyle name="Entrada" xfId="1" builtinId="20"/>
    <cellStyle name="Normal" xfId="0" builtinId="0"/>
    <cellStyle name="Porcentaje" xfId="3" builtinId="5"/>
    <cellStyle name="Título 3" xfId="2" builtinId="18"/>
  </cellStyles>
  <dxfs count="66">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184059"/>
      <color rgb="FF7D7F43"/>
      <color rgb="FF193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Gráfico de calibración de caudal</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3"/>
          <c:order val="0"/>
          <c:tx>
            <c:strRef>
              <c:f>Observaciones!$H$5</c:f>
              <c:strCache>
                <c:ptCount val="1"/>
                <c:pt idx="0">
                  <c:v>Caudal observado - Qobs (mm)</c:v>
                </c:pt>
              </c:strCache>
            </c:strRef>
          </c:tx>
          <c:spPr>
            <a:ln w="12700" cap="rnd">
              <a:noFill/>
              <a:round/>
            </a:ln>
            <a:effectLst/>
          </c:spPr>
          <c:marker>
            <c:symbol val="circle"/>
            <c:size val="2"/>
            <c:spPr>
              <a:solidFill>
                <a:schemeClr val="tx1"/>
              </a:solidFill>
              <a:ln w="12700">
                <a:noFill/>
              </a:ln>
              <a:effectLst/>
            </c:spPr>
          </c:marker>
          <c:xVal>
            <c:strRef>
              <c:f>Observaciones!$C:$C</c:f>
              <c:strCache>
                <c:ptCount val="735"/>
                <c:pt idx="2">
                  <c:v>Observaciones</c:v>
                </c:pt>
                <c:pt idx="4">
                  <c:v>Día</c:v>
                </c:pt>
                <c:pt idx="5">
                  <c:v>1</c:v>
                </c:pt>
                <c:pt idx="6">
                  <c:v>2</c:v>
                </c:pt>
                <c:pt idx="7">
                  <c:v>3</c:v>
                </c:pt>
                <c:pt idx="8">
                  <c:v>4</c:v>
                </c:pt>
                <c:pt idx="9">
                  <c:v>5</c:v>
                </c:pt>
                <c:pt idx="10">
                  <c:v>6</c:v>
                </c:pt>
                <c:pt idx="11">
                  <c:v>7</c:v>
                </c:pt>
                <c:pt idx="12">
                  <c:v>8</c:v>
                </c:pt>
                <c:pt idx="13">
                  <c:v>9</c:v>
                </c:pt>
                <c:pt idx="14">
                  <c:v>10</c:v>
                </c:pt>
                <c:pt idx="15">
                  <c:v>11</c:v>
                </c:pt>
                <c:pt idx="16">
                  <c:v>12</c:v>
                </c:pt>
                <c:pt idx="17">
                  <c:v>13</c:v>
                </c:pt>
                <c:pt idx="18">
                  <c:v>14</c:v>
                </c:pt>
                <c:pt idx="19">
                  <c:v>15</c:v>
                </c:pt>
                <c:pt idx="20">
                  <c:v>16</c:v>
                </c:pt>
                <c:pt idx="21">
                  <c:v>17</c:v>
                </c:pt>
                <c:pt idx="22">
                  <c:v>18</c:v>
                </c:pt>
                <c:pt idx="23">
                  <c:v>19</c:v>
                </c:pt>
                <c:pt idx="24">
                  <c:v>20</c:v>
                </c:pt>
                <c:pt idx="25">
                  <c:v>21</c:v>
                </c:pt>
                <c:pt idx="26">
                  <c:v>22</c:v>
                </c:pt>
                <c:pt idx="27">
                  <c:v>23</c:v>
                </c:pt>
                <c:pt idx="28">
                  <c:v>24</c:v>
                </c:pt>
                <c:pt idx="29">
                  <c:v>25</c:v>
                </c:pt>
                <c:pt idx="30">
                  <c:v>26</c:v>
                </c:pt>
                <c:pt idx="31">
                  <c:v>27</c:v>
                </c:pt>
                <c:pt idx="32">
                  <c:v>28</c:v>
                </c:pt>
                <c:pt idx="33">
                  <c:v>29</c:v>
                </c:pt>
                <c:pt idx="34">
                  <c:v>30</c:v>
                </c:pt>
                <c:pt idx="35">
                  <c:v>31</c:v>
                </c:pt>
                <c:pt idx="36">
                  <c:v>32</c:v>
                </c:pt>
                <c:pt idx="37">
                  <c:v>33</c:v>
                </c:pt>
                <c:pt idx="38">
                  <c:v>34</c:v>
                </c:pt>
                <c:pt idx="39">
                  <c:v>35</c:v>
                </c:pt>
                <c:pt idx="40">
                  <c:v>36</c:v>
                </c:pt>
                <c:pt idx="41">
                  <c:v>37</c:v>
                </c:pt>
                <c:pt idx="42">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60</c:v>
                </c:pt>
                <c:pt idx="65">
                  <c:v>61</c:v>
                </c:pt>
                <c:pt idx="66">
                  <c:v>62</c:v>
                </c:pt>
                <c:pt idx="67">
                  <c:v>63</c:v>
                </c:pt>
                <c:pt idx="68">
                  <c:v>64</c:v>
                </c:pt>
                <c:pt idx="69">
                  <c:v>65</c:v>
                </c:pt>
                <c:pt idx="70">
                  <c:v>66</c:v>
                </c:pt>
                <c:pt idx="71">
                  <c:v>67</c:v>
                </c:pt>
                <c:pt idx="72">
                  <c:v>68</c:v>
                </c:pt>
                <c:pt idx="73">
                  <c:v>69</c:v>
                </c:pt>
                <c:pt idx="74">
                  <c:v>70</c:v>
                </c:pt>
                <c:pt idx="75">
                  <c:v>71</c:v>
                </c:pt>
                <c:pt idx="76">
                  <c:v>72</c:v>
                </c:pt>
                <c:pt idx="77">
                  <c:v>73</c:v>
                </c:pt>
                <c:pt idx="78">
                  <c:v>74</c:v>
                </c:pt>
                <c:pt idx="79">
                  <c:v>75</c:v>
                </c:pt>
                <c:pt idx="80">
                  <c:v>76</c:v>
                </c:pt>
                <c:pt idx="81">
                  <c:v>77</c:v>
                </c:pt>
                <c:pt idx="82">
                  <c:v>78</c:v>
                </c:pt>
                <c:pt idx="83">
                  <c:v>79</c:v>
                </c:pt>
                <c:pt idx="84">
                  <c:v>80</c:v>
                </c:pt>
                <c:pt idx="85">
                  <c:v>81</c:v>
                </c:pt>
                <c:pt idx="86">
                  <c:v>82</c:v>
                </c:pt>
                <c:pt idx="87">
                  <c:v>83</c:v>
                </c:pt>
                <c:pt idx="88">
                  <c:v>84</c:v>
                </c:pt>
                <c:pt idx="89">
                  <c:v>85</c:v>
                </c:pt>
                <c:pt idx="90">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38">
                  <c:v>134</c:v>
                </c:pt>
                <c:pt idx="139">
                  <c:v>135</c:v>
                </c:pt>
                <c:pt idx="140">
                  <c:v>136</c:v>
                </c:pt>
                <c:pt idx="141">
                  <c:v>137</c:v>
                </c:pt>
                <c:pt idx="142">
                  <c:v>138</c:v>
                </c:pt>
                <c:pt idx="143">
                  <c:v>139</c:v>
                </c:pt>
                <c:pt idx="144">
                  <c:v>140</c:v>
                </c:pt>
                <c:pt idx="145">
                  <c:v>141</c:v>
                </c:pt>
                <c:pt idx="146">
                  <c:v>142</c:v>
                </c:pt>
                <c:pt idx="147">
                  <c:v>143</c:v>
                </c:pt>
                <c:pt idx="148">
                  <c:v>144</c:v>
                </c:pt>
                <c:pt idx="149">
                  <c:v>145</c:v>
                </c:pt>
                <c:pt idx="150">
                  <c:v>146</c:v>
                </c:pt>
                <c:pt idx="151">
                  <c:v>147</c:v>
                </c:pt>
                <c:pt idx="152">
                  <c:v>148</c:v>
                </c:pt>
                <c:pt idx="153">
                  <c:v>149</c:v>
                </c:pt>
                <c:pt idx="154">
                  <c:v>150</c:v>
                </c:pt>
                <c:pt idx="155">
                  <c:v>151</c:v>
                </c:pt>
                <c:pt idx="156">
                  <c:v>152</c:v>
                </c:pt>
                <c:pt idx="157">
                  <c:v>153</c:v>
                </c:pt>
                <c:pt idx="158">
                  <c:v>154</c:v>
                </c:pt>
                <c:pt idx="159">
                  <c:v>155</c:v>
                </c:pt>
                <c:pt idx="160">
                  <c:v>156</c:v>
                </c:pt>
                <c:pt idx="161">
                  <c:v>157</c:v>
                </c:pt>
                <c:pt idx="162">
                  <c:v>158</c:v>
                </c:pt>
                <c:pt idx="163">
                  <c:v>159</c:v>
                </c:pt>
                <c:pt idx="164">
                  <c:v>160</c:v>
                </c:pt>
                <c:pt idx="165">
                  <c:v>161</c:v>
                </c:pt>
                <c:pt idx="166">
                  <c:v>162</c:v>
                </c:pt>
                <c:pt idx="167">
                  <c:v>163</c:v>
                </c:pt>
                <c:pt idx="168">
                  <c:v>164</c:v>
                </c:pt>
                <c:pt idx="169">
                  <c:v>165</c:v>
                </c:pt>
                <c:pt idx="170">
                  <c:v>166</c:v>
                </c:pt>
                <c:pt idx="171">
                  <c:v>167</c:v>
                </c:pt>
                <c:pt idx="172">
                  <c:v>168</c:v>
                </c:pt>
                <c:pt idx="173">
                  <c:v>169</c:v>
                </c:pt>
                <c:pt idx="174">
                  <c:v>170</c:v>
                </c:pt>
                <c:pt idx="175">
                  <c:v>171</c:v>
                </c:pt>
                <c:pt idx="176">
                  <c:v>172</c:v>
                </c:pt>
                <c:pt idx="177">
                  <c:v>173</c:v>
                </c:pt>
                <c:pt idx="178">
                  <c:v>174</c:v>
                </c:pt>
                <c:pt idx="179">
                  <c:v>175</c:v>
                </c:pt>
                <c:pt idx="180">
                  <c:v>176</c:v>
                </c:pt>
                <c:pt idx="181">
                  <c:v>177</c:v>
                </c:pt>
                <c:pt idx="182">
                  <c:v>178</c:v>
                </c:pt>
                <c:pt idx="183">
                  <c:v>179</c:v>
                </c:pt>
                <c:pt idx="184">
                  <c:v>180</c:v>
                </c:pt>
                <c:pt idx="185">
                  <c:v>181</c:v>
                </c:pt>
                <c:pt idx="186">
                  <c:v>182</c:v>
                </c:pt>
                <c:pt idx="187">
                  <c:v>183</c:v>
                </c:pt>
                <c:pt idx="188">
                  <c:v>184</c:v>
                </c:pt>
                <c:pt idx="189">
                  <c:v>185</c:v>
                </c:pt>
                <c:pt idx="190">
                  <c:v>186</c:v>
                </c:pt>
                <c:pt idx="191">
                  <c:v>187</c:v>
                </c:pt>
                <c:pt idx="192">
                  <c:v>188</c:v>
                </c:pt>
                <c:pt idx="193">
                  <c:v>189</c:v>
                </c:pt>
                <c:pt idx="194">
                  <c:v>190</c:v>
                </c:pt>
                <c:pt idx="195">
                  <c:v>191</c:v>
                </c:pt>
                <c:pt idx="196">
                  <c:v>192</c:v>
                </c:pt>
                <c:pt idx="197">
                  <c:v>193</c:v>
                </c:pt>
                <c:pt idx="198">
                  <c:v>194</c:v>
                </c:pt>
                <c:pt idx="199">
                  <c:v>195</c:v>
                </c:pt>
                <c:pt idx="200">
                  <c:v>196</c:v>
                </c:pt>
                <c:pt idx="201">
                  <c:v>197</c:v>
                </c:pt>
                <c:pt idx="202">
                  <c:v>198</c:v>
                </c:pt>
                <c:pt idx="203">
                  <c:v>199</c:v>
                </c:pt>
                <c:pt idx="204">
                  <c:v>200</c:v>
                </c:pt>
                <c:pt idx="205">
                  <c:v>201</c:v>
                </c:pt>
                <c:pt idx="206">
                  <c:v>202</c:v>
                </c:pt>
                <c:pt idx="207">
                  <c:v>203</c:v>
                </c:pt>
                <c:pt idx="208">
                  <c:v>204</c:v>
                </c:pt>
                <c:pt idx="209">
                  <c:v>205</c:v>
                </c:pt>
                <c:pt idx="210">
                  <c:v>206</c:v>
                </c:pt>
                <c:pt idx="211">
                  <c:v>207</c:v>
                </c:pt>
                <c:pt idx="212">
                  <c:v>208</c:v>
                </c:pt>
                <c:pt idx="213">
                  <c:v>209</c:v>
                </c:pt>
                <c:pt idx="214">
                  <c:v>210</c:v>
                </c:pt>
                <c:pt idx="215">
                  <c:v>211</c:v>
                </c:pt>
                <c:pt idx="216">
                  <c:v>212</c:v>
                </c:pt>
                <c:pt idx="217">
                  <c:v>213</c:v>
                </c:pt>
                <c:pt idx="218">
                  <c:v>214</c:v>
                </c:pt>
                <c:pt idx="219">
                  <c:v>215</c:v>
                </c:pt>
                <c:pt idx="220">
                  <c:v>216</c:v>
                </c:pt>
                <c:pt idx="221">
                  <c:v>217</c:v>
                </c:pt>
                <c:pt idx="222">
                  <c:v>218</c:v>
                </c:pt>
                <c:pt idx="223">
                  <c:v>219</c:v>
                </c:pt>
                <c:pt idx="224">
                  <c:v>220</c:v>
                </c:pt>
                <c:pt idx="225">
                  <c:v>221</c:v>
                </c:pt>
                <c:pt idx="226">
                  <c:v>222</c:v>
                </c:pt>
                <c:pt idx="227">
                  <c:v>223</c:v>
                </c:pt>
                <c:pt idx="228">
                  <c:v>224</c:v>
                </c:pt>
                <c:pt idx="229">
                  <c:v>225</c:v>
                </c:pt>
                <c:pt idx="230">
                  <c:v>226</c:v>
                </c:pt>
                <c:pt idx="231">
                  <c:v>227</c:v>
                </c:pt>
                <c:pt idx="232">
                  <c:v>228</c:v>
                </c:pt>
                <c:pt idx="233">
                  <c:v>229</c:v>
                </c:pt>
                <c:pt idx="234">
                  <c:v>230</c:v>
                </c:pt>
                <c:pt idx="235">
                  <c:v>231</c:v>
                </c:pt>
                <c:pt idx="236">
                  <c:v>232</c:v>
                </c:pt>
                <c:pt idx="237">
                  <c:v>233</c:v>
                </c:pt>
                <c:pt idx="238">
                  <c:v>234</c:v>
                </c:pt>
                <c:pt idx="239">
                  <c:v>235</c:v>
                </c:pt>
                <c:pt idx="240">
                  <c:v>236</c:v>
                </c:pt>
                <c:pt idx="241">
                  <c:v>237</c:v>
                </c:pt>
                <c:pt idx="242">
                  <c:v>238</c:v>
                </c:pt>
                <c:pt idx="243">
                  <c:v>239</c:v>
                </c:pt>
                <c:pt idx="244">
                  <c:v>240</c:v>
                </c:pt>
                <c:pt idx="245">
                  <c:v>241</c:v>
                </c:pt>
                <c:pt idx="246">
                  <c:v>242</c:v>
                </c:pt>
                <c:pt idx="247">
                  <c:v>243</c:v>
                </c:pt>
                <c:pt idx="248">
                  <c:v>244</c:v>
                </c:pt>
                <c:pt idx="249">
                  <c:v>245</c:v>
                </c:pt>
                <c:pt idx="250">
                  <c:v>246</c:v>
                </c:pt>
                <c:pt idx="251">
                  <c:v>247</c:v>
                </c:pt>
                <c:pt idx="252">
                  <c:v>248</c:v>
                </c:pt>
                <c:pt idx="253">
                  <c:v>249</c:v>
                </c:pt>
                <c:pt idx="254">
                  <c:v>250</c:v>
                </c:pt>
                <c:pt idx="255">
                  <c:v>251</c:v>
                </c:pt>
                <c:pt idx="256">
                  <c:v>252</c:v>
                </c:pt>
                <c:pt idx="257">
                  <c:v>253</c:v>
                </c:pt>
                <c:pt idx="258">
                  <c:v>254</c:v>
                </c:pt>
                <c:pt idx="259">
                  <c:v>255</c:v>
                </c:pt>
                <c:pt idx="260">
                  <c:v>256</c:v>
                </c:pt>
                <c:pt idx="261">
                  <c:v>257</c:v>
                </c:pt>
                <c:pt idx="262">
                  <c:v>258</c:v>
                </c:pt>
                <c:pt idx="263">
                  <c:v>259</c:v>
                </c:pt>
                <c:pt idx="264">
                  <c:v>260</c:v>
                </c:pt>
                <c:pt idx="265">
                  <c:v>261</c:v>
                </c:pt>
                <c:pt idx="266">
                  <c:v>262</c:v>
                </c:pt>
                <c:pt idx="267">
                  <c:v>263</c:v>
                </c:pt>
                <c:pt idx="268">
                  <c:v>264</c:v>
                </c:pt>
                <c:pt idx="269">
                  <c:v>265</c:v>
                </c:pt>
                <c:pt idx="270">
                  <c:v>266</c:v>
                </c:pt>
                <c:pt idx="271">
                  <c:v>267</c:v>
                </c:pt>
                <c:pt idx="272">
                  <c:v>268</c:v>
                </c:pt>
                <c:pt idx="273">
                  <c:v>269</c:v>
                </c:pt>
                <c:pt idx="274">
                  <c:v>270</c:v>
                </c:pt>
                <c:pt idx="275">
                  <c:v>271</c:v>
                </c:pt>
                <c:pt idx="276">
                  <c:v>272</c:v>
                </c:pt>
                <c:pt idx="277">
                  <c:v>273</c:v>
                </c:pt>
                <c:pt idx="278">
                  <c:v>274</c:v>
                </c:pt>
                <c:pt idx="279">
                  <c:v>275</c:v>
                </c:pt>
                <c:pt idx="280">
                  <c:v>276</c:v>
                </c:pt>
                <c:pt idx="281">
                  <c:v>277</c:v>
                </c:pt>
                <c:pt idx="282">
                  <c:v>278</c:v>
                </c:pt>
                <c:pt idx="283">
                  <c:v>279</c:v>
                </c:pt>
                <c:pt idx="284">
                  <c:v>280</c:v>
                </c:pt>
                <c:pt idx="285">
                  <c:v>281</c:v>
                </c:pt>
                <c:pt idx="286">
                  <c:v>282</c:v>
                </c:pt>
                <c:pt idx="287">
                  <c:v>283</c:v>
                </c:pt>
                <c:pt idx="288">
                  <c:v>284</c:v>
                </c:pt>
                <c:pt idx="289">
                  <c:v>285</c:v>
                </c:pt>
                <c:pt idx="290">
                  <c:v>286</c:v>
                </c:pt>
                <c:pt idx="291">
                  <c:v>287</c:v>
                </c:pt>
                <c:pt idx="292">
                  <c:v>288</c:v>
                </c:pt>
                <c:pt idx="293">
                  <c:v>289</c:v>
                </c:pt>
                <c:pt idx="294">
                  <c:v>290</c:v>
                </c:pt>
                <c:pt idx="295">
                  <c:v>291</c:v>
                </c:pt>
                <c:pt idx="296">
                  <c:v>292</c:v>
                </c:pt>
                <c:pt idx="297">
                  <c:v>293</c:v>
                </c:pt>
                <c:pt idx="298">
                  <c:v>294</c:v>
                </c:pt>
                <c:pt idx="299">
                  <c:v>295</c:v>
                </c:pt>
                <c:pt idx="300">
                  <c:v>296</c:v>
                </c:pt>
                <c:pt idx="301">
                  <c:v>297</c:v>
                </c:pt>
                <c:pt idx="302">
                  <c:v>298</c:v>
                </c:pt>
                <c:pt idx="303">
                  <c:v>299</c:v>
                </c:pt>
                <c:pt idx="304">
                  <c:v>300</c:v>
                </c:pt>
                <c:pt idx="305">
                  <c:v>301</c:v>
                </c:pt>
                <c:pt idx="306">
                  <c:v>302</c:v>
                </c:pt>
                <c:pt idx="307">
                  <c:v>303</c:v>
                </c:pt>
                <c:pt idx="308">
                  <c:v>304</c:v>
                </c:pt>
                <c:pt idx="309">
                  <c:v>305</c:v>
                </c:pt>
                <c:pt idx="310">
                  <c:v>306</c:v>
                </c:pt>
                <c:pt idx="311">
                  <c:v>307</c:v>
                </c:pt>
                <c:pt idx="312">
                  <c:v>308</c:v>
                </c:pt>
                <c:pt idx="313">
                  <c:v>309</c:v>
                </c:pt>
                <c:pt idx="314">
                  <c:v>310</c:v>
                </c:pt>
                <c:pt idx="315">
                  <c:v>311</c:v>
                </c:pt>
                <c:pt idx="316">
                  <c:v>312</c:v>
                </c:pt>
                <c:pt idx="317">
                  <c:v>313</c:v>
                </c:pt>
                <c:pt idx="318">
                  <c:v>314</c:v>
                </c:pt>
                <c:pt idx="319">
                  <c:v>315</c:v>
                </c:pt>
                <c:pt idx="320">
                  <c:v>316</c:v>
                </c:pt>
                <c:pt idx="321">
                  <c:v>317</c:v>
                </c:pt>
                <c:pt idx="322">
                  <c:v>318</c:v>
                </c:pt>
                <c:pt idx="323">
                  <c:v>319</c:v>
                </c:pt>
                <c:pt idx="324">
                  <c:v>320</c:v>
                </c:pt>
                <c:pt idx="325">
                  <c:v>321</c:v>
                </c:pt>
                <c:pt idx="326">
                  <c:v>322</c:v>
                </c:pt>
                <c:pt idx="327">
                  <c:v>323</c:v>
                </c:pt>
                <c:pt idx="328">
                  <c:v>324</c:v>
                </c:pt>
                <c:pt idx="329">
                  <c:v>325</c:v>
                </c:pt>
                <c:pt idx="330">
                  <c:v>326</c:v>
                </c:pt>
                <c:pt idx="331">
                  <c:v>327</c:v>
                </c:pt>
                <c:pt idx="332">
                  <c:v>328</c:v>
                </c:pt>
                <c:pt idx="333">
                  <c:v>329</c:v>
                </c:pt>
                <c:pt idx="334">
                  <c:v>330</c:v>
                </c:pt>
                <c:pt idx="335">
                  <c:v>331</c:v>
                </c:pt>
                <c:pt idx="336">
                  <c:v>332</c:v>
                </c:pt>
                <c:pt idx="337">
                  <c:v>333</c:v>
                </c:pt>
                <c:pt idx="338">
                  <c:v>334</c:v>
                </c:pt>
                <c:pt idx="339">
                  <c:v>335</c:v>
                </c:pt>
                <c:pt idx="340">
                  <c:v>336</c:v>
                </c:pt>
                <c:pt idx="341">
                  <c:v>337</c:v>
                </c:pt>
                <c:pt idx="342">
                  <c:v>338</c:v>
                </c:pt>
                <c:pt idx="343">
                  <c:v>339</c:v>
                </c:pt>
                <c:pt idx="344">
                  <c:v>340</c:v>
                </c:pt>
                <c:pt idx="345">
                  <c:v>341</c:v>
                </c:pt>
                <c:pt idx="346">
                  <c:v>342</c:v>
                </c:pt>
                <c:pt idx="347">
                  <c:v>343</c:v>
                </c:pt>
                <c:pt idx="348">
                  <c:v>344</c:v>
                </c:pt>
                <c:pt idx="349">
                  <c:v>345</c:v>
                </c:pt>
                <c:pt idx="350">
                  <c:v>346</c:v>
                </c:pt>
                <c:pt idx="351">
                  <c:v>347</c:v>
                </c:pt>
                <c:pt idx="352">
                  <c:v>348</c:v>
                </c:pt>
                <c:pt idx="353">
                  <c:v>349</c:v>
                </c:pt>
                <c:pt idx="354">
                  <c:v>350</c:v>
                </c:pt>
                <c:pt idx="355">
                  <c:v>351</c:v>
                </c:pt>
                <c:pt idx="356">
                  <c:v>352</c:v>
                </c:pt>
                <c:pt idx="357">
                  <c:v>353</c:v>
                </c:pt>
                <c:pt idx="358">
                  <c:v>354</c:v>
                </c:pt>
                <c:pt idx="359">
                  <c:v>355</c:v>
                </c:pt>
                <c:pt idx="360">
                  <c:v>356</c:v>
                </c:pt>
                <c:pt idx="361">
                  <c:v>357</c:v>
                </c:pt>
                <c:pt idx="362">
                  <c:v>358</c:v>
                </c:pt>
                <c:pt idx="363">
                  <c:v>359</c:v>
                </c:pt>
                <c:pt idx="364">
                  <c:v>360</c:v>
                </c:pt>
                <c:pt idx="365">
                  <c:v>361</c:v>
                </c:pt>
                <c:pt idx="366">
                  <c:v>362</c:v>
                </c:pt>
                <c:pt idx="367">
                  <c:v>363</c:v>
                </c:pt>
                <c:pt idx="368">
                  <c:v>364</c:v>
                </c:pt>
                <c:pt idx="369">
                  <c:v>365</c:v>
                </c:pt>
                <c:pt idx="370">
                  <c:v>366</c:v>
                </c:pt>
                <c:pt idx="371">
                  <c:v>367</c:v>
                </c:pt>
                <c:pt idx="372">
                  <c:v>368</c:v>
                </c:pt>
                <c:pt idx="373">
                  <c:v>369</c:v>
                </c:pt>
                <c:pt idx="374">
                  <c:v>370</c:v>
                </c:pt>
                <c:pt idx="375">
                  <c:v>371</c:v>
                </c:pt>
                <c:pt idx="376">
                  <c:v>372</c:v>
                </c:pt>
                <c:pt idx="377">
                  <c:v>373</c:v>
                </c:pt>
                <c:pt idx="378">
                  <c:v>374</c:v>
                </c:pt>
                <c:pt idx="379">
                  <c:v>375</c:v>
                </c:pt>
                <c:pt idx="380">
                  <c:v>376</c:v>
                </c:pt>
                <c:pt idx="381">
                  <c:v>377</c:v>
                </c:pt>
                <c:pt idx="382">
                  <c:v>378</c:v>
                </c:pt>
                <c:pt idx="383">
                  <c:v>379</c:v>
                </c:pt>
                <c:pt idx="384">
                  <c:v>380</c:v>
                </c:pt>
                <c:pt idx="385">
                  <c:v>381</c:v>
                </c:pt>
                <c:pt idx="386">
                  <c:v>382</c:v>
                </c:pt>
                <c:pt idx="387">
                  <c:v>383</c:v>
                </c:pt>
                <c:pt idx="388">
                  <c:v>384</c:v>
                </c:pt>
                <c:pt idx="389">
                  <c:v>385</c:v>
                </c:pt>
                <c:pt idx="390">
                  <c:v>386</c:v>
                </c:pt>
                <c:pt idx="391">
                  <c:v>387</c:v>
                </c:pt>
                <c:pt idx="392">
                  <c:v>388</c:v>
                </c:pt>
                <c:pt idx="393">
                  <c:v>389</c:v>
                </c:pt>
                <c:pt idx="394">
                  <c:v>390</c:v>
                </c:pt>
                <c:pt idx="395">
                  <c:v>391</c:v>
                </c:pt>
                <c:pt idx="396">
                  <c:v>392</c:v>
                </c:pt>
                <c:pt idx="397">
                  <c:v>393</c:v>
                </c:pt>
                <c:pt idx="398">
                  <c:v>394</c:v>
                </c:pt>
                <c:pt idx="399">
                  <c:v>395</c:v>
                </c:pt>
                <c:pt idx="400">
                  <c:v>396</c:v>
                </c:pt>
                <c:pt idx="401">
                  <c:v>397</c:v>
                </c:pt>
                <c:pt idx="402">
                  <c:v>398</c:v>
                </c:pt>
                <c:pt idx="403">
                  <c:v>399</c:v>
                </c:pt>
                <c:pt idx="404">
                  <c:v>400</c:v>
                </c:pt>
                <c:pt idx="405">
                  <c:v>401</c:v>
                </c:pt>
                <c:pt idx="406">
                  <c:v>402</c:v>
                </c:pt>
                <c:pt idx="407">
                  <c:v>403</c:v>
                </c:pt>
                <c:pt idx="408">
                  <c:v>404</c:v>
                </c:pt>
                <c:pt idx="409">
                  <c:v>405</c:v>
                </c:pt>
                <c:pt idx="410">
                  <c:v>406</c:v>
                </c:pt>
                <c:pt idx="411">
                  <c:v>407</c:v>
                </c:pt>
                <c:pt idx="412">
                  <c:v>408</c:v>
                </c:pt>
                <c:pt idx="413">
                  <c:v>409</c:v>
                </c:pt>
                <c:pt idx="414">
                  <c:v>410</c:v>
                </c:pt>
                <c:pt idx="415">
                  <c:v>411</c:v>
                </c:pt>
                <c:pt idx="416">
                  <c:v>412</c:v>
                </c:pt>
                <c:pt idx="417">
                  <c:v>413</c:v>
                </c:pt>
                <c:pt idx="418">
                  <c:v>414</c:v>
                </c:pt>
                <c:pt idx="419">
                  <c:v>415</c:v>
                </c:pt>
                <c:pt idx="420">
                  <c:v>416</c:v>
                </c:pt>
                <c:pt idx="421">
                  <c:v>417</c:v>
                </c:pt>
                <c:pt idx="422">
                  <c:v>418</c:v>
                </c:pt>
                <c:pt idx="423">
                  <c:v>419</c:v>
                </c:pt>
                <c:pt idx="424">
                  <c:v>420</c:v>
                </c:pt>
                <c:pt idx="425">
                  <c:v>421</c:v>
                </c:pt>
                <c:pt idx="426">
                  <c:v>422</c:v>
                </c:pt>
                <c:pt idx="427">
                  <c:v>423</c:v>
                </c:pt>
                <c:pt idx="428">
                  <c:v>424</c:v>
                </c:pt>
                <c:pt idx="429">
                  <c:v>425</c:v>
                </c:pt>
                <c:pt idx="430">
                  <c:v>426</c:v>
                </c:pt>
                <c:pt idx="431">
                  <c:v>427</c:v>
                </c:pt>
                <c:pt idx="432">
                  <c:v>428</c:v>
                </c:pt>
                <c:pt idx="433">
                  <c:v>429</c:v>
                </c:pt>
                <c:pt idx="434">
                  <c:v>430</c:v>
                </c:pt>
                <c:pt idx="435">
                  <c:v>431</c:v>
                </c:pt>
                <c:pt idx="436">
                  <c:v>432</c:v>
                </c:pt>
                <c:pt idx="437">
                  <c:v>433</c:v>
                </c:pt>
                <c:pt idx="438">
                  <c:v>434</c:v>
                </c:pt>
                <c:pt idx="439">
                  <c:v>435</c:v>
                </c:pt>
                <c:pt idx="440">
                  <c:v>436</c:v>
                </c:pt>
                <c:pt idx="441">
                  <c:v>437</c:v>
                </c:pt>
                <c:pt idx="442">
                  <c:v>438</c:v>
                </c:pt>
                <c:pt idx="443">
                  <c:v>439</c:v>
                </c:pt>
                <c:pt idx="444">
                  <c:v>440</c:v>
                </c:pt>
                <c:pt idx="445">
                  <c:v>441</c:v>
                </c:pt>
                <c:pt idx="446">
                  <c:v>442</c:v>
                </c:pt>
                <c:pt idx="447">
                  <c:v>443</c:v>
                </c:pt>
                <c:pt idx="448">
                  <c:v>444</c:v>
                </c:pt>
                <c:pt idx="449">
                  <c:v>445</c:v>
                </c:pt>
                <c:pt idx="450">
                  <c:v>446</c:v>
                </c:pt>
                <c:pt idx="451">
                  <c:v>447</c:v>
                </c:pt>
                <c:pt idx="452">
                  <c:v>448</c:v>
                </c:pt>
                <c:pt idx="453">
                  <c:v>449</c:v>
                </c:pt>
                <c:pt idx="454">
                  <c:v>450</c:v>
                </c:pt>
                <c:pt idx="455">
                  <c:v>451</c:v>
                </c:pt>
                <c:pt idx="456">
                  <c:v>452</c:v>
                </c:pt>
                <c:pt idx="457">
                  <c:v>453</c:v>
                </c:pt>
                <c:pt idx="458">
                  <c:v>454</c:v>
                </c:pt>
                <c:pt idx="459">
                  <c:v>455</c:v>
                </c:pt>
                <c:pt idx="460">
                  <c:v>456</c:v>
                </c:pt>
                <c:pt idx="461">
                  <c:v>457</c:v>
                </c:pt>
                <c:pt idx="462">
                  <c:v>458</c:v>
                </c:pt>
                <c:pt idx="463">
                  <c:v>459</c:v>
                </c:pt>
                <c:pt idx="464">
                  <c:v>460</c:v>
                </c:pt>
                <c:pt idx="465">
                  <c:v>461</c:v>
                </c:pt>
                <c:pt idx="466">
                  <c:v>462</c:v>
                </c:pt>
                <c:pt idx="467">
                  <c:v>463</c:v>
                </c:pt>
                <c:pt idx="468">
                  <c:v>464</c:v>
                </c:pt>
                <c:pt idx="469">
                  <c:v>465</c:v>
                </c:pt>
                <c:pt idx="470">
                  <c:v>466</c:v>
                </c:pt>
                <c:pt idx="471">
                  <c:v>467</c:v>
                </c:pt>
                <c:pt idx="472">
                  <c:v>468</c:v>
                </c:pt>
                <c:pt idx="473">
                  <c:v>469</c:v>
                </c:pt>
                <c:pt idx="474">
                  <c:v>470</c:v>
                </c:pt>
                <c:pt idx="475">
                  <c:v>471</c:v>
                </c:pt>
                <c:pt idx="476">
                  <c:v>472</c:v>
                </c:pt>
                <c:pt idx="477">
                  <c:v>473</c:v>
                </c:pt>
                <c:pt idx="478">
                  <c:v>474</c:v>
                </c:pt>
                <c:pt idx="479">
                  <c:v>475</c:v>
                </c:pt>
                <c:pt idx="480">
                  <c:v>476</c:v>
                </c:pt>
                <c:pt idx="481">
                  <c:v>477</c:v>
                </c:pt>
                <c:pt idx="482">
                  <c:v>478</c:v>
                </c:pt>
                <c:pt idx="483">
                  <c:v>479</c:v>
                </c:pt>
                <c:pt idx="484">
                  <c:v>480</c:v>
                </c:pt>
                <c:pt idx="485">
                  <c:v>481</c:v>
                </c:pt>
                <c:pt idx="486">
                  <c:v>482</c:v>
                </c:pt>
                <c:pt idx="487">
                  <c:v>483</c:v>
                </c:pt>
                <c:pt idx="488">
                  <c:v>484</c:v>
                </c:pt>
                <c:pt idx="489">
                  <c:v>485</c:v>
                </c:pt>
                <c:pt idx="490">
                  <c:v>486</c:v>
                </c:pt>
                <c:pt idx="491">
                  <c:v>487</c:v>
                </c:pt>
                <c:pt idx="492">
                  <c:v>488</c:v>
                </c:pt>
                <c:pt idx="493">
                  <c:v>489</c:v>
                </c:pt>
                <c:pt idx="494">
                  <c:v>490</c:v>
                </c:pt>
                <c:pt idx="495">
                  <c:v>491</c:v>
                </c:pt>
                <c:pt idx="496">
                  <c:v>492</c:v>
                </c:pt>
                <c:pt idx="497">
                  <c:v>493</c:v>
                </c:pt>
                <c:pt idx="498">
                  <c:v>494</c:v>
                </c:pt>
                <c:pt idx="499">
                  <c:v>495</c:v>
                </c:pt>
                <c:pt idx="500">
                  <c:v>496</c:v>
                </c:pt>
                <c:pt idx="501">
                  <c:v>497</c:v>
                </c:pt>
                <c:pt idx="502">
                  <c:v>498</c:v>
                </c:pt>
                <c:pt idx="503">
                  <c:v>499</c:v>
                </c:pt>
                <c:pt idx="504">
                  <c:v>500</c:v>
                </c:pt>
                <c:pt idx="505">
                  <c:v>501</c:v>
                </c:pt>
                <c:pt idx="506">
                  <c:v>502</c:v>
                </c:pt>
                <c:pt idx="507">
                  <c:v>503</c:v>
                </c:pt>
                <c:pt idx="508">
                  <c:v>504</c:v>
                </c:pt>
                <c:pt idx="509">
                  <c:v>505</c:v>
                </c:pt>
                <c:pt idx="510">
                  <c:v>506</c:v>
                </c:pt>
                <c:pt idx="511">
                  <c:v>507</c:v>
                </c:pt>
                <c:pt idx="512">
                  <c:v>508</c:v>
                </c:pt>
                <c:pt idx="513">
                  <c:v>509</c:v>
                </c:pt>
                <c:pt idx="514">
                  <c:v>510</c:v>
                </c:pt>
                <c:pt idx="515">
                  <c:v>511</c:v>
                </c:pt>
                <c:pt idx="516">
                  <c:v>512</c:v>
                </c:pt>
                <c:pt idx="517">
                  <c:v>513</c:v>
                </c:pt>
                <c:pt idx="518">
                  <c:v>514</c:v>
                </c:pt>
                <c:pt idx="519">
                  <c:v>515</c:v>
                </c:pt>
                <c:pt idx="520">
                  <c:v>516</c:v>
                </c:pt>
                <c:pt idx="521">
                  <c:v>517</c:v>
                </c:pt>
                <c:pt idx="522">
                  <c:v>518</c:v>
                </c:pt>
                <c:pt idx="523">
                  <c:v>519</c:v>
                </c:pt>
                <c:pt idx="524">
                  <c:v>520</c:v>
                </c:pt>
                <c:pt idx="525">
                  <c:v>521</c:v>
                </c:pt>
                <c:pt idx="526">
                  <c:v>522</c:v>
                </c:pt>
                <c:pt idx="527">
                  <c:v>523</c:v>
                </c:pt>
                <c:pt idx="528">
                  <c:v>524</c:v>
                </c:pt>
                <c:pt idx="529">
                  <c:v>525</c:v>
                </c:pt>
                <c:pt idx="530">
                  <c:v>526</c:v>
                </c:pt>
                <c:pt idx="531">
                  <c:v>527</c:v>
                </c:pt>
                <c:pt idx="532">
                  <c:v>528</c:v>
                </c:pt>
                <c:pt idx="533">
                  <c:v>529</c:v>
                </c:pt>
                <c:pt idx="534">
                  <c:v>530</c:v>
                </c:pt>
                <c:pt idx="535">
                  <c:v>531</c:v>
                </c:pt>
                <c:pt idx="536">
                  <c:v>532</c:v>
                </c:pt>
                <c:pt idx="537">
                  <c:v>533</c:v>
                </c:pt>
                <c:pt idx="538">
                  <c:v>534</c:v>
                </c:pt>
                <c:pt idx="539">
                  <c:v>535</c:v>
                </c:pt>
                <c:pt idx="540">
                  <c:v>536</c:v>
                </c:pt>
                <c:pt idx="541">
                  <c:v>537</c:v>
                </c:pt>
                <c:pt idx="542">
                  <c:v>538</c:v>
                </c:pt>
                <c:pt idx="543">
                  <c:v>539</c:v>
                </c:pt>
                <c:pt idx="544">
                  <c:v>540</c:v>
                </c:pt>
                <c:pt idx="545">
                  <c:v>541</c:v>
                </c:pt>
                <c:pt idx="546">
                  <c:v>542</c:v>
                </c:pt>
                <c:pt idx="547">
                  <c:v>543</c:v>
                </c:pt>
                <c:pt idx="548">
                  <c:v>544</c:v>
                </c:pt>
                <c:pt idx="549">
                  <c:v>545</c:v>
                </c:pt>
                <c:pt idx="550">
                  <c:v>546</c:v>
                </c:pt>
                <c:pt idx="551">
                  <c:v>547</c:v>
                </c:pt>
                <c:pt idx="552">
                  <c:v>548</c:v>
                </c:pt>
                <c:pt idx="553">
                  <c:v>549</c:v>
                </c:pt>
                <c:pt idx="554">
                  <c:v>550</c:v>
                </c:pt>
                <c:pt idx="555">
                  <c:v>551</c:v>
                </c:pt>
                <c:pt idx="556">
                  <c:v>552</c:v>
                </c:pt>
                <c:pt idx="557">
                  <c:v>553</c:v>
                </c:pt>
                <c:pt idx="558">
                  <c:v>554</c:v>
                </c:pt>
                <c:pt idx="559">
                  <c:v>555</c:v>
                </c:pt>
                <c:pt idx="560">
                  <c:v>556</c:v>
                </c:pt>
                <c:pt idx="561">
                  <c:v>557</c:v>
                </c:pt>
                <c:pt idx="562">
                  <c:v>558</c:v>
                </c:pt>
                <c:pt idx="563">
                  <c:v>559</c:v>
                </c:pt>
                <c:pt idx="564">
                  <c:v>560</c:v>
                </c:pt>
                <c:pt idx="565">
                  <c:v>561</c:v>
                </c:pt>
                <c:pt idx="566">
                  <c:v>562</c:v>
                </c:pt>
                <c:pt idx="567">
                  <c:v>563</c:v>
                </c:pt>
                <c:pt idx="568">
                  <c:v>564</c:v>
                </c:pt>
                <c:pt idx="569">
                  <c:v>565</c:v>
                </c:pt>
                <c:pt idx="570">
                  <c:v>566</c:v>
                </c:pt>
                <c:pt idx="571">
                  <c:v>567</c:v>
                </c:pt>
                <c:pt idx="572">
                  <c:v>568</c:v>
                </c:pt>
                <c:pt idx="573">
                  <c:v>569</c:v>
                </c:pt>
                <c:pt idx="574">
                  <c:v>570</c:v>
                </c:pt>
                <c:pt idx="575">
                  <c:v>571</c:v>
                </c:pt>
                <c:pt idx="576">
                  <c:v>572</c:v>
                </c:pt>
                <c:pt idx="577">
                  <c:v>573</c:v>
                </c:pt>
                <c:pt idx="578">
                  <c:v>574</c:v>
                </c:pt>
                <c:pt idx="579">
                  <c:v>575</c:v>
                </c:pt>
                <c:pt idx="580">
                  <c:v>576</c:v>
                </c:pt>
                <c:pt idx="581">
                  <c:v>577</c:v>
                </c:pt>
                <c:pt idx="582">
                  <c:v>578</c:v>
                </c:pt>
                <c:pt idx="583">
                  <c:v>579</c:v>
                </c:pt>
                <c:pt idx="584">
                  <c:v>580</c:v>
                </c:pt>
                <c:pt idx="585">
                  <c:v>581</c:v>
                </c:pt>
                <c:pt idx="586">
                  <c:v>582</c:v>
                </c:pt>
                <c:pt idx="587">
                  <c:v>583</c:v>
                </c:pt>
                <c:pt idx="588">
                  <c:v>584</c:v>
                </c:pt>
                <c:pt idx="589">
                  <c:v>585</c:v>
                </c:pt>
                <c:pt idx="590">
                  <c:v>586</c:v>
                </c:pt>
                <c:pt idx="591">
                  <c:v>587</c:v>
                </c:pt>
                <c:pt idx="592">
                  <c:v>588</c:v>
                </c:pt>
                <c:pt idx="593">
                  <c:v>589</c:v>
                </c:pt>
                <c:pt idx="594">
                  <c:v>590</c:v>
                </c:pt>
                <c:pt idx="595">
                  <c:v>591</c:v>
                </c:pt>
                <c:pt idx="596">
                  <c:v>592</c:v>
                </c:pt>
                <c:pt idx="597">
                  <c:v>593</c:v>
                </c:pt>
                <c:pt idx="598">
                  <c:v>594</c:v>
                </c:pt>
                <c:pt idx="599">
                  <c:v>595</c:v>
                </c:pt>
                <c:pt idx="600">
                  <c:v>596</c:v>
                </c:pt>
                <c:pt idx="601">
                  <c:v>597</c:v>
                </c:pt>
                <c:pt idx="602">
                  <c:v>598</c:v>
                </c:pt>
                <c:pt idx="603">
                  <c:v>599</c:v>
                </c:pt>
                <c:pt idx="604">
                  <c:v>600</c:v>
                </c:pt>
                <c:pt idx="605">
                  <c:v>601</c:v>
                </c:pt>
                <c:pt idx="606">
                  <c:v>602</c:v>
                </c:pt>
                <c:pt idx="607">
                  <c:v>603</c:v>
                </c:pt>
                <c:pt idx="608">
                  <c:v>604</c:v>
                </c:pt>
                <c:pt idx="609">
                  <c:v>605</c:v>
                </c:pt>
                <c:pt idx="610">
                  <c:v>606</c:v>
                </c:pt>
                <c:pt idx="611">
                  <c:v>607</c:v>
                </c:pt>
                <c:pt idx="612">
                  <c:v>608</c:v>
                </c:pt>
                <c:pt idx="613">
                  <c:v>609</c:v>
                </c:pt>
                <c:pt idx="614">
                  <c:v>610</c:v>
                </c:pt>
                <c:pt idx="615">
                  <c:v>611</c:v>
                </c:pt>
                <c:pt idx="616">
                  <c:v>612</c:v>
                </c:pt>
                <c:pt idx="617">
                  <c:v>613</c:v>
                </c:pt>
                <c:pt idx="618">
                  <c:v>614</c:v>
                </c:pt>
                <c:pt idx="619">
                  <c:v>615</c:v>
                </c:pt>
                <c:pt idx="620">
                  <c:v>616</c:v>
                </c:pt>
                <c:pt idx="621">
                  <c:v>617</c:v>
                </c:pt>
                <c:pt idx="622">
                  <c:v>618</c:v>
                </c:pt>
                <c:pt idx="623">
                  <c:v>619</c:v>
                </c:pt>
                <c:pt idx="624">
                  <c:v>620</c:v>
                </c:pt>
                <c:pt idx="625">
                  <c:v>621</c:v>
                </c:pt>
                <c:pt idx="626">
                  <c:v>622</c:v>
                </c:pt>
                <c:pt idx="627">
                  <c:v>623</c:v>
                </c:pt>
                <c:pt idx="628">
                  <c:v>624</c:v>
                </c:pt>
                <c:pt idx="629">
                  <c:v>625</c:v>
                </c:pt>
                <c:pt idx="630">
                  <c:v>626</c:v>
                </c:pt>
                <c:pt idx="631">
                  <c:v>627</c:v>
                </c:pt>
                <c:pt idx="632">
                  <c:v>628</c:v>
                </c:pt>
                <c:pt idx="633">
                  <c:v>629</c:v>
                </c:pt>
                <c:pt idx="634">
                  <c:v>630</c:v>
                </c:pt>
                <c:pt idx="635">
                  <c:v>631</c:v>
                </c:pt>
                <c:pt idx="636">
                  <c:v>632</c:v>
                </c:pt>
                <c:pt idx="637">
                  <c:v>633</c:v>
                </c:pt>
                <c:pt idx="638">
                  <c:v>634</c:v>
                </c:pt>
                <c:pt idx="639">
                  <c:v>635</c:v>
                </c:pt>
                <c:pt idx="640">
                  <c:v>636</c:v>
                </c:pt>
                <c:pt idx="641">
                  <c:v>637</c:v>
                </c:pt>
                <c:pt idx="642">
                  <c:v>638</c:v>
                </c:pt>
                <c:pt idx="643">
                  <c:v>639</c:v>
                </c:pt>
                <c:pt idx="644">
                  <c:v>640</c:v>
                </c:pt>
                <c:pt idx="645">
                  <c:v>641</c:v>
                </c:pt>
                <c:pt idx="646">
                  <c:v>642</c:v>
                </c:pt>
                <c:pt idx="647">
                  <c:v>643</c:v>
                </c:pt>
                <c:pt idx="648">
                  <c:v>644</c:v>
                </c:pt>
                <c:pt idx="649">
                  <c:v>645</c:v>
                </c:pt>
                <c:pt idx="650">
                  <c:v>646</c:v>
                </c:pt>
                <c:pt idx="651">
                  <c:v>647</c:v>
                </c:pt>
                <c:pt idx="652">
                  <c:v>648</c:v>
                </c:pt>
                <c:pt idx="653">
                  <c:v>649</c:v>
                </c:pt>
                <c:pt idx="654">
                  <c:v>650</c:v>
                </c:pt>
                <c:pt idx="655">
                  <c:v>651</c:v>
                </c:pt>
                <c:pt idx="656">
                  <c:v>652</c:v>
                </c:pt>
                <c:pt idx="657">
                  <c:v>653</c:v>
                </c:pt>
                <c:pt idx="658">
                  <c:v>654</c:v>
                </c:pt>
                <c:pt idx="659">
                  <c:v>655</c:v>
                </c:pt>
                <c:pt idx="660">
                  <c:v>656</c:v>
                </c:pt>
                <c:pt idx="661">
                  <c:v>657</c:v>
                </c:pt>
                <c:pt idx="662">
                  <c:v>658</c:v>
                </c:pt>
                <c:pt idx="663">
                  <c:v>659</c:v>
                </c:pt>
                <c:pt idx="664">
                  <c:v>660</c:v>
                </c:pt>
                <c:pt idx="665">
                  <c:v>661</c:v>
                </c:pt>
                <c:pt idx="666">
                  <c:v>662</c:v>
                </c:pt>
                <c:pt idx="667">
                  <c:v>663</c:v>
                </c:pt>
                <c:pt idx="668">
                  <c:v>664</c:v>
                </c:pt>
                <c:pt idx="669">
                  <c:v>665</c:v>
                </c:pt>
                <c:pt idx="670">
                  <c:v>666</c:v>
                </c:pt>
                <c:pt idx="671">
                  <c:v>667</c:v>
                </c:pt>
                <c:pt idx="672">
                  <c:v>668</c:v>
                </c:pt>
                <c:pt idx="673">
                  <c:v>669</c:v>
                </c:pt>
                <c:pt idx="674">
                  <c:v>670</c:v>
                </c:pt>
                <c:pt idx="675">
                  <c:v>671</c:v>
                </c:pt>
                <c:pt idx="676">
                  <c:v>672</c:v>
                </c:pt>
                <c:pt idx="677">
                  <c:v>673</c:v>
                </c:pt>
                <c:pt idx="678">
                  <c:v>674</c:v>
                </c:pt>
                <c:pt idx="679">
                  <c:v>675</c:v>
                </c:pt>
                <c:pt idx="680">
                  <c:v>676</c:v>
                </c:pt>
                <c:pt idx="681">
                  <c:v>677</c:v>
                </c:pt>
                <c:pt idx="682">
                  <c:v>678</c:v>
                </c:pt>
                <c:pt idx="683">
                  <c:v>679</c:v>
                </c:pt>
                <c:pt idx="684">
                  <c:v>680</c:v>
                </c:pt>
                <c:pt idx="685">
                  <c:v>681</c:v>
                </c:pt>
                <c:pt idx="686">
                  <c:v>682</c:v>
                </c:pt>
                <c:pt idx="687">
                  <c:v>683</c:v>
                </c:pt>
                <c:pt idx="688">
                  <c:v>684</c:v>
                </c:pt>
                <c:pt idx="689">
                  <c:v>685</c:v>
                </c:pt>
                <c:pt idx="690">
                  <c:v>686</c:v>
                </c:pt>
                <c:pt idx="691">
                  <c:v>687</c:v>
                </c:pt>
                <c:pt idx="692">
                  <c:v>688</c:v>
                </c:pt>
                <c:pt idx="693">
                  <c:v>689</c:v>
                </c:pt>
                <c:pt idx="694">
                  <c:v>690</c:v>
                </c:pt>
                <c:pt idx="695">
                  <c:v>691</c:v>
                </c:pt>
                <c:pt idx="696">
                  <c:v>692</c:v>
                </c:pt>
                <c:pt idx="697">
                  <c:v>693</c:v>
                </c:pt>
                <c:pt idx="698">
                  <c:v>694</c:v>
                </c:pt>
                <c:pt idx="699">
                  <c:v>695</c:v>
                </c:pt>
                <c:pt idx="700">
                  <c:v>696</c:v>
                </c:pt>
                <c:pt idx="701">
                  <c:v>697</c:v>
                </c:pt>
                <c:pt idx="702">
                  <c:v>698</c:v>
                </c:pt>
                <c:pt idx="703">
                  <c:v>699</c:v>
                </c:pt>
                <c:pt idx="704">
                  <c:v>700</c:v>
                </c:pt>
                <c:pt idx="705">
                  <c:v>701</c:v>
                </c:pt>
                <c:pt idx="706">
                  <c:v>702</c:v>
                </c:pt>
                <c:pt idx="707">
                  <c:v>703</c:v>
                </c:pt>
                <c:pt idx="708">
                  <c:v>704</c:v>
                </c:pt>
                <c:pt idx="709">
                  <c:v>705</c:v>
                </c:pt>
                <c:pt idx="710">
                  <c:v>706</c:v>
                </c:pt>
                <c:pt idx="711">
                  <c:v>707</c:v>
                </c:pt>
                <c:pt idx="712">
                  <c:v>708</c:v>
                </c:pt>
                <c:pt idx="713">
                  <c:v>709</c:v>
                </c:pt>
                <c:pt idx="714">
                  <c:v>710</c:v>
                </c:pt>
                <c:pt idx="715">
                  <c:v>711</c:v>
                </c:pt>
                <c:pt idx="716">
                  <c:v>712</c:v>
                </c:pt>
                <c:pt idx="717">
                  <c:v>713</c:v>
                </c:pt>
                <c:pt idx="718">
                  <c:v>714</c:v>
                </c:pt>
                <c:pt idx="719">
                  <c:v>715</c:v>
                </c:pt>
                <c:pt idx="720">
                  <c:v>716</c:v>
                </c:pt>
                <c:pt idx="721">
                  <c:v>717</c:v>
                </c:pt>
                <c:pt idx="722">
                  <c:v>718</c:v>
                </c:pt>
                <c:pt idx="723">
                  <c:v>719</c:v>
                </c:pt>
                <c:pt idx="724">
                  <c:v>720</c:v>
                </c:pt>
                <c:pt idx="725">
                  <c:v>721</c:v>
                </c:pt>
                <c:pt idx="726">
                  <c:v>722</c:v>
                </c:pt>
                <c:pt idx="727">
                  <c:v>723</c:v>
                </c:pt>
                <c:pt idx="728">
                  <c:v>724</c:v>
                </c:pt>
                <c:pt idx="729">
                  <c:v>725</c:v>
                </c:pt>
                <c:pt idx="730">
                  <c:v>726</c:v>
                </c:pt>
                <c:pt idx="731">
                  <c:v>727</c:v>
                </c:pt>
                <c:pt idx="732">
                  <c:v>728</c:v>
                </c:pt>
                <c:pt idx="733">
                  <c:v>729</c:v>
                </c:pt>
                <c:pt idx="734">
                  <c:v>730</c:v>
                </c:pt>
              </c:strCache>
            </c:strRef>
          </c:xVal>
          <c:yVal>
            <c:numRef>
              <c:f>Observaciones!$H:$H</c:f>
              <c:numCache>
                <c:formatCode>0.0</c:formatCode>
                <c:ptCount val="1048576"/>
                <c:pt idx="4">
                  <c:v>0</c:v>
                </c:pt>
                <c:pt idx="5">
                  <c:v>0.31710351555428129</c:v>
                </c:pt>
                <c:pt idx="6">
                  <c:v>0.29749549197939074</c:v>
                </c:pt>
                <c:pt idx="7">
                  <c:v>0.27877534784649555</c:v>
                </c:pt>
                <c:pt idx="8">
                  <c:v>0.27979840552473945</c:v>
                </c:pt>
                <c:pt idx="9">
                  <c:v>0.30538517857132369</c:v>
                </c:pt>
                <c:pt idx="10">
                  <c:v>0.29045036164254978</c:v>
                </c:pt>
                <c:pt idx="11">
                  <c:v>0.53409420419516729</c:v>
                </c:pt>
                <c:pt idx="12">
                  <c:v>1.1003203525532608</c:v>
                </c:pt>
                <c:pt idx="13">
                  <c:v>0.52412519806338786</c:v>
                </c:pt>
                <c:pt idx="14">
                  <c:v>0.63395068024610968</c:v>
                </c:pt>
                <c:pt idx="15">
                  <c:v>4.5175914471603082</c:v>
                </c:pt>
                <c:pt idx="16">
                  <c:v>0.61691379545548219</c:v>
                </c:pt>
                <c:pt idx="17">
                  <c:v>0.58614904641326526</c:v>
                </c:pt>
                <c:pt idx="18">
                  <c:v>0.5620020186671264</c:v>
                </c:pt>
                <c:pt idx="19">
                  <c:v>1.4277184928073856</c:v>
                </c:pt>
                <c:pt idx="20">
                  <c:v>1.5999876886435229</c:v>
                </c:pt>
                <c:pt idx="21">
                  <c:v>0.84953650867456343</c:v>
                </c:pt>
                <c:pt idx="22">
                  <c:v>0.91872873505915864</c:v>
                </c:pt>
                <c:pt idx="23">
                  <c:v>0.75846035364885067</c:v>
                </c:pt>
                <c:pt idx="24">
                  <c:v>1.722289407156717</c:v>
                </c:pt>
                <c:pt idx="25">
                  <c:v>3.5110279578053696</c:v>
                </c:pt>
                <c:pt idx="26">
                  <c:v>0.91770027241836372</c:v>
                </c:pt>
                <c:pt idx="27">
                  <c:v>1.250655409863207</c:v>
                </c:pt>
                <c:pt idx="28">
                  <c:v>0.93279263031670945</c:v>
                </c:pt>
                <c:pt idx="29">
                  <c:v>0.9217917843025234</c:v>
                </c:pt>
                <c:pt idx="30">
                  <c:v>0.88806554619431699</c:v>
                </c:pt>
                <c:pt idx="31">
                  <c:v>0.85758039238684658</c:v>
                </c:pt>
                <c:pt idx="32">
                  <c:v>0.82880784106439531</c:v>
                </c:pt>
                <c:pt idx="33">
                  <c:v>0.80129362316826303</c:v>
                </c:pt>
                <c:pt idx="34">
                  <c:v>0.77556112430408697</c:v>
                </c:pt>
                <c:pt idx="35">
                  <c:v>0.75070731440007654</c:v>
                </c:pt>
                <c:pt idx="36">
                  <c:v>3.7908742771237036</c:v>
                </c:pt>
                <c:pt idx="37">
                  <c:v>0.91415722460781357</c:v>
                </c:pt>
                <c:pt idx="38">
                  <c:v>1.0727623335827858</c:v>
                </c:pt>
                <c:pt idx="39">
                  <c:v>0.95091162197132961</c:v>
                </c:pt>
                <c:pt idx="40">
                  <c:v>0.91884119847154233</c:v>
                </c:pt>
                <c:pt idx="41">
                  <c:v>1.0565585336100765</c:v>
                </c:pt>
                <c:pt idx="42">
                  <c:v>0.92305964345121227</c:v>
                </c:pt>
                <c:pt idx="43">
                  <c:v>0.89050455394244232</c:v>
                </c:pt>
                <c:pt idx="44">
                  <c:v>1.2803831439840603</c:v>
                </c:pt>
                <c:pt idx="45">
                  <c:v>3.6513294694253116</c:v>
                </c:pt>
                <c:pt idx="46">
                  <c:v>1.0121656773795482</c:v>
                </c:pt>
                <c:pt idx="47">
                  <c:v>1.0319616048037661</c:v>
                </c:pt>
                <c:pt idx="48">
                  <c:v>1.331917472812618</c:v>
                </c:pt>
                <c:pt idx="49">
                  <c:v>1.8156888855314173</c:v>
                </c:pt>
                <c:pt idx="50">
                  <c:v>2.6519881878991938</c:v>
                </c:pt>
                <c:pt idx="51">
                  <c:v>1.1454662208913822</c:v>
                </c:pt>
                <c:pt idx="52">
                  <c:v>1.5700778627603911</c:v>
                </c:pt>
                <c:pt idx="53">
                  <c:v>1.1644196254637111</c:v>
                </c:pt>
                <c:pt idx="54">
                  <c:v>1.1312634546734848</c:v>
                </c:pt>
                <c:pt idx="55">
                  <c:v>1.0997825339752283</c:v>
                </c:pt>
                <c:pt idx="56">
                  <c:v>1.1993639205178626</c:v>
                </c:pt>
                <c:pt idx="57">
                  <c:v>1.667210074016525</c:v>
                </c:pt>
                <c:pt idx="58">
                  <c:v>3.6633457287263895</c:v>
                </c:pt>
                <c:pt idx="59">
                  <c:v>1.280548761130756</c:v>
                </c:pt>
                <c:pt idx="60">
                  <c:v>1.4818960243703039</c:v>
                </c:pt>
                <c:pt idx="61">
                  <c:v>1.4002028262459321</c:v>
                </c:pt>
                <c:pt idx="62">
                  <c:v>1.2966711495206757</c:v>
                </c:pt>
                <c:pt idx="63">
                  <c:v>1.2600258687741439</c:v>
                </c:pt>
                <c:pt idx="64">
                  <c:v>1.3145196839269824</c:v>
                </c:pt>
                <c:pt idx="65">
                  <c:v>1.2987216944106807</c:v>
                </c:pt>
                <c:pt idx="66">
                  <c:v>1.3426541602135749</c:v>
                </c:pt>
                <c:pt idx="67">
                  <c:v>3.8967337086269653</c:v>
                </c:pt>
                <c:pt idx="68">
                  <c:v>1.3732289920047229</c:v>
                </c:pt>
                <c:pt idx="69">
                  <c:v>1.3366716295307792</c:v>
                </c:pt>
                <c:pt idx="70">
                  <c:v>1.3128689858356475</c:v>
                </c:pt>
                <c:pt idx="71">
                  <c:v>1.2802958736979464</c:v>
                </c:pt>
                <c:pt idx="72">
                  <c:v>1.2498130312072988</c:v>
                </c:pt>
                <c:pt idx="73">
                  <c:v>1.2205056175772</c:v>
                </c:pt>
                <c:pt idx="74">
                  <c:v>3.4157869225617068</c:v>
                </c:pt>
                <c:pt idx="75">
                  <c:v>1.6839221207160469</c:v>
                </c:pt>
                <c:pt idx="76">
                  <c:v>1.3705877929453154</c:v>
                </c:pt>
                <c:pt idx="77">
                  <c:v>1.3360611722801892</c:v>
                </c:pt>
                <c:pt idx="78">
                  <c:v>1.3034853248572471</c:v>
                </c:pt>
                <c:pt idx="79">
                  <c:v>1.3162907847576868</c:v>
                </c:pt>
                <c:pt idx="80">
                  <c:v>1.3254612624506128</c:v>
                </c:pt>
                <c:pt idx="81">
                  <c:v>1.7608617397485922</c:v>
                </c:pt>
                <c:pt idx="82">
                  <c:v>4.7096994654674731</c:v>
                </c:pt>
                <c:pt idx="83">
                  <c:v>4.4423923029520473</c:v>
                </c:pt>
                <c:pt idx="84">
                  <c:v>1.5771776837642764</c:v>
                </c:pt>
                <c:pt idx="85">
                  <c:v>1.5367020029417442</c:v>
                </c:pt>
                <c:pt idx="86">
                  <c:v>1.8877480129210482</c:v>
                </c:pt>
                <c:pt idx="87">
                  <c:v>1.547487470093144</c:v>
                </c:pt>
                <c:pt idx="88">
                  <c:v>1.5123724787009842</c:v>
                </c:pt>
                <c:pt idx="89">
                  <c:v>1.4797236122985906</c:v>
                </c:pt>
                <c:pt idx="90">
                  <c:v>1.4489487713245175</c:v>
                </c:pt>
                <c:pt idx="91">
                  <c:v>1.4198415732670424</c:v>
                </c:pt>
                <c:pt idx="92">
                  <c:v>1.3922100039170502</c:v>
                </c:pt>
                <c:pt idx="93">
                  <c:v>1.3652935211088293</c:v>
                </c:pt>
                <c:pt idx="94">
                  <c:v>1.3396088446425769</c:v>
                </c:pt>
                <c:pt idx="95">
                  <c:v>1.3151425955461176</c:v>
                </c:pt>
                <c:pt idx="96">
                  <c:v>1.2909660557627085</c:v>
                </c:pt>
                <c:pt idx="97">
                  <c:v>1.267419288466483</c:v>
                </c:pt>
                <c:pt idx="98">
                  <c:v>1.244594277679641</c:v>
                </c:pt>
                <c:pt idx="99">
                  <c:v>1.2226787994109447</c:v>
                </c:pt>
                <c:pt idx="100">
                  <c:v>1.2011741946482384</c:v>
                </c:pt>
                <c:pt idx="101">
                  <c:v>1.2329503359332978</c:v>
                </c:pt>
                <c:pt idx="102">
                  <c:v>1.2781099064504722</c:v>
                </c:pt>
                <c:pt idx="103">
                  <c:v>1.2498383068053016</c:v>
                </c:pt>
                <c:pt idx="104">
                  <c:v>1.2260341587066781</c:v>
                </c:pt>
                <c:pt idx="105">
                  <c:v>1.2031432897938044</c:v>
                </c:pt>
                <c:pt idx="106">
                  <c:v>1.1807566961369567</c:v>
                </c:pt>
                <c:pt idx="107">
                  <c:v>1.1593326141471956</c:v>
                </c:pt>
                <c:pt idx="108">
                  <c:v>1.1377426982622714</c:v>
                </c:pt>
                <c:pt idx="109">
                  <c:v>1.1173921051572326</c:v>
                </c:pt>
                <c:pt idx="110">
                  <c:v>1.0973055341692701</c:v>
                </c:pt>
                <c:pt idx="111">
                  <c:v>1.0778062093853245</c:v>
                </c:pt>
                <c:pt idx="112">
                  <c:v>1.0589538867353285</c:v>
                </c:pt>
                <c:pt idx="113">
                  <c:v>1.0404220175145216</c:v>
                </c:pt>
                <c:pt idx="114">
                  <c:v>1.0222269768581513</c:v>
                </c:pt>
                <c:pt idx="115">
                  <c:v>1.0057763005875822</c:v>
                </c:pt>
                <c:pt idx="116">
                  <c:v>0.99711227682307901</c:v>
                </c:pt>
                <c:pt idx="117">
                  <c:v>0.98991088583881615</c:v>
                </c:pt>
                <c:pt idx="118">
                  <c:v>1.8356341953950777</c:v>
                </c:pt>
                <c:pt idx="119">
                  <c:v>1.1141552147920808</c:v>
                </c:pt>
                <c:pt idx="120">
                  <c:v>1.1084253157369801</c:v>
                </c:pt>
                <c:pt idx="121">
                  <c:v>1.0878180419799051</c:v>
                </c:pt>
                <c:pt idx="122">
                  <c:v>1.555037084969872</c:v>
                </c:pt>
                <c:pt idx="123">
                  <c:v>1.1757706094608589</c:v>
                </c:pt>
                <c:pt idx="124">
                  <c:v>1.1620781428386986</c:v>
                </c:pt>
                <c:pt idx="125">
                  <c:v>1.1388630336687524</c:v>
                </c:pt>
                <c:pt idx="126">
                  <c:v>1.116150289840516</c:v>
                </c:pt>
                <c:pt idx="127">
                  <c:v>1.0945146835258379</c:v>
                </c:pt>
                <c:pt idx="128">
                  <c:v>1.0737958534403118</c:v>
                </c:pt>
                <c:pt idx="129">
                  <c:v>1.0881558455665621</c:v>
                </c:pt>
                <c:pt idx="130">
                  <c:v>1.0675568963617086</c:v>
                </c:pt>
                <c:pt idx="131">
                  <c:v>1.0475575866830587</c:v>
                </c:pt>
                <c:pt idx="132">
                  <c:v>1.0281443323785315</c:v>
                </c:pt>
                <c:pt idx="133">
                  <c:v>1.0089298279955581</c:v>
                </c:pt>
                <c:pt idx="134">
                  <c:v>0.99007482065739805</c:v>
                </c:pt>
                <c:pt idx="135">
                  <c:v>0.97217013141297071</c:v>
                </c:pt>
                <c:pt idx="136">
                  <c:v>0.95477559197804296</c:v>
                </c:pt>
                <c:pt idx="137">
                  <c:v>0.93791702861968529</c:v>
                </c:pt>
                <c:pt idx="138">
                  <c:v>0.93065552894967285</c:v>
                </c:pt>
                <c:pt idx="139">
                  <c:v>0.91461000737380871</c:v>
                </c:pt>
                <c:pt idx="140">
                  <c:v>0.89890779251444053</c:v>
                </c:pt>
                <c:pt idx="141">
                  <c:v>0.88343394609853088</c:v>
                </c:pt>
                <c:pt idx="142">
                  <c:v>0.86862549187580307</c:v>
                </c:pt>
                <c:pt idx="143">
                  <c:v>0.86225286973887616</c:v>
                </c:pt>
                <c:pt idx="144">
                  <c:v>0.84746959537395339</c:v>
                </c:pt>
                <c:pt idx="145">
                  <c:v>0.83317171430768844</c:v>
                </c:pt>
                <c:pt idx="146">
                  <c:v>0.81900743673374254</c:v>
                </c:pt>
                <c:pt idx="147">
                  <c:v>0.80572126642272268</c:v>
                </c:pt>
                <c:pt idx="148">
                  <c:v>0.79876102802433546</c:v>
                </c:pt>
                <c:pt idx="149">
                  <c:v>0.79298859993389326</c:v>
                </c:pt>
                <c:pt idx="150">
                  <c:v>0.7874644114817585</c:v>
                </c:pt>
                <c:pt idx="151">
                  <c:v>0.7820164750866816</c:v>
                </c:pt>
                <c:pt idx="152">
                  <c:v>0.77661313465016879</c:v>
                </c:pt>
                <c:pt idx="153">
                  <c:v>0.77124867226788563</c:v>
                </c:pt>
                <c:pt idx="154">
                  <c:v>0.76592126499602142</c:v>
                </c:pt>
                <c:pt idx="155">
                  <c:v>0.76063065687516584</c:v>
                </c:pt>
                <c:pt idx="156">
                  <c:v>0.75537659371396815</c:v>
                </c:pt>
                <c:pt idx="157">
                  <c:v>0.75015856067480413</c:v>
                </c:pt>
                <c:pt idx="158">
                  <c:v>3.0113746859840704</c:v>
                </c:pt>
                <c:pt idx="159">
                  <c:v>0.95848627717271795</c:v>
                </c:pt>
                <c:pt idx="160">
                  <c:v>0.94068278894113622</c:v>
                </c:pt>
                <c:pt idx="161">
                  <c:v>0.92231658190438859</c:v>
                </c:pt>
                <c:pt idx="162">
                  <c:v>0.90430655598541665</c:v>
                </c:pt>
                <c:pt idx="163">
                  <c:v>0.9383257614874001</c:v>
                </c:pt>
                <c:pt idx="164">
                  <c:v>0.91988280787750543</c:v>
                </c:pt>
                <c:pt idx="165">
                  <c:v>0.90194516133385938</c:v>
                </c:pt>
                <c:pt idx="166">
                  <c:v>0.88442172903854077</c:v>
                </c:pt>
                <c:pt idx="167">
                  <c:v>0.87092884796553449</c:v>
                </c:pt>
                <c:pt idx="168">
                  <c:v>0.86611419799406375</c:v>
                </c:pt>
                <c:pt idx="169">
                  <c:v>0.84869865089786489</c:v>
                </c:pt>
                <c:pt idx="170">
                  <c:v>0.83233984035265984</c:v>
                </c:pt>
                <c:pt idx="171">
                  <c:v>0.8161954231633809</c:v>
                </c:pt>
                <c:pt idx="172">
                  <c:v>0.80049775935500589</c:v>
                </c:pt>
                <c:pt idx="173">
                  <c:v>0.78519727257605954</c:v>
                </c:pt>
                <c:pt idx="174">
                  <c:v>0.7701776016664551</c:v>
                </c:pt>
                <c:pt idx="175">
                  <c:v>0.75558838276544937</c:v>
                </c:pt>
                <c:pt idx="176">
                  <c:v>0.7412926176507515</c:v>
                </c:pt>
                <c:pt idx="177">
                  <c:v>0.72729937258572264</c:v>
                </c:pt>
                <c:pt idx="178">
                  <c:v>0.7137759217477907</c:v>
                </c:pt>
                <c:pt idx="179">
                  <c:v>0.70032077971962881</c:v>
                </c:pt>
                <c:pt idx="180">
                  <c:v>0.68735357421722543</c:v>
                </c:pt>
                <c:pt idx="181">
                  <c:v>0.6745679630568997</c:v>
                </c:pt>
                <c:pt idx="182">
                  <c:v>0.66208815238099528</c:v>
                </c:pt>
                <c:pt idx="183">
                  <c:v>0.64948737720855998</c:v>
                </c:pt>
                <c:pt idx="184">
                  <c:v>0.6372913523471414</c:v>
                </c:pt>
                <c:pt idx="185">
                  <c:v>0.62520388367682389</c:v>
                </c:pt>
                <c:pt idx="186">
                  <c:v>0.61490541279413224</c:v>
                </c:pt>
                <c:pt idx="187">
                  <c:v>0.60956470703401366</c:v>
                </c:pt>
                <c:pt idx="188">
                  <c:v>0.60515426855005783</c:v>
                </c:pt>
                <c:pt idx="189">
                  <c:v>0.60093762278483775</c:v>
                </c:pt>
                <c:pt idx="190">
                  <c:v>0.59677996316811865</c:v>
                </c:pt>
                <c:pt idx="191">
                  <c:v>0.59265648156300943</c:v>
                </c:pt>
                <c:pt idx="192">
                  <c:v>0.58856248093602492</c:v>
                </c:pt>
                <c:pt idx="193">
                  <c:v>0.58449694209385972</c:v>
                </c:pt>
                <c:pt idx="194">
                  <c:v>0.58045951933666062</c:v>
                </c:pt>
                <c:pt idx="195">
                  <c:v>0.57644999119390095</c:v>
                </c:pt>
                <c:pt idx="196">
                  <c:v>0.57418610014545657</c:v>
                </c:pt>
                <c:pt idx="197">
                  <c:v>0.56882790837269048</c:v>
                </c:pt>
                <c:pt idx="198">
                  <c:v>0.56464424097076871</c:v>
                </c:pt>
                <c:pt idx="199">
                  <c:v>0.56496489011087381</c:v>
                </c:pt>
                <c:pt idx="200">
                  <c:v>0.55759608621476153</c:v>
                </c:pt>
                <c:pt idx="201">
                  <c:v>0.55311077650516671</c:v>
                </c:pt>
                <c:pt idx="202">
                  <c:v>0.54917430564896408</c:v>
                </c:pt>
                <c:pt idx="203">
                  <c:v>0.54535970082871099</c:v>
                </c:pt>
                <c:pt idx="204">
                  <c:v>0.8797481014226215</c:v>
                </c:pt>
                <c:pt idx="205">
                  <c:v>0.6662528597458256</c:v>
                </c:pt>
                <c:pt idx="206">
                  <c:v>1.5765678166288839</c:v>
                </c:pt>
                <c:pt idx="207">
                  <c:v>0.81212228347775328</c:v>
                </c:pt>
                <c:pt idx="208">
                  <c:v>0.80361915594304478</c:v>
                </c:pt>
                <c:pt idx="209">
                  <c:v>0.78260876188070805</c:v>
                </c:pt>
                <c:pt idx="210">
                  <c:v>0.76231309399647762</c:v>
                </c:pt>
                <c:pt idx="211">
                  <c:v>0.74294904615979096</c:v>
                </c:pt>
                <c:pt idx="212">
                  <c:v>0.72445499383914569</c:v>
                </c:pt>
                <c:pt idx="213">
                  <c:v>0.70669005111508187</c:v>
                </c:pt>
                <c:pt idx="214">
                  <c:v>0.68926167715170694</c:v>
                </c:pt>
                <c:pt idx="215">
                  <c:v>0.67252764389712771</c:v>
                </c:pt>
                <c:pt idx="216">
                  <c:v>0.65591300218457627</c:v>
                </c:pt>
                <c:pt idx="217">
                  <c:v>0.63966558276198071</c:v>
                </c:pt>
                <c:pt idx="218">
                  <c:v>0.62327355404341278</c:v>
                </c:pt>
                <c:pt idx="219">
                  <c:v>0.60770231404707298</c:v>
                </c:pt>
                <c:pt idx="220">
                  <c:v>0.59240185724675631</c:v>
                </c:pt>
                <c:pt idx="221">
                  <c:v>0.58720389309434096</c:v>
                </c:pt>
                <c:pt idx="222">
                  <c:v>0.58206083338682624</c:v>
                </c:pt>
                <c:pt idx="223">
                  <c:v>0.56710830386146127</c:v>
                </c:pt>
                <c:pt idx="224">
                  <c:v>0.55252892431844181</c:v>
                </c:pt>
                <c:pt idx="225">
                  <c:v>0.5383317498779292</c:v>
                </c:pt>
                <c:pt idx="226">
                  <c:v>0.52460891074864857</c:v>
                </c:pt>
                <c:pt idx="227">
                  <c:v>0.51120431906982156</c:v>
                </c:pt>
                <c:pt idx="228">
                  <c:v>0.49764095394433711</c:v>
                </c:pt>
                <c:pt idx="229">
                  <c:v>0.48441078003657662</c:v>
                </c:pt>
                <c:pt idx="230">
                  <c:v>0.4807669129415913</c:v>
                </c:pt>
                <c:pt idx="231">
                  <c:v>0.47715333185664804</c:v>
                </c:pt>
                <c:pt idx="232">
                  <c:v>0.47356973969149513</c:v>
                </c:pt>
                <c:pt idx="233">
                  <c:v>0.46087616997510317</c:v>
                </c:pt>
                <c:pt idx="234">
                  <c:v>0.4484339707367177</c:v>
                </c:pt>
                <c:pt idx="235">
                  <c:v>0.43842647940026086</c:v>
                </c:pt>
                <c:pt idx="236">
                  <c:v>0.43413476865542222</c:v>
                </c:pt>
                <c:pt idx="237">
                  <c:v>0.43090502754954751</c:v>
                </c:pt>
                <c:pt idx="238">
                  <c:v>0.42788632610137511</c:v>
                </c:pt>
                <c:pt idx="239">
                  <c:v>0.42493060149389655</c:v>
                </c:pt>
                <c:pt idx="240">
                  <c:v>0.42199529524876433</c:v>
                </c:pt>
                <c:pt idx="241">
                  <c:v>0.41907290453186791</c:v>
                </c:pt>
                <c:pt idx="242">
                  <c:v>0.41617679336830538</c:v>
                </c:pt>
                <c:pt idx="243">
                  <c:v>0.41330180105478481</c:v>
                </c:pt>
                <c:pt idx="244">
                  <c:v>0.41044687141660474</c:v>
                </c:pt>
                <c:pt idx="245">
                  <c:v>0.40761169944985709</c:v>
                </c:pt>
                <c:pt idx="246">
                  <c:v>0.40479611825317041</c:v>
                </c:pt>
                <c:pt idx="247">
                  <c:v>0.40199998694086375</c:v>
                </c:pt>
                <c:pt idx="248">
                  <c:v>0.39922317014586034</c:v>
                </c:pt>
                <c:pt idx="249">
                  <c:v>0.39646553427631892</c:v>
                </c:pt>
                <c:pt idx="250">
                  <c:v>0.39372694678010189</c:v>
                </c:pt>
                <c:pt idx="251">
                  <c:v>0.39100727609698449</c:v>
                </c:pt>
                <c:pt idx="252">
                  <c:v>0.38830639155288676</c:v>
                </c:pt>
                <c:pt idx="253">
                  <c:v>0.38562416338135125</c:v>
                </c:pt>
                <c:pt idx="254">
                  <c:v>0.38296046271319506</c:v>
                </c:pt>
                <c:pt idx="255">
                  <c:v>0.38031516156956702</c:v>
                </c:pt>
                <c:pt idx="256">
                  <c:v>0.3776881328556605</c:v>
                </c:pt>
                <c:pt idx="257">
                  <c:v>0.37507925035458251</c:v>
                </c:pt>
                <c:pt idx="258">
                  <c:v>0.37248838872128509</c:v>
                </c:pt>
                <c:pt idx="259">
                  <c:v>0.36991542347654172</c:v>
                </c:pt>
                <c:pt idx="260">
                  <c:v>0.36736023100096671</c:v>
                </c:pt>
                <c:pt idx="261">
                  <c:v>0.36482268852907596</c:v>
                </c:pt>
                <c:pt idx="262">
                  <c:v>0.36230267414338851</c:v>
                </c:pt>
                <c:pt idx="263">
                  <c:v>0.35980006676856896</c:v>
                </c:pt>
                <c:pt idx="264">
                  <c:v>0.35731474616561026</c:v>
                </c:pt>
                <c:pt idx="265">
                  <c:v>0.35484659292605697</c:v>
                </c:pt>
                <c:pt idx="266">
                  <c:v>0.352395488466268</c:v>
                </c:pt>
                <c:pt idx="267">
                  <c:v>0.34996131502171929</c:v>
                </c:pt>
                <c:pt idx="268">
                  <c:v>0.34754395564134588</c:v>
                </c:pt>
                <c:pt idx="269">
                  <c:v>0.34514329418192269</c:v>
                </c:pt>
                <c:pt idx="270">
                  <c:v>0.34275921530248465</c:v>
                </c:pt>
                <c:pt idx="271">
                  <c:v>0.34039160445878475</c:v>
                </c:pt>
                <c:pt idx="272">
                  <c:v>0.33804034789779103</c:v>
                </c:pt>
                <c:pt idx="273">
                  <c:v>0.33570533265222108</c:v>
                </c:pt>
                <c:pt idx="274">
                  <c:v>0.33338644653511446</c:v>
                </c:pt>
                <c:pt idx="275">
                  <c:v>0.33108357813444278</c:v>
                </c:pt>
                <c:pt idx="276">
                  <c:v>0.32879661680775668</c:v>
                </c:pt>
                <c:pt idx="277">
                  <c:v>0.32652545267687</c:v>
                </c:pt>
                <c:pt idx="278">
                  <c:v>0.32426997662258056</c:v>
                </c:pt>
                <c:pt idx="279">
                  <c:v>0.32203008027942787</c:v>
                </c:pt>
                <c:pt idx="280">
                  <c:v>0.319805656030486</c:v>
                </c:pt>
                <c:pt idx="281">
                  <c:v>0.31759659700219373</c:v>
                </c:pt>
                <c:pt idx="282">
                  <c:v>0.3178079132628841</c:v>
                </c:pt>
                <c:pt idx="283">
                  <c:v>0.31400744361238098</c:v>
                </c:pt>
                <c:pt idx="284">
                  <c:v>0.31120375560939645</c:v>
                </c:pt>
                <c:pt idx="285">
                  <c:v>0.30893808164197861</c:v>
                </c:pt>
                <c:pt idx="286">
                  <c:v>0.30678287728296866</c:v>
                </c:pt>
                <c:pt idx="287">
                  <c:v>0.30465989495744522</c:v>
                </c:pt>
                <c:pt idx="288">
                  <c:v>0.30255474632787333</c:v>
                </c:pt>
                <c:pt idx="289">
                  <c:v>0.30046471841452027</c:v>
                </c:pt>
                <c:pt idx="290">
                  <c:v>0.35681795851518772</c:v>
                </c:pt>
                <c:pt idx="291">
                  <c:v>0.50094835429651363</c:v>
                </c:pt>
                <c:pt idx="292">
                  <c:v>0.40662124796077542</c:v>
                </c:pt>
                <c:pt idx="293">
                  <c:v>0.3879994687268658</c:v>
                </c:pt>
                <c:pt idx="294">
                  <c:v>0.37037512195398048</c:v>
                </c:pt>
                <c:pt idx="295">
                  <c:v>0.35322702861324629</c:v>
                </c:pt>
                <c:pt idx="296">
                  <c:v>0.33652207482497731</c:v>
                </c:pt>
                <c:pt idx="297">
                  <c:v>0.32023149635148707</c:v>
                </c:pt>
                <c:pt idx="298">
                  <c:v>0.30433013575373508</c:v>
                </c:pt>
                <c:pt idx="299">
                  <c:v>0.28879585019193788</c:v>
                </c:pt>
                <c:pt idx="300">
                  <c:v>0.27995226361329506</c:v>
                </c:pt>
                <c:pt idx="301">
                  <c:v>0.27676640353632831</c:v>
                </c:pt>
                <c:pt idx="302">
                  <c:v>0.27462573076495905</c:v>
                </c:pt>
                <c:pt idx="303">
                  <c:v>0.27268690325652473</c:v>
                </c:pt>
                <c:pt idx="304">
                  <c:v>0.27079566636512237</c:v>
                </c:pt>
                <c:pt idx="305">
                  <c:v>0.26892374532874014</c:v>
                </c:pt>
                <c:pt idx="306">
                  <c:v>0.26706589761316141</c:v>
                </c:pt>
                <c:pt idx="307">
                  <c:v>0.26522109195633597</c:v>
                </c:pt>
                <c:pt idx="308">
                  <c:v>0.26338906750650798</c:v>
                </c:pt>
                <c:pt idx="309">
                  <c:v>0.26225688081650428</c:v>
                </c:pt>
                <c:pt idx="310">
                  <c:v>0.25988854048175963</c:v>
                </c:pt>
                <c:pt idx="311">
                  <c:v>0.25799156474191004</c:v>
                </c:pt>
                <c:pt idx="312">
                  <c:v>0.25619087670703189</c:v>
                </c:pt>
                <c:pt idx="313">
                  <c:v>0.25441783474313995</c:v>
                </c:pt>
                <c:pt idx="314">
                  <c:v>0.25265982037566159</c:v>
                </c:pt>
                <c:pt idx="315">
                  <c:v>0.25734310844551317</c:v>
                </c:pt>
                <c:pt idx="316">
                  <c:v>0.25035653400426261</c:v>
                </c:pt>
                <c:pt idx="317">
                  <c:v>0.24767488703967566</c:v>
                </c:pt>
                <c:pt idx="318">
                  <c:v>0.24578997009713349</c:v>
                </c:pt>
                <c:pt idx="319">
                  <c:v>0.24406034541120075</c:v>
                </c:pt>
                <c:pt idx="320">
                  <c:v>0.24236867840155535</c:v>
                </c:pt>
                <c:pt idx="321">
                  <c:v>0.24069345180553042</c:v>
                </c:pt>
                <c:pt idx="322">
                  <c:v>0.23903066619630281</c:v>
                </c:pt>
                <c:pt idx="323">
                  <c:v>0.23737952522160891</c:v>
                </c:pt>
                <c:pt idx="324">
                  <c:v>0.23573981856738782</c:v>
                </c:pt>
                <c:pt idx="325">
                  <c:v>0.23411144350651802</c:v>
                </c:pt>
                <c:pt idx="326">
                  <c:v>0.23249431742498267</c:v>
                </c:pt>
                <c:pt idx="327">
                  <c:v>0.23088836182678452</c:v>
                </c:pt>
                <c:pt idx="328">
                  <c:v>0.22929349940666879</c:v>
                </c:pt>
                <c:pt idx="329">
                  <c:v>0.22908400562831155</c:v>
                </c:pt>
                <c:pt idx="330">
                  <c:v>0.22638800791755267</c:v>
                </c:pt>
                <c:pt idx="331">
                  <c:v>0.22462064290304987</c:v>
                </c:pt>
                <c:pt idx="332">
                  <c:v>0.22303185455791455</c:v>
                </c:pt>
                <c:pt idx="333">
                  <c:v>0.22148445638026229</c:v>
                </c:pt>
                <c:pt idx="334">
                  <c:v>0.21995330746164651</c:v>
                </c:pt>
                <c:pt idx="335">
                  <c:v>0.21843375155322162</c:v>
                </c:pt>
                <c:pt idx="336">
                  <c:v>0.2169248778381348</c:v>
                </c:pt>
                <c:pt idx="337">
                  <c:v>0.21542646065305332</c:v>
                </c:pt>
                <c:pt idx="338">
                  <c:v>0.21393840000338119</c:v>
                </c:pt>
                <c:pt idx="339">
                  <c:v>0.21246061927509363</c:v>
                </c:pt>
                <c:pt idx="340">
                  <c:v>0.21099304653155138</c:v>
                </c:pt>
                <c:pt idx="341">
                  <c:v>0.2095356110913891</c:v>
                </c:pt>
                <c:pt idx="342">
                  <c:v>0.20808824290011937</c:v>
                </c:pt>
                <c:pt idx="343">
                  <c:v>0.20665087241250379</c:v>
                </c:pt>
                <c:pt idx="344">
                  <c:v>0.20522343056832204</c:v>
                </c:pt>
                <c:pt idx="345">
                  <c:v>0.20380584878523472</c:v>
                </c:pt>
                <c:pt idx="346">
                  <c:v>0.20239805895479016</c:v>
                </c:pt>
                <c:pt idx="347">
                  <c:v>0.20099999343902461</c:v>
                </c:pt>
                <c:pt idx="348">
                  <c:v>0.19961158506718873</c:v>
                </c:pt>
                <c:pt idx="349">
                  <c:v>0.19823276713251664</c:v>
                </c:pt>
                <c:pt idx="350">
                  <c:v>0.19686347338901974</c:v>
                </c:pt>
                <c:pt idx="351">
                  <c:v>0.19550363804830415</c:v>
                </c:pt>
                <c:pt idx="352">
                  <c:v>0.19415319577640938</c:v>
                </c:pt>
                <c:pt idx="353">
                  <c:v>0.85047408204108677</c:v>
                </c:pt>
                <c:pt idx="354">
                  <c:v>0.36819837602589522</c:v>
                </c:pt>
                <c:pt idx="355">
                  <c:v>0.46966792559329362</c:v>
                </c:pt>
                <c:pt idx="356">
                  <c:v>0.40475862496216841</c:v>
                </c:pt>
                <c:pt idx="357">
                  <c:v>0.38166829550119785</c:v>
                </c:pt>
                <c:pt idx="358">
                  <c:v>0.36007796247306995</c:v>
                </c:pt>
                <c:pt idx="359">
                  <c:v>0.33896968751429135</c:v>
                </c:pt>
                <c:pt idx="360">
                  <c:v>0.31853649389306626</c:v>
                </c:pt>
                <c:pt idx="361">
                  <c:v>0.29957207705675803</c:v>
                </c:pt>
                <c:pt idx="362">
                  <c:v>0.28113318078993177</c:v>
                </c:pt>
                <c:pt idx="363">
                  <c:v>0.26333033264093092</c:v>
                </c:pt>
                <c:pt idx="364">
                  <c:v>0.2560673924536615</c:v>
                </c:pt>
                <c:pt idx="365">
                  <c:v>0.36713042818837038</c:v>
                </c:pt>
                <c:pt idx="366">
                  <c:v>0.32758929159983641</c:v>
                </c:pt>
                <c:pt idx="367">
                  <c:v>0.3071967897855391</c:v>
                </c:pt>
                <c:pt idx="368">
                  <c:v>0.31947917306998264</c:v>
                </c:pt>
                <c:pt idx="369">
                  <c:v>0.34383115619816351</c:v>
                </c:pt>
                <c:pt idx="370">
                  <c:v>0.31710351555428129</c:v>
                </c:pt>
                <c:pt idx="371">
                  <c:v>0.29749549197939074</c:v>
                </c:pt>
                <c:pt idx="372">
                  <c:v>0.27877534784649555</c:v>
                </c:pt>
                <c:pt idx="373">
                  <c:v>0.27979840552473945</c:v>
                </c:pt>
                <c:pt idx="374">
                  <c:v>0.30538517857132369</c:v>
                </c:pt>
                <c:pt idx="375">
                  <c:v>0.29045036164254978</c:v>
                </c:pt>
                <c:pt idx="376">
                  <c:v>0.53409420419516729</c:v>
                </c:pt>
                <c:pt idx="377">
                  <c:v>1.1003203525532608</c:v>
                </c:pt>
                <c:pt idx="378">
                  <c:v>0.52412519806338786</c:v>
                </c:pt>
                <c:pt idx="379">
                  <c:v>0.63395068024610968</c:v>
                </c:pt>
                <c:pt idx="380">
                  <c:v>4.5175914471603082</c:v>
                </c:pt>
                <c:pt idx="381">
                  <c:v>0.61691379545548219</c:v>
                </c:pt>
                <c:pt idx="382">
                  <c:v>0.58614904641326526</c:v>
                </c:pt>
                <c:pt idx="383">
                  <c:v>0.5620020186671264</c:v>
                </c:pt>
                <c:pt idx="384">
                  <c:v>1.4277184928073856</c:v>
                </c:pt>
                <c:pt idx="385">
                  <c:v>1.5999876886435229</c:v>
                </c:pt>
                <c:pt idx="386">
                  <c:v>0.84953650867456343</c:v>
                </c:pt>
                <c:pt idx="387">
                  <c:v>0.91872873505915864</c:v>
                </c:pt>
                <c:pt idx="388">
                  <c:v>0.75846035364885067</c:v>
                </c:pt>
                <c:pt idx="389">
                  <c:v>1.722289407156717</c:v>
                </c:pt>
                <c:pt idx="390">
                  <c:v>3.5110279578053696</c:v>
                </c:pt>
                <c:pt idx="391">
                  <c:v>0.91770027241836372</c:v>
                </c:pt>
                <c:pt idx="392">
                  <c:v>1.250655409863207</c:v>
                </c:pt>
                <c:pt idx="393">
                  <c:v>0.93279263031670945</c:v>
                </c:pt>
                <c:pt idx="394">
                  <c:v>0.9217917843025234</c:v>
                </c:pt>
                <c:pt idx="395">
                  <c:v>0.88806554619431699</c:v>
                </c:pt>
                <c:pt idx="396">
                  <c:v>0.85758039238684658</c:v>
                </c:pt>
                <c:pt idx="397">
                  <c:v>0.82880784106439531</c:v>
                </c:pt>
                <c:pt idx="398">
                  <c:v>0.80129362316826303</c:v>
                </c:pt>
                <c:pt idx="399">
                  <c:v>0.77556112430408697</c:v>
                </c:pt>
                <c:pt idx="400">
                  <c:v>0.75070731440007654</c:v>
                </c:pt>
                <c:pt idx="401">
                  <c:v>3.7908742771237036</c:v>
                </c:pt>
                <c:pt idx="402">
                  <c:v>0.91415722460781357</c:v>
                </c:pt>
                <c:pt idx="403">
                  <c:v>1.0727623335827858</c:v>
                </c:pt>
                <c:pt idx="404">
                  <c:v>0.95091162197132961</c:v>
                </c:pt>
                <c:pt idx="405">
                  <c:v>0.91884119847154233</c:v>
                </c:pt>
                <c:pt idx="406">
                  <c:v>1.0565585336100765</c:v>
                </c:pt>
                <c:pt idx="407">
                  <c:v>0.92305964345121227</c:v>
                </c:pt>
                <c:pt idx="408">
                  <c:v>0.89050455394244232</c:v>
                </c:pt>
                <c:pt idx="409">
                  <c:v>1.2803831439840603</c:v>
                </c:pt>
                <c:pt idx="410">
                  <c:v>3.6513294694253116</c:v>
                </c:pt>
                <c:pt idx="411">
                  <c:v>1.0121656773795482</c:v>
                </c:pt>
                <c:pt idx="412">
                  <c:v>1.0319616048037661</c:v>
                </c:pt>
                <c:pt idx="413">
                  <c:v>1.331917472812618</c:v>
                </c:pt>
                <c:pt idx="414">
                  <c:v>1.8156888855314173</c:v>
                </c:pt>
                <c:pt idx="415">
                  <c:v>2.6519881878991938</c:v>
                </c:pt>
                <c:pt idx="416">
                  <c:v>1.1454662208913822</c:v>
                </c:pt>
                <c:pt idx="417">
                  <c:v>1.5700778627603911</c:v>
                </c:pt>
                <c:pt idx="418">
                  <c:v>1.1644196254637111</c:v>
                </c:pt>
                <c:pt idx="419">
                  <c:v>1.1312634546734848</c:v>
                </c:pt>
                <c:pt idx="420">
                  <c:v>1.0997825339752283</c:v>
                </c:pt>
                <c:pt idx="421">
                  <c:v>1.1993639205178626</c:v>
                </c:pt>
                <c:pt idx="422">
                  <c:v>1.667210074016525</c:v>
                </c:pt>
                <c:pt idx="423">
                  <c:v>3.6633457287263895</c:v>
                </c:pt>
                <c:pt idx="424">
                  <c:v>1.280548761130756</c:v>
                </c:pt>
                <c:pt idx="425">
                  <c:v>1.4818960243703039</c:v>
                </c:pt>
                <c:pt idx="426">
                  <c:v>1.4002028262459321</c:v>
                </c:pt>
                <c:pt idx="427">
                  <c:v>1.2966711495206757</c:v>
                </c:pt>
                <c:pt idx="428">
                  <c:v>1.2600258687741439</c:v>
                </c:pt>
                <c:pt idx="429">
                  <c:v>1.3145196839269824</c:v>
                </c:pt>
                <c:pt idx="430">
                  <c:v>1.2987216944106807</c:v>
                </c:pt>
                <c:pt idx="431">
                  <c:v>1.3426541602135749</c:v>
                </c:pt>
                <c:pt idx="432">
                  <c:v>3.8967337086269653</c:v>
                </c:pt>
                <c:pt idx="433">
                  <c:v>1.3732289920047229</c:v>
                </c:pt>
                <c:pt idx="434">
                  <c:v>1.3366716295307792</c:v>
                </c:pt>
                <c:pt idx="435">
                  <c:v>1.3128689858356475</c:v>
                </c:pt>
                <c:pt idx="436">
                  <c:v>1.2802958736979464</c:v>
                </c:pt>
                <c:pt idx="437">
                  <c:v>1.2498130312072988</c:v>
                </c:pt>
                <c:pt idx="438">
                  <c:v>1.2205056175772</c:v>
                </c:pt>
                <c:pt idx="439">
                  <c:v>3.4157869225617068</c:v>
                </c:pt>
                <c:pt idx="440">
                  <c:v>1.6839221207160469</c:v>
                </c:pt>
                <c:pt idx="441">
                  <c:v>1.3705877929453154</c:v>
                </c:pt>
                <c:pt idx="442">
                  <c:v>1.3360611722801892</c:v>
                </c:pt>
                <c:pt idx="443">
                  <c:v>1.3034853248572471</c:v>
                </c:pt>
                <c:pt idx="444">
                  <c:v>1.3162907847576868</c:v>
                </c:pt>
                <c:pt idx="445">
                  <c:v>1.3254612624506128</c:v>
                </c:pt>
                <c:pt idx="446">
                  <c:v>1.7608617397485922</c:v>
                </c:pt>
                <c:pt idx="447">
                  <c:v>4.7096994654674731</c:v>
                </c:pt>
                <c:pt idx="448">
                  <c:v>4.4423923029520473</c:v>
                </c:pt>
                <c:pt idx="449">
                  <c:v>1.5771776837642764</c:v>
                </c:pt>
                <c:pt idx="450">
                  <c:v>1.5367020029417442</c:v>
                </c:pt>
                <c:pt idx="451">
                  <c:v>1.8877480129210482</c:v>
                </c:pt>
                <c:pt idx="452">
                  <c:v>1.547487470093144</c:v>
                </c:pt>
                <c:pt idx="453">
                  <c:v>1.5123724787009842</c:v>
                </c:pt>
                <c:pt idx="454">
                  <c:v>1.4797236122985906</c:v>
                </c:pt>
                <c:pt idx="455">
                  <c:v>1.4489487713245175</c:v>
                </c:pt>
                <c:pt idx="456">
                  <c:v>1.4198415732670424</c:v>
                </c:pt>
                <c:pt idx="457">
                  <c:v>1.3922100039170502</c:v>
                </c:pt>
                <c:pt idx="458">
                  <c:v>1.3652935211088293</c:v>
                </c:pt>
                <c:pt idx="459">
                  <c:v>1.3396088446425769</c:v>
                </c:pt>
                <c:pt idx="460">
                  <c:v>1.3151425955461176</c:v>
                </c:pt>
                <c:pt idx="461">
                  <c:v>1.2909660557627085</c:v>
                </c:pt>
                <c:pt idx="462">
                  <c:v>1.267419288466483</c:v>
                </c:pt>
                <c:pt idx="463">
                  <c:v>1.244594277679641</c:v>
                </c:pt>
                <c:pt idx="464">
                  <c:v>1.2226787994109447</c:v>
                </c:pt>
                <c:pt idx="465">
                  <c:v>1.2011741946482384</c:v>
                </c:pt>
                <c:pt idx="466">
                  <c:v>1.2329503359332978</c:v>
                </c:pt>
                <c:pt idx="467">
                  <c:v>1.2781099064504722</c:v>
                </c:pt>
                <c:pt idx="468">
                  <c:v>1.2498383068053016</c:v>
                </c:pt>
                <c:pt idx="469">
                  <c:v>1.2260341587066781</c:v>
                </c:pt>
                <c:pt idx="470">
                  <c:v>1.2031432897938044</c:v>
                </c:pt>
                <c:pt idx="471">
                  <c:v>1.1807566961369567</c:v>
                </c:pt>
                <c:pt idx="472">
                  <c:v>1.1593326141471956</c:v>
                </c:pt>
                <c:pt idx="473">
                  <c:v>1.1377426982622714</c:v>
                </c:pt>
                <c:pt idx="474">
                  <c:v>1.1173921051572326</c:v>
                </c:pt>
                <c:pt idx="475">
                  <c:v>1.0973055341692701</c:v>
                </c:pt>
                <c:pt idx="476">
                  <c:v>1.0778062093853245</c:v>
                </c:pt>
                <c:pt idx="477">
                  <c:v>1.0589538867353285</c:v>
                </c:pt>
                <c:pt idx="478">
                  <c:v>1.0404220175145216</c:v>
                </c:pt>
                <c:pt idx="479">
                  <c:v>1.0222269768581513</c:v>
                </c:pt>
                <c:pt idx="480">
                  <c:v>1.0057763005875822</c:v>
                </c:pt>
                <c:pt idx="481">
                  <c:v>0.99711227682307901</c:v>
                </c:pt>
                <c:pt idx="482">
                  <c:v>0.98991088583881615</c:v>
                </c:pt>
                <c:pt idx="483">
                  <c:v>1.8356341953950777</c:v>
                </c:pt>
                <c:pt idx="484">
                  <c:v>1.1141552147920808</c:v>
                </c:pt>
                <c:pt idx="485">
                  <c:v>1.1084253157369801</c:v>
                </c:pt>
                <c:pt idx="486">
                  <c:v>1.0878180419799051</c:v>
                </c:pt>
                <c:pt idx="487">
                  <c:v>1.555037084969872</c:v>
                </c:pt>
                <c:pt idx="488">
                  <c:v>1.1757706094608589</c:v>
                </c:pt>
                <c:pt idx="489">
                  <c:v>1.1620781428386986</c:v>
                </c:pt>
                <c:pt idx="490">
                  <c:v>1.1388630336687524</c:v>
                </c:pt>
                <c:pt idx="491">
                  <c:v>1.116150289840516</c:v>
                </c:pt>
                <c:pt idx="492">
                  <c:v>1.0945146835258379</c:v>
                </c:pt>
                <c:pt idx="493">
                  <c:v>1.0737958534403118</c:v>
                </c:pt>
                <c:pt idx="494">
                  <c:v>1.0881558455665621</c:v>
                </c:pt>
                <c:pt idx="495">
                  <c:v>1.0675568963617086</c:v>
                </c:pt>
                <c:pt idx="496">
                  <c:v>1.0475575866830587</c:v>
                </c:pt>
                <c:pt idx="497">
                  <c:v>1.0281443323785315</c:v>
                </c:pt>
                <c:pt idx="498">
                  <c:v>1.0089298279955581</c:v>
                </c:pt>
                <c:pt idx="499">
                  <c:v>0.99007482065739805</c:v>
                </c:pt>
                <c:pt idx="500">
                  <c:v>0.97217013141297071</c:v>
                </c:pt>
                <c:pt idx="501">
                  <c:v>0.95477559197804296</c:v>
                </c:pt>
                <c:pt idx="502">
                  <c:v>0.93791702861968529</c:v>
                </c:pt>
                <c:pt idx="503">
                  <c:v>0.93065552894967285</c:v>
                </c:pt>
                <c:pt idx="504">
                  <c:v>0.91461000737380871</c:v>
                </c:pt>
                <c:pt idx="505">
                  <c:v>0.89890779251444053</c:v>
                </c:pt>
                <c:pt idx="506">
                  <c:v>0.88343394609853088</c:v>
                </c:pt>
                <c:pt idx="507">
                  <c:v>0.86862549187580307</c:v>
                </c:pt>
                <c:pt idx="508">
                  <c:v>0.86225286973887616</c:v>
                </c:pt>
                <c:pt idx="509">
                  <c:v>0.84746959537395339</c:v>
                </c:pt>
                <c:pt idx="510">
                  <c:v>0.83317171430768844</c:v>
                </c:pt>
                <c:pt idx="511">
                  <c:v>0.81900743673374254</c:v>
                </c:pt>
                <c:pt idx="512">
                  <c:v>0.80572126642272268</c:v>
                </c:pt>
                <c:pt idx="513">
                  <c:v>0.79876102802433546</c:v>
                </c:pt>
                <c:pt idx="514">
                  <c:v>0.79298859993389326</c:v>
                </c:pt>
                <c:pt idx="515">
                  <c:v>0.7874644114817585</c:v>
                </c:pt>
                <c:pt idx="516">
                  <c:v>0.7820164750866816</c:v>
                </c:pt>
                <c:pt idx="517">
                  <c:v>0.77661313465016879</c:v>
                </c:pt>
                <c:pt idx="518">
                  <c:v>0.77124867226788563</c:v>
                </c:pt>
                <c:pt idx="519">
                  <c:v>0.76592126499602142</c:v>
                </c:pt>
                <c:pt idx="520">
                  <c:v>0.76063065687516584</c:v>
                </c:pt>
                <c:pt idx="521">
                  <c:v>0.75537659371396815</c:v>
                </c:pt>
                <c:pt idx="522">
                  <c:v>0.75015856067480413</c:v>
                </c:pt>
                <c:pt idx="523">
                  <c:v>3.0113746859840704</c:v>
                </c:pt>
                <c:pt idx="524">
                  <c:v>0.95848627717271795</c:v>
                </c:pt>
                <c:pt idx="525">
                  <c:v>0.94068278894113622</c:v>
                </c:pt>
                <c:pt idx="526">
                  <c:v>0.92231658190438859</c:v>
                </c:pt>
                <c:pt idx="527">
                  <c:v>0.90430655598541665</c:v>
                </c:pt>
                <c:pt idx="528">
                  <c:v>0.9383257614874001</c:v>
                </c:pt>
                <c:pt idx="529">
                  <c:v>0.91988280787750543</c:v>
                </c:pt>
                <c:pt idx="530">
                  <c:v>0.90194516133385938</c:v>
                </c:pt>
                <c:pt idx="531">
                  <c:v>0.88442172903854077</c:v>
                </c:pt>
                <c:pt idx="532">
                  <c:v>0.87092884796553449</c:v>
                </c:pt>
                <c:pt idx="533">
                  <c:v>0.86611419799406375</c:v>
                </c:pt>
                <c:pt idx="534">
                  <c:v>0.84869865089786489</c:v>
                </c:pt>
                <c:pt idx="535">
                  <c:v>0.83233984035265984</c:v>
                </c:pt>
                <c:pt idx="536">
                  <c:v>0.8161954231633809</c:v>
                </c:pt>
                <c:pt idx="537">
                  <c:v>0.80049775935500589</c:v>
                </c:pt>
                <c:pt idx="538">
                  <c:v>0.78519727257605954</c:v>
                </c:pt>
                <c:pt idx="539">
                  <c:v>0.7701776016664551</c:v>
                </c:pt>
                <c:pt idx="540">
                  <c:v>0.75558838276544937</c:v>
                </c:pt>
                <c:pt idx="541">
                  <c:v>0.7412926176507515</c:v>
                </c:pt>
                <c:pt idx="542">
                  <c:v>0.72729937258572264</c:v>
                </c:pt>
                <c:pt idx="543">
                  <c:v>0.7137759217477907</c:v>
                </c:pt>
                <c:pt idx="544">
                  <c:v>0.70032077971962881</c:v>
                </c:pt>
                <c:pt idx="545">
                  <c:v>0.68735357421722543</c:v>
                </c:pt>
                <c:pt idx="546">
                  <c:v>0.6745679630568997</c:v>
                </c:pt>
                <c:pt idx="547">
                  <c:v>0.66208815238099528</c:v>
                </c:pt>
                <c:pt idx="548">
                  <c:v>0.64948737720855998</c:v>
                </c:pt>
                <c:pt idx="549">
                  <c:v>0.6372913523471414</c:v>
                </c:pt>
                <c:pt idx="550">
                  <c:v>0.62520388367682389</c:v>
                </c:pt>
                <c:pt idx="551">
                  <c:v>0.61490541279413224</c:v>
                </c:pt>
                <c:pt idx="552">
                  <c:v>0.60956470703401366</c:v>
                </c:pt>
                <c:pt idx="553">
                  <c:v>0.60515426855005783</c:v>
                </c:pt>
                <c:pt idx="554">
                  <c:v>0.60093762278483775</c:v>
                </c:pt>
                <c:pt idx="555">
                  <c:v>0.59677996316811865</c:v>
                </c:pt>
                <c:pt idx="556">
                  <c:v>0.59265648156300943</c:v>
                </c:pt>
                <c:pt idx="557">
                  <c:v>0.58856248093602492</c:v>
                </c:pt>
                <c:pt idx="558">
                  <c:v>0.58449694209385972</c:v>
                </c:pt>
                <c:pt idx="559">
                  <c:v>0.58045951933666062</c:v>
                </c:pt>
                <c:pt idx="560">
                  <c:v>0.57644999119390095</c:v>
                </c:pt>
                <c:pt idx="561">
                  <c:v>0.57418610014545657</c:v>
                </c:pt>
                <c:pt idx="562">
                  <c:v>0.56882790837269048</c:v>
                </c:pt>
                <c:pt idx="563">
                  <c:v>0.56464424097076871</c:v>
                </c:pt>
                <c:pt idx="564">
                  <c:v>0.56496489011087381</c:v>
                </c:pt>
                <c:pt idx="565">
                  <c:v>0.55759608621476153</c:v>
                </c:pt>
                <c:pt idx="566">
                  <c:v>0.55311077650516671</c:v>
                </c:pt>
                <c:pt idx="567">
                  <c:v>0.54917430564896408</c:v>
                </c:pt>
                <c:pt idx="568">
                  <c:v>0.54535970082871099</c:v>
                </c:pt>
                <c:pt idx="569">
                  <c:v>0.8797481014226215</c:v>
                </c:pt>
                <c:pt idx="570">
                  <c:v>0.6662528597458256</c:v>
                </c:pt>
                <c:pt idx="571">
                  <c:v>1.5765678166288839</c:v>
                </c:pt>
                <c:pt idx="572">
                  <c:v>0.81212228347775328</c:v>
                </c:pt>
                <c:pt idx="573">
                  <c:v>0.80361915594304478</c:v>
                </c:pt>
                <c:pt idx="574">
                  <c:v>0.78260876188070805</c:v>
                </c:pt>
                <c:pt idx="575">
                  <c:v>0.76231309399647762</c:v>
                </c:pt>
                <c:pt idx="576">
                  <c:v>0.74294904615979096</c:v>
                </c:pt>
                <c:pt idx="577">
                  <c:v>0.72445499383914569</c:v>
                </c:pt>
                <c:pt idx="578">
                  <c:v>0.70669005111508187</c:v>
                </c:pt>
                <c:pt idx="579">
                  <c:v>0.68926167715170694</c:v>
                </c:pt>
                <c:pt idx="580">
                  <c:v>0.67252764389712771</c:v>
                </c:pt>
                <c:pt idx="581">
                  <c:v>0.65591300218457627</c:v>
                </c:pt>
                <c:pt idx="582">
                  <c:v>0.63966558276198071</c:v>
                </c:pt>
                <c:pt idx="583">
                  <c:v>0.62327355404341278</c:v>
                </c:pt>
                <c:pt idx="584">
                  <c:v>0.60770231404707298</c:v>
                </c:pt>
                <c:pt idx="585">
                  <c:v>0.59240185724675631</c:v>
                </c:pt>
                <c:pt idx="586">
                  <c:v>0.58720389309434096</c:v>
                </c:pt>
                <c:pt idx="587">
                  <c:v>0.58206083338682624</c:v>
                </c:pt>
                <c:pt idx="588">
                  <c:v>0.56710830386146127</c:v>
                </c:pt>
                <c:pt idx="589">
                  <c:v>0.55252892431844181</c:v>
                </c:pt>
                <c:pt idx="590">
                  <c:v>0.5383317498779292</c:v>
                </c:pt>
                <c:pt idx="591">
                  <c:v>0.52460891074864857</c:v>
                </c:pt>
                <c:pt idx="592">
                  <c:v>0.51120431906982156</c:v>
                </c:pt>
                <c:pt idx="593">
                  <c:v>0.49764095394433711</c:v>
                </c:pt>
                <c:pt idx="594">
                  <c:v>0.48441078003657662</c:v>
                </c:pt>
                <c:pt idx="595">
                  <c:v>0.4807669129415913</c:v>
                </c:pt>
                <c:pt idx="596">
                  <c:v>0.47715333185664804</c:v>
                </c:pt>
                <c:pt idx="597">
                  <c:v>0.47356973969149513</c:v>
                </c:pt>
                <c:pt idx="598">
                  <c:v>0.46087616997510317</c:v>
                </c:pt>
                <c:pt idx="599">
                  <c:v>0.4484339707367177</c:v>
                </c:pt>
                <c:pt idx="600">
                  <c:v>0.43842647940026086</c:v>
                </c:pt>
                <c:pt idx="601">
                  <c:v>0.43413476865542222</c:v>
                </c:pt>
                <c:pt idx="602">
                  <c:v>0.43090502754954751</c:v>
                </c:pt>
                <c:pt idx="603">
                  <c:v>0.42788632610137511</c:v>
                </c:pt>
                <c:pt idx="604">
                  <c:v>0.42493060149389655</c:v>
                </c:pt>
                <c:pt idx="605">
                  <c:v>0.42199529524876433</c:v>
                </c:pt>
                <c:pt idx="606">
                  <c:v>0.41907290453186791</c:v>
                </c:pt>
                <c:pt idx="607">
                  <c:v>0.41617679336830538</c:v>
                </c:pt>
                <c:pt idx="608">
                  <c:v>0.41330180105478481</c:v>
                </c:pt>
                <c:pt idx="609">
                  <c:v>0.41044687141660474</c:v>
                </c:pt>
                <c:pt idx="610">
                  <c:v>0.40761169944985709</c:v>
                </c:pt>
                <c:pt idx="611">
                  <c:v>0.40479611825317041</c:v>
                </c:pt>
                <c:pt idx="612">
                  <c:v>0.40199998694086375</c:v>
                </c:pt>
                <c:pt idx="613">
                  <c:v>0.39922317014586034</c:v>
                </c:pt>
                <c:pt idx="614">
                  <c:v>0.39646553427631892</c:v>
                </c:pt>
                <c:pt idx="615">
                  <c:v>0.39372694678010189</c:v>
                </c:pt>
                <c:pt idx="616">
                  <c:v>0.39100727609698449</c:v>
                </c:pt>
                <c:pt idx="617">
                  <c:v>0.38830639155288676</c:v>
                </c:pt>
                <c:pt idx="618">
                  <c:v>0.38562416338135125</c:v>
                </c:pt>
                <c:pt idx="619">
                  <c:v>0.38296046271319506</c:v>
                </c:pt>
                <c:pt idx="620">
                  <c:v>0.38031516156956702</c:v>
                </c:pt>
                <c:pt idx="621">
                  <c:v>0.3776881328556605</c:v>
                </c:pt>
                <c:pt idx="622">
                  <c:v>0.37507925035458251</c:v>
                </c:pt>
                <c:pt idx="623">
                  <c:v>0.37248838872128509</c:v>
                </c:pt>
                <c:pt idx="624">
                  <c:v>0.36991542347654172</c:v>
                </c:pt>
                <c:pt idx="625">
                  <c:v>0.36736023100096671</c:v>
                </c:pt>
                <c:pt idx="626">
                  <c:v>0.36482268852907596</c:v>
                </c:pt>
                <c:pt idx="627">
                  <c:v>0.36230267414338851</c:v>
                </c:pt>
                <c:pt idx="628">
                  <c:v>0.35980006676856896</c:v>
                </c:pt>
                <c:pt idx="629">
                  <c:v>0.35731474616561026</c:v>
                </c:pt>
                <c:pt idx="630">
                  <c:v>0.35484659292605697</c:v>
                </c:pt>
                <c:pt idx="631">
                  <c:v>0.352395488466268</c:v>
                </c:pt>
                <c:pt idx="632">
                  <c:v>0.34996131502171929</c:v>
                </c:pt>
                <c:pt idx="633">
                  <c:v>0.34754395564134588</c:v>
                </c:pt>
                <c:pt idx="634">
                  <c:v>0.34514329418192269</c:v>
                </c:pt>
                <c:pt idx="635">
                  <c:v>0.34275921530248465</c:v>
                </c:pt>
                <c:pt idx="636">
                  <c:v>0.34039160445878475</c:v>
                </c:pt>
                <c:pt idx="637">
                  <c:v>0.33804034789779103</c:v>
                </c:pt>
                <c:pt idx="638">
                  <c:v>0.33570533265222108</c:v>
                </c:pt>
                <c:pt idx="639">
                  <c:v>0.33338644653511446</c:v>
                </c:pt>
                <c:pt idx="640">
                  <c:v>0.33108357813444278</c:v>
                </c:pt>
                <c:pt idx="641">
                  <c:v>0.32879661680775668</c:v>
                </c:pt>
                <c:pt idx="642">
                  <c:v>0.32652545267687</c:v>
                </c:pt>
                <c:pt idx="643">
                  <c:v>0.32426997662258056</c:v>
                </c:pt>
                <c:pt idx="644">
                  <c:v>0.32203008027942787</c:v>
                </c:pt>
                <c:pt idx="645">
                  <c:v>0.319805656030486</c:v>
                </c:pt>
                <c:pt idx="646">
                  <c:v>0.31759659700219373</c:v>
                </c:pt>
                <c:pt idx="647">
                  <c:v>0.3178079132628841</c:v>
                </c:pt>
                <c:pt idx="648">
                  <c:v>0.31400744361238098</c:v>
                </c:pt>
                <c:pt idx="649">
                  <c:v>0.31120375560939645</c:v>
                </c:pt>
                <c:pt idx="650">
                  <c:v>0.30893808164197861</c:v>
                </c:pt>
                <c:pt idx="651">
                  <c:v>0.30678287728296866</c:v>
                </c:pt>
                <c:pt idx="652">
                  <c:v>0.30465989495744522</c:v>
                </c:pt>
                <c:pt idx="653">
                  <c:v>0.30255474632787333</c:v>
                </c:pt>
                <c:pt idx="654">
                  <c:v>0.30046471841452027</c:v>
                </c:pt>
                <c:pt idx="655">
                  <c:v>0.35681795851518772</c:v>
                </c:pt>
                <c:pt idx="656">
                  <c:v>0.50094835429651363</c:v>
                </c:pt>
                <c:pt idx="657">
                  <c:v>0.40662124796077542</c:v>
                </c:pt>
                <c:pt idx="658">
                  <c:v>0.3879994687268658</c:v>
                </c:pt>
                <c:pt idx="659">
                  <c:v>0.37037512195398048</c:v>
                </c:pt>
                <c:pt idx="660">
                  <c:v>0.35322702861324629</c:v>
                </c:pt>
                <c:pt idx="661">
                  <c:v>0.33652207482497731</c:v>
                </c:pt>
                <c:pt idx="662">
                  <c:v>0.32023149635148707</c:v>
                </c:pt>
                <c:pt idx="663">
                  <c:v>0.30433013575373508</c:v>
                </c:pt>
                <c:pt idx="664">
                  <c:v>0.28879585019193788</c:v>
                </c:pt>
                <c:pt idx="665">
                  <c:v>0.27995226361329506</c:v>
                </c:pt>
                <c:pt idx="666">
                  <c:v>0.27676640353632831</c:v>
                </c:pt>
                <c:pt idx="667">
                  <c:v>0.27462573076495905</c:v>
                </c:pt>
                <c:pt idx="668">
                  <c:v>0.27268690325652473</c:v>
                </c:pt>
                <c:pt idx="669">
                  <c:v>0.27079566636512237</c:v>
                </c:pt>
                <c:pt idx="670">
                  <c:v>0.26892374532874014</c:v>
                </c:pt>
                <c:pt idx="671">
                  <c:v>0.26706589761316141</c:v>
                </c:pt>
                <c:pt idx="672">
                  <c:v>0.26522109195633597</c:v>
                </c:pt>
                <c:pt idx="673">
                  <c:v>0.26338906750650798</c:v>
                </c:pt>
                <c:pt idx="674">
                  <c:v>0.26225688081650428</c:v>
                </c:pt>
                <c:pt idx="675">
                  <c:v>0.25988854048175963</c:v>
                </c:pt>
                <c:pt idx="676">
                  <c:v>0.25799156474191004</c:v>
                </c:pt>
                <c:pt idx="677">
                  <c:v>0.25619087670703189</c:v>
                </c:pt>
                <c:pt idx="678">
                  <c:v>0.25441783474313995</c:v>
                </c:pt>
                <c:pt idx="679">
                  <c:v>0.25265982037566159</c:v>
                </c:pt>
                <c:pt idx="680">
                  <c:v>0.25734310844551317</c:v>
                </c:pt>
                <c:pt idx="681">
                  <c:v>0.25035653400426261</c:v>
                </c:pt>
                <c:pt idx="682">
                  <c:v>0.24767488703967566</c:v>
                </c:pt>
                <c:pt idx="683">
                  <c:v>0.24578997009713349</c:v>
                </c:pt>
                <c:pt idx="684">
                  <c:v>0.24406034541120075</c:v>
                </c:pt>
                <c:pt idx="685">
                  <c:v>0.24236867840155535</c:v>
                </c:pt>
                <c:pt idx="686">
                  <c:v>0.24069345180553042</c:v>
                </c:pt>
                <c:pt idx="687">
                  <c:v>0.23903066619630281</c:v>
                </c:pt>
                <c:pt idx="688">
                  <c:v>0.23737952522160891</c:v>
                </c:pt>
                <c:pt idx="689">
                  <c:v>0.23573981856738782</c:v>
                </c:pt>
                <c:pt idx="690">
                  <c:v>0.23411144350651802</c:v>
                </c:pt>
                <c:pt idx="691">
                  <c:v>0.23249431742498267</c:v>
                </c:pt>
                <c:pt idx="692">
                  <c:v>0.23088836182678452</c:v>
                </c:pt>
                <c:pt idx="693">
                  <c:v>0.22929349940666879</c:v>
                </c:pt>
                <c:pt idx="694">
                  <c:v>0.22908400562831155</c:v>
                </c:pt>
                <c:pt idx="695">
                  <c:v>0.22638800791755267</c:v>
                </c:pt>
                <c:pt idx="696">
                  <c:v>0.22462064290304987</c:v>
                </c:pt>
                <c:pt idx="697">
                  <c:v>0.22303185455791455</c:v>
                </c:pt>
                <c:pt idx="698">
                  <c:v>0.22148445638026229</c:v>
                </c:pt>
                <c:pt idx="699">
                  <c:v>0.21995330746164651</c:v>
                </c:pt>
                <c:pt idx="700">
                  <c:v>0.21843375155322162</c:v>
                </c:pt>
                <c:pt idx="701">
                  <c:v>0.2169248778381348</c:v>
                </c:pt>
                <c:pt idx="702">
                  <c:v>0.21542646065305332</c:v>
                </c:pt>
                <c:pt idx="703">
                  <c:v>0.21393840000338119</c:v>
                </c:pt>
                <c:pt idx="704">
                  <c:v>0.21246061927509363</c:v>
                </c:pt>
                <c:pt idx="705">
                  <c:v>0.21099304653155138</c:v>
                </c:pt>
                <c:pt idx="706">
                  <c:v>0.2095356110913891</c:v>
                </c:pt>
                <c:pt idx="707">
                  <c:v>0.20808824290011937</c:v>
                </c:pt>
                <c:pt idx="708">
                  <c:v>0.20665087241250379</c:v>
                </c:pt>
                <c:pt idx="709">
                  <c:v>0.20522343056832204</c:v>
                </c:pt>
                <c:pt idx="710">
                  <c:v>0.20380584878523472</c:v>
                </c:pt>
                <c:pt idx="711">
                  <c:v>0.20239805895479016</c:v>
                </c:pt>
                <c:pt idx="712">
                  <c:v>0.20099999343902461</c:v>
                </c:pt>
                <c:pt idx="713">
                  <c:v>0.19961158506718873</c:v>
                </c:pt>
                <c:pt idx="714">
                  <c:v>0.19823276713251664</c:v>
                </c:pt>
                <c:pt idx="715">
                  <c:v>0.19686347338901974</c:v>
                </c:pt>
                <c:pt idx="716">
                  <c:v>0.19550363804830415</c:v>
                </c:pt>
                <c:pt idx="717">
                  <c:v>0.19415319577640938</c:v>
                </c:pt>
                <c:pt idx="718">
                  <c:v>0.85047408204108677</c:v>
                </c:pt>
                <c:pt idx="719">
                  <c:v>0.36819837602589522</c:v>
                </c:pt>
                <c:pt idx="720">
                  <c:v>0.46966792559329362</c:v>
                </c:pt>
                <c:pt idx="721">
                  <c:v>0.40475862496216841</c:v>
                </c:pt>
                <c:pt idx="722">
                  <c:v>0.38166829550119785</c:v>
                </c:pt>
                <c:pt idx="723">
                  <c:v>0.36007796247306995</c:v>
                </c:pt>
                <c:pt idx="724">
                  <c:v>0.33896968751429135</c:v>
                </c:pt>
                <c:pt idx="725">
                  <c:v>0.31853649389306626</c:v>
                </c:pt>
                <c:pt idx="726">
                  <c:v>0.29957207705675803</c:v>
                </c:pt>
                <c:pt idx="727">
                  <c:v>0.28113318078993177</c:v>
                </c:pt>
                <c:pt idx="728">
                  <c:v>0.26333033264093092</c:v>
                </c:pt>
                <c:pt idx="729">
                  <c:v>0.2560673924536615</c:v>
                </c:pt>
                <c:pt idx="730">
                  <c:v>0.36713042818837038</c:v>
                </c:pt>
                <c:pt idx="731">
                  <c:v>0.32758929159983641</c:v>
                </c:pt>
                <c:pt idx="732">
                  <c:v>0.3071967897855391</c:v>
                </c:pt>
                <c:pt idx="733">
                  <c:v>0.31947917306998264</c:v>
                </c:pt>
                <c:pt idx="734">
                  <c:v>0.34383115619816351</c:v>
                </c:pt>
              </c:numCache>
            </c:numRef>
          </c:yVal>
          <c:smooth val="0"/>
          <c:extLst>
            <c:ext xmlns:c16="http://schemas.microsoft.com/office/drawing/2014/chart" uri="{C3380CC4-5D6E-409C-BE32-E72D297353CC}">
              <c16:uniqueId val="{00000000-2B54-474E-B4CB-D2329C3C63C0}"/>
            </c:ext>
          </c:extLst>
        </c:ser>
        <c:ser>
          <c:idx val="0"/>
          <c:order val="1"/>
          <c:tx>
            <c:strRef>
              <c:f>Escenarios!$D$14</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Cálculos!$L:$L</c:f>
              <c:numCache>
                <c:formatCode>General</c:formatCode>
                <c:ptCount val="1048576"/>
                <c:pt idx="4">
                  <c:v>0</c:v>
                </c:pt>
                <c:pt idx="6" formatCode="0.0000">
                  <c:v>0.28833979912744645</c:v>
                </c:pt>
                <c:pt idx="7" formatCode="0.0000">
                  <c:v>0.26717716516776535</c:v>
                </c:pt>
                <c:pt idx="8" formatCode="0.0000">
                  <c:v>0.24649107036162249</c:v>
                </c:pt>
                <c:pt idx="9" formatCode="0.0000">
                  <c:v>0.2414653031848247</c:v>
                </c:pt>
                <c:pt idx="10" formatCode="0.0000">
                  <c:v>0.25586722409524781</c:v>
                </c:pt>
                <c:pt idx="11" formatCode="0.0000">
                  <c:v>0.2384067838040457</c:v>
                </c:pt>
                <c:pt idx="12" formatCode="0.0000">
                  <c:v>0.38727487504074759</c:v>
                </c:pt>
                <c:pt idx="13" formatCode="0.0000">
                  <c:v>0.77240353067817291</c:v>
                </c:pt>
                <c:pt idx="14" formatCode="0.0000">
                  <c:v>0.36322909203334863</c:v>
                </c:pt>
                <c:pt idx="15" formatCode="0.0000">
                  <c:v>0.43435436017191953</c:v>
                </c:pt>
                <c:pt idx="16" formatCode="0.0000">
                  <c:v>3.6924995225156545</c:v>
                </c:pt>
                <c:pt idx="17" formatCode="0.0000">
                  <c:v>0.47934317317833958</c:v>
                </c:pt>
                <c:pt idx="18" formatCode="0.0000">
                  <c:v>0.45681649772328076</c:v>
                </c:pt>
                <c:pt idx="19" formatCode="0.0000">
                  <c:v>0.43803804744298647</c:v>
                </c:pt>
                <c:pt idx="20" formatCode="0.0000">
                  <c:v>1.0821500148650542</c:v>
                </c:pt>
                <c:pt idx="21" formatCode="0.0000">
                  <c:v>1.2398188993893056</c:v>
                </c:pt>
                <c:pt idx="22" formatCode="0.0000">
                  <c:v>0.66548261779041629</c:v>
                </c:pt>
                <c:pt idx="23" formatCode="0.0000">
                  <c:v>0.72459723107182961</c:v>
                </c:pt>
                <c:pt idx="24" formatCode="0.0000">
                  <c:v>0.63361949915548887</c:v>
                </c:pt>
                <c:pt idx="25" formatCode="0.0000">
                  <c:v>1.3687255950627011</c:v>
                </c:pt>
                <c:pt idx="26" formatCode="0.0000">
                  <c:v>2.8892552991859159</c:v>
                </c:pt>
                <c:pt idx="27" formatCode="0.0000">
                  <c:v>0.79858370337538975</c:v>
                </c:pt>
                <c:pt idx="28" formatCode="0.0000">
                  <c:v>1.0331482436165242</c:v>
                </c:pt>
                <c:pt idx="29" formatCode="0.0000">
                  <c:v>0.82555877477847062</c:v>
                </c:pt>
                <c:pt idx="30" formatCode="0.0000">
                  <c:v>0.81931451372230013</c:v>
                </c:pt>
                <c:pt idx="31" formatCode="0.0000">
                  <c:v>0.79432273701336475</c:v>
                </c:pt>
                <c:pt idx="32" formatCode="0.0000">
                  <c:v>0.77020840947104974</c:v>
                </c:pt>
                <c:pt idx="33" formatCode="0.0000">
                  <c:v>0.74622382503174611</c:v>
                </c:pt>
                <c:pt idx="34" formatCode="0.0000">
                  <c:v>0.72223023134263564</c:v>
                </c:pt>
                <c:pt idx="35" formatCode="0.0000">
                  <c:v>0.69891791176162088</c:v>
                </c:pt>
                <c:pt idx="36" formatCode="0.0000">
                  <c:v>0.67563500493295936</c:v>
                </c:pt>
                <c:pt idx="37" formatCode="0.0000">
                  <c:v>3.1408926974791895</c:v>
                </c:pt>
                <c:pt idx="38" formatCode="0.0000">
                  <c:v>0.81195604861716353</c:v>
                </c:pt>
                <c:pt idx="39" formatCode="0.0000">
                  <c:v>0.91379248933834023</c:v>
                </c:pt>
                <c:pt idx="40" formatCode="0.0000">
                  <c:v>0.85044043149921511</c:v>
                </c:pt>
                <c:pt idx="41" formatCode="0.0000">
                  <c:v>0.82821208595356155</c:v>
                </c:pt>
                <c:pt idx="42" formatCode="0.0000">
                  <c:v>0.91112057069643471</c:v>
                </c:pt>
                <c:pt idx="43" formatCode="0.0000">
                  <c:v>0.83575530048580116</c:v>
                </c:pt>
                <c:pt idx="44" formatCode="0.0000">
                  <c:v>0.81096928546650759</c:v>
                </c:pt>
                <c:pt idx="45" formatCode="0.0000">
                  <c:v>1.0786101744401511</c:v>
                </c:pt>
                <c:pt idx="46" formatCode="0.0000">
                  <c:v>3.0629486989594898</c:v>
                </c:pt>
                <c:pt idx="47" formatCode="0.0000">
                  <c:v>0.93613621157215576</c:v>
                </c:pt>
                <c:pt idx="48" formatCode="0.0000">
                  <c:v>0.952882972098128</c:v>
                </c:pt>
                <c:pt idx="49" formatCode="0.0000">
                  <c:v>1.156474818934857</c:v>
                </c:pt>
                <c:pt idx="50" formatCode="0.0000">
                  <c:v>1.5491398418024938</c:v>
                </c:pt>
                <c:pt idx="51" formatCode="0.0000">
                  <c:v>2.2518231664645203</c:v>
                </c:pt>
                <c:pt idx="52" formatCode="0.0000">
                  <c:v>1.0823365645970005</c:v>
                </c:pt>
                <c:pt idx="53" formatCode="0.0000">
                  <c:v>1.3800380413542457</c:v>
                </c:pt>
                <c:pt idx="54" formatCode="0.0000">
                  <c:v>1.1040524258531168</c:v>
                </c:pt>
                <c:pt idx="55" formatCode="0.0000">
                  <c:v>1.0782989794736486</c:v>
                </c:pt>
                <c:pt idx="56" formatCode="0.0000">
                  <c:v>1.0524796720628298</c:v>
                </c:pt>
                <c:pt idx="57" formatCode="0.0000">
                  <c:v>1.1117433149855465</c:v>
                </c:pt>
                <c:pt idx="58" formatCode="0.0000">
                  <c:v>1.4626495976215059</c:v>
                </c:pt>
                <c:pt idx="59" formatCode="0.0000">
                  <c:v>3.136094358926603</c:v>
                </c:pt>
                <c:pt idx="60" formatCode="0.0000">
                  <c:v>1.2248015161012464</c:v>
                </c:pt>
                <c:pt idx="61" formatCode="0.0000">
                  <c:v>1.3564273265950395</c:v>
                </c:pt>
                <c:pt idx="62" formatCode="0.0000">
                  <c:v>1.3079024097268879</c:v>
                </c:pt>
                <c:pt idx="63" formatCode="0.0000">
                  <c:v>1.252417810585889</c:v>
                </c:pt>
                <c:pt idx="64" formatCode="0.0000">
                  <c:v>1.224193663526896</c:v>
                </c:pt>
                <c:pt idx="65" formatCode="0.0000">
                  <c:v>1.2559245398712005</c:v>
                </c:pt>
                <c:pt idx="66" formatCode="0.0000">
                  <c:v>1.2511356894950336</c:v>
                </c:pt>
                <c:pt idx="67" formatCode="0.0000">
                  <c:v>1.2755324399062831</c:v>
                </c:pt>
                <c:pt idx="68" formatCode="0.0000">
                  <c:v>3.3690909451491455</c:v>
                </c:pt>
                <c:pt idx="69" formatCode="0.0000">
                  <c:v>1.3391900362982538</c:v>
                </c:pt>
                <c:pt idx="70" formatCode="0.0000">
                  <c:v>1.3113034032079454</c:v>
                </c:pt>
                <c:pt idx="71" formatCode="0.0000">
                  <c:v>1.2919224421055266</c:v>
                </c:pt>
                <c:pt idx="72" formatCode="0.0000">
                  <c:v>1.2646725535432417</c:v>
                </c:pt>
                <c:pt idx="73" formatCode="0.0000">
                  <c:v>1.2380100225492532</c:v>
                </c:pt>
                <c:pt idx="74" formatCode="0.0000">
                  <c:v>1.2114078432379869</c:v>
                </c:pt>
                <c:pt idx="75" formatCode="0.0000">
                  <c:v>2.9572844513294867</c:v>
                </c:pt>
                <c:pt idx="76" formatCode="0.0000">
                  <c:v>1.5527727875661352</c:v>
                </c:pt>
                <c:pt idx="77" formatCode="0.0000">
                  <c:v>1.346447679873344</c:v>
                </c:pt>
                <c:pt idx="78" formatCode="0.0000">
                  <c:v>1.3190974018644159</c:v>
                </c:pt>
                <c:pt idx="79" formatCode="0.0000">
                  <c:v>1.2919107211877336</c:v>
                </c:pt>
                <c:pt idx="80" formatCode="0.0000">
                  <c:v>1.3000285017155981</c:v>
                </c:pt>
                <c:pt idx="81" formatCode="0.0000">
                  <c:v>1.3060672832524127</c:v>
                </c:pt>
                <c:pt idx="82" formatCode="0.0000">
                  <c:v>1.6084123201715086</c:v>
                </c:pt>
                <c:pt idx="83" formatCode="0.0000">
                  <c:v>4.0941962817505368</c:v>
                </c:pt>
                <c:pt idx="84" formatCode="0.0000">
                  <c:v>3.8813532459382172</c:v>
                </c:pt>
                <c:pt idx="85" formatCode="0.0000">
                  <c:v>1.5547153846504023</c:v>
                </c:pt>
                <c:pt idx="86" formatCode="0.0000">
                  <c:v>1.5275631732254</c:v>
                </c:pt>
                <c:pt idx="87" formatCode="0.0000">
                  <c:v>1.7677883721295469</c:v>
                </c:pt>
                <c:pt idx="88" formatCode="0.0000">
                  <c:v>1.5409347867708287</c:v>
                </c:pt>
                <c:pt idx="89" formatCode="0.0000">
                  <c:v>1.5128638537221963</c:v>
                </c:pt>
                <c:pt idx="90" formatCode="0.0000">
                  <c:v>1.4854273828536955</c:v>
                </c:pt>
                <c:pt idx="91" formatCode="0.0000">
                  <c:v>1.4584937161797527</c:v>
                </c:pt>
                <c:pt idx="92" formatCode="0.0000">
                  <c:v>1.4321371671159537</c:v>
                </c:pt>
                <c:pt idx="93" formatCode="0.0000">
                  <c:v>1.4063894485555355</c:v>
                </c:pt>
                <c:pt idx="94" formatCode="0.0000">
                  <c:v>1.3806796116910478</c:v>
                </c:pt>
                <c:pt idx="95" formatCode="0.0000">
                  <c:v>1.3556103637291037</c:v>
                </c:pt>
                <c:pt idx="96" formatCode="0.0000">
                  <c:v>1.3312901772398675</c:v>
                </c:pt>
                <c:pt idx="97" formatCode="0.0000">
                  <c:v>1.3068369124878032</c:v>
                </c:pt>
                <c:pt idx="98" formatCode="0.0000">
                  <c:v>1.2826512336869633</c:v>
                </c:pt>
                <c:pt idx="99" formatCode="0.0000">
                  <c:v>1.2588880397946636</c:v>
                </c:pt>
                <c:pt idx="100" formatCode="0.0000">
                  <c:v>1.2358142991904362</c:v>
                </c:pt>
                <c:pt idx="101" formatCode="0.0000">
                  <c:v>1.2129144602401127</c:v>
                </c:pt>
                <c:pt idx="102" formatCode="0.0000">
                  <c:v>1.2324425166473587</c:v>
                </c:pt>
                <c:pt idx="103" formatCode="0.0000">
                  <c:v>1.259940536806174</c:v>
                </c:pt>
                <c:pt idx="104" formatCode="0.0000">
                  <c:v>1.2364448684215035</c:v>
                </c:pt>
                <c:pt idx="105" formatCode="0.0000">
                  <c:v>1.2126810529248737</c:v>
                </c:pt>
                <c:pt idx="106" formatCode="0.0000">
                  <c:v>1.1894932786804475</c:v>
                </c:pt>
                <c:pt idx="107" formatCode="0.0000">
                  <c:v>1.1664950752536571</c:v>
                </c:pt>
                <c:pt idx="108" formatCode="0.0000">
                  <c:v>1.1442482014379887</c:v>
                </c:pt>
                <c:pt idx="109" formatCode="0.0000">
                  <c:v>1.1215081728486584</c:v>
                </c:pt>
                <c:pt idx="110" formatCode="0.0000">
                  <c:v>1.0999237950260996</c:v>
                </c:pt>
                <c:pt idx="111" formatCode="0.0000">
                  <c:v>1.0853935251586604</c:v>
                </c:pt>
                <c:pt idx="112" formatCode="0.0000">
                  <c:v>1.0766050985279245</c:v>
                </c:pt>
                <c:pt idx="113" formatCode="0.0000">
                  <c:v>1.0689280052025205</c:v>
                </c:pt>
                <c:pt idx="114" formatCode="0.0000">
                  <c:v>1.0614996025807044</c:v>
                </c:pt>
                <c:pt idx="115" formatCode="0.0000">
                  <c:v>1.0541589501883544</c:v>
                </c:pt>
                <c:pt idx="116" formatCode="0.0000">
                  <c:v>1.0468757894271334</c:v>
                </c:pt>
                <c:pt idx="117" formatCode="0.0000">
                  <c:v>1.0396442009149149</c:v>
                </c:pt>
                <c:pt idx="118" formatCode="0.0000">
                  <c:v>1.032462799991033</c:v>
                </c:pt>
                <c:pt idx="119" formatCode="0.0000">
                  <c:v>1.6562115899670009</c:v>
                </c:pt>
                <c:pt idx="120" formatCode="0.0000">
                  <c:v>1.1236014143158795</c:v>
                </c:pt>
                <c:pt idx="121" formatCode="0.0000">
                  <c:v>1.1141678951457683</c:v>
                </c:pt>
                <c:pt idx="122" formatCode="0.0000">
                  <c:v>1.0930560763038684</c:v>
                </c:pt>
                <c:pt idx="123" formatCode="0.0000">
                  <c:v>1.418526202645503</c:v>
                </c:pt>
                <c:pt idx="124" formatCode="0.0000">
                  <c:v>1.1579472235784498</c:v>
                </c:pt>
                <c:pt idx="125" formatCode="0.0000">
                  <c:v>1.1441327886230748</c:v>
                </c:pt>
                <c:pt idx="126" formatCode="0.0000">
                  <c:v>1.1226145890570483</c:v>
                </c:pt>
                <c:pt idx="127" formatCode="0.0000">
                  <c:v>1.1011185521465254</c:v>
                </c:pt>
                <c:pt idx="128" formatCode="0.0000">
                  <c:v>1.0802802064133181</c:v>
                </c:pt>
                <c:pt idx="129" formatCode="0.0000">
                  <c:v>1.0600190177961353</c:v>
                </c:pt>
                <c:pt idx="130" formatCode="0.0000">
                  <c:v>1.0677268615248527</c:v>
                </c:pt>
                <c:pt idx="131" formatCode="0.0000">
                  <c:v>1.0478178496720429</c:v>
                </c:pt>
                <c:pt idx="132" formatCode="0.0000">
                  <c:v>1.028206480181322</c:v>
                </c:pt>
                <c:pt idx="133" formatCode="0.0000">
                  <c:v>1.0089203060262826</c:v>
                </c:pt>
                <c:pt idx="134" formatCode="0.0000">
                  <c:v>0.98957156826423653</c:v>
                </c:pt>
                <c:pt idx="135" formatCode="0.0000">
                  <c:v>0.97035443557156109</c:v>
                </c:pt>
                <c:pt idx="136" formatCode="0.0000">
                  <c:v>0.95196256876666419</c:v>
                </c:pt>
                <c:pt idx="137" formatCode="0.0000">
                  <c:v>0.93393838085154701</c:v>
                </c:pt>
                <c:pt idx="138" formatCode="0.0000">
                  <c:v>0.91633674859754677</c:v>
                </c:pt>
                <c:pt idx="139" formatCode="0.0000">
                  <c:v>0.90988692577433572</c:v>
                </c:pt>
                <c:pt idx="140" formatCode="0.0000">
                  <c:v>0.89301724575397323</c:v>
                </c:pt>
                <c:pt idx="141" formatCode="0.0000">
                  <c:v>0.88153927945152288</c:v>
                </c:pt>
                <c:pt idx="142" formatCode="0.0000">
                  <c:v>0.87446125044234713</c:v>
                </c:pt>
                <c:pt idx="143" formatCode="0.0000">
                  <c:v>0.86823675987935223</c:v>
                </c:pt>
                <c:pt idx="144" formatCode="0.0000">
                  <c:v>0.86223911893748251</c:v>
                </c:pt>
                <c:pt idx="145" formatCode="0.0000">
                  <c:v>0.85624937651170141</c:v>
                </c:pt>
                <c:pt idx="146" formatCode="0.0000">
                  <c:v>0.85032853131534414</c:v>
                </c:pt>
                <c:pt idx="147" formatCode="0.0000">
                  <c:v>0.84445371007740566</c:v>
                </c:pt>
                <c:pt idx="148" formatCode="0.0000">
                  <c:v>0.83862042376568335</c:v>
                </c:pt>
                <c:pt idx="149" formatCode="0.0000">
                  <c:v>0.83282760867824723</c:v>
                </c:pt>
                <c:pt idx="150" formatCode="0.0000">
                  <c:v>0.82707484059450798</c:v>
                </c:pt>
                <c:pt idx="151" formatCode="0.0000">
                  <c:v>0.82136181594817204</c:v>
                </c:pt>
                <c:pt idx="152" formatCode="0.0000">
                  <c:v>0.81568825519388832</c:v>
                </c:pt>
                <c:pt idx="153" formatCode="0.0000">
                  <c:v>0.81005388480024243</c:v>
                </c:pt>
                <c:pt idx="154" formatCode="0.0000">
                  <c:v>0.80445843389466065</c:v>
                </c:pt>
                <c:pt idx="155" formatCode="0.0000">
                  <c:v>0.79890163359174182</c:v>
                </c:pt>
                <c:pt idx="156" formatCode="0.0000">
                  <c:v>0.79338321691227209</c:v>
                </c:pt>
                <c:pt idx="157" formatCode="0.0000">
                  <c:v>0.787902918721197</c:v>
                </c:pt>
                <c:pt idx="158" formatCode="0.0000">
                  <c:v>0.78246047570633548</c:v>
                </c:pt>
                <c:pt idx="159" formatCode="0.0000">
                  <c:v>2.5859251096346783</c:v>
                </c:pt>
                <c:pt idx="160" formatCode="0.0000">
                  <c:v>0.95180941960425491</c:v>
                </c:pt>
                <c:pt idx="161" formatCode="0.0000">
                  <c:v>0.93511015506820616</c:v>
                </c:pt>
                <c:pt idx="162" formatCode="0.0000">
                  <c:v>0.91786397761665173</c:v>
                </c:pt>
                <c:pt idx="163" formatCode="0.0000">
                  <c:v>0.90068345366693736</c:v>
                </c:pt>
                <c:pt idx="164" formatCode="0.0000">
                  <c:v>0.92503211613571434</c:v>
                </c:pt>
                <c:pt idx="165" formatCode="0.0000">
                  <c:v>0.90808424645440411</c:v>
                </c:pt>
                <c:pt idx="166" formatCode="0.0000">
                  <c:v>0.89132971145111106</c:v>
                </c:pt>
                <c:pt idx="167" formatCode="0.0000">
                  <c:v>0.8747108816594058</c:v>
                </c:pt>
                <c:pt idx="168" formatCode="0.0000">
                  <c:v>0.861192123910822</c:v>
                </c:pt>
                <c:pt idx="169" formatCode="0.0000">
                  <c:v>0.85448514052899593</c:v>
                </c:pt>
                <c:pt idx="170" formatCode="0.0000">
                  <c:v>0.83756721069140361</c:v>
                </c:pt>
                <c:pt idx="171" formatCode="0.0000">
                  <c:v>0.82150952404621647</c:v>
                </c:pt>
                <c:pt idx="172" formatCode="0.0000">
                  <c:v>0.80546405077955874</c:v>
                </c:pt>
                <c:pt idx="173" formatCode="0.0000">
                  <c:v>0.78969656406763322</c:v>
                </c:pt>
                <c:pt idx="174" formatCode="0.0000">
                  <c:v>0.7741746433769503</c:v>
                </c:pt>
                <c:pt idx="175" formatCode="0.0000">
                  <c:v>0.75878666236860393</c:v>
                </c:pt>
                <c:pt idx="176" formatCode="0.0000">
                  <c:v>0.74371541921419548</c:v>
                </c:pt>
                <c:pt idx="177" formatCode="0.0000">
                  <c:v>0.72882191968465893</c:v>
                </c:pt>
                <c:pt idx="178" formatCode="0.0000">
                  <c:v>0.71412863030384455</c:v>
                </c:pt>
                <c:pt idx="179" formatCode="0.0000">
                  <c:v>0.69984250996595787</c:v>
                </c:pt>
                <c:pt idx="180" formatCode="0.0000">
                  <c:v>0.68550717760719171</c:v>
                </c:pt>
                <c:pt idx="181" formatCode="0.0000">
                  <c:v>0.6716235645041283</c:v>
                </c:pt>
                <c:pt idx="182" formatCode="0.0000">
                  <c:v>0.66337728604508439</c:v>
                </c:pt>
                <c:pt idx="183" formatCode="0.0000">
                  <c:v>0.65812325641555369</c:v>
                </c:pt>
                <c:pt idx="184" formatCode="0.0000">
                  <c:v>0.65345216557224006</c:v>
                </c:pt>
                <c:pt idx="185" formatCode="0.0000">
                  <c:v>0.64891514377612902</c:v>
                </c:pt>
                <c:pt idx="186" formatCode="0.0000">
                  <c:v>0.6444284206135561</c:v>
                </c:pt>
                <c:pt idx="187" formatCode="0.0000">
                  <c:v>0.63997622032264634</c:v>
                </c:pt>
                <c:pt idx="188" formatCode="0.0000">
                  <c:v>0.63555543117803226</c:v>
                </c:pt>
                <c:pt idx="189" formatCode="0.0000">
                  <c:v>0.63116530111238178</c:v>
                </c:pt>
                <c:pt idx="190" formatCode="0.0000">
                  <c:v>0.62680551869583434</c:v>
                </c:pt>
                <c:pt idx="191" formatCode="0.0000">
                  <c:v>0.62247585574337927</c:v>
                </c:pt>
                <c:pt idx="192" formatCode="0.0000">
                  <c:v>0.61817610074848384</c:v>
                </c:pt>
                <c:pt idx="193" formatCode="0.0000">
                  <c:v>0.61390604647813773</c:v>
                </c:pt>
                <c:pt idx="194" formatCode="0.0000">
                  <c:v>0.60966548765458084</c:v>
                </c:pt>
                <c:pt idx="195" formatCode="0.0000">
                  <c:v>0.60545422051555597</c:v>
                </c:pt>
                <c:pt idx="196" formatCode="0.0000">
                  <c:v>0.60127204272446089</c:v>
                </c:pt>
                <c:pt idx="197" formatCode="0.0000">
                  <c:v>0.59849548289638255</c:v>
                </c:pt>
                <c:pt idx="198" formatCode="0.0000">
                  <c:v>0.59325054489991991</c:v>
                </c:pt>
                <c:pt idx="199" formatCode="0.0000">
                  <c:v>0.5889457916039974</c:v>
                </c:pt>
                <c:pt idx="200" formatCode="0.0000">
                  <c:v>0.58676654081622692</c:v>
                </c:pt>
                <c:pt idx="201" formatCode="0.0000">
                  <c:v>0.58115111457511592</c:v>
                </c:pt>
                <c:pt idx="202" formatCode="0.0000">
                  <c:v>0.57684585297230517</c:v>
                </c:pt>
                <c:pt idx="203" formatCode="0.0000">
                  <c:v>0.57280710178498218</c:v>
                </c:pt>
                <c:pt idx="204" formatCode="0.0000">
                  <c:v>0.56884034294282215</c:v>
                </c:pt>
                <c:pt idx="205" formatCode="0.0000">
                  <c:v>0.79335275917141668</c:v>
                </c:pt>
                <c:pt idx="206" formatCode="0.0000">
                  <c:v>0.66165497710787169</c:v>
                </c:pt>
                <c:pt idx="207" formatCode="0.0000">
                  <c:v>1.3406813113692388</c:v>
                </c:pt>
                <c:pt idx="208" formatCode="0.0000">
                  <c:v>0.77798171683645778</c:v>
                </c:pt>
                <c:pt idx="209" formatCode="0.0000">
                  <c:v>0.77106641909816775</c:v>
                </c:pt>
                <c:pt idx="210" formatCode="0.0000">
                  <c:v>0.75351906025134063</c:v>
                </c:pt>
                <c:pt idx="211" formatCode="0.0000">
                  <c:v>0.73607341750179001</c:v>
                </c:pt>
                <c:pt idx="212" formatCode="0.0000">
                  <c:v>0.71899492467477222</c:v>
                </c:pt>
                <c:pt idx="213" formatCode="0.0000">
                  <c:v>0.70230886172362683</c:v>
                </c:pt>
                <c:pt idx="214" formatCode="0.0000">
                  <c:v>0.68595087532949961</c:v>
                </c:pt>
                <c:pt idx="215" formatCode="0.0000">
                  <c:v>0.66958655067239103</c:v>
                </c:pt>
                <c:pt idx="216" formatCode="0.0000">
                  <c:v>0.65360679443641145</c:v>
                </c:pt>
                <c:pt idx="217" formatCode="0.0000">
                  <c:v>0.63746034336433721</c:v>
                </c:pt>
                <c:pt idx="218" formatCode="0.0000">
                  <c:v>0.62142071767585971</c:v>
                </c:pt>
                <c:pt idx="219" formatCode="0.0000">
                  <c:v>0.60495696187266046</c:v>
                </c:pt>
                <c:pt idx="220" formatCode="0.0000">
                  <c:v>0.58913052412618627</c:v>
                </c:pt>
                <c:pt idx="221" formatCode="0.0000">
                  <c:v>0.57337184203577496</c:v>
                </c:pt>
                <c:pt idx="222" formatCode="0.0000">
                  <c:v>0.56894642423732533</c:v>
                </c:pt>
                <c:pt idx="223" formatCode="0.0000">
                  <c:v>0.56455797474858438</c:v>
                </c:pt>
                <c:pt idx="224" formatCode="0.0000">
                  <c:v>0.54887060691751133</c:v>
                </c:pt>
                <c:pt idx="225" formatCode="0.0000">
                  <c:v>0.5334056221717477</c:v>
                </c:pt>
                <c:pt idx="226" formatCode="0.0000">
                  <c:v>0.518192889171468</c:v>
                </c:pt>
                <c:pt idx="227" formatCode="0.0000">
                  <c:v>0.50335956609893873</c:v>
                </c:pt>
                <c:pt idx="228" formatCode="0.0000">
                  <c:v>0.48873999150595354</c:v>
                </c:pt>
                <c:pt idx="229" formatCode="0.0000">
                  <c:v>0.47965220097120892</c:v>
                </c:pt>
                <c:pt idx="230" formatCode="0.0000">
                  <c:v>0.47527527411165027</c:v>
                </c:pt>
                <c:pt idx="231" formatCode="0.0000">
                  <c:v>0.47199062376644813</c:v>
                </c:pt>
                <c:pt idx="232" formatCode="0.0000">
                  <c:v>0.4687286853456562</c:v>
                </c:pt>
                <c:pt idx="233" formatCode="0.0000">
                  <c:v>0.46548930164732838</c:v>
                </c:pt>
                <c:pt idx="234" formatCode="0.0000">
                  <c:v>0.46208390120833298</c:v>
                </c:pt>
                <c:pt idx="235" formatCode="0.0000">
                  <c:v>0.45885666457192792</c:v>
                </c:pt>
                <c:pt idx="236" formatCode="0.0000">
                  <c:v>0.45568051929590087</c:v>
                </c:pt>
                <c:pt idx="237" formatCode="0.0000">
                  <c:v>0.45253167661236293</c:v>
                </c:pt>
                <c:pt idx="238" formatCode="0.0000">
                  <c:v>0.4494055834060437</c:v>
                </c:pt>
                <c:pt idx="239" formatCode="0.0000">
                  <c:v>0.44630126971799866</c:v>
                </c:pt>
                <c:pt idx="240" formatCode="0.0000">
                  <c:v>0.44321844159356288</c:v>
                </c:pt>
                <c:pt idx="241" formatCode="0.0000">
                  <c:v>0.4401569081193914</c:v>
                </c:pt>
                <c:pt idx="242" formatCode="0.0000">
                  <c:v>0.43711651455699146</c:v>
                </c:pt>
                <c:pt idx="243" formatCode="0.0000">
                  <c:v>0.43409712880207474</c:v>
                </c:pt>
                <c:pt idx="244" formatCode="0.0000">
                  <c:v>0.43109860063666205</c:v>
                </c:pt>
                <c:pt idx="245" formatCode="0.0000">
                  <c:v>0.42812078503587042</c:v>
                </c:pt>
                <c:pt idx="246" formatCode="0.0000">
                  <c:v>0.4251635387504597</c:v>
                </c:pt>
                <c:pt idx="247" formatCode="0.0000">
                  <c:v>0.42222671966480751</c:v>
                </c:pt>
                <c:pt idx="248" formatCode="0.0000">
                  <c:v>0.41931018667179581</c:v>
                </c:pt>
                <c:pt idx="249" formatCode="0.0000">
                  <c:v>0.41641379964400316</c:v>
                </c:pt>
                <c:pt idx="250" formatCode="0.0000">
                  <c:v>0.41353741942288091</c:v>
                </c:pt>
                <c:pt idx="251" formatCode="0.0000">
                  <c:v>0.41068090781125</c:v>
                </c:pt>
                <c:pt idx="252" formatCode="0.0000">
                  <c:v>0.40784412756661947</c:v>
                </c:pt>
                <c:pt idx="253" formatCode="0.0000">
                  <c:v>0.40502694239447462</c:v>
                </c:pt>
                <c:pt idx="254" formatCode="0.0000">
                  <c:v>0.40222921694176134</c:v>
                </c:pt>
                <c:pt idx="255" formatCode="0.0000">
                  <c:v>0.39945081679037864</c:v>
                </c:pt>
                <c:pt idx="256" formatCode="0.0000">
                  <c:v>0.39669160845071938</c:v>
                </c:pt>
                <c:pt idx="257" formatCode="0.0000">
                  <c:v>0.39395145935525644</c:v>
                </c:pt>
                <c:pt idx="258" formatCode="0.0000">
                  <c:v>0.3912302378521737</c:v>
                </c:pt>
                <c:pt idx="259" formatCode="0.0000">
                  <c:v>0.38852781319904034</c:v>
                </c:pt>
                <c:pt idx="260" formatCode="0.0000">
                  <c:v>0.38584405555652956</c:v>
                </c:pt>
                <c:pt idx="261" formatCode="0.0000">
                  <c:v>0.38317883598218022</c:v>
                </c:pt>
                <c:pt idx="262" formatCode="0.0000">
                  <c:v>0.38053202642420209</c:v>
                </c:pt>
                <c:pt idx="263" formatCode="0.0000">
                  <c:v>0.37790349971532289</c:v>
                </c:pt>
                <c:pt idx="264" formatCode="0.0000">
                  <c:v>0.37529312956667926</c:v>
                </c:pt>
                <c:pt idx="265" formatCode="0.0000">
                  <c:v>0.37270079056174832</c:v>
                </c:pt>
                <c:pt idx="266" formatCode="0.0000">
                  <c:v>0.37012635815032269</c:v>
                </c:pt>
                <c:pt idx="267" formatCode="0.0000">
                  <c:v>0.36756970864252614</c:v>
                </c:pt>
                <c:pt idx="268" formatCode="0.0000">
                  <c:v>0.36503071920287056</c:v>
                </c:pt>
                <c:pt idx="269" formatCode="0.0000">
                  <c:v>0.36250926784435461</c:v>
                </c:pt>
                <c:pt idx="270" formatCode="0.0000">
                  <c:v>0.36000523342260293</c:v>
                </c:pt>
                <c:pt idx="271" formatCode="0.0000">
                  <c:v>0.3575184956300454</c:v>
                </c:pt>
                <c:pt idx="272" formatCode="0.0000">
                  <c:v>0.35504893499013679</c:v>
                </c:pt>
                <c:pt idx="273" formatCode="0.0000">
                  <c:v>0.3525964328516169</c:v>
                </c:pt>
                <c:pt idx="274" formatCode="0.0000">
                  <c:v>0.35016087138280955</c:v>
                </c:pt>
                <c:pt idx="275" formatCode="0.0000">
                  <c:v>0.34774213356596129</c:v>
                </c:pt>
                <c:pt idx="276" formatCode="0.0000">
                  <c:v>0.34534010319161956</c:v>
                </c:pt>
                <c:pt idx="277" formatCode="0.0000">
                  <c:v>0.34295466485304898</c:v>
                </c:pt>
                <c:pt idx="278" formatCode="0.0000">
                  <c:v>0.34058570394068671</c:v>
                </c:pt>
                <c:pt idx="279" formatCode="0.0000">
                  <c:v>0.33823310663663603</c:v>
                </c:pt>
                <c:pt idx="280" formatCode="0.0000">
                  <c:v>0.33589675990919798</c:v>
                </c:pt>
                <c:pt idx="281" formatCode="0.0000">
                  <c:v>0.33357655150744031</c:v>
                </c:pt>
                <c:pt idx="282" formatCode="0.0000">
                  <c:v>0.33127236995580489</c:v>
                </c:pt>
                <c:pt idx="283" formatCode="0.0000">
                  <c:v>0.33091152591968098</c:v>
                </c:pt>
                <c:pt idx="284" formatCode="0.0000">
                  <c:v>0.32734594015017748</c:v>
                </c:pt>
                <c:pt idx="285" formatCode="0.0000">
                  <c:v>0.3245730096013737</c:v>
                </c:pt>
                <c:pt idx="286" formatCode="0.0000">
                  <c:v>0.32223570858432882</c:v>
                </c:pt>
                <c:pt idx="287" formatCode="0.0000">
                  <c:v>0.31999211384369403</c:v>
                </c:pt>
                <c:pt idx="288" formatCode="0.0000">
                  <c:v>0.31777846120561259</c:v>
                </c:pt>
                <c:pt idx="289" formatCode="0.0000">
                  <c:v>0.31558278941438683</c:v>
                </c:pt>
                <c:pt idx="290" formatCode="0.0000">
                  <c:v>0.31340278520785519</c:v>
                </c:pt>
                <c:pt idx="291" formatCode="0.0000">
                  <c:v>0.34737446913782266</c:v>
                </c:pt>
                <c:pt idx="292" formatCode="0.0000">
                  <c:v>0.43747283772617895</c:v>
                </c:pt>
                <c:pt idx="293" formatCode="0.0000">
                  <c:v>0.38203504500211133</c:v>
                </c:pt>
                <c:pt idx="294" formatCode="0.0000">
                  <c:v>0.36208036482380968</c:v>
                </c:pt>
                <c:pt idx="295" formatCode="0.0000">
                  <c:v>0.34288845236328164</c:v>
                </c:pt>
                <c:pt idx="296" formatCode="0.0000">
                  <c:v>0.3239161555893269</c:v>
                </c:pt>
                <c:pt idx="297" formatCode="0.0000">
                  <c:v>0.30516159542640925</c:v>
                </c:pt>
                <c:pt idx="298" formatCode="0.0000">
                  <c:v>0.29772662547030304</c:v>
                </c:pt>
                <c:pt idx="299" formatCode="0.0000">
                  <c:v>0.29467800375357972</c:v>
                </c:pt>
                <c:pt idx="300" formatCode="0.0000">
                  <c:v>0.29245775753118525</c:v>
                </c:pt>
                <c:pt idx="301" formatCode="0.0000">
                  <c:v>0.29040319652144481</c:v>
                </c:pt>
                <c:pt idx="302" formatCode="0.0000">
                  <c:v>0.28839082727453141</c:v>
                </c:pt>
                <c:pt idx="303" formatCode="0.0000">
                  <c:v>0.28639757296949936</c:v>
                </c:pt>
                <c:pt idx="304" formatCode="0.0000">
                  <c:v>0.2844190581866457</c:v>
                </c:pt>
                <c:pt idx="305" formatCode="0.0000">
                  <c:v>0.28245439085593255</c:v>
                </c:pt>
                <c:pt idx="306" formatCode="0.0000">
                  <c:v>0.28050332815437462</c:v>
                </c:pt>
                <c:pt idx="307" formatCode="0.0000">
                  <c:v>0.27856574869976025</c:v>
                </c:pt>
                <c:pt idx="308" formatCode="0.0000">
                  <c:v>0.27664155425220127</c:v>
                </c:pt>
                <c:pt idx="309" formatCode="0.0000">
                  <c:v>0.27473065140411312</c:v>
                </c:pt>
                <c:pt idx="310" formatCode="0.0000">
                  <c:v>0.27338363998694715</c:v>
                </c:pt>
                <c:pt idx="311" formatCode="0.0000">
                  <c:v>0.27105091015759697</c:v>
                </c:pt>
                <c:pt idx="312" formatCode="0.0000">
                  <c:v>0.26909587577854854</c:v>
                </c:pt>
                <c:pt idx="313" formatCode="0.0000">
                  <c:v>0.26722168422233089</c:v>
                </c:pt>
                <c:pt idx="314" formatCode="0.0000">
                  <c:v>0.26537297926778319</c:v>
                </c:pt>
                <c:pt idx="315" formatCode="0.0000">
                  <c:v>0.26353937972378166</c:v>
                </c:pt>
                <c:pt idx="316" formatCode="0.0000">
                  <c:v>0.26502303163997615</c:v>
                </c:pt>
                <c:pt idx="317" formatCode="0.0000">
                  <c:v>0.26052637878066293</c:v>
                </c:pt>
                <c:pt idx="318" formatCode="0.0000">
                  <c:v>0.2582302942981381</c:v>
                </c:pt>
                <c:pt idx="319" formatCode="0.0000">
                  <c:v>0.25635410332100567</c:v>
                </c:pt>
                <c:pt idx="320" formatCode="0.0000">
                  <c:v>0.25456611635416249</c:v>
                </c:pt>
                <c:pt idx="321" formatCode="0.0000">
                  <c:v>0.25280449284865275</c:v>
                </c:pt>
                <c:pt idx="322" formatCode="0.0000">
                  <c:v>0.25105764743199349</c:v>
                </c:pt>
                <c:pt idx="323" formatCode="0.0000">
                  <c:v>0.24932335436326117</c:v>
                </c:pt>
                <c:pt idx="324" formatCode="0.0000">
                  <c:v>0.24760113144188484</c:v>
                </c:pt>
                <c:pt idx="325" formatCode="0.0000">
                  <c:v>0.24589082163913151</c:v>
                </c:pt>
                <c:pt idx="326" formatCode="0.0000">
                  <c:v>0.24419232894827117</c:v>
                </c:pt>
                <c:pt idx="327" formatCode="0.0000">
                  <c:v>0.24250556918803112</c:v>
                </c:pt>
                <c:pt idx="328" formatCode="0.0000">
                  <c:v>0.24083046083740475</c:v>
                </c:pt>
                <c:pt idx="329" formatCode="0.0000">
                  <c:v>0.23916692332562944</c:v>
                </c:pt>
                <c:pt idx="330" formatCode="0.0000">
                  <c:v>0.23861626035111472</c:v>
                </c:pt>
                <c:pt idx="331" formatCode="0.0000">
                  <c:v>0.2360793552698332</c:v>
                </c:pt>
                <c:pt idx="332" formatCode="0.0000">
                  <c:v>0.23428313808602</c:v>
                </c:pt>
                <c:pt idx="333" formatCode="0.0000">
                  <c:v>0.23263400510797419</c:v>
                </c:pt>
                <c:pt idx="334" formatCode="0.0000">
                  <c:v>0.23102134475329364</c:v>
                </c:pt>
                <c:pt idx="335" formatCode="0.0000">
                  <c:v>0.22942449480262825</c:v>
                </c:pt>
                <c:pt idx="336" formatCode="0.0000">
                  <c:v>0.22783954498305109</c:v>
                </c:pt>
                <c:pt idx="337" formatCode="0.0000">
                  <c:v>0.22626570521220515</c:v>
                </c:pt>
                <c:pt idx="338" formatCode="0.0000">
                  <c:v>0.22470276691657137</c:v>
                </c:pt>
                <c:pt idx="339" formatCode="0.0000">
                  <c:v>0.22315063024295234</c:v>
                </c:pt>
                <c:pt idx="340" formatCode="0.0000">
                  <c:v>0.22160921600685685</c:v>
                </c:pt>
                <c:pt idx="341" formatCode="0.0000">
                  <c:v>0.22007844929149858</c:v>
                </c:pt>
                <c:pt idx="342" formatCode="0.0000">
                  <c:v>0.21855825639050228</c:v>
                </c:pt>
                <c:pt idx="343" formatCode="0.0000">
                  <c:v>0.21704856423566463</c:v>
                </c:pt>
                <c:pt idx="344" formatCode="0.0000">
                  <c:v>0.21554930028753394</c:v>
                </c:pt>
                <c:pt idx="345" formatCode="0.0000">
                  <c:v>0.21406039251220044</c:v>
                </c:pt>
                <c:pt idx="346" formatCode="0.0000">
                  <c:v>0.21258176937416254</c:v>
                </c:pt>
                <c:pt idx="347" formatCode="0.0000">
                  <c:v>0.21111335983220569</c:v>
                </c:pt>
                <c:pt idx="348" formatCode="0.0000">
                  <c:v>0.20965509333586169</c:v>
                </c:pt>
                <c:pt idx="349" formatCode="0.0000">
                  <c:v>0.20820689982199539</c:v>
                </c:pt>
                <c:pt idx="350" formatCode="0.0000">
                  <c:v>0.20676870971143432</c:v>
                </c:pt>
                <c:pt idx="351" formatCode="0.0000">
                  <c:v>0.20534045390562436</c:v>
                </c:pt>
                <c:pt idx="352" formatCode="0.0000">
                  <c:v>0.20392206378331015</c:v>
                </c:pt>
                <c:pt idx="353" formatCode="0.0000">
                  <c:v>0.20251347119723789</c:v>
                </c:pt>
                <c:pt idx="354" formatCode="0.0000">
                  <c:v>0.67461335806190137</c:v>
                </c:pt>
                <c:pt idx="355" formatCode="0.0000">
                  <c:v>0.33208231895474538</c:v>
                </c:pt>
                <c:pt idx="356" formatCode="0.0000">
                  <c:v>0.39272644202086537</c:v>
                </c:pt>
                <c:pt idx="357" formatCode="0.0000">
                  <c:v>0.35669469152240552</c:v>
                </c:pt>
                <c:pt idx="358" formatCode="0.0000">
                  <c:v>0.3354230665338197</c:v>
                </c:pt>
                <c:pt idx="359" formatCode="0.0000">
                  <c:v>0.3148505756897213</c:v>
                </c:pt>
                <c:pt idx="360" formatCode="0.0000">
                  <c:v>0.29409019704915118</c:v>
                </c:pt>
                <c:pt idx="361" formatCode="0.0000">
                  <c:v>0.27342178893735647</c:v>
                </c:pt>
                <c:pt idx="362" formatCode="0.0000">
                  <c:v>0.2538138664767986</c:v>
                </c:pt>
                <c:pt idx="363" formatCode="0.0000">
                  <c:v>0.23432823770459138</c:v>
                </c:pt>
                <c:pt idx="364" formatCode="0.0000">
                  <c:v>0.21514810774729012</c:v>
                </c:pt>
                <c:pt idx="365" formatCode="0.0000">
                  <c:v>0.20411402494212405</c:v>
                </c:pt>
                <c:pt idx="366" formatCode="0.0000">
                  <c:v>0.26883168268425017</c:v>
                </c:pt>
                <c:pt idx="367" formatCode="0.0000">
                  <c:v>0.25233011452797971</c:v>
                </c:pt>
                <c:pt idx="368" formatCode="0.0000">
                  <c:v>0.23203609357702717</c:v>
                </c:pt>
                <c:pt idx="369" formatCode="0.0000">
                  <c:v>0.23790240248909</c:v>
                </c:pt>
                <c:pt idx="370" formatCode="0.0000">
                  <c:v>0.25340057617293366</c:v>
                </c:pt>
                <c:pt idx="371" formatCode="0.0000">
                  <c:v>0.23535893887118733</c:v>
                </c:pt>
                <c:pt idx="372" formatCode="0.0000">
                  <c:v>0.21614248233266134</c:v>
                </c:pt>
                <c:pt idx="373" formatCode="0.0000">
                  <c:v>0.19736736647424255</c:v>
                </c:pt>
                <c:pt idx="374" formatCode="0.0000">
                  <c:v>0.1942179224162269</c:v>
                </c:pt>
                <c:pt idx="375" formatCode="0.0000">
                  <c:v>0.21046204538920527</c:v>
                </c:pt>
                <c:pt idx="376" formatCode="0.0000">
                  <c:v>0.19481021311641558</c:v>
                </c:pt>
                <c:pt idx="377" formatCode="0.0000">
                  <c:v>0.35251665792295139</c:v>
                </c:pt>
                <c:pt idx="378" formatCode="0.0000">
                  <c:v>0.79158377674795943</c:v>
                </c:pt>
                <c:pt idx="379" formatCode="0.0000">
                  <c:v>0.39685739273454701</c:v>
                </c:pt>
                <c:pt idx="380" formatCode="0.0000">
                  <c:v>0.49568485774551263</c:v>
                </c:pt>
                <c:pt idx="381" formatCode="0.0000">
                  <c:v>3.7557816717551993</c:v>
                </c:pt>
                <c:pt idx="382" formatCode="0.0000">
                  <c:v>0.54218775658807372</c:v>
                </c:pt>
                <c:pt idx="383" formatCode="0.0000">
                  <c:v>0.51922654390516021</c:v>
                </c:pt>
                <c:pt idx="384" formatCode="0.0000">
                  <c:v>0.50001656399471173</c:v>
                </c:pt>
                <c:pt idx="385" formatCode="0.0000">
                  <c:v>1.1436690452974534</c:v>
                </c:pt>
                <c:pt idx="386" formatCode="0.0000">
                  <c:v>1.3009134187077904</c:v>
                </c:pt>
                <c:pt idx="387" formatCode="0.0000">
                  <c:v>0.72615512049226161</c:v>
                </c:pt>
                <c:pt idx="388" formatCode="0.0000">
                  <c:v>0.78485063826627122</c:v>
                </c:pt>
                <c:pt idx="389" formatCode="0.0000">
                  <c:v>0.69345670566478546</c:v>
                </c:pt>
                <c:pt idx="390" formatCode="0.0000">
                  <c:v>1.4281494757938882</c:v>
                </c:pt>
                <c:pt idx="391" formatCode="0.0000">
                  <c:v>2.9482687091898185</c:v>
                </c:pt>
                <c:pt idx="392" formatCode="0.0000">
                  <c:v>0.85718947798041434</c:v>
                </c:pt>
                <c:pt idx="393" formatCode="0.0000">
                  <c:v>1.0913491985660482</c:v>
                </c:pt>
                <c:pt idx="394" formatCode="0.0000">
                  <c:v>0.88335770636611199</c:v>
                </c:pt>
                <c:pt idx="395" formatCode="0.0000">
                  <c:v>0.87671419892626545</c:v>
                </c:pt>
                <c:pt idx="396" formatCode="0.0000">
                  <c:v>0.85132593362987086</c:v>
                </c:pt>
                <c:pt idx="397" formatCode="0.0000">
                  <c:v>0.8268178562468238</c:v>
                </c:pt>
                <c:pt idx="398" formatCode="0.0000">
                  <c:v>0.80244224179560963</c:v>
                </c:pt>
                <c:pt idx="399" formatCode="0.0000">
                  <c:v>0.77806031913618035</c:v>
                </c:pt>
                <c:pt idx="400" formatCode="0.0000">
                  <c:v>0.75436235296898069</c:v>
                </c:pt>
                <c:pt idx="401" formatCode="0.0000">
                  <c:v>0.73069646340968852</c:v>
                </c:pt>
                <c:pt idx="402" formatCode="0.0000">
                  <c:v>3.1955738186802471</c:v>
                </c:pt>
                <c:pt idx="403" formatCode="0.0000">
                  <c:v>0.86625945972401686</c:v>
                </c:pt>
                <c:pt idx="404" formatCode="0.0000">
                  <c:v>0.9677207993851884</c:v>
                </c:pt>
                <c:pt idx="405" formatCode="0.0000">
                  <c:v>0.90399623149834207</c:v>
                </c:pt>
                <c:pt idx="406" formatCode="0.0000">
                  <c:v>0.88139794901982127</c:v>
                </c:pt>
                <c:pt idx="407" formatCode="0.0000">
                  <c:v>0.96393905217087905</c:v>
                </c:pt>
                <c:pt idx="408" formatCode="0.0000">
                  <c:v>0.88820893805845191</c:v>
                </c:pt>
                <c:pt idx="409" formatCode="0.0000">
                  <c:v>0.86306059929828116</c:v>
                </c:pt>
                <c:pt idx="410" formatCode="0.0000">
                  <c:v>1.130341667283941</c:v>
                </c:pt>
                <c:pt idx="411" formatCode="0.0000">
                  <c:v>3.1143228562804124</c:v>
                </c:pt>
                <c:pt idx="412" formatCode="0.0000">
                  <c:v>0.98715550166696542</c:v>
                </c:pt>
                <c:pt idx="413" formatCode="0.0000">
                  <c:v>1.0035498462138084</c:v>
                </c:pt>
                <c:pt idx="414" formatCode="0.0000">
                  <c:v>1.206791711386392</c:v>
                </c:pt>
                <c:pt idx="415" formatCode="0.0000">
                  <c:v>1.5991091700898254</c:v>
                </c:pt>
                <c:pt idx="416" formatCode="0.0000">
                  <c:v>2.3014473313886992</c:v>
                </c:pt>
                <c:pt idx="417" formatCode="0.0000">
                  <c:v>1.1316179503755324</c:v>
                </c:pt>
                <c:pt idx="418" formatCode="0.0000">
                  <c:v>1.4289790157356435</c:v>
                </c:pt>
                <c:pt idx="419" formatCode="0.0000">
                  <c:v>1.152655340230659</c:v>
                </c:pt>
                <c:pt idx="420" formatCode="0.0000">
                  <c:v>1.1265661689983544</c:v>
                </c:pt>
                <c:pt idx="421" formatCode="0.0000">
                  <c:v>1.1004134557556522</c:v>
                </c:pt>
                <c:pt idx="422" formatCode="0.0000">
                  <c:v>1.1593459958487904</c:v>
                </c:pt>
                <c:pt idx="423" formatCode="0.0000">
                  <c:v>1.5099234627494778</c:v>
                </c:pt>
                <c:pt idx="424" formatCode="0.0000">
                  <c:v>3.1830416796154948</c:v>
                </c:pt>
                <c:pt idx="425" formatCode="0.0000">
                  <c:v>1.2714245479582604</c:v>
                </c:pt>
                <c:pt idx="426" formatCode="0.0000">
                  <c:v>1.402728309646762</c:v>
                </c:pt>
                <c:pt idx="427" formatCode="0.0000">
                  <c:v>1.3538835685269108</c:v>
                </c:pt>
                <c:pt idx="428" formatCode="0.0000">
                  <c:v>1.2980813543216907</c:v>
                </c:pt>
                <c:pt idx="429" formatCode="0.0000">
                  <c:v>1.2695417861259815</c:v>
                </c:pt>
                <c:pt idx="430" formatCode="0.0000">
                  <c:v>1.3009594201065111</c:v>
                </c:pt>
                <c:pt idx="431" formatCode="0.0000">
                  <c:v>1.2958594910896259</c:v>
                </c:pt>
                <c:pt idx="432" formatCode="0.0000">
                  <c:v>1.3199473116372875</c:v>
                </c:pt>
                <c:pt idx="433" formatCode="0.0000">
                  <c:v>3.4131990209510041</c:v>
                </c:pt>
                <c:pt idx="434" formatCode="0.0000">
                  <c:v>1.3829934353652478</c:v>
                </c:pt>
                <c:pt idx="435" formatCode="0.0000">
                  <c:v>1.3548042300960108</c:v>
                </c:pt>
                <c:pt idx="436" formatCode="0.0000">
                  <c:v>1.3351227868333699</c:v>
                </c:pt>
                <c:pt idx="437" formatCode="0.0000">
                  <c:v>1.3075744916927556</c:v>
                </c:pt>
                <c:pt idx="438" formatCode="0.0000">
                  <c:v>1.2806156153652397</c:v>
                </c:pt>
                <c:pt idx="439" formatCode="0.0000">
                  <c:v>1.2537191377271888</c:v>
                </c:pt>
                <c:pt idx="440" formatCode="0.0000">
                  <c:v>2.9993034803589396</c:v>
                </c:pt>
                <c:pt idx="441" formatCode="0.0000">
                  <c:v>1.5945015699608358</c:v>
                </c:pt>
                <c:pt idx="442" formatCode="0.0000">
                  <c:v>1.3878882205132461</c:v>
                </c:pt>
                <c:pt idx="443" formatCode="0.0000">
                  <c:v>1.3602516917807563</c:v>
                </c:pt>
                <c:pt idx="444" formatCode="0.0000">
                  <c:v>1.3327807376586915</c:v>
                </c:pt>
                <c:pt idx="445" formatCode="0.0000">
                  <c:v>1.3406162083612942</c:v>
                </c:pt>
                <c:pt idx="446" formatCode="0.0000">
                  <c:v>1.3463746301292536</c:v>
                </c:pt>
                <c:pt idx="447" formatCode="0.0000">
                  <c:v>1.6484412438658771</c:v>
                </c:pt>
                <c:pt idx="448" formatCode="0.0000">
                  <c:v>4.1339487054718358</c:v>
                </c:pt>
                <c:pt idx="449" formatCode="0.0000">
                  <c:v>3.920831079611272</c:v>
                </c:pt>
                <c:pt idx="450" formatCode="0.0000">
                  <c:v>1.593920525007225</c:v>
                </c:pt>
                <c:pt idx="451" formatCode="0.0000">
                  <c:v>1.5664975038963163</c:v>
                </c:pt>
                <c:pt idx="452" formatCode="0.0000">
                  <c:v>1.8064537637336979</c:v>
                </c:pt>
                <c:pt idx="453" formatCode="0.0000">
                  <c:v>1.5793330970060453</c:v>
                </c:pt>
                <c:pt idx="454" formatCode="0.0000">
                  <c:v>1.550996927454253</c:v>
                </c:pt>
                <c:pt idx="455" formatCode="0.0000">
                  <c:v>1.5232970522049483</c:v>
                </c:pt>
                <c:pt idx="456" formatCode="0.0000">
                  <c:v>1.4961018006171636</c:v>
                </c:pt>
                <c:pt idx="457" formatCode="0.0000">
                  <c:v>1.469485473538509</c:v>
                </c:pt>
                <c:pt idx="458" formatCode="0.0000">
                  <c:v>1.4434797713810581</c:v>
                </c:pt>
                <c:pt idx="459" formatCode="0.0000">
                  <c:v>1.4175137329424112</c:v>
                </c:pt>
                <c:pt idx="460" formatCode="0.0000">
                  <c:v>1.3921900531198508</c:v>
                </c:pt>
                <c:pt idx="461" formatCode="0.0000">
                  <c:v>1.3676171922592359</c:v>
                </c:pt>
                <c:pt idx="462" formatCode="0.0000">
                  <c:v>1.3429129984851667</c:v>
                </c:pt>
                <c:pt idx="463" formatCode="0.0000">
                  <c:v>1.318478123955686</c:v>
                </c:pt>
                <c:pt idx="464" formatCode="0.0000">
                  <c:v>1.2944674556553784</c:v>
                </c:pt>
                <c:pt idx="465" formatCode="0.0000">
                  <c:v>1.2711479500737455</c:v>
                </c:pt>
                <c:pt idx="466" formatCode="0.0000">
                  <c:v>1.2480040437687194</c:v>
                </c:pt>
                <c:pt idx="467" formatCode="0.0000">
                  <c:v>1.2672897187176291</c:v>
                </c:pt>
                <c:pt idx="468" formatCode="0.0000">
                  <c:v>1.2945470316691374</c:v>
                </c:pt>
                <c:pt idx="469" formatCode="0.0000">
                  <c:v>1.2708123187632927</c:v>
                </c:pt>
                <c:pt idx="470" formatCode="0.0000">
                  <c:v>1.2468111099466097</c:v>
                </c:pt>
                <c:pt idx="471" formatCode="0.0000">
                  <c:v>1.2233875821775717</c:v>
                </c:pt>
                <c:pt idx="472" formatCode="0.0000">
                  <c:v>1.2001552536947167</c:v>
                </c:pt>
                <c:pt idx="473" formatCode="0.0000">
                  <c:v>1.1776758720428764</c:v>
                </c:pt>
                <c:pt idx="474" formatCode="0.0000">
                  <c:v>1.1547049416663135</c:v>
                </c:pt>
                <c:pt idx="475" formatCode="0.0000">
                  <c:v>1.1328912570116711</c:v>
                </c:pt>
                <c:pt idx="476" formatCode="0.0000">
                  <c:v>1.1181332642501374</c:v>
                </c:pt>
                <c:pt idx="477" formatCode="0.0000">
                  <c:v>1.1091186877222368</c:v>
                </c:pt>
                <c:pt idx="478" formatCode="0.0000">
                  <c:v>1.1012170066311149</c:v>
                </c:pt>
                <c:pt idx="479" formatCode="0.0000">
                  <c:v>1.093565567584597</c:v>
                </c:pt>
                <c:pt idx="480" formatCode="0.0000">
                  <c:v>1.0860034193926669</c:v>
                </c:pt>
                <c:pt idx="481" formatCode="0.0000">
                  <c:v>1.0785002928151119</c:v>
                </c:pt>
                <c:pt idx="482" formatCode="0.0000">
                  <c:v>1.0710502579014394</c:v>
                </c:pt>
                <c:pt idx="483" formatCode="0.0000">
                  <c:v>1.0636519194956184</c:v>
                </c:pt>
                <c:pt idx="484" formatCode="0.0000">
                  <c:v>1.6871852704862933</c:v>
                </c:pt>
                <c:pt idx="485" formatCode="0.0000">
                  <c:v>1.1543611439956534</c:v>
                </c:pt>
                <c:pt idx="486" formatCode="0.0000">
                  <c:v>1.1447151518524235</c:v>
                </c:pt>
                <c:pt idx="487" formatCode="0.0000">
                  <c:v>1.1233923276954363</c:v>
                </c:pt>
                <c:pt idx="488" formatCode="0.0000">
                  <c:v>1.4486529062421605</c:v>
                </c:pt>
                <c:pt idx="489" formatCode="0.0000">
                  <c:v>1.1878658268325462</c:v>
                </c:pt>
                <c:pt idx="490" formatCode="0.0000">
                  <c:v>1.1738447289886762</c:v>
                </c:pt>
                <c:pt idx="491" formatCode="0.0000">
                  <c:v>1.152121294059</c:v>
                </c:pt>
                <c:pt idx="492" formatCode="0.0000">
                  <c:v>1.1304214394490379</c:v>
                </c:pt>
                <c:pt idx="493" formatCode="0.0000">
                  <c:v>1.1093806838880809</c:v>
                </c:pt>
                <c:pt idx="494" formatCode="0.0000">
                  <c:v>1.0889184835899566</c:v>
                </c:pt>
                <c:pt idx="495" formatCode="0.0000">
                  <c:v>1.0964267041268358</c:v>
                </c:pt>
                <c:pt idx="496" formatCode="0.0000">
                  <c:v>1.0763194479802967</c:v>
                </c:pt>
                <c:pt idx="497" formatCode="0.0000">
                  <c:v>1.0565112035692097</c:v>
                </c:pt>
                <c:pt idx="498" formatCode="0.0000">
                  <c:v>1.0370295144082149</c:v>
                </c:pt>
                <c:pt idx="499" formatCode="0.0000">
                  <c:v>1.0174866121610091</c:v>
                </c:pt>
                <c:pt idx="500" formatCode="0.0000">
                  <c:v>0.99807665617524133</c:v>
                </c:pt>
                <c:pt idx="501" formatCode="0.0000">
                  <c:v>0.97949329800502893</c:v>
                </c:pt>
                <c:pt idx="502" formatCode="0.0000">
                  <c:v>0.96127894145207593</c:v>
                </c:pt>
                <c:pt idx="503" formatCode="0.0000">
                  <c:v>0.9434884541509736</c:v>
                </c:pt>
                <c:pt idx="504" formatCode="0.0000">
                  <c:v>0.93685108079776014</c:v>
                </c:pt>
                <c:pt idx="505" formatCode="0.0000">
                  <c:v>0.91979514575353682</c:v>
                </c:pt>
                <c:pt idx="506" formatCode="0.0000">
                  <c:v>0.9081322109846528</c:v>
                </c:pt>
                <c:pt idx="507" formatCode="0.0000">
                  <c:v>0.90087049117956919</c:v>
                </c:pt>
                <c:pt idx="508" formatCode="0.0000">
                  <c:v>0.89446357866567749</c:v>
                </c:pt>
                <c:pt idx="509" formatCode="0.0000">
                  <c:v>0.88828477585336907</c:v>
                </c:pt>
                <c:pt idx="510" formatCode="0.0000">
                  <c:v>0.88211512293359606</c:v>
                </c:pt>
                <c:pt idx="511" formatCode="0.0000">
                  <c:v>0.87601560997580519</c:v>
                </c:pt>
                <c:pt idx="512" formatCode="0.0000">
                  <c:v>0.86996335512481049</c:v>
                </c:pt>
                <c:pt idx="513" formatCode="0.0000">
                  <c:v>0.86395386082352355</c:v>
                </c:pt>
                <c:pt idx="514" formatCode="0.0000">
                  <c:v>0.85798605490401492</c:v>
                </c:pt>
                <c:pt idx="515" formatCode="0.0000">
                  <c:v>0.85205950473817416</c:v>
                </c:pt>
                <c:pt idx="516" formatCode="0.0000">
                  <c:v>0.84617389841026169</c:v>
                </c:pt>
                <c:pt idx="517" formatCode="0.0000">
                  <c:v>0.84032894808315439</c:v>
                </c:pt>
                <c:pt idx="518" formatCode="0.0000">
                  <c:v>0.83452437199094154</c:v>
                </c:pt>
                <c:pt idx="519" formatCode="0.0000">
                  <c:v>0.82875989108343195</c:v>
                </c:pt>
                <c:pt idx="520" formatCode="0.0000">
                  <c:v>0.82303522835409515</c:v>
                </c:pt>
                <c:pt idx="521" formatCode="0.0000">
                  <c:v>0.81735010875868364</c:v>
                </c:pt>
                <c:pt idx="522" formatCode="0.0000">
                  <c:v>0.81170425915281941</c:v>
                </c:pt>
                <c:pt idx="523" formatCode="0.0000">
                  <c:v>0.80609740827032161</c:v>
                </c:pt>
                <c:pt idx="524" formatCode="0.0000">
                  <c:v>2.6093987699791241</c:v>
                </c:pt>
                <c:pt idx="525" formatCode="0.0000">
                  <c:v>0.97512093553276202</c:v>
                </c:pt>
                <c:pt idx="526" formatCode="0.0000">
                  <c:v>0.95826064659406762</c:v>
                </c:pt>
                <c:pt idx="527" formatCode="0.0000">
                  <c:v>0.94085455701666354</c:v>
                </c:pt>
                <c:pt idx="528" formatCode="0.0000">
                  <c:v>0.92351522553483822</c:v>
                </c:pt>
                <c:pt idx="529" formatCode="0.0000">
                  <c:v>0.94770617743525709</c:v>
                </c:pt>
                <c:pt idx="530" formatCode="0.0000">
                  <c:v>0.93060168657205911</c:v>
                </c:pt>
                <c:pt idx="531" formatCode="0.0000">
                  <c:v>0.91369161224840734</c:v>
                </c:pt>
                <c:pt idx="532" formatCode="0.0000">
                  <c:v>0.89691831752490803</c:v>
                </c:pt>
                <c:pt idx="533" formatCode="0.0000">
                  <c:v>0.88324616181175131</c:v>
                </c:pt>
                <c:pt idx="534" formatCode="0.0000">
                  <c:v>0.87638684006249279</c:v>
                </c:pt>
                <c:pt idx="535" formatCode="0.0000">
                  <c:v>0.85931762413543633</c:v>
                </c:pt>
                <c:pt idx="536" formatCode="0.0000">
                  <c:v>0.84310969641013811</c:v>
                </c:pt>
                <c:pt idx="537" formatCode="0.0000">
                  <c:v>0.82691501985431581</c:v>
                </c:pt>
                <c:pt idx="538" formatCode="0.0000">
                  <c:v>0.81099936047562637</c:v>
                </c:pt>
                <c:pt idx="539" formatCode="0.0000">
                  <c:v>0.79533029062155136</c:v>
                </c:pt>
                <c:pt idx="540" formatCode="0.0000">
                  <c:v>0.77979617688333036</c:v>
                </c:pt>
                <c:pt idx="541" formatCode="0.0000">
                  <c:v>0.76457981041154577</c:v>
                </c:pt>
                <c:pt idx="542" formatCode="0.0000">
                  <c:v>0.74954219000460998</c:v>
                </c:pt>
                <c:pt idx="543" formatCode="0.0000">
                  <c:v>0.73470577526201475</c:v>
                </c:pt>
                <c:pt idx="544" formatCode="0.0000">
                  <c:v>0.72027751820143682</c:v>
                </c:pt>
                <c:pt idx="545" formatCode="0.0000">
                  <c:v>0.70580103093003987</c:v>
                </c:pt>
                <c:pt idx="546" formatCode="0.0000">
                  <c:v>0.69177723794254886</c:v>
                </c:pt>
                <c:pt idx="547" formatCode="0.0000">
                  <c:v>0.68339174789226853</c:v>
                </c:pt>
                <c:pt idx="548" formatCode="0.0000">
                  <c:v>0.67799946827620305</c:v>
                </c:pt>
                <c:pt idx="549" formatCode="0.0000">
                  <c:v>0.67319108240876768</c:v>
                </c:pt>
                <c:pt idx="550" formatCode="0.0000">
                  <c:v>0.66851771395454029</c:v>
                </c:pt>
                <c:pt idx="551" formatCode="0.0000">
                  <c:v>0.66389558594901421</c:v>
                </c:pt>
                <c:pt idx="552" formatCode="0.0000">
                  <c:v>0.65930891612472164</c:v>
                </c:pt>
                <c:pt idx="553" formatCode="0.0000">
                  <c:v>0.65475458629564043</c:v>
                </c:pt>
                <c:pt idx="554" formatCode="0.0000">
                  <c:v>0.65023183797841</c:v>
                </c:pt>
                <c:pt idx="555" formatCode="0.0000">
                  <c:v>0.64574035337146063</c:v>
                </c:pt>
                <c:pt idx="556" formatCode="0.0000">
                  <c:v>0.64127989796208484</c:v>
                </c:pt>
                <c:pt idx="557" formatCode="0.0000">
                  <c:v>0.63685025395976147</c:v>
                </c:pt>
                <c:pt idx="558" formatCode="0.0000">
                  <c:v>0.63245120789089904</c:v>
                </c:pt>
                <c:pt idx="559" formatCode="0.0000">
                  <c:v>0.62808254828026255</c:v>
                </c:pt>
                <c:pt idx="560" formatCode="0.0000">
                  <c:v>0.62374406521092929</c:v>
                </c:pt>
                <c:pt idx="561" formatCode="0.0000">
                  <c:v>0.61943555023414509</c:v>
                </c:pt>
                <c:pt idx="562" formatCode="0.0000">
                  <c:v>0.61653352589506416</c:v>
                </c:pt>
                <c:pt idx="563" formatCode="0.0000">
                  <c:v>0.61116399003428123</c:v>
                </c:pt>
                <c:pt idx="564" formatCode="0.0000">
                  <c:v>0.60673549953435479</c:v>
                </c:pt>
                <c:pt idx="565" formatCode="0.0000">
                  <c:v>0.60443336625788135</c:v>
                </c:pt>
                <c:pt idx="566" formatCode="0.0000">
                  <c:v>0.59869590633941916</c:v>
                </c:pt>
                <c:pt idx="567" formatCode="0.0000">
                  <c:v>0.59426945400744025</c:v>
                </c:pt>
                <c:pt idx="568" formatCode="0.0000">
                  <c:v>0.59011034921646377</c:v>
                </c:pt>
                <c:pt idx="569" formatCode="0.0000">
                  <c:v>0.58602406811371677</c:v>
                </c:pt>
                <c:pt idx="570" formatCode="0.0000">
                  <c:v>0.81041778768228445</c:v>
                </c:pt>
                <c:pt idx="571" formatCode="0.0000">
                  <c:v>0.67860212885643367</c:v>
                </c:pt>
                <c:pt idx="572" formatCode="0.0000">
                  <c:v>1.3575114005897682</c:v>
                </c:pt>
                <c:pt idx="573" formatCode="0.0000">
                  <c:v>0.79469555213890131</c:v>
                </c:pt>
                <c:pt idx="574" formatCode="0.0000">
                  <c:v>0.78766480350699508</c:v>
                </c:pt>
                <c:pt idx="575" formatCode="0.0000">
                  <c:v>0.77000279124412618</c:v>
                </c:pt>
                <c:pt idx="576" formatCode="0.0000">
                  <c:v>0.75244328704752839</c:v>
                </c:pt>
                <c:pt idx="577" formatCode="0.0000">
                  <c:v>0.73525171927192823</c:v>
                </c:pt>
                <c:pt idx="578" formatCode="0.0000">
                  <c:v>0.7184533624379239</c:v>
                </c:pt>
                <c:pt idx="579" formatCode="0.0000">
                  <c:v>0.70198385783144568</c:v>
                </c:pt>
                <c:pt idx="580" formatCode="0.0000">
                  <c:v>0.68550878527454706</c:v>
                </c:pt>
                <c:pt idx="581" formatCode="0.0000">
                  <c:v>0.66941904613040049</c:v>
                </c:pt>
                <c:pt idx="582" formatCode="0.0000">
                  <c:v>0.65316337185759932</c:v>
                </c:pt>
                <c:pt idx="583" formatCode="0.0000">
                  <c:v>0.63701527742815212</c:v>
                </c:pt>
                <c:pt idx="584" formatCode="0.0000">
                  <c:v>0.62044380213230665</c:v>
                </c:pt>
                <c:pt idx="585" formatCode="0.0000">
                  <c:v>0.60451038896607312</c:v>
                </c:pt>
                <c:pt idx="586" formatCode="0.0000">
                  <c:v>0.58864547038910253</c:v>
                </c:pt>
                <c:pt idx="587" formatCode="0.0000">
                  <c:v>0.58411454993310929</c:v>
                </c:pt>
                <c:pt idx="588" formatCode="0.0000">
                  <c:v>0.57962132654691301</c:v>
                </c:pt>
                <c:pt idx="589" formatCode="0.0000">
                  <c:v>0.5638299085445595</c:v>
                </c:pt>
                <c:pt idx="590" formatCode="0.0000">
                  <c:v>0.5482615923545483</c:v>
                </c:pt>
                <c:pt idx="591" formatCode="0.0000">
                  <c:v>0.53294624167244375</c:v>
                </c:pt>
                <c:pt idx="592" formatCode="0.0000">
                  <c:v>0.51801100975019487</c:v>
                </c:pt>
                <c:pt idx="593" formatCode="0.0000">
                  <c:v>0.50329023024333486</c:v>
                </c:pt>
                <c:pt idx="594" formatCode="0.0000">
                  <c:v>0.4941019338681194</c:v>
                </c:pt>
                <c:pt idx="595" formatCode="0.0000">
                  <c:v>0.48962519541264177</c:v>
                </c:pt>
                <c:pt idx="596" formatCode="0.0000">
                  <c:v>0.48624142292057487</c:v>
                </c:pt>
                <c:pt idx="597" formatCode="0.0000">
                  <c:v>0.48288104703959994</c:v>
                </c:pt>
                <c:pt idx="598" formatCode="0.0000">
                  <c:v>0.47954390583829448</c:v>
                </c:pt>
                <c:pt idx="599" formatCode="0.0000">
                  <c:v>0.47604142315671927</c:v>
                </c:pt>
                <c:pt idx="600" formatCode="0.0000">
                  <c:v>0.47271777487376809</c:v>
                </c:pt>
                <c:pt idx="601" formatCode="0.0000">
                  <c:v>0.4694458839150833</c:v>
                </c:pt>
                <c:pt idx="602" formatCode="0.0000">
                  <c:v>0.46620195691262745</c:v>
                </c:pt>
                <c:pt idx="603" formatCode="0.0000">
                  <c:v>0.46298143618275711</c:v>
                </c:pt>
                <c:pt idx="604" formatCode="0.0000">
                  <c:v>0.45978334722971081</c:v>
                </c:pt>
                <c:pt idx="605" formatCode="0.0000">
                  <c:v>0.45660739159334468</c:v>
                </c:pt>
                <c:pt idx="606" formatCode="0.0000">
                  <c:v>0.45345337388595641</c:v>
                </c:pt>
                <c:pt idx="607" formatCode="0.0000">
                  <c:v>0.45032113492560261</c:v>
                </c:pt>
                <c:pt idx="608" formatCode="0.0000">
                  <c:v>0.44721053819523748</c:v>
                </c:pt>
                <c:pt idx="609" formatCode="0.0000">
                  <c:v>0.4441214290946055</c:v>
                </c:pt>
                <c:pt idx="610" formatCode="0.0000">
                  <c:v>0.4410536582468178</c:v>
                </c:pt>
                <c:pt idx="611" formatCode="0.0000">
                  <c:v>0.43800707808069028</c:v>
                </c:pt>
                <c:pt idx="612" formatCode="0.0000">
                  <c:v>0.43498154218850987</c:v>
                </c:pt>
                <c:pt idx="613" formatCode="0.0000">
                  <c:v>0.43197690520071597</c:v>
                </c:pt>
                <c:pt idx="614" formatCode="0.0000">
                  <c:v>0.42899302275688694</c:v>
                </c:pt>
                <c:pt idx="615" formatCode="0.0000">
                  <c:v>0.42602975149471395</c:v>
                </c:pt>
                <c:pt idx="616" formatCode="0.0000">
                  <c:v>0.42308694904229482</c:v>
                </c:pt>
                <c:pt idx="617" formatCode="0.0000">
                  <c:v>0.42016447401125256</c:v>
                </c:pt>
                <c:pt idx="618" formatCode="0.0000">
                  <c:v>0.41726218598982406</c:v>
                </c:pt>
                <c:pt idx="619" formatCode="0.0000">
                  <c:v>0.41437994553614688</c:v>
                </c:pt>
                <c:pt idx="620" formatCode="0.0000">
                  <c:v>0.41151761417155514</c:v>
                </c:pt>
                <c:pt idx="621" formatCode="0.0000">
                  <c:v>0.40867505437392504</c:v>
                </c:pt>
                <c:pt idx="622" formatCode="0.0000">
                  <c:v>0.40585212957106753</c:v>
                </c:pt>
                <c:pt idx="623" formatCode="0.0000">
                  <c:v>0.40304870413416666</c:v>
                </c:pt>
                <c:pt idx="624" formatCode="0.0000">
                  <c:v>0.40026464337126316</c:v>
                </c:pt>
                <c:pt idx="625" formatCode="0.0000">
                  <c:v>0.39749981352078301</c:v>
                </c:pt>
                <c:pt idx="626" formatCode="0.0000">
                  <c:v>0.39475408174511084</c:v>
                </c:pt>
                <c:pt idx="627" formatCode="0.0000">
                  <c:v>0.39202731612420783</c:v>
                </c:pt>
                <c:pt idx="628" formatCode="0.0000">
                  <c:v>0.38931938564927326</c:v>
                </c:pt>
                <c:pt idx="629" formatCode="0.0000">
                  <c:v>0.38663016021645052</c:v>
                </c:pt>
                <c:pt idx="630" formatCode="0.0000">
                  <c:v>0.38395951062057582</c:v>
                </c:pt>
                <c:pt idx="631" formatCode="0.0000">
                  <c:v>0.38130730854897077</c:v>
                </c:pt>
                <c:pt idx="632" formatCode="0.0000">
                  <c:v>0.37867342657527725</c:v>
                </c:pt>
                <c:pt idx="633" formatCode="0.0000">
                  <c:v>0.37605773815333526</c:v>
                </c:pt>
                <c:pt idx="634" formatCode="0.0000">
                  <c:v>0.37346011761110315</c:v>
                </c:pt>
                <c:pt idx="635" formatCode="0.0000">
                  <c:v>0.37088044014461941</c:v>
                </c:pt>
                <c:pt idx="636" formatCode="0.0000">
                  <c:v>0.36831858181200633</c:v>
                </c:pt>
                <c:pt idx="637" formatCode="0.0000">
                  <c:v>0.36577441952751544</c:v>
                </c:pt>
                <c:pt idx="638" formatCode="0.0000">
                  <c:v>0.36324783105561359</c:v>
                </c:pt>
                <c:pt idx="639" formatCode="0.0000">
                  <c:v>0.36073869500511013</c:v>
                </c:pt>
                <c:pt idx="640" formatCode="0.0000">
                  <c:v>0.35824689082332462</c:v>
                </c:pt>
                <c:pt idx="641" formatCode="0.0000">
                  <c:v>0.35577229879029482</c:v>
                </c:pt>
                <c:pt idx="642" formatCode="0.0000">
                  <c:v>0.35331480001302462</c:v>
                </c:pt>
                <c:pt idx="643" formatCode="0.0000">
                  <c:v>0.35087427641977192</c:v>
                </c:pt>
                <c:pt idx="644" formatCode="0.0000">
                  <c:v>0.34845061075437561</c:v>
                </c:pt>
                <c:pt idx="645" formatCode="0.0000">
                  <c:v>0.34604368657062218</c:v>
                </c:pt>
                <c:pt idx="646" formatCode="0.0000">
                  <c:v>0.3436533882266507</c:v>
                </c:pt>
                <c:pt idx="647" formatCode="0.0000">
                  <c:v>0.34127960087939702</c:v>
                </c:pt>
                <c:pt idx="648" formatCode="0.0000">
                  <c:v>0.34084963185000566</c:v>
                </c:pt>
                <c:pt idx="649" formatCode="0.0000">
                  <c:v>0.33721539856844129</c:v>
                </c:pt>
                <c:pt idx="650" formatCode="0.0000">
                  <c:v>0.33437429469057933</c:v>
                </c:pt>
                <c:pt idx="651" formatCode="0.0000">
                  <c:v>0.33196929125205782</c:v>
                </c:pt>
                <c:pt idx="652" formatCode="0.0000">
                  <c:v>0.32965846174473168</c:v>
                </c:pt>
                <c:pt idx="653" formatCode="0.0000">
                  <c:v>0.32737803876441668</c:v>
                </c:pt>
                <c:pt idx="654" formatCode="0.0000">
                  <c:v>0.32511605784740089</c:v>
                </c:pt>
                <c:pt idx="655" formatCode="0.0000">
                  <c:v>0.32287020254566828</c:v>
                </c:pt>
                <c:pt idx="656" formatCode="0.0000">
                  <c:v>0.35677649024717528</c:v>
                </c:pt>
                <c:pt idx="657" formatCode="0.0000">
                  <c:v>0.44680991433181766</c:v>
                </c:pt>
                <c:pt idx="658" formatCode="0.0000">
                  <c:v>0.39130762570849187</c:v>
                </c:pt>
                <c:pt idx="659" formatCode="0.0000">
                  <c:v>0.37128889513665048</c:v>
                </c:pt>
                <c:pt idx="660" formatCode="0.0000">
                  <c:v>0.35203337471096824</c:v>
                </c:pt>
                <c:pt idx="661" formatCode="0.0000">
                  <c:v>0.33299790934416895</c:v>
                </c:pt>
                <c:pt idx="662" formatCode="0.0000">
                  <c:v>0.31418061692575</c:v>
                </c:pt>
                <c:pt idx="663" formatCode="0.0000">
                  <c:v>0.30668334803748354</c:v>
                </c:pt>
                <c:pt idx="664" formatCode="0.0000">
                  <c:v>0.3035728577187583</c:v>
                </c:pt>
                <c:pt idx="665" formatCode="0.0000">
                  <c:v>0.30129117025201235</c:v>
                </c:pt>
                <c:pt idx="666" formatCode="0.0000">
                  <c:v>0.29917559240359631</c:v>
                </c:pt>
                <c:pt idx="667" formatCode="0.0000">
                  <c:v>0.29710262779209889</c:v>
                </c:pt>
                <c:pt idx="668" formatCode="0.0000">
                  <c:v>0.29504919668524004</c:v>
                </c:pt>
                <c:pt idx="669" formatCode="0.0000">
                  <c:v>0.2930109207720929</c:v>
                </c:pt>
                <c:pt idx="670" formatCode="0.0000">
                  <c:v>0.29098690511136638</c:v>
                </c:pt>
                <c:pt idx="671" formatCode="0.0000">
                  <c:v>0.2889769040286555</c:v>
                </c:pt>
                <c:pt idx="672" formatCode="0.0000">
                  <c:v>0.28698079331002485</c:v>
                </c:pt>
                <c:pt idx="673" formatCode="0.0000">
                  <c:v>0.28499847190342287</c:v>
                </c:pt>
                <c:pt idx="674" formatCode="0.0000">
                  <c:v>0.28302984360852662</c:v>
                </c:pt>
                <c:pt idx="675" formatCode="0.0000">
                  <c:v>0.2816255054833397</c:v>
                </c:pt>
                <c:pt idx="676" formatCode="0.0000">
                  <c:v>0.27923584493046583</c:v>
                </c:pt>
                <c:pt idx="677" formatCode="0.0000">
                  <c:v>0.27722427307712627</c:v>
                </c:pt>
                <c:pt idx="678" formatCode="0.0000">
                  <c:v>0.27529393457947904</c:v>
                </c:pt>
                <c:pt idx="679" formatCode="0.0000">
                  <c:v>0.27338947051875601</c:v>
                </c:pt>
                <c:pt idx="680" formatCode="0.0000">
                  <c:v>0.27150049702485946</c:v>
                </c:pt>
                <c:pt idx="681" formatCode="0.0000">
                  <c:v>0.2729291574869705</c:v>
                </c:pt>
                <c:pt idx="682" formatCode="0.0000">
                  <c:v>0.26837789302729381</c:v>
                </c:pt>
                <c:pt idx="683" formatCode="0.0000">
                  <c:v>0.26602757417428413</c:v>
                </c:pt>
                <c:pt idx="684" formatCode="0.0000">
                  <c:v>0.26409752345082843</c:v>
                </c:pt>
                <c:pt idx="685" formatCode="0.0000">
                  <c:v>0.26225604877410558</c:v>
                </c:pt>
                <c:pt idx="686" formatCode="0.0000">
                  <c:v>0.2604413070253162</c:v>
                </c:pt>
                <c:pt idx="687" formatCode="0.0000">
                  <c:v>0.25864171027988514</c:v>
                </c:pt>
                <c:pt idx="688" formatCode="0.0000">
                  <c:v>0.25685503026242512</c:v>
                </c:pt>
                <c:pt idx="689" formatCode="0.0000">
                  <c:v>0.25508078225540848</c:v>
                </c:pt>
                <c:pt idx="690" formatCode="0.0000">
                  <c:v>0.25331880673053137</c:v>
                </c:pt>
                <c:pt idx="691" formatCode="0.0000">
                  <c:v>0.25156900519875863</c:v>
                </c:pt>
                <c:pt idx="692" formatCode="0.0000">
                  <c:v>0.24983129101365878</c:v>
                </c:pt>
                <c:pt idx="693" formatCode="0.0000">
                  <c:v>0.24810558020609483</c:v>
                </c:pt>
                <c:pt idx="694" formatCode="0.0000">
                  <c:v>0.24639178977408421</c:v>
                </c:pt>
                <c:pt idx="695" formatCode="0.0000">
                  <c:v>0.24579122100160997</c:v>
                </c:pt>
                <c:pt idx="696" formatCode="0.0000">
                  <c:v>0.24320475484689602</c:v>
                </c:pt>
                <c:pt idx="697" formatCode="0.0000">
                  <c:v>0.24135931893299131</c:v>
                </c:pt>
                <c:pt idx="698" formatCode="0.0000">
                  <c:v>0.23966130720345663</c:v>
                </c:pt>
                <c:pt idx="699" formatCode="0.0000">
                  <c:v>0.23800010572748623</c:v>
                </c:pt>
                <c:pt idx="700" formatCode="0.0000">
                  <c:v>0.23635504995354778</c:v>
                </c:pt>
                <c:pt idx="701" formatCode="0.0000">
                  <c:v>0.23472222729264181</c:v>
                </c:pt>
                <c:pt idx="702" formatCode="0.0000">
                  <c:v>0.23310084536233691</c:v>
                </c:pt>
                <c:pt idx="703" formatCode="0.0000">
                  <c:v>0.23149069330492761</c:v>
                </c:pt>
                <c:pt idx="704" formatCode="0.0000">
                  <c:v>0.22989166899880792</c:v>
                </c:pt>
                <c:pt idx="705" formatCode="0.0000">
                  <c:v>0.22830369100674722</c:v>
                </c:pt>
                <c:pt idx="706" formatCode="0.0000">
                  <c:v>0.22672668217478056</c:v>
                </c:pt>
                <c:pt idx="707" formatCode="0.0000">
                  <c:v>0.22516056657480735</c:v>
                </c:pt>
                <c:pt idx="708" formatCode="0.0000">
                  <c:v>0.22360526893224553</c:v>
                </c:pt>
                <c:pt idx="709" formatCode="0.0000">
                  <c:v>0.22206071451650522</c:v>
                </c:pt>
                <c:pt idx="710" formatCode="0.0000">
                  <c:v>0.22052682911767366</c:v>
                </c:pt>
                <c:pt idx="711" formatCode="0.0000">
                  <c:v>0.21900353903927741</c:v>
                </c:pt>
                <c:pt idx="712" formatCode="0.0000">
                  <c:v>0.2174907710940564</c:v>
                </c:pt>
                <c:pt idx="713" formatCode="0.0000">
                  <c:v>0.21598845260032123</c:v>
                </c:pt>
                <c:pt idx="714" formatCode="0.0000">
                  <c:v>0.21449651137843681</c:v>
                </c:pt>
                <c:pt idx="715" formatCode="0.0000">
                  <c:v>0.21301487574735034</c:v>
                </c:pt>
                <c:pt idx="716" formatCode="0.0000">
                  <c:v>0.21154347452114633</c:v>
                </c:pt>
                <c:pt idx="717" formatCode="0.0000">
                  <c:v>0.2100822370056262</c:v>
                </c:pt>
                <c:pt idx="718" formatCode="0.0000">
                  <c:v>0.20863109299491217</c:v>
                </c:pt>
                <c:pt idx="719" formatCode="0.0000">
                  <c:v>0.68068872235909383</c:v>
                </c:pt>
                <c:pt idx="720" formatCode="0.0000">
                  <c:v>0.33811571764533327</c:v>
                </c:pt>
                <c:pt idx="721" formatCode="0.0000">
                  <c:v>0.39871816498246793</c:v>
                </c:pt>
                <c:pt idx="722" formatCode="0.0000">
                  <c:v>0.36264502663031073</c:v>
                </c:pt>
                <c:pt idx="723" formatCode="0.0000">
                  <c:v>0.34133229967481593</c:v>
                </c:pt>
                <c:pt idx="724" formatCode="0.0000">
                  <c:v>0.32071899077583249</c:v>
                </c:pt>
                <c:pt idx="725" formatCode="0.0000">
                  <c:v>0.29991807603127763</c:v>
                </c:pt>
                <c:pt idx="726" formatCode="0.0000">
                  <c:v>0.27920941181882153</c:v>
                </c:pt>
                <c:pt idx="727" formatCode="0.0000">
                  <c:v>0.25956151132680122</c:v>
                </c:pt>
                <c:pt idx="728" formatCode="0.0000">
                  <c:v>0.24003618067156629</c:v>
                </c:pt>
                <c:pt idx="729" formatCode="0.0000">
                  <c:v>0.22081662307217551</c:v>
                </c:pt>
                <c:pt idx="730" formatCode="0.0000">
                  <c:v>0.20974338497153758</c:v>
                </c:pt>
                <c:pt idx="731" formatCode="0.0000">
                  <c:v>0.27442215788357394</c:v>
                </c:pt>
                <c:pt idx="732" formatCode="0.0000">
                  <c:v>0.25788197349435493</c:v>
                </c:pt>
                <c:pt idx="733" formatCode="0.0000">
                  <c:v>0.2375496030522592</c:v>
                </c:pt>
                <c:pt idx="734" formatCode="0.0000">
                  <c:v>0.24337782737246388</c:v>
                </c:pt>
                <c:pt idx="735" formatCode="0.0000">
                  <c:v>0.2588381795339415</c:v>
                </c:pt>
              </c:numCache>
            </c:numRef>
          </c:yVal>
          <c:smooth val="0"/>
          <c:extLst>
            <c:ext xmlns:c16="http://schemas.microsoft.com/office/drawing/2014/chart" uri="{C3380CC4-5D6E-409C-BE32-E72D297353CC}">
              <c16:uniqueId val="{00000001-2B54-474E-B4CB-D2329C3C63C0}"/>
            </c:ext>
          </c:extLst>
        </c:ser>
        <c:ser>
          <c:idx val="1"/>
          <c:order val="2"/>
          <c:tx>
            <c:v>Periodo de calentamiento</c:v>
          </c:tx>
          <c:spPr>
            <a:ln w="25400" cap="rnd">
              <a:solidFill>
                <a:srgbClr val="FF0000"/>
              </a:solidFill>
              <a:prstDash val="dash"/>
              <a:round/>
            </a:ln>
            <a:effectLst/>
          </c:spPr>
          <c:marker>
            <c:symbol val="none"/>
          </c:marker>
          <c:xVal>
            <c:numRef>
              <c:f>Entradas!$K$62:$K$63</c:f>
              <c:numCache>
                <c:formatCode>General</c:formatCode>
                <c:ptCount val="2"/>
                <c:pt idx="0">
                  <c:v>60</c:v>
                </c:pt>
                <c:pt idx="1">
                  <c:v>60</c:v>
                </c:pt>
              </c:numCache>
            </c:numRef>
          </c:xVal>
          <c:yVal>
            <c:numRef>
              <c:f>Entradas!$L$62:$L$63</c:f>
              <c:numCache>
                <c:formatCode>General</c:formatCode>
                <c:ptCount val="2"/>
                <c:pt idx="0">
                  <c:v>0</c:v>
                </c:pt>
                <c:pt idx="1">
                  <c:v>4.7096994654674731</c:v>
                </c:pt>
              </c:numCache>
            </c:numRef>
          </c:yVal>
          <c:smooth val="0"/>
          <c:extLst>
            <c:ext xmlns:c16="http://schemas.microsoft.com/office/drawing/2014/chart" uri="{C3380CC4-5D6E-409C-BE32-E72D297353CC}">
              <c16:uniqueId val="{00000001-FE01-FB45-8F66-BC6ADEE4617E}"/>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Caudal simulado</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0"/>
          <c:order val="0"/>
          <c:tx>
            <c:strRef>
              <c:f>Escenarios!$D$14</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Cálculos!$L:$L</c:f>
              <c:numCache>
                <c:formatCode>General</c:formatCode>
                <c:ptCount val="1048576"/>
                <c:pt idx="4">
                  <c:v>0</c:v>
                </c:pt>
                <c:pt idx="6" formatCode="0.0000">
                  <c:v>0.28833979912744645</c:v>
                </c:pt>
                <c:pt idx="7" formatCode="0.0000">
                  <c:v>0.26717716516776535</c:v>
                </c:pt>
                <c:pt idx="8" formatCode="0.0000">
                  <c:v>0.24649107036162249</c:v>
                </c:pt>
                <c:pt idx="9" formatCode="0.0000">
                  <c:v>0.2414653031848247</c:v>
                </c:pt>
                <c:pt idx="10" formatCode="0.0000">
                  <c:v>0.25586722409524781</c:v>
                </c:pt>
                <c:pt idx="11" formatCode="0.0000">
                  <c:v>0.2384067838040457</c:v>
                </c:pt>
                <c:pt idx="12" formatCode="0.0000">
                  <c:v>0.38727487504074759</c:v>
                </c:pt>
                <c:pt idx="13" formatCode="0.0000">
                  <c:v>0.77240353067817291</c:v>
                </c:pt>
                <c:pt idx="14" formatCode="0.0000">
                  <c:v>0.36322909203334863</c:v>
                </c:pt>
                <c:pt idx="15" formatCode="0.0000">
                  <c:v>0.43435436017191953</c:v>
                </c:pt>
                <c:pt idx="16" formatCode="0.0000">
                  <c:v>3.6924995225156545</c:v>
                </c:pt>
                <c:pt idx="17" formatCode="0.0000">
                  <c:v>0.47934317317833958</c:v>
                </c:pt>
                <c:pt idx="18" formatCode="0.0000">
                  <c:v>0.45681649772328076</c:v>
                </c:pt>
                <c:pt idx="19" formatCode="0.0000">
                  <c:v>0.43803804744298647</c:v>
                </c:pt>
                <c:pt idx="20" formatCode="0.0000">
                  <c:v>1.0821500148650542</c:v>
                </c:pt>
                <c:pt idx="21" formatCode="0.0000">
                  <c:v>1.2398188993893056</c:v>
                </c:pt>
                <c:pt idx="22" formatCode="0.0000">
                  <c:v>0.66548261779041629</c:v>
                </c:pt>
                <c:pt idx="23" formatCode="0.0000">
                  <c:v>0.72459723107182961</c:v>
                </c:pt>
                <c:pt idx="24" formatCode="0.0000">
                  <c:v>0.63361949915548887</c:v>
                </c:pt>
                <c:pt idx="25" formatCode="0.0000">
                  <c:v>1.3687255950627011</c:v>
                </c:pt>
                <c:pt idx="26" formatCode="0.0000">
                  <c:v>2.8892552991859159</c:v>
                </c:pt>
                <c:pt idx="27" formatCode="0.0000">
                  <c:v>0.79858370337538975</c:v>
                </c:pt>
                <c:pt idx="28" formatCode="0.0000">
                  <c:v>1.0331482436165242</c:v>
                </c:pt>
                <c:pt idx="29" formatCode="0.0000">
                  <c:v>0.82555877477847062</c:v>
                </c:pt>
                <c:pt idx="30" formatCode="0.0000">
                  <c:v>0.81931451372230013</c:v>
                </c:pt>
                <c:pt idx="31" formatCode="0.0000">
                  <c:v>0.79432273701336475</c:v>
                </c:pt>
                <c:pt idx="32" formatCode="0.0000">
                  <c:v>0.77020840947104974</c:v>
                </c:pt>
                <c:pt idx="33" formatCode="0.0000">
                  <c:v>0.74622382503174611</c:v>
                </c:pt>
                <c:pt idx="34" formatCode="0.0000">
                  <c:v>0.72223023134263564</c:v>
                </c:pt>
                <c:pt idx="35" formatCode="0.0000">
                  <c:v>0.69891791176162088</c:v>
                </c:pt>
                <c:pt idx="36" formatCode="0.0000">
                  <c:v>0.67563500493295936</c:v>
                </c:pt>
                <c:pt idx="37" formatCode="0.0000">
                  <c:v>3.1408926974791895</c:v>
                </c:pt>
                <c:pt idx="38" formatCode="0.0000">
                  <c:v>0.81195604861716353</c:v>
                </c:pt>
                <c:pt idx="39" formatCode="0.0000">
                  <c:v>0.91379248933834023</c:v>
                </c:pt>
                <c:pt idx="40" formatCode="0.0000">
                  <c:v>0.85044043149921511</c:v>
                </c:pt>
                <c:pt idx="41" formatCode="0.0000">
                  <c:v>0.82821208595356155</c:v>
                </c:pt>
                <c:pt idx="42" formatCode="0.0000">
                  <c:v>0.91112057069643471</c:v>
                </c:pt>
                <c:pt idx="43" formatCode="0.0000">
                  <c:v>0.83575530048580116</c:v>
                </c:pt>
                <c:pt idx="44" formatCode="0.0000">
                  <c:v>0.81096928546650759</c:v>
                </c:pt>
                <c:pt idx="45" formatCode="0.0000">
                  <c:v>1.0786101744401511</c:v>
                </c:pt>
                <c:pt idx="46" formatCode="0.0000">
                  <c:v>3.0629486989594898</c:v>
                </c:pt>
                <c:pt idx="47" formatCode="0.0000">
                  <c:v>0.93613621157215576</c:v>
                </c:pt>
                <c:pt idx="48" formatCode="0.0000">
                  <c:v>0.952882972098128</c:v>
                </c:pt>
                <c:pt idx="49" formatCode="0.0000">
                  <c:v>1.156474818934857</c:v>
                </c:pt>
                <c:pt idx="50" formatCode="0.0000">
                  <c:v>1.5491398418024938</c:v>
                </c:pt>
                <c:pt idx="51" formatCode="0.0000">
                  <c:v>2.2518231664645203</c:v>
                </c:pt>
                <c:pt idx="52" formatCode="0.0000">
                  <c:v>1.0823365645970005</c:v>
                </c:pt>
                <c:pt idx="53" formatCode="0.0000">
                  <c:v>1.3800380413542457</c:v>
                </c:pt>
                <c:pt idx="54" formatCode="0.0000">
                  <c:v>1.1040524258531168</c:v>
                </c:pt>
                <c:pt idx="55" formatCode="0.0000">
                  <c:v>1.0782989794736486</c:v>
                </c:pt>
                <c:pt idx="56" formatCode="0.0000">
                  <c:v>1.0524796720628298</c:v>
                </c:pt>
                <c:pt idx="57" formatCode="0.0000">
                  <c:v>1.1117433149855465</c:v>
                </c:pt>
                <c:pt idx="58" formatCode="0.0000">
                  <c:v>1.4626495976215059</c:v>
                </c:pt>
                <c:pt idx="59" formatCode="0.0000">
                  <c:v>3.136094358926603</c:v>
                </c:pt>
                <c:pt idx="60" formatCode="0.0000">
                  <c:v>1.2248015161012464</c:v>
                </c:pt>
                <c:pt idx="61" formatCode="0.0000">
                  <c:v>1.3564273265950395</c:v>
                </c:pt>
                <c:pt idx="62" formatCode="0.0000">
                  <c:v>1.3079024097268879</c:v>
                </c:pt>
                <c:pt idx="63" formatCode="0.0000">
                  <c:v>1.252417810585889</c:v>
                </c:pt>
                <c:pt idx="64" formatCode="0.0000">
                  <c:v>1.224193663526896</c:v>
                </c:pt>
                <c:pt idx="65" formatCode="0.0000">
                  <c:v>1.2559245398712005</c:v>
                </c:pt>
                <c:pt idx="66" formatCode="0.0000">
                  <c:v>1.2511356894950336</c:v>
                </c:pt>
                <c:pt idx="67" formatCode="0.0000">
                  <c:v>1.2755324399062831</c:v>
                </c:pt>
                <c:pt idx="68" formatCode="0.0000">
                  <c:v>3.3690909451491455</c:v>
                </c:pt>
                <c:pt idx="69" formatCode="0.0000">
                  <c:v>1.3391900362982538</c:v>
                </c:pt>
                <c:pt idx="70" formatCode="0.0000">
                  <c:v>1.3113034032079454</c:v>
                </c:pt>
                <c:pt idx="71" formatCode="0.0000">
                  <c:v>1.2919224421055266</c:v>
                </c:pt>
                <c:pt idx="72" formatCode="0.0000">
                  <c:v>1.2646725535432417</c:v>
                </c:pt>
                <c:pt idx="73" formatCode="0.0000">
                  <c:v>1.2380100225492532</c:v>
                </c:pt>
                <c:pt idx="74" formatCode="0.0000">
                  <c:v>1.2114078432379869</c:v>
                </c:pt>
                <c:pt idx="75" formatCode="0.0000">
                  <c:v>2.9572844513294867</c:v>
                </c:pt>
                <c:pt idx="76" formatCode="0.0000">
                  <c:v>1.5527727875661352</c:v>
                </c:pt>
                <c:pt idx="77" formatCode="0.0000">
                  <c:v>1.346447679873344</c:v>
                </c:pt>
                <c:pt idx="78" formatCode="0.0000">
                  <c:v>1.3190974018644159</c:v>
                </c:pt>
                <c:pt idx="79" formatCode="0.0000">
                  <c:v>1.2919107211877336</c:v>
                </c:pt>
                <c:pt idx="80" formatCode="0.0000">
                  <c:v>1.3000285017155981</c:v>
                </c:pt>
                <c:pt idx="81" formatCode="0.0000">
                  <c:v>1.3060672832524127</c:v>
                </c:pt>
                <c:pt idx="82" formatCode="0.0000">
                  <c:v>1.6084123201715086</c:v>
                </c:pt>
                <c:pt idx="83" formatCode="0.0000">
                  <c:v>4.0941962817505368</c:v>
                </c:pt>
                <c:pt idx="84" formatCode="0.0000">
                  <c:v>3.8813532459382172</c:v>
                </c:pt>
                <c:pt idx="85" formatCode="0.0000">
                  <c:v>1.5547153846504023</c:v>
                </c:pt>
                <c:pt idx="86" formatCode="0.0000">
                  <c:v>1.5275631732254</c:v>
                </c:pt>
                <c:pt idx="87" formatCode="0.0000">
                  <c:v>1.7677883721295469</c:v>
                </c:pt>
                <c:pt idx="88" formatCode="0.0000">
                  <c:v>1.5409347867708287</c:v>
                </c:pt>
                <c:pt idx="89" formatCode="0.0000">
                  <c:v>1.5128638537221963</c:v>
                </c:pt>
                <c:pt idx="90" formatCode="0.0000">
                  <c:v>1.4854273828536955</c:v>
                </c:pt>
                <c:pt idx="91" formatCode="0.0000">
                  <c:v>1.4584937161797527</c:v>
                </c:pt>
                <c:pt idx="92" formatCode="0.0000">
                  <c:v>1.4321371671159537</c:v>
                </c:pt>
                <c:pt idx="93" formatCode="0.0000">
                  <c:v>1.4063894485555355</c:v>
                </c:pt>
                <c:pt idx="94" formatCode="0.0000">
                  <c:v>1.3806796116910478</c:v>
                </c:pt>
                <c:pt idx="95" formatCode="0.0000">
                  <c:v>1.3556103637291037</c:v>
                </c:pt>
                <c:pt idx="96" formatCode="0.0000">
                  <c:v>1.3312901772398675</c:v>
                </c:pt>
                <c:pt idx="97" formatCode="0.0000">
                  <c:v>1.3068369124878032</c:v>
                </c:pt>
                <c:pt idx="98" formatCode="0.0000">
                  <c:v>1.2826512336869633</c:v>
                </c:pt>
                <c:pt idx="99" formatCode="0.0000">
                  <c:v>1.2588880397946636</c:v>
                </c:pt>
                <c:pt idx="100" formatCode="0.0000">
                  <c:v>1.2358142991904362</c:v>
                </c:pt>
                <c:pt idx="101" formatCode="0.0000">
                  <c:v>1.2129144602401127</c:v>
                </c:pt>
                <c:pt idx="102" formatCode="0.0000">
                  <c:v>1.2324425166473587</c:v>
                </c:pt>
                <c:pt idx="103" formatCode="0.0000">
                  <c:v>1.259940536806174</c:v>
                </c:pt>
                <c:pt idx="104" formatCode="0.0000">
                  <c:v>1.2364448684215035</c:v>
                </c:pt>
                <c:pt idx="105" formatCode="0.0000">
                  <c:v>1.2126810529248737</c:v>
                </c:pt>
                <c:pt idx="106" formatCode="0.0000">
                  <c:v>1.1894932786804475</c:v>
                </c:pt>
                <c:pt idx="107" formatCode="0.0000">
                  <c:v>1.1664950752536571</c:v>
                </c:pt>
                <c:pt idx="108" formatCode="0.0000">
                  <c:v>1.1442482014379887</c:v>
                </c:pt>
                <c:pt idx="109" formatCode="0.0000">
                  <c:v>1.1215081728486584</c:v>
                </c:pt>
                <c:pt idx="110" formatCode="0.0000">
                  <c:v>1.0999237950260996</c:v>
                </c:pt>
                <c:pt idx="111" formatCode="0.0000">
                  <c:v>1.0853935251586604</c:v>
                </c:pt>
                <c:pt idx="112" formatCode="0.0000">
                  <c:v>1.0766050985279245</c:v>
                </c:pt>
                <c:pt idx="113" formatCode="0.0000">
                  <c:v>1.0689280052025205</c:v>
                </c:pt>
                <c:pt idx="114" formatCode="0.0000">
                  <c:v>1.0614996025807044</c:v>
                </c:pt>
                <c:pt idx="115" formatCode="0.0000">
                  <c:v>1.0541589501883544</c:v>
                </c:pt>
                <c:pt idx="116" formatCode="0.0000">
                  <c:v>1.0468757894271334</c:v>
                </c:pt>
                <c:pt idx="117" formatCode="0.0000">
                  <c:v>1.0396442009149149</c:v>
                </c:pt>
                <c:pt idx="118" formatCode="0.0000">
                  <c:v>1.032462799991033</c:v>
                </c:pt>
                <c:pt idx="119" formatCode="0.0000">
                  <c:v>1.6562115899670009</c:v>
                </c:pt>
                <c:pt idx="120" formatCode="0.0000">
                  <c:v>1.1236014143158795</c:v>
                </c:pt>
                <c:pt idx="121" formatCode="0.0000">
                  <c:v>1.1141678951457683</c:v>
                </c:pt>
                <c:pt idx="122" formatCode="0.0000">
                  <c:v>1.0930560763038684</c:v>
                </c:pt>
                <c:pt idx="123" formatCode="0.0000">
                  <c:v>1.418526202645503</c:v>
                </c:pt>
                <c:pt idx="124" formatCode="0.0000">
                  <c:v>1.1579472235784498</c:v>
                </c:pt>
                <c:pt idx="125" formatCode="0.0000">
                  <c:v>1.1441327886230748</c:v>
                </c:pt>
                <c:pt idx="126" formatCode="0.0000">
                  <c:v>1.1226145890570483</c:v>
                </c:pt>
                <c:pt idx="127" formatCode="0.0000">
                  <c:v>1.1011185521465254</c:v>
                </c:pt>
                <c:pt idx="128" formatCode="0.0000">
                  <c:v>1.0802802064133181</c:v>
                </c:pt>
                <c:pt idx="129" formatCode="0.0000">
                  <c:v>1.0600190177961353</c:v>
                </c:pt>
                <c:pt idx="130" formatCode="0.0000">
                  <c:v>1.0677268615248527</c:v>
                </c:pt>
                <c:pt idx="131" formatCode="0.0000">
                  <c:v>1.0478178496720429</c:v>
                </c:pt>
                <c:pt idx="132" formatCode="0.0000">
                  <c:v>1.028206480181322</c:v>
                </c:pt>
                <c:pt idx="133" formatCode="0.0000">
                  <c:v>1.0089203060262826</c:v>
                </c:pt>
                <c:pt idx="134" formatCode="0.0000">
                  <c:v>0.98957156826423653</c:v>
                </c:pt>
                <c:pt idx="135" formatCode="0.0000">
                  <c:v>0.97035443557156109</c:v>
                </c:pt>
                <c:pt idx="136" formatCode="0.0000">
                  <c:v>0.95196256876666419</c:v>
                </c:pt>
                <c:pt idx="137" formatCode="0.0000">
                  <c:v>0.93393838085154701</c:v>
                </c:pt>
                <c:pt idx="138" formatCode="0.0000">
                  <c:v>0.91633674859754677</c:v>
                </c:pt>
                <c:pt idx="139" formatCode="0.0000">
                  <c:v>0.90988692577433572</c:v>
                </c:pt>
                <c:pt idx="140" formatCode="0.0000">
                  <c:v>0.89301724575397323</c:v>
                </c:pt>
                <c:pt idx="141" formatCode="0.0000">
                  <c:v>0.88153927945152288</c:v>
                </c:pt>
                <c:pt idx="142" formatCode="0.0000">
                  <c:v>0.87446125044234713</c:v>
                </c:pt>
                <c:pt idx="143" formatCode="0.0000">
                  <c:v>0.86823675987935223</c:v>
                </c:pt>
                <c:pt idx="144" formatCode="0.0000">
                  <c:v>0.86223911893748251</c:v>
                </c:pt>
                <c:pt idx="145" formatCode="0.0000">
                  <c:v>0.85624937651170141</c:v>
                </c:pt>
                <c:pt idx="146" formatCode="0.0000">
                  <c:v>0.85032853131534414</c:v>
                </c:pt>
                <c:pt idx="147" formatCode="0.0000">
                  <c:v>0.84445371007740566</c:v>
                </c:pt>
                <c:pt idx="148" formatCode="0.0000">
                  <c:v>0.83862042376568335</c:v>
                </c:pt>
                <c:pt idx="149" formatCode="0.0000">
                  <c:v>0.83282760867824723</c:v>
                </c:pt>
                <c:pt idx="150" formatCode="0.0000">
                  <c:v>0.82707484059450798</c:v>
                </c:pt>
                <c:pt idx="151" formatCode="0.0000">
                  <c:v>0.82136181594817204</c:v>
                </c:pt>
                <c:pt idx="152" formatCode="0.0000">
                  <c:v>0.81568825519388832</c:v>
                </c:pt>
                <c:pt idx="153" formatCode="0.0000">
                  <c:v>0.81005388480024243</c:v>
                </c:pt>
                <c:pt idx="154" formatCode="0.0000">
                  <c:v>0.80445843389466065</c:v>
                </c:pt>
                <c:pt idx="155" formatCode="0.0000">
                  <c:v>0.79890163359174182</c:v>
                </c:pt>
                <c:pt idx="156" formatCode="0.0000">
                  <c:v>0.79338321691227209</c:v>
                </c:pt>
                <c:pt idx="157" formatCode="0.0000">
                  <c:v>0.787902918721197</c:v>
                </c:pt>
                <c:pt idx="158" formatCode="0.0000">
                  <c:v>0.78246047570633548</c:v>
                </c:pt>
                <c:pt idx="159" formatCode="0.0000">
                  <c:v>2.5859251096346783</c:v>
                </c:pt>
                <c:pt idx="160" formatCode="0.0000">
                  <c:v>0.95180941960425491</c:v>
                </c:pt>
                <c:pt idx="161" formatCode="0.0000">
                  <c:v>0.93511015506820616</c:v>
                </c:pt>
                <c:pt idx="162" formatCode="0.0000">
                  <c:v>0.91786397761665173</c:v>
                </c:pt>
                <c:pt idx="163" formatCode="0.0000">
                  <c:v>0.90068345366693736</c:v>
                </c:pt>
                <c:pt idx="164" formatCode="0.0000">
                  <c:v>0.92503211613571434</c:v>
                </c:pt>
                <c:pt idx="165" formatCode="0.0000">
                  <c:v>0.90808424645440411</c:v>
                </c:pt>
                <c:pt idx="166" formatCode="0.0000">
                  <c:v>0.89132971145111106</c:v>
                </c:pt>
                <c:pt idx="167" formatCode="0.0000">
                  <c:v>0.8747108816594058</c:v>
                </c:pt>
                <c:pt idx="168" formatCode="0.0000">
                  <c:v>0.861192123910822</c:v>
                </c:pt>
                <c:pt idx="169" formatCode="0.0000">
                  <c:v>0.85448514052899593</c:v>
                </c:pt>
                <c:pt idx="170" formatCode="0.0000">
                  <c:v>0.83756721069140361</c:v>
                </c:pt>
                <c:pt idx="171" formatCode="0.0000">
                  <c:v>0.82150952404621647</c:v>
                </c:pt>
                <c:pt idx="172" formatCode="0.0000">
                  <c:v>0.80546405077955874</c:v>
                </c:pt>
                <c:pt idx="173" formatCode="0.0000">
                  <c:v>0.78969656406763322</c:v>
                </c:pt>
                <c:pt idx="174" formatCode="0.0000">
                  <c:v>0.7741746433769503</c:v>
                </c:pt>
                <c:pt idx="175" formatCode="0.0000">
                  <c:v>0.75878666236860393</c:v>
                </c:pt>
                <c:pt idx="176" formatCode="0.0000">
                  <c:v>0.74371541921419548</c:v>
                </c:pt>
                <c:pt idx="177" formatCode="0.0000">
                  <c:v>0.72882191968465893</c:v>
                </c:pt>
                <c:pt idx="178" formatCode="0.0000">
                  <c:v>0.71412863030384455</c:v>
                </c:pt>
                <c:pt idx="179" formatCode="0.0000">
                  <c:v>0.69984250996595787</c:v>
                </c:pt>
                <c:pt idx="180" formatCode="0.0000">
                  <c:v>0.68550717760719171</c:v>
                </c:pt>
                <c:pt idx="181" formatCode="0.0000">
                  <c:v>0.6716235645041283</c:v>
                </c:pt>
                <c:pt idx="182" formatCode="0.0000">
                  <c:v>0.66337728604508439</c:v>
                </c:pt>
                <c:pt idx="183" formatCode="0.0000">
                  <c:v>0.65812325641555369</c:v>
                </c:pt>
                <c:pt idx="184" formatCode="0.0000">
                  <c:v>0.65345216557224006</c:v>
                </c:pt>
                <c:pt idx="185" formatCode="0.0000">
                  <c:v>0.64891514377612902</c:v>
                </c:pt>
                <c:pt idx="186" formatCode="0.0000">
                  <c:v>0.6444284206135561</c:v>
                </c:pt>
                <c:pt idx="187" formatCode="0.0000">
                  <c:v>0.63997622032264634</c:v>
                </c:pt>
                <c:pt idx="188" formatCode="0.0000">
                  <c:v>0.63555543117803226</c:v>
                </c:pt>
                <c:pt idx="189" formatCode="0.0000">
                  <c:v>0.63116530111238178</c:v>
                </c:pt>
                <c:pt idx="190" formatCode="0.0000">
                  <c:v>0.62680551869583434</c:v>
                </c:pt>
                <c:pt idx="191" formatCode="0.0000">
                  <c:v>0.62247585574337927</c:v>
                </c:pt>
                <c:pt idx="192" formatCode="0.0000">
                  <c:v>0.61817610074848384</c:v>
                </c:pt>
                <c:pt idx="193" formatCode="0.0000">
                  <c:v>0.61390604647813773</c:v>
                </c:pt>
                <c:pt idx="194" formatCode="0.0000">
                  <c:v>0.60966548765458084</c:v>
                </c:pt>
                <c:pt idx="195" formatCode="0.0000">
                  <c:v>0.60545422051555597</c:v>
                </c:pt>
                <c:pt idx="196" formatCode="0.0000">
                  <c:v>0.60127204272446089</c:v>
                </c:pt>
                <c:pt idx="197" formatCode="0.0000">
                  <c:v>0.59849548289638255</c:v>
                </c:pt>
                <c:pt idx="198" formatCode="0.0000">
                  <c:v>0.59325054489991991</c:v>
                </c:pt>
                <c:pt idx="199" formatCode="0.0000">
                  <c:v>0.5889457916039974</c:v>
                </c:pt>
                <c:pt idx="200" formatCode="0.0000">
                  <c:v>0.58676654081622692</c:v>
                </c:pt>
                <c:pt idx="201" formatCode="0.0000">
                  <c:v>0.58115111457511592</c:v>
                </c:pt>
                <c:pt idx="202" formatCode="0.0000">
                  <c:v>0.57684585297230517</c:v>
                </c:pt>
                <c:pt idx="203" formatCode="0.0000">
                  <c:v>0.57280710178498218</c:v>
                </c:pt>
                <c:pt idx="204" formatCode="0.0000">
                  <c:v>0.56884034294282215</c:v>
                </c:pt>
                <c:pt idx="205" formatCode="0.0000">
                  <c:v>0.79335275917141668</c:v>
                </c:pt>
                <c:pt idx="206" formatCode="0.0000">
                  <c:v>0.66165497710787169</c:v>
                </c:pt>
                <c:pt idx="207" formatCode="0.0000">
                  <c:v>1.3406813113692388</c:v>
                </c:pt>
                <c:pt idx="208" formatCode="0.0000">
                  <c:v>0.77798171683645778</c:v>
                </c:pt>
                <c:pt idx="209" formatCode="0.0000">
                  <c:v>0.77106641909816775</c:v>
                </c:pt>
                <c:pt idx="210" formatCode="0.0000">
                  <c:v>0.75351906025134063</c:v>
                </c:pt>
                <c:pt idx="211" formatCode="0.0000">
                  <c:v>0.73607341750179001</c:v>
                </c:pt>
                <c:pt idx="212" formatCode="0.0000">
                  <c:v>0.71899492467477222</c:v>
                </c:pt>
                <c:pt idx="213" formatCode="0.0000">
                  <c:v>0.70230886172362683</c:v>
                </c:pt>
                <c:pt idx="214" formatCode="0.0000">
                  <c:v>0.68595087532949961</c:v>
                </c:pt>
                <c:pt idx="215" formatCode="0.0000">
                  <c:v>0.66958655067239103</c:v>
                </c:pt>
                <c:pt idx="216" formatCode="0.0000">
                  <c:v>0.65360679443641145</c:v>
                </c:pt>
                <c:pt idx="217" formatCode="0.0000">
                  <c:v>0.63746034336433721</c:v>
                </c:pt>
                <c:pt idx="218" formatCode="0.0000">
                  <c:v>0.62142071767585971</c:v>
                </c:pt>
                <c:pt idx="219" formatCode="0.0000">
                  <c:v>0.60495696187266046</c:v>
                </c:pt>
                <c:pt idx="220" formatCode="0.0000">
                  <c:v>0.58913052412618627</c:v>
                </c:pt>
                <c:pt idx="221" formatCode="0.0000">
                  <c:v>0.57337184203577496</c:v>
                </c:pt>
                <c:pt idx="222" formatCode="0.0000">
                  <c:v>0.56894642423732533</c:v>
                </c:pt>
                <c:pt idx="223" formatCode="0.0000">
                  <c:v>0.56455797474858438</c:v>
                </c:pt>
                <c:pt idx="224" formatCode="0.0000">
                  <c:v>0.54887060691751133</c:v>
                </c:pt>
                <c:pt idx="225" formatCode="0.0000">
                  <c:v>0.5334056221717477</c:v>
                </c:pt>
                <c:pt idx="226" formatCode="0.0000">
                  <c:v>0.518192889171468</c:v>
                </c:pt>
                <c:pt idx="227" formatCode="0.0000">
                  <c:v>0.50335956609893873</c:v>
                </c:pt>
                <c:pt idx="228" formatCode="0.0000">
                  <c:v>0.48873999150595354</c:v>
                </c:pt>
                <c:pt idx="229" formatCode="0.0000">
                  <c:v>0.47965220097120892</c:v>
                </c:pt>
                <c:pt idx="230" formatCode="0.0000">
                  <c:v>0.47527527411165027</c:v>
                </c:pt>
                <c:pt idx="231" formatCode="0.0000">
                  <c:v>0.47199062376644813</c:v>
                </c:pt>
                <c:pt idx="232" formatCode="0.0000">
                  <c:v>0.4687286853456562</c:v>
                </c:pt>
                <c:pt idx="233" formatCode="0.0000">
                  <c:v>0.46548930164732838</c:v>
                </c:pt>
                <c:pt idx="234" formatCode="0.0000">
                  <c:v>0.46208390120833298</c:v>
                </c:pt>
                <c:pt idx="235" formatCode="0.0000">
                  <c:v>0.45885666457192792</c:v>
                </c:pt>
                <c:pt idx="236" formatCode="0.0000">
                  <c:v>0.45568051929590087</c:v>
                </c:pt>
                <c:pt idx="237" formatCode="0.0000">
                  <c:v>0.45253167661236293</c:v>
                </c:pt>
                <c:pt idx="238" formatCode="0.0000">
                  <c:v>0.4494055834060437</c:v>
                </c:pt>
                <c:pt idx="239" formatCode="0.0000">
                  <c:v>0.44630126971799866</c:v>
                </c:pt>
                <c:pt idx="240" formatCode="0.0000">
                  <c:v>0.44321844159356288</c:v>
                </c:pt>
                <c:pt idx="241" formatCode="0.0000">
                  <c:v>0.4401569081193914</c:v>
                </c:pt>
                <c:pt idx="242" formatCode="0.0000">
                  <c:v>0.43711651455699146</c:v>
                </c:pt>
                <c:pt idx="243" formatCode="0.0000">
                  <c:v>0.43409712880207474</c:v>
                </c:pt>
                <c:pt idx="244" formatCode="0.0000">
                  <c:v>0.43109860063666205</c:v>
                </c:pt>
                <c:pt idx="245" formatCode="0.0000">
                  <c:v>0.42812078503587042</c:v>
                </c:pt>
                <c:pt idx="246" formatCode="0.0000">
                  <c:v>0.4251635387504597</c:v>
                </c:pt>
                <c:pt idx="247" formatCode="0.0000">
                  <c:v>0.42222671966480751</c:v>
                </c:pt>
                <c:pt idx="248" formatCode="0.0000">
                  <c:v>0.41931018667179581</c:v>
                </c:pt>
                <c:pt idx="249" formatCode="0.0000">
                  <c:v>0.41641379964400316</c:v>
                </c:pt>
                <c:pt idx="250" formatCode="0.0000">
                  <c:v>0.41353741942288091</c:v>
                </c:pt>
                <c:pt idx="251" formatCode="0.0000">
                  <c:v>0.41068090781125</c:v>
                </c:pt>
                <c:pt idx="252" formatCode="0.0000">
                  <c:v>0.40784412756661947</c:v>
                </c:pt>
                <c:pt idx="253" formatCode="0.0000">
                  <c:v>0.40502694239447462</c:v>
                </c:pt>
                <c:pt idx="254" formatCode="0.0000">
                  <c:v>0.40222921694176134</c:v>
                </c:pt>
                <c:pt idx="255" formatCode="0.0000">
                  <c:v>0.39945081679037864</c:v>
                </c:pt>
                <c:pt idx="256" formatCode="0.0000">
                  <c:v>0.39669160845071938</c:v>
                </c:pt>
                <c:pt idx="257" formatCode="0.0000">
                  <c:v>0.39395145935525644</c:v>
                </c:pt>
                <c:pt idx="258" formatCode="0.0000">
                  <c:v>0.3912302378521737</c:v>
                </c:pt>
                <c:pt idx="259" formatCode="0.0000">
                  <c:v>0.38852781319904034</c:v>
                </c:pt>
                <c:pt idx="260" formatCode="0.0000">
                  <c:v>0.38584405555652956</c:v>
                </c:pt>
                <c:pt idx="261" formatCode="0.0000">
                  <c:v>0.38317883598218022</c:v>
                </c:pt>
                <c:pt idx="262" formatCode="0.0000">
                  <c:v>0.38053202642420209</c:v>
                </c:pt>
                <c:pt idx="263" formatCode="0.0000">
                  <c:v>0.37790349971532289</c:v>
                </c:pt>
                <c:pt idx="264" formatCode="0.0000">
                  <c:v>0.37529312956667926</c:v>
                </c:pt>
                <c:pt idx="265" formatCode="0.0000">
                  <c:v>0.37270079056174832</c:v>
                </c:pt>
                <c:pt idx="266" formatCode="0.0000">
                  <c:v>0.37012635815032269</c:v>
                </c:pt>
                <c:pt idx="267" formatCode="0.0000">
                  <c:v>0.36756970864252614</c:v>
                </c:pt>
                <c:pt idx="268" formatCode="0.0000">
                  <c:v>0.36503071920287056</c:v>
                </c:pt>
                <c:pt idx="269" formatCode="0.0000">
                  <c:v>0.36250926784435461</c:v>
                </c:pt>
                <c:pt idx="270" formatCode="0.0000">
                  <c:v>0.36000523342260293</c:v>
                </c:pt>
                <c:pt idx="271" formatCode="0.0000">
                  <c:v>0.3575184956300454</c:v>
                </c:pt>
                <c:pt idx="272" formatCode="0.0000">
                  <c:v>0.35504893499013679</c:v>
                </c:pt>
                <c:pt idx="273" formatCode="0.0000">
                  <c:v>0.3525964328516169</c:v>
                </c:pt>
                <c:pt idx="274" formatCode="0.0000">
                  <c:v>0.35016087138280955</c:v>
                </c:pt>
                <c:pt idx="275" formatCode="0.0000">
                  <c:v>0.34774213356596129</c:v>
                </c:pt>
                <c:pt idx="276" formatCode="0.0000">
                  <c:v>0.34534010319161956</c:v>
                </c:pt>
                <c:pt idx="277" formatCode="0.0000">
                  <c:v>0.34295466485304898</c:v>
                </c:pt>
                <c:pt idx="278" formatCode="0.0000">
                  <c:v>0.34058570394068671</c:v>
                </c:pt>
                <c:pt idx="279" formatCode="0.0000">
                  <c:v>0.33823310663663603</c:v>
                </c:pt>
                <c:pt idx="280" formatCode="0.0000">
                  <c:v>0.33589675990919798</c:v>
                </c:pt>
                <c:pt idx="281" formatCode="0.0000">
                  <c:v>0.33357655150744031</c:v>
                </c:pt>
                <c:pt idx="282" formatCode="0.0000">
                  <c:v>0.33127236995580489</c:v>
                </c:pt>
                <c:pt idx="283" formatCode="0.0000">
                  <c:v>0.33091152591968098</c:v>
                </c:pt>
                <c:pt idx="284" formatCode="0.0000">
                  <c:v>0.32734594015017748</c:v>
                </c:pt>
                <c:pt idx="285" formatCode="0.0000">
                  <c:v>0.3245730096013737</c:v>
                </c:pt>
                <c:pt idx="286" formatCode="0.0000">
                  <c:v>0.32223570858432882</c:v>
                </c:pt>
                <c:pt idx="287" formatCode="0.0000">
                  <c:v>0.31999211384369403</c:v>
                </c:pt>
                <c:pt idx="288" formatCode="0.0000">
                  <c:v>0.31777846120561259</c:v>
                </c:pt>
                <c:pt idx="289" formatCode="0.0000">
                  <c:v>0.31558278941438683</c:v>
                </c:pt>
                <c:pt idx="290" formatCode="0.0000">
                  <c:v>0.31340278520785519</c:v>
                </c:pt>
                <c:pt idx="291" formatCode="0.0000">
                  <c:v>0.34737446913782266</c:v>
                </c:pt>
                <c:pt idx="292" formatCode="0.0000">
                  <c:v>0.43747283772617895</c:v>
                </c:pt>
                <c:pt idx="293" formatCode="0.0000">
                  <c:v>0.38203504500211133</c:v>
                </c:pt>
                <c:pt idx="294" formatCode="0.0000">
                  <c:v>0.36208036482380968</c:v>
                </c:pt>
                <c:pt idx="295" formatCode="0.0000">
                  <c:v>0.34288845236328164</c:v>
                </c:pt>
                <c:pt idx="296" formatCode="0.0000">
                  <c:v>0.3239161555893269</c:v>
                </c:pt>
                <c:pt idx="297" formatCode="0.0000">
                  <c:v>0.30516159542640925</c:v>
                </c:pt>
                <c:pt idx="298" formatCode="0.0000">
                  <c:v>0.29772662547030304</c:v>
                </c:pt>
                <c:pt idx="299" formatCode="0.0000">
                  <c:v>0.29467800375357972</c:v>
                </c:pt>
                <c:pt idx="300" formatCode="0.0000">
                  <c:v>0.29245775753118525</c:v>
                </c:pt>
                <c:pt idx="301" formatCode="0.0000">
                  <c:v>0.29040319652144481</c:v>
                </c:pt>
                <c:pt idx="302" formatCode="0.0000">
                  <c:v>0.28839082727453141</c:v>
                </c:pt>
                <c:pt idx="303" formatCode="0.0000">
                  <c:v>0.28639757296949936</c:v>
                </c:pt>
                <c:pt idx="304" formatCode="0.0000">
                  <c:v>0.2844190581866457</c:v>
                </c:pt>
                <c:pt idx="305" formatCode="0.0000">
                  <c:v>0.28245439085593255</c:v>
                </c:pt>
                <c:pt idx="306" formatCode="0.0000">
                  <c:v>0.28050332815437462</c:v>
                </c:pt>
                <c:pt idx="307" formatCode="0.0000">
                  <c:v>0.27856574869976025</c:v>
                </c:pt>
                <c:pt idx="308" formatCode="0.0000">
                  <c:v>0.27664155425220127</c:v>
                </c:pt>
                <c:pt idx="309" formatCode="0.0000">
                  <c:v>0.27473065140411312</c:v>
                </c:pt>
                <c:pt idx="310" formatCode="0.0000">
                  <c:v>0.27338363998694715</c:v>
                </c:pt>
                <c:pt idx="311" formatCode="0.0000">
                  <c:v>0.27105091015759697</c:v>
                </c:pt>
                <c:pt idx="312" formatCode="0.0000">
                  <c:v>0.26909587577854854</c:v>
                </c:pt>
                <c:pt idx="313" formatCode="0.0000">
                  <c:v>0.26722168422233089</c:v>
                </c:pt>
                <c:pt idx="314" formatCode="0.0000">
                  <c:v>0.26537297926778319</c:v>
                </c:pt>
                <c:pt idx="315" formatCode="0.0000">
                  <c:v>0.26353937972378166</c:v>
                </c:pt>
                <c:pt idx="316" formatCode="0.0000">
                  <c:v>0.26502303163997615</c:v>
                </c:pt>
                <c:pt idx="317" formatCode="0.0000">
                  <c:v>0.26052637878066293</c:v>
                </c:pt>
                <c:pt idx="318" formatCode="0.0000">
                  <c:v>0.2582302942981381</c:v>
                </c:pt>
                <c:pt idx="319" formatCode="0.0000">
                  <c:v>0.25635410332100567</c:v>
                </c:pt>
                <c:pt idx="320" formatCode="0.0000">
                  <c:v>0.25456611635416249</c:v>
                </c:pt>
                <c:pt idx="321" formatCode="0.0000">
                  <c:v>0.25280449284865275</c:v>
                </c:pt>
                <c:pt idx="322" formatCode="0.0000">
                  <c:v>0.25105764743199349</c:v>
                </c:pt>
                <c:pt idx="323" formatCode="0.0000">
                  <c:v>0.24932335436326117</c:v>
                </c:pt>
                <c:pt idx="324" formatCode="0.0000">
                  <c:v>0.24760113144188484</c:v>
                </c:pt>
                <c:pt idx="325" formatCode="0.0000">
                  <c:v>0.24589082163913151</c:v>
                </c:pt>
                <c:pt idx="326" formatCode="0.0000">
                  <c:v>0.24419232894827117</c:v>
                </c:pt>
                <c:pt idx="327" formatCode="0.0000">
                  <c:v>0.24250556918803112</c:v>
                </c:pt>
                <c:pt idx="328" formatCode="0.0000">
                  <c:v>0.24083046083740475</c:v>
                </c:pt>
                <c:pt idx="329" formatCode="0.0000">
                  <c:v>0.23916692332562944</c:v>
                </c:pt>
                <c:pt idx="330" formatCode="0.0000">
                  <c:v>0.23861626035111472</c:v>
                </c:pt>
                <c:pt idx="331" formatCode="0.0000">
                  <c:v>0.2360793552698332</c:v>
                </c:pt>
                <c:pt idx="332" formatCode="0.0000">
                  <c:v>0.23428313808602</c:v>
                </c:pt>
                <c:pt idx="333" formatCode="0.0000">
                  <c:v>0.23263400510797419</c:v>
                </c:pt>
                <c:pt idx="334" formatCode="0.0000">
                  <c:v>0.23102134475329364</c:v>
                </c:pt>
                <c:pt idx="335" formatCode="0.0000">
                  <c:v>0.22942449480262825</c:v>
                </c:pt>
                <c:pt idx="336" formatCode="0.0000">
                  <c:v>0.22783954498305109</c:v>
                </c:pt>
                <c:pt idx="337" formatCode="0.0000">
                  <c:v>0.22626570521220515</c:v>
                </c:pt>
                <c:pt idx="338" formatCode="0.0000">
                  <c:v>0.22470276691657137</c:v>
                </c:pt>
                <c:pt idx="339" formatCode="0.0000">
                  <c:v>0.22315063024295234</c:v>
                </c:pt>
                <c:pt idx="340" formatCode="0.0000">
                  <c:v>0.22160921600685685</c:v>
                </c:pt>
                <c:pt idx="341" formatCode="0.0000">
                  <c:v>0.22007844929149858</c:v>
                </c:pt>
                <c:pt idx="342" formatCode="0.0000">
                  <c:v>0.21855825639050228</c:v>
                </c:pt>
                <c:pt idx="343" formatCode="0.0000">
                  <c:v>0.21704856423566463</c:v>
                </c:pt>
                <c:pt idx="344" formatCode="0.0000">
                  <c:v>0.21554930028753394</c:v>
                </c:pt>
                <c:pt idx="345" formatCode="0.0000">
                  <c:v>0.21406039251220044</c:v>
                </c:pt>
                <c:pt idx="346" formatCode="0.0000">
                  <c:v>0.21258176937416254</c:v>
                </c:pt>
                <c:pt idx="347" formatCode="0.0000">
                  <c:v>0.21111335983220569</c:v>
                </c:pt>
                <c:pt idx="348" formatCode="0.0000">
                  <c:v>0.20965509333586169</c:v>
                </c:pt>
                <c:pt idx="349" formatCode="0.0000">
                  <c:v>0.20820689982199539</c:v>
                </c:pt>
                <c:pt idx="350" formatCode="0.0000">
                  <c:v>0.20676870971143432</c:v>
                </c:pt>
                <c:pt idx="351" formatCode="0.0000">
                  <c:v>0.20534045390562436</c:v>
                </c:pt>
                <c:pt idx="352" formatCode="0.0000">
                  <c:v>0.20392206378331015</c:v>
                </c:pt>
                <c:pt idx="353" formatCode="0.0000">
                  <c:v>0.20251347119723789</c:v>
                </c:pt>
                <c:pt idx="354" formatCode="0.0000">
                  <c:v>0.67461335806190137</c:v>
                </c:pt>
                <c:pt idx="355" formatCode="0.0000">
                  <c:v>0.33208231895474538</c:v>
                </c:pt>
                <c:pt idx="356" formatCode="0.0000">
                  <c:v>0.39272644202086537</c:v>
                </c:pt>
                <c:pt idx="357" formatCode="0.0000">
                  <c:v>0.35669469152240552</c:v>
                </c:pt>
                <c:pt idx="358" formatCode="0.0000">
                  <c:v>0.3354230665338197</c:v>
                </c:pt>
                <c:pt idx="359" formatCode="0.0000">
                  <c:v>0.3148505756897213</c:v>
                </c:pt>
                <c:pt idx="360" formatCode="0.0000">
                  <c:v>0.29409019704915118</c:v>
                </c:pt>
                <c:pt idx="361" formatCode="0.0000">
                  <c:v>0.27342178893735647</c:v>
                </c:pt>
                <c:pt idx="362" formatCode="0.0000">
                  <c:v>0.2538138664767986</c:v>
                </c:pt>
                <c:pt idx="363" formatCode="0.0000">
                  <c:v>0.23432823770459138</c:v>
                </c:pt>
                <c:pt idx="364" formatCode="0.0000">
                  <c:v>0.21514810774729012</c:v>
                </c:pt>
                <c:pt idx="365" formatCode="0.0000">
                  <c:v>0.20411402494212405</c:v>
                </c:pt>
                <c:pt idx="366" formatCode="0.0000">
                  <c:v>0.26883168268425017</c:v>
                </c:pt>
                <c:pt idx="367" formatCode="0.0000">
                  <c:v>0.25233011452797971</c:v>
                </c:pt>
                <c:pt idx="368" formatCode="0.0000">
                  <c:v>0.23203609357702717</c:v>
                </c:pt>
                <c:pt idx="369" formatCode="0.0000">
                  <c:v>0.23790240248909</c:v>
                </c:pt>
                <c:pt idx="370" formatCode="0.0000">
                  <c:v>0.25340057617293366</c:v>
                </c:pt>
                <c:pt idx="371" formatCode="0.0000">
                  <c:v>0.23535893887118733</c:v>
                </c:pt>
                <c:pt idx="372" formatCode="0.0000">
                  <c:v>0.21614248233266134</c:v>
                </c:pt>
                <c:pt idx="373" formatCode="0.0000">
                  <c:v>0.19736736647424255</c:v>
                </c:pt>
                <c:pt idx="374" formatCode="0.0000">
                  <c:v>0.1942179224162269</c:v>
                </c:pt>
                <c:pt idx="375" formatCode="0.0000">
                  <c:v>0.21046204538920527</c:v>
                </c:pt>
                <c:pt idx="376" formatCode="0.0000">
                  <c:v>0.19481021311641558</c:v>
                </c:pt>
                <c:pt idx="377" formatCode="0.0000">
                  <c:v>0.35251665792295139</c:v>
                </c:pt>
                <c:pt idx="378" formatCode="0.0000">
                  <c:v>0.79158377674795943</c:v>
                </c:pt>
                <c:pt idx="379" formatCode="0.0000">
                  <c:v>0.39685739273454701</c:v>
                </c:pt>
                <c:pt idx="380" formatCode="0.0000">
                  <c:v>0.49568485774551263</c:v>
                </c:pt>
                <c:pt idx="381" formatCode="0.0000">
                  <c:v>3.7557816717551993</c:v>
                </c:pt>
                <c:pt idx="382" formatCode="0.0000">
                  <c:v>0.54218775658807372</c:v>
                </c:pt>
                <c:pt idx="383" formatCode="0.0000">
                  <c:v>0.51922654390516021</c:v>
                </c:pt>
                <c:pt idx="384" formatCode="0.0000">
                  <c:v>0.50001656399471173</c:v>
                </c:pt>
                <c:pt idx="385" formatCode="0.0000">
                  <c:v>1.1436690452974534</c:v>
                </c:pt>
                <c:pt idx="386" formatCode="0.0000">
                  <c:v>1.3009134187077904</c:v>
                </c:pt>
                <c:pt idx="387" formatCode="0.0000">
                  <c:v>0.72615512049226161</c:v>
                </c:pt>
                <c:pt idx="388" formatCode="0.0000">
                  <c:v>0.78485063826627122</c:v>
                </c:pt>
                <c:pt idx="389" formatCode="0.0000">
                  <c:v>0.69345670566478546</c:v>
                </c:pt>
                <c:pt idx="390" formatCode="0.0000">
                  <c:v>1.4281494757938882</c:v>
                </c:pt>
                <c:pt idx="391" formatCode="0.0000">
                  <c:v>2.9482687091898185</c:v>
                </c:pt>
                <c:pt idx="392" formatCode="0.0000">
                  <c:v>0.85718947798041434</c:v>
                </c:pt>
                <c:pt idx="393" formatCode="0.0000">
                  <c:v>1.0913491985660482</c:v>
                </c:pt>
                <c:pt idx="394" formatCode="0.0000">
                  <c:v>0.88335770636611199</c:v>
                </c:pt>
                <c:pt idx="395" formatCode="0.0000">
                  <c:v>0.87671419892626545</c:v>
                </c:pt>
                <c:pt idx="396" formatCode="0.0000">
                  <c:v>0.85132593362987086</c:v>
                </c:pt>
                <c:pt idx="397" formatCode="0.0000">
                  <c:v>0.8268178562468238</c:v>
                </c:pt>
                <c:pt idx="398" formatCode="0.0000">
                  <c:v>0.80244224179560963</c:v>
                </c:pt>
                <c:pt idx="399" formatCode="0.0000">
                  <c:v>0.77806031913618035</c:v>
                </c:pt>
                <c:pt idx="400" formatCode="0.0000">
                  <c:v>0.75436235296898069</c:v>
                </c:pt>
                <c:pt idx="401" formatCode="0.0000">
                  <c:v>0.73069646340968852</c:v>
                </c:pt>
                <c:pt idx="402" formatCode="0.0000">
                  <c:v>3.1955738186802471</c:v>
                </c:pt>
                <c:pt idx="403" formatCode="0.0000">
                  <c:v>0.86625945972401686</c:v>
                </c:pt>
                <c:pt idx="404" formatCode="0.0000">
                  <c:v>0.9677207993851884</c:v>
                </c:pt>
                <c:pt idx="405" formatCode="0.0000">
                  <c:v>0.90399623149834207</c:v>
                </c:pt>
                <c:pt idx="406" formatCode="0.0000">
                  <c:v>0.88139794901982127</c:v>
                </c:pt>
                <c:pt idx="407" formatCode="0.0000">
                  <c:v>0.96393905217087905</c:v>
                </c:pt>
                <c:pt idx="408" formatCode="0.0000">
                  <c:v>0.88820893805845191</c:v>
                </c:pt>
                <c:pt idx="409" formatCode="0.0000">
                  <c:v>0.86306059929828116</c:v>
                </c:pt>
                <c:pt idx="410" formatCode="0.0000">
                  <c:v>1.130341667283941</c:v>
                </c:pt>
                <c:pt idx="411" formatCode="0.0000">
                  <c:v>3.1143228562804124</c:v>
                </c:pt>
                <c:pt idx="412" formatCode="0.0000">
                  <c:v>0.98715550166696542</c:v>
                </c:pt>
                <c:pt idx="413" formatCode="0.0000">
                  <c:v>1.0035498462138084</c:v>
                </c:pt>
                <c:pt idx="414" formatCode="0.0000">
                  <c:v>1.206791711386392</c:v>
                </c:pt>
                <c:pt idx="415" formatCode="0.0000">
                  <c:v>1.5991091700898254</c:v>
                </c:pt>
                <c:pt idx="416" formatCode="0.0000">
                  <c:v>2.3014473313886992</c:v>
                </c:pt>
                <c:pt idx="417" formatCode="0.0000">
                  <c:v>1.1316179503755324</c:v>
                </c:pt>
                <c:pt idx="418" formatCode="0.0000">
                  <c:v>1.4289790157356435</c:v>
                </c:pt>
                <c:pt idx="419" formatCode="0.0000">
                  <c:v>1.152655340230659</c:v>
                </c:pt>
                <c:pt idx="420" formatCode="0.0000">
                  <c:v>1.1265661689983544</c:v>
                </c:pt>
                <c:pt idx="421" formatCode="0.0000">
                  <c:v>1.1004134557556522</c:v>
                </c:pt>
                <c:pt idx="422" formatCode="0.0000">
                  <c:v>1.1593459958487904</c:v>
                </c:pt>
                <c:pt idx="423" formatCode="0.0000">
                  <c:v>1.5099234627494778</c:v>
                </c:pt>
                <c:pt idx="424" formatCode="0.0000">
                  <c:v>3.1830416796154948</c:v>
                </c:pt>
                <c:pt idx="425" formatCode="0.0000">
                  <c:v>1.2714245479582604</c:v>
                </c:pt>
                <c:pt idx="426" formatCode="0.0000">
                  <c:v>1.402728309646762</c:v>
                </c:pt>
                <c:pt idx="427" formatCode="0.0000">
                  <c:v>1.3538835685269108</c:v>
                </c:pt>
                <c:pt idx="428" formatCode="0.0000">
                  <c:v>1.2980813543216907</c:v>
                </c:pt>
                <c:pt idx="429" formatCode="0.0000">
                  <c:v>1.2695417861259815</c:v>
                </c:pt>
                <c:pt idx="430" formatCode="0.0000">
                  <c:v>1.3009594201065111</c:v>
                </c:pt>
                <c:pt idx="431" formatCode="0.0000">
                  <c:v>1.2958594910896259</c:v>
                </c:pt>
                <c:pt idx="432" formatCode="0.0000">
                  <c:v>1.3199473116372875</c:v>
                </c:pt>
                <c:pt idx="433" formatCode="0.0000">
                  <c:v>3.4131990209510041</c:v>
                </c:pt>
                <c:pt idx="434" formatCode="0.0000">
                  <c:v>1.3829934353652478</c:v>
                </c:pt>
                <c:pt idx="435" formatCode="0.0000">
                  <c:v>1.3548042300960108</c:v>
                </c:pt>
                <c:pt idx="436" formatCode="0.0000">
                  <c:v>1.3351227868333699</c:v>
                </c:pt>
                <c:pt idx="437" formatCode="0.0000">
                  <c:v>1.3075744916927556</c:v>
                </c:pt>
                <c:pt idx="438" formatCode="0.0000">
                  <c:v>1.2806156153652397</c:v>
                </c:pt>
                <c:pt idx="439" formatCode="0.0000">
                  <c:v>1.2537191377271888</c:v>
                </c:pt>
                <c:pt idx="440" formatCode="0.0000">
                  <c:v>2.9993034803589396</c:v>
                </c:pt>
                <c:pt idx="441" formatCode="0.0000">
                  <c:v>1.5945015699608358</c:v>
                </c:pt>
                <c:pt idx="442" formatCode="0.0000">
                  <c:v>1.3878882205132461</c:v>
                </c:pt>
                <c:pt idx="443" formatCode="0.0000">
                  <c:v>1.3602516917807563</c:v>
                </c:pt>
                <c:pt idx="444" formatCode="0.0000">
                  <c:v>1.3327807376586915</c:v>
                </c:pt>
                <c:pt idx="445" formatCode="0.0000">
                  <c:v>1.3406162083612942</c:v>
                </c:pt>
                <c:pt idx="446" formatCode="0.0000">
                  <c:v>1.3463746301292536</c:v>
                </c:pt>
                <c:pt idx="447" formatCode="0.0000">
                  <c:v>1.6484412438658771</c:v>
                </c:pt>
                <c:pt idx="448" formatCode="0.0000">
                  <c:v>4.1339487054718358</c:v>
                </c:pt>
                <c:pt idx="449" formatCode="0.0000">
                  <c:v>3.920831079611272</c:v>
                </c:pt>
                <c:pt idx="450" formatCode="0.0000">
                  <c:v>1.593920525007225</c:v>
                </c:pt>
                <c:pt idx="451" formatCode="0.0000">
                  <c:v>1.5664975038963163</c:v>
                </c:pt>
                <c:pt idx="452" formatCode="0.0000">
                  <c:v>1.8064537637336979</c:v>
                </c:pt>
                <c:pt idx="453" formatCode="0.0000">
                  <c:v>1.5793330970060453</c:v>
                </c:pt>
                <c:pt idx="454" formatCode="0.0000">
                  <c:v>1.550996927454253</c:v>
                </c:pt>
                <c:pt idx="455" formatCode="0.0000">
                  <c:v>1.5232970522049483</c:v>
                </c:pt>
                <c:pt idx="456" formatCode="0.0000">
                  <c:v>1.4961018006171636</c:v>
                </c:pt>
                <c:pt idx="457" formatCode="0.0000">
                  <c:v>1.469485473538509</c:v>
                </c:pt>
                <c:pt idx="458" formatCode="0.0000">
                  <c:v>1.4434797713810581</c:v>
                </c:pt>
                <c:pt idx="459" formatCode="0.0000">
                  <c:v>1.4175137329424112</c:v>
                </c:pt>
                <c:pt idx="460" formatCode="0.0000">
                  <c:v>1.3921900531198508</c:v>
                </c:pt>
                <c:pt idx="461" formatCode="0.0000">
                  <c:v>1.3676171922592359</c:v>
                </c:pt>
                <c:pt idx="462" formatCode="0.0000">
                  <c:v>1.3429129984851667</c:v>
                </c:pt>
                <c:pt idx="463" formatCode="0.0000">
                  <c:v>1.318478123955686</c:v>
                </c:pt>
                <c:pt idx="464" formatCode="0.0000">
                  <c:v>1.2944674556553784</c:v>
                </c:pt>
                <c:pt idx="465" formatCode="0.0000">
                  <c:v>1.2711479500737455</c:v>
                </c:pt>
                <c:pt idx="466" formatCode="0.0000">
                  <c:v>1.2480040437687194</c:v>
                </c:pt>
                <c:pt idx="467" formatCode="0.0000">
                  <c:v>1.2672897187176291</c:v>
                </c:pt>
                <c:pt idx="468" formatCode="0.0000">
                  <c:v>1.2945470316691374</c:v>
                </c:pt>
                <c:pt idx="469" formatCode="0.0000">
                  <c:v>1.2708123187632927</c:v>
                </c:pt>
                <c:pt idx="470" formatCode="0.0000">
                  <c:v>1.2468111099466097</c:v>
                </c:pt>
                <c:pt idx="471" formatCode="0.0000">
                  <c:v>1.2233875821775717</c:v>
                </c:pt>
                <c:pt idx="472" formatCode="0.0000">
                  <c:v>1.2001552536947167</c:v>
                </c:pt>
                <c:pt idx="473" formatCode="0.0000">
                  <c:v>1.1776758720428764</c:v>
                </c:pt>
                <c:pt idx="474" formatCode="0.0000">
                  <c:v>1.1547049416663135</c:v>
                </c:pt>
                <c:pt idx="475" formatCode="0.0000">
                  <c:v>1.1328912570116711</c:v>
                </c:pt>
                <c:pt idx="476" formatCode="0.0000">
                  <c:v>1.1181332642501374</c:v>
                </c:pt>
                <c:pt idx="477" formatCode="0.0000">
                  <c:v>1.1091186877222368</c:v>
                </c:pt>
                <c:pt idx="478" formatCode="0.0000">
                  <c:v>1.1012170066311149</c:v>
                </c:pt>
                <c:pt idx="479" formatCode="0.0000">
                  <c:v>1.093565567584597</c:v>
                </c:pt>
                <c:pt idx="480" formatCode="0.0000">
                  <c:v>1.0860034193926669</c:v>
                </c:pt>
                <c:pt idx="481" formatCode="0.0000">
                  <c:v>1.0785002928151119</c:v>
                </c:pt>
                <c:pt idx="482" formatCode="0.0000">
                  <c:v>1.0710502579014394</c:v>
                </c:pt>
                <c:pt idx="483" formatCode="0.0000">
                  <c:v>1.0636519194956184</c:v>
                </c:pt>
                <c:pt idx="484" formatCode="0.0000">
                  <c:v>1.6871852704862933</c:v>
                </c:pt>
                <c:pt idx="485" formatCode="0.0000">
                  <c:v>1.1543611439956534</c:v>
                </c:pt>
                <c:pt idx="486" formatCode="0.0000">
                  <c:v>1.1447151518524235</c:v>
                </c:pt>
                <c:pt idx="487" formatCode="0.0000">
                  <c:v>1.1233923276954363</c:v>
                </c:pt>
                <c:pt idx="488" formatCode="0.0000">
                  <c:v>1.4486529062421605</c:v>
                </c:pt>
                <c:pt idx="489" formatCode="0.0000">
                  <c:v>1.1878658268325462</c:v>
                </c:pt>
                <c:pt idx="490" formatCode="0.0000">
                  <c:v>1.1738447289886762</c:v>
                </c:pt>
                <c:pt idx="491" formatCode="0.0000">
                  <c:v>1.152121294059</c:v>
                </c:pt>
                <c:pt idx="492" formatCode="0.0000">
                  <c:v>1.1304214394490379</c:v>
                </c:pt>
                <c:pt idx="493" formatCode="0.0000">
                  <c:v>1.1093806838880809</c:v>
                </c:pt>
                <c:pt idx="494" formatCode="0.0000">
                  <c:v>1.0889184835899566</c:v>
                </c:pt>
                <c:pt idx="495" formatCode="0.0000">
                  <c:v>1.0964267041268358</c:v>
                </c:pt>
                <c:pt idx="496" formatCode="0.0000">
                  <c:v>1.0763194479802967</c:v>
                </c:pt>
                <c:pt idx="497" formatCode="0.0000">
                  <c:v>1.0565112035692097</c:v>
                </c:pt>
                <c:pt idx="498" formatCode="0.0000">
                  <c:v>1.0370295144082149</c:v>
                </c:pt>
                <c:pt idx="499" formatCode="0.0000">
                  <c:v>1.0174866121610091</c:v>
                </c:pt>
                <c:pt idx="500" formatCode="0.0000">
                  <c:v>0.99807665617524133</c:v>
                </c:pt>
                <c:pt idx="501" formatCode="0.0000">
                  <c:v>0.97949329800502893</c:v>
                </c:pt>
                <c:pt idx="502" formatCode="0.0000">
                  <c:v>0.96127894145207593</c:v>
                </c:pt>
                <c:pt idx="503" formatCode="0.0000">
                  <c:v>0.9434884541509736</c:v>
                </c:pt>
                <c:pt idx="504" formatCode="0.0000">
                  <c:v>0.93685108079776014</c:v>
                </c:pt>
                <c:pt idx="505" formatCode="0.0000">
                  <c:v>0.91979514575353682</c:v>
                </c:pt>
                <c:pt idx="506" formatCode="0.0000">
                  <c:v>0.9081322109846528</c:v>
                </c:pt>
                <c:pt idx="507" formatCode="0.0000">
                  <c:v>0.90087049117956919</c:v>
                </c:pt>
                <c:pt idx="508" formatCode="0.0000">
                  <c:v>0.89446357866567749</c:v>
                </c:pt>
                <c:pt idx="509" formatCode="0.0000">
                  <c:v>0.88828477585336907</c:v>
                </c:pt>
                <c:pt idx="510" formatCode="0.0000">
                  <c:v>0.88211512293359606</c:v>
                </c:pt>
                <c:pt idx="511" formatCode="0.0000">
                  <c:v>0.87601560997580519</c:v>
                </c:pt>
                <c:pt idx="512" formatCode="0.0000">
                  <c:v>0.86996335512481049</c:v>
                </c:pt>
                <c:pt idx="513" formatCode="0.0000">
                  <c:v>0.86395386082352355</c:v>
                </c:pt>
                <c:pt idx="514" formatCode="0.0000">
                  <c:v>0.85798605490401492</c:v>
                </c:pt>
                <c:pt idx="515" formatCode="0.0000">
                  <c:v>0.85205950473817416</c:v>
                </c:pt>
                <c:pt idx="516" formatCode="0.0000">
                  <c:v>0.84617389841026169</c:v>
                </c:pt>
                <c:pt idx="517" formatCode="0.0000">
                  <c:v>0.84032894808315439</c:v>
                </c:pt>
                <c:pt idx="518" formatCode="0.0000">
                  <c:v>0.83452437199094154</c:v>
                </c:pt>
                <c:pt idx="519" formatCode="0.0000">
                  <c:v>0.82875989108343195</c:v>
                </c:pt>
                <c:pt idx="520" formatCode="0.0000">
                  <c:v>0.82303522835409515</c:v>
                </c:pt>
                <c:pt idx="521" formatCode="0.0000">
                  <c:v>0.81735010875868364</c:v>
                </c:pt>
                <c:pt idx="522" formatCode="0.0000">
                  <c:v>0.81170425915281941</c:v>
                </c:pt>
                <c:pt idx="523" formatCode="0.0000">
                  <c:v>0.80609740827032161</c:v>
                </c:pt>
                <c:pt idx="524" formatCode="0.0000">
                  <c:v>2.6093987699791241</c:v>
                </c:pt>
                <c:pt idx="525" formatCode="0.0000">
                  <c:v>0.97512093553276202</c:v>
                </c:pt>
                <c:pt idx="526" formatCode="0.0000">
                  <c:v>0.95826064659406762</c:v>
                </c:pt>
                <c:pt idx="527" formatCode="0.0000">
                  <c:v>0.94085455701666354</c:v>
                </c:pt>
                <c:pt idx="528" formatCode="0.0000">
                  <c:v>0.92351522553483822</c:v>
                </c:pt>
                <c:pt idx="529" formatCode="0.0000">
                  <c:v>0.94770617743525709</c:v>
                </c:pt>
                <c:pt idx="530" formatCode="0.0000">
                  <c:v>0.93060168657205911</c:v>
                </c:pt>
                <c:pt idx="531" formatCode="0.0000">
                  <c:v>0.91369161224840734</c:v>
                </c:pt>
                <c:pt idx="532" formatCode="0.0000">
                  <c:v>0.89691831752490803</c:v>
                </c:pt>
                <c:pt idx="533" formatCode="0.0000">
                  <c:v>0.88324616181175131</c:v>
                </c:pt>
                <c:pt idx="534" formatCode="0.0000">
                  <c:v>0.87638684006249279</c:v>
                </c:pt>
                <c:pt idx="535" formatCode="0.0000">
                  <c:v>0.85931762413543633</c:v>
                </c:pt>
                <c:pt idx="536" formatCode="0.0000">
                  <c:v>0.84310969641013811</c:v>
                </c:pt>
                <c:pt idx="537" formatCode="0.0000">
                  <c:v>0.82691501985431581</c:v>
                </c:pt>
                <c:pt idx="538" formatCode="0.0000">
                  <c:v>0.81099936047562637</c:v>
                </c:pt>
                <c:pt idx="539" formatCode="0.0000">
                  <c:v>0.79533029062155136</c:v>
                </c:pt>
                <c:pt idx="540" formatCode="0.0000">
                  <c:v>0.77979617688333036</c:v>
                </c:pt>
                <c:pt idx="541" formatCode="0.0000">
                  <c:v>0.76457981041154577</c:v>
                </c:pt>
                <c:pt idx="542" formatCode="0.0000">
                  <c:v>0.74954219000460998</c:v>
                </c:pt>
                <c:pt idx="543" formatCode="0.0000">
                  <c:v>0.73470577526201475</c:v>
                </c:pt>
                <c:pt idx="544" formatCode="0.0000">
                  <c:v>0.72027751820143682</c:v>
                </c:pt>
                <c:pt idx="545" formatCode="0.0000">
                  <c:v>0.70580103093003987</c:v>
                </c:pt>
                <c:pt idx="546" formatCode="0.0000">
                  <c:v>0.69177723794254886</c:v>
                </c:pt>
                <c:pt idx="547" formatCode="0.0000">
                  <c:v>0.68339174789226853</c:v>
                </c:pt>
                <c:pt idx="548" formatCode="0.0000">
                  <c:v>0.67799946827620305</c:v>
                </c:pt>
                <c:pt idx="549" formatCode="0.0000">
                  <c:v>0.67319108240876768</c:v>
                </c:pt>
                <c:pt idx="550" formatCode="0.0000">
                  <c:v>0.66851771395454029</c:v>
                </c:pt>
                <c:pt idx="551" formatCode="0.0000">
                  <c:v>0.66389558594901421</c:v>
                </c:pt>
                <c:pt idx="552" formatCode="0.0000">
                  <c:v>0.65930891612472164</c:v>
                </c:pt>
                <c:pt idx="553" formatCode="0.0000">
                  <c:v>0.65475458629564043</c:v>
                </c:pt>
                <c:pt idx="554" formatCode="0.0000">
                  <c:v>0.65023183797841</c:v>
                </c:pt>
                <c:pt idx="555" formatCode="0.0000">
                  <c:v>0.64574035337146063</c:v>
                </c:pt>
                <c:pt idx="556" formatCode="0.0000">
                  <c:v>0.64127989796208484</c:v>
                </c:pt>
                <c:pt idx="557" formatCode="0.0000">
                  <c:v>0.63685025395976147</c:v>
                </c:pt>
                <c:pt idx="558" formatCode="0.0000">
                  <c:v>0.63245120789089904</c:v>
                </c:pt>
                <c:pt idx="559" formatCode="0.0000">
                  <c:v>0.62808254828026255</c:v>
                </c:pt>
                <c:pt idx="560" formatCode="0.0000">
                  <c:v>0.62374406521092929</c:v>
                </c:pt>
                <c:pt idx="561" formatCode="0.0000">
                  <c:v>0.61943555023414509</c:v>
                </c:pt>
                <c:pt idx="562" formatCode="0.0000">
                  <c:v>0.61653352589506416</c:v>
                </c:pt>
                <c:pt idx="563" formatCode="0.0000">
                  <c:v>0.61116399003428123</c:v>
                </c:pt>
                <c:pt idx="564" formatCode="0.0000">
                  <c:v>0.60673549953435479</c:v>
                </c:pt>
                <c:pt idx="565" formatCode="0.0000">
                  <c:v>0.60443336625788135</c:v>
                </c:pt>
                <c:pt idx="566" formatCode="0.0000">
                  <c:v>0.59869590633941916</c:v>
                </c:pt>
                <c:pt idx="567" formatCode="0.0000">
                  <c:v>0.59426945400744025</c:v>
                </c:pt>
                <c:pt idx="568" formatCode="0.0000">
                  <c:v>0.59011034921646377</c:v>
                </c:pt>
                <c:pt idx="569" formatCode="0.0000">
                  <c:v>0.58602406811371677</c:v>
                </c:pt>
                <c:pt idx="570" formatCode="0.0000">
                  <c:v>0.81041778768228445</c:v>
                </c:pt>
                <c:pt idx="571" formatCode="0.0000">
                  <c:v>0.67860212885643367</c:v>
                </c:pt>
                <c:pt idx="572" formatCode="0.0000">
                  <c:v>1.3575114005897682</c:v>
                </c:pt>
                <c:pt idx="573" formatCode="0.0000">
                  <c:v>0.79469555213890131</c:v>
                </c:pt>
                <c:pt idx="574" formatCode="0.0000">
                  <c:v>0.78766480350699508</c:v>
                </c:pt>
                <c:pt idx="575" formatCode="0.0000">
                  <c:v>0.77000279124412618</c:v>
                </c:pt>
                <c:pt idx="576" formatCode="0.0000">
                  <c:v>0.75244328704752839</c:v>
                </c:pt>
                <c:pt idx="577" formatCode="0.0000">
                  <c:v>0.73525171927192823</c:v>
                </c:pt>
                <c:pt idx="578" formatCode="0.0000">
                  <c:v>0.7184533624379239</c:v>
                </c:pt>
                <c:pt idx="579" formatCode="0.0000">
                  <c:v>0.70198385783144568</c:v>
                </c:pt>
                <c:pt idx="580" formatCode="0.0000">
                  <c:v>0.68550878527454706</c:v>
                </c:pt>
                <c:pt idx="581" formatCode="0.0000">
                  <c:v>0.66941904613040049</c:v>
                </c:pt>
                <c:pt idx="582" formatCode="0.0000">
                  <c:v>0.65316337185759932</c:v>
                </c:pt>
                <c:pt idx="583" formatCode="0.0000">
                  <c:v>0.63701527742815212</c:v>
                </c:pt>
                <c:pt idx="584" formatCode="0.0000">
                  <c:v>0.62044380213230665</c:v>
                </c:pt>
                <c:pt idx="585" formatCode="0.0000">
                  <c:v>0.60451038896607312</c:v>
                </c:pt>
                <c:pt idx="586" formatCode="0.0000">
                  <c:v>0.58864547038910253</c:v>
                </c:pt>
                <c:pt idx="587" formatCode="0.0000">
                  <c:v>0.58411454993310929</c:v>
                </c:pt>
                <c:pt idx="588" formatCode="0.0000">
                  <c:v>0.57962132654691301</c:v>
                </c:pt>
                <c:pt idx="589" formatCode="0.0000">
                  <c:v>0.5638299085445595</c:v>
                </c:pt>
                <c:pt idx="590" formatCode="0.0000">
                  <c:v>0.5482615923545483</c:v>
                </c:pt>
                <c:pt idx="591" formatCode="0.0000">
                  <c:v>0.53294624167244375</c:v>
                </c:pt>
                <c:pt idx="592" formatCode="0.0000">
                  <c:v>0.51801100975019487</c:v>
                </c:pt>
                <c:pt idx="593" formatCode="0.0000">
                  <c:v>0.50329023024333486</c:v>
                </c:pt>
                <c:pt idx="594" formatCode="0.0000">
                  <c:v>0.4941019338681194</c:v>
                </c:pt>
                <c:pt idx="595" formatCode="0.0000">
                  <c:v>0.48962519541264177</c:v>
                </c:pt>
                <c:pt idx="596" formatCode="0.0000">
                  <c:v>0.48624142292057487</c:v>
                </c:pt>
                <c:pt idx="597" formatCode="0.0000">
                  <c:v>0.48288104703959994</c:v>
                </c:pt>
                <c:pt idx="598" formatCode="0.0000">
                  <c:v>0.47954390583829448</c:v>
                </c:pt>
                <c:pt idx="599" formatCode="0.0000">
                  <c:v>0.47604142315671927</c:v>
                </c:pt>
                <c:pt idx="600" formatCode="0.0000">
                  <c:v>0.47271777487376809</c:v>
                </c:pt>
                <c:pt idx="601" formatCode="0.0000">
                  <c:v>0.4694458839150833</c:v>
                </c:pt>
                <c:pt idx="602" formatCode="0.0000">
                  <c:v>0.46620195691262745</c:v>
                </c:pt>
                <c:pt idx="603" formatCode="0.0000">
                  <c:v>0.46298143618275711</c:v>
                </c:pt>
                <c:pt idx="604" formatCode="0.0000">
                  <c:v>0.45978334722971081</c:v>
                </c:pt>
                <c:pt idx="605" formatCode="0.0000">
                  <c:v>0.45660739159334468</c:v>
                </c:pt>
                <c:pt idx="606" formatCode="0.0000">
                  <c:v>0.45345337388595641</c:v>
                </c:pt>
                <c:pt idx="607" formatCode="0.0000">
                  <c:v>0.45032113492560261</c:v>
                </c:pt>
                <c:pt idx="608" formatCode="0.0000">
                  <c:v>0.44721053819523748</c:v>
                </c:pt>
                <c:pt idx="609" formatCode="0.0000">
                  <c:v>0.4441214290946055</c:v>
                </c:pt>
                <c:pt idx="610" formatCode="0.0000">
                  <c:v>0.4410536582468178</c:v>
                </c:pt>
                <c:pt idx="611" formatCode="0.0000">
                  <c:v>0.43800707808069028</c:v>
                </c:pt>
                <c:pt idx="612" formatCode="0.0000">
                  <c:v>0.43498154218850987</c:v>
                </c:pt>
                <c:pt idx="613" formatCode="0.0000">
                  <c:v>0.43197690520071597</c:v>
                </c:pt>
                <c:pt idx="614" formatCode="0.0000">
                  <c:v>0.42899302275688694</c:v>
                </c:pt>
                <c:pt idx="615" formatCode="0.0000">
                  <c:v>0.42602975149471395</c:v>
                </c:pt>
                <c:pt idx="616" formatCode="0.0000">
                  <c:v>0.42308694904229482</c:v>
                </c:pt>
                <c:pt idx="617" formatCode="0.0000">
                  <c:v>0.42016447401125256</c:v>
                </c:pt>
                <c:pt idx="618" formatCode="0.0000">
                  <c:v>0.41726218598982406</c:v>
                </c:pt>
                <c:pt idx="619" formatCode="0.0000">
                  <c:v>0.41437994553614688</c:v>
                </c:pt>
                <c:pt idx="620" formatCode="0.0000">
                  <c:v>0.41151761417155514</c:v>
                </c:pt>
                <c:pt idx="621" formatCode="0.0000">
                  <c:v>0.40867505437392504</c:v>
                </c:pt>
                <c:pt idx="622" formatCode="0.0000">
                  <c:v>0.40585212957106753</c:v>
                </c:pt>
                <c:pt idx="623" formatCode="0.0000">
                  <c:v>0.40304870413416666</c:v>
                </c:pt>
                <c:pt idx="624" formatCode="0.0000">
                  <c:v>0.40026464337126316</c:v>
                </c:pt>
                <c:pt idx="625" formatCode="0.0000">
                  <c:v>0.39749981352078301</c:v>
                </c:pt>
                <c:pt idx="626" formatCode="0.0000">
                  <c:v>0.39475408174511084</c:v>
                </c:pt>
                <c:pt idx="627" formatCode="0.0000">
                  <c:v>0.39202731612420783</c:v>
                </c:pt>
                <c:pt idx="628" formatCode="0.0000">
                  <c:v>0.38931938564927326</c:v>
                </c:pt>
                <c:pt idx="629" formatCode="0.0000">
                  <c:v>0.38663016021645052</c:v>
                </c:pt>
                <c:pt idx="630" formatCode="0.0000">
                  <c:v>0.38395951062057582</c:v>
                </c:pt>
                <c:pt idx="631" formatCode="0.0000">
                  <c:v>0.38130730854897077</c:v>
                </c:pt>
                <c:pt idx="632" formatCode="0.0000">
                  <c:v>0.37867342657527725</c:v>
                </c:pt>
                <c:pt idx="633" formatCode="0.0000">
                  <c:v>0.37605773815333526</c:v>
                </c:pt>
                <c:pt idx="634" formatCode="0.0000">
                  <c:v>0.37346011761110315</c:v>
                </c:pt>
                <c:pt idx="635" formatCode="0.0000">
                  <c:v>0.37088044014461941</c:v>
                </c:pt>
                <c:pt idx="636" formatCode="0.0000">
                  <c:v>0.36831858181200633</c:v>
                </c:pt>
                <c:pt idx="637" formatCode="0.0000">
                  <c:v>0.36577441952751544</c:v>
                </c:pt>
                <c:pt idx="638" formatCode="0.0000">
                  <c:v>0.36324783105561359</c:v>
                </c:pt>
                <c:pt idx="639" formatCode="0.0000">
                  <c:v>0.36073869500511013</c:v>
                </c:pt>
                <c:pt idx="640" formatCode="0.0000">
                  <c:v>0.35824689082332462</c:v>
                </c:pt>
                <c:pt idx="641" formatCode="0.0000">
                  <c:v>0.35577229879029482</c:v>
                </c:pt>
                <c:pt idx="642" formatCode="0.0000">
                  <c:v>0.35331480001302462</c:v>
                </c:pt>
                <c:pt idx="643" formatCode="0.0000">
                  <c:v>0.35087427641977192</c:v>
                </c:pt>
                <c:pt idx="644" formatCode="0.0000">
                  <c:v>0.34845061075437561</c:v>
                </c:pt>
                <c:pt idx="645" formatCode="0.0000">
                  <c:v>0.34604368657062218</c:v>
                </c:pt>
                <c:pt idx="646" formatCode="0.0000">
                  <c:v>0.3436533882266507</c:v>
                </c:pt>
                <c:pt idx="647" formatCode="0.0000">
                  <c:v>0.34127960087939702</c:v>
                </c:pt>
                <c:pt idx="648" formatCode="0.0000">
                  <c:v>0.34084963185000566</c:v>
                </c:pt>
                <c:pt idx="649" formatCode="0.0000">
                  <c:v>0.33721539856844129</c:v>
                </c:pt>
                <c:pt idx="650" formatCode="0.0000">
                  <c:v>0.33437429469057933</c:v>
                </c:pt>
                <c:pt idx="651" formatCode="0.0000">
                  <c:v>0.33196929125205782</c:v>
                </c:pt>
                <c:pt idx="652" formatCode="0.0000">
                  <c:v>0.32965846174473168</c:v>
                </c:pt>
                <c:pt idx="653" formatCode="0.0000">
                  <c:v>0.32737803876441668</c:v>
                </c:pt>
                <c:pt idx="654" formatCode="0.0000">
                  <c:v>0.32511605784740089</c:v>
                </c:pt>
                <c:pt idx="655" formatCode="0.0000">
                  <c:v>0.32287020254566828</c:v>
                </c:pt>
                <c:pt idx="656" formatCode="0.0000">
                  <c:v>0.35677649024717528</c:v>
                </c:pt>
                <c:pt idx="657" formatCode="0.0000">
                  <c:v>0.44680991433181766</c:v>
                </c:pt>
                <c:pt idx="658" formatCode="0.0000">
                  <c:v>0.39130762570849187</c:v>
                </c:pt>
                <c:pt idx="659" formatCode="0.0000">
                  <c:v>0.37128889513665048</c:v>
                </c:pt>
                <c:pt idx="660" formatCode="0.0000">
                  <c:v>0.35203337471096824</c:v>
                </c:pt>
                <c:pt idx="661" formatCode="0.0000">
                  <c:v>0.33299790934416895</c:v>
                </c:pt>
                <c:pt idx="662" formatCode="0.0000">
                  <c:v>0.31418061692575</c:v>
                </c:pt>
                <c:pt idx="663" formatCode="0.0000">
                  <c:v>0.30668334803748354</c:v>
                </c:pt>
                <c:pt idx="664" formatCode="0.0000">
                  <c:v>0.3035728577187583</c:v>
                </c:pt>
                <c:pt idx="665" formatCode="0.0000">
                  <c:v>0.30129117025201235</c:v>
                </c:pt>
                <c:pt idx="666" formatCode="0.0000">
                  <c:v>0.29917559240359631</c:v>
                </c:pt>
                <c:pt idx="667" formatCode="0.0000">
                  <c:v>0.29710262779209889</c:v>
                </c:pt>
                <c:pt idx="668" formatCode="0.0000">
                  <c:v>0.29504919668524004</c:v>
                </c:pt>
                <c:pt idx="669" formatCode="0.0000">
                  <c:v>0.2930109207720929</c:v>
                </c:pt>
                <c:pt idx="670" formatCode="0.0000">
                  <c:v>0.29098690511136638</c:v>
                </c:pt>
                <c:pt idx="671" formatCode="0.0000">
                  <c:v>0.2889769040286555</c:v>
                </c:pt>
                <c:pt idx="672" formatCode="0.0000">
                  <c:v>0.28698079331002485</c:v>
                </c:pt>
                <c:pt idx="673" formatCode="0.0000">
                  <c:v>0.28499847190342287</c:v>
                </c:pt>
                <c:pt idx="674" formatCode="0.0000">
                  <c:v>0.28302984360852662</c:v>
                </c:pt>
                <c:pt idx="675" formatCode="0.0000">
                  <c:v>0.2816255054833397</c:v>
                </c:pt>
                <c:pt idx="676" formatCode="0.0000">
                  <c:v>0.27923584493046583</c:v>
                </c:pt>
                <c:pt idx="677" formatCode="0.0000">
                  <c:v>0.27722427307712627</c:v>
                </c:pt>
                <c:pt idx="678" formatCode="0.0000">
                  <c:v>0.27529393457947904</c:v>
                </c:pt>
                <c:pt idx="679" formatCode="0.0000">
                  <c:v>0.27338947051875601</c:v>
                </c:pt>
                <c:pt idx="680" formatCode="0.0000">
                  <c:v>0.27150049702485946</c:v>
                </c:pt>
                <c:pt idx="681" formatCode="0.0000">
                  <c:v>0.2729291574869705</c:v>
                </c:pt>
                <c:pt idx="682" formatCode="0.0000">
                  <c:v>0.26837789302729381</c:v>
                </c:pt>
                <c:pt idx="683" formatCode="0.0000">
                  <c:v>0.26602757417428413</c:v>
                </c:pt>
                <c:pt idx="684" formatCode="0.0000">
                  <c:v>0.26409752345082843</c:v>
                </c:pt>
                <c:pt idx="685" formatCode="0.0000">
                  <c:v>0.26225604877410558</c:v>
                </c:pt>
                <c:pt idx="686" formatCode="0.0000">
                  <c:v>0.2604413070253162</c:v>
                </c:pt>
                <c:pt idx="687" formatCode="0.0000">
                  <c:v>0.25864171027988514</c:v>
                </c:pt>
                <c:pt idx="688" formatCode="0.0000">
                  <c:v>0.25685503026242512</c:v>
                </c:pt>
                <c:pt idx="689" formatCode="0.0000">
                  <c:v>0.25508078225540848</c:v>
                </c:pt>
                <c:pt idx="690" formatCode="0.0000">
                  <c:v>0.25331880673053137</c:v>
                </c:pt>
                <c:pt idx="691" formatCode="0.0000">
                  <c:v>0.25156900519875863</c:v>
                </c:pt>
                <c:pt idx="692" formatCode="0.0000">
                  <c:v>0.24983129101365878</c:v>
                </c:pt>
                <c:pt idx="693" formatCode="0.0000">
                  <c:v>0.24810558020609483</c:v>
                </c:pt>
                <c:pt idx="694" formatCode="0.0000">
                  <c:v>0.24639178977408421</c:v>
                </c:pt>
                <c:pt idx="695" formatCode="0.0000">
                  <c:v>0.24579122100160997</c:v>
                </c:pt>
                <c:pt idx="696" formatCode="0.0000">
                  <c:v>0.24320475484689602</c:v>
                </c:pt>
                <c:pt idx="697" formatCode="0.0000">
                  <c:v>0.24135931893299131</c:v>
                </c:pt>
                <c:pt idx="698" formatCode="0.0000">
                  <c:v>0.23966130720345663</c:v>
                </c:pt>
                <c:pt idx="699" formatCode="0.0000">
                  <c:v>0.23800010572748623</c:v>
                </c:pt>
                <c:pt idx="700" formatCode="0.0000">
                  <c:v>0.23635504995354778</c:v>
                </c:pt>
                <c:pt idx="701" formatCode="0.0000">
                  <c:v>0.23472222729264181</c:v>
                </c:pt>
                <c:pt idx="702" formatCode="0.0000">
                  <c:v>0.23310084536233691</c:v>
                </c:pt>
                <c:pt idx="703" formatCode="0.0000">
                  <c:v>0.23149069330492761</c:v>
                </c:pt>
                <c:pt idx="704" formatCode="0.0000">
                  <c:v>0.22989166899880792</c:v>
                </c:pt>
                <c:pt idx="705" formatCode="0.0000">
                  <c:v>0.22830369100674722</c:v>
                </c:pt>
                <c:pt idx="706" formatCode="0.0000">
                  <c:v>0.22672668217478056</c:v>
                </c:pt>
                <c:pt idx="707" formatCode="0.0000">
                  <c:v>0.22516056657480735</c:v>
                </c:pt>
                <c:pt idx="708" formatCode="0.0000">
                  <c:v>0.22360526893224553</c:v>
                </c:pt>
                <c:pt idx="709" formatCode="0.0000">
                  <c:v>0.22206071451650522</c:v>
                </c:pt>
                <c:pt idx="710" formatCode="0.0000">
                  <c:v>0.22052682911767366</c:v>
                </c:pt>
                <c:pt idx="711" formatCode="0.0000">
                  <c:v>0.21900353903927741</c:v>
                </c:pt>
                <c:pt idx="712" formatCode="0.0000">
                  <c:v>0.2174907710940564</c:v>
                </c:pt>
                <c:pt idx="713" formatCode="0.0000">
                  <c:v>0.21598845260032123</c:v>
                </c:pt>
                <c:pt idx="714" formatCode="0.0000">
                  <c:v>0.21449651137843681</c:v>
                </c:pt>
                <c:pt idx="715" formatCode="0.0000">
                  <c:v>0.21301487574735034</c:v>
                </c:pt>
                <c:pt idx="716" formatCode="0.0000">
                  <c:v>0.21154347452114633</c:v>
                </c:pt>
                <c:pt idx="717" formatCode="0.0000">
                  <c:v>0.2100822370056262</c:v>
                </c:pt>
                <c:pt idx="718" formatCode="0.0000">
                  <c:v>0.20863109299491217</c:v>
                </c:pt>
                <c:pt idx="719" formatCode="0.0000">
                  <c:v>0.68068872235909383</c:v>
                </c:pt>
                <c:pt idx="720" formatCode="0.0000">
                  <c:v>0.33811571764533327</c:v>
                </c:pt>
                <c:pt idx="721" formatCode="0.0000">
                  <c:v>0.39871816498246793</c:v>
                </c:pt>
                <c:pt idx="722" formatCode="0.0000">
                  <c:v>0.36264502663031073</c:v>
                </c:pt>
                <c:pt idx="723" formatCode="0.0000">
                  <c:v>0.34133229967481593</c:v>
                </c:pt>
                <c:pt idx="724" formatCode="0.0000">
                  <c:v>0.32071899077583249</c:v>
                </c:pt>
                <c:pt idx="725" formatCode="0.0000">
                  <c:v>0.29991807603127763</c:v>
                </c:pt>
                <c:pt idx="726" formatCode="0.0000">
                  <c:v>0.27920941181882153</c:v>
                </c:pt>
                <c:pt idx="727" formatCode="0.0000">
                  <c:v>0.25956151132680122</c:v>
                </c:pt>
                <c:pt idx="728" formatCode="0.0000">
                  <c:v>0.24003618067156629</c:v>
                </c:pt>
                <c:pt idx="729" formatCode="0.0000">
                  <c:v>0.22081662307217551</c:v>
                </c:pt>
                <c:pt idx="730" formatCode="0.0000">
                  <c:v>0.20974338497153758</c:v>
                </c:pt>
                <c:pt idx="731" formatCode="0.0000">
                  <c:v>0.27442215788357394</c:v>
                </c:pt>
                <c:pt idx="732" formatCode="0.0000">
                  <c:v>0.25788197349435493</c:v>
                </c:pt>
                <c:pt idx="733" formatCode="0.0000">
                  <c:v>0.2375496030522592</c:v>
                </c:pt>
                <c:pt idx="734" formatCode="0.0000">
                  <c:v>0.24337782737246388</c:v>
                </c:pt>
                <c:pt idx="735" formatCode="0.0000">
                  <c:v>0.2588381795339415</c:v>
                </c:pt>
              </c:numCache>
            </c:numRef>
          </c:yVal>
          <c:smooth val="0"/>
          <c:extLst>
            <c:ext xmlns:c16="http://schemas.microsoft.com/office/drawing/2014/chart" uri="{C3380CC4-5D6E-409C-BE32-E72D297353CC}">
              <c16:uniqueId val="{00000001-40D6-0A43-BA68-BA2F69656088}"/>
            </c:ext>
          </c:extLst>
        </c:ser>
        <c:ser>
          <c:idx val="1"/>
          <c:order val="1"/>
          <c:tx>
            <c:strRef>
              <c:f>Entradas!$E$15</c:f>
              <c:strCache>
                <c:ptCount val="1"/>
                <c:pt idx="0">
                  <c:v>Humedal 1</c:v>
                </c:pt>
              </c:strCache>
            </c:strRef>
          </c:tx>
          <c:spPr>
            <a:ln w="12700" cap="rnd">
              <a:solidFill>
                <a:schemeClr val="accent2"/>
              </a:solidFill>
              <a:round/>
            </a:ln>
            <a:effectLst/>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Cálculos!$AN:$AN</c:f>
              <c:numCache>
                <c:formatCode>0.0000</c:formatCode>
                <c:ptCount val="1048576"/>
                <c:pt idx="4" formatCode="General">
                  <c:v>0</c:v>
                </c:pt>
                <c:pt idx="6">
                  <c:v>0.25940360205121754</c:v>
                </c:pt>
                <c:pt idx="7">
                  <c:v>0.24025082206548698</c:v>
                </c:pt>
                <c:pt idx="8">
                  <c:v>0.22152955844394706</c:v>
                </c:pt>
                <c:pt idx="9">
                  <c:v>0.21690547774757962</c:v>
                </c:pt>
                <c:pt idx="10">
                  <c:v>0.2297595764577488</c:v>
                </c:pt>
                <c:pt idx="11">
                  <c:v>0.21393903575317968</c:v>
                </c:pt>
                <c:pt idx="12">
                  <c:v>0.26685335017074063</c:v>
                </c:pt>
                <c:pt idx="13">
                  <c:v>0.31468745969165124</c:v>
                </c:pt>
                <c:pt idx="14">
                  <c:v>0.32778580066627006</c:v>
                </c:pt>
                <c:pt idx="15">
                  <c:v>0.35247349908654724</c:v>
                </c:pt>
                <c:pt idx="16">
                  <c:v>0.45504046148276533</c:v>
                </c:pt>
                <c:pt idx="17">
                  <c:v>0.43648477339325764</c:v>
                </c:pt>
                <c:pt idx="18">
                  <c:v>0.41756105953995226</c:v>
                </c:pt>
                <c:pt idx="19">
                  <c:v>0.40196344977145537</c:v>
                </c:pt>
                <c:pt idx="20">
                  <c:v>0.48203973080578988</c:v>
                </c:pt>
                <c:pt idx="21">
                  <c:v>0.5368751079487446</c:v>
                </c:pt>
                <c:pt idx="22">
                  <c:v>0.56268233482841379</c:v>
                </c:pt>
                <c:pt idx="23">
                  <c:v>0.59111005330655164</c:v>
                </c:pt>
                <c:pt idx="24">
                  <c:v>0.58609186697591376</c:v>
                </c:pt>
                <c:pt idx="25">
                  <c:v>0.64388190117254673</c:v>
                </c:pt>
                <c:pt idx="26">
                  <c:v>0.72898842953088727</c:v>
                </c:pt>
                <c:pt idx="27">
                  <c:v>0.74010494308136621</c:v>
                </c:pt>
                <c:pt idx="28">
                  <c:v>0.7751810020719756</c:v>
                </c:pt>
                <c:pt idx="29">
                  <c:v>0.76768485025666666</c:v>
                </c:pt>
                <c:pt idx="30">
                  <c:v>0.7636187559888401</c:v>
                </c:pt>
                <c:pt idx="31">
                  <c:v>0.7426595453050584</c:v>
                </c:pt>
                <c:pt idx="32">
                  <c:v>0.72246946716935834</c:v>
                </c:pt>
                <c:pt idx="33">
                  <c:v>0.70237010578233794</c:v>
                </c:pt>
                <c:pt idx="34">
                  <c:v>0.68223456688646533</c:v>
                </c:pt>
                <c:pt idx="35">
                  <c:v>0.66268709822859417</c:v>
                </c:pt>
                <c:pt idx="36">
                  <c:v>0.64313573641945621</c:v>
                </c:pt>
                <c:pt idx="37">
                  <c:v>0.79064079449184821</c:v>
                </c:pt>
                <c:pt idx="38">
                  <c:v>0.76971028146641118</c:v>
                </c:pt>
                <c:pt idx="39">
                  <c:v>0.80404375697744035</c:v>
                </c:pt>
                <c:pt idx="40">
                  <c:v>0.80745686979463493</c:v>
                </c:pt>
                <c:pt idx="41">
                  <c:v>0.7888729832574144</c:v>
                </c:pt>
                <c:pt idx="42">
                  <c:v>0.82062716544805903</c:v>
                </c:pt>
                <c:pt idx="43">
                  <c:v>0.79862217792055246</c:v>
                </c:pt>
                <c:pt idx="44">
                  <c:v>0.77769071397633482</c:v>
                </c:pt>
                <c:pt idx="45">
                  <c:v>0.83355794853186493</c:v>
                </c:pt>
                <c:pt idx="46">
                  <c:v>0.91694474185420116</c:v>
                </c:pt>
                <c:pt idx="47">
                  <c:v>0.89530484151694179</c:v>
                </c:pt>
                <c:pt idx="48">
                  <c:v>0.91189079816054341</c:v>
                </c:pt>
                <c:pt idx="49">
                  <c:v>0.94429598979050322</c:v>
                </c:pt>
                <c:pt idx="50">
                  <c:v>0.99216720712323248</c:v>
                </c:pt>
                <c:pt idx="51">
                  <c:v>1.0570618489619474</c:v>
                </c:pt>
                <c:pt idx="52">
                  <c:v>1.0347084549413592</c:v>
                </c:pt>
                <c:pt idx="53">
                  <c:v>1.0800419661600693</c:v>
                </c:pt>
                <c:pt idx="54">
                  <c:v>1.0572463567444523</c:v>
                </c:pt>
                <c:pt idx="55">
                  <c:v>1.0354491402287056</c:v>
                </c:pt>
                <c:pt idx="56">
                  <c:v>1.0135747508184405</c:v>
                </c:pt>
                <c:pt idx="57">
                  <c:v>1.0526985061302472</c:v>
                </c:pt>
                <c:pt idx="58">
                  <c:v>1.0992398966522416</c:v>
                </c:pt>
                <c:pt idx="59">
                  <c:v>1.178112567121997</c:v>
                </c:pt>
                <c:pt idx="60">
                  <c:v>1.1749789863866917</c:v>
                </c:pt>
                <c:pt idx="61">
                  <c:v>1.2010610229862189</c:v>
                </c:pt>
                <c:pt idx="62">
                  <c:v>1.2207130331636096</c:v>
                </c:pt>
                <c:pt idx="63">
                  <c:v>1.2040299673301091</c:v>
                </c:pt>
                <c:pt idx="64">
                  <c:v>1.1799364876621901</c:v>
                </c:pt>
                <c:pt idx="65">
                  <c:v>1.207554974332727</c:v>
                </c:pt>
                <c:pt idx="66">
                  <c:v>1.2069927620541843</c:v>
                </c:pt>
                <c:pt idx="67">
                  <c:v>1.2217420286533591</c:v>
                </c:pt>
                <c:pt idx="68">
                  <c:v>1.3012578531495296</c:v>
                </c:pt>
                <c:pt idx="69">
                  <c:v>1.2906325162907712</c:v>
                </c:pt>
                <c:pt idx="70">
                  <c:v>1.2668070860991898</c:v>
                </c:pt>
                <c:pt idx="71">
                  <c:v>1.2506246313819132</c:v>
                </c:pt>
                <c:pt idx="72">
                  <c:v>1.2273490219405274</c:v>
                </c:pt>
                <c:pt idx="73">
                  <c:v>1.2045913049985115</c:v>
                </c:pt>
                <c:pt idx="74">
                  <c:v>1.181873729787368</c:v>
                </c:pt>
                <c:pt idx="75">
                  <c:v>1.3003769400968364</c:v>
                </c:pt>
                <c:pt idx="76">
                  <c:v>1.3317700924067963</c:v>
                </c:pt>
                <c:pt idx="77">
                  <c:v>1.3079081234326637</c:v>
                </c:pt>
                <c:pt idx="78">
                  <c:v>1.2844956970008812</c:v>
                </c:pt>
                <c:pt idx="79">
                  <c:v>1.2612179831549895</c:v>
                </c:pt>
                <c:pt idx="80">
                  <c:v>1.2697084085570485</c:v>
                </c:pt>
                <c:pt idx="81">
                  <c:v>1.2763148225825838</c:v>
                </c:pt>
                <c:pt idx="82">
                  <c:v>1.3257807881642485</c:v>
                </c:pt>
                <c:pt idx="83">
                  <c:v>1.4143852798942165</c:v>
                </c:pt>
                <c:pt idx="84">
                  <c:v>1.4987481114002501</c:v>
                </c:pt>
                <c:pt idx="85">
                  <c:v>1.5062904427933159</c:v>
                </c:pt>
                <c:pt idx="86">
                  <c:v>1.4830191522056075</c:v>
                </c:pt>
                <c:pt idx="87">
                  <c:v>1.5228016593837665</c:v>
                </c:pt>
                <c:pt idx="88">
                  <c:v>1.4975366982715641</c:v>
                </c:pt>
                <c:pt idx="89">
                  <c:v>1.4734133794728221</c:v>
                </c:pt>
                <c:pt idx="90">
                  <c:v>1.4498536914618381</c:v>
                </c:pt>
                <c:pt idx="91">
                  <c:v>1.4267383141854817</c:v>
                </c:pt>
                <c:pt idx="92">
                  <c:v>1.4041345965709784</c:v>
                </c:pt>
                <c:pt idx="93">
                  <c:v>1.3820712785994362</c:v>
                </c:pt>
                <c:pt idx="94">
                  <c:v>1.3600308699361219</c:v>
                </c:pt>
                <c:pt idx="95">
                  <c:v>1.3385595912088191</c:v>
                </c:pt>
                <c:pt idx="96">
                  <c:v>1.3177557480229285</c:v>
                </c:pt>
                <c:pt idx="97">
                  <c:v>1.2968197826969674</c:v>
                </c:pt>
                <c:pt idx="98">
                  <c:v>1.2761147673065636</c:v>
                </c:pt>
                <c:pt idx="99">
                  <c:v>1.2557810366983519</c:v>
                </c:pt>
                <c:pt idx="100">
                  <c:v>1.2360605096994788</c:v>
                </c:pt>
                <c:pt idx="101">
                  <c:v>1.2164858622243395</c:v>
                </c:pt>
                <c:pt idx="102">
                  <c:v>1.2350853713539778</c:v>
                </c:pt>
                <c:pt idx="103">
                  <c:v>1.2608508717105882</c:v>
                </c:pt>
                <c:pt idx="104">
                  <c:v>1.2407142931368853</c:v>
                </c:pt>
                <c:pt idx="105">
                  <c:v>1.2203226756903935</c:v>
                </c:pt>
                <c:pt idx="106">
                  <c:v>1.2004409895875197</c:v>
                </c:pt>
                <c:pt idx="107">
                  <c:v>1.1807188591759572</c:v>
                </c:pt>
                <c:pt idx="108">
                  <c:v>1.161665292653975</c:v>
                </c:pt>
                <c:pt idx="109">
                  <c:v>1.1421522419951109</c:v>
                </c:pt>
                <c:pt idx="110">
                  <c:v>1.1236738513162485</c:v>
                </c:pt>
                <c:pt idx="111">
                  <c:v>1.1131265683130847</c:v>
                </c:pt>
                <c:pt idx="112">
                  <c:v>1.1064872012975155</c:v>
                </c:pt>
                <c:pt idx="113">
                  <c:v>1.1006031825817335</c:v>
                </c:pt>
                <c:pt idx="114">
                  <c:v>1.0948869780951935</c:v>
                </c:pt>
                <c:pt idx="115">
                  <c:v>1.0892286712474075</c:v>
                </c:pt>
                <c:pt idx="116">
                  <c:v>1.0836072894625923</c:v>
                </c:pt>
                <c:pt idx="117">
                  <c:v>1.0780184711239305</c:v>
                </c:pt>
                <c:pt idx="118">
                  <c:v>1.0724608061313234</c:v>
                </c:pt>
                <c:pt idx="119">
                  <c:v>1.175470098585669</c:v>
                </c:pt>
                <c:pt idx="120">
                  <c:v>1.1564392326301032</c:v>
                </c:pt>
                <c:pt idx="121">
                  <c:v>1.1487542667930544</c:v>
                </c:pt>
                <c:pt idx="122">
                  <c:v>1.1305500693669834</c:v>
                </c:pt>
                <c:pt idx="123">
                  <c:v>1.209950317333788</c:v>
                </c:pt>
                <c:pt idx="124">
                  <c:v>1.1907211002717464</c:v>
                </c:pt>
                <c:pt idx="125">
                  <c:v>1.1790623635618547</c:v>
                </c:pt>
                <c:pt idx="126">
                  <c:v>1.1604596485569045</c:v>
                </c:pt>
                <c:pt idx="127">
                  <c:v>1.1418617877686619</c:v>
                </c:pt>
                <c:pt idx="128">
                  <c:v>1.1238442995286424</c:v>
                </c:pt>
                <c:pt idx="129">
                  <c:v>1.1063337845802679</c:v>
                </c:pt>
                <c:pt idx="130">
                  <c:v>1.113986942174046</c:v>
                </c:pt>
                <c:pt idx="131">
                  <c:v>1.096769993756959</c:v>
                </c:pt>
                <c:pt idx="132">
                  <c:v>1.0798053636075042</c:v>
                </c:pt>
                <c:pt idx="133">
                  <c:v>1.0631173781817196</c:v>
                </c:pt>
                <c:pt idx="134">
                  <c:v>1.0463538551195484</c:v>
                </c:pt>
                <c:pt idx="135">
                  <c:v>1.0296898825545775</c:v>
                </c:pt>
                <c:pt idx="136">
                  <c:v>1.0137532967467384</c:v>
                </c:pt>
                <c:pt idx="137">
                  <c:v>0.99812862739621466</c:v>
                </c:pt>
                <c:pt idx="138">
                  <c:v>0.98286466647724746</c:v>
                </c:pt>
                <c:pt idx="139">
                  <c:v>0.97768536619430479</c:v>
                </c:pt>
                <c:pt idx="140">
                  <c:v>0.96304373562284429</c:v>
                </c:pt>
                <c:pt idx="141">
                  <c:v>0.95411829850075369</c:v>
                </c:pt>
                <c:pt idx="142">
                  <c:v>0.94844768261443879</c:v>
                </c:pt>
                <c:pt idx="143">
                  <c:v>0.94339132618260835</c:v>
                </c:pt>
                <c:pt idx="144">
                  <c:v>0.93848161019509824</c:v>
                </c:pt>
                <c:pt idx="145">
                  <c:v>0.93356281407111807</c:v>
                </c:pt>
                <c:pt idx="146">
                  <c:v>0.92866976304526894</c:v>
                </c:pt>
                <c:pt idx="147">
                  <c:v>0.92378367256470462</c:v>
                </c:pt>
                <c:pt idx="148">
                  <c:v>0.91889887327626041</c:v>
                </c:pt>
                <c:pt idx="149">
                  <c:v>0.91401225119043283</c:v>
                </c:pt>
                <c:pt idx="150">
                  <c:v>0.90912111638187354</c:v>
                </c:pt>
                <c:pt idx="151">
                  <c:v>0.90422263968328076</c:v>
                </c:pt>
                <c:pt idx="152">
                  <c:v>0.89931342825189176</c:v>
                </c:pt>
                <c:pt idx="153">
                  <c:v>0.89439045343128598</c:v>
                </c:pt>
                <c:pt idx="154">
                  <c:v>0.88945035947762641</c:v>
                </c:pt>
                <c:pt idx="155">
                  <c:v>0.88451098172863563</c:v>
                </c:pt>
                <c:pt idx="156">
                  <c:v>0.87957125296604055</c:v>
                </c:pt>
                <c:pt idx="157">
                  <c:v>0.87463015725248716</c:v>
                </c:pt>
                <c:pt idx="158">
                  <c:v>0.86968674245013855</c:v>
                </c:pt>
                <c:pt idx="159">
                  <c:v>1.0391422977822884</c:v>
                </c:pt>
                <c:pt idx="160">
                  <c:v>1.0234254078903204</c:v>
                </c:pt>
                <c:pt idx="161">
                  <c:v>1.0086265683105671</c:v>
                </c:pt>
                <c:pt idx="162">
                  <c:v>0.99329932446781033</c:v>
                </c:pt>
                <c:pt idx="163">
                  <c:v>0.9779880590118406</c:v>
                </c:pt>
                <c:pt idx="164">
                  <c:v>1.000051725879022</c:v>
                </c:pt>
                <c:pt idx="165">
                  <c:v>0.98490571531048732</c:v>
                </c:pt>
                <c:pt idx="166">
                  <c:v>0.96988604243409426</c:v>
                </c:pt>
                <c:pt idx="167">
                  <c:v>0.95493740131762794</c:v>
                </c:pt>
                <c:pt idx="168">
                  <c:v>0.9427298262689201</c:v>
                </c:pt>
                <c:pt idx="169">
                  <c:v>0.93660986273498803</c:v>
                </c:pt>
                <c:pt idx="170">
                  <c:v>0.92123613632594081</c:v>
                </c:pt>
                <c:pt idx="171">
                  <c:v>0.90657602748001154</c:v>
                </c:pt>
                <c:pt idx="172">
                  <c:v>0.89185919053476659</c:v>
                </c:pt>
                <c:pt idx="173">
                  <c:v>0.87732272819069834</c:v>
                </c:pt>
                <c:pt idx="174">
                  <c:v>0.86293448062869837</c:v>
                </c:pt>
                <c:pt idx="175">
                  <c:v>0.84859074997794726</c:v>
                </c:pt>
                <c:pt idx="176">
                  <c:v>0.83445474899962269</c:v>
                </c:pt>
                <c:pt idx="177">
                  <c:v>0.82039937006934593</c:v>
                </c:pt>
                <c:pt idx="178">
                  <c:v>0.80644394687091803</c:v>
                </c:pt>
                <c:pt idx="179">
                  <c:v>0.79277597371017383</c:v>
                </c:pt>
                <c:pt idx="180">
                  <c:v>0.77898371521513754</c:v>
                </c:pt>
                <c:pt idx="181">
                  <c:v>0.765521391009095</c:v>
                </c:pt>
                <c:pt idx="182">
                  <c:v>0.75764781565227235</c:v>
                </c:pt>
                <c:pt idx="183">
                  <c:v>0.75195552053982195</c:v>
                </c:pt>
                <c:pt idx="184">
                  <c:v>0.74666736828262359</c:v>
                </c:pt>
                <c:pt idx="185">
                  <c:v>0.74149225116259976</c:v>
                </c:pt>
                <c:pt idx="186">
                  <c:v>0.73636712933071291</c:v>
                </c:pt>
                <c:pt idx="187">
                  <c:v>0.73128006277147362</c:v>
                </c:pt>
                <c:pt idx="188">
                  <c:v>0.72622862931063747</c:v>
                </c:pt>
                <c:pt idx="189">
                  <c:v>0.72121218067878123</c:v>
                </c:pt>
                <c:pt idx="190">
                  <c:v>0.71623040032760465</c:v>
                </c:pt>
                <c:pt idx="191">
                  <c:v>0.71128303483875266</c:v>
                </c:pt>
                <c:pt idx="192">
                  <c:v>0.70636984389401047</c:v>
                </c:pt>
                <c:pt idx="193">
                  <c:v>0.70149059094883826</c:v>
                </c:pt>
                <c:pt idx="194">
                  <c:v>0.69664504148626472</c:v>
                </c:pt>
                <c:pt idx="195">
                  <c:v>0.69183296268255345</c:v>
                </c:pt>
                <c:pt idx="196">
                  <c:v>0.68705412333585103</c:v>
                </c:pt>
                <c:pt idx="197">
                  <c:v>0.68354735043947246</c:v>
                </c:pt>
                <c:pt idx="198">
                  <c:v>0.67782599905161289</c:v>
                </c:pt>
                <c:pt idx="199">
                  <c:v>0.67295772766522732</c:v>
                </c:pt>
                <c:pt idx="200">
                  <c:v>0.67000927455026327</c:v>
                </c:pt>
                <c:pt idx="201">
                  <c:v>0.66397508211435352</c:v>
                </c:pt>
                <c:pt idx="202">
                  <c:v>0.6591268093405539</c:v>
                </c:pt>
                <c:pt idx="203">
                  <c:v>0.65452512065425106</c:v>
                </c:pt>
                <c:pt idx="204">
                  <c:v>0.6499949033411635</c:v>
                </c:pt>
                <c:pt idx="205">
                  <c:v>0.72233796103557135</c:v>
                </c:pt>
                <c:pt idx="206">
                  <c:v>0.7316900155056959</c:v>
                </c:pt>
                <c:pt idx="207">
                  <c:v>0.84111964974688513</c:v>
                </c:pt>
                <c:pt idx="208">
                  <c:v>0.8354524678940578</c:v>
                </c:pt>
                <c:pt idx="209">
                  <c:v>0.82857131777849435</c:v>
                </c:pt>
                <c:pt idx="210">
                  <c:v>0.81203395722941107</c:v>
                </c:pt>
                <c:pt idx="211">
                  <c:v>0.79549916677193711</c:v>
                </c:pt>
                <c:pt idx="212">
                  <c:v>0.779209034362077</c:v>
                </c:pt>
                <c:pt idx="213">
                  <c:v>0.76321121524483582</c:v>
                </c:pt>
                <c:pt idx="214">
                  <c:v>0.7475167435196105</c:v>
                </c:pt>
                <c:pt idx="215">
                  <c:v>0.73182242548871934</c:v>
                </c:pt>
                <c:pt idx="216">
                  <c:v>0.71648258707901791</c:v>
                </c:pt>
                <c:pt idx="217">
                  <c:v>0.70099745977411065</c:v>
                </c:pt>
                <c:pt idx="218">
                  <c:v>0.68561495634450109</c:v>
                </c:pt>
                <c:pt idx="219">
                  <c:v>0.6698537378344126</c:v>
                </c:pt>
                <c:pt idx="220">
                  <c:v>0.65467594853569988</c:v>
                </c:pt>
                <c:pt idx="221">
                  <c:v>0.63956525337374626</c:v>
                </c:pt>
                <c:pt idx="222">
                  <c:v>0.63473253714029332</c:v>
                </c:pt>
                <c:pt idx="223">
                  <c:v>0.62993891519196521</c:v>
                </c:pt>
                <c:pt idx="224">
                  <c:v>0.61490969538005091</c:v>
                </c:pt>
                <c:pt idx="225">
                  <c:v>0.6000875867483958</c:v>
                </c:pt>
                <c:pt idx="226">
                  <c:v>0.58549962773423636</c:v>
                </c:pt>
                <c:pt idx="227">
                  <c:v>0.57126104896690844</c:v>
                </c:pt>
                <c:pt idx="228">
                  <c:v>0.55722164429984955</c:v>
                </c:pt>
                <c:pt idx="229">
                  <c:v>0.54887999676639432</c:v>
                </c:pt>
                <c:pt idx="230">
                  <c:v>0.54425192984170001</c:v>
                </c:pt>
                <c:pt idx="231">
                  <c:v>0.54049118242713945</c:v>
                </c:pt>
                <c:pt idx="232">
                  <c:v>0.53675643063039646</c:v>
                </c:pt>
                <c:pt idx="233">
                  <c:v>0.53304749463553569</c:v>
                </c:pt>
                <c:pt idx="234">
                  <c:v>0.52921599754760773</c:v>
                </c:pt>
                <c:pt idx="235">
                  <c:v>0.52553259959754528</c:v>
                </c:pt>
                <c:pt idx="236">
                  <c:v>0.52189729678827812</c:v>
                </c:pt>
                <c:pt idx="237">
                  <c:v>0.51829132340278083</c:v>
                </c:pt>
                <c:pt idx="238">
                  <c:v>0.51471104392743716</c:v>
                </c:pt>
                <c:pt idx="239">
                  <c:v>0.51115564155937865</c:v>
                </c:pt>
                <c:pt idx="240">
                  <c:v>0.50762483157990723</c:v>
                </c:pt>
                <c:pt idx="241">
                  <c:v>0.50411841068720997</c:v>
                </c:pt>
                <c:pt idx="242">
                  <c:v>0.50063620439990331</c:v>
                </c:pt>
                <c:pt idx="243">
                  <c:v>0.49717805640408536</c:v>
                </c:pt>
                <c:pt idx="244">
                  <c:v>0.4937437965005112</c:v>
                </c:pt>
                <c:pt idx="245">
                  <c:v>0.49033325893407331</c:v>
                </c:pt>
                <c:pt idx="246">
                  <c:v>0.48694627970331739</c:v>
                </c:pt>
                <c:pt idx="247">
                  <c:v>0.48358269605298965</c:v>
                </c:pt>
                <c:pt idx="248">
                  <c:v>0.48024234637318008</c:v>
                </c:pt>
                <c:pt idx="249">
                  <c:v>0.47692507017423169</c:v>
                </c:pt>
                <c:pt idx="250">
                  <c:v>0.4736307080758112</c:v>
                </c:pt>
                <c:pt idx="251">
                  <c:v>0.47035910179860896</c:v>
                </c:pt>
                <c:pt idx="252">
                  <c:v>0.46711009415670174</c:v>
                </c:pt>
                <c:pt idx="253">
                  <c:v>0.46388352904990754</c:v>
                </c:pt>
                <c:pt idx="254">
                  <c:v>0.46067925145631133</c:v>
                </c:pt>
                <c:pt idx="255">
                  <c:v>0.45749710742481398</c:v>
                </c:pt>
                <c:pt idx="256">
                  <c:v>0.45433694406773423</c:v>
                </c:pt>
                <c:pt idx="257">
                  <c:v>0.45119860955346319</c:v>
                </c:pt>
                <c:pt idx="258">
                  <c:v>0.44808195309916959</c:v>
                </c:pt>
                <c:pt idx="259">
                  <c:v>0.44498682496355518</c:v>
                </c:pt>
                <c:pt idx="260">
                  <c:v>0.4419130764396606</c:v>
                </c:pt>
                <c:pt idx="261">
                  <c:v>0.43886055984772016</c:v>
                </c:pt>
                <c:pt idx="262">
                  <c:v>0.43582912852806699</c:v>
                </c:pt>
                <c:pt idx="263">
                  <c:v>0.43281863683408672</c:v>
                </c:pt>
                <c:pt idx="264">
                  <c:v>0.42982894012521938</c:v>
                </c:pt>
                <c:pt idx="265">
                  <c:v>0.42685989476001041</c:v>
                </c:pt>
                <c:pt idx="266">
                  <c:v>0.42391135808920927</c:v>
                </c:pt>
                <c:pt idx="267">
                  <c:v>0.42098318844891569</c:v>
                </c:pt>
                <c:pt idx="268">
                  <c:v>0.41807524515377364</c:v>
                </c:pt>
                <c:pt idx="269">
                  <c:v>0.41518738849021164</c:v>
                </c:pt>
                <c:pt idx="270">
                  <c:v>0.41231947970973037</c:v>
                </c:pt>
                <c:pt idx="271">
                  <c:v>0.4094713810222364</c:v>
                </c:pt>
                <c:pt idx="272">
                  <c:v>0.40664295558942204</c:v>
                </c:pt>
                <c:pt idx="273">
                  <c:v>0.40383406751819095</c:v>
                </c:pt>
                <c:pt idx="274">
                  <c:v>0.40104458185412872</c:v>
                </c:pt>
                <c:pt idx="275">
                  <c:v>0.39827436457501936</c:v>
                </c:pt>
                <c:pt idx="276">
                  <c:v>0.39552328258440583</c:v>
                </c:pt>
                <c:pt idx="277">
                  <c:v>0.39279120370519549</c:v>
                </c:pt>
                <c:pt idx="278">
                  <c:v>0.39007799667330967</c:v>
                </c:pt>
                <c:pt idx="279">
                  <c:v>0.38738353113137686</c:v>
                </c:pt>
                <c:pt idx="280">
                  <c:v>0.38470767762246977</c:v>
                </c:pt>
                <c:pt idx="281">
                  <c:v>0.3820503075838852</c:v>
                </c:pt>
                <c:pt idx="282">
                  <c:v>0.37941129334096774</c:v>
                </c:pt>
                <c:pt idx="283">
                  <c:v>0.37852518733481166</c:v>
                </c:pt>
                <c:pt idx="284">
                  <c:v>0.37475869127125128</c:v>
                </c:pt>
                <c:pt idx="285">
                  <c:v>0.37170943562509084</c:v>
                </c:pt>
                <c:pt idx="286">
                  <c:v>0.36905607067742607</c:v>
                </c:pt>
                <c:pt idx="287">
                  <c:v>0.36649083908331742</c:v>
                </c:pt>
                <c:pt idx="288">
                  <c:v>0.36395632685363072</c:v>
                </c:pt>
                <c:pt idx="289">
                  <c:v>0.36144174280677688</c:v>
                </c:pt>
                <c:pt idx="290">
                  <c:v>0.35894497913530038</c:v>
                </c:pt>
                <c:pt idx="291">
                  <c:v>0.38885789461631692</c:v>
                </c:pt>
                <c:pt idx="292">
                  <c:v>0.43747046965121034</c:v>
                </c:pt>
                <c:pt idx="293">
                  <c:v>0.41888124677157357</c:v>
                </c:pt>
                <c:pt idx="294">
                  <c:v>0.40029977387991911</c:v>
                </c:pt>
                <c:pt idx="295">
                  <c:v>0.38241297163922372</c:v>
                </c:pt>
                <c:pt idx="296">
                  <c:v>0.36472855352363254</c:v>
                </c:pt>
                <c:pt idx="297">
                  <c:v>0.3472447939854918</c:v>
                </c:pt>
                <c:pt idx="298">
                  <c:v>0.34056968851512542</c:v>
                </c:pt>
                <c:pt idx="299">
                  <c:v>0.33742077572680834</c:v>
                </c:pt>
                <c:pt idx="300">
                  <c:v>0.33494171959027602</c:v>
                </c:pt>
                <c:pt idx="301">
                  <c:v>0.33260048598953951</c:v>
                </c:pt>
                <c:pt idx="302">
                  <c:v>0.33029790246827845</c:v>
                </c:pt>
                <c:pt idx="303">
                  <c:v>0.32801541019149955</c:v>
                </c:pt>
                <c:pt idx="304">
                  <c:v>0.32574946383639475</c:v>
                </c:pt>
                <c:pt idx="305">
                  <c:v>0.32349931470232229</c:v>
                </c:pt>
                <c:pt idx="306">
                  <c:v>0.32126473552208784</c:v>
                </c:pt>
                <c:pt idx="307">
                  <c:v>0.31904559674317645</c:v>
                </c:pt>
                <c:pt idx="308">
                  <c:v>0.31684178761326981</c:v>
                </c:pt>
                <c:pt idx="309">
                  <c:v>0.31465320147962617</c:v>
                </c:pt>
                <c:pt idx="310">
                  <c:v>0.31297535568545015</c:v>
                </c:pt>
                <c:pt idx="311">
                  <c:v>0.31041357900829497</c:v>
                </c:pt>
                <c:pt idx="312">
                  <c:v>0.30819492171261514</c:v>
                </c:pt>
                <c:pt idx="313">
                  <c:v>0.30605219437484643</c:v>
                </c:pt>
                <c:pt idx="314">
                  <c:v>0.30393555448938508</c:v>
                </c:pt>
                <c:pt idx="315">
                  <c:v>0.30183563722896306</c:v>
                </c:pt>
                <c:pt idx="316">
                  <c:v>0.3027243524332805</c:v>
                </c:pt>
                <c:pt idx="317">
                  <c:v>0.29823387803445461</c:v>
                </c:pt>
                <c:pt idx="318">
                  <c:v>0.29572697856200886</c:v>
                </c:pt>
                <c:pt idx="319">
                  <c:v>0.29360102547132488</c:v>
                </c:pt>
                <c:pt idx="320">
                  <c:v>0.29155747720261393</c:v>
                </c:pt>
                <c:pt idx="321">
                  <c:v>0.28954065639277493</c:v>
                </c:pt>
                <c:pt idx="322">
                  <c:v>0.28754011548168579</c:v>
                </c:pt>
                <c:pt idx="323">
                  <c:v>0.28555383072078477</c:v>
                </c:pt>
                <c:pt idx="324">
                  <c:v>0.28358134768999643</c:v>
                </c:pt>
                <c:pt idx="325">
                  <c:v>0.28162250476508516</c:v>
                </c:pt>
                <c:pt idx="326">
                  <c:v>0.27967719538182961</c:v>
                </c:pt>
                <c:pt idx="327">
                  <c:v>0.27774532375816252</c:v>
                </c:pt>
                <c:pt idx="328">
                  <c:v>0.2758267966445368</c:v>
                </c:pt>
                <c:pt idx="329">
                  <c:v>0.27392152178395068</c:v>
                </c:pt>
                <c:pt idx="330">
                  <c:v>0.27302065289803445</c:v>
                </c:pt>
                <c:pt idx="331">
                  <c:v>0.27033496553565994</c:v>
                </c:pt>
                <c:pt idx="332">
                  <c:v>0.26831867736363496</c:v>
                </c:pt>
                <c:pt idx="333">
                  <c:v>0.26643752585599523</c:v>
                </c:pt>
                <c:pt idx="334">
                  <c:v>0.26459194151779314</c:v>
                </c:pt>
                <c:pt idx="335">
                  <c:v>0.26276330941255943</c:v>
                </c:pt>
                <c:pt idx="336">
                  <c:v>0.26094809148642761</c:v>
                </c:pt>
                <c:pt idx="337">
                  <c:v>0.25914555798696159</c:v>
                </c:pt>
                <c:pt idx="338">
                  <c:v>0.25735550264870038</c:v>
                </c:pt>
                <c:pt idx="339">
                  <c:v>0.25557781718260164</c:v>
                </c:pt>
                <c:pt idx="340">
                  <c:v>0.25381241202870286</c:v>
                </c:pt>
                <c:pt idx="341">
                  <c:v>0.25205920159434131</c:v>
                </c:pt>
                <c:pt idx="342">
                  <c:v>0.25031810150171657</c:v>
                </c:pt>
                <c:pt idx="343">
                  <c:v>0.24858902807200892</c:v>
                </c:pt>
                <c:pt idx="344">
                  <c:v>0.24687189822603947</c:v>
                </c:pt>
                <c:pt idx="345">
                  <c:v>0.24516662946252718</c:v>
                </c:pt>
                <c:pt idx="346">
                  <c:v>0.24347313985081931</c:v>
                </c:pt>
                <c:pt idx="347">
                  <c:v>0.24179134802633886</c:v>
                </c:pt>
                <c:pt idx="348">
                  <c:v>0.24012117318656137</c:v>
                </c:pt>
                <c:pt idx="349">
                  <c:v>0.23846253508711082</c:v>
                </c:pt>
                <c:pt idx="350">
                  <c:v>0.23681535403790063</c:v>
                </c:pt>
                <c:pt idx="351">
                  <c:v>0.23517955089930387</c:v>
                </c:pt>
                <c:pt idx="352">
                  <c:v>0.23355504707835109</c:v>
                </c:pt>
                <c:pt idx="353">
                  <c:v>0.23194176452495407</c:v>
                </c:pt>
                <c:pt idx="354">
                  <c:v>0.32449591178215614</c:v>
                </c:pt>
                <c:pt idx="355">
                  <c:v>0.34789395040431564</c:v>
                </c:pt>
                <c:pt idx="356">
                  <c:v>0.3890387400308748</c:v>
                </c:pt>
                <c:pt idx="357">
                  <c:v>0.36918909127193472</c:v>
                </c:pt>
                <c:pt idx="358">
                  <c:v>0.34960189747954618</c:v>
                </c:pt>
                <c:pt idx="359">
                  <c:v>0.33065034309692348</c:v>
                </c:pt>
                <c:pt idx="360">
                  <c:v>0.31153051927615472</c:v>
                </c:pt>
                <c:pt idx="361">
                  <c:v>0.29249604741407609</c:v>
                </c:pt>
                <c:pt idx="362">
                  <c:v>0.27442466484585426</c:v>
                </c:pt>
                <c:pt idx="363">
                  <c:v>0.2564660879007804</c:v>
                </c:pt>
                <c:pt idx="364">
                  <c:v>0.23878634240321611</c:v>
                </c:pt>
                <c:pt idx="365">
                  <c:v>0.22843926899262965</c:v>
                </c:pt>
                <c:pt idx="366">
                  <c:v>0.27069830374272241</c:v>
                </c:pt>
                <c:pt idx="367">
                  <c:v>0.27104330985865566</c:v>
                </c:pt>
                <c:pt idx="368">
                  <c:v>0.25236951401221253</c:v>
                </c:pt>
                <c:pt idx="369">
                  <c:v>0.25725048042461879</c:v>
                </c:pt>
                <c:pt idx="370">
                  <c:v>0.27079537112179675</c:v>
                </c:pt>
                <c:pt idx="371">
                  <c:v>0.25415615056430219</c:v>
                </c:pt>
                <c:pt idx="372">
                  <c:v>0.23647143200092419</c:v>
                </c:pt>
                <c:pt idx="373">
                  <c:v>0.21918837694567883</c:v>
                </c:pt>
                <c:pt idx="374">
                  <c:v>0.21597312955217776</c:v>
                </c:pt>
                <c:pt idx="375">
                  <c:v>0.23020715685921908</c:v>
                </c:pt>
                <c:pt idx="376">
                  <c:v>0.2157381036678</c:v>
                </c:pt>
                <c:pt idx="377">
                  <c:v>0.27606194928922967</c:v>
                </c:pt>
                <c:pt idx="378">
                  <c:v>0.37175146831931194</c:v>
                </c:pt>
                <c:pt idx="379">
                  <c:v>0.39709580629499319</c:v>
                </c:pt>
                <c:pt idx="380">
                  <c:v>0.44608723838490694</c:v>
                </c:pt>
                <c:pt idx="381">
                  <c:v>0.55095981006947858</c:v>
                </c:pt>
                <c:pt idx="382">
                  <c:v>0.53166346210572479</c:v>
                </c:pt>
                <c:pt idx="383">
                  <c:v>0.5119964142404172</c:v>
                </c:pt>
                <c:pt idx="384">
                  <c:v>0.49565232580199681</c:v>
                </c:pt>
                <c:pt idx="385">
                  <c:v>0.57497447974674332</c:v>
                </c:pt>
                <c:pt idx="386">
                  <c:v>0.62912017198035519</c:v>
                </c:pt>
                <c:pt idx="387">
                  <c:v>0.65424451278424622</c:v>
                </c:pt>
                <c:pt idx="388">
                  <c:v>0.68199719510304679</c:v>
                </c:pt>
                <c:pt idx="389">
                  <c:v>0.67630582079722312</c:v>
                </c:pt>
                <c:pt idx="390">
                  <c:v>0.73343881632113428</c:v>
                </c:pt>
                <c:pt idx="391">
                  <c:v>0.81790828140895244</c:v>
                </c:pt>
                <c:pt idx="392">
                  <c:v>0.82839185892152178</c:v>
                </c:pt>
                <c:pt idx="393">
                  <c:v>0.86284092442915417</c:v>
                </c:pt>
                <c:pt idx="394">
                  <c:v>0.85472110441315974</c:v>
                </c:pt>
                <c:pt idx="395">
                  <c:v>0.85003467773275188</c:v>
                </c:pt>
                <c:pt idx="396">
                  <c:v>0.82845784809452883</c:v>
                </c:pt>
                <c:pt idx="397">
                  <c:v>0.80765270203775708</c:v>
                </c:pt>
                <c:pt idx="398">
                  <c:v>0.78694065410779734</c:v>
                </c:pt>
                <c:pt idx="399">
                  <c:v>0.76619458638013738</c:v>
                </c:pt>
                <c:pt idx="400">
                  <c:v>0.74603848801930095</c:v>
                </c:pt>
                <c:pt idx="401">
                  <c:v>0.72588015467185929</c:v>
                </c:pt>
                <c:pt idx="402">
                  <c:v>0.87279728192594708</c:v>
                </c:pt>
                <c:pt idx="403">
                  <c:v>0.85128159338726606</c:v>
                </c:pt>
                <c:pt idx="404">
                  <c:v>0.88503460074641294</c:v>
                </c:pt>
                <c:pt idx="405">
                  <c:v>0.88787068148890103</c:v>
                </c:pt>
                <c:pt idx="406">
                  <c:v>0.86871241520336828</c:v>
                </c:pt>
                <c:pt idx="407">
                  <c:v>0.89989673462713471</c:v>
                </c:pt>
                <c:pt idx="408">
                  <c:v>0.87732429973457671</c:v>
                </c:pt>
                <c:pt idx="409">
                  <c:v>0.85582762236518317</c:v>
                </c:pt>
                <c:pt idx="410">
                  <c:v>0.91113557288848646</c:v>
                </c:pt>
                <c:pt idx="411">
                  <c:v>0.99397494587035295</c:v>
                </c:pt>
                <c:pt idx="412">
                  <c:v>0.97179057261903268</c:v>
                </c:pt>
                <c:pt idx="413">
                  <c:v>0.98783555554378755</c:v>
                </c:pt>
                <c:pt idx="414">
                  <c:v>1.0197043452400802</c:v>
                </c:pt>
                <c:pt idx="415">
                  <c:v>1.0670445360443319</c:v>
                </c:pt>
                <c:pt idx="416">
                  <c:v>1.1314142022109979</c:v>
                </c:pt>
                <c:pt idx="417">
                  <c:v>1.1085389562592272</c:v>
                </c:pt>
                <c:pt idx="418">
                  <c:v>1.1533548483149143</c:v>
                </c:pt>
                <c:pt idx="419">
                  <c:v>1.1300446952980052</c:v>
                </c:pt>
                <c:pt idx="420">
                  <c:v>1.1077359589637299</c:v>
                </c:pt>
                <c:pt idx="421">
                  <c:v>1.0853530188579774</c:v>
                </c:pt>
                <c:pt idx="422">
                  <c:v>1.1239718106903731</c:v>
                </c:pt>
                <c:pt idx="423">
                  <c:v>1.1700125936691093</c:v>
                </c:pt>
                <c:pt idx="424">
                  <c:v>1.2483907064845003</c:v>
                </c:pt>
                <c:pt idx="425">
                  <c:v>1.2447657767346298</c:v>
                </c:pt>
                <c:pt idx="426">
                  <c:v>1.2703600648948425</c:v>
                </c:pt>
                <c:pt idx="427">
                  <c:v>1.2895277670440048</c:v>
                </c:pt>
                <c:pt idx="428">
                  <c:v>1.2723634551400604</c:v>
                </c:pt>
                <c:pt idx="429">
                  <c:v>1.2477916981367385</c:v>
                </c:pt>
                <c:pt idx="430">
                  <c:v>1.2749351754036073</c:v>
                </c:pt>
                <c:pt idx="431">
                  <c:v>1.2739010363186394</c:v>
                </c:pt>
                <c:pt idx="432">
                  <c:v>1.2881816425289949</c:v>
                </c:pt>
                <c:pt idx="433">
                  <c:v>1.3672340249694772</c:v>
                </c:pt>
                <c:pt idx="434">
                  <c:v>1.3561482525485005</c:v>
                </c:pt>
                <c:pt idx="435">
                  <c:v>1.3318653142787829</c:v>
                </c:pt>
                <c:pt idx="436">
                  <c:v>1.3152282711521106</c:v>
                </c:pt>
                <c:pt idx="437">
                  <c:v>1.2915009168344249</c:v>
                </c:pt>
                <c:pt idx="438">
                  <c:v>1.2682942579263852</c:v>
                </c:pt>
                <c:pt idx="439">
                  <c:v>1.245130502314862</c:v>
                </c:pt>
                <c:pt idx="440">
                  <c:v>1.3631922186292424</c:v>
                </c:pt>
                <c:pt idx="441">
                  <c:v>1.3941471477070182</c:v>
                </c:pt>
                <c:pt idx="442">
                  <c:v>1.3698497559039486</c:v>
                </c:pt>
                <c:pt idx="443">
                  <c:v>1.3460046669321482</c:v>
                </c:pt>
                <c:pt idx="444">
                  <c:v>1.3222970151577855</c:v>
                </c:pt>
                <c:pt idx="445">
                  <c:v>1.330360346776144</c:v>
                </c:pt>
                <c:pt idx="446">
                  <c:v>1.3365424851641481</c:v>
                </c:pt>
                <c:pt idx="447">
                  <c:v>1.3855874605318119</c:v>
                </c:pt>
                <c:pt idx="448">
                  <c:v>1.4737755596417648</c:v>
                </c:pt>
                <c:pt idx="449">
                  <c:v>1.5577257976777632</c:v>
                </c:pt>
                <c:pt idx="450">
                  <c:v>1.5648583659198003</c:v>
                </c:pt>
                <c:pt idx="451">
                  <c:v>1.5411800411742542</c:v>
                </c:pt>
                <c:pt idx="452">
                  <c:v>1.5805584334486407</c:v>
                </c:pt>
                <c:pt idx="453">
                  <c:v>1.5548920454977266</c:v>
                </c:pt>
                <c:pt idx="454">
                  <c:v>1.5303699611436223</c:v>
                </c:pt>
                <c:pt idx="455">
                  <c:v>1.5064141464672658</c:v>
                </c:pt>
                <c:pt idx="456">
                  <c:v>1.4829052572534689</c:v>
                </c:pt>
                <c:pt idx="457">
                  <c:v>1.4599106176946681</c:v>
                </c:pt>
                <c:pt idx="458">
                  <c:v>1.4374589430568934</c:v>
                </c:pt>
                <c:pt idx="459">
                  <c:v>1.4150327181942894</c:v>
                </c:pt>
                <c:pt idx="460">
                  <c:v>1.3931781364829225</c:v>
                </c:pt>
                <c:pt idx="461">
                  <c:v>1.3719934781202723</c:v>
                </c:pt>
                <c:pt idx="462">
                  <c:v>1.3506791602496473</c:v>
                </c:pt>
                <c:pt idx="463">
                  <c:v>1.3295982254478345</c:v>
                </c:pt>
                <c:pt idx="464">
                  <c:v>1.3088909800656969</c:v>
                </c:pt>
                <c:pt idx="465">
                  <c:v>1.2887993145401522</c:v>
                </c:pt>
                <c:pt idx="466">
                  <c:v>1.2688558772953247</c:v>
                </c:pt>
                <c:pt idx="467">
                  <c:v>1.2870890816900762</c:v>
                </c:pt>
                <c:pt idx="468">
                  <c:v>1.3124907731850008</c:v>
                </c:pt>
                <c:pt idx="469">
                  <c:v>1.2919926594494502</c:v>
                </c:pt>
                <c:pt idx="470">
                  <c:v>1.2712417509289402</c:v>
                </c:pt>
                <c:pt idx="471">
                  <c:v>1.25100298092893</c:v>
                </c:pt>
                <c:pt idx="472">
                  <c:v>1.2309259413532205</c:v>
                </c:pt>
                <c:pt idx="473">
                  <c:v>1.2115196038085869</c:v>
                </c:pt>
                <c:pt idx="474">
                  <c:v>1.1916558870304772</c:v>
                </c:pt>
                <c:pt idx="475">
                  <c:v>1.1728288890761773</c:v>
                </c:pt>
                <c:pt idx="476">
                  <c:v>1.1619350252640519</c:v>
                </c:pt>
                <c:pt idx="477">
                  <c:v>1.1549510591955676</c:v>
                </c:pt>
                <c:pt idx="478">
                  <c:v>1.1487243806240757</c:v>
                </c:pt>
                <c:pt idx="479">
                  <c:v>1.142667412334224</c:v>
                </c:pt>
                <c:pt idx="480">
                  <c:v>1.1366701875358554</c:v>
                </c:pt>
                <c:pt idx="481">
                  <c:v>1.1307116808036199</c:v>
                </c:pt>
                <c:pt idx="482">
                  <c:v>1.1247874802238591</c:v>
                </c:pt>
                <c:pt idx="483">
                  <c:v>1.1188961126072621</c:v>
                </c:pt>
                <c:pt idx="484">
                  <c:v>1.2215755738764265</c:v>
                </c:pt>
                <c:pt idx="485">
                  <c:v>1.202216593523463</c:v>
                </c:pt>
                <c:pt idx="486">
                  <c:v>1.1942053091021694</c:v>
                </c:pt>
                <c:pt idx="487">
                  <c:v>1.1756763972589228</c:v>
                </c:pt>
                <c:pt idx="488">
                  <c:v>1.2547551459223065</c:v>
                </c:pt>
                <c:pt idx="489">
                  <c:v>1.2352060328554222</c:v>
                </c:pt>
                <c:pt idx="490">
                  <c:v>1.2232290483128216</c:v>
                </c:pt>
                <c:pt idx="491">
                  <c:v>1.2043095697757755</c:v>
                </c:pt>
                <c:pt idx="492">
                  <c:v>1.1853963690511975</c:v>
                </c:pt>
                <c:pt idx="493">
                  <c:v>1.1670648848683198</c:v>
                </c:pt>
                <c:pt idx="494">
                  <c:v>1.1492416482064434</c:v>
                </c:pt>
                <c:pt idx="495">
                  <c:v>1.1565838036719558</c:v>
                </c:pt>
                <c:pt idx="496">
                  <c:v>1.1390570078335032</c:v>
                </c:pt>
                <c:pt idx="497">
                  <c:v>1.1217835939781757</c:v>
                </c:pt>
                <c:pt idx="498">
                  <c:v>1.1047877903603669</c:v>
                </c:pt>
                <c:pt idx="499">
                  <c:v>1.0877173098028976</c:v>
                </c:pt>
                <c:pt idx="500">
                  <c:v>1.0707471102851749</c:v>
                </c:pt>
                <c:pt idx="501">
                  <c:v>1.054504893548041</c:v>
                </c:pt>
                <c:pt idx="502">
                  <c:v>1.0385750795155606</c:v>
                </c:pt>
                <c:pt idx="503">
                  <c:v>1.0230063203960176</c:v>
                </c:pt>
                <c:pt idx="504">
                  <c:v>1.0175224222830099</c:v>
                </c:pt>
                <c:pt idx="505">
                  <c:v>1.0025770075667242</c:v>
                </c:pt>
                <c:pt idx="506">
                  <c:v>0.99334773081980821</c:v>
                </c:pt>
                <c:pt idx="507">
                  <c:v>0.98737303639162544</c:v>
                </c:pt>
                <c:pt idx="508">
                  <c:v>0.98201215447452828</c:v>
                </c:pt>
                <c:pt idx="509">
                  <c:v>0.97679729755278455</c:v>
                </c:pt>
                <c:pt idx="510">
                  <c:v>0.97157366725807526</c:v>
                </c:pt>
                <c:pt idx="511">
                  <c:v>0.96637474863363004</c:v>
                </c:pt>
                <c:pt idx="512">
                  <c:v>0.96118154369976549</c:v>
                </c:pt>
                <c:pt idx="513">
                  <c:v>0.95598810593515282</c:v>
                </c:pt>
                <c:pt idx="514">
                  <c:v>0.95079105914045381</c:v>
                </c:pt>
                <c:pt idx="515">
                  <c:v>0.9455874638913655</c:v>
                </c:pt>
                <c:pt idx="516">
                  <c:v>0.94037423579189394</c:v>
                </c:pt>
                <c:pt idx="517">
                  <c:v>0.93514767804423937</c:v>
                </c:pt>
                <c:pt idx="518">
                  <c:v>0.92990455115077897</c:v>
                </c:pt>
                <c:pt idx="519">
                  <c:v>0.92464129396029426</c:v>
                </c:pt>
                <c:pt idx="520">
                  <c:v>0.91937862529631853</c:v>
                </c:pt>
                <c:pt idx="521">
                  <c:v>0.91411559808587572</c:v>
                </c:pt>
                <c:pt idx="522">
                  <c:v>0.90885134608259699</c:v>
                </c:pt>
                <c:pt idx="523">
                  <c:v>0.90358509735963677</c:v>
                </c:pt>
                <c:pt idx="524">
                  <c:v>1.0727705847175453</c:v>
                </c:pt>
                <c:pt idx="525">
                  <c:v>1.0567838812727479</c:v>
                </c:pt>
                <c:pt idx="526">
                  <c:v>1.0417143345284461</c:v>
                </c:pt>
                <c:pt idx="527">
                  <c:v>1.0261151116139442</c:v>
                </c:pt>
                <c:pt idx="528">
                  <c:v>1.0105304849331891</c:v>
                </c:pt>
                <c:pt idx="529">
                  <c:v>1.0323236207639568</c:v>
                </c:pt>
                <c:pt idx="530">
                  <c:v>1.0169055413244139</c:v>
                </c:pt>
                <c:pt idx="531">
                  <c:v>1.0016121573583152</c:v>
                </c:pt>
                <c:pt idx="532">
                  <c:v>0.98638801829699863</c:v>
                </c:pt>
                <c:pt idx="533">
                  <c:v>0.97390344289044994</c:v>
                </c:pt>
                <c:pt idx="534">
                  <c:v>0.96750608804099414</c:v>
                </c:pt>
                <c:pt idx="535">
                  <c:v>0.95185298070958702</c:v>
                </c:pt>
                <c:pt idx="536">
                  <c:v>0.93691134542962662</c:v>
                </c:pt>
                <c:pt idx="537">
                  <c:v>0.92191113328090812</c:v>
                </c:pt>
                <c:pt idx="538">
                  <c:v>0.90708959051665661</c:v>
                </c:pt>
                <c:pt idx="539">
                  <c:v>0.89241489786727768</c:v>
                </c:pt>
                <c:pt idx="540">
                  <c:v>0.87778380864998329</c:v>
                </c:pt>
                <c:pt idx="541">
                  <c:v>0.86336006530087794</c:v>
                </c:pt>
                <c:pt idx="542">
                  <c:v>0.84901728632667561</c:v>
                </c:pt>
                <c:pt idx="543">
                  <c:v>0.8347755745223755</c:v>
                </c:pt>
                <c:pt idx="544">
                  <c:v>0.82082328388651526</c:v>
                </c:pt>
                <c:pt idx="545">
                  <c:v>0.80674968134682656</c:v>
                </c:pt>
                <c:pt idx="546">
                  <c:v>0.79300976723558414</c:v>
                </c:pt>
                <c:pt idx="547">
                  <c:v>0.78486334820582149</c:v>
                </c:pt>
                <c:pt idx="548">
                  <c:v>0.77893706990996059</c:v>
                </c:pt>
                <c:pt idx="549">
                  <c:v>0.77346254247737212</c:v>
                </c:pt>
                <c:pt idx="550">
                  <c:v>0.76810233756933277</c:v>
                </c:pt>
                <c:pt idx="551">
                  <c:v>0.76279340644417071</c:v>
                </c:pt>
                <c:pt idx="552">
                  <c:v>0.75752380025518784</c:v>
                </c:pt>
                <c:pt idx="553">
                  <c:v>0.75229108805793365</c:v>
                </c:pt>
                <c:pt idx="554">
                  <c:v>0.74709461287335832</c:v>
                </c:pt>
                <c:pt idx="555">
                  <c:v>0.74193404950369712</c:v>
                </c:pt>
                <c:pt idx="556">
                  <c:v>0.73680913594087649</c:v>
                </c:pt>
                <c:pt idx="557">
                  <c:v>0.73171962333629659</c:v>
                </c:pt>
                <c:pt idx="558">
                  <c:v>0.72666526667395648</c:v>
                </c:pt>
                <c:pt idx="559">
                  <c:v>0.72164582302394065</c:v>
                </c:pt>
                <c:pt idx="560">
                  <c:v>0.7166610512076802</c:v>
                </c:pt>
                <c:pt idx="561">
                  <c:v>0.71171071172620093</c:v>
                </c:pt>
                <c:pt idx="562">
                  <c:v>0.7080336233330089</c:v>
                </c:pt>
                <c:pt idx="563">
                  <c:v>0.70214313290340724</c:v>
                </c:pt>
                <c:pt idx="564">
                  <c:v>0.69710689080398225</c:v>
                </c:pt>
                <c:pt idx="565">
                  <c:v>0.69399162723444541</c:v>
                </c:pt>
                <c:pt idx="566">
                  <c:v>0.68779177658793911</c:v>
                </c:pt>
                <c:pt idx="567">
                  <c:v>0.68277898988838859</c:v>
                </c:pt>
                <c:pt idx="568">
                  <c:v>0.67801392365702762</c:v>
                </c:pt>
                <c:pt idx="569">
                  <c:v>0.6733214573300198</c:v>
                </c:pt>
                <c:pt idx="570">
                  <c:v>0.74550338674631145</c:v>
                </c:pt>
                <c:pt idx="571">
                  <c:v>0.75469542593263594</c:v>
                </c:pt>
                <c:pt idx="572">
                  <c:v>0.86396614369738234</c:v>
                </c:pt>
                <c:pt idx="573">
                  <c:v>0.85814114312566847</c:v>
                </c:pt>
                <c:pt idx="574">
                  <c:v>0.85110326482132093</c:v>
                </c:pt>
                <c:pt idx="575">
                  <c:v>0.83441025907590094</c:v>
                </c:pt>
                <c:pt idx="576">
                  <c:v>0.81772089861134045</c:v>
                </c:pt>
                <c:pt idx="577">
                  <c:v>0.80127726401922694</c:v>
                </c:pt>
                <c:pt idx="578">
                  <c:v>0.78512700850493244</c:v>
                </c:pt>
                <c:pt idx="579">
                  <c:v>0.76928115333776181</c:v>
                </c:pt>
                <c:pt idx="580">
                  <c:v>0.75343649754674158</c:v>
                </c:pt>
                <c:pt idx="581">
                  <c:v>0.73794735983567494</c:v>
                </c:pt>
                <c:pt idx="582">
                  <c:v>0.72231396451500807</c:v>
                </c:pt>
                <c:pt idx="583">
                  <c:v>0.70678421723163443</c:v>
                </c:pt>
                <c:pt idx="584">
                  <c:v>0.69087677195537356</c:v>
                </c:pt>
                <c:pt idx="585">
                  <c:v>0.67555376595254291</c:v>
                </c:pt>
                <c:pt idx="586">
                  <c:v>0.66029885717151782</c:v>
                </c:pt>
                <c:pt idx="587">
                  <c:v>0.65532292347522503</c:v>
                </c:pt>
                <c:pt idx="588">
                  <c:v>0.6503870733393351</c:v>
                </c:pt>
                <c:pt idx="589">
                  <c:v>0.63521660778171363</c:v>
                </c:pt>
                <c:pt idx="590">
                  <c:v>0.6202542290599844</c:v>
                </c:pt>
                <c:pt idx="591">
                  <c:v>0.60552696887203805</c:v>
                </c:pt>
                <c:pt idx="592">
                  <c:v>0.59115005115441654</c:v>
                </c:pt>
                <c:pt idx="593">
                  <c:v>0.57697326311399466</c:v>
                </c:pt>
                <c:pt idx="594">
                  <c:v>0.56849518118345488</c:v>
                </c:pt>
                <c:pt idx="595">
                  <c:v>0.56373162228289642</c:v>
                </c:pt>
                <c:pt idx="596">
                  <c:v>0.55983631880391316</c:v>
                </c:pt>
                <c:pt idx="597">
                  <c:v>0.55596794038937647</c:v>
                </c:pt>
                <c:pt idx="598">
                  <c:v>0.55212630080319425</c:v>
                </c:pt>
                <c:pt idx="599">
                  <c:v>0.54816301677460721</c:v>
                </c:pt>
                <c:pt idx="600">
                  <c:v>0.54434874220277962</c:v>
                </c:pt>
                <c:pt idx="601">
                  <c:v>0.54058346680260949</c:v>
                </c:pt>
                <c:pt idx="602">
                  <c:v>0.5368484186124739</c:v>
                </c:pt>
                <c:pt idx="603">
                  <c:v>0.5331399559172938</c:v>
                </c:pt>
                <c:pt idx="604">
                  <c:v>0.5294572557555749</c:v>
                </c:pt>
                <c:pt idx="605">
                  <c:v>0.52580002729253372</c:v>
                </c:pt>
                <c:pt idx="606">
                  <c:v>0.52216806115251868</c:v>
                </c:pt>
                <c:pt idx="607">
                  <c:v>0.51856117682226288</c:v>
                </c:pt>
                <c:pt idx="608">
                  <c:v>0.51497921199764662</c:v>
                </c:pt>
                <c:pt idx="609">
                  <c:v>0.51142199053058379</c:v>
                </c:pt>
                <c:pt idx="610">
                  <c:v>0.50788934075821823</c:v>
                </c:pt>
                <c:pt idx="611">
                  <c:v>0.50438109281215437</c:v>
                </c:pt>
                <c:pt idx="612">
                  <c:v>0.50089707811072282</c:v>
                </c:pt>
                <c:pt idx="613">
                  <c:v>0.49743712925784456</c:v>
                </c:pt>
                <c:pt idx="614">
                  <c:v>0.49400108001766108</c:v>
                </c:pt>
                <c:pt idx="615">
                  <c:v>0.49058876530332979</c:v>
                </c:pt>
                <c:pt idx="616">
                  <c:v>0.48720002116844952</c:v>
                </c:pt>
                <c:pt idx="617">
                  <c:v>0.48383468479915059</c:v>
                </c:pt>
                <c:pt idx="618">
                  <c:v>0.48049259450617998</c:v>
                </c:pt>
                <c:pt idx="619">
                  <c:v>0.47717358971715801</c:v>
                </c:pt>
                <c:pt idx="620">
                  <c:v>0.47387751096886083</c:v>
                </c:pt>
                <c:pt idx="621">
                  <c:v>0.47060419989955737</c:v>
                </c:pt>
                <c:pt idx="622">
                  <c:v>0.46735349924140113</c:v>
                </c:pt>
                <c:pt idx="623">
                  <c:v>0.46412525281287398</c:v>
                </c:pt>
                <c:pt idx="624">
                  <c:v>0.46091930551128213</c:v>
                </c:pt>
                <c:pt idx="625">
                  <c:v>0.45773550330530471</c:v>
                </c:pt>
                <c:pt idx="626">
                  <c:v>0.45457369322759272</c:v>
                </c:pt>
                <c:pt idx="627">
                  <c:v>0.45143372336741971</c:v>
                </c:pt>
                <c:pt idx="628">
                  <c:v>0.44831544286338343</c:v>
                </c:pt>
                <c:pt idx="629">
                  <c:v>0.44521870189615731</c:v>
                </c:pt>
                <c:pt idx="630">
                  <c:v>0.44214335168129271</c:v>
                </c:pt>
                <c:pt idx="631">
                  <c:v>0.43908924446206993</c:v>
                </c:pt>
                <c:pt idx="632">
                  <c:v>0.43605623350239975</c:v>
                </c:pt>
                <c:pt idx="633">
                  <c:v>0.433044173079773</c:v>
                </c:pt>
                <c:pt idx="634">
                  <c:v>0.43005291847825944</c:v>
                </c:pt>
                <c:pt idx="635">
                  <c:v>0.42708232598155488</c:v>
                </c:pt>
                <c:pt idx="636">
                  <c:v>0.42413225286607598</c:v>
                </c:pt>
                <c:pt idx="637">
                  <c:v>0.42120255739410334</c:v>
                </c:pt>
                <c:pt idx="638">
                  <c:v>0.41829309880697146</c:v>
                </c:pt>
                <c:pt idx="639">
                  <c:v>0.41540373731830593</c:v>
                </c:pt>
                <c:pt idx="640">
                  <c:v>0.41253433410730744</c:v>
                </c:pt>
                <c:pt idx="641">
                  <c:v>0.40968475131208187</c:v>
                </c:pt>
                <c:pt idx="642">
                  <c:v>0.40685485202301686</c:v>
                </c:pt>
                <c:pt idx="643">
                  <c:v>0.40404450027620381</c:v>
                </c:pt>
                <c:pt idx="644">
                  <c:v>0.4012535610469054</c:v>
                </c:pt>
                <c:pt idx="645">
                  <c:v>0.39848190024306834</c:v>
                </c:pt>
                <c:pt idx="646">
                  <c:v>0.39572938469888075</c:v>
                </c:pt>
                <c:pt idx="647">
                  <c:v>0.39299588216837428</c:v>
                </c:pt>
                <c:pt idx="648">
                  <c:v>0.39201594055290684</c:v>
                </c:pt>
                <c:pt idx="649">
                  <c:v>0.38815625704993467</c:v>
                </c:pt>
                <c:pt idx="650">
                  <c:v>0.38501445765702541</c:v>
                </c:pt>
                <c:pt idx="651">
                  <c:v>0.38226918820896477</c:v>
                </c:pt>
                <c:pt idx="652">
                  <c:v>0.37961268694521605</c:v>
                </c:pt>
                <c:pt idx="653">
                  <c:v>0.37698753549154879</c:v>
                </c:pt>
                <c:pt idx="654">
                  <c:v>0.37438293831156766</c:v>
                </c:pt>
                <c:pt idx="655">
                  <c:v>0.37179678327309168</c:v>
                </c:pt>
                <c:pt idx="656">
                  <c:v>0.40162092485838413</c:v>
                </c:pt>
                <c:pt idx="657">
                  <c:v>0.4501453392036433</c:v>
                </c:pt>
                <c:pt idx="658">
                  <c:v>0.43146856460473826</c:v>
                </c:pt>
                <c:pt idx="659">
                  <c:v>0.4128001447577157</c:v>
                </c:pt>
                <c:pt idx="660">
                  <c:v>0.39482699614814321</c:v>
                </c:pt>
                <c:pt idx="661">
                  <c:v>0.37705682810161184</c:v>
                </c:pt>
                <c:pt idx="662">
                  <c:v>0.35948791095057026</c:v>
                </c:pt>
                <c:pt idx="663">
                  <c:v>0.35272823609390275</c:v>
                </c:pt>
                <c:pt idx="664">
                  <c:v>0.34949533808270622</c:v>
                </c:pt>
                <c:pt idx="665">
                  <c:v>0.34693287685160479</c:v>
                </c:pt>
                <c:pt idx="666">
                  <c:v>0.34450881427737051</c:v>
                </c:pt>
                <c:pt idx="667">
                  <c:v>0.34212397392412397</c:v>
                </c:pt>
                <c:pt idx="668">
                  <c:v>0.3397597930048018</c:v>
                </c:pt>
                <c:pt idx="669">
                  <c:v>0.33741272227182489</c:v>
                </c:pt>
                <c:pt idx="670">
                  <c:v>0.33508200912689062</c:v>
                </c:pt>
                <c:pt idx="671">
                  <c:v>0.33276742243206703</c:v>
                </c:pt>
                <c:pt idx="672">
                  <c:v>0.33046882879083866</c:v>
                </c:pt>
                <c:pt idx="673">
                  <c:v>0.32818611363343897</c:v>
                </c:pt>
                <c:pt idx="674">
                  <c:v>0.32591916651604719</c:v>
                </c:pt>
                <c:pt idx="675">
                  <c:v>0.32416350101697594</c:v>
                </c:pt>
                <c:pt idx="676">
                  <c:v>0.32152444217489212</c:v>
                </c:pt>
                <c:pt idx="677">
                  <c:v>0.31922903654119056</c:v>
                </c:pt>
                <c:pt idx="678">
                  <c:v>0.31701009100489519</c:v>
                </c:pt>
                <c:pt idx="679">
                  <c:v>0.31481775939846124</c:v>
                </c:pt>
                <c:pt idx="680">
                  <c:v>0.31264267325797462</c:v>
                </c:pt>
                <c:pt idx="681">
                  <c:v>0.31345673881160946</c:v>
                </c:pt>
                <c:pt idx="682">
                  <c:v>0.30889213040490388</c:v>
                </c:pt>
                <c:pt idx="683">
                  <c:v>0.30631160900557591</c:v>
                </c:pt>
                <c:pt idx="684">
                  <c:v>0.30411254253180575</c:v>
                </c:pt>
                <c:pt idx="685">
                  <c:v>0.30199638591103584</c:v>
                </c:pt>
                <c:pt idx="686">
                  <c:v>0.29990745829166104</c:v>
                </c:pt>
                <c:pt idx="687">
                  <c:v>0.29783530864915203</c:v>
                </c:pt>
                <c:pt idx="688">
                  <c:v>0.29577790979447016</c:v>
                </c:pt>
                <c:pt idx="689">
                  <c:v>0.29373480389082812</c:v>
                </c:pt>
                <c:pt idx="690">
                  <c:v>0.29170582592087985</c:v>
                </c:pt>
                <c:pt idx="691">
                  <c:v>0.28969086595073085</c:v>
                </c:pt>
                <c:pt idx="692">
                  <c:v>0.28768982485191696</c:v>
                </c:pt>
                <c:pt idx="693">
                  <c:v>0.28570260605160974</c:v>
                </c:pt>
                <c:pt idx="694">
                  <c:v>0.28372911399248141</c:v>
                </c:pt>
                <c:pt idx="695">
                  <c:v>0.28276049911863305</c:v>
                </c:pt>
                <c:pt idx="696">
                  <c:v>0.28000753372404719</c:v>
                </c:pt>
                <c:pt idx="697">
                  <c:v>0.2779244322431253</c:v>
                </c:pt>
                <c:pt idx="698">
                  <c:v>0.27597692893982473</c:v>
                </c:pt>
                <c:pt idx="699">
                  <c:v>0.27406545113129305</c:v>
                </c:pt>
                <c:pt idx="700">
                  <c:v>0.27217138071517682</c:v>
                </c:pt>
                <c:pt idx="701">
                  <c:v>0.27029117649359347</c:v>
                </c:pt>
                <c:pt idx="702">
                  <c:v>0.26842410559180835</c:v>
                </c:pt>
                <c:pt idx="703">
                  <c:v>0.26656995864362892</c:v>
                </c:pt>
                <c:pt idx="704">
                  <c:v>0.26472862428069993</c:v>
                </c:pt>
                <c:pt idx="705">
                  <c:v>0.26290000988501616</c:v>
                </c:pt>
                <c:pt idx="706">
                  <c:v>0.26108402682699566</c:v>
                </c:pt>
                <c:pt idx="707">
                  <c:v>0.25928058771289653</c:v>
                </c:pt>
                <c:pt idx="708">
                  <c:v>0.25748960586878955</c:v>
                </c:pt>
                <c:pt idx="709">
                  <c:v>0.25571099524107582</c:v>
                </c:pt>
                <c:pt idx="710">
                  <c:v>0.25394467037459972</c:v>
                </c:pt>
                <c:pt idx="711">
                  <c:v>0.25219054640523775</c:v>
                </c:pt>
                <c:pt idx="712">
                  <c:v>0.25044853905520553</c:v>
                </c:pt>
                <c:pt idx="713">
                  <c:v>0.24871856462889375</c:v>
                </c:pt>
                <c:pt idx="714">
                  <c:v>0.24700054000882574</c:v>
                </c:pt>
                <c:pt idx="715">
                  <c:v>0.24529438265166018</c:v>
                </c:pt>
                <c:pt idx="716">
                  <c:v>0.24360001058422434</c:v>
                </c:pt>
                <c:pt idx="717">
                  <c:v>0.24191734239957569</c:v>
                </c:pt>
                <c:pt idx="718">
                  <c:v>0.24024629725309046</c:v>
                </c:pt>
                <c:pt idx="719">
                  <c:v>0.33274308091257959</c:v>
                </c:pt>
                <c:pt idx="720">
                  <c:v>0.3560841521763391</c:v>
                </c:pt>
                <c:pt idx="721">
                  <c:v>0.39717236794678645</c:v>
                </c:pt>
                <c:pt idx="722">
                  <c:v>0.37726653611590377</c:v>
                </c:pt>
                <c:pt idx="723">
                  <c:v>0.35762354733639845</c:v>
                </c:pt>
                <c:pt idx="724">
                  <c:v>0.33861658337078709</c:v>
                </c:pt>
                <c:pt idx="725">
                  <c:v>0.31944173270897697</c:v>
                </c:pt>
                <c:pt idx="726">
                  <c:v>0.30035261410401259</c:v>
                </c:pt>
                <c:pt idx="727">
                  <c:v>0.28222696226553073</c:v>
                </c:pt>
                <c:pt idx="728">
                  <c:v>0.26421449091542892</c:v>
                </c:pt>
                <c:pt idx="729">
                  <c:v>0.2464812232886853</c:v>
                </c:pt>
                <c:pt idx="730">
                  <c:v>0.23608099745327099</c:v>
                </c:pt>
                <c:pt idx="731">
                  <c:v>0.27828724692915296</c:v>
                </c:pt>
                <c:pt idx="732">
                  <c:v>0.2785798323853978</c:v>
                </c:pt>
                <c:pt idx="733">
                  <c:v>0.25985397797521242</c:v>
                </c:pt>
                <c:pt idx="734">
                  <c:v>0.26468324541864297</c:v>
                </c:pt>
                <c:pt idx="735">
                  <c:v>0.27817679425770925</c:v>
                </c:pt>
              </c:numCache>
            </c:numRef>
          </c:yVal>
          <c:smooth val="0"/>
          <c:extLst>
            <c:ext xmlns:c16="http://schemas.microsoft.com/office/drawing/2014/chart" uri="{C3380CC4-5D6E-409C-BE32-E72D297353CC}">
              <c16:uniqueId val="{00000002-40D6-0A43-BA68-BA2F69656088}"/>
            </c:ext>
          </c:extLst>
        </c:ser>
        <c:ser>
          <c:idx val="2"/>
          <c:order val="2"/>
          <c:tx>
            <c:strRef>
              <c:f>Entradas!$F$15</c:f>
              <c:strCache>
                <c:ptCount val="1"/>
                <c:pt idx="0">
                  <c:v>Humedal 2</c:v>
                </c:pt>
              </c:strCache>
            </c:strRef>
          </c:tx>
          <c:spPr>
            <a:ln w="12700" cap="rnd">
              <a:solidFill>
                <a:schemeClr val="accent6"/>
              </a:solidFill>
              <a:round/>
            </a:ln>
            <a:effectLst/>
          </c:spPr>
          <c:marker>
            <c:symbol val="none"/>
          </c:marker>
          <c:xVal>
            <c:strRef>
              <c:f>Cálculos!$AS:$AS</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Cálculos!$BP:$BP</c:f>
              <c:numCache>
                <c:formatCode>General</c:formatCode>
                <c:ptCount val="1048576"/>
                <c:pt idx="4">
                  <c:v>0</c:v>
                </c:pt>
                <c:pt idx="6" formatCode="0.0000">
                  <c:v>0.23085381234044688</c:v>
                </c:pt>
                <c:pt idx="7" formatCode="0.0000">
                  <c:v>0.21406406595686475</c:v>
                </c:pt>
                <c:pt idx="8" formatCode="0.0000">
                  <c:v>0.19765207454766437</c:v>
                </c:pt>
                <c:pt idx="9" formatCode="0.0000">
                  <c:v>0.19376452920647536</c:v>
                </c:pt>
                <c:pt idx="10" formatCode="0.0000">
                  <c:v>0.20542804717714822</c:v>
                </c:pt>
                <c:pt idx="11" formatCode="0.0000">
                  <c:v>0.19159971416913585</c:v>
                </c:pt>
                <c:pt idx="12" formatCode="0.0000">
                  <c:v>0.2381103827732261</c:v>
                </c:pt>
                <c:pt idx="13" formatCode="0.0000">
                  <c:v>0.28107088356520882</c:v>
                </c:pt>
                <c:pt idx="14" formatCode="0.0000">
                  <c:v>0.29333359427043565</c:v>
                </c:pt>
                <c:pt idx="15" formatCode="0.0000">
                  <c:v>0.31602559570074834</c:v>
                </c:pt>
                <c:pt idx="16" formatCode="0.0000">
                  <c:v>0.40810042534203111</c:v>
                </c:pt>
                <c:pt idx="17" formatCode="0.0000">
                  <c:v>0.3931118083966888</c:v>
                </c:pt>
                <c:pt idx="18" formatCode="0.0000">
                  <c:v>0.37770720936604441</c:v>
                </c:pt>
                <c:pt idx="19" formatCode="0.0000">
                  <c:v>0.36514713256243958</c:v>
                </c:pt>
                <c:pt idx="20" formatCode="0.0000">
                  <c:v>0.43720796696088027</c:v>
                </c:pt>
                <c:pt idx="21" formatCode="0.0000">
                  <c:v>0.4873294376268319</c:v>
                </c:pt>
                <c:pt idx="22" formatCode="0.0000">
                  <c:v>0.51180341826708498</c:v>
                </c:pt>
                <c:pt idx="23" formatCode="0.0000">
                  <c:v>0.53862387948578905</c:v>
                </c:pt>
                <c:pt idx="24" formatCode="0.0000">
                  <c:v>0.53582343626439333</c:v>
                </c:pt>
                <c:pt idx="25" formatCode="0.0000">
                  <c:v>0.58853667111666819</c:v>
                </c:pt>
                <c:pt idx="26" formatCode="0.0000">
                  <c:v>0.66558660820579907</c:v>
                </c:pt>
                <c:pt idx="27" formatCode="0.0000">
                  <c:v>0.67726063535164727</c:v>
                </c:pt>
                <c:pt idx="28" formatCode="0.0000">
                  <c:v>0.71018251101869334</c:v>
                </c:pt>
                <c:pt idx="29" formatCode="0.0000">
                  <c:v>0.70541888737173131</c:v>
                </c:pt>
                <c:pt idx="30" formatCode="0.0000">
                  <c:v>0.70367180281728103</c:v>
                </c:pt>
                <c:pt idx="31" formatCode="0.0000">
                  <c:v>0.686850121682135</c:v>
                </c:pt>
                <c:pt idx="32" formatCode="0.0000">
                  <c:v>0.67064957792291158</c:v>
                </c:pt>
                <c:pt idx="33" formatCode="0.0000">
                  <c:v>0.65447451639990595</c:v>
                </c:pt>
                <c:pt idx="34" formatCode="0.0000">
                  <c:v>0.638209801782328</c:v>
                </c:pt>
                <c:pt idx="35" formatCode="0.0000">
                  <c:v>0.62239567577145338</c:v>
                </c:pt>
                <c:pt idx="36" formatCode="0.0000">
                  <c:v>0.60651046721247637</c:v>
                </c:pt>
                <c:pt idx="37" formatCode="0.0000">
                  <c:v>0.73789596591229989</c:v>
                </c:pt>
                <c:pt idx="38" formatCode="0.0000">
                  <c:v>0.72098238483530785</c:v>
                </c:pt>
                <c:pt idx="39" formatCode="0.0000">
                  <c:v>0.75293907400626647</c:v>
                </c:pt>
                <c:pt idx="40" formatCode="0.0000">
                  <c:v>0.75753592047128193</c:v>
                </c:pt>
                <c:pt idx="41" formatCode="0.0000">
                  <c:v>0.74265362636172561</c:v>
                </c:pt>
                <c:pt idx="42" formatCode="0.0000">
                  <c:v>0.77222920227564373</c:v>
                </c:pt>
                <c:pt idx="43" formatCode="0.0000">
                  <c:v>0.75424696990951356</c:v>
                </c:pt>
                <c:pt idx="44" formatCode="0.0000">
                  <c:v>0.73714086751985652</c:v>
                </c:pt>
                <c:pt idx="45" formatCode="0.0000">
                  <c:v>0.78789737108667168</c:v>
                </c:pt>
                <c:pt idx="46" formatCode="0.0000">
                  <c:v>0.86320954228575908</c:v>
                </c:pt>
                <c:pt idx="47" formatCode="0.0000">
                  <c:v>0.84564690742700543</c:v>
                </c:pt>
                <c:pt idx="48" formatCode="0.0000">
                  <c:v>0.86181129296603509</c:v>
                </c:pt>
                <c:pt idx="49" formatCode="0.0000">
                  <c:v>0.89210383545177185</c:v>
                </c:pt>
                <c:pt idx="50" formatCode="0.0000">
                  <c:v>0.936102449777382</c:v>
                </c:pt>
                <c:pt idx="51" formatCode="0.0000">
                  <c:v>0.99517964115828184</c:v>
                </c:pt>
                <c:pt idx="52" formatCode="0.0000">
                  <c:v>0.97704702991873971</c:v>
                </c:pt>
                <c:pt idx="53" formatCode="0.0000">
                  <c:v>1.0187814883181014</c:v>
                </c:pt>
                <c:pt idx="54" formatCode="0.0000">
                  <c:v>1.000237895149894</c:v>
                </c:pt>
                <c:pt idx="55" formatCode="0.0000">
                  <c:v>0.9825313835807209</c:v>
                </c:pt>
                <c:pt idx="56" formatCode="0.0000">
                  <c:v>0.96472097883652075</c:v>
                </c:pt>
                <c:pt idx="57" formatCode="0.0000">
                  <c:v>1.0010827887300153</c:v>
                </c:pt>
                <c:pt idx="58" formatCode="0.0000">
                  <c:v>1.043443819819063</c:v>
                </c:pt>
                <c:pt idx="59" formatCode="0.0000">
                  <c:v>1.1147945066793521</c:v>
                </c:pt>
                <c:pt idx="60" formatCode="0.0000">
                  <c:v>1.1136078341700033</c:v>
                </c:pt>
                <c:pt idx="61" formatCode="0.0000">
                  <c:v>1.1383468250233681</c:v>
                </c:pt>
                <c:pt idx="62" formatCode="0.0000">
                  <c:v>1.157376624655432</c:v>
                </c:pt>
                <c:pt idx="63" formatCode="0.0000">
                  <c:v>1.1442372961033747</c:v>
                </c:pt>
                <c:pt idx="64" formatCode="0.0000">
                  <c:v>1.1244792918366207</c:v>
                </c:pt>
                <c:pt idx="65" formatCode="0.0000">
                  <c:v>1.1503085978928473</c:v>
                </c:pt>
                <c:pt idx="66" formatCode="0.0000">
                  <c:v>1.1513114903511161</c:v>
                </c:pt>
                <c:pt idx="67" formatCode="0.0000">
                  <c:v>1.1658952355335566</c:v>
                </c:pt>
                <c:pt idx="68" formatCode="0.0000">
                  <c:v>1.237740168458807</c:v>
                </c:pt>
                <c:pt idx="69" formatCode="0.0000">
                  <c:v>1.2299328128693896</c:v>
                </c:pt>
                <c:pt idx="70" formatCode="0.0000">
                  <c:v>1.2103761342196495</c:v>
                </c:pt>
                <c:pt idx="71" formatCode="0.0000">
                  <c:v>1.19758526090944</c:v>
                </c:pt>
                <c:pt idx="72" formatCode="0.0000">
                  <c:v>1.1784539671280148</c:v>
                </c:pt>
                <c:pt idx="73" formatCode="0.0000">
                  <c:v>1.1597451209291565</c:v>
                </c:pt>
                <c:pt idx="74" formatCode="0.0000">
                  <c:v>1.1410399380956084</c:v>
                </c:pt>
                <c:pt idx="75" formatCode="0.0000">
                  <c:v>1.2468185723230987</c:v>
                </c:pt>
                <c:pt idx="76" formatCode="0.0000">
                  <c:v>1.2761042183983788</c:v>
                </c:pt>
                <c:pt idx="77" formatCode="0.0000">
                  <c:v>1.2564387170800899</c:v>
                </c:pt>
                <c:pt idx="78" formatCode="0.0000">
                  <c:v>1.2371387486477796</c:v>
                </c:pt>
                <c:pt idx="79" formatCode="0.0000">
                  <c:v>1.2179280444045812</c:v>
                </c:pt>
                <c:pt idx="80" formatCode="0.0000">
                  <c:v>1.2269264882149429</c:v>
                </c:pt>
                <c:pt idx="81" formatCode="0.0000">
                  <c:v>1.23423622218531</c:v>
                </c:pt>
                <c:pt idx="82" formatCode="0.0000">
                  <c:v>1.2789139534120915</c:v>
                </c:pt>
                <c:pt idx="83" formatCode="0.0000">
                  <c:v>1.3586220394933695</c:v>
                </c:pt>
                <c:pt idx="84" formatCode="0.0000">
                  <c:v>1.4346377929937175</c:v>
                </c:pt>
                <c:pt idx="85" formatCode="0.0000">
                  <c:v>1.4428113753896792</c:v>
                </c:pt>
                <c:pt idx="86" formatCode="0.0000">
                  <c:v>1.4236836892840723</c:v>
                </c:pt>
                <c:pt idx="87" formatCode="0.0000">
                  <c:v>1.4603031051011945</c:v>
                </c:pt>
                <c:pt idx="88" formatCode="0.0000">
                  <c:v>1.439392092746334</c:v>
                </c:pt>
                <c:pt idx="89" formatCode="0.0000">
                  <c:v>1.4194588630445018</c:v>
                </c:pt>
                <c:pt idx="90" formatCode="0.0000">
                  <c:v>1.3999981103528527</c:v>
                </c:pt>
                <c:pt idx="91" formatCode="0.0000">
                  <c:v>1.3809049995883365</c:v>
                </c:pt>
                <c:pt idx="92" formatCode="0.0000">
                  <c:v>1.3622376457486771</c:v>
                </c:pt>
                <c:pt idx="93" formatCode="0.0000">
                  <c:v>1.3440204101037903</c:v>
                </c:pt>
                <c:pt idx="94" formatCode="0.0000">
                  <c:v>1.3258005477053902</c:v>
                </c:pt>
                <c:pt idx="95" formatCode="0.0000">
                  <c:v>1.3080540249179102</c:v>
                </c:pt>
                <c:pt idx="96" formatCode="0.0000">
                  <c:v>1.2908657663520691</c:v>
                </c:pt>
                <c:pt idx="97" formatCode="0.0000">
                  <c:v>1.2735365515190369</c:v>
                </c:pt>
                <c:pt idx="98" formatCode="0.0000">
                  <c:v>1.2563819822816567</c:v>
                </c:pt>
                <c:pt idx="99" formatCode="0.0000">
                  <c:v>1.2395232030814505</c:v>
                </c:pt>
                <c:pt idx="100" formatCode="0.0000">
                  <c:v>1.223170029893538</c:v>
                </c:pt>
                <c:pt idx="101" formatCode="0.0000">
                  <c:v>1.2069129350763401</c:v>
                </c:pt>
                <c:pt idx="102" formatCode="0.0000">
                  <c:v>1.2245800861944416</c:v>
                </c:pt>
                <c:pt idx="103" formatCode="0.0000">
                  <c:v>1.2486045878434195</c:v>
                </c:pt>
                <c:pt idx="104" formatCode="0.0000">
                  <c:v>1.2317841772030125</c:v>
                </c:pt>
                <c:pt idx="105" formatCode="0.0000">
                  <c:v>1.2147051765611734</c:v>
                </c:pt>
                <c:pt idx="106" formatCode="0.0000">
                  <c:v>1.1980328475930315</c:v>
                </c:pt>
                <c:pt idx="107" formatCode="0.0000">
                  <c:v>1.1814588297019619</c:v>
                </c:pt>
                <c:pt idx="108" formatCode="0.0000">
                  <c:v>1.165424693423013</c:v>
                </c:pt>
                <c:pt idx="109" formatCode="0.0000">
                  <c:v>1.1489426291501956</c:v>
                </c:pt>
                <c:pt idx="110" formatCode="0.0000">
                  <c:v>1.1333131108179639</c:v>
                </c:pt>
                <c:pt idx="111" formatCode="0.0000">
                  <c:v>1.1211529276364025</c:v>
                </c:pt>
                <c:pt idx="112" formatCode="0.0000">
                  <c:v>1.1151647313049515</c:v>
                </c:pt>
                <c:pt idx="113" formatCode="0.0000">
                  <c:v>1.1102977190351033</c:v>
                </c:pt>
                <c:pt idx="114" formatCode="0.0000">
                  <c:v>1.1056073180534276</c:v>
                </c:pt>
                <c:pt idx="115" formatCode="0.0000">
                  <c:v>1.1009124983119023</c:v>
                </c:pt>
                <c:pt idx="116" formatCode="0.0000">
                  <c:v>1.0961741843171013</c:v>
                </c:pt>
                <c:pt idx="117" formatCode="0.0000">
                  <c:v>1.091380315658437</c:v>
                </c:pt>
                <c:pt idx="118" formatCode="0.0000">
                  <c:v>1.0865216118136414</c:v>
                </c:pt>
                <c:pt idx="119" formatCode="0.0000">
                  <c:v>1.1782632729280604</c:v>
                </c:pt>
                <c:pt idx="120" formatCode="0.0000">
                  <c:v>1.1617501369483869</c:v>
                </c:pt>
                <c:pt idx="121" formatCode="0.0000">
                  <c:v>1.1552544113355712</c:v>
                </c:pt>
                <c:pt idx="122" formatCode="0.0000">
                  <c:v>1.1393020840572909</c:v>
                </c:pt>
                <c:pt idx="123" formatCode="0.0000">
                  <c:v>1.2100796910246325</c:v>
                </c:pt>
                <c:pt idx="124" formatCode="0.0000">
                  <c:v>1.193277463634181</c:v>
                </c:pt>
                <c:pt idx="125" formatCode="0.0000">
                  <c:v>1.1831256793656841</c:v>
                </c:pt>
                <c:pt idx="126" formatCode="0.0000">
                  <c:v>1.1666911227054912</c:v>
                </c:pt>
                <c:pt idx="127" formatCode="0.0000">
                  <c:v>1.1501532548778386</c:v>
                </c:pt>
                <c:pt idx="128" formatCode="0.0000">
                  <c:v>1.1340053070625309</c:v>
                </c:pt>
                <c:pt idx="129" formatCode="0.0000">
                  <c:v>1.1181763236453093</c:v>
                </c:pt>
                <c:pt idx="130" formatCode="0.0000">
                  <c:v>1.1246750515825263</c:v>
                </c:pt>
                <c:pt idx="131" formatCode="0.0000">
                  <c:v>1.1089310631533327</c:v>
                </c:pt>
                <c:pt idx="132" formatCode="0.0000">
                  <c:v>1.0932676042580147</c:v>
                </c:pt>
                <c:pt idx="133" formatCode="0.0000">
                  <c:v>1.0776984038503339</c:v>
                </c:pt>
                <c:pt idx="134" formatCode="0.0000">
                  <c:v>1.0619093324502493</c:v>
                </c:pt>
                <c:pt idx="135" formatCode="0.0000">
                  <c:v>1.0460443665128254</c:v>
                </c:pt>
                <c:pt idx="136" formatCode="0.0000">
                  <c:v>1.0306452435749416</c:v>
                </c:pt>
                <c:pt idx="137" formatCode="0.0000">
                  <c:v>1.0153513651025912</c:v>
                </c:pt>
                <c:pt idx="138" formatCode="0.0000">
                  <c:v>1.0002055746637792</c:v>
                </c:pt>
                <c:pt idx="139" formatCode="0.0000">
                  <c:v>0.99370312487551582</c:v>
                </c:pt>
                <c:pt idx="140" formatCode="0.0000">
                  <c:v>0.97891905669910451</c:v>
                </c:pt>
                <c:pt idx="141" formatCode="0.0000">
                  <c:v>0.96673991352679811</c:v>
                </c:pt>
                <c:pt idx="142" formatCode="0.0000">
                  <c:v>0.95910765795064457</c:v>
                </c:pt>
                <c:pt idx="143" formatCode="0.0000">
                  <c:v>0.95228477845530901</c:v>
                </c:pt>
                <c:pt idx="144" formatCode="0.0000">
                  <c:v>0.9457065537604441</c:v>
                </c:pt>
                <c:pt idx="145" formatCode="0.0000">
                  <c:v>0.93913774458180099</c:v>
                </c:pt>
                <c:pt idx="146" formatCode="0.0000">
                  <c:v>0.93264387921724634</c:v>
                </c:pt>
                <c:pt idx="147" formatCode="0.0000">
                  <c:v>0.92620037710899583</c:v>
                </c:pt>
                <c:pt idx="148" formatCode="0.0000">
                  <c:v>0.91980240907683863</c:v>
                </c:pt>
                <c:pt idx="149" formatCode="0.0000">
                  <c:v>0.91344882603010247</c:v>
                </c:pt>
                <c:pt idx="150" formatCode="0.0000">
                  <c:v>0.9071391659562178</c:v>
                </c:pt>
                <c:pt idx="151" formatCode="0.0000">
                  <c:v>0.90087309651218872</c:v>
                </c:pt>
                <c:pt idx="152" formatCode="0.0000">
                  <c:v>0.894650311205061</c:v>
                </c:pt>
                <c:pt idx="153" formatCode="0.0000">
                  <c:v>0.88847051004557798</c:v>
                </c:pt>
                <c:pt idx="154" formatCode="0.0000">
                  <c:v>0.88233339594329585</c:v>
                </c:pt>
                <c:pt idx="155" formatCode="0.0000">
                  <c:v>0.87623867398467958</c:v>
                </c:pt>
                <c:pt idx="156" formatCode="0.0000">
                  <c:v>0.87018605134580407</c:v>
                </c:pt>
                <c:pt idx="157" formatCode="0.0000">
                  <c:v>0.86417523722542522</c:v>
                </c:pt>
                <c:pt idx="158" formatCode="0.0000">
                  <c:v>0.85820594282182672</c:v>
                </c:pt>
                <c:pt idx="159" formatCode="0.0000">
                  <c:v>1.0072906463785407</c:v>
                </c:pt>
                <c:pt idx="160" formatCode="0.0000">
                  <c:v>0.99256486727819526</c:v>
                </c:pt>
                <c:pt idx="161" formatCode="0.0000">
                  <c:v>0.97853214260182686</c:v>
                </c:pt>
                <c:pt idx="162" formatCode="0.0000">
                  <c:v>0.96387731064900095</c:v>
                </c:pt>
                <c:pt idx="163" formatCode="0.0000">
                  <c:v>0.94910680787993407</c:v>
                </c:pt>
                <c:pt idx="164" formatCode="0.0000">
                  <c:v>0.96774478068038294</c:v>
                </c:pt>
                <c:pt idx="165" formatCode="0.0000">
                  <c:v>0.95317135054493074</c:v>
                </c:pt>
                <c:pt idx="166" formatCode="0.0000">
                  <c:v>0.93859063695732303</c:v>
                </c:pt>
                <c:pt idx="167" formatCode="0.0000">
                  <c:v>0.92396260353774062</c:v>
                </c:pt>
                <c:pt idx="168" formatCode="0.0000">
                  <c:v>0.91169152803071918</c:v>
                </c:pt>
                <c:pt idx="169" formatCode="0.0000">
                  <c:v>0.90486396201134356</c:v>
                </c:pt>
                <c:pt idx="170" formatCode="0.0000">
                  <c:v>0.88988272577959371</c:v>
                </c:pt>
                <c:pt idx="171" formatCode="0.0000">
                  <c:v>0.87559342993772815</c:v>
                </c:pt>
                <c:pt idx="172" formatCode="0.0000">
                  <c:v>0.86132492184498544</c:v>
                </c:pt>
                <c:pt idx="173" formatCode="0.0000">
                  <c:v>0.84728742980780181</c:v>
                </c:pt>
                <c:pt idx="174" formatCode="0.0000">
                  <c:v>0.83345521837047087</c:v>
                </c:pt>
                <c:pt idx="175" formatCode="0.0000">
                  <c:v>0.81973987741591869</c:v>
                </c:pt>
                <c:pt idx="176" formatCode="0.0000">
                  <c:v>0.80628597637217903</c:v>
                </c:pt>
                <c:pt idx="177" formatCode="0.0000">
                  <c:v>0.79298345060122255</c:v>
                </c:pt>
                <c:pt idx="178" formatCode="0.0000">
                  <c:v>0.77984999978295499</c:v>
                </c:pt>
                <c:pt idx="179" formatCode="0.0000">
                  <c:v>0.76704930845299324</c:v>
                </c:pt>
                <c:pt idx="180" formatCode="0.0000">
                  <c:v>0.75422017533632779</c:v>
                </c:pt>
                <c:pt idx="181" formatCode="0.0000">
                  <c:v>0.7417588991645051</c:v>
                </c:pt>
                <c:pt idx="182" formatCode="0.0000">
                  <c:v>0.73254499087457148</c:v>
                </c:pt>
                <c:pt idx="183" formatCode="0.0000">
                  <c:v>0.72672320301083826</c:v>
                </c:pt>
                <c:pt idx="184" formatCode="0.0000">
                  <c:v>0.72156150013265163</c:v>
                </c:pt>
                <c:pt idx="185" formatCode="0.0000">
                  <c:v>0.71655089198583843</c:v>
                </c:pt>
                <c:pt idx="186" formatCode="0.0000">
                  <c:v>0.71159639338673175</c:v>
                </c:pt>
                <c:pt idx="187" formatCode="0.0000">
                  <c:v>0.70668012177948791</c:v>
                </c:pt>
                <c:pt idx="188" formatCode="0.0000">
                  <c:v>0.70179855497375321</c:v>
                </c:pt>
                <c:pt idx="189" formatCode="0.0000">
                  <c:v>0.69695084647424399</c:v>
                </c:pt>
                <c:pt idx="190" formatCode="0.0000">
                  <c:v>0.69213664940381969</c:v>
                </c:pt>
                <c:pt idx="191" formatCode="0.0000">
                  <c:v>0.6873557112376979</c:v>
                </c:pt>
                <c:pt idx="192" formatCode="0.0000">
                  <c:v>0.68260779832068397</c:v>
                </c:pt>
                <c:pt idx="193" formatCode="0.0000">
                  <c:v>0.67789268180084294</c:v>
                </c:pt>
                <c:pt idx="194" formatCode="0.0000">
                  <c:v>0.6732101350009847</c:v>
                </c:pt>
                <c:pt idx="195" formatCode="0.0000">
                  <c:v>0.6685599329203058</c:v>
                </c:pt>
                <c:pt idx="196" formatCode="0.0000">
                  <c:v>0.66394185213279688</c:v>
                </c:pt>
                <c:pt idx="197" formatCode="0.0000">
                  <c:v>0.66045705440013203</c:v>
                </c:pt>
                <c:pt idx="198" formatCode="0.0000">
                  <c:v>0.65500628210926481</c:v>
                </c:pt>
                <c:pt idx="199" formatCode="0.0000">
                  <c:v>0.65031632526678818</c:v>
                </c:pt>
                <c:pt idx="200" formatCode="0.0000">
                  <c:v>0.64733537824669563</c:v>
                </c:pt>
                <c:pt idx="201" formatCode="0.0000">
                  <c:v>0.64161403922126592</c:v>
                </c:pt>
                <c:pt idx="202" formatCode="0.0000">
                  <c:v>0.63694932121599401</c:v>
                </c:pt>
                <c:pt idx="203" formatCode="0.0000">
                  <c:v>0.6325062422126857</c:v>
                </c:pt>
                <c:pt idx="204" formatCode="0.0000">
                  <c:v>0.62812912952019273</c:v>
                </c:pt>
                <c:pt idx="205" formatCode="0.0000">
                  <c:v>0.69210489031020728</c:v>
                </c:pt>
                <c:pt idx="206" formatCode="0.0000">
                  <c:v>0.70007213997641082</c:v>
                </c:pt>
                <c:pt idx="207" formatCode="0.0000">
                  <c:v>0.79689243411465704</c:v>
                </c:pt>
                <c:pt idx="208" formatCode="0.0000">
                  <c:v>0.79150634050338464</c:v>
                </c:pt>
                <c:pt idx="209" formatCode="0.0000">
                  <c:v>0.78504127494754639</c:v>
                </c:pt>
                <c:pt idx="210" formatCode="0.0000">
                  <c:v>0.7701454951871981</c:v>
                </c:pt>
                <c:pt idx="211" formatCode="0.0000">
                  <c:v>0.75515599514593834</c:v>
                </c:pt>
                <c:pt idx="212" formatCode="0.0000">
                  <c:v>0.7404328268106809</c:v>
                </c:pt>
                <c:pt idx="213" formatCode="0.0000">
                  <c:v>0.72602872181699007</c:v>
                </c:pt>
                <c:pt idx="214" formatCode="0.0000">
                  <c:v>0.71189268835852626</c:v>
                </c:pt>
                <c:pt idx="215" formatCode="0.0000">
                  <c:v>0.69776001626927497</c:v>
                </c:pt>
                <c:pt idx="216" formatCode="0.0000">
                  <c:v>0.68394000092272089</c:v>
                </c:pt>
                <c:pt idx="217" formatCode="0.0000">
                  <c:v>0.6699963203501027</c:v>
                </c:pt>
                <c:pt idx="218" formatCode="0.0000">
                  <c:v>0.65614537393722283</c:v>
                </c:pt>
                <c:pt idx="219" formatCode="0.0000">
                  <c:v>0.64196688595242279</c:v>
                </c:pt>
                <c:pt idx="220" formatCode="0.0000">
                  <c:v>0.62830086300012655</c:v>
                </c:pt>
                <c:pt idx="221" formatCode="0.0000">
                  <c:v>0.61469647569525321</c:v>
                </c:pt>
                <c:pt idx="222" formatCode="0.0000">
                  <c:v>0.61007093866866791</c:v>
                </c:pt>
                <c:pt idx="223" formatCode="0.0000">
                  <c:v>0.60548257750100476</c:v>
                </c:pt>
                <c:pt idx="224" formatCode="0.0000">
                  <c:v>0.59195827912876819</c:v>
                </c:pt>
                <c:pt idx="225" formatCode="0.0000">
                  <c:v>0.57861776513735097</c:v>
                </c:pt>
                <c:pt idx="226" formatCode="0.0000">
                  <c:v>0.56548461861984156</c:v>
                </c:pt>
                <c:pt idx="227" formatCode="0.0000">
                  <c:v>0.55265942011880609</c:v>
                </c:pt>
                <c:pt idx="228" formatCode="0.0000">
                  <c:v>0.54001100551273706</c:v>
                </c:pt>
                <c:pt idx="229" formatCode="0.0000">
                  <c:v>0.53052592069790949</c:v>
                </c:pt>
                <c:pt idx="230" formatCode="0.0000">
                  <c:v>0.52578954939830425</c:v>
                </c:pt>
                <c:pt idx="231" formatCode="0.0000">
                  <c:v>0.52215595874568765</c:v>
                </c:pt>
                <c:pt idx="232" formatCode="0.0000">
                  <c:v>0.51854749049937221</c:v>
                </c:pt>
                <c:pt idx="233" formatCode="0.0000">
                  <c:v>0.51496397080458589</c:v>
                </c:pt>
                <c:pt idx="234" formatCode="0.0000">
                  <c:v>0.51121538861983251</c:v>
                </c:pt>
                <c:pt idx="235" formatCode="0.0000">
                  <c:v>0.50764850872079847</c:v>
                </c:pt>
                <c:pt idx="236" formatCode="0.0000">
                  <c:v>0.50413528378069661</c:v>
                </c:pt>
                <c:pt idx="237" formatCode="0.0000">
                  <c:v>0.50065173032009458</c:v>
                </c:pt>
                <c:pt idx="238" formatCode="0.0000">
                  <c:v>0.49719324589678832</c:v>
                </c:pt>
                <c:pt idx="239" formatCode="0.0000">
                  <c:v>0.49375883839051721</c:v>
                </c:pt>
                <c:pt idx="240" formatCode="0.0000">
                  <c:v>0.49034819689341974</c:v>
                </c:pt>
                <c:pt idx="241" formatCode="0.0000">
                  <c:v>0.48696111441896112</c:v>
                </c:pt>
                <c:pt idx="242" formatCode="0.0000">
                  <c:v>0.4835974205297412</c:v>
                </c:pt>
                <c:pt idx="243" formatCode="0.0000">
                  <c:v>0.48025696769388082</c:v>
                </c:pt>
                <c:pt idx="244" formatCode="0.0000">
                  <c:v>0.47693959022867743</c:v>
                </c:pt>
                <c:pt idx="245" formatCode="0.0000">
                  <c:v>0.47364512778273188</c:v>
                </c:pt>
                <c:pt idx="246" formatCode="0.0000">
                  <c:v>0.47037342189200126</c:v>
                </c:pt>
                <c:pt idx="247" formatCode="0.0000">
                  <c:v>0.46712431533224474</c:v>
                </c:pt>
                <c:pt idx="248" formatCode="0.0000">
                  <c:v>0.46389765199229166</c:v>
                </c:pt>
                <c:pt idx="249" formatCode="0.0000">
                  <c:v>0.46069327684434624</c:v>
                </c:pt>
                <c:pt idx="250" formatCode="0.0000">
                  <c:v>0.45751103593241688</c:v>
                </c:pt>
                <c:pt idx="251" formatCode="0.0000">
                  <c:v>0.45435077636409626</c:v>
                </c:pt>
                <c:pt idx="252" formatCode="0.0000">
                  <c:v>0.45121234630317286</c:v>
                </c:pt>
                <c:pt idx="253" formatCode="0.0000">
                  <c:v>0.44809559496221768</c:v>
                </c:pt>
                <c:pt idx="254" formatCode="0.0000">
                  <c:v>0.44500037259537201</c:v>
                </c:pt>
                <c:pt idx="255" formatCode="0.0000">
                  <c:v>0.44192653049114877</c:v>
                </c:pt>
                <c:pt idx="256" formatCode="0.0000">
                  <c:v>0.43887392096528632</c:v>
                </c:pt>
                <c:pt idx="257" formatCode="0.0000">
                  <c:v>0.4358423973536526</c:v>
                </c:pt>
                <c:pt idx="258" formatCode="0.0000">
                  <c:v>0.43283181400519904</c:v>
                </c:pt>
                <c:pt idx="259" formatCode="0.0000">
                  <c:v>0.42984202627496215</c:v>
                </c:pt>
                <c:pt idx="260" formatCode="0.0000">
                  <c:v>0.42687289051711408</c:v>
                </c:pt>
                <c:pt idx="261" formatCode="0.0000">
                  <c:v>0.42392426407806144</c:v>
                </c:pt>
                <c:pt idx="262" formatCode="0.0000">
                  <c:v>0.42099600528959097</c:v>
                </c:pt>
                <c:pt idx="263" formatCode="0.0000">
                  <c:v>0.41808797346206344</c:v>
                </c:pt>
                <c:pt idx="264" formatCode="0.0000">
                  <c:v>0.41520002887765384</c:v>
                </c:pt>
                <c:pt idx="265" formatCode="0.0000">
                  <c:v>0.41233203278363867</c:v>
                </c:pt>
                <c:pt idx="266" formatCode="0.0000">
                  <c:v>0.4094838473857294</c:v>
                </c:pt>
                <c:pt idx="267" formatCode="0.0000">
                  <c:v>0.40665533584145241</c:v>
                </c:pt>
                <c:pt idx="268" formatCode="0.0000">
                  <c:v>0.4038463622535739</c:v>
                </c:pt>
                <c:pt idx="269" formatCode="0.0000">
                  <c:v>0.40105679166357089</c:v>
                </c:pt>
                <c:pt idx="270" formatCode="0.0000">
                  <c:v>0.39828649004514699</c:v>
                </c:pt>
                <c:pt idx="271" formatCode="0.0000">
                  <c:v>0.3955353242977932</c:v>
                </c:pt>
                <c:pt idx="272" formatCode="0.0000">
                  <c:v>0.39280316224039269</c:v>
                </c:pt>
                <c:pt idx="273" formatCode="0.0000">
                  <c:v>0.39008987260487044</c:v>
                </c:pt>
                <c:pt idx="274" formatCode="0.0000">
                  <c:v>0.38739532502988616</c:v>
                </c:pt>
                <c:pt idx="275" formatCode="0.0000">
                  <c:v>0.38471939005457129</c:v>
                </c:pt>
                <c:pt idx="276" formatCode="0.0000">
                  <c:v>0.38206193911230857</c:v>
                </c:pt>
                <c:pt idx="277" formatCode="0.0000">
                  <c:v>0.37942284452455544</c:v>
                </c:pt>
                <c:pt idx="278" formatCode="0.0000">
                  <c:v>0.37680197949470928</c:v>
                </c:pt>
                <c:pt idx="279" formatCode="0.0000">
                  <c:v>0.37419921810201562</c:v>
                </c:pt>
                <c:pt idx="280" formatCode="0.0000">
                  <c:v>0.37161443529551835</c:v>
                </c:pt>
                <c:pt idx="281" formatCode="0.0000">
                  <c:v>0.36904750688805127</c:v>
                </c:pt>
                <c:pt idx="282" formatCode="0.0000">
                  <c:v>0.36649830955027152</c:v>
                </c:pt>
                <c:pt idx="283" formatCode="0.0000">
                  <c:v>0.36550865790147824</c:v>
                </c:pt>
                <c:pt idx="284" formatCode="0.0000">
                  <c:v>0.36196005486380012</c:v>
                </c:pt>
                <c:pt idx="285" formatCode="0.0000">
                  <c:v>0.35905038455437877</c:v>
                </c:pt>
                <c:pt idx="286" formatCode="0.0000">
                  <c:v>0.35649399320696856</c:v>
                </c:pt>
                <c:pt idx="287" formatCode="0.0000">
                  <c:v>0.35401730923163127</c:v>
                </c:pt>
                <c:pt idx="288" formatCode="0.0000">
                  <c:v>0.35156928853147079</c:v>
                </c:pt>
                <c:pt idx="289" formatCode="0.0000">
                  <c:v>0.34914032957039248</c:v>
                </c:pt>
                <c:pt idx="290" formatCode="0.0000">
                  <c:v>0.34672854943184317</c:v>
                </c:pt>
                <c:pt idx="291" formatCode="0.0000">
                  <c:v>0.37335143906232954</c:v>
                </c:pt>
                <c:pt idx="292" formatCode="0.0000">
                  <c:v>0.41654433095885945</c:v>
                </c:pt>
                <c:pt idx="293" formatCode="0.0000">
                  <c:v>0.4000565312752602</c:v>
                </c:pt>
                <c:pt idx="294" formatCode="0.0000">
                  <c:v>0.38357736928932429</c:v>
                </c:pt>
                <c:pt idx="295" formatCode="0.0000">
                  <c:v>0.36770685660461905</c:v>
                </c:pt>
                <c:pt idx="296" formatCode="0.0000">
                  <c:v>0.35201496831496537</c:v>
                </c:pt>
                <c:pt idx="297" formatCode="0.0000">
                  <c:v>0.33650018307674129</c:v>
                </c:pt>
                <c:pt idx="298" formatCode="0.0000">
                  <c:v>0.32917859137604244</c:v>
                </c:pt>
                <c:pt idx="299" formatCode="0.0000">
                  <c:v>0.3259741438616402</c:v>
                </c:pt>
                <c:pt idx="300" formatCode="0.0000">
                  <c:v>0.32354915946026519</c:v>
                </c:pt>
                <c:pt idx="301" formatCode="0.0000">
                  <c:v>0.32128196496158318</c:v>
                </c:pt>
                <c:pt idx="302" formatCode="0.0000">
                  <c:v>0.31905669725173652</c:v>
                </c:pt>
                <c:pt idx="303" formatCode="0.0000">
                  <c:v>0.31685169220163972</c:v>
                </c:pt>
                <c:pt idx="304" formatCode="0.0000">
                  <c:v>0.31466282921228561</c:v>
                </c:pt>
                <c:pt idx="305" formatCode="0.0000">
                  <c:v>0.31248925545797046</c:v>
                </c:pt>
                <c:pt idx="306" formatCode="0.0000">
                  <c:v>0.31033072726939537</c:v>
                </c:pt>
                <c:pt idx="307" formatCode="0.0000">
                  <c:v>0.30818711500817586</c:v>
                </c:pt>
                <c:pt idx="308" formatCode="0.0000">
                  <c:v>0.30605831085423313</c:v>
                </c:pt>
                <c:pt idx="309" formatCode="0.0000">
                  <c:v>0.30394421162877161</c:v>
                </c:pt>
                <c:pt idx="310" formatCode="0.0000">
                  <c:v>0.3022852690475743</c:v>
                </c:pt>
                <c:pt idx="311" formatCode="0.0000">
                  <c:v>0.29984176730111245</c:v>
                </c:pt>
                <c:pt idx="312" formatCode="0.0000">
                  <c:v>0.2977044097409971</c:v>
                </c:pt>
                <c:pt idx="313" formatCode="0.0000">
                  <c:v>0.29563568671916624</c:v>
                </c:pt>
                <c:pt idx="314" formatCode="0.0000">
                  <c:v>0.29359128590300987</c:v>
                </c:pt>
                <c:pt idx="315" formatCode="0.0000">
                  <c:v>0.2915628751729305</c:v>
                </c:pt>
                <c:pt idx="316" formatCode="0.0000">
                  <c:v>0.29219214438960839</c:v>
                </c:pt>
                <c:pt idx="317" formatCode="0.0000">
                  <c:v>0.2880410217717993</c:v>
                </c:pt>
                <c:pt idx="318" formatCode="0.0000">
                  <c:v>0.28565417923372988</c:v>
                </c:pt>
                <c:pt idx="319" formatCode="0.0000">
                  <c:v>0.28360705045446499</c:v>
                </c:pt>
                <c:pt idx="320" formatCode="0.0000">
                  <c:v>0.28163425759662702</c:v>
                </c:pt>
                <c:pt idx="321" formatCode="0.0000">
                  <c:v>0.27968630216101742</c:v>
                </c:pt>
                <c:pt idx="322" formatCode="0.0000">
                  <c:v>0.27775388996962619</c:v>
                </c:pt>
                <c:pt idx="323" formatCode="0.0000">
                  <c:v>0.27583521472845685</c:v>
                </c:pt>
                <c:pt idx="324" formatCode="0.0000">
                  <c:v>0.2739298651533269</c:v>
                </c:pt>
                <c:pt idx="325" formatCode="0.0000">
                  <c:v>0.27203769027382951</c:v>
                </c:pt>
                <c:pt idx="326" formatCode="0.0000">
                  <c:v>0.27015858811224713</c:v>
                </c:pt>
                <c:pt idx="327" formatCode="0.0000">
                  <c:v>0.26829246632510667</c:v>
                </c:pt>
                <c:pt idx="328" formatCode="0.0000">
                  <c:v>0.26643923486982435</c:v>
                </c:pt>
                <c:pt idx="329" formatCode="0.0000">
                  <c:v>0.26459880463549634</c:v>
                </c:pt>
                <c:pt idx="330" formatCode="0.0000">
                  <c:v>0.26365219409685547</c:v>
                </c:pt>
                <c:pt idx="331" formatCode="0.0000">
                  <c:v>0.26112008562380884</c:v>
                </c:pt>
                <c:pt idx="332" formatCode="0.0000">
                  <c:v>0.25918399907282869</c:v>
                </c:pt>
                <c:pt idx="333" formatCode="0.0000">
                  <c:v>0.25736902751043295</c:v>
                </c:pt>
                <c:pt idx="334" formatCode="0.0000">
                  <c:v>0.25558665785622181</c:v>
                </c:pt>
                <c:pt idx="335" formatCode="0.0000">
                  <c:v>0.25382033668473525</c:v>
                </c:pt>
                <c:pt idx="336" formatCode="0.0000">
                  <c:v>0.25206691229101458</c:v>
                </c:pt>
                <c:pt idx="337" formatCode="0.0000">
                  <c:v>0.25032572928479063</c:v>
                </c:pt>
                <c:pt idx="338" formatCode="0.0000">
                  <c:v>0.24859659764397807</c:v>
                </c:pt>
                <c:pt idx="339" formatCode="0.0000">
                  <c:v>0.24687941448274917</c:v>
                </c:pt>
                <c:pt idx="340" formatCode="0.0000">
                  <c:v>0.24517409360913639</c:v>
                </c:pt>
                <c:pt idx="341" formatCode="0.0000">
                  <c:v>0.24348055240313396</c:v>
                </c:pt>
                <c:pt idx="342" formatCode="0.0000">
                  <c:v>0.2417987093697721</c:v>
                </c:pt>
                <c:pt idx="343" formatCode="0.0000">
                  <c:v>0.2401284836802442</c:v>
                </c:pt>
                <c:pt idx="344" formatCode="0.0000">
                  <c:v>0.23846979508329488</c:v>
                </c:pt>
                <c:pt idx="345" formatCode="0.0000">
                  <c:v>0.23682256388558492</c:v>
                </c:pt>
                <c:pt idx="346" formatCode="0.0000">
                  <c:v>0.23518671094492441</c:v>
                </c:pt>
                <c:pt idx="347" formatCode="0.0000">
                  <c:v>0.23356215766592237</c:v>
                </c:pt>
                <c:pt idx="348" formatCode="0.0000">
                  <c:v>0.23194882599610903</c:v>
                </c:pt>
                <c:pt idx="349" formatCode="0.0000">
                  <c:v>0.23034663842216663</c:v>
                </c:pt>
                <c:pt idx="350" formatCode="0.0000">
                  <c:v>0.22875551796620211</c:v>
                </c:pt>
                <c:pt idx="351" formatCode="0.0000">
                  <c:v>0.22717538818204733</c:v>
                </c:pt>
                <c:pt idx="352" formatCode="0.0000">
                  <c:v>0.22560617315158671</c:v>
                </c:pt>
                <c:pt idx="353" formatCode="0.0000">
                  <c:v>0.22404779748110923</c:v>
                </c:pt>
                <c:pt idx="354" formatCode="0.0000">
                  <c:v>0.30618975935565895</c:v>
                </c:pt>
                <c:pt idx="355" formatCode="0.0000">
                  <c:v>0.32710791814764095</c:v>
                </c:pt>
                <c:pt idx="356" formatCode="0.0000">
                  <c:v>0.36375202395351669</c:v>
                </c:pt>
                <c:pt idx="357" formatCode="0.0000">
                  <c:v>0.34622670037405168</c:v>
                </c:pt>
                <c:pt idx="358" formatCode="0.0000">
                  <c:v>0.32893220558897807</c:v>
                </c:pt>
                <c:pt idx="359" formatCode="0.0000">
                  <c:v>0.31219452039519729</c:v>
                </c:pt>
                <c:pt idx="360" formatCode="0.0000">
                  <c:v>0.2953113747277018</c:v>
                </c:pt>
                <c:pt idx="361" formatCode="0.0000">
                  <c:v>0.2785043015711689</c:v>
                </c:pt>
                <c:pt idx="362" formatCode="0.0000">
                  <c:v>0.26254004181752444</c:v>
                </c:pt>
                <c:pt idx="363" formatCode="0.0000">
                  <c:v>0.24667581570994712</c:v>
                </c:pt>
                <c:pt idx="364" formatCode="0.0000">
                  <c:v>0.2310566379659687</c:v>
                </c:pt>
                <c:pt idx="365" formatCode="0.0000">
                  <c:v>0.22195841422636042</c:v>
                </c:pt>
                <c:pt idx="366" formatCode="0.0000">
                  <c:v>0.25959208762011454</c:v>
                </c:pt>
                <c:pt idx="367" formatCode="0.0000">
                  <c:v>0.25999403684100919</c:v>
                </c:pt>
                <c:pt idx="368" formatCode="0.0000">
                  <c:v>0.24349470120959268</c:v>
                </c:pt>
                <c:pt idx="369" formatCode="0.0000">
                  <c:v>0.24791538507663113</c:v>
                </c:pt>
                <c:pt idx="370" formatCode="0.0000">
                  <c:v>0.26005339870774574</c:v>
                </c:pt>
                <c:pt idx="371" formatCode="0.0000">
                  <c:v>0.24536280536668842</c:v>
                </c:pt>
                <c:pt idx="372" formatCode="0.0000">
                  <c:v>0.22972217935673994</c:v>
                </c:pt>
                <c:pt idx="373" formatCode="0.0000">
                  <c:v>0.21443417071595691</c:v>
                </c:pt>
                <c:pt idx="374" formatCode="0.0000">
                  <c:v>0.21164588097427653</c:v>
                </c:pt>
                <c:pt idx="375" formatCode="0.0000">
                  <c:v>0.22438433171669547</c:v>
                </c:pt>
                <c:pt idx="376" formatCode="0.0000">
                  <c:v>0.21160700698563634</c:v>
                </c:pt>
                <c:pt idx="377" formatCode="0.0000">
                  <c:v>0.26521216693520855</c:v>
                </c:pt>
                <c:pt idx="378" formatCode="0.0000">
                  <c:v>0.3499980312715259</c:v>
                </c:pt>
                <c:pt idx="379" formatCode="0.0000">
                  <c:v>0.3725271800346816</c:v>
                </c:pt>
                <c:pt idx="380" formatCode="0.0000">
                  <c:v>0.41630364065927561</c:v>
                </c:pt>
                <c:pt idx="381" formatCode="0.0000">
                  <c:v>0.50779815707468401</c:v>
                </c:pt>
                <c:pt idx="382" formatCode="0.0000">
                  <c:v>0.49187230448754826</c:v>
                </c:pt>
                <c:pt idx="383" formatCode="0.0000">
                  <c:v>0.47551206188314876</c:v>
                </c:pt>
                <c:pt idx="384" formatCode="0.0000">
                  <c:v>0.46197737438708264</c:v>
                </c:pt>
                <c:pt idx="385" formatCode="0.0000">
                  <c:v>0.53315111826836037</c:v>
                </c:pt>
                <c:pt idx="386" formatCode="0.0000">
                  <c:v>0.58245459721985526</c:v>
                </c:pt>
                <c:pt idx="387" formatCode="0.0000">
                  <c:v>0.60612709716988189</c:v>
                </c:pt>
                <c:pt idx="388" formatCode="0.0000">
                  <c:v>0.63216364632438471</c:v>
                </c:pt>
                <c:pt idx="389" formatCode="0.0000">
                  <c:v>0.62857581916005245</c:v>
                </c:pt>
                <c:pt idx="390" formatCode="0.0000">
                  <c:v>0.68054153260451433</c:v>
                </c:pt>
                <c:pt idx="391" formatCode="0.0000">
                  <c:v>0.75689240432495231</c:v>
                </c:pt>
                <c:pt idx="392" formatCode="0.0000">
                  <c:v>0.76787145568126047</c:v>
                </c:pt>
                <c:pt idx="393" formatCode="0.0000">
                  <c:v>0.80010907832292388</c:v>
                </c:pt>
                <c:pt idx="394" formatCode="0.0000">
                  <c:v>0.79466204696848952</c:v>
                </c:pt>
                <c:pt idx="395" formatCode="0.0000">
                  <c:v>0.79223255279273241</c:v>
                </c:pt>
                <c:pt idx="396" formatCode="0.0000">
                  <c:v>0.77472687417929953</c:v>
                </c:pt>
                <c:pt idx="397" formatCode="0.0000">
                  <c:v>0.75784011986169775</c:v>
                </c:pt>
                <c:pt idx="398" formatCode="0.0000">
                  <c:v>0.74097598228911266</c:v>
                </c:pt>
                <c:pt idx="399" formatCode="0.0000">
                  <c:v>0.72401843763769225</c:v>
                </c:pt>
                <c:pt idx="400" formatCode="0.0000">
                  <c:v>0.70750668937885752</c:v>
                </c:pt>
                <c:pt idx="401" formatCode="0.0000">
                  <c:v>0.69091813520502132</c:v>
                </c:pt>
                <c:pt idx="402" formatCode="0.0000">
                  <c:v>0.82165647198889169</c:v>
                </c:pt>
                <c:pt idx="403" formatCode="0.0000">
                  <c:v>0.8040940075387244</c:v>
                </c:pt>
                <c:pt idx="404" formatCode="0.0000">
                  <c:v>0.83541004503104466</c:v>
                </c:pt>
                <c:pt idx="405" formatCode="0.0000">
                  <c:v>0.83936835599727511</c:v>
                </c:pt>
                <c:pt idx="406" formatCode="0.0000">
                  <c:v>0.82384569543930797</c:v>
                </c:pt>
                <c:pt idx="407" formatCode="0.0000">
                  <c:v>0.85278869616100961</c:v>
                </c:pt>
                <c:pt idx="408" formatCode="0.0000">
                  <c:v>0.83417111407114253</c:v>
                </c:pt>
                <c:pt idx="409" formatCode="0.0000">
                  <c:v>0.81642604489832959</c:v>
                </c:pt>
                <c:pt idx="410" formatCode="0.0000">
                  <c:v>0.86655808559254022</c:v>
                </c:pt>
                <c:pt idx="411" formatCode="0.0000">
                  <c:v>0.94128022622148833</c:v>
                </c:pt>
                <c:pt idx="412" formatCode="0.0000">
                  <c:v>0.92312740097493018</c:v>
                </c:pt>
                <c:pt idx="413" formatCode="0.0000">
                  <c:v>0.9387046536019894</c:v>
                </c:pt>
                <c:pt idx="414" formatCode="0.0000">
                  <c:v>0.96841840852033467</c:v>
                </c:pt>
                <c:pt idx="415" formatCode="0.0000">
                  <c:v>1.0118495703986952</c:v>
                </c:pt>
                <c:pt idx="416" formatCode="0.0000">
                  <c:v>1.0703727081374963</c:v>
                </c:pt>
                <c:pt idx="417" formatCode="0.0000">
                  <c:v>1.0516873033121825</c:v>
                </c:pt>
                <c:pt idx="418" formatCode="0.0000">
                  <c:v>1.0928757550364268</c:v>
                </c:pt>
                <c:pt idx="419" formatCode="0.0000">
                  <c:v>1.0737873546000523</c:v>
                </c:pt>
                <c:pt idx="420" formatCode="0.0000">
                  <c:v>1.0555370212316819</c:v>
                </c:pt>
                <c:pt idx="421" formatCode="0.0000">
                  <c:v>1.0371835455430831</c:v>
                </c:pt>
                <c:pt idx="422" formatCode="0.0000">
                  <c:v>1.0730067016374396</c:v>
                </c:pt>
                <c:pt idx="423" formatCode="0.0000">
                  <c:v>1.1148370100416771</c:v>
                </c:pt>
                <c:pt idx="424" formatCode="0.0000">
                  <c:v>1.1856709813082504</c:v>
                </c:pt>
                <c:pt idx="425" formatCode="0.0000">
                  <c:v>1.1839700722174191</c:v>
                </c:pt>
                <c:pt idx="426" formatCode="0.0000">
                  <c:v>1.2081995035161461</c:v>
                </c:pt>
                <c:pt idx="427" formatCode="0.0000">
                  <c:v>1.2267237219399554</c:v>
                </c:pt>
                <c:pt idx="428" formatCode="0.0000">
                  <c:v>1.2130807831045258</c:v>
                </c:pt>
                <c:pt idx="429" formatCode="0.0000">
                  <c:v>1.1928206819922074</c:v>
                </c:pt>
                <c:pt idx="430" formatCode="0.0000">
                  <c:v>1.2181512854346366</c:v>
                </c:pt>
                <c:pt idx="431" formatCode="0.0000">
                  <c:v>1.2186578806672612</c:v>
                </c:pt>
                <c:pt idx="432" formatCode="0.0000">
                  <c:v>1.2327489361663271</c:v>
                </c:pt>
                <c:pt idx="433" formatCode="0.0000">
                  <c:v>1.3041128407973752</c:v>
                </c:pt>
                <c:pt idx="434" formatCode="0.0000">
                  <c:v>1.2958266745729279</c:v>
                </c:pt>
                <c:pt idx="435" formatCode="0.0000">
                  <c:v>1.2757930111638414</c:v>
                </c:pt>
                <c:pt idx="436" formatCode="0.0000">
                  <c:v>1.2625270229824701</c:v>
                </c:pt>
                <c:pt idx="437" formatCode="0.0000">
                  <c:v>1.2429220856442953</c:v>
                </c:pt>
                <c:pt idx="438" formatCode="0.0000">
                  <c:v>1.2237408854823932</c:v>
                </c:pt>
                <c:pt idx="439" formatCode="0.0000">
                  <c:v>1.2045644447535389</c:v>
                </c:pt>
                <c:pt idx="440" formatCode="0.0000">
                  <c:v>1.3098829964944936</c:v>
                </c:pt>
                <c:pt idx="441" formatCode="0.0000">
                  <c:v>1.338713072180403</c:v>
                </c:pt>
                <c:pt idx="442" formatCode="0.0000">
                  <c:v>1.3185936957442335</c:v>
                </c:pt>
                <c:pt idx="443" formatCode="0.0000">
                  <c:v>1.2988413639002416</c:v>
                </c:pt>
                <c:pt idx="444" formatCode="0.0000">
                  <c:v>1.2791796478738882</c:v>
                </c:pt>
                <c:pt idx="445" formatCode="0.0000">
                  <c:v>1.287729420768551</c:v>
                </c:pt>
                <c:pt idx="446" formatCode="0.0000">
                  <c:v>1.2945927636053347</c:v>
                </c:pt>
                <c:pt idx="447" formatCode="0.0000">
                  <c:v>1.3388294538601955</c:v>
                </c:pt>
                <c:pt idx="448" formatCode="0.0000">
                  <c:v>1.4181078363992157</c:v>
                </c:pt>
                <c:pt idx="449" formatCode="0.0000">
                  <c:v>1.4937013848462788</c:v>
                </c:pt>
                <c:pt idx="450" formatCode="0.0000">
                  <c:v>1.5014555685812583</c:v>
                </c:pt>
                <c:pt idx="451" formatCode="0.0000">
                  <c:v>1.4819106774161819</c:v>
                </c:pt>
                <c:pt idx="452" formatCode="0.0000">
                  <c:v>1.5181164464311179</c:v>
                </c:pt>
                <c:pt idx="453" formatCode="0.0000">
                  <c:v>1.4967939217059631</c:v>
                </c:pt>
                <c:pt idx="454" formatCode="0.0000">
                  <c:v>1.4764512227277877</c:v>
                </c:pt>
                <c:pt idx="455" formatCode="0.0000">
                  <c:v>1.4565829820152016</c:v>
                </c:pt>
                <c:pt idx="456" formatCode="0.0000">
                  <c:v>1.4370842861425659</c:v>
                </c:pt>
                <c:pt idx="457" formatCode="0.0000">
                  <c:v>1.4180131635495687</c:v>
                </c:pt>
                <c:pt idx="458" formatCode="0.0000">
                  <c:v>1.3993938851254473</c:v>
                </c:pt>
                <c:pt idx="459" formatCode="0.0000">
                  <c:v>1.3807736106027197</c:v>
                </c:pt>
                <c:pt idx="460" formatCode="0.0000">
                  <c:v>1.3626281848082593</c:v>
                </c:pt>
                <c:pt idx="461" formatCode="0.0000">
                  <c:v>1.3450424216753658</c:v>
                </c:pt>
                <c:pt idx="462" formatCode="0.0000">
                  <c:v>1.3273169873596169</c:v>
                </c:pt>
                <c:pt idx="463" formatCode="0.0000">
                  <c:v>1.3097673229893774</c:v>
                </c:pt>
                <c:pt idx="464" formatCode="0.0000">
                  <c:v>1.2925144139896534</c:v>
                </c:pt>
                <c:pt idx="465" formatCode="0.0000">
                  <c:v>1.2757679107583071</c:v>
                </c:pt>
                <c:pt idx="466" formatCode="0.0000">
                  <c:v>1.2591181224372077</c:v>
                </c:pt>
                <c:pt idx="467" formatCode="0.0000">
                  <c:v>1.2763948679013146</c:v>
                </c:pt>
                <c:pt idx="468" formatCode="0.0000">
                  <c:v>1.3000315500064823</c:v>
                </c:pt>
                <c:pt idx="469" formatCode="0.0000">
                  <c:v>1.2828236228089076</c:v>
                </c:pt>
                <c:pt idx="470" formatCode="0.0000">
                  <c:v>1.2653572014294701</c:v>
                </c:pt>
                <c:pt idx="471" formatCode="0.0000">
                  <c:v>1.2482972445765734</c:v>
                </c:pt>
                <c:pt idx="472" formatCode="0.0000">
                  <c:v>1.2313351301427145</c:v>
                </c:pt>
                <c:pt idx="473" formatCode="0.0000">
                  <c:v>1.2149121048527314</c:v>
                </c:pt>
                <c:pt idx="474" formatCode="0.0000">
                  <c:v>1.1980400698450904</c:v>
                </c:pt>
                <c:pt idx="475" formatCode="0.0000">
                  <c:v>1.1820190241144517</c:v>
                </c:pt>
                <c:pt idx="476" formatCode="0.0000">
                  <c:v>1.1694654660711123</c:v>
                </c:pt>
                <c:pt idx="477" formatCode="0.0000">
                  <c:v>1.1630815744591347</c:v>
                </c:pt>
                <c:pt idx="478" formatCode="0.0000">
                  <c:v>1.157816104013661</c:v>
                </c:pt>
                <c:pt idx="479" formatCode="0.0000">
                  <c:v>1.1527240385517543</c:v>
                </c:pt>
                <c:pt idx="480" formatCode="0.0000">
                  <c:v>1.1476238022822984</c:v>
                </c:pt>
                <c:pt idx="481" formatCode="0.0000">
                  <c:v>1.1424757508611805</c:v>
                </c:pt>
                <c:pt idx="482" formatCode="0.0000">
                  <c:v>1.1372673438781806</c:v>
                </c:pt>
                <c:pt idx="483" formatCode="0.0000">
                  <c:v>1.1319886426945098</c:v>
                </c:pt>
                <c:pt idx="484" formatCode="0.0000">
                  <c:v>1.2233388513178021</c:v>
                </c:pt>
                <c:pt idx="485" formatCode="0.0000">
                  <c:v>1.206430150089481</c:v>
                </c:pt>
                <c:pt idx="486" formatCode="0.0000">
                  <c:v>1.1995365929965516</c:v>
                </c:pt>
                <c:pt idx="487" formatCode="0.0000">
                  <c:v>1.1831813089668708</c:v>
                </c:pt>
                <c:pt idx="488" formatCode="0.0000">
                  <c:v>1.25357620291017</c:v>
                </c:pt>
                <c:pt idx="489" formatCode="0.0000">
                  <c:v>1.2363869612543932</c:v>
                </c:pt>
                <c:pt idx="490" formatCode="0.0000">
                  <c:v>1.2258451479332719</c:v>
                </c:pt>
                <c:pt idx="491" formatCode="0.0000">
                  <c:v>1.2090153790159446</c:v>
                </c:pt>
                <c:pt idx="492" formatCode="0.0000">
                  <c:v>1.1920768193494902</c:v>
                </c:pt>
                <c:pt idx="493" formatCode="0.0000">
                  <c:v>1.1755222217111008</c:v>
                </c:pt>
                <c:pt idx="494" formatCode="0.0000">
                  <c:v>1.1592805396619763</c:v>
                </c:pt>
                <c:pt idx="495" formatCode="0.0000">
                  <c:v>1.1653701784170238</c:v>
                </c:pt>
                <c:pt idx="496" formatCode="0.0000">
                  <c:v>1.1492114129217488</c:v>
                </c:pt>
                <c:pt idx="497" formatCode="0.0000">
                  <c:v>1.1331276694722228</c:v>
                </c:pt>
                <c:pt idx="498" formatCode="0.0000">
                  <c:v>1.1171330912915816</c:v>
                </c:pt>
                <c:pt idx="499" formatCode="0.0000">
                  <c:v>1.1009142583774607</c:v>
                </c:pt>
                <c:pt idx="500" formatCode="0.0000">
                  <c:v>1.0846158596767326</c:v>
                </c:pt>
                <c:pt idx="501" formatCode="0.0000">
                  <c:v>1.0687808017244318</c:v>
                </c:pt>
                <c:pt idx="502" formatCode="0.0000">
                  <c:v>1.0530505828201282</c:v>
                </c:pt>
                <c:pt idx="503" formatCode="0.0000">
                  <c:v>1.0374700007701314</c:v>
                </c:pt>
                <c:pt idx="504" formatCode="0.0000">
                  <c:v>1.0305364940642414</c:v>
                </c:pt>
                <c:pt idx="505" formatCode="0.0000">
                  <c:v>1.0153370644015951</c:v>
                </c:pt>
                <c:pt idx="506" formatCode="0.0000">
                  <c:v>1.0027488262348541</c:v>
                </c:pt>
                <c:pt idx="507" formatCode="0.0000">
                  <c:v>0.99476001282640925</c:v>
                </c:pt>
                <c:pt idx="508" formatCode="0.0000">
                  <c:v>0.98769086452708887</c:v>
                </c:pt>
                <c:pt idx="509" formatCode="0.0000">
                  <c:v>0.98086807213112648</c:v>
                </c:pt>
                <c:pt idx="510" formatCode="0.0000">
                  <c:v>0.97405638460389699</c:v>
                </c:pt>
                <c:pt idx="511" formatCode="0.0000">
                  <c:v>0.96732131857405723</c:v>
                </c:pt>
                <c:pt idx="512" formatCode="0.0000">
                  <c:v>0.96063828189521772</c:v>
                </c:pt>
                <c:pt idx="513" formatCode="0.0000">
                  <c:v>0.95400243387861072</c:v>
                </c:pt>
                <c:pt idx="514" formatCode="0.0000">
                  <c:v>0.94741261400450272</c:v>
                </c:pt>
                <c:pt idx="515" formatCode="0.0000">
                  <c:v>0.94086834891020932</c:v>
                </c:pt>
                <c:pt idx="516" formatCode="0.0000">
                  <c:v>0.93436929498102039</c:v>
                </c:pt>
                <c:pt idx="517" formatCode="0.0000">
                  <c:v>0.92791513453012719</c:v>
                </c:pt>
                <c:pt idx="518" formatCode="0.0000">
                  <c:v>0.92150555645174015</c:v>
                </c:pt>
                <c:pt idx="519" formatCode="0.0000">
                  <c:v>0.91514025261566978</c:v>
                </c:pt>
                <c:pt idx="520" formatCode="0.0000">
                  <c:v>0.90881891714489282</c:v>
                </c:pt>
                <c:pt idx="521" formatCode="0.0000">
                  <c:v>0.90254124632772548</c:v>
                </c:pt>
                <c:pt idx="522" formatCode="0.0000">
                  <c:v>0.89630693855037358</c:v>
                </c:pt>
                <c:pt idx="523" formatCode="0.0000">
                  <c:v>0.89011569427325721</c:v>
                </c:pt>
                <c:pt idx="524" formatCode="0.0000">
                  <c:v>1.0388866458876587</c:v>
                </c:pt>
                <c:pt idx="525" formatCode="0.0000">
                  <c:v>1.0238525883266165</c:v>
                </c:pt>
                <c:pt idx="526" formatCode="0.0000">
                  <c:v>1.0095133209408969</c:v>
                </c:pt>
                <c:pt idx="527" formatCode="0.0000">
                  <c:v>0.99455386351227582</c:v>
                </c:pt>
                <c:pt idx="528" formatCode="0.0000">
                  <c:v>0.97948193729937505</c:v>
                </c:pt>
                <c:pt idx="529" formatCode="0.0000">
                  <c:v>0.99783440617933761</c:v>
                </c:pt>
                <c:pt idx="530" formatCode="0.0000">
                  <c:v>0.98297826489799589</c:v>
                </c:pt>
                <c:pt idx="531" formatCode="0.0000">
                  <c:v>0.96811857561651471</c:v>
                </c:pt>
                <c:pt idx="532" formatCode="0.0000">
                  <c:v>0.95321602459851495</c:v>
                </c:pt>
                <c:pt idx="533" formatCode="0.0000">
                  <c:v>0.94072544499498034</c:v>
                </c:pt>
                <c:pt idx="534" formatCode="0.0000">
                  <c:v>0.93369732706169339</c:v>
                </c:pt>
                <c:pt idx="535" formatCode="0.0000">
                  <c:v>0.91851692422929254</c:v>
                </c:pt>
                <c:pt idx="536" formatCode="0.0000">
                  <c:v>0.90402983753097887</c:v>
                </c:pt>
                <c:pt idx="537" formatCode="0.0000">
                  <c:v>0.88956490482303152</c:v>
                </c:pt>
                <c:pt idx="538" formatCode="0.0000">
                  <c:v>0.87533234497456902</c:v>
                </c:pt>
                <c:pt idx="539" formatCode="0.0000">
                  <c:v>0.86130641315775569</c:v>
                </c:pt>
                <c:pt idx="540" formatCode="0.0000">
                  <c:v>0.8473986899481265</c:v>
                </c:pt>
                <c:pt idx="541" formatCode="0.0000">
                  <c:v>0.83375373553061449</c:v>
                </c:pt>
                <c:pt idx="542" formatCode="0.0000">
                  <c:v>0.82026147608793665</c:v>
                </c:pt>
                <c:pt idx="543" formatCode="0.0000">
                  <c:v>0.80693960218415084</c:v>
                </c:pt>
                <c:pt idx="544" formatCode="0.0000">
                  <c:v>0.79395178930199395</c:v>
                </c:pt>
                <c:pt idx="545" formatCode="0.0000">
                  <c:v>0.78093682717610891</c:v>
                </c:pt>
                <c:pt idx="546" formatCode="0.0000">
                  <c:v>0.76829100560979602</c:v>
                </c:pt>
                <c:pt idx="547" formatCode="0.0000">
                  <c:v>0.75889382667352645</c:v>
                </c:pt>
                <c:pt idx="548" formatCode="0.0000">
                  <c:v>0.75289003410628319</c:v>
                </c:pt>
                <c:pt idx="549" formatCode="0.0000">
                  <c:v>0.74754758372290642</c:v>
                </c:pt>
                <c:pt idx="550" formatCode="0.0000">
                  <c:v>0.74235747658511986</c:v>
                </c:pt>
                <c:pt idx="551" formatCode="0.0000">
                  <c:v>0.73722471888513919</c:v>
                </c:pt>
                <c:pt idx="552" formatCode="0.0000">
                  <c:v>0.73213141950257399</c:v>
                </c:pt>
                <c:pt idx="553" formatCode="0.0000">
                  <c:v>0.72707404774168383</c:v>
                </c:pt>
                <c:pt idx="554" formatCode="0.0000">
                  <c:v>0.722051748660549</c:v>
                </c:pt>
                <c:pt idx="555" formatCode="0.0000">
                  <c:v>0.71706416699373832</c:v>
                </c:pt>
                <c:pt idx="556" formatCode="0.0000">
                  <c:v>0.71211104188612095</c:v>
                </c:pt>
                <c:pt idx="557" formatCode="0.0000">
                  <c:v>0.70719213140969539</c:v>
                </c:pt>
                <c:pt idx="558" formatCode="0.0000">
                  <c:v>0.70230719849686452</c:v>
                </c:pt>
                <c:pt idx="559" formatCode="0.0000">
                  <c:v>0.69745600831152599</c:v>
                </c:pt>
                <c:pt idx="560" formatCode="0.0000">
                  <c:v>0.69263832775032175</c:v>
                </c:pt>
                <c:pt idx="561" formatCode="0.0000">
                  <c:v>0.68785392534065559</c:v>
                </c:pt>
                <c:pt idx="562" formatCode="0.0000">
                  <c:v>0.68420395485319774</c:v>
                </c:pt>
                <c:pt idx="563" formatCode="0.0000">
                  <c:v>0.67858915073909476</c:v>
                </c:pt>
                <c:pt idx="564" formatCode="0.0000">
                  <c:v>0.67373629512394972</c:v>
                </c:pt>
                <c:pt idx="565" formatCode="0.0000">
                  <c:v>0.67059357455520441</c:v>
                </c:pt>
                <c:pt idx="566" formatCode="0.0000">
                  <c:v>0.66471157943264747</c:v>
                </c:pt>
                <c:pt idx="567" formatCode="0.0000">
                  <c:v>0.65988731506297227</c:v>
                </c:pt>
                <c:pt idx="568" formatCode="0.0000">
                  <c:v>0.65528579176250079</c:v>
                </c:pt>
                <c:pt idx="569" formatCode="0.0000">
                  <c:v>0.65075132922755019</c:v>
                </c:pt>
                <c:pt idx="570" formatCode="0.0000">
                  <c:v>0.71457082706986186</c:v>
                </c:pt>
                <c:pt idx="571" formatCode="0.0000">
                  <c:v>0.72238289317538684</c:v>
                </c:pt>
                <c:pt idx="572" formatCode="0.0000">
                  <c:v>0.81904907568410801</c:v>
                </c:pt>
                <c:pt idx="573" formatCode="0.0000">
                  <c:v>0.81350993497009472</c:v>
                </c:pt>
                <c:pt idx="574" formatCode="0.0000">
                  <c:v>0.80689287948507626</c:v>
                </c:pt>
                <c:pt idx="575" formatCode="0.0000">
                  <c:v>0.79184615966667682</c:v>
                </c:pt>
                <c:pt idx="576" formatCode="0.0000">
                  <c:v>0.77670676218650581</c:v>
                </c:pt>
                <c:pt idx="577" formatCode="0.0000">
                  <c:v>0.76183473182958028</c:v>
                </c:pt>
                <c:pt idx="578" formatCode="0.0000">
                  <c:v>0.74728279307931544</c:v>
                </c:pt>
                <c:pt idx="579" formatCode="0.0000">
                  <c:v>0.7329999470266253</c:v>
                </c:pt>
                <c:pt idx="580" formatCode="0.0000">
                  <c:v>0.71872147645181239</c:v>
                </c:pt>
                <c:pt idx="581" formatCode="0.0000">
                  <c:v>0.70475666972340101</c:v>
                </c:pt>
                <c:pt idx="582" formatCode="0.0000">
                  <c:v>0.69066919791605641</c:v>
                </c:pt>
                <c:pt idx="583" formatCode="0.0000">
                  <c:v>0.67667545350706026</c:v>
                </c:pt>
                <c:pt idx="584" formatCode="0.0000">
                  <c:v>0.66235515390395361</c:v>
                </c:pt>
                <c:pt idx="585" formatCode="0.0000">
                  <c:v>0.64854829889775112</c:v>
                </c:pt>
                <c:pt idx="586" formatCode="0.0000">
                  <c:v>0.63480405233702653</c:v>
                </c:pt>
                <c:pt idx="587" formatCode="0.0000">
                  <c:v>0.6300396221330381</c:v>
                </c:pt>
                <c:pt idx="588" formatCode="0.0000">
                  <c:v>0.62531332719322852</c:v>
                </c:pt>
                <c:pt idx="589" formatCode="0.0000">
                  <c:v>0.611652047827006</c:v>
                </c:pt>
                <c:pt idx="590" formatCode="0.0000">
                  <c:v>0.5981754990384438</c:v>
                </c:pt>
                <c:pt idx="591" formatCode="0.0000">
                  <c:v>0.58490725738477134</c:v>
                </c:pt>
                <c:pt idx="592" formatCode="0.0000">
                  <c:v>0.57194789691784242</c:v>
                </c:pt>
                <c:pt idx="593" formatCode="0.0000">
                  <c:v>0.55916624707027129</c:v>
                </c:pt>
                <c:pt idx="594" formatCode="0.0000">
                  <c:v>0.54954884733698051</c:v>
                </c:pt>
                <c:pt idx="595" formatCode="0.0000">
                  <c:v>0.54468107508481489</c:v>
                </c:pt>
                <c:pt idx="596" formatCode="0.0000">
                  <c:v>0.5409169911323175</c:v>
                </c:pt>
                <c:pt idx="597" formatCode="0.0000">
                  <c:v>0.53717893096918545</c:v>
                </c:pt>
                <c:pt idx="598" formatCode="0.0000">
                  <c:v>0.53346671451433925</c:v>
                </c:pt>
                <c:pt idx="599" formatCode="0.0000">
                  <c:v>0.52959032454298349</c:v>
                </c:pt>
                <c:pt idx="600" formatCode="0.0000">
                  <c:v>0.52589651969021611</c:v>
                </c:pt>
                <c:pt idx="601" formatCode="0.0000">
                  <c:v>0.52225724653107797</c:v>
                </c:pt>
                <c:pt idx="602" formatCode="0.0000">
                  <c:v>0.51864851553008784</c:v>
                </c:pt>
                <c:pt idx="603" formatCode="0.0000">
                  <c:v>0.5150657182308247</c:v>
                </c:pt>
                <c:pt idx="604" formatCode="0.0000">
                  <c:v>0.51150785654035491</c:v>
                </c:pt>
                <c:pt idx="605" formatCode="0.0000">
                  <c:v>0.50797461361939933</c:v>
                </c:pt>
                <c:pt idx="606" formatCode="0.0000">
                  <c:v>0.50446577659097724</c:v>
                </c:pt>
                <c:pt idx="607" formatCode="0.0000">
                  <c:v>0.50098116916793101</c:v>
                </c:pt>
                <c:pt idx="608" formatCode="0.0000">
                  <c:v>0.49752063800903096</c:v>
                </c:pt>
                <c:pt idx="609" formatCode="0.0000">
                  <c:v>0.49408401166235222</c:v>
                </c:pt>
                <c:pt idx="610" formatCode="0.0000">
                  <c:v>0.49067112404712415</c:v>
                </c:pt>
                <c:pt idx="611" formatCode="0.0000">
                  <c:v>0.48728181100950824</c:v>
                </c:pt>
                <c:pt idx="612" formatCode="0.0000">
                  <c:v>0.48391590967477022</c:v>
                </c:pt>
                <c:pt idx="613" formatCode="0.0000">
                  <c:v>0.48057325832027675</c:v>
                </c:pt>
                <c:pt idx="614" formatCode="0.0000">
                  <c:v>0.4772536963455305</c:v>
                </c:pt>
                <c:pt idx="615" formatCode="0.0000">
                  <c:v>0.47395706426033218</c:v>
                </c:pt>
                <c:pt idx="616" formatCode="0.0000">
                  <c:v>0.47068320367629379</c:v>
                </c:pt>
                <c:pt idx="617" formatCode="0.0000">
                  <c:v>0.46743195729918718</c:v>
                </c:pt>
                <c:pt idx="618" formatCode="0.0000">
                  <c:v>0.46420316892126745</c:v>
                </c:pt>
                <c:pt idx="619" formatCode="0.0000">
                  <c:v>0.46099668341380134</c:v>
                </c:pt>
                <c:pt idx="620" formatCode="0.0000">
                  <c:v>0.45781234671960924</c:v>
                </c:pt>
                <c:pt idx="621" formatCode="0.0000">
                  <c:v>0.45465000584566229</c:v>
                </c:pt>
                <c:pt idx="622" formatCode="0.0000">
                  <c:v>0.45150950885573171</c:v>
                </c:pt>
                <c:pt idx="623" formatCode="0.0000">
                  <c:v>0.44839070486308902</c:v>
                </c:pt>
                <c:pt idx="624" formatCode="0.0000">
                  <c:v>0.4452934440232566</c:v>
                </c:pt>
                <c:pt idx="625" formatCode="0.0000">
                  <c:v>0.44221757752680801</c:v>
                </c:pt>
                <c:pt idx="626" formatCode="0.0000">
                  <c:v>0.43916295759221868</c:v>
                </c:pt>
                <c:pt idx="627" formatCode="0.0000">
                  <c:v>0.43612943745876565</c:v>
                </c:pt>
                <c:pt idx="628" formatCode="0.0000">
                  <c:v>0.4331168713794763</c:v>
                </c:pt>
                <c:pt idx="629" formatCode="0.0000">
                  <c:v>0.43012511461412578</c:v>
                </c:pt>
                <c:pt idx="630" formatCode="0.0000">
                  <c:v>0.42715402342228326</c:v>
                </c:pt>
                <c:pt idx="631" formatCode="0.0000">
                  <c:v>0.42420345505640533</c:v>
                </c:pt>
                <c:pt idx="632" formatCode="0.0000">
                  <c:v>0.42127326775497814</c:v>
                </c:pt>
                <c:pt idx="633" formatCode="0.0000">
                  <c:v>0.41836332073570581</c:v>
                </c:pt>
                <c:pt idx="634" formatCode="0.0000">
                  <c:v>0.41547347418874708</c:v>
                </c:pt>
                <c:pt idx="635" formatCode="0.0000">
                  <c:v>0.41260358926999779</c:v>
                </c:pt>
                <c:pt idx="636" formatCode="0.0000">
                  <c:v>0.40975352809442001</c:v>
                </c:pt>
                <c:pt idx="637" formatCode="0.0000">
                  <c:v>0.40692315372941718</c:v>
                </c:pt>
                <c:pt idx="638" formatCode="0.0000">
                  <c:v>0.40411233018825549</c:v>
                </c:pt>
                <c:pt idx="639" formatCode="0.0000">
                  <c:v>0.40132092242353007</c:v>
                </c:pt>
                <c:pt idx="640" formatCode="0.0000">
                  <c:v>0.39854879632067652</c:v>
                </c:pt>
                <c:pt idx="641" formatCode="0.0000">
                  <c:v>0.39579581869152758</c:v>
                </c:pt>
                <c:pt idx="642" formatCode="0.0000">
                  <c:v>0.39306185726791376</c:v>
                </c:pt>
                <c:pt idx="643" formatCode="0.0000">
                  <c:v>0.39034678069530854</c:v>
                </c:pt>
                <c:pt idx="644" formatCode="0.0000">
                  <c:v>0.38765045852651736</c:v>
                </c:pt>
                <c:pt idx="645" formatCode="0.0000">
                  <c:v>0.3849727612154103</c:v>
                </c:pt>
                <c:pt idx="646" formatCode="0.0000">
                  <c:v>0.382313560110698</c:v>
                </c:pt>
                <c:pt idx="647" formatCode="0.0000">
                  <c:v>0.37967272744975028</c:v>
                </c:pt>
                <c:pt idx="648" formatCode="0.0000">
                  <c:v>0.37859207344920193</c:v>
                </c:pt>
                <c:pt idx="649" formatCode="0.0000">
                  <c:v>0.37495309665892884</c:v>
                </c:pt>
                <c:pt idx="650" formatCode="0.0000">
                  <c:v>0.37195367685402086</c:v>
                </c:pt>
                <c:pt idx="651" formatCode="0.0000">
                  <c:v>0.36930815595617361</c:v>
                </c:pt>
                <c:pt idx="652" formatCode="0.0000">
                  <c:v>0.36674295809317564</c:v>
                </c:pt>
                <c:pt idx="653" formatCode="0.0000">
                  <c:v>0.36420703491543732</c:v>
                </c:pt>
                <c:pt idx="654" formatCode="0.0000">
                  <c:v>0.36169078066354626</c:v>
                </c:pt>
                <c:pt idx="655" formatCode="0.0000">
                  <c:v>0.35919230822680365</c:v>
                </c:pt>
                <c:pt idx="656" formatCode="0.0000">
                  <c:v>0.38572910438654212</c:v>
                </c:pt>
                <c:pt idx="657" formatCode="0.0000">
                  <c:v>0.42883649750336622</c:v>
                </c:pt>
                <c:pt idx="658" formatCode="0.0000">
                  <c:v>0.41226378962327204</c:v>
                </c:pt>
                <c:pt idx="659" formatCode="0.0000">
                  <c:v>0.39570030594459604</c:v>
                </c:pt>
                <c:pt idx="660" formatCode="0.0000">
                  <c:v>0.37974605401962802</c:v>
                </c:pt>
                <c:pt idx="661" formatCode="0.0000">
                  <c:v>0.36397100491889572</c:v>
                </c:pt>
                <c:pt idx="662" formatCode="0.0000">
                  <c:v>0.34837363330327498</c:v>
                </c:pt>
                <c:pt idx="663" formatCode="0.0000">
                  <c:v>0.34097002569095824</c:v>
                </c:pt>
                <c:pt idx="664" formatCode="0.0000">
                  <c:v>0.3376841287902218</c:v>
                </c:pt>
                <c:pt idx="665" formatCode="0.0000">
                  <c:v>0.33517825761452036</c:v>
                </c:pt>
                <c:pt idx="666" formatCode="0.0000">
                  <c:v>0.33283073506727467</c:v>
                </c:pt>
                <c:pt idx="667" formatCode="0.0000">
                  <c:v>0.33052569417522637</c:v>
                </c:pt>
                <c:pt idx="668" formatCode="0.0000">
                  <c:v>0.32824146697654794</c:v>
                </c:pt>
                <c:pt idx="669" formatCode="0.0000">
                  <c:v>0.32597392906596501</c:v>
                </c:pt>
                <c:pt idx="670" formatCode="0.0000">
                  <c:v>0.32372222383779836</c:v>
                </c:pt>
                <c:pt idx="671" formatCode="0.0000">
                  <c:v>0.32148610386888399</c:v>
                </c:pt>
                <c:pt idx="672" formatCode="0.0000">
                  <c:v>0.3192654357929019</c:v>
                </c:pt>
                <c:pt idx="673" formatCode="0.0000">
                  <c:v>0.31706010808758878</c:v>
                </c:pt>
                <c:pt idx="674" formatCode="0.0000">
                  <c:v>0.31487001389753699</c:v>
                </c:pt>
                <c:pt idx="675" formatCode="0.0000">
                  <c:v>0.3131356012873141</c:v>
                </c:pt>
                <c:pt idx="676" formatCode="0.0000">
                  <c:v>0.31061715082139651</c:v>
                </c:pt>
                <c:pt idx="677" formatCode="0.0000">
                  <c:v>0.30840536225044712</c:v>
                </c:pt>
                <c:pt idx="678" formatCode="0.0000">
                  <c:v>0.30626272235032925</c:v>
                </c:pt>
                <c:pt idx="679" formatCode="0.0000">
                  <c:v>0.30414491523705983</c:v>
                </c:pt>
                <c:pt idx="680" formatCode="0.0000">
                  <c:v>0.30204360526419965</c:v>
                </c:pt>
                <c:pt idx="681" formatCode="0.0000">
                  <c:v>0.30260047878994883</c:v>
                </c:pt>
                <c:pt idx="682" formatCode="0.0000">
                  <c:v>0.29837746055477643</c:v>
                </c:pt>
                <c:pt idx="683" formatCode="0.0000">
                  <c:v>0.29591921901864887</c:v>
                </c:pt>
                <c:pt idx="684" formatCode="0.0000">
                  <c:v>0.29380118443023073</c:v>
                </c:pt>
                <c:pt idx="685" formatCode="0.0000">
                  <c:v>0.2917579755454397</c:v>
                </c:pt>
                <c:pt idx="686" formatCode="0.0000">
                  <c:v>0.28974009048190452</c:v>
                </c:pt>
                <c:pt idx="687" formatCode="0.0000">
                  <c:v>0.28773823170181162</c:v>
                </c:pt>
                <c:pt idx="688" formatCode="0.0000">
                  <c:v>0.28575058957456906</c:v>
                </c:pt>
                <c:pt idx="689" formatCode="0.0000">
                  <c:v>0.28377674950244614</c:v>
                </c:pt>
                <c:pt idx="690" formatCode="0.0000">
                  <c:v>0.28181655722437621</c:v>
                </c:pt>
                <c:pt idx="691" formatCode="0.0000">
                  <c:v>0.27986990749471236</c:v>
                </c:pt>
                <c:pt idx="692" formatCode="0.0000">
                  <c:v>0.27793670472462517</c:v>
                </c:pt>
                <c:pt idx="693" formatCode="0.0000">
                  <c:v>0.27601685564859185</c:v>
                </c:pt>
                <c:pt idx="694" formatCode="0.0000">
                  <c:v>0.27411026795503213</c:v>
                </c:pt>
                <c:pt idx="695" formatCode="0.0000">
                  <c:v>0.27309795694011113</c:v>
                </c:pt>
                <c:pt idx="696" formatCode="0.0000">
                  <c:v>0.2705006018171241</c:v>
                </c:pt>
                <c:pt idx="697" formatCode="0.0000">
                  <c:v>0.26849971930773564</c:v>
                </c:pt>
                <c:pt idx="698" formatCode="0.0000">
                  <c:v>0.26662039936530996</c:v>
                </c:pt>
                <c:pt idx="699" formatCode="0.0000">
                  <c:v>0.26477412581779747</c:v>
                </c:pt>
                <c:pt idx="700" formatCode="0.0000">
                  <c:v>0.26294434216944423</c:v>
                </c:pt>
                <c:pt idx="701" formatCode="0.0000">
                  <c:v>0.26112789366620548</c:v>
                </c:pt>
                <c:pt idx="702" formatCode="0.0000">
                  <c:v>0.25932412188978743</c:v>
                </c:pt>
                <c:pt idx="703" formatCode="0.0000">
                  <c:v>0.25753283381099651</c:v>
                </c:pt>
                <c:pt idx="704" formatCode="0.0000">
                  <c:v>0.25575392355766824</c:v>
                </c:pt>
                <c:pt idx="705" formatCode="0.0000">
                  <c:v>0.25398730197212643</c:v>
                </c:pt>
                <c:pt idx="706" formatCode="0.0000">
                  <c:v>0.25223288348914225</c:v>
                </c:pt>
                <c:pt idx="707" formatCode="0.0000">
                  <c:v>0.25049058368886723</c:v>
                </c:pt>
                <c:pt idx="708" formatCode="0.0000">
                  <c:v>0.24876031883781941</c:v>
                </c:pt>
                <c:pt idx="709" formatCode="0.0000">
                  <c:v>0.2470420058001323</c:v>
                </c:pt>
                <c:pt idx="710" formatCode="0.0000">
                  <c:v>0.24533556201778114</c:v>
                </c:pt>
                <c:pt idx="711" formatCode="0.0000">
                  <c:v>0.24364090550367801</c:v>
                </c:pt>
                <c:pt idx="712" formatCode="0.0000">
                  <c:v>0.2419579548371851</c:v>
                </c:pt>
                <c:pt idx="713" formatCode="0.0000">
                  <c:v>0.24028662916010146</c:v>
                </c:pt>
                <c:pt idx="714" formatCode="0.0000">
                  <c:v>0.23862684817275878</c:v>
                </c:pt>
                <c:pt idx="715" formatCode="0.0000">
                  <c:v>0.23697853213015971</c:v>
                </c:pt>
                <c:pt idx="716" formatCode="0.0000">
                  <c:v>0.23534160183814606</c:v>
                </c:pt>
                <c:pt idx="717" formatCode="0.0000">
                  <c:v>0.23371597864959381</c:v>
                </c:pt>
                <c:pt idx="718" formatCode="0.0000">
                  <c:v>0.23210158446063409</c:v>
                </c:pt>
                <c:pt idx="719" formatCode="0.0000">
                  <c:v>0.31418791476487351</c:v>
                </c:pt>
                <c:pt idx="720" formatCode="0.0000">
                  <c:v>0.33505082626187099</c:v>
                </c:pt>
                <c:pt idx="721" formatCode="0.0000">
                  <c:v>0.37164006639370456</c:v>
                </c:pt>
                <c:pt idx="722" formatCode="0.0000">
                  <c:v>0.35406025612509107</c:v>
                </c:pt>
                <c:pt idx="723" formatCode="0.0000">
                  <c:v>0.33671165101792294</c:v>
                </c:pt>
                <c:pt idx="724" formatCode="0.0000">
                  <c:v>0.31992022926934438</c:v>
                </c:pt>
                <c:pt idx="725" formatCode="0.0000">
                  <c:v>0.3029837182325486</c:v>
                </c:pt>
                <c:pt idx="726" formatCode="0.0000">
                  <c:v>0.28612364832824727</c:v>
                </c:pt>
                <c:pt idx="727" formatCode="0.0000">
                  <c:v>0.27010675790211147</c:v>
                </c:pt>
                <c:pt idx="728" formatCode="0.0000">
                  <c:v>0.25419026466865324</c:v>
                </c:pt>
                <c:pt idx="729" formatCode="0.0000">
                  <c:v>0.23851918083420445</c:v>
                </c:pt>
                <c:pt idx="730" formatCode="0.0000">
                  <c:v>0.22936940954568252</c:v>
                </c:pt>
                <c:pt idx="731" formatCode="0.0000">
                  <c:v>0.26695189145545228</c:v>
                </c:pt>
                <c:pt idx="732" formatCode="0.0000">
                  <c:v>0.2673030027977718</c:v>
                </c:pt>
                <c:pt idx="733" formatCode="0.0000">
                  <c:v>0.25075318045065847</c:v>
                </c:pt>
                <c:pt idx="734" formatCode="0.0000">
                  <c:v>0.25512372633921909</c:v>
                </c:pt>
                <c:pt idx="735" formatCode="0.0000">
                  <c:v>0.26721194832017092</c:v>
                </c:pt>
              </c:numCache>
            </c:numRef>
          </c:yVal>
          <c:smooth val="0"/>
          <c:extLst>
            <c:ext xmlns:c16="http://schemas.microsoft.com/office/drawing/2014/chart" uri="{C3380CC4-5D6E-409C-BE32-E72D297353CC}">
              <c16:uniqueId val="{00000003-40D6-0A43-BA68-BA2F69656088}"/>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Análisis de umbrales para caudal</a:t>
            </a:r>
          </a:p>
        </c:rich>
      </c:tx>
      <c:overlay val="0"/>
      <c:spPr>
        <a:noFill/>
        <a:ln>
          <a:noFill/>
        </a:ln>
        <a:effectLst/>
      </c:spPr>
    </c:title>
    <c:autoTitleDeleted val="0"/>
    <c:plotArea>
      <c:layout/>
      <c:scatterChart>
        <c:scatterStyle val="lineMarker"/>
        <c:varyColors val="0"/>
        <c:ser>
          <c:idx val="0"/>
          <c:order val="0"/>
          <c:tx>
            <c:strRef>
              <c:f>Escenarios!$D$14</c:f>
              <c:strCache>
                <c:ptCount val="1"/>
                <c:pt idx="0">
                  <c:v>Línea base</c:v>
                </c:pt>
              </c:strCache>
            </c:strRef>
          </c:tx>
          <c:spPr>
            <a:ln w="12700"/>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Cálculos!$L:$L</c:f>
              <c:numCache>
                <c:formatCode>General</c:formatCode>
                <c:ptCount val="1048576"/>
                <c:pt idx="4">
                  <c:v>0</c:v>
                </c:pt>
                <c:pt idx="6" formatCode="0.0000">
                  <c:v>0.28833979912744645</c:v>
                </c:pt>
                <c:pt idx="7" formatCode="0.0000">
                  <c:v>0.26717716516776535</c:v>
                </c:pt>
                <c:pt idx="8" formatCode="0.0000">
                  <c:v>0.24649107036162249</c:v>
                </c:pt>
                <c:pt idx="9" formatCode="0.0000">
                  <c:v>0.2414653031848247</c:v>
                </c:pt>
                <c:pt idx="10" formatCode="0.0000">
                  <c:v>0.25586722409524781</c:v>
                </c:pt>
                <c:pt idx="11" formatCode="0.0000">
                  <c:v>0.2384067838040457</c:v>
                </c:pt>
                <c:pt idx="12" formatCode="0.0000">
                  <c:v>0.38727487504074759</c:v>
                </c:pt>
                <c:pt idx="13" formatCode="0.0000">
                  <c:v>0.77240353067817291</c:v>
                </c:pt>
                <c:pt idx="14" formatCode="0.0000">
                  <c:v>0.36322909203334863</c:v>
                </c:pt>
                <c:pt idx="15" formatCode="0.0000">
                  <c:v>0.43435436017191953</c:v>
                </c:pt>
                <c:pt idx="16" formatCode="0.0000">
                  <c:v>3.6924995225156545</c:v>
                </c:pt>
                <c:pt idx="17" formatCode="0.0000">
                  <c:v>0.47934317317833958</c:v>
                </c:pt>
                <c:pt idx="18" formatCode="0.0000">
                  <c:v>0.45681649772328076</c:v>
                </c:pt>
                <c:pt idx="19" formatCode="0.0000">
                  <c:v>0.43803804744298647</c:v>
                </c:pt>
                <c:pt idx="20" formatCode="0.0000">
                  <c:v>1.0821500148650542</c:v>
                </c:pt>
                <c:pt idx="21" formatCode="0.0000">
                  <c:v>1.2398188993893056</c:v>
                </c:pt>
                <c:pt idx="22" formatCode="0.0000">
                  <c:v>0.66548261779041629</c:v>
                </c:pt>
                <c:pt idx="23" formatCode="0.0000">
                  <c:v>0.72459723107182961</c:v>
                </c:pt>
                <c:pt idx="24" formatCode="0.0000">
                  <c:v>0.63361949915548887</c:v>
                </c:pt>
                <c:pt idx="25" formatCode="0.0000">
                  <c:v>1.3687255950627011</c:v>
                </c:pt>
                <c:pt idx="26" formatCode="0.0000">
                  <c:v>2.8892552991859159</c:v>
                </c:pt>
                <c:pt idx="27" formatCode="0.0000">
                  <c:v>0.79858370337538975</c:v>
                </c:pt>
                <c:pt idx="28" formatCode="0.0000">
                  <c:v>1.0331482436165242</c:v>
                </c:pt>
                <c:pt idx="29" formatCode="0.0000">
                  <c:v>0.82555877477847062</c:v>
                </c:pt>
                <c:pt idx="30" formatCode="0.0000">
                  <c:v>0.81931451372230013</c:v>
                </c:pt>
                <c:pt idx="31" formatCode="0.0000">
                  <c:v>0.79432273701336475</c:v>
                </c:pt>
                <c:pt idx="32" formatCode="0.0000">
                  <c:v>0.77020840947104974</c:v>
                </c:pt>
                <c:pt idx="33" formatCode="0.0000">
                  <c:v>0.74622382503174611</c:v>
                </c:pt>
                <c:pt idx="34" formatCode="0.0000">
                  <c:v>0.72223023134263564</c:v>
                </c:pt>
                <c:pt idx="35" formatCode="0.0000">
                  <c:v>0.69891791176162088</c:v>
                </c:pt>
                <c:pt idx="36" formatCode="0.0000">
                  <c:v>0.67563500493295936</c:v>
                </c:pt>
                <c:pt idx="37" formatCode="0.0000">
                  <c:v>3.1408926974791895</c:v>
                </c:pt>
                <c:pt idx="38" formatCode="0.0000">
                  <c:v>0.81195604861716353</c:v>
                </c:pt>
                <c:pt idx="39" formatCode="0.0000">
                  <c:v>0.91379248933834023</c:v>
                </c:pt>
                <c:pt idx="40" formatCode="0.0000">
                  <c:v>0.85044043149921511</c:v>
                </c:pt>
                <c:pt idx="41" formatCode="0.0000">
                  <c:v>0.82821208595356155</c:v>
                </c:pt>
                <c:pt idx="42" formatCode="0.0000">
                  <c:v>0.91112057069643471</c:v>
                </c:pt>
                <c:pt idx="43" formatCode="0.0000">
                  <c:v>0.83575530048580116</c:v>
                </c:pt>
                <c:pt idx="44" formatCode="0.0000">
                  <c:v>0.81096928546650759</c:v>
                </c:pt>
                <c:pt idx="45" formatCode="0.0000">
                  <c:v>1.0786101744401511</c:v>
                </c:pt>
                <c:pt idx="46" formatCode="0.0000">
                  <c:v>3.0629486989594898</c:v>
                </c:pt>
                <c:pt idx="47" formatCode="0.0000">
                  <c:v>0.93613621157215576</c:v>
                </c:pt>
                <c:pt idx="48" formatCode="0.0000">
                  <c:v>0.952882972098128</c:v>
                </c:pt>
                <c:pt idx="49" formatCode="0.0000">
                  <c:v>1.156474818934857</c:v>
                </c:pt>
                <c:pt idx="50" formatCode="0.0000">
                  <c:v>1.5491398418024938</c:v>
                </c:pt>
                <c:pt idx="51" formatCode="0.0000">
                  <c:v>2.2518231664645203</c:v>
                </c:pt>
                <c:pt idx="52" formatCode="0.0000">
                  <c:v>1.0823365645970005</c:v>
                </c:pt>
                <c:pt idx="53" formatCode="0.0000">
                  <c:v>1.3800380413542457</c:v>
                </c:pt>
                <c:pt idx="54" formatCode="0.0000">
                  <c:v>1.1040524258531168</c:v>
                </c:pt>
                <c:pt idx="55" formatCode="0.0000">
                  <c:v>1.0782989794736486</c:v>
                </c:pt>
                <c:pt idx="56" formatCode="0.0000">
                  <c:v>1.0524796720628298</c:v>
                </c:pt>
                <c:pt idx="57" formatCode="0.0000">
                  <c:v>1.1117433149855465</c:v>
                </c:pt>
                <c:pt idx="58" formatCode="0.0000">
                  <c:v>1.4626495976215059</c:v>
                </c:pt>
                <c:pt idx="59" formatCode="0.0000">
                  <c:v>3.136094358926603</c:v>
                </c:pt>
                <c:pt idx="60" formatCode="0.0000">
                  <c:v>1.2248015161012464</c:v>
                </c:pt>
                <c:pt idx="61" formatCode="0.0000">
                  <c:v>1.3564273265950395</c:v>
                </c:pt>
                <c:pt idx="62" formatCode="0.0000">
                  <c:v>1.3079024097268879</c:v>
                </c:pt>
                <c:pt idx="63" formatCode="0.0000">
                  <c:v>1.252417810585889</c:v>
                </c:pt>
                <c:pt idx="64" formatCode="0.0000">
                  <c:v>1.224193663526896</c:v>
                </c:pt>
                <c:pt idx="65" formatCode="0.0000">
                  <c:v>1.2559245398712005</c:v>
                </c:pt>
                <c:pt idx="66" formatCode="0.0000">
                  <c:v>1.2511356894950336</c:v>
                </c:pt>
                <c:pt idx="67" formatCode="0.0000">
                  <c:v>1.2755324399062831</c:v>
                </c:pt>
                <c:pt idx="68" formatCode="0.0000">
                  <c:v>3.3690909451491455</c:v>
                </c:pt>
                <c:pt idx="69" formatCode="0.0000">
                  <c:v>1.3391900362982538</c:v>
                </c:pt>
                <c:pt idx="70" formatCode="0.0000">
                  <c:v>1.3113034032079454</c:v>
                </c:pt>
                <c:pt idx="71" formatCode="0.0000">
                  <c:v>1.2919224421055266</c:v>
                </c:pt>
                <c:pt idx="72" formatCode="0.0000">
                  <c:v>1.2646725535432417</c:v>
                </c:pt>
                <c:pt idx="73" formatCode="0.0000">
                  <c:v>1.2380100225492532</c:v>
                </c:pt>
                <c:pt idx="74" formatCode="0.0000">
                  <c:v>1.2114078432379869</c:v>
                </c:pt>
                <c:pt idx="75" formatCode="0.0000">
                  <c:v>2.9572844513294867</c:v>
                </c:pt>
                <c:pt idx="76" formatCode="0.0000">
                  <c:v>1.5527727875661352</c:v>
                </c:pt>
                <c:pt idx="77" formatCode="0.0000">
                  <c:v>1.346447679873344</c:v>
                </c:pt>
                <c:pt idx="78" formatCode="0.0000">
                  <c:v>1.3190974018644159</c:v>
                </c:pt>
                <c:pt idx="79" formatCode="0.0000">
                  <c:v>1.2919107211877336</c:v>
                </c:pt>
                <c:pt idx="80" formatCode="0.0000">
                  <c:v>1.3000285017155981</c:v>
                </c:pt>
                <c:pt idx="81" formatCode="0.0000">
                  <c:v>1.3060672832524127</c:v>
                </c:pt>
                <c:pt idx="82" formatCode="0.0000">
                  <c:v>1.6084123201715086</c:v>
                </c:pt>
                <c:pt idx="83" formatCode="0.0000">
                  <c:v>4.0941962817505368</c:v>
                </c:pt>
                <c:pt idx="84" formatCode="0.0000">
                  <c:v>3.8813532459382172</c:v>
                </c:pt>
                <c:pt idx="85" formatCode="0.0000">
                  <c:v>1.5547153846504023</c:v>
                </c:pt>
                <c:pt idx="86" formatCode="0.0000">
                  <c:v>1.5275631732254</c:v>
                </c:pt>
                <c:pt idx="87" formatCode="0.0000">
                  <c:v>1.7677883721295469</c:v>
                </c:pt>
                <c:pt idx="88" formatCode="0.0000">
                  <c:v>1.5409347867708287</c:v>
                </c:pt>
                <c:pt idx="89" formatCode="0.0000">
                  <c:v>1.5128638537221963</c:v>
                </c:pt>
                <c:pt idx="90" formatCode="0.0000">
                  <c:v>1.4854273828536955</c:v>
                </c:pt>
                <c:pt idx="91" formatCode="0.0000">
                  <c:v>1.4584937161797527</c:v>
                </c:pt>
                <c:pt idx="92" formatCode="0.0000">
                  <c:v>1.4321371671159537</c:v>
                </c:pt>
                <c:pt idx="93" formatCode="0.0000">
                  <c:v>1.4063894485555355</c:v>
                </c:pt>
                <c:pt idx="94" formatCode="0.0000">
                  <c:v>1.3806796116910478</c:v>
                </c:pt>
                <c:pt idx="95" formatCode="0.0000">
                  <c:v>1.3556103637291037</c:v>
                </c:pt>
                <c:pt idx="96" formatCode="0.0000">
                  <c:v>1.3312901772398675</c:v>
                </c:pt>
                <c:pt idx="97" formatCode="0.0000">
                  <c:v>1.3068369124878032</c:v>
                </c:pt>
                <c:pt idx="98" formatCode="0.0000">
                  <c:v>1.2826512336869633</c:v>
                </c:pt>
                <c:pt idx="99" formatCode="0.0000">
                  <c:v>1.2588880397946636</c:v>
                </c:pt>
                <c:pt idx="100" formatCode="0.0000">
                  <c:v>1.2358142991904362</c:v>
                </c:pt>
                <c:pt idx="101" formatCode="0.0000">
                  <c:v>1.2129144602401127</c:v>
                </c:pt>
                <c:pt idx="102" formatCode="0.0000">
                  <c:v>1.2324425166473587</c:v>
                </c:pt>
                <c:pt idx="103" formatCode="0.0000">
                  <c:v>1.259940536806174</c:v>
                </c:pt>
                <c:pt idx="104" formatCode="0.0000">
                  <c:v>1.2364448684215035</c:v>
                </c:pt>
                <c:pt idx="105" formatCode="0.0000">
                  <c:v>1.2126810529248737</c:v>
                </c:pt>
                <c:pt idx="106" formatCode="0.0000">
                  <c:v>1.1894932786804475</c:v>
                </c:pt>
                <c:pt idx="107" formatCode="0.0000">
                  <c:v>1.1664950752536571</c:v>
                </c:pt>
                <c:pt idx="108" formatCode="0.0000">
                  <c:v>1.1442482014379887</c:v>
                </c:pt>
                <c:pt idx="109" formatCode="0.0000">
                  <c:v>1.1215081728486584</c:v>
                </c:pt>
                <c:pt idx="110" formatCode="0.0000">
                  <c:v>1.0999237950260996</c:v>
                </c:pt>
                <c:pt idx="111" formatCode="0.0000">
                  <c:v>1.0853935251586604</c:v>
                </c:pt>
                <c:pt idx="112" formatCode="0.0000">
                  <c:v>1.0766050985279245</c:v>
                </c:pt>
                <c:pt idx="113" formatCode="0.0000">
                  <c:v>1.0689280052025205</c:v>
                </c:pt>
                <c:pt idx="114" formatCode="0.0000">
                  <c:v>1.0614996025807044</c:v>
                </c:pt>
                <c:pt idx="115" formatCode="0.0000">
                  <c:v>1.0541589501883544</c:v>
                </c:pt>
                <c:pt idx="116" formatCode="0.0000">
                  <c:v>1.0468757894271334</c:v>
                </c:pt>
                <c:pt idx="117" formatCode="0.0000">
                  <c:v>1.0396442009149149</c:v>
                </c:pt>
                <c:pt idx="118" formatCode="0.0000">
                  <c:v>1.032462799991033</c:v>
                </c:pt>
                <c:pt idx="119" formatCode="0.0000">
                  <c:v>1.6562115899670009</c:v>
                </c:pt>
                <c:pt idx="120" formatCode="0.0000">
                  <c:v>1.1236014143158795</c:v>
                </c:pt>
                <c:pt idx="121" formatCode="0.0000">
                  <c:v>1.1141678951457683</c:v>
                </c:pt>
                <c:pt idx="122" formatCode="0.0000">
                  <c:v>1.0930560763038684</c:v>
                </c:pt>
                <c:pt idx="123" formatCode="0.0000">
                  <c:v>1.418526202645503</c:v>
                </c:pt>
                <c:pt idx="124" formatCode="0.0000">
                  <c:v>1.1579472235784498</c:v>
                </c:pt>
                <c:pt idx="125" formatCode="0.0000">
                  <c:v>1.1441327886230748</c:v>
                </c:pt>
                <c:pt idx="126" formatCode="0.0000">
                  <c:v>1.1226145890570483</c:v>
                </c:pt>
                <c:pt idx="127" formatCode="0.0000">
                  <c:v>1.1011185521465254</c:v>
                </c:pt>
                <c:pt idx="128" formatCode="0.0000">
                  <c:v>1.0802802064133181</c:v>
                </c:pt>
                <c:pt idx="129" formatCode="0.0000">
                  <c:v>1.0600190177961353</c:v>
                </c:pt>
                <c:pt idx="130" formatCode="0.0000">
                  <c:v>1.0677268615248527</c:v>
                </c:pt>
                <c:pt idx="131" formatCode="0.0000">
                  <c:v>1.0478178496720429</c:v>
                </c:pt>
                <c:pt idx="132" formatCode="0.0000">
                  <c:v>1.028206480181322</c:v>
                </c:pt>
                <c:pt idx="133" formatCode="0.0000">
                  <c:v>1.0089203060262826</c:v>
                </c:pt>
                <c:pt idx="134" formatCode="0.0000">
                  <c:v>0.98957156826423653</c:v>
                </c:pt>
                <c:pt idx="135" formatCode="0.0000">
                  <c:v>0.97035443557156109</c:v>
                </c:pt>
                <c:pt idx="136" formatCode="0.0000">
                  <c:v>0.95196256876666419</c:v>
                </c:pt>
                <c:pt idx="137" formatCode="0.0000">
                  <c:v>0.93393838085154701</c:v>
                </c:pt>
                <c:pt idx="138" formatCode="0.0000">
                  <c:v>0.91633674859754677</c:v>
                </c:pt>
                <c:pt idx="139" formatCode="0.0000">
                  <c:v>0.90988692577433572</c:v>
                </c:pt>
                <c:pt idx="140" formatCode="0.0000">
                  <c:v>0.89301724575397323</c:v>
                </c:pt>
                <c:pt idx="141" formatCode="0.0000">
                  <c:v>0.88153927945152288</c:v>
                </c:pt>
                <c:pt idx="142" formatCode="0.0000">
                  <c:v>0.87446125044234713</c:v>
                </c:pt>
                <c:pt idx="143" formatCode="0.0000">
                  <c:v>0.86823675987935223</c:v>
                </c:pt>
                <c:pt idx="144" formatCode="0.0000">
                  <c:v>0.86223911893748251</c:v>
                </c:pt>
                <c:pt idx="145" formatCode="0.0000">
                  <c:v>0.85624937651170141</c:v>
                </c:pt>
                <c:pt idx="146" formatCode="0.0000">
                  <c:v>0.85032853131534414</c:v>
                </c:pt>
                <c:pt idx="147" formatCode="0.0000">
                  <c:v>0.84445371007740566</c:v>
                </c:pt>
                <c:pt idx="148" formatCode="0.0000">
                  <c:v>0.83862042376568335</c:v>
                </c:pt>
                <c:pt idx="149" formatCode="0.0000">
                  <c:v>0.83282760867824723</c:v>
                </c:pt>
                <c:pt idx="150" formatCode="0.0000">
                  <c:v>0.82707484059450798</c:v>
                </c:pt>
                <c:pt idx="151" formatCode="0.0000">
                  <c:v>0.82136181594817204</c:v>
                </c:pt>
                <c:pt idx="152" formatCode="0.0000">
                  <c:v>0.81568825519388832</c:v>
                </c:pt>
                <c:pt idx="153" formatCode="0.0000">
                  <c:v>0.81005388480024243</c:v>
                </c:pt>
                <c:pt idx="154" formatCode="0.0000">
                  <c:v>0.80445843389466065</c:v>
                </c:pt>
                <c:pt idx="155" formatCode="0.0000">
                  <c:v>0.79890163359174182</c:v>
                </c:pt>
                <c:pt idx="156" formatCode="0.0000">
                  <c:v>0.79338321691227209</c:v>
                </c:pt>
                <c:pt idx="157" formatCode="0.0000">
                  <c:v>0.787902918721197</c:v>
                </c:pt>
                <c:pt idx="158" formatCode="0.0000">
                  <c:v>0.78246047570633548</c:v>
                </c:pt>
                <c:pt idx="159" formatCode="0.0000">
                  <c:v>2.5859251096346783</c:v>
                </c:pt>
                <c:pt idx="160" formatCode="0.0000">
                  <c:v>0.95180941960425491</c:v>
                </c:pt>
                <c:pt idx="161" formatCode="0.0000">
                  <c:v>0.93511015506820616</c:v>
                </c:pt>
                <c:pt idx="162" formatCode="0.0000">
                  <c:v>0.91786397761665173</c:v>
                </c:pt>
                <c:pt idx="163" formatCode="0.0000">
                  <c:v>0.90068345366693736</c:v>
                </c:pt>
                <c:pt idx="164" formatCode="0.0000">
                  <c:v>0.92503211613571434</c:v>
                </c:pt>
                <c:pt idx="165" formatCode="0.0000">
                  <c:v>0.90808424645440411</c:v>
                </c:pt>
                <c:pt idx="166" formatCode="0.0000">
                  <c:v>0.89132971145111106</c:v>
                </c:pt>
                <c:pt idx="167" formatCode="0.0000">
                  <c:v>0.8747108816594058</c:v>
                </c:pt>
                <c:pt idx="168" formatCode="0.0000">
                  <c:v>0.861192123910822</c:v>
                </c:pt>
                <c:pt idx="169" formatCode="0.0000">
                  <c:v>0.85448514052899593</c:v>
                </c:pt>
                <c:pt idx="170" formatCode="0.0000">
                  <c:v>0.83756721069140361</c:v>
                </c:pt>
                <c:pt idx="171" formatCode="0.0000">
                  <c:v>0.82150952404621647</c:v>
                </c:pt>
                <c:pt idx="172" formatCode="0.0000">
                  <c:v>0.80546405077955874</c:v>
                </c:pt>
                <c:pt idx="173" formatCode="0.0000">
                  <c:v>0.78969656406763322</c:v>
                </c:pt>
                <c:pt idx="174" formatCode="0.0000">
                  <c:v>0.7741746433769503</c:v>
                </c:pt>
                <c:pt idx="175" formatCode="0.0000">
                  <c:v>0.75878666236860393</c:v>
                </c:pt>
                <c:pt idx="176" formatCode="0.0000">
                  <c:v>0.74371541921419548</c:v>
                </c:pt>
                <c:pt idx="177" formatCode="0.0000">
                  <c:v>0.72882191968465893</c:v>
                </c:pt>
                <c:pt idx="178" formatCode="0.0000">
                  <c:v>0.71412863030384455</c:v>
                </c:pt>
                <c:pt idx="179" formatCode="0.0000">
                  <c:v>0.69984250996595787</c:v>
                </c:pt>
                <c:pt idx="180" formatCode="0.0000">
                  <c:v>0.68550717760719171</c:v>
                </c:pt>
                <c:pt idx="181" formatCode="0.0000">
                  <c:v>0.6716235645041283</c:v>
                </c:pt>
                <c:pt idx="182" formatCode="0.0000">
                  <c:v>0.66337728604508439</c:v>
                </c:pt>
                <c:pt idx="183" formatCode="0.0000">
                  <c:v>0.65812325641555369</c:v>
                </c:pt>
                <c:pt idx="184" formatCode="0.0000">
                  <c:v>0.65345216557224006</c:v>
                </c:pt>
                <c:pt idx="185" formatCode="0.0000">
                  <c:v>0.64891514377612902</c:v>
                </c:pt>
                <c:pt idx="186" formatCode="0.0000">
                  <c:v>0.6444284206135561</c:v>
                </c:pt>
                <c:pt idx="187" formatCode="0.0000">
                  <c:v>0.63997622032264634</c:v>
                </c:pt>
                <c:pt idx="188" formatCode="0.0000">
                  <c:v>0.63555543117803226</c:v>
                </c:pt>
                <c:pt idx="189" formatCode="0.0000">
                  <c:v>0.63116530111238178</c:v>
                </c:pt>
                <c:pt idx="190" formatCode="0.0000">
                  <c:v>0.62680551869583434</c:v>
                </c:pt>
                <c:pt idx="191" formatCode="0.0000">
                  <c:v>0.62247585574337927</c:v>
                </c:pt>
                <c:pt idx="192" formatCode="0.0000">
                  <c:v>0.61817610074848384</c:v>
                </c:pt>
                <c:pt idx="193" formatCode="0.0000">
                  <c:v>0.61390604647813773</c:v>
                </c:pt>
                <c:pt idx="194" formatCode="0.0000">
                  <c:v>0.60966548765458084</c:v>
                </c:pt>
                <c:pt idx="195" formatCode="0.0000">
                  <c:v>0.60545422051555597</c:v>
                </c:pt>
                <c:pt idx="196" formatCode="0.0000">
                  <c:v>0.60127204272446089</c:v>
                </c:pt>
                <c:pt idx="197" formatCode="0.0000">
                  <c:v>0.59849548289638255</c:v>
                </c:pt>
                <c:pt idx="198" formatCode="0.0000">
                  <c:v>0.59325054489991991</c:v>
                </c:pt>
                <c:pt idx="199" formatCode="0.0000">
                  <c:v>0.5889457916039974</c:v>
                </c:pt>
                <c:pt idx="200" formatCode="0.0000">
                  <c:v>0.58676654081622692</c:v>
                </c:pt>
                <c:pt idx="201" formatCode="0.0000">
                  <c:v>0.58115111457511592</c:v>
                </c:pt>
                <c:pt idx="202" formatCode="0.0000">
                  <c:v>0.57684585297230517</c:v>
                </c:pt>
                <c:pt idx="203" formatCode="0.0000">
                  <c:v>0.57280710178498218</c:v>
                </c:pt>
                <c:pt idx="204" formatCode="0.0000">
                  <c:v>0.56884034294282215</c:v>
                </c:pt>
                <c:pt idx="205" formatCode="0.0000">
                  <c:v>0.79335275917141668</c:v>
                </c:pt>
                <c:pt idx="206" formatCode="0.0000">
                  <c:v>0.66165497710787169</c:v>
                </c:pt>
                <c:pt idx="207" formatCode="0.0000">
                  <c:v>1.3406813113692388</c:v>
                </c:pt>
                <c:pt idx="208" formatCode="0.0000">
                  <c:v>0.77798171683645778</c:v>
                </c:pt>
                <c:pt idx="209" formatCode="0.0000">
                  <c:v>0.77106641909816775</c:v>
                </c:pt>
                <c:pt idx="210" formatCode="0.0000">
                  <c:v>0.75351906025134063</c:v>
                </c:pt>
                <c:pt idx="211" formatCode="0.0000">
                  <c:v>0.73607341750179001</c:v>
                </c:pt>
                <c:pt idx="212" formatCode="0.0000">
                  <c:v>0.71899492467477222</c:v>
                </c:pt>
                <c:pt idx="213" formatCode="0.0000">
                  <c:v>0.70230886172362683</c:v>
                </c:pt>
                <c:pt idx="214" formatCode="0.0000">
                  <c:v>0.68595087532949961</c:v>
                </c:pt>
                <c:pt idx="215" formatCode="0.0000">
                  <c:v>0.66958655067239103</c:v>
                </c:pt>
                <c:pt idx="216" formatCode="0.0000">
                  <c:v>0.65360679443641145</c:v>
                </c:pt>
                <c:pt idx="217" formatCode="0.0000">
                  <c:v>0.63746034336433721</c:v>
                </c:pt>
                <c:pt idx="218" formatCode="0.0000">
                  <c:v>0.62142071767585971</c:v>
                </c:pt>
                <c:pt idx="219" formatCode="0.0000">
                  <c:v>0.60495696187266046</c:v>
                </c:pt>
                <c:pt idx="220" formatCode="0.0000">
                  <c:v>0.58913052412618627</c:v>
                </c:pt>
                <c:pt idx="221" formatCode="0.0000">
                  <c:v>0.57337184203577496</c:v>
                </c:pt>
                <c:pt idx="222" formatCode="0.0000">
                  <c:v>0.56894642423732533</c:v>
                </c:pt>
                <c:pt idx="223" formatCode="0.0000">
                  <c:v>0.56455797474858438</c:v>
                </c:pt>
                <c:pt idx="224" formatCode="0.0000">
                  <c:v>0.54887060691751133</c:v>
                </c:pt>
                <c:pt idx="225" formatCode="0.0000">
                  <c:v>0.5334056221717477</c:v>
                </c:pt>
                <c:pt idx="226" formatCode="0.0000">
                  <c:v>0.518192889171468</c:v>
                </c:pt>
                <c:pt idx="227" formatCode="0.0000">
                  <c:v>0.50335956609893873</c:v>
                </c:pt>
                <c:pt idx="228" formatCode="0.0000">
                  <c:v>0.48873999150595354</c:v>
                </c:pt>
                <c:pt idx="229" formatCode="0.0000">
                  <c:v>0.47965220097120892</c:v>
                </c:pt>
                <c:pt idx="230" formatCode="0.0000">
                  <c:v>0.47527527411165027</c:v>
                </c:pt>
                <c:pt idx="231" formatCode="0.0000">
                  <c:v>0.47199062376644813</c:v>
                </c:pt>
                <c:pt idx="232" formatCode="0.0000">
                  <c:v>0.4687286853456562</c:v>
                </c:pt>
                <c:pt idx="233" formatCode="0.0000">
                  <c:v>0.46548930164732838</c:v>
                </c:pt>
                <c:pt idx="234" formatCode="0.0000">
                  <c:v>0.46208390120833298</c:v>
                </c:pt>
                <c:pt idx="235" formatCode="0.0000">
                  <c:v>0.45885666457192792</c:v>
                </c:pt>
                <c:pt idx="236" formatCode="0.0000">
                  <c:v>0.45568051929590087</c:v>
                </c:pt>
                <c:pt idx="237" formatCode="0.0000">
                  <c:v>0.45253167661236293</c:v>
                </c:pt>
                <c:pt idx="238" formatCode="0.0000">
                  <c:v>0.4494055834060437</c:v>
                </c:pt>
                <c:pt idx="239" formatCode="0.0000">
                  <c:v>0.44630126971799866</c:v>
                </c:pt>
                <c:pt idx="240" formatCode="0.0000">
                  <c:v>0.44321844159356288</c:v>
                </c:pt>
                <c:pt idx="241" formatCode="0.0000">
                  <c:v>0.4401569081193914</c:v>
                </c:pt>
                <c:pt idx="242" formatCode="0.0000">
                  <c:v>0.43711651455699146</c:v>
                </c:pt>
                <c:pt idx="243" formatCode="0.0000">
                  <c:v>0.43409712880207474</c:v>
                </c:pt>
                <c:pt idx="244" formatCode="0.0000">
                  <c:v>0.43109860063666205</c:v>
                </c:pt>
                <c:pt idx="245" formatCode="0.0000">
                  <c:v>0.42812078503587042</c:v>
                </c:pt>
                <c:pt idx="246" formatCode="0.0000">
                  <c:v>0.4251635387504597</c:v>
                </c:pt>
                <c:pt idx="247" formatCode="0.0000">
                  <c:v>0.42222671966480751</c:v>
                </c:pt>
                <c:pt idx="248" formatCode="0.0000">
                  <c:v>0.41931018667179581</c:v>
                </c:pt>
                <c:pt idx="249" formatCode="0.0000">
                  <c:v>0.41641379964400316</c:v>
                </c:pt>
                <c:pt idx="250" formatCode="0.0000">
                  <c:v>0.41353741942288091</c:v>
                </c:pt>
                <c:pt idx="251" formatCode="0.0000">
                  <c:v>0.41068090781125</c:v>
                </c:pt>
                <c:pt idx="252" formatCode="0.0000">
                  <c:v>0.40784412756661947</c:v>
                </c:pt>
                <c:pt idx="253" formatCode="0.0000">
                  <c:v>0.40502694239447462</c:v>
                </c:pt>
                <c:pt idx="254" formatCode="0.0000">
                  <c:v>0.40222921694176134</c:v>
                </c:pt>
                <c:pt idx="255" formatCode="0.0000">
                  <c:v>0.39945081679037864</c:v>
                </c:pt>
                <c:pt idx="256" formatCode="0.0000">
                  <c:v>0.39669160845071938</c:v>
                </c:pt>
                <c:pt idx="257" formatCode="0.0000">
                  <c:v>0.39395145935525644</c:v>
                </c:pt>
                <c:pt idx="258" formatCode="0.0000">
                  <c:v>0.3912302378521737</c:v>
                </c:pt>
                <c:pt idx="259" formatCode="0.0000">
                  <c:v>0.38852781319904034</c:v>
                </c:pt>
                <c:pt idx="260" formatCode="0.0000">
                  <c:v>0.38584405555652956</c:v>
                </c:pt>
                <c:pt idx="261" formatCode="0.0000">
                  <c:v>0.38317883598218022</c:v>
                </c:pt>
                <c:pt idx="262" formatCode="0.0000">
                  <c:v>0.38053202642420209</c:v>
                </c:pt>
                <c:pt idx="263" formatCode="0.0000">
                  <c:v>0.37790349971532289</c:v>
                </c:pt>
                <c:pt idx="264" formatCode="0.0000">
                  <c:v>0.37529312956667926</c:v>
                </c:pt>
                <c:pt idx="265" formatCode="0.0000">
                  <c:v>0.37270079056174832</c:v>
                </c:pt>
                <c:pt idx="266" formatCode="0.0000">
                  <c:v>0.37012635815032269</c:v>
                </c:pt>
                <c:pt idx="267" formatCode="0.0000">
                  <c:v>0.36756970864252614</c:v>
                </c:pt>
                <c:pt idx="268" formatCode="0.0000">
                  <c:v>0.36503071920287056</c:v>
                </c:pt>
                <c:pt idx="269" formatCode="0.0000">
                  <c:v>0.36250926784435461</c:v>
                </c:pt>
                <c:pt idx="270" formatCode="0.0000">
                  <c:v>0.36000523342260293</c:v>
                </c:pt>
                <c:pt idx="271" formatCode="0.0000">
                  <c:v>0.3575184956300454</c:v>
                </c:pt>
                <c:pt idx="272" formatCode="0.0000">
                  <c:v>0.35504893499013679</c:v>
                </c:pt>
                <c:pt idx="273" formatCode="0.0000">
                  <c:v>0.3525964328516169</c:v>
                </c:pt>
                <c:pt idx="274" formatCode="0.0000">
                  <c:v>0.35016087138280955</c:v>
                </c:pt>
                <c:pt idx="275" formatCode="0.0000">
                  <c:v>0.34774213356596129</c:v>
                </c:pt>
                <c:pt idx="276" formatCode="0.0000">
                  <c:v>0.34534010319161956</c:v>
                </c:pt>
                <c:pt idx="277" formatCode="0.0000">
                  <c:v>0.34295466485304898</c:v>
                </c:pt>
                <c:pt idx="278" formatCode="0.0000">
                  <c:v>0.34058570394068671</c:v>
                </c:pt>
                <c:pt idx="279" formatCode="0.0000">
                  <c:v>0.33823310663663603</c:v>
                </c:pt>
                <c:pt idx="280" formatCode="0.0000">
                  <c:v>0.33589675990919798</c:v>
                </c:pt>
                <c:pt idx="281" formatCode="0.0000">
                  <c:v>0.33357655150744031</c:v>
                </c:pt>
                <c:pt idx="282" formatCode="0.0000">
                  <c:v>0.33127236995580489</c:v>
                </c:pt>
                <c:pt idx="283" formatCode="0.0000">
                  <c:v>0.33091152591968098</c:v>
                </c:pt>
                <c:pt idx="284" formatCode="0.0000">
                  <c:v>0.32734594015017748</c:v>
                </c:pt>
                <c:pt idx="285" formatCode="0.0000">
                  <c:v>0.3245730096013737</c:v>
                </c:pt>
                <c:pt idx="286" formatCode="0.0000">
                  <c:v>0.32223570858432882</c:v>
                </c:pt>
                <c:pt idx="287" formatCode="0.0000">
                  <c:v>0.31999211384369403</c:v>
                </c:pt>
                <c:pt idx="288" formatCode="0.0000">
                  <c:v>0.31777846120561259</c:v>
                </c:pt>
                <c:pt idx="289" formatCode="0.0000">
                  <c:v>0.31558278941438683</c:v>
                </c:pt>
                <c:pt idx="290" formatCode="0.0000">
                  <c:v>0.31340278520785519</c:v>
                </c:pt>
                <c:pt idx="291" formatCode="0.0000">
                  <c:v>0.34737446913782266</c:v>
                </c:pt>
                <c:pt idx="292" formatCode="0.0000">
                  <c:v>0.43747283772617895</c:v>
                </c:pt>
                <c:pt idx="293" formatCode="0.0000">
                  <c:v>0.38203504500211133</c:v>
                </c:pt>
                <c:pt idx="294" formatCode="0.0000">
                  <c:v>0.36208036482380968</c:v>
                </c:pt>
                <c:pt idx="295" formatCode="0.0000">
                  <c:v>0.34288845236328164</c:v>
                </c:pt>
                <c:pt idx="296" formatCode="0.0000">
                  <c:v>0.3239161555893269</c:v>
                </c:pt>
                <c:pt idx="297" formatCode="0.0000">
                  <c:v>0.30516159542640925</c:v>
                </c:pt>
                <c:pt idx="298" formatCode="0.0000">
                  <c:v>0.29772662547030304</c:v>
                </c:pt>
                <c:pt idx="299" formatCode="0.0000">
                  <c:v>0.29467800375357972</c:v>
                </c:pt>
                <c:pt idx="300" formatCode="0.0000">
                  <c:v>0.29245775753118525</c:v>
                </c:pt>
                <c:pt idx="301" formatCode="0.0000">
                  <c:v>0.29040319652144481</c:v>
                </c:pt>
                <c:pt idx="302" formatCode="0.0000">
                  <c:v>0.28839082727453141</c:v>
                </c:pt>
                <c:pt idx="303" formatCode="0.0000">
                  <c:v>0.28639757296949936</c:v>
                </c:pt>
                <c:pt idx="304" formatCode="0.0000">
                  <c:v>0.2844190581866457</c:v>
                </c:pt>
                <c:pt idx="305" formatCode="0.0000">
                  <c:v>0.28245439085593255</c:v>
                </c:pt>
                <c:pt idx="306" formatCode="0.0000">
                  <c:v>0.28050332815437462</c:v>
                </c:pt>
                <c:pt idx="307" formatCode="0.0000">
                  <c:v>0.27856574869976025</c:v>
                </c:pt>
                <c:pt idx="308" formatCode="0.0000">
                  <c:v>0.27664155425220127</c:v>
                </c:pt>
                <c:pt idx="309" formatCode="0.0000">
                  <c:v>0.27473065140411312</c:v>
                </c:pt>
                <c:pt idx="310" formatCode="0.0000">
                  <c:v>0.27338363998694715</c:v>
                </c:pt>
                <c:pt idx="311" formatCode="0.0000">
                  <c:v>0.27105091015759697</c:v>
                </c:pt>
                <c:pt idx="312" formatCode="0.0000">
                  <c:v>0.26909587577854854</c:v>
                </c:pt>
                <c:pt idx="313" formatCode="0.0000">
                  <c:v>0.26722168422233089</c:v>
                </c:pt>
                <c:pt idx="314" formatCode="0.0000">
                  <c:v>0.26537297926778319</c:v>
                </c:pt>
                <c:pt idx="315" formatCode="0.0000">
                  <c:v>0.26353937972378166</c:v>
                </c:pt>
                <c:pt idx="316" formatCode="0.0000">
                  <c:v>0.26502303163997615</c:v>
                </c:pt>
                <c:pt idx="317" formatCode="0.0000">
                  <c:v>0.26052637878066293</c:v>
                </c:pt>
                <c:pt idx="318" formatCode="0.0000">
                  <c:v>0.2582302942981381</c:v>
                </c:pt>
                <c:pt idx="319" formatCode="0.0000">
                  <c:v>0.25635410332100567</c:v>
                </c:pt>
                <c:pt idx="320" formatCode="0.0000">
                  <c:v>0.25456611635416249</c:v>
                </c:pt>
                <c:pt idx="321" formatCode="0.0000">
                  <c:v>0.25280449284865275</c:v>
                </c:pt>
                <c:pt idx="322" formatCode="0.0000">
                  <c:v>0.25105764743199349</c:v>
                </c:pt>
                <c:pt idx="323" formatCode="0.0000">
                  <c:v>0.24932335436326117</c:v>
                </c:pt>
                <c:pt idx="324" formatCode="0.0000">
                  <c:v>0.24760113144188484</c:v>
                </c:pt>
                <c:pt idx="325" formatCode="0.0000">
                  <c:v>0.24589082163913151</c:v>
                </c:pt>
                <c:pt idx="326" formatCode="0.0000">
                  <c:v>0.24419232894827117</c:v>
                </c:pt>
                <c:pt idx="327" formatCode="0.0000">
                  <c:v>0.24250556918803112</c:v>
                </c:pt>
                <c:pt idx="328" formatCode="0.0000">
                  <c:v>0.24083046083740475</c:v>
                </c:pt>
                <c:pt idx="329" formatCode="0.0000">
                  <c:v>0.23916692332562944</c:v>
                </c:pt>
                <c:pt idx="330" formatCode="0.0000">
                  <c:v>0.23861626035111472</c:v>
                </c:pt>
                <c:pt idx="331" formatCode="0.0000">
                  <c:v>0.2360793552698332</c:v>
                </c:pt>
                <c:pt idx="332" formatCode="0.0000">
                  <c:v>0.23428313808602</c:v>
                </c:pt>
                <c:pt idx="333" formatCode="0.0000">
                  <c:v>0.23263400510797419</c:v>
                </c:pt>
                <c:pt idx="334" formatCode="0.0000">
                  <c:v>0.23102134475329364</c:v>
                </c:pt>
                <c:pt idx="335" formatCode="0.0000">
                  <c:v>0.22942449480262825</c:v>
                </c:pt>
                <c:pt idx="336" formatCode="0.0000">
                  <c:v>0.22783954498305109</c:v>
                </c:pt>
                <c:pt idx="337" formatCode="0.0000">
                  <c:v>0.22626570521220515</c:v>
                </c:pt>
                <c:pt idx="338" formatCode="0.0000">
                  <c:v>0.22470276691657137</c:v>
                </c:pt>
                <c:pt idx="339" formatCode="0.0000">
                  <c:v>0.22315063024295234</c:v>
                </c:pt>
                <c:pt idx="340" formatCode="0.0000">
                  <c:v>0.22160921600685685</c:v>
                </c:pt>
                <c:pt idx="341" formatCode="0.0000">
                  <c:v>0.22007844929149858</c:v>
                </c:pt>
                <c:pt idx="342" formatCode="0.0000">
                  <c:v>0.21855825639050228</c:v>
                </c:pt>
                <c:pt idx="343" formatCode="0.0000">
                  <c:v>0.21704856423566463</c:v>
                </c:pt>
                <c:pt idx="344" formatCode="0.0000">
                  <c:v>0.21554930028753394</c:v>
                </c:pt>
                <c:pt idx="345" formatCode="0.0000">
                  <c:v>0.21406039251220044</c:v>
                </c:pt>
                <c:pt idx="346" formatCode="0.0000">
                  <c:v>0.21258176937416254</c:v>
                </c:pt>
                <c:pt idx="347" formatCode="0.0000">
                  <c:v>0.21111335983220569</c:v>
                </c:pt>
                <c:pt idx="348" formatCode="0.0000">
                  <c:v>0.20965509333586169</c:v>
                </c:pt>
                <c:pt idx="349" formatCode="0.0000">
                  <c:v>0.20820689982199539</c:v>
                </c:pt>
                <c:pt idx="350" formatCode="0.0000">
                  <c:v>0.20676870971143432</c:v>
                </c:pt>
                <c:pt idx="351" formatCode="0.0000">
                  <c:v>0.20534045390562436</c:v>
                </c:pt>
                <c:pt idx="352" formatCode="0.0000">
                  <c:v>0.20392206378331015</c:v>
                </c:pt>
                <c:pt idx="353" formatCode="0.0000">
                  <c:v>0.20251347119723789</c:v>
                </c:pt>
                <c:pt idx="354" formatCode="0.0000">
                  <c:v>0.67461335806190137</c:v>
                </c:pt>
                <c:pt idx="355" formatCode="0.0000">
                  <c:v>0.33208231895474538</c:v>
                </c:pt>
                <c:pt idx="356" formatCode="0.0000">
                  <c:v>0.39272644202086537</c:v>
                </c:pt>
                <c:pt idx="357" formatCode="0.0000">
                  <c:v>0.35669469152240552</c:v>
                </c:pt>
                <c:pt idx="358" formatCode="0.0000">
                  <c:v>0.3354230665338197</c:v>
                </c:pt>
                <c:pt idx="359" formatCode="0.0000">
                  <c:v>0.3148505756897213</c:v>
                </c:pt>
                <c:pt idx="360" formatCode="0.0000">
                  <c:v>0.29409019704915118</c:v>
                </c:pt>
                <c:pt idx="361" formatCode="0.0000">
                  <c:v>0.27342178893735647</c:v>
                </c:pt>
                <c:pt idx="362" formatCode="0.0000">
                  <c:v>0.2538138664767986</c:v>
                </c:pt>
                <c:pt idx="363" formatCode="0.0000">
                  <c:v>0.23432823770459138</c:v>
                </c:pt>
                <c:pt idx="364" formatCode="0.0000">
                  <c:v>0.21514810774729012</c:v>
                </c:pt>
                <c:pt idx="365" formatCode="0.0000">
                  <c:v>0.20411402494212405</c:v>
                </c:pt>
                <c:pt idx="366" formatCode="0.0000">
                  <c:v>0.26883168268425017</c:v>
                </c:pt>
                <c:pt idx="367" formatCode="0.0000">
                  <c:v>0.25233011452797971</c:v>
                </c:pt>
                <c:pt idx="368" formatCode="0.0000">
                  <c:v>0.23203609357702717</c:v>
                </c:pt>
                <c:pt idx="369" formatCode="0.0000">
                  <c:v>0.23790240248909</c:v>
                </c:pt>
                <c:pt idx="370" formatCode="0.0000">
                  <c:v>0.25340057617293366</c:v>
                </c:pt>
                <c:pt idx="371" formatCode="0.0000">
                  <c:v>0.23535893887118733</c:v>
                </c:pt>
                <c:pt idx="372" formatCode="0.0000">
                  <c:v>0.21614248233266134</c:v>
                </c:pt>
                <c:pt idx="373" formatCode="0.0000">
                  <c:v>0.19736736647424255</c:v>
                </c:pt>
                <c:pt idx="374" formatCode="0.0000">
                  <c:v>0.1942179224162269</c:v>
                </c:pt>
                <c:pt idx="375" formatCode="0.0000">
                  <c:v>0.21046204538920527</c:v>
                </c:pt>
                <c:pt idx="376" formatCode="0.0000">
                  <c:v>0.19481021311641558</c:v>
                </c:pt>
                <c:pt idx="377" formatCode="0.0000">
                  <c:v>0.35251665792295139</c:v>
                </c:pt>
                <c:pt idx="378" formatCode="0.0000">
                  <c:v>0.79158377674795943</c:v>
                </c:pt>
                <c:pt idx="379" formatCode="0.0000">
                  <c:v>0.39685739273454701</c:v>
                </c:pt>
                <c:pt idx="380" formatCode="0.0000">
                  <c:v>0.49568485774551263</c:v>
                </c:pt>
                <c:pt idx="381" formatCode="0.0000">
                  <c:v>3.7557816717551993</c:v>
                </c:pt>
                <c:pt idx="382" formatCode="0.0000">
                  <c:v>0.54218775658807372</c:v>
                </c:pt>
                <c:pt idx="383" formatCode="0.0000">
                  <c:v>0.51922654390516021</c:v>
                </c:pt>
                <c:pt idx="384" formatCode="0.0000">
                  <c:v>0.50001656399471173</c:v>
                </c:pt>
                <c:pt idx="385" formatCode="0.0000">
                  <c:v>1.1436690452974534</c:v>
                </c:pt>
                <c:pt idx="386" formatCode="0.0000">
                  <c:v>1.3009134187077904</c:v>
                </c:pt>
                <c:pt idx="387" formatCode="0.0000">
                  <c:v>0.72615512049226161</c:v>
                </c:pt>
                <c:pt idx="388" formatCode="0.0000">
                  <c:v>0.78485063826627122</c:v>
                </c:pt>
                <c:pt idx="389" formatCode="0.0000">
                  <c:v>0.69345670566478546</c:v>
                </c:pt>
                <c:pt idx="390" formatCode="0.0000">
                  <c:v>1.4281494757938882</c:v>
                </c:pt>
                <c:pt idx="391" formatCode="0.0000">
                  <c:v>2.9482687091898185</c:v>
                </c:pt>
                <c:pt idx="392" formatCode="0.0000">
                  <c:v>0.85718947798041434</c:v>
                </c:pt>
                <c:pt idx="393" formatCode="0.0000">
                  <c:v>1.0913491985660482</c:v>
                </c:pt>
                <c:pt idx="394" formatCode="0.0000">
                  <c:v>0.88335770636611199</c:v>
                </c:pt>
                <c:pt idx="395" formatCode="0.0000">
                  <c:v>0.87671419892626545</c:v>
                </c:pt>
                <c:pt idx="396" formatCode="0.0000">
                  <c:v>0.85132593362987086</c:v>
                </c:pt>
                <c:pt idx="397" formatCode="0.0000">
                  <c:v>0.8268178562468238</c:v>
                </c:pt>
                <c:pt idx="398" formatCode="0.0000">
                  <c:v>0.80244224179560963</c:v>
                </c:pt>
                <c:pt idx="399" formatCode="0.0000">
                  <c:v>0.77806031913618035</c:v>
                </c:pt>
                <c:pt idx="400" formatCode="0.0000">
                  <c:v>0.75436235296898069</c:v>
                </c:pt>
                <c:pt idx="401" formatCode="0.0000">
                  <c:v>0.73069646340968852</c:v>
                </c:pt>
                <c:pt idx="402" formatCode="0.0000">
                  <c:v>3.1955738186802471</c:v>
                </c:pt>
                <c:pt idx="403" formatCode="0.0000">
                  <c:v>0.86625945972401686</c:v>
                </c:pt>
                <c:pt idx="404" formatCode="0.0000">
                  <c:v>0.9677207993851884</c:v>
                </c:pt>
                <c:pt idx="405" formatCode="0.0000">
                  <c:v>0.90399623149834207</c:v>
                </c:pt>
                <c:pt idx="406" formatCode="0.0000">
                  <c:v>0.88139794901982127</c:v>
                </c:pt>
                <c:pt idx="407" formatCode="0.0000">
                  <c:v>0.96393905217087905</c:v>
                </c:pt>
                <c:pt idx="408" formatCode="0.0000">
                  <c:v>0.88820893805845191</c:v>
                </c:pt>
                <c:pt idx="409" formatCode="0.0000">
                  <c:v>0.86306059929828116</c:v>
                </c:pt>
                <c:pt idx="410" formatCode="0.0000">
                  <c:v>1.130341667283941</c:v>
                </c:pt>
                <c:pt idx="411" formatCode="0.0000">
                  <c:v>3.1143228562804124</c:v>
                </c:pt>
                <c:pt idx="412" formatCode="0.0000">
                  <c:v>0.98715550166696542</c:v>
                </c:pt>
                <c:pt idx="413" formatCode="0.0000">
                  <c:v>1.0035498462138084</c:v>
                </c:pt>
                <c:pt idx="414" formatCode="0.0000">
                  <c:v>1.206791711386392</c:v>
                </c:pt>
                <c:pt idx="415" formatCode="0.0000">
                  <c:v>1.5991091700898254</c:v>
                </c:pt>
                <c:pt idx="416" formatCode="0.0000">
                  <c:v>2.3014473313886992</c:v>
                </c:pt>
                <c:pt idx="417" formatCode="0.0000">
                  <c:v>1.1316179503755324</c:v>
                </c:pt>
                <c:pt idx="418" formatCode="0.0000">
                  <c:v>1.4289790157356435</c:v>
                </c:pt>
                <c:pt idx="419" formatCode="0.0000">
                  <c:v>1.152655340230659</c:v>
                </c:pt>
                <c:pt idx="420" formatCode="0.0000">
                  <c:v>1.1265661689983544</c:v>
                </c:pt>
                <c:pt idx="421" formatCode="0.0000">
                  <c:v>1.1004134557556522</c:v>
                </c:pt>
                <c:pt idx="422" formatCode="0.0000">
                  <c:v>1.1593459958487904</c:v>
                </c:pt>
                <c:pt idx="423" formatCode="0.0000">
                  <c:v>1.5099234627494778</c:v>
                </c:pt>
                <c:pt idx="424" formatCode="0.0000">
                  <c:v>3.1830416796154948</c:v>
                </c:pt>
                <c:pt idx="425" formatCode="0.0000">
                  <c:v>1.2714245479582604</c:v>
                </c:pt>
                <c:pt idx="426" formatCode="0.0000">
                  <c:v>1.402728309646762</c:v>
                </c:pt>
                <c:pt idx="427" formatCode="0.0000">
                  <c:v>1.3538835685269108</c:v>
                </c:pt>
                <c:pt idx="428" formatCode="0.0000">
                  <c:v>1.2980813543216907</c:v>
                </c:pt>
                <c:pt idx="429" formatCode="0.0000">
                  <c:v>1.2695417861259815</c:v>
                </c:pt>
                <c:pt idx="430" formatCode="0.0000">
                  <c:v>1.3009594201065111</c:v>
                </c:pt>
                <c:pt idx="431" formatCode="0.0000">
                  <c:v>1.2958594910896259</c:v>
                </c:pt>
                <c:pt idx="432" formatCode="0.0000">
                  <c:v>1.3199473116372875</c:v>
                </c:pt>
                <c:pt idx="433" formatCode="0.0000">
                  <c:v>3.4131990209510041</c:v>
                </c:pt>
                <c:pt idx="434" formatCode="0.0000">
                  <c:v>1.3829934353652478</c:v>
                </c:pt>
                <c:pt idx="435" formatCode="0.0000">
                  <c:v>1.3548042300960108</c:v>
                </c:pt>
                <c:pt idx="436" formatCode="0.0000">
                  <c:v>1.3351227868333699</c:v>
                </c:pt>
                <c:pt idx="437" formatCode="0.0000">
                  <c:v>1.3075744916927556</c:v>
                </c:pt>
                <c:pt idx="438" formatCode="0.0000">
                  <c:v>1.2806156153652397</c:v>
                </c:pt>
                <c:pt idx="439" formatCode="0.0000">
                  <c:v>1.2537191377271888</c:v>
                </c:pt>
                <c:pt idx="440" formatCode="0.0000">
                  <c:v>2.9993034803589396</c:v>
                </c:pt>
                <c:pt idx="441" formatCode="0.0000">
                  <c:v>1.5945015699608358</c:v>
                </c:pt>
                <c:pt idx="442" formatCode="0.0000">
                  <c:v>1.3878882205132461</c:v>
                </c:pt>
                <c:pt idx="443" formatCode="0.0000">
                  <c:v>1.3602516917807563</c:v>
                </c:pt>
                <c:pt idx="444" formatCode="0.0000">
                  <c:v>1.3327807376586915</c:v>
                </c:pt>
                <c:pt idx="445" formatCode="0.0000">
                  <c:v>1.3406162083612942</c:v>
                </c:pt>
                <c:pt idx="446" formatCode="0.0000">
                  <c:v>1.3463746301292536</c:v>
                </c:pt>
                <c:pt idx="447" formatCode="0.0000">
                  <c:v>1.6484412438658771</c:v>
                </c:pt>
                <c:pt idx="448" formatCode="0.0000">
                  <c:v>4.1339487054718358</c:v>
                </c:pt>
                <c:pt idx="449" formatCode="0.0000">
                  <c:v>3.920831079611272</c:v>
                </c:pt>
                <c:pt idx="450" formatCode="0.0000">
                  <c:v>1.593920525007225</c:v>
                </c:pt>
                <c:pt idx="451" formatCode="0.0000">
                  <c:v>1.5664975038963163</c:v>
                </c:pt>
                <c:pt idx="452" formatCode="0.0000">
                  <c:v>1.8064537637336979</c:v>
                </c:pt>
                <c:pt idx="453" formatCode="0.0000">
                  <c:v>1.5793330970060453</c:v>
                </c:pt>
                <c:pt idx="454" formatCode="0.0000">
                  <c:v>1.550996927454253</c:v>
                </c:pt>
                <c:pt idx="455" formatCode="0.0000">
                  <c:v>1.5232970522049483</c:v>
                </c:pt>
                <c:pt idx="456" formatCode="0.0000">
                  <c:v>1.4961018006171636</c:v>
                </c:pt>
                <c:pt idx="457" formatCode="0.0000">
                  <c:v>1.469485473538509</c:v>
                </c:pt>
                <c:pt idx="458" formatCode="0.0000">
                  <c:v>1.4434797713810581</c:v>
                </c:pt>
                <c:pt idx="459" formatCode="0.0000">
                  <c:v>1.4175137329424112</c:v>
                </c:pt>
                <c:pt idx="460" formatCode="0.0000">
                  <c:v>1.3921900531198508</c:v>
                </c:pt>
                <c:pt idx="461" formatCode="0.0000">
                  <c:v>1.3676171922592359</c:v>
                </c:pt>
                <c:pt idx="462" formatCode="0.0000">
                  <c:v>1.3429129984851667</c:v>
                </c:pt>
                <c:pt idx="463" formatCode="0.0000">
                  <c:v>1.318478123955686</c:v>
                </c:pt>
                <c:pt idx="464" formatCode="0.0000">
                  <c:v>1.2944674556553784</c:v>
                </c:pt>
                <c:pt idx="465" formatCode="0.0000">
                  <c:v>1.2711479500737455</c:v>
                </c:pt>
                <c:pt idx="466" formatCode="0.0000">
                  <c:v>1.2480040437687194</c:v>
                </c:pt>
                <c:pt idx="467" formatCode="0.0000">
                  <c:v>1.2672897187176291</c:v>
                </c:pt>
                <c:pt idx="468" formatCode="0.0000">
                  <c:v>1.2945470316691374</c:v>
                </c:pt>
                <c:pt idx="469" formatCode="0.0000">
                  <c:v>1.2708123187632927</c:v>
                </c:pt>
                <c:pt idx="470" formatCode="0.0000">
                  <c:v>1.2468111099466097</c:v>
                </c:pt>
                <c:pt idx="471" formatCode="0.0000">
                  <c:v>1.2233875821775717</c:v>
                </c:pt>
                <c:pt idx="472" formatCode="0.0000">
                  <c:v>1.2001552536947167</c:v>
                </c:pt>
                <c:pt idx="473" formatCode="0.0000">
                  <c:v>1.1776758720428764</c:v>
                </c:pt>
                <c:pt idx="474" formatCode="0.0000">
                  <c:v>1.1547049416663135</c:v>
                </c:pt>
                <c:pt idx="475" formatCode="0.0000">
                  <c:v>1.1328912570116711</c:v>
                </c:pt>
                <c:pt idx="476" formatCode="0.0000">
                  <c:v>1.1181332642501374</c:v>
                </c:pt>
                <c:pt idx="477" formatCode="0.0000">
                  <c:v>1.1091186877222368</c:v>
                </c:pt>
                <c:pt idx="478" formatCode="0.0000">
                  <c:v>1.1012170066311149</c:v>
                </c:pt>
                <c:pt idx="479" formatCode="0.0000">
                  <c:v>1.093565567584597</c:v>
                </c:pt>
                <c:pt idx="480" formatCode="0.0000">
                  <c:v>1.0860034193926669</c:v>
                </c:pt>
                <c:pt idx="481" formatCode="0.0000">
                  <c:v>1.0785002928151119</c:v>
                </c:pt>
                <c:pt idx="482" formatCode="0.0000">
                  <c:v>1.0710502579014394</c:v>
                </c:pt>
                <c:pt idx="483" formatCode="0.0000">
                  <c:v>1.0636519194956184</c:v>
                </c:pt>
                <c:pt idx="484" formatCode="0.0000">
                  <c:v>1.6871852704862933</c:v>
                </c:pt>
                <c:pt idx="485" formatCode="0.0000">
                  <c:v>1.1543611439956534</c:v>
                </c:pt>
                <c:pt idx="486" formatCode="0.0000">
                  <c:v>1.1447151518524235</c:v>
                </c:pt>
                <c:pt idx="487" formatCode="0.0000">
                  <c:v>1.1233923276954363</c:v>
                </c:pt>
                <c:pt idx="488" formatCode="0.0000">
                  <c:v>1.4486529062421605</c:v>
                </c:pt>
                <c:pt idx="489" formatCode="0.0000">
                  <c:v>1.1878658268325462</c:v>
                </c:pt>
                <c:pt idx="490" formatCode="0.0000">
                  <c:v>1.1738447289886762</c:v>
                </c:pt>
                <c:pt idx="491" formatCode="0.0000">
                  <c:v>1.152121294059</c:v>
                </c:pt>
                <c:pt idx="492" formatCode="0.0000">
                  <c:v>1.1304214394490379</c:v>
                </c:pt>
                <c:pt idx="493" formatCode="0.0000">
                  <c:v>1.1093806838880809</c:v>
                </c:pt>
                <c:pt idx="494" formatCode="0.0000">
                  <c:v>1.0889184835899566</c:v>
                </c:pt>
                <c:pt idx="495" formatCode="0.0000">
                  <c:v>1.0964267041268358</c:v>
                </c:pt>
                <c:pt idx="496" formatCode="0.0000">
                  <c:v>1.0763194479802967</c:v>
                </c:pt>
                <c:pt idx="497" formatCode="0.0000">
                  <c:v>1.0565112035692097</c:v>
                </c:pt>
                <c:pt idx="498" formatCode="0.0000">
                  <c:v>1.0370295144082149</c:v>
                </c:pt>
                <c:pt idx="499" formatCode="0.0000">
                  <c:v>1.0174866121610091</c:v>
                </c:pt>
                <c:pt idx="500" formatCode="0.0000">
                  <c:v>0.99807665617524133</c:v>
                </c:pt>
                <c:pt idx="501" formatCode="0.0000">
                  <c:v>0.97949329800502893</c:v>
                </c:pt>
                <c:pt idx="502" formatCode="0.0000">
                  <c:v>0.96127894145207593</c:v>
                </c:pt>
                <c:pt idx="503" formatCode="0.0000">
                  <c:v>0.9434884541509736</c:v>
                </c:pt>
                <c:pt idx="504" formatCode="0.0000">
                  <c:v>0.93685108079776014</c:v>
                </c:pt>
                <c:pt idx="505" formatCode="0.0000">
                  <c:v>0.91979514575353682</c:v>
                </c:pt>
                <c:pt idx="506" formatCode="0.0000">
                  <c:v>0.9081322109846528</c:v>
                </c:pt>
                <c:pt idx="507" formatCode="0.0000">
                  <c:v>0.90087049117956919</c:v>
                </c:pt>
                <c:pt idx="508" formatCode="0.0000">
                  <c:v>0.89446357866567749</c:v>
                </c:pt>
                <c:pt idx="509" formatCode="0.0000">
                  <c:v>0.88828477585336907</c:v>
                </c:pt>
                <c:pt idx="510" formatCode="0.0000">
                  <c:v>0.88211512293359606</c:v>
                </c:pt>
                <c:pt idx="511" formatCode="0.0000">
                  <c:v>0.87601560997580519</c:v>
                </c:pt>
                <c:pt idx="512" formatCode="0.0000">
                  <c:v>0.86996335512481049</c:v>
                </c:pt>
                <c:pt idx="513" formatCode="0.0000">
                  <c:v>0.86395386082352355</c:v>
                </c:pt>
                <c:pt idx="514" formatCode="0.0000">
                  <c:v>0.85798605490401492</c:v>
                </c:pt>
                <c:pt idx="515" formatCode="0.0000">
                  <c:v>0.85205950473817416</c:v>
                </c:pt>
                <c:pt idx="516" formatCode="0.0000">
                  <c:v>0.84617389841026169</c:v>
                </c:pt>
                <c:pt idx="517" formatCode="0.0000">
                  <c:v>0.84032894808315439</c:v>
                </c:pt>
                <c:pt idx="518" formatCode="0.0000">
                  <c:v>0.83452437199094154</c:v>
                </c:pt>
                <c:pt idx="519" formatCode="0.0000">
                  <c:v>0.82875989108343195</c:v>
                </c:pt>
                <c:pt idx="520" formatCode="0.0000">
                  <c:v>0.82303522835409515</c:v>
                </c:pt>
                <c:pt idx="521" formatCode="0.0000">
                  <c:v>0.81735010875868364</c:v>
                </c:pt>
                <c:pt idx="522" formatCode="0.0000">
                  <c:v>0.81170425915281941</c:v>
                </c:pt>
                <c:pt idx="523" formatCode="0.0000">
                  <c:v>0.80609740827032161</c:v>
                </c:pt>
                <c:pt idx="524" formatCode="0.0000">
                  <c:v>2.6093987699791241</c:v>
                </c:pt>
                <c:pt idx="525" formatCode="0.0000">
                  <c:v>0.97512093553276202</c:v>
                </c:pt>
                <c:pt idx="526" formatCode="0.0000">
                  <c:v>0.95826064659406762</c:v>
                </c:pt>
                <c:pt idx="527" formatCode="0.0000">
                  <c:v>0.94085455701666354</c:v>
                </c:pt>
                <c:pt idx="528" formatCode="0.0000">
                  <c:v>0.92351522553483822</c:v>
                </c:pt>
                <c:pt idx="529" formatCode="0.0000">
                  <c:v>0.94770617743525709</c:v>
                </c:pt>
                <c:pt idx="530" formatCode="0.0000">
                  <c:v>0.93060168657205911</c:v>
                </c:pt>
                <c:pt idx="531" formatCode="0.0000">
                  <c:v>0.91369161224840734</c:v>
                </c:pt>
                <c:pt idx="532" formatCode="0.0000">
                  <c:v>0.89691831752490803</c:v>
                </c:pt>
                <c:pt idx="533" formatCode="0.0000">
                  <c:v>0.88324616181175131</c:v>
                </c:pt>
                <c:pt idx="534" formatCode="0.0000">
                  <c:v>0.87638684006249279</c:v>
                </c:pt>
                <c:pt idx="535" formatCode="0.0000">
                  <c:v>0.85931762413543633</c:v>
                </c:pt>
                <c:pt idx="536" formatCode="0.0000">
                  <c:v>0.84310969641013811</c:v>
                </c:pt>
                <c:pt idx="537" formatCode="0.0000">
                  <c:v>0.82691501985431581</c:v>
                </c:pt>
                <c:pt idx="538" formatCode="0.0000">
                  <c:v>0.81099936047562637</c:v>
                </c:pt>
                <c:pt idx="539" formatCode="0.0000">
                  <c:v>0.79533029062155136</c:v>
                </c:pt>
                <c:pt idx="540" formatCode="0.0000">
                  <c:v>0.77979617688333036</c:v>
                </c:pt>
                <c:pt idx="541" formatCode="0.0000">
                  <c:v>0.76457981041154577</c:v>
                </c:pt>
                <c:pt idx="542" formatCode="0.0000">
                  <c:v>0.74954219000460998</c:v>
                </c:pt>
                <c:pt idx="543" formatCode="0.0000">
                  <c:v>0.73470577526201475</c:v>
                </c:pt>
                <c:pt idx="544" formatCode="0.0000">
                  <c:v>0.72027751820143682</c:v>
                </c:pt>
                <c:pt idx="545" formatCode="0.0000">
                  <c:v>0.70580103093003987</c:v>
                </c:pt>
                <c:pt idx="546" formatCode="0.0000">
                  <c:v>0.69177723794254886</c:v>
                </c:pt>
                <c:pt idx="547" formatCode="0.0000">
                  <c:v>0.68339174789226853</c:v>
                </c:pt>
                <c:pt idx="548" formatCode="0.0000">
                  <c:v>0.67799946827620305</c:v>
                </c:pt>
                <c:pt idx="549" formatCode="0.0000">
                  <c:v>0.67319108240876768</c:v>
                </c:pt>
                <c:pt idx="550" formatCode="0.0000">
                  <c:v>0.66851771395454029</c:v>
                </c:pt>
                <c:pt idx="551" formatCode="0.0000">
                  <c:v>0.66389558594901421</c:v>
                </c:pt>
                <c:pt idx="552" formatCode="0.0000">
                  <c:v>0.65930891612472164</c:v>
                </c:pt>
                <c:pt idx="553" formatCode="0.0000">
                  <c:v>0.65475458629564043</c:v>
                </c:pt>
                <c:pt idx="554" formatCode="0.0000">
                  <c:v>0.65023183797841</c:v>
                </c:pt>
                <c:pt idx="555" formatCode="0.0000">
                  <c:v>0.64574035337146063</c:v>
                </c:pt>
                <c:pt idx="556" formatCode="0.0000">
                  <c:v>0.64127989796208484</c:v>
                </c:pt>
                <c:pt idx="557" formatCode="0.0000">
                  <c:v>0.63685025395976147</c:v>
                </c:pt>
                <c:pt idx="558" formatCode="0.0000">
                  <c:v>0.63245120789089904</c:v>
                </c:pt>
                <c:pt idx="559" formatCode="0.0000">
                  <c:v>0.62808254828026255</c:v>
                </c:pt>
                <c:pt idx="560" formatCode="0.0000">
                  <c:v>0.62374406521092929</c:v>
                </c:pt>
                <c:pt idx="561" formatCode="0.0000">
                  <c:v>0.61943555023414509</c:v>
                </c:pt>
                <c:pt idx="562" formatCode="0.0000">
                  <c:v>0.61653352589506416</c:v>
                </c:pt>
                <c:pt idx="563" formatCode="0.0000">
                  <c:v>0.61116399003428123</c:v>
                </c:pt>
                <c:pt idx="564" formatCode="0.0000">
                  <c:v>0.60673549953435479</c:v>
                </c:pt>
                <c:pt idx="565" formatCode="0.0000">
                  <c:v>0.60443336625788135</c:v>
                </c:pt>
                <c:pt idx="566" formatCode="0.0000">
                  <c:v>0.59869590633941916</c:v>
                </c:pt>
                <c:pt idx="567" formatCode="0.0000">
                  <c:v>0.59426945400744025</c:v>
                </c:pt>
                <c:pt idx="568" formatCode="0.0000">
                  <c:v>0.59011034921646377</c:v>
                </c:pt>
                <c:pt idx="569" formatCode="0.0000">
                  <c:v>0.58602406811371677</c:v>
                </c:pt>
                <c:pt idx="570" formatCode="0.0000">
                  <c:v>0.81041778768228445</c:v>
                </c:pt>
                <c:pt idx="571" formatCode="0.0000">
                  <c:v>0.67860212885643367</c:v>
                </c:pt>
                <c:pt idx="572" formatCode="0.0000">
                  <c:v>1.3575114005897682</c:v>
                </c:pt>
                <c:pt idx="573" formatCode="0.0000">
                  <c:v>0.79469555213890131</c:v>
                </c:pt>
                <c:pt idx="574" formatCode="0.0000">
                  <c:v>0.78766480350699508</c:v>
                </c:pt>
                <c:pt idx="575" formatCode="0.0000">
                  <c:v>0.77000279124412618</c:v>
                </c:pt>
                <c:pt idx="576" formatCode="0.0000">
                  <c:v>0.75244328704752839</c:v>
                </c:pt>
                <c:pt idx="577" formatCode="0.0000">
                  <c:v>0.73525171927192823</c:v>
                </c:pt>
                <c:pt idx="578" formatCode="0.0000">
                  <c:v>0.7184533624379239</c:v>
                </c:pt>
                <c:pt idx="579" formatCode="0.0000">
                  <c:v>0.70198385783144568</c:v>
                </c:pt>
                <c:pt idx="580" formatCode="0.0000">
                  <c:v>0.68550878527454706</c:v>
                </c:pt>
                <c:pt idx="581" formatCode="0.0000">
                  <c:v>0.66941904613040049</c:v>
                </c:pt>
                <c:pt idx="582" formatCode="0.0000">
                  <c:v>0.65316337185759932</c:v>
                </c:pt>
                <c:pt idx="583" formatCode="0.0000">
                  <c:v>0.63701527742815212</c:v>
                </c:pt>
                <c:pt idx="584" formatCode="0.0000">
                  <c:v>0.62044380213230665</c:v>
                </c:pt>
                <c:pt idx="585" formatCode="0.0000">
                  <c:v>0.60451038896607312</c:v>
                </c:pt>
                <c:pt idx="586" formatCode="0.0000">
                  <c:v>0.58864547038910253</c:v>
                </c:pt>
                <c:pt idx="587" formatCode="0.0000">
                  <c:v>0.58411454993310929</c:v>
                </c:pt>
                <c:pt idx="588" formatCode="0.0000">
                  <c:v>0.57962132654691301</c:v>
                </c:pt>
                <c:pt idx="589" formatCode="0.0000">
                  <c:v>0.5638299085445595</c:v>
                </c:pt>
                <c:pt idx="590" formatCode="0.0000">
                  <c:v>0.5482615923545483</c:v>
                </c:pt>
                <c:pt idx="591" formatCode="0.0000">
                  <c:v>0.53294624167244375</c:v>
                </c:pt>
                <c:pt idx="592" formatCode="0.0000">
                  <c:v>0.51801100975019487</c:v>
                </c:pt>
                <c:pt idx="593" formatCode="0.0000">
                  <c:v>0.50329023024333486</c:v>
                </c:pt>
                <c:pt idx="594" formatCode="0.0000">
                  <c:v>0.4941019338681194</c:v>
                </c:pt>
                <c:pt idx="595" formatCode="0.0000">
                  <c:v>0.48962519541264177</c:v>
                </c:pt>
                <c:pt idx="596" formatCode="0.0000">
                  <c:v>0.48624142292057487</c:v>
                </c:pt>
                <c:pt idx="597" formatCode="0.0000">
                  <c:v>0.48288104703959994</c:v>
                </c:pt>
                <c:pt idx="598" formatCode="0.0000">
                  <c:v>0.47954390583829448</c:v>
                </c:pt>
                <c:pt idx="599" formatCode="0.0000">
                  <c:v>0.47604142315671927</c:v>
                </c:pt>
                <c:pt idx="600" formatCode="0.0000">
                  <c:v>0.47271777487376809</c:v>
                </c:pt>
                <c:pt idx="601" formatCode="0.0000">
                  <c:v>0.4694458839150833</c:v>
                </c:pt>
                <c:pt idx="602" formatCode="0.0000">
                  <c:v>0.46620195691262745</c:v>
                </c:pt>
                <c:pt idx="603" formatCode="0.0000">
                  <c:v>0.46298143618275711</c:v>
                </c:pt>
                <c:pt idx="604" formatCode="0.0000">
                  <c:v>0.45978334722971081</c:v>
                </c:pt>
                <c:pt idx="605" formatCode="0.0000">
                  <c:v>0.45660739159334468</c:v>
                </c:pt>
                <c:pt idx="606" formatCode="0.0000">
                  <c:v>0.45345337388595641</c:v>
                </c:pt>
                <c:pt idx="607" formatCode="0.0000">
                  <c:v>0.45032113492560261</c:v>
                </c:pt>
                <c:pt idx="608" formatCode="0.0000">
                  <c:v>0.44721053819523748</c:v>
                </c:pt>
                <c:pt idx="609" formatCode="0.0000">
                  <c:v>0.4441214290946055</c:v>
                </c:pt>
                <c:pt idx="610" formatCode="0.0000">
                  <c:v>0.4410536582468178</c:v>
                </c:pt>
                <c:pt idx="611" formatCode="0.0000">
                  <c:v>0.43800707808069028</c:v>
                </c:pt>
                <c:pt idx="612" formatCode="0.0000">
                  <c:v>0.43498154218850987</c:v>
                </c:pt>
                <c:pt idx="613" formatCode="0.0000">
                  <c:v>0.43197690520071597</c:v>
                </c:pt>
                <c:pt idx="614" formatCode="0.0000">
                  <c:v>0.42899302275688694</c:v>
                </c:pt>
                <c:pt idx="615" formatCode="0.0000">
                  <c:v>0.42602975149471395</c:v>
                </c:pt>
                <c:pt idx="616" formatCode="0.0000">
                  <c:v>0.42308694904229482</c:v>
                </c:pt>
                <c:pt idx="617" formatCode="0.0000">
                  <c:v>0.42016447401125256</c:v>
                </c:pt>
                <c:pt idx="618" formatCode="0.0000">
                  <c:v>0.41726218598982406</c:v>
                </c:pt>
                <c:pt idx="619" formatCode="0.0000">
                  <c:v>0.41437994553614688</c:v>
                </c:pt>
                <c:pt idx="620" formatCode="0.0000">
                  <c:v>0.41151761417155514</c:v>
                </c:pt>
                <c:pt idx="621" formatCode="0.0000">
                  <c:v>0.40867505437392504</c:v>
                </c:pt>
                <c:pt idx="622" formatCode="0.0000">
                  <c:v>0.40585212957106753</c:v>
                </c:pt>
                <c:pt idx="623" formatCode="0.0000">
                  <c:v>0.40304870413416666</c:v>
                </c:pt>
                <c:pt idx="624" formatCode="0.0000">
                  <c:v>0.40026464337126316</c:v>
                </c:pt>
                <c:pt idx="625" formatCode="0.0000">
                  <c:v>0.39749981352078301</c:v>
                </c:pt>
                <c:pt idx="626" formatCode="0.0000">
                  <c:v>0.39475408174511084</c:v>
                </c:pt>
                <c:pt idx="627" formatCode="0.0000">
                  <c:v>0.39202731612420783</c:v>
                </c:pt>
                <c:pt idx="628" formatCode="0.0000">
                  <c:v>0.38931938564927326</c:v>
                </c:pt>
                <c:pt idx="629" formatCode="0.0000">
                  <c:v>0.38663016021645052</c:v>
                </c:pt>
                <c:pt idx="630" formatCode="0.0000">
                  <c:v>0.38395951062057582</c:v>
                </c:pt>
                <c:pt idx="631" formatCode="0.0000">
                  <c:v>0.38130730854897077</c:v>
                </c:pt>
                <c:pt idx="632" formatCode="0.0000">
                  <c:v>0.37867342657527725</c:v>
                </c:pt>
                <c:pt idx="633" formatCode="0.0000">
                  <c:v>0.37605773815333526</c:v>
                </c:pt>
                <c:pt idx="634" formatCode="0.0000">
                  <c:v>0.37346011761110315</c:v>
                </c:pt>
                <c:pt idx="635" formatCode="0.0000">
                  <c:v>0.37088044014461941</c:v>
                </c:pt>
                <c:pt idx="636" formatCode="0.0000">
                  <c:v>0.36831858181200633</c:v>
                </c:pt>
                <c:pt idx="637" formatCode="0.0000">
                  <c:v>0.36577441952751544</c:v>
                </c:pt>
                <c:pt idx="638" formatCode="0.0000">
                  <c:v>0.36324783105561359</c:v>
                </c:pt>
                <c:pt idx="639" formatCode="0.0000">
                  <c:v>0.36073869500511013</c:v>
                </c:pt>
                <c:pt idx="640" formatCode="0.0000">
                  <c:v>0.35824689082332462</c:v>
                </c:pt>
                <c:pt idx="641" formatCode="0.0000">
                  <c:v>0.35577229879029482</c:v>
                </c:pt>
                <c:pt idx="642" formatCode="0.0000">
                  <c:v>0.35331480001302462</c:v>
                </c:pt>
                <c:pt idx="643" formatCode="0.0000">
                  <c:v>0.35087427641977192</c:v>
                </c:pt>
                <c:pt idx="644" formatCode="0.0000">
                  <c:v>0.34845061075437561</c:v>
                </c:pt>
                <c:pt idx="645" formatCode="0.0000">
                  <c:v>0.34604368657062218</c:v>
                </c:pt>
                <c:pt idx="646" formatCode="0.0000">
                  <c:v>0.3436533882266507</c:v>
                </c:pt>
                <c:pt idx="647" formatCode="0.0000">
                  <c:v>0.34127960087939702</c:v>
                </c:pt>
                <c:pt idx="648" formatCode="0.0000">
                  <c:v>0.34084963185000566</c:v>
                </c:pt>
                <c:pt idx="649" formatCode="0.0000">
                  <c:v>0.33721539856844129</c:v>
                </c:pt>
                <c:pt idx="650" formatCode="0.0000">
                  <c:v>0.33437429469057933</c:v>
                </c:pt>
                <c:pt idx="651" formatCode="0.0000">
                  <c:v>0.33196929125205782</c:v>
                </c:pt>
                <c:pt idx="652" formatCode="0.0000">
                  <c:v>0.32965846174473168</c:v>
                </c:pt>
                <c:pt idx="653" formatCode="0.0000">
                  <c:v>0.32737803876441668</c:v>
                </c:pt>
                <c:pt idx="654" formatCode="0.0000">
                  <c:v>0.32511605784740089</c:v>
                </c:pt>
                <c:pt idx="655" formatCode="0.0000">
                  <c:v>0.32287020254566828</c:v>
                </c:pt>
                <c:pt idx="656" formatCode="0.0000">
                  <c:v>0.35677649024717528</c:v>
                </c:pt>
                <c:pt idx="657" formatCode="0.0000">
                  <c:v>0.44680991433181766</c:v>
                </c:pt>
                <c:pt idx="658" formatCode="0.0000">
                  <c:v>0.39130762570849187</c:v>
                </c:pt>
                <c:pt idx="659" formatCode="0.0000">
                  <c:v>0.37128889513665048</c:v>
                </c:pt>
                <c:pt idx="660" formatCode="0.0000">
                  <c:v>0.35203337471096824</c:v>
                </c:pt>
                <c:pt idx="661" formatCode="0.0000">
                  <c:v>0.33299790934416895</c:v>
                </c:pt>
                <c:pt idx="662" formatCode="0.0000">
                  <c:v>0.31418061692575</c:v>
                </c:pt>
                <c:pt idx="663" formatCode="0.0000">
                  <c:v>0.30668334803748354</c:v>
                </c:pt>
                <c:pt idx="664" formatCode="0.0000">
                  <c:v>0.3035728577187583</c:v>
                </c:pt>
                <c:pt idx="665" formatCode="0.0000">
                  <c:v>0.30129117025201235</c:v>
                </c:pt>
                <c:pt idx="666" formatCode="0.0000">
                  <c:v>0.29917559240359631</c:v>
                </c:pt>
                <c:pt idx="667" formatCode="0.0000">
                  <c:v>0.29710262779209889</c:v>
                </c:pt>
                <c:pt idx="668" formatCode="0.0000">
                  <c:v>0.29504919668524004</c:v>
                </c:pt>
                <c:pt idx="669" formatCode="0.0000">
                  <c:v>0.2930109207720929</c:v>
                </c:pt>
                <c:pt idx="670" formatCode="0.0000">
                  <c:v>0.29098690511136638</c:v>
                </c:pt>
                <c:pt idx="671" formatCode="0.0000">
                  <c:v>0.2889769040286555</c:v>
                </c:pt>
                <c:pt idx="672" formatCode="0.0000">
                  <c:v>0.28698079331002485</c:v>
                </c:pt>
                <c:pt idx="673" formatCode="0.0000">
                  <c:v>0.28499847190342287</c:v>
                </c:pt>
                <c:pt idx="674" formatCode="0.0000">
                  <c:v>0.28302984360852662</c:v>
                </c:pt>
                <c:pt idx="675" formatCode="0.0000">
                  <c:v>0.2816255054833397</c:v>
                </c:pt>
                <c:pt idx="676" formatCode="0.0000">
                  <c:v>0.27923584493046583</c:v>
                </c:pt>
                <c:pt idx="677" formatCode="0.0000">
                  <c:v>0.27722427307712627</c:v>
                </c:pt>
                <c:pt idx="678" formatCode="0.0000">
                  <c:v>0.27529393457947904</c:v>
                </c:pt>
                <c:pt idx="679" formatCode="0.0000">
                  <c:v>0.27338947051875601</c:v>
                </c:pt>
                <c:pt idx="680" formatCode="0.0000">
                  <c:v>0.27150049702485946</c:v>
                </c:pt>
                <c:pt idx="681" formatCode="0.0000">
                  <c:v>0.2729291574869705</c:v>
                </c:pt>
                <c:pt idx="682" formatCode="0.0000">
                  <c:v>0.26837789302729381</c:v>
                </c:pt>
                <c:pt idx="683" formatCode="0.0000">
                  <c:v>0.26602757417428413</c:v>
                </c:pt>
                <c:pt idx="684" formatCode="0.0000">
                  <c:v>0.26409752345082843</c:v>
                </c:pt>
                <c:pt idx="685" formatCode="0.0000">
                  <c:v>0.26225604877410558</c:v>
                </c:pt>
                <c:pt idx="686" formatCode="0.0000">
                  <c:v>0.2604413070253162</c:v>
                </c:pt>
                <c:pt idx="687" formatCode="0.0000">
                  <c:v>0.25864171027988514</c:v>
                </c:pt>
                <c:pt idx="688" formatCode="0.0000">
                  <c:v>0.25685503026242512</c:v>
                </c:pt>
                <c:pt idx="689" formatCode="0.0000">
                  <c:v>0.25508078225540848</c:v>
                </c:pt>
                <c:pt idx="690" formatCode="0.0000">
                  <c:v>0.25331880673053137</c:v>
                </c:pt>
                <c:pt idx="691" formatCode="0.0000">
                  <c:v>0.25156900519875863</c:v>
                </c:pt>
                <c:pt idx="692" formatCode="0.0000">
                  <c:v>0.24983129101365878</c:v>
                </c:pt>
                <c:pt idx="693" formatCode="0.0000">
                  <c:v>0.24810558020609483</c:v>
                </c:pt>
                <c:pt idx="694" formatCode="0.0000">
                  <c:v>0.24639178977408421</c:v>
                </c:pt>
                <c:pt idx="695" formatCode="0.0000">
                  <c:v>0.24579122100160997</c:v>
                </c:pt>
                <c:pt idx="696" formatCode="0.0000">
                  <c:v>0.24320475484689602</c:v>
                </c:pt>
                <c:pt idx="697" formatCode="0.0000">
                  <c:v>0.24135931893299131</c:v>
                </c:pt>
                <c:pt idx="698" formatCode="0.0000">
                  <c:v>0.23966130720345663</c:v>
                </c:pt>
                <c:pt idx="699" formatCode="0.0000">
                  <c:v>0.23800010572748623</c:v>
                </c:pt>
                <c:pt idx="700" formatCode="0.0000">
                  <c:v>0.23635504995354778</c:v>
                </c:pt>
                <c:pt idx="701" formatCode="0.0000">
                  <c:v>0.23472222729264181</c:v>
                </c:pt>
                <c:pt idx="702" formatCode="0.0000">
                  <c:v>0.23310084536233691</c:v>
                </c:pt>
                <c:pt idx="703" formatCode="0.0000">
                  <c:v>0.23149069330492761</c:v>
                </c:pt>
                <c:pt idx="704" formatCode="0.0000">
                  <c:v>0.22989166899880792</c:v>
                </c:pt>
                <c:pt idx="705" formatCode="0.0000">
                  <c:v>0.22830369100674722</c:v>
                </c:pt>
                <c:pt idx="706" formatCode="0.0000">
                  <c:v>0.22672668217478056</c:v>
                </c:pt>
                <c:pt idx="707" formatCode="0.0000">
                  <c:v>0.22516056657480735</c:v>
                </c:pt>
                <c:pt idx="708" formatCode="0.0000">
                  <c:v>0.22360526893224553</c:v>
                </c:pt>
                <c:pt idx="709" formatCode="0.0000">
                  <c:v>0.22206071451650522</c:v>
                </c:pt>
                <c:pt idx="710" formatCode="0.0000">
                  <c:v>0.22052682911767366</c:v>
                </c:pt>
                <c:pt idx="711" formatCode="0.0000">
                  <c:v>0.21900353903927741</c:v>
                </c:pt>
                <c:pt idx="712" formatCode="0.0000">
                  <c:v>0.2174907710940564</c:v>
                </c:pt>
                <c:pt idx="713" formatCode="0.0000">
                  <c:v>0.21598845260032123</c:v>
                </c:pt>
                <c:pt idx="714" formatCode="0.0000">
                  <c:v>0.21449651137843681</c:v>
                </c:pt>
                <c:pt idx="715" formatCode="0.0000">
                  <c:v>0.21301487574735034</c:v>
                </c:pt>
                <c:pt idx="716" formatCode="0.0000">
                  <c:v>0.21154347452114633</c:v>
                </c:pt>
                <c:pt idx="717" formatCode="0.0000">
                  <c:v>0.2100822370056262</c:v>
                </c:pt>
                <c:pt idx="718" formatCode="0.0000">
                  <c:v>0.20863109299491217</c:v>
                </c:pt>
                <c:pt idx="719" formatCode="0.0000">
                  <c:v>0.68068872235909383</c:v>
                </c:pt>
                <c:pt idx="720" formatCode="0.0000">
                  <c:v>0.33811571764533327</c:v>
                </c:pt>
                <c:pt idx="721" formatCode="0.0000">
                  <c:v>0.39871816498246793</c:v>
                </c:pt>
                <c:pt idx="722" formatCode="0.0000">
                  <c:v>0.36264502663031073</c:v>
                </c:pt>
                <c:pt idx="723" formatCode="0.0000">
                  <c:v>0.34133229967481593</c:v>
                </c:pt>
                <c:pt idx="724" formatCode="0.0000">
                  <c:v>0.32071899077583249</c:v>
                </c:pt>
                <c:pt idx="725" formatCode="0.0000">
                  <c:v>0.29991807603127763</c:v>
                </c:pt>
                <c:pt idx="726" formatCode="0.0000">
                  <c:v>0.27920941181882153</c:v>
                </c:pt>
                <c:pt idx="727" formatCode="0.0000">
                  <c:v>0.25956151132680122</c:v>
                </c:pt>
                <c:pt idx="728" formatCode="0.0000">
                  <c:v>0.24003618067156629</c:v>
                </c:pt>
                <c:pt idx="729" formatCode="0.0000">
                  <c:v>0.22081662307217551</c:v>
                </c:pt>
                <c:pt idx="730" formatCode="0.0000">
                  <c:v>0.20974338497153758</c:v>
                </c:pt>
                <c:pt idx="731" formatCode="0.0000">
                  <c:v>0.27442215788357394</c:v>
                </c:pt>
                <c:pt idx="732" formatCode="0.0000">
                  <c:v>0.25788197349435493</c:v>
                </c:pt>
                <c:pt idx="733" formatCode="0.0000">
                  <c:v>0.2375496030522592</c:v>
                </c:pt>
                <c:pt idx="734" formatCode="0.0000">
                  <c:v>0.24337782737246388</c:v>
                </c:pt>
                <c:pt idx="735" formatCode="0.0000">
                  <c:v>0.2588381795339415</c:v>
                </c:pt>
              </c:numCache>
            </c:numRef>
          </c:yVal>
          <c:smooth val="0"/>
          <c:extLst>
            <c:ext xmlns:c16="http://schemas.microsoft.com/office/drawing/2014/chart" uri="{C3380CC4-5D6E-409C-BE32-E72D297353CC}">
              <c16:uniqueId val="{00000008-A090-8B47-B35A-69C75F9228F5}"/>
            </c:ext>
          </c:extLst>
        </c:ser>
        <c:ser>
          <c:idx val="1"/>
          <c:order val="1"/>
          <c:tx>
            <c:strRef>
              <c:f>Entradas!$E$15</c:f>
              <c:strCache>
                <c:ptCount val="1"/>
                <c:pt idx="0">
                  <c:v>Humedal 1</c:v>
                </c:pt>
              </c:strCache>
            </c:strRef>
          </c:tx>
          <c:spPr>
            <a:ln w="12700"/>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Cálculos!$AN:$AN</c:f>
              <c:numCache>
                <c:formatCode>0.0000</c:formatCode>
                <c:ptCount val="1048576"/>
                <c:pt idx="4" formatCode="General">
                  <c:v>0</c:v>
                </c:pt>
                <c:pt idx="6">
                  <c:v>0.25940360205121754</c:v>
                </c:pt>
                <c:pt idx="7">
                  <c:v>0.24025082206548698</c:v>
                </c:pt>
                <c:pt idx="8">
                  <c:v>0.22152955844394706</c:v>
                </c:pt>
                <c:pt idx="9">
                  <c:v>0.21690547774757962</c:v>
                </c:pt>
                <c:pt idx="10">
                  <c:v>0.2297595764577488</c:v>
                </c:pt>
                <c:pt idx="11">
                  <c:v>0.21393903575317968</c:v>
                </c:pt>
                <c:pt idx="12">
                  <c:v>0.26685335017074063</c:v>
                </c:pt>
                <c:pt idx="13">
                  <c:v>0.31468745969165124</c:v>
                </c:pt>
                <c:pt idx="14">
                  <c:v>0.32778580066627006</c:v>
                </c:pt>
                <c:pt idx="15">
                  <c:v>0.35247349908654724</c:v>
                </c:pt>
                <c:pt idx="16">
                  <c:v>0.45504046148276533</c:v>
                </c:pt>
                <c:pt idx="17">
                  <c:v>0.43648477339325764</c:v>
                </c:pt>
                <c:pt idx="18">
                  <c:v>0.41756105953995226</c:v>
                </c:pt>
                <c:pt idx="19">
                  <c:v>0.40196344977145537</c:v>
                </c:pt>
                <c:pt idx="20">
                  <c:v>0.48203973080578988</c:v>
                </c:pt>
                <c:pt idx="21">
                  <c:v>0.5368751079487446</c:v>
                </c:pt>
                <c:pt idx="22">
                  <c:v>0.56268233482841379</c:v>
                </c:pt>
                <c:pt idx="23">
                  <c:v>0.59111005330655164</c:v>
                </c:pt>
                <c:pt idx="24">
                  <c:v>0.58609186697591376</c:v>
                </c:pt>
                <c:pt idx="25">
                  <c:v>0.64388190117254673</c:v>
                </c:pt>
                <c:pt idx="26">
                  <c:v>0.72898842953088727</c:v>
                </c:pt>
                <c:pt idx="27">
                  <c:v>0.74010494308136621</c:v>
                </c:pt>
                <c:pt idx="28">
                  <c:v>0.7751810020719756</c:v>
                </c:pt>
                <c:pt idx="29">
                  <c:v>0.76768485025666666</c:v>
                </c:pt>
                <c:pt idx="30">
                  <c:v>0.7636187559888401</c:v>
                </c:pt>
                <c:pt idx="31">
                  <c:v>0.7426595453050584</c:v>
                </c:pt>
                <c:pt idx="32">
                  <c:v>0.72246946716935834</c:v>
                </c:pt>
                <c:pt idx="33">
                  <c:v>0.70237010578233794</c:v>
                </c:pt>
                <c:pt idx="34">
                  <c:v>0.68223456688646533</c:v>
                </c:pt>
                <c:pt idx="35">
                  <c:v>0.66268709822859417</c:v>
                </c:pt>
                <c:pt idx="36">
                  <c:v>0.64313573641945621</c:v>
                </c:pt>
                <c:pt idx="37">
                  <c:v>0.79064079449184821</c:v>
                </c:pt>
                <c:pt idx="38">
                  <c:v>0.76971028146641118</c:v>
                </c:pt>
                <c:pt idx="39">
                  <c:v>0.80404375697744035</c:v>
                </c:pt>
                <c:pt idx="40">
                  <c:v>0.80745686979463493</c:v>
                </c:pt>
                <c:pt idx="41">
                  <c:v>0.7888729832574144</c:v>
                </c:pt>
                <c:pt idx="42">
                  <c:v>0.82062716544805903</c:v>
                </c:pt>
                <c:pt idx="43">
                  <c:v>0.79862217792055246</c:v>
                </c:pt>
                <c:pt idx="44">
                  <c:v>0.77769071397633482</c:v>
                </c:pt>
                <c:pt idx="45">
                  <c:v>0.83355794853186493</c:v>
                </c:pt>
                <c:pt idx="46">
                  <c:v>0.91694474185420116</c:v>
                </c:pt>
                <c:pt idx="47">
                  <c:v>0.89530484151694179</c:v>
                </c:pt>
                <c:pt idx="48">
                  <c:v>0.91189079816054341</c:v>
                </c:pt>
                <c:pt idx="49">
                  <c:v>0.94429598979050322</c:v>
                </c:pt>
                <c:pt idx="50">
                  <c:v>0.99216720712323248</c:v>
                </c:pt>
                <c:pt idx="51">
                  <c:v>1.0570618489619474</c:v>
                </c:pt>
                <c:pt idx="52">
                  <c:v>1.0347084549413592</c:v>
                </c:pt>
                <c:pt idx="53">
                  <c:v>1.0800419661600693</c:v>
                </c:pt>
                <c:pt idx="54">
                  <c:v>1.0572463567444523</c:v>
                </c:pt>
                <c:pt idx="55">
                  <c:v>1.0354491402287056</c:v>
                </c:pt>
                <c:pt idx="56">
                  <c:v>1.0135747508184405</c:v>
                </c:pt>
                <c:pt idx="57">
                  <c:v>1.0526985061302472</c:v>
                </c:pt>
                <c:pt idx="58">
                  <c:v>1.0992398966522416</c:v>
                </c:pt>
                <c:pt idx="59">
                  <c:v>1.178112567121997</c:v>
                </c:pt>
                <c:pt idx="60">
                  <c:v>1.1749789863866917</c:v>
                </c:pt>
                <c:pt idx="61">
                  <c:v>1.2010610229862189</c:v>
                </c:pt>
                <c:pt idx="62">
                  <c:v>1.2207130331636096</c:v>
                </c:pt>
                <c:pt idx="63">
                  <c:v>1.2040299673301091</c:v>
                </c:pt>
                <c:pt idx="64">
                  <c:v>1.1799364876621901</c:v>
                </c:pt>
                <c:pt idx="65">
                  <c:v>1.207554974332727</c:v>
                </c:pt>
                <c:pt idx="66">
                  <c:v>1.2069927620541843</c:v>
                </c:pt>
                <c:pt idx="67">
                  <c:v>1.2217420286533591</c:v>
                </c:pt>
                <c:pt idx="68">
                  <c:v>1.3012578531495296</c:v>
                </c:pt>
                <c:pt idx="69">
                  <c:v>1.2906325162907712</c:v>
                </c:pt>
                <c:pt idx="70">
                  <c:v>1.2668070860991898</c:v>
                </c:pt>
                <c:pt idx="71">
                  <c:v>1.2506246313819132</c:v>
                </c:pt>
                <c:pt idx="72">
                  <c:v>1.2273490219405274</c:v>
                </c:pt>
                <c:pt idx="73">
                  <c:v>1.2045913049985115</c:v>
                </c:pt>
                <c:pt idx="74">
                  <c:v>1.181873729787368</c:v>
                </c:pt>
                <c:pt idx="75">
                  <c:v>1.3003769400968364</c:v>
                </c:pt>
                <c:pt idx="76">
                  <c:v>1.3317700924067963</c:v>
                </c:pt>
                <c:pt idx="77">
                  <c:v>1.3079081234326637</c:v>
                </c:pt>
                <c:pt idx="78">
                  <c:v>1.2844956970008812</c:v>
                </c:pt>
                <c:pt idx="79">
                  <c:v>1.2612179831549895</c:v>
                </c:pt>
                <c:pt idx="80">
                  <c:v>1.2697084085570485</c:v>
                </c:pt>
                <c:pt idx="81">
                  <c:v>1.2763148225825838</c:v>
                </c:pt>
                <c:pt idx="82">
                  <c:v>1.3257807881642485</c:v>
                </c:pt>
                <c:pt idx="83">
                  <c:v>1.4143852798942165</c:v>
                </c:pt>
                <c:pt idx="84">
                  <c:v>1.4987481114002501</c:v>
                </c:pt>
                <c:pt idx="85">
                  <c:v>1.5062904427933159</c:v>
                </c:pt>
                <c:pt idx="86">
                  <c:v>1.4830191522056075</c:v>
                </c:pt>
                <c:pt idx="87">
                  <c:v>1.5228016593837665</c:v>
                </c:pt>
                <c:pt idx="88">
                  <c:v>1.4975366982715641</c:v>
                </c:pt>
                <c:pt idx="89">
                  <c:v>1.4734133794728221</c:v>
                </c:pt>
                <c:pt idx="90">
                  <c:v>1.4498536914618381</c:v>
                </c:pt>
                <c:pt idx="91">
                  <c:v>1.4267383141854817</c:v>
                </c:pt>
                <c:pt idx="92">
                  <c:v>1.4041345965709784</c:v>
                </c:pt>
                <c:pt idx="93">
                  <c:v>1.3820712785994362</c:v>
                </c:pt>
                <c:pt idx="94">
                  <c:v>1.3600308699361219</c:v>
                </c:pt>
                <c:pt idx="95">
                  <c:v>1.3385595912088191</c:v>
                </c:pt>
                <c:pt idx="96">
                  <c:v>1.3177557480229285</c:v>
                </c:pt>
                <c:pt idx="97">
                  <c:v>1.2968197826969674</c:v>
                </c:pt>
                <c:pt idx="98">
                  <c:v>1.2761147673065636</c:v>
                </c:pt>
                <c:pt idx="99">
                  <c:v>1.2557810366983519</c:v>
                </c:pt>
                <c:pt idx="100">
                  <c:v>1.2360605096994788</c:v>
                </c:pt>
                <c:pt idx="101">
                  <c:v>1.2164858622243395</c:v>
                </c:pt>
                <c:pt idx="102">
                  <c:v>1.2350853713539778</c:v>
                </c:pt>
                <c:pt idx="103">
                  <c:v>1.2608508717105882</c:v>
                </c:pt>
                <c:pt idx="104">
                  <c:v>1.2407142931368853</c:v>
                </c:pt>
                <c:pt idx="105">
                  <c:v>1.2203226756903935</c:v>
                </c:pt>
                <c:pt idx="106">
                  <c:v>1.2004409895875197</c:v>
                </c:pt>
                <c:pt idx="107">
                  <c:v>1.1807188591759572</c:v>
                </c:pt>
                <c:pt idx="108">
                  <c:v>1.161665292653975</c:v>
                </c:pt>
                <c:pt idx="109">
                  <c:v>1.1421522419951109</c:v>
                </c:pt>
                <c:pt idx="110">
                  <c:v>1.1236738513162485</c:v>
                </c:pt>
                <c:pt idx="111">
                  <c:v>1.1131265683130847</c:v>
                </c:pt>
                <c:pt idx="112">
                  <c:v>1.1064872012975155</c:v>
                </c:pt>
                <c:pt idx="113">
                  <c:v>1.1006031825817335</c:v>
                </c:pt>
                <c:pt idx="114">
                  <c:v>1.0948869780951935</c:v>
                </c:pt>
                <c:pt idx="115">
                  <c:v>1.0892286712474075</c:v>
                </c:pt>
                <c:pt idx="116">
                  <c:v>1.0836072894625923</c:v>
                </c:pt>
                <c:pt idx="117">
                  <c:v>1.0780184711239305</c:v>
                </c:pt>
                <c:pt idx="118">
                  <c:v>1.0724608061313234</c:v>
                </c:pt>
                <c:pt idx="119">
                  <c:v>1.175470098585669</c:v>
                </c:pt>
                <c:pt idx="120">
                  <c:v>1.1564392326301032</c:v>
                </c:pt>
                <c:pt idx="121">
                  <c:v>1.1487542667930544</c:v>
                </c:pt>
                <c:pt idx="122">
                  <c:v>1.1305500693669834</c:v>
                </c:pt>
                <c:pt idx="123">
                  <c:v>1.209950317333788</c:v>
                </c:pt>
                <c:pt idx="124">
                  <c:v>1.1907211002717464</c:v>
                </c:pt>
                <c:pt idx="125">
                  <c:v>1.1790623635618547</c:v>
                </c:pt>
                <c:pt idx="126">
                  <c:v>1.1604596485569045</c:v>
                </c:pt>
                <c:pt idx="127">
                  <c:v>1.1418617877686619</c:v>
                </c:pt>
                <c:pt idx="128">
                  <c:v>1.1238442995286424</c:v>
                </c:pt>
                <c:pt idx="129">
                  <c:v>1.1063337845802679</c:v>
                </c:pt>
                <c:pt idx="130">
                  <c:v>1.113986942174046</c:v>
                </c:pt>
                <c:pt idx="131">
                  <c:v>1.096769993756959</c:v>
                </c:pt>
                <c:pt idx="132">
                  <c:v>1.0798053636075042</c:v>
                </c:pt>
                <c:pt idx="133">
                  <c:v>1.0631173781817196</c:v>
                </c:pt>
                <c:pt idx="134">
                  <c:v>1.0463538551195484</c:v>
                </c:pt>
                <c:pt idx="135">
                  <c:v>1.0296898825545775</c:v>
                </c:pt>
                <c:pt idx="136">
                  <c:v>1.0137532967467384</c:v>
                </c:pt>
                <c:pt idx="137">
                  <c:v>0.99812862739621466</c:v>
                </c:pt>
                <c:pt idx="138">
                  <c:v>0.98286466647724746</c:v>
                </c:pt>
                <c:pt idx="139">
                  <c:v>0.97768536619430479</c:v>
                </c:pt>
                <c:pt idx="140">
                  <c:v>0.96304373562284429</c:v>
                </c:pt>
                <c:pt idx="141">
                  <c:v>0.95411829850075369</c:v>
                </c:pt>
                <c:pt idx="142">
                  <c:v>0.94844768261443879</c:v>
                </c:pt>
                <c:pt idx="143">
                  <c:v>0.94339132618260835</c:v>
                </c:pt>
                <c:pt idx="144">
                  <c:v>0.93848161019509824</c:v>
                </c:pt>
                <c:pt idx="145">
                  <c:v>0.93356281407111807</c:v>
                </c:pt>
                <c:pt idx="146">
                  <c:v>0.92866976304526894</c:v>
                </c:pt>
                <c:pt idx="147">
                  <c:v>0.92378367256470462</c:v>
                </c:pt>
                <c:pt idx="148">
                  <c:v>0.91889887327626041</c:v>
                </c:pt>
                <c:pt idx="149">
                  <c:v>0.91401225119043283</c:v>
                </c:pt>
                <c:pt idx="150">
                  <c:v>0.90912111638187354</c:v>
                </c:pt>
                <c:pt idx="151">
                  <c:v>0.90422263968328076</c:v>
                </c:pt>
                <c:pt idx="152">
                  <c:v>0.89931342825189176</c:v>
                </c:pt>
                <c:pt idx="153">
                  <c:v>0.89439045343128598</c:v>
                </c:pt>
                <c:pt idx="154">
                  <c:v>0.88945035947762641</c:v>
                </c:pt>
                <c:pt idx="155">
                  <c:v>0.88451098172863563</c:v>
                </c:pt>
                <c:pt idx="156">
                  <c:v>0.87957125296604055</c:v>
                </c:pt>
                <c:pt idx="157">
                  <c:v>0.87463015725248716</c:v>
                </c:pt>
                <c:pt idx="158">
                  <c:v>0.86968674245013855</c:v>
                </c:pt>
                <c:pt idx="159">
                  <c:v>1.0391422977822884</c:v>
                </c:pt>
                <c:pt idx="160">
                  <c:v>1.0234254078903204</c:v>
                </c:pt>
                <c:pt idx="161">
                  <c:v>1.0086265683105671</c:v>
                </c:pt>
                <c:pt idx="162">
                  <c:v>0.99329932446781033</c:v>
                </c:pt>
                <c:pt idx="163">
                  <c:v>0.9779880590118406</c:v>
                </c:pt>
                <c:pt idx="164">
                  <c:v>1.000051725879022</c:v>
                </c:pt>
                <c:pt idx="165">
                  <c:v>0.98490571531048732</c:v>
                </c:pt>
                <c:pt idx="166">
                  <c:v>0.96988604243409426</c:v>
                </c:pt>
                <c:pt idx="167">
                  <c:v>0.95493740131762794</c:v>
                </c:pt>
                <c:pt idx="168">
                  <c:v>0.9427298262689201</c:v>
                </c:pt>
                <c:pt idx="169">
                  <c:v>0.93660986273498803</c:v>
                </c:pt>
                <c:pt idx="170">
                  <c:v>0.92123613632594081</c:v>
                </c:pt>
                <c:pt idx="171">
                  <c:v>0.90657602748001154</c:v>
                </c:pt>
                <c:pt idx="172">
                  <c:v>0.89185919053476659</c:v>
                </c:pt>
                <c:pt idx="173">
                  <c:v>0.87732272819069834</c:v>
                </c:pt>
                <c:pt idx="174">
                  <c:v>0.86293448062869837</c:v>
                </c:pt>
                <c:pt idx="175">
                  <c:v>0.84859074997794726</c:v>
                </c:pt>
                <c:pt idx="176">
                  <c:v>0.83445474899962269</c:v>
                </c:pt>
                <c:pt idx="177">
                  <c:v>0.82039937006934593</c:v>
                </c:pt>
                <c:pt idx="178">
                  <c:v>0.80644394687091803</c:v>
                </c:pt>
                <c:pt idx="179">
                  <c:v>0.79277597371017383</c:v>
                </c:pt>
                <c:pt idx="180">
                  <c:v>0.77898371521513754</c:v>
                </c:pt>
                <c:pt idx="181">
                  <c:v>0.765521391009095</c:v>
                </c:pt>
                <c:pt idx="182">
                  <c:v>0.75764781565227235</c:v>
                </c:pt>
                <c:pt idx="183">
                  <c:v>0.75195552053982195</c:v>
                </c:pt>
                <c:pt idx="184">
                  <c:v>0.74666736828262359</c:v>
                </c:pt>
                <c:pt idx="185">
                  <c:v>0.74149225116259976</c:v>
                </c:pt>
                <c:pt idx="186">
                  <c:v>0.73636712933071291</c:v>
                </c:pt>
                <c:pt idx="187">
                  <c:v>0.73128006277147362</c:v>
                </c:pt>
                <c:pt idx="188">
                  <c:v>0.72622862931063747</c:v>
                </c:pt>
                <c:pt idx="189">
                  <c:v>0.72121218067878123</c:v>
                </c:pt>
                <c:pt idx="190">
                  <c:v>0.71623040032760465</c:v>
                </c:pt>
                <c:pt idx="191">
                  <c:v>0.71128303483875266</c:v>
                </c:pt>
                <c:pt idx="192">
                  <c:v>0.70636984389401047</c:v>
                </c:pt>
                <c:pt idx="193">
                  <c:v>0.70149059094883826</c:v>
                </c:pt>
                <c:pt idx="194">
                  <c:v>0.69664504148626472</c:v>
                </c:pt>
                <c:pt idx="195">
                  <c:v>0.69183296268255345</c:v>
                </c:pt>
                <c:pt idx="196">
                  <c:v>0.68705412333585103</c:v>
                </c:pt>
                <c:pt idx="197">
                  <c:v>0.68354735043947246</c:v>
                </c:pt>
                <c:pt idx="198">
                  <c:v>0.67782599905161289</c:v>
                </c:pt>
                <c:pt idx="199">
                  <c:v>0.67295772766522732</c:v>
                </c:pt>
                <c:pt idx="200">
                  <c:v>0.67000927455026327</c:v>
                </c:pt>
                <c:pt idx="201">
                  <c:v>0.66397508211435352</c:v>
                </c:pt>
                <c:pt idx="202">
                  <c:v>0.6591268093405539</c:v>
                </c:pt>
                <c:pt idx="203">
                  <c:v>0.65452512065425106</c:v>
                </c:pt>
                <c:pt idx="204">
                  <c:v>0.6499949033411635</c:v>
                </c:pt>
                <c:pt idx="205">
                  <c:v>0.72233796103557135</c:v>
                </c:pt>
                <c:pt idx="206">
                  <c:v>0.7316900155056959</c:v>
                </c:pt>
                <c:pt idx="207">
                  <c:v>0.84111964974688513</c:v>
                </c:pt>
                <c:pt idx="208">
                  <c:v>0.8354524678940578</c:v>
                </c:pt>
                <c:pt idx="209">
                  <c:v>0.82857131777849435</c:v>
                </c:pt>
                <c:pt idx="210">
                  <c:v>0.81203395722941107</c:v>
                </c:pt>
                <c:pt idx="211">
                  <c:v>0.79549916677193711</c:v>
                </c:pt>
                <c:pt idx="212">
                  <c:v>0.779209034362077</c:v>
                </c:pt>
                <c:pt idx="213">
                  <c:v>0.76321121524483582</c:v>
                </c:pt>
                <c:pt idx="214">
                  <c:v>0.7475167435196105</c:v>
                </c:pt>
                <c:pt idx="215">
                  <c:v>0.73182242548871934</c:v>
                </c:pt>
                <c:pt idx="216">
                  <c:v>0.71648258707901791</c:v>
                </c:pt>
                <c:pt idx="217">
                  <c:v>0.70099745977411065</c:v>
                </c:pt>
                <c:pt idx="218">
                  <c:v>0.68561495634450109</c:v>
                </c:pt>
                <c:pt idx="219">
                  <c:v>0.6698537378344126</c:v>
                </c:pt>
                <c:pt idx="220">
                  <c:v>0.65467594853569988</c:v>
                </c:pt>
                <c:pt idx="221">
                  <c:v>0.63956525337374626</c:v>
                </c:pt>
                <c:pt idx="222">
                  <c:v>0.63473253714029332</c:v>
                </c:pt>
                <c:pt idx="223">
                  <c:v>0.62993891519196521</c:v>
                </c:pt>
                <c:pt idx="224">
                  <c:v>0.61490969538005091</c:v>
                </c:pt>
                <c:pt idx="225">
                  <c:v>0.6000875867483958</c:v>
                </c:pt>
                <c:pt idx="226">
                  <c:v>0.58549962773423636</c:v>
                </c:pt>
                <c:pt idx="227">
                  <c:v>0.57126104896690844</c:v>
                </c:pt>
                <c:pt idx="228">
                  <c:v>0.55722164429984955</c:v>
                </c:pt>
                <c:pt idx="229">
                  <c:v>0.54887999676639432</c:v>
                </c:pt>
                <c:pt idx="230">
                  <c:v>0.54425192984170001</c:v>
                </c:pt>
                <c:pt idx="231">
                  <c:v>0.54049118242713945</c:v>
                </c:pt>
                <c:pt idx="232">
                  <c:v>0.53675643063039646</c:v>
                </c:pt>
                <c:pt idx="233">
                  <c:v>0.53304749463553569</c:v>
                </c:pt>
                <c:pt idx="234">
                  <c:v>0.52921599754760773</c:v>
                </c:pt>
                <c:pt idx="235">
                  <c:v>0.52553259959754528</c:v>
                </c:pt>
                <c:pt idx="236">
                  <c:v>0.52189729678827812</c:v>
                </c:pt>
                <c:pt idx="237">
                  <c:v>0.51829132340278083</c:v>
                </c:pt>
                <c:pt idx="238">
                  <c:v>0.51471104392743716</c:v>
                </c:pt>
                <c:pt idx="239">
                  <c:v>0.51115564155937865</c:v>
                </c:pt>
                <c:pt idx="240">
                  <c:v>0.50762483157990723</c:v>
                </c:pt>
                <c:pt idx="241">
                  <c:v>0.50411841068720997</c:v>
                </c:pt>
                <c:pt idx="242">
                  <c:v>0.50063620439990331</c:v>
                </c:pt>
                <c:pt idx="243">
                  <c:v>0.49717805640408536</c:v>
                </c:pt>
                <c:pt idx="244">
                  <c:v>0.4937437965005112</c:v>
                </c:pt>
                <c:pt idx="245">
                  <c:v>0.49033325893407331</c:v>
                </c:pt>
                <c:pt idx="246">
                  <c:v>0.48694627970331739</c:v>
                </c:pt>
                <c:pt idx="247">
                  <c:v>0.48358269605298965</c:v>
                </c:pt>
                <c:pt idx="248">
                  <c:v>0.48024234637318008</c:v>
                </c:pt>
                <c:pt idx="249">
                  <c:v>0.47692507017423169</c:v>
                </c:pt>
                <c:pt idx="250">
                  <c:v>0.4736307080758112</c:v>
                </c:pt>
                <c:pt idx="251">
                  <c:v>0.47035910179860896</c:v>
                </c:pt>
                <c:pt idx="252">
                  <c:v>0.46711009415670174</c:v>
                </c:pt>
                <c:pt idx="253">
                  <c:v>0.46388352904990754</c:v>
                </c:pt>
                <c:pt idx="254">
                  <c:v>0.46067925145631133</c:v>
                </c:pt>
                <c:pt idx="255">
                  <c:v>0.45749710742481398</c:v>
                </c:pt>
                <c:pt idx="256">
                  <c:v>0.45433694406773423</c:v>
                </c:pt>
                <c:pt idx="257">
                  <c:v>0.45119860955346319</c:v>
                </c:pt>
                <c:pt idx="258">
                  <c:v>0.44808195309916959</c:v>
                </c:pt>
                <c:pt idx="259">
                  <c:v>0.44498682496355518</c:v>
                </c:pt>
                <c:pt idx="260">
                  <c:v>0.4419130764396606</c:v>
                </c:pt>
                <c:pt idx="261">
                  <c:v>0.43886055984772016</c:v>
                </c:pt>
                <c:pt idx="262">
                  <c:v>0.43582912852806699</c:v>
                </c:pt>
                <c:pt idx="263">
                  <c:v>0.43281863683408672</c:v>
                </c:pt>
                <c:pt idx="264">
                  <c:v>0.42982894012521938</c:v>
                </c:pt>
                <c:pt idx="265">
                  <c:v>0.42685989476001041</c:v>
                </c:pt>
                <c:pt idx="266">
                  <c:v>0.42391135808920927</c:v>
                </c:pt>
                <c:pt idx="267">
                  <c:v>0.42098318844891569</c:v>
                </c:pt>
                <c:pt idx="268">
                  <c:v>0.41807524515377364</c:v>
                </c:pt>
                <c:pt idx="269">
                  <c:v>0.41518738849021164</c:v>
                </c:pt>
                <c:pt idx="270">
                  <c:v>0.41231947970973037</c:v>
                </c:pt>
                <c:pt idx="271">
                  <c:v>0.4094713810222364</c:v>
                </c:pt>
                <c:pt idx="272">
                  <c:v>0.40664295558942204</c:v>
                </c:pt>
                <c:pt idx="273">
                  <c:v>0.40383406751819095</c:v>
                </c:pt>
                <c:pt idx="274">
                  <c:v>0.40104458185412872</c:v>
                </c:pt>
                <c:pt idx="275">
                  <c:v>0.39827436457501936</c:v>
                </c:pt>
                <c:pt idx="276">
                  <c:v>0.39552328258440583</c:v>
                </c:pt>
                <c:pt idx="277">
                  <c:v>0.39279120370519549</c:v>
                </c:pt>
                <c:pt idx="278">
                  <c:v>0.39007799667330967</c:v>
                </c:pt>
                <c:pt idx="279">
                  <c:v>0.38738353113137686</c:v>
                </c:pt>
                <c:pt idx="280">
                  <c:v>0.38470767762246977</c:v>
                </c:pt>
                <c:pt idx="281">
                  <c:v>0.3820503075838852</c:v>
                </c:pt>
                <c:pt idx="282">
                  <c:v>0.37941129334096774</c:v>
                </c:pt>
                <c:pt idx="283">
                  <c:v>0.37852518733481166</c:v>
                </c:pt>
                <c:pt idx="284">
                  <c:v>0.37475869127125128</c:v>
                </c:pt>
                <c:pt idx="285">
                  <c:v>0.37170943562509084</c:v>
                </c:pt>
                <c:pt idx="286">
                  <c:v>0.36905607067742607</c:v>
                </c:pt>
                <c:pt idx="287">
                  <c:v>0.36649083908331742</c:v>
                </c:pt>
                <c:pt idx="288">
                  <c:v>0.36395632685363072</c:v>
                </c:pt>
                <c:pt idx="289">
                  <c:v>0.36144174280677688</c:v>
                </c:pt>
                <c:pt idx="290">
                  <c:v>0.35894497913530038</c:v>
                </c:pt>
                <c:pt idx="291">
                  <c:v>0.38885789461631692</c:v>
                </c:pt>
                <c:pt idx="292">
                  <c:v>0.43747046965121034</c:v>
                </c:pt>
                <c:pt idx="293">
                  <c:v>0.41888124677157357</c:v>
                </c:pt>
                <c:pt idx="294">
                  <c:v>0.40029977387991911</c:v>
                </c:pt>
                <c:pt idx="295">
                  <c:v>0.38241297163922372</c:v>
                </c:pt>
                <c:pt idx="296">
                  <c:v>0.36472855352363254</c:v>
                </c:pt>
                <c:pt idx="297">
                  <c:v>0.3472447939854918</c:v>
                </c:pt>
                <c:pt idx="298">
                  <c:v>0.34056968851512542</c:v>
                </c:pt>
                <c:pt idx="299">
                  <c:v>0.33742077572680834</c:v>
                </c:pt>
                <c:pt idx="300">
                  <c:v>0.33494171959027602</c:v>
                </c:pt>
                <c:pt idx="301">
                  <c:v>0.33260048598953951</c:v>
                </c:pt>
                <c:pt idx="302">
                  <c:v>0.33029790246827845</c:v>
                </c:pt>
                <c:pt idx="303">
                  <c:v>0.32801541019149955</c:v>
                </c:pt>
                <c:pt idx="304">
                  <c:v>0.32574946383639475</c:v>
                </c:pt>
                <c:pt idx="305">
                  <c:v>0.32349931470232229</c:v>
                </c:pt>
                <c:pt idx="306">
                  <c:v>0.32126473552208784</c:v>
                </c:pt>
                <c:pt idx="307">
                  <c:v>0.31904559674317645</c:v>
                </c:pt>
                <c:pt idx="308">
                  <c:v>0.31684178761326981</c:v>
                </c:pt>
                <c:pt idx="309">
                  <c:v>0.31465320147962617</c:v>
                </c:pt>
                <c:pt idx="310">
                  <c:v>0.31297535568545015</c:v>
                </c:pt>
                <c:pt idx="311">
                  <c:v>0.31041357900829497</c:v>
                </c:pt>
                <c:pt idx="312">
                  <c:v>0.30819492171261514</c:v>
                </c:pt>
                <c:pt idx="313">
                  <c:v>0.30605219437484643</c:v>
                </c:pt>
                <c:pt idx="314">
                  <c:v>0.30393555448938508</c:v>
                </c:pt>
                <c:pt idx="315">
                  <c:v>0.30183563722896306</c:v>
                </c:pt>
                <c:pt idx="316">
                  <c:v>0.3027243524332805</c:v>
                </c:pt>
                <c:pt idx="317">
                  <c:v>0.29823387803445461</c:v>
                </c:pt>
                <c:pt idx="318">
                  <c:v>0.29572697856200886</c:v>
                </c:pt>
                <c:pt idx="319">
                  <c:v>0.29360102547132488</c:v>
                </c:pt>
                <c:pt idx="320">
                  <c:v>0.29155747720261393</c:v>
                </c:pt>
                <c:pt idx="321">
                  <c:v>0.28954065639277493</c:v>
                </c:pt>
                <c:pt idx="322">
                  <c:v>0.28754011548168579</c:v>
                </c:pt>
                <c:pt idx="323">
                  <c:v>0.28555383072078477</c:v>
                </c:pt>
                <c:pt idx="324">
                  <c:v>0.28358134768999643</c:v>
                </c:pt>
                <c:pt idx="325">
                  <c:v>0.28162250476508516</c:v>
                </c:pt>
                <c:pt idx="326">
                  <c:v>0.27967719538182961</c:v>
                </c:pt>
                <c:pt idx="327">
                  <c:v>0.27774532375816252</c:v>
                </c:pt>
                <c:pt idx="328">
                  <c:v>0.2758267966445368</c:v>
                </c:pt>
                <c:pt idx="329">
                  <c:v>0.27392152178395068</c:v>
                </c:pt>
                <c:pt idx="330">
                  <c:v>0.27302065289803445</c:v>
                </c:pt>
                <c:pt idx="331">
                  <c:v>0.27033496553565994</c:v>
                </c:pt>
                <c:pt idx="332">
                  <c:v>0.26831867736363496</c:v>
                </c:pt>
                <c:pt idx="333">
                  <c:v>0.26643752585599523</c:v>
                </c:pt>
                <c:pt idx="334">
                  <c:v>0.26459194151779314</c:v>
                </c:pt>
                <c:pt idx="335">
                  <c:v>0.26276330941255943</c:v>
                </c:pt>
                <c:pt idx="336">
                  <c:v>0.26094809148642761</c:v>
                </c:pt>
                <c:pt idx="337">
                  <c:v>0.25914555798696159</c:v>
                </c:pt>
                <c:pt idx="338">
                  <c:v>0.25735550264870038</c:v>
                </c:pt>
                <c:pt idx="339">
                  <c:v>0.25557781718260164</c:v>
                </c:pt>
                <c:pt idx="340">
                  <c:v>0.25381241202870286</c:v>
                </c:pt>
                <c:pt idx="341">
                  <c:v>0.25205920159434131</c:v>
                </c:pt>
                <c:pt idx="342">
                  <c:v>0.25031810150171657</c:v>
                </c:pt>
                <c:pt idx="343">
                  <c:v>0.24858902807200892</c:v>
                </c:pt>
                <c:pt idx="344">
                  <c:v>0.24687189822603947</c:v>
                </c:pt>
                <c:pt idx="345">
                  <c:v>0.24516662946252718</c:v>
                </c:pt>
                <c:pt idx="346">
                  <c:v>0.24347313985081931</c:v>
                </c:pt>
                <c:pt idx="347">
                  <c:v>0.24179134802633886</c:v>
                </c:pt>
                <c:pt idx="348">
                  <c:v>0.24012117318656137</c:v>
                </c:pt>
                <c:pt idx="349">
                  <c:v>0.23846253508711082</c:v>
                </c:pt>
                <c:pt idx="350">
                  <c:v>0.23681535403790063</c:v>
                </c:pt>
                <c:pt idx="351">
                  <c:v>0.23517955089930387</c:v>
                </c:pt>
                <c:pt idx="352">
                  <c:v>0.23355504707835109</c:v>
                </c:pt>
                <c:pt idx="353">
                  <c:v>0.23194176452495407</c:v>
                </c:pt>
                <c:pt idx="354">
                  <c:v>0.32449591178215614</c:v>
                </c:pt>
                <c:pt idx="355">
                  <c:v>0.34789395040431564</c:v>
                </c:pt>
                <c:pt idx="356">
                  <c:v>0.3890387400308748</c:v>
                </c:pt>
                <c:pt idx="357">
                  <c:v>0.36918909127193472</c:v>
                </c:pt>
                <c:pt idx="358">
                  <c:v>0.34960189747954618</c:v>
                </c:pt>
                <c:pt idx="359">
                  <c:v>0.33065034309692348</c:v>
                </c:pt>
                <c:pt idx="360">
                  <c:v>0.31153051927615472</c:v>
                </c:pt>
                <c:pt idx="361">
                  <c:v>0.29249604741407609</c:v>
                </c:pt>
                <c:pt idx="362">
                  <c:v>0.27442466484585426</c:v>
                </c:pt>
                <c:pt idx="363">
                  <c:v>0.2564660879007804</c:v>
                </c:pt>
                <c:pt idx="364">
                  <c:v>0.23878634240321611</c:v>
                </c:pt>
                <c:pt idx="365">
                  <c:v>0.22843926899262965</c:v>
                </c:pt>
                <c:pt idx="366">
                  <c:v>0.27069830374272241</c:v>
                </c:pt>
                <c:pt idx="367">
                  <c:v>0.27104330985865566</c:v>
                </c:pt>
                <c:pt idx="368">
                  <c:v>0.25236951401221253</c:v>
                </c:pt>
                <c:pt idx="369">
                  <c:v>0.25725048042461879</c:v>
                </c:pt>
                <c:pt idx="370">
                  <c:v>0.27079537112179675</c:v>
                </c:pt>
                <c:pt idx="371">
                  <c:v>0.25415615056430219</c:v>
                </c:pt>
                <c:pt idx="372">
                  <c:v>0.23647143200092419</c:v>
                </c:pt>
                <c:pt idx="373">
                  <c:v>0.21918837694567883</c:v>
                </c:pt>
                <c:pt idx="374">
                  <c:v>0.21597312955217776</c:v>
                </c:pt>
                <c:pt idx="375">
                  <c:v>0.23020715685921908</c:v>
                </c:pt>
                <c:pt idx="376">
                  <c:v>0.2157381036678</c:v>
                </c:pt>
                <c:pt idx="377">
                  <c:v>0.27606194928922967</c:v>
                </c:pt>
                <c:pt idx="378">
                  <c:v>0.37175146831931194</c:v>
                </c:pt>
                <c:pt idx="379">
                  <c:v>0.39709580629499319</c:v>
                </c:pt>
                <c:pt idx="380">
                  <c:v>0.44608723838490694</c:v>
                </c:pt>
                <c:pt idx="381">
                  <c:v>0.55095981006947858</c:v>
                </c:pt>
                <c:pt idx="382">
                  <c:v>0.53166346210572479</c:v>
                </c:pt>
                <c:pt idx="383">
                  <c:v>0.5119964142404172</c:v>
                </c:pt>
                <c:pt idx="384">
                  <c:v>0.49565232580199681</c:v>
                </c:pt>
                <c:pt idx="385">
                  <c:v>0.57497447974674332</c:v>
                </c:pt>
                <c:pt idx="386">
                  <c:v>0.62912017198035519</c:v>
                </c:pt>
                <c:pt idx="387">
                  <c:v>0.65424451278424622</c:v>
                </c:pt>
                <c:pt idx="388">
                  <c:v>0.68199719510304679</c:v>
                </c:pt>
                <c:pt idx="389">
                  <c:v>0.67630582079722312</c:v>
                </c:pt>
                <c:pt idx="390">
                  <c:v>0.73343881632113428</c:v>
                </c:pt>
                <c:pt idx="391">
                  <c:v>0.81790828140895244</c:v>
                </c:pt>
                <c:pt idx="392">
                  <c:v>0.82839185892152178</c:v>
                </c:pt>
                <c:pt idx="393">
                  <c:v>0.86284092442915417</c:v>
                </c:pt>
                <c:pt idx="394">
                  <c:v>0.85472110441315974</c:v>
                </c:pt>
                <c:pt idx="395">
                  <c:v>0.85003467773275188</c:v>
                </c:pt>
                <c:pt idx="396">
                  <c:v>0.82845784809452883</c:v>
                </c:pt>
                <c:pt idx="397">
                  <c:v>0.80765270203775708</c:v>
                </c:pt>
                <c:pt idx="398">
                  <c:v>0.78694065410779734</c:v>
                </c:pt>
                <c:pt idx="399">
                  <c:v>0.76619458638013738</c:v>
                </c:pt>
                <c:pt idx="400">
                  <c:v>0.74603848801930095</c:v>
                </c:pt>
                <c:pt idx="401">
                  <c:v>0.72588015467185929</c:v>
                </c:pt>
                <c:pt idx="402">
                  <c:v>0.87279728192594708</c:v>
                </c:pt>
                <c:pt idx="403">
                  <c:v>0.85128159338726606</c:v>
                </c:pt>
                <c:pt idx="404">
                  <c:v>0.88503460074641294</c:v>
                </c:pt>
                <c:pt idx="405">
                  <c:v>0.88787068148890103</c:v>
                </c:pt>
                <c:pt idx="406">
                  <c:v>0.86871241520336828</c:v>
                </c:pt>
                <c:pt idx="407">
                  <c:v>0.89989673462713471</c:v>
                </c:pt>
                <c:pt idx="408">
                  <c:v>0.87732429973457671</c:v>
                </c:pt>
                <c:pt idx="409">
                  <c:v>0.85582762236518317</c:v>
                </c:pt>
                <c:pt idx="410">
                  <c:v>0.91113557288848646</c:v>
                </c:pt>
                <c:pt idx="411">
                  <c:v>0.99397494587035295</c:v>
                </c:pt>
                <c:pt idx="412">
                  <c:v>0.97179057261903268</c:v>
                </c:pt>
                <c:pt idx="413">
                  <c:v>0.98783555554378755</c:v>
                </c:pt>
                <c:pt idx="414">
                  <c:v>1.0197043452400802</c:v>
                </c:pt>
                <c:pt idx="415">
                  <c:v>1.0670445360443319</c:v>
                </c:pt>
                <c:pt idx="416">
                  <c:v>1.1314142022109979</c:v>
                </c:pt>
                <c:pt idx="417">
                  <c:v>1.1085389562592272</c:v>
                </c:pt>
                <c:pt idx="418">
                  <c:v>1.1533548483149143</c:v>
                </c:pt>
                <c:pt idx="419">
                  <c:v>1.1300446952980052</c:v>
                </c:pt>
                <c:pt idx="420">
                  <c:v>1.1077359589637299</c:v>
                </c:pt>
                <c:pt idx="421">
                  <c:v>1.0853530188579774</c:v>
                </c:pt>
                <c:pt idx="422">
                  <c:v>1.1239718106903731</c:v>
                </c:pt>
                <c:pt idx="423">
                  <c:v>1.1700125936691093</c:v>
                </c:pt>
                <c:pt idx="424">
                  <c:v>1.2483907064845003</c:v>
                </c:pt>
                <c:pt idx="425">
                  <c:v>1.2447657767346298</c:v>
                </c:pt>
                <c:pt idx="426">
                  <c:v>1.2703600648948425</c:v>
                </c:pt>
                <c:pt idx="427">
                  <c:v>1.2895277670440048</c:v>
                </c:pt>
                <c:pt idx="428">
                  <c:v>1.2723634551400604</c:v>
                </c:pt>
                <c:pt idx="429">
                  <c:v>1.2477916981367385</c:v>
                </c:pt>
                <c:pt idx="430">
                  <c:v>1.2749351754036073</c:v>
                </c:pt>
                <c:pt idx="431">
                  <c:v>1.2739010363186394</c:v>
                </c:pt>
                <c:pt idx="432">
                  <c:v>1.2881816425289949</c:v>
                </c:pt>
                <c:pt idx="433">
                  <c:v>1.3672340249694772</c:v>
                </c:pt>
                <c:pt idx="434">
                  <c:v>1.3561482525485005</c:v>
                </c:pt>
                <c:pt idx="435">
                  <c:v>1.3318653142787829</c:v>
                </c:pt>
                <c:pt idx="436">
                  <c:v>1.3152282711521106</c:v>
                </c:pt>
                <c:pt idx="437">
                  <c:v>1.2915009168344249</c:v>
                </c:pt>
                <c:pt idx="438">
                  <c:v>1.2682942579263852</c:v>
                </c:pt>
                <c:pt idx="439">
                  <c:v>1.245130502314862</c:v>
                </c:pt>
                <c:pt idx="440">
                  <c:v>1.3631922186292424</c:v>
                </c:pt>
                <c:pt idx="441">
                  <c:v>1.3941471477070182</c:v>
                </c:pt>
                <c:pt idx="442">
                  <c:v>1.3698497559039486</c:v>
                </c:pt>
                <c:pt idx="443">
                  <c:v>1.3460046669321482</c:v>
                </c:pt>
                <c:pt idx="444">
                  <c:v>1.3222970151577855</c:v>
                </c:pt>
                <c:pt idx="445">
                  <c:v>1.330360346776144</c:v>
                </c:pt>
                <c:pt idx="446">
                  <c:v>1.3365424851641481</c:v>
                </c:pt>
                <c:pt idx="447">
                  <c:v>1.3855874605318119</c:v>
                </c:pt>
                <c:pt idx="448">
                  <c:v>1.4737755596417648</c:v>
                </c:pt>
                <c:pt idx="449">
                  <c:v>1.5577257976777632</c:v>
                </c:pt>
                <c:pt idx="450">
                  <c:v>1.5648583659198003</c:v>
                </c:pt>
                <c:pt idx="451">
                  <c:v>1.5411800411742542</c:v>
                </c:pt>
                <c:pt idx="452">
                  <c:v>1.5805584334486407</c:v>
                </c:pt>
                <c:pt idx="453">
                  <c:v>1.5548920454977266</c:v>
                </c:pt>
                <c:pt idx="454">
                  <c:v>1.5303699611436223</c:v>
                </c:pt>
                <c:pt idx="455">
                  <c:v>1.5064141464672658</c:v>
                </c:pt>
                <c:pt idx="456">
                  <c:v>1.4829052572534689</c:v>
                </c:pt>
                <c:pt idx="457">
                  <c:v>1.4599106176946681</c:v>
                </c:pt>
                <c:pt idx="458">
                  <c:v>1.4374589430568934</c:v>
                </c:pt>
                <c:pt idx="459">
                  <c:v>1.4150327181942894</c:v>
                </c:pt>
                <c:pt idx="460">
                  <c:v>1.3931781364829225</c:v>
                </c:pt>
                <c:pt idx="461">
                  <c:v>1.3719934781202723</c:v>
                </c:pt>
                <c:pt idx="462">
                  <c:v>1.3506791602496473</c:v>
                </c:pt>
                <c:pt idx="463">
                  <c:v>1.3295982254478345</c:v>
                </c:pt>
                <c:pt idx="464">
                  <c:v>1.3088909800656969</c:v>
                </c:pt>
                <c:pt idx="465">
                  <c:v>1.2887993145401522</c:v>
                </c:pt>
                <c:pt idx="466">
                  <c:v>1.2688558772953247</c:v>
                </c:pt>
                <c:pt idx="467">
                  <c:v>1.2870890816900762</c:v>
                </c:pt>
                <c:pt idx="468">
                  <c:v>1.3124907731850008</c:v>
                </c:pt>
                <c:pt idx="469">
                  <c:v>1.2919926594494502</c:v>
                </c:pt>
                <c:pt idx="470">
                  <c:v>1.2712417509289402</c:v>
                </c:pt>
                <c:pt idx="471">
                  <c:v>1.25100298092893</c:v>
                </c:pt>
                <c:pt idx="472">
                  <c:v>1.2309259413532205</c:v>
                </c:pt>
                <c:pt idx="473">
                  <c:v>1.2115196038085869</c:v>
                </c:pt>
                <c:pt idx="474">
                  <c:v>1.1916558870304772</c:v>
                </c:pt>
                <c:pt idx="475">
                  <c:v>1.1728288890761773</c:v>
                </c:pt>
                <c:pt idx="476">
                  <c:v>1.1619350252640519</c:v>
                </c:pt>
                <c:pt idx="477">
                  <c:v>1.1549510591955676</c:v>
                </c:pt>
                <c:pt idx="478">
                  <c:v>1.1487243806240757</c:v>
                </c:pt>
                <c:pt idx="479">
                  <c:v>1.142667412334224</c:v>
                </c:pt>
                <c:pt idx="480">
                  <c:v>1.1366701875358554</c:v>
                </c:pt>
                <c:pt idx="481">
                  <c:v>1.1307116808036199</c:v>
                </c:pt>
                <c:pt idx="482">
                  <c:v>1.1247874802238591</c:v>
                </c:pt>
                <c:pt idx="483">
                  <c:v>1.1188961126072621</c:v>
                </c:pt>
                <c:pt idx="484">
                  <c:v>1.2215755738764265</c:v>
                </c:pt>
                <c:pt idx="485">
                  <c:v>1.202216593523463</c:v>
                </c:pt>
                <c:pt idx="486">
                  <c:v>1.1942053091021694</c:v>
                </c:pt>
                <c:pt idx="487">
                  <c:v>1.1756763972589228</c:v>
                </c:pt>
                <c:pt idx="488">
                  <c:v>1.2547551459223065</c:v>
                </c:pt>
                <c:pt idx="489">
                  <c:v>1.2352060328554222</c:v>
                </c:pt>
                <c:pt idx="490">
                  <c:v>1.2232290483128216</c:v>
                </c:pt>
                <c:pt idx="491">
                  <c:v>1.2043095697757755</c:v>
                </c:pt>
                <c:pt idx="492">
                  <c:v>1.1853963690511975</c:v>
                </c:pt>
                <c:pt idx="493">
                  <c:v>1.1670648848683198</c:v>
                </c:pt>
                <c:pt idx="494">
                  <c:v>1.1492416482064434</c:v>
                </c:pt>
                <c:pt idx="495">
                  <c:v>1.1565838036719558</c:v>
                </c:pt>
                <c:pt idx="496">
                  <c:v>1.1390570078335032</c:v>
                </c:pt>
                <c:pt idx="497">
                  <c:v>1.1217835939781757</c:v>
                </c:pt>
                <c:pt idx="498">
                  <c:v>1.1047877903603669</c:v>
                </c:pt>
                <c:pt idx="499">
                  <c:v>1.0877173098028976</c:v>
                </c:pt>
                <c:pt idx="500">
                  <c:v>1.0707471102851749</c:v>
                </c:pt>
                <c:pt idx="501">
                  <c:v>1.054504893548041</c:v>
                </c:pt>
                <c:pt idx="502">
                  <c:v>1.0385750795155606</c:v>
                </c:pt>
                <c:pt idx="503">
                  <c:v>1.0230063203960176</c:v>
                </c:pt>
                <c:pt idx="504">
                  <c:v>1.0175224222830099</c:v>
                </c:pt>
                <c:pt idx="505">
                  <c:v>1.0025770075667242</c:v>
                </c:pt>
                <c:pt idx="506">
                  <c:v>0.99334773081980821</c:v>
                </c:pt>
                <c:pt idx="507">
                  <c:v>0.98737303639162544</c:v>
                </c:pt>
                <c:pt idx="508">
                  <c:v>0.98201215447452828</c:v>
                </c:pt>
                <c:pt idx="509">
                  <c:v>0.97679729755278455</c:v>
                </c:pt>
                <c:pt idx="510">
                  <c:v>0.97157366725807526</c:v>
                </c:pt>
                <c:pt idx="511">
                  <c:v>0.96637474863363004</c:v>
                </c:pt>
                <c:pt idx="512">
                  <c:v>0.96118154369976549</c:v>
                </c:pt>
                <c:pt idx="513">
                  <c:v>0.95598810593515282</c:v>
                </c:pt>
                <c:pt idx="514">
                  <c:v>0.95079105914045381</c:v>
                </c:pt>
                <c:pt idx="515">
                  <c:v>0.9455874638913655</c:v>
                </c:pt>
                <c:pt idx="516">
                  <c:v>0.94037423579189394</c:v>
                </c:pt>
                <c:pt idx="517">
                  <c:v>0.93514767804423937</c:v>
                </c:pt>
                <c:pt idx="518">
                  <c:v>0.92990455115077897</c:v>
                </c:pt>
                <c:pt idx="519">
                  <c:v>0.92464129396029426</c:v>
                </c:pt>
                <c:pt idx="520">
                  <c:v>0.91937862529631853</c:v>
                </c:pt>
                <c:pt idx="521">
                  <c:v>0.91411559808587572</c:v>
                </c:pt>
                <c:pt idx="522">
                  <c:v>0.90885134608259699</c:v>
                </c:pt>
                <c:pt idx="523">
                  <c:v>0.90358509735963677</c:v>
                </c:pt>
                <c:pt idx="524">
                  <c:v>1.0727705847175453</c:v>
                </c:pt>
                <c:pt idx="525">
                  <c:v>1.0567838812727479</c:v>
                </c:pt>
                <c:pt idx="526">
                  <c:v>1.0417143345284461</c:v>
                </c:pt>
                <c:pt idx="527">
                  <c:v>1.0261151116139442</c:v>
                </c:pt>
                <c:pt idx="528">
                  <c:v>1.0105304849331891</c:v>
                </c:pt>
                <c:pt idx="529">
                  <c:v>1.0323236207639568</c:v>
                </c:pt>
                <c:pt idx="530">
                  <c:v>1.0169055413244139</c:v>
                </c:pt>
                <c:pt idx="531">
                  <c:v>1.0016121573583152</c:v>
                </c:pt>
                <c:pt idx="532">
                  <c:v>0.98638801829699863</c:v>
                </c:pt>
                <c:pt idx="533">
                  <c:v>0.97390344289044994</c:v>
                </c:pt>
                <c:pt idx="534">
                  <c:v>0.96750608804099414</c:v>
                </c:pt>
                <c:pt idx="535">
                  <c:v>0.95185298070958702</c:v>
                </c:pt>
                <c:pt idx="536">
                  <c:v>0.93691134542962662</c:v>
                </c:pt>
                <c:pt idx="537">
                  <c:v>0.92191113328090812</c:v>
                </c:pt>
                <c:pt idx="538">
                  <c:v>0.90708959051665661</c:v>
                </c:pt>
                <c:pt idx="539">
                  <c:v>0.89241489786727768</c:v>
                </c:pt>
                <c:pt idx="540">
                  <c:v>0.87778380864998329</c:v>
                </c:pt>
                <c:pt idx="541">
                  <c:v>0.86336006530087794</c:v>
                </c:pt>
                <c:pt idx="542">
                  <c:v>0.84901728632667561</c:v>
                </c:pt>
                <c:pt idx="543">
                  <c:v>0.8347755745223755</c:v>
                </c:pt>
                <c:pt idx="544">
                  <c:v>0.82082328388651526</c:v>
                </c:pt>
                <c:pt idx="545">
                  <c:v>0.80674968134682656</c:v>
                </c:pt>
                <c:pt idx="546">
                  <c:v>0.79300976723558414</c:v>
                </c:pt>
                <c:pt idx="547">
                  <c:v>0.78486334820582149</c:v>
                </c:pt>
                <c:pt idx="548">
                  <c:v>0.77893706990996059</c:v>
                </c:pt>
                <c:pt idx="549">
                  <c:v>0.77346254247737212</c:v>
                </c:pt>
                <c:pt idx="550">
                  <c:v>0.76810233756933277</c:v>
                </c:pt>
                <c:pt idx="551">
                  <c:v>0.76279340644417071</c:v>
                </c:pt>
                <c:pt idx="552">
                  <c:v>0.75752380025518784</c:v>
                </c:pt>
                <c:pt idx="553">
                  <c:v>0.75229108805793365</c:v>
                </c:pt>
                <c:pt idx="554">
                  <c:v>0.74709461287335832</c:v>
                </c:pt>
                <c:pt idx="555">
                  <c:v>0.74193404950369712</c:v>
                </c:pt>
                <c:pt idx="556">
                  <c:v>0.73680913594087649</c:v>
                </c:pt>
                <c:pt idx="557">
                  <c:v>0.73171962333629659</c:v>
                </c:pt>
                <c:pt idx="558">
                  <c:v>0.72666526667395648</c:v>
                </c:pt>
                <c:pt idx="559">
                  <c:v>0.72164582302394065</c:v>
                </c:pt>
                <c:pt idx="560">
                  <c:v>0.7166610512076802</c:v>
                </c:pt>
                <c:pt idx="561">
                  <c:v>0.71171071172620093</c:v>
                </c:pt>
                <c:pt idx="562">
                  <c:v>0.7080336233330089</c:v>
                </c:pt>
                <c:pt idx="563">
                  <c:v>0.70214313290340724</c:v>
                </c:pt>
                <c:pt idx="564">
                  <c:v>0.69710689080398225</c:v>
                </c:pt>
                <c:pt idx="565">
                  <c:v>0.69399162723444541</c:v>
                </c:pt>
                <c:pt idx="566">
                  <c:v>0.68779177658793911</c:v>
                </c:pt>
                <c:pt idx="567">
                  <c:v>0.68277898988838859</c:v>
                </c:pt>
                <c:pt idx="568">
                  <c:v>0.67801392365702762</c:v>
                </c:pt>
                <c:pt idx="569">
                  <c:v>0.6733214573300198</c:v>
                </c:pt>
                <c:pt idx="570">
                  <c:v>0.74550338674631145</c:v>
                </c:pt>
                <c:pt idx="571">
                  <c:v>0.75469542593263594</c:v>
                </c:pt>
                <c:pt idx="572">
                  <c:v>0.86396614369738234</c:v>
                </c:pt>
                <c:pt idx="573">
                  <c:v>0.85814114312566847</c:v>
                </c:pt>
                <c:pt idx="574">
                  <c:v>0.85110326482132093</c:v>
                </c:pt>
                <c:pt idx="575">
                  <c:v>0.83441025907590094</c:v>
                </c:pt>
                <c:pt idx="576">
                  <c:v>0.81772089861134045</c:v>
                </c:pt>
                <c:pt idx="577">
                  <c:v>0.80127726401922694</c:v>
                </c:pt>
                <c:pt idx="578">
                  <c:v>0.78512700850493244</c:v>
                </c:pt>
                <c:pt idx="579">
                  <c:v>0.76928115333776181</c:v>
                </c:pt>
                <c:pt idx="580">
                  <c:v>0.75343649754674158</c:v>
                </c:pt>
                <c:pt idx="581">
                  <c:v>0.73794735983567494</c:v>
                </c:pt>
                <c:pt idx="582">
                  <c:v>0.72231396451500807</c:v>
                </c:pt>
                <c:pt idx="583">
                  <c:v>0.70678421723163443</c:v>
                </c:pt>
                <c:pt idx="584">
                  <c:v>0.69087677195537356</c:v>
                </c:pt>
                <c:pt idx="585">
                  <c:v>0.67555376595254291</c:v>
                </c:pt>
                <c:pt idx="586">
                  <c:v>0.66029885717151782</c:v>
                </c:pt>
                <c:pt idx="587">
                  <c:v>0.65532292347522503</c:v>
                </c:pt>
                <c:pt idx="588">
                  <c:v>0.6503870733393351</c:v>
                </c:pt>
                <c:pt idx="589">
                  <c:v>0.63521660778171363</c:v>
                </c:pt>
                <c:pt idx="590">
                  <c:v>0.6202542290599844</c:v>
                </c:pt>
                <c:pt idx="591">
                  <c:v>0.60552696887203805</c:v>
                </c:pt>
                <c:pt idx="592">
                  <c:v>0.59115005115441654</c:v>
                </c:pt>
                <c:pt idx="593">
                  <c:v>0.57697326311399466</c:v>
                </c:pt>
                <c:pt idx="594">
                  <c:v>0.56849518118345488</c:v>
                </c:pt>
                <c:pt idx="595">
                  <c:v>0.56373162228289642</c:v>
                </c:pt>
                <c:pt idx="596">
                  <c:v>0.55983631880391316</c:v>
                </c:pt>
                <c:pt idx="597">
                  <c:v>0.55596794038937647</c:v>
                </c:pt>
                <c:pt idx="598">
                  <c:v>0.55212630080319425</c:v>
                </c:pt>
                <c:pt idx="599">
                  <c:v>0.54816301677460721</c:v>
                </c:pt>
                <c:pt idx="600">
                  <c:v>0.54434874220277962</c:v>
                </c:pt>
                <c:pt idx="601">
                  <c:v>0.54058346680260949</c:v>
                </c:pt>
                <c:pt idx="602">
                  <c:v>0.5368484186124739</c:v>
                </c:pt>
                <c:pt idx="603">
                  <c:v>0.5331399559172938</c:v>
                </c:pt>
                <c:pt idx="604">
                  <c:v>0.5294572557555749</c:v>
                </c:pt>
                <c:pt idx="605">
                  <c:v>0.52580002729253372</c:v>
                </c:pt>
                <c:pt idx="606">
                  <c:v>0.52216806115251868</c:v>
                </c:pt>
                <c:pt idx="607">
                  <c:v>0.51856117682226288</c:v>
                </c:pt>
                <c:pt idx="608">
                  <c:v>0.51497921199764662</c:v>
                </c:pt>
                <c:pt idx="609">
                  <c:v>0.51142199053058379</c:v>
                </c:pt>
                <c:pt idx="610">
                  <c:v>0.50788934075821823</c:v>
                </c:pt>
                <c:pt idx="611">
                  <c:v>0.50438109281215437</c:v>
                </c:pt>
                <c:pt idx="612">
                  <c:v>0.50089707811072282</c:v>
                </c:pt>
                <c:pt idx="613">
                  <c:v>0.49743712925784456</c:v>
                </c:pt>
                <c:pt idx="614">
                  <c:v>0.49400108001766108</c:v>
                </c:pt>
                <c:pt idx="615">
                  <c:v>0.49058876530332979</c:v>
                </c:pt>
                <c:pt idx="616">
                  <c:v>0.48720002116844952</c:v>
                </c:pt>
                <c:pt idx="617">
                  <c:v>0.48383468479915059</c:v>
                </c:pt>
                <c:pt idx="618">
                  <c:v>0.48049259450617998</c:v>
                </c:pt>
                <c:pt idx="619">
                  <c:v>0.47717358971715801</c:v>
                </c:pt>
                <c:pt idx="620">
                  <c:v>0.47387751096886083</c:v>
                </c:pt>
                <c:pt idx="621">
                  <c:v>0.47060419989955737</c:v>
                </c:pt>
                <c:pt idx="622">
                  <c:v>0.46735349924140113</c:v>
                </c:pt>
                <c:pt idx="623">
                  <c:v>0.46412525281287398</c:v>
                </c:pt>
                <c:pt idx="624">
                  <c:v>0.46091930551128213</c:v>
                </c:pt>
                <c:pt idx="625">
                  <c:v>0.45773550330530471</c:v>
                </c:pt>
                <c:pt idx="626">
                  <c:v>0.45457369322759272</c:v>
                </c:pt>
                <c:pt idx="627">
                  <c:v>0.45143372336741971</c:v>
                </c:pt>
                <c:pt idx="628">
                  <c:v>0.44831544286338343</c:v>
                </c:pt>
                <c:pt idx="629">
                  <c:v>0.44521870189615731</c:v>
                </c:pt>
                <c:pt idx="630">
                  <c:v>0.44214335168129271</c:v>
                </c:pt>
                <c:pt idx="631">
                  <c:v>0.43908924446206993</c:v>
                </c:pt>
                <c:pt idx="632">
                  <c:v>0.43605623350239975</c:v>
                </c:pt>
                <c:pt idx="633">
                  <c:v>0.433044173079773</c:v>
                </c:pt>
                <c:pt idx="634">
                  <c:v>0.43005291847825944</c:v>
                </c:pt>
                <c:pt idx="635">
                  <c:v>0.42708232598155488</c:v>
                </c:pt>
                <c:pt idx="636">
                  <c:v>0.42413225286607598</c:v>
                </c:pt>
                <c:pt idx="637">
                  <c:v>0.42120255739410334</c:v>
                </c:pt>
                <c:pt idx="638">
                  <c:v>0.41829309880697146</c:v>
                </c:pt>
                <c:pt idx="639">
                  <c:v>0.41540373731830593</c:v>
                </c:pt>
                <c:pt idx="640">
                  <c:v>0.41253433410730744</c:v>
                </c:pt>
                <c:pt idx="641">
                  <c:v>0.40968475131208187</c:v>
                </c:pt>
                <c:pt idx="642">
                  <c:v>0.40685485202301686</c:v>
                </c:pt>
                <c:pt idx="643">
                  <c:v>0.40404450027620381</c:v>
                </c:pt>
                <c:pt idx="644">
                  <c:v>0.4012535610469054</c:v>
                </c:pt>
                <c:pt idx="645">
                  <c:v>0.39848190024306834</c:v>
                </c:pt>
                <c:pt idx="646">
                  <c:v>0.39572938469888075</c:v>
                </c:pt>
                <c:pt idx="647">
                  <c:v>0.39299588216837428</c:v>
                </c:pt>
                <c:pt idx="648">
                  <c:v>0.39201594055290684</c:v>
                </c:pt>
                <c:pt idx="649">
                  <c:v>0.38815625704993467</c:v>
                </c:pt>
                <c:pt idx="650">
                  <c:v>0.38501445765702541</c:v>
                </c:pt>
                <c:pt idx="651">
                  <c:v>0.38226918820896477</c:v>
                </c:pt>
                <c:pt idx="652">
                  <c:v>0.37961268694521605</c:v>
                </c:pt>
                <c:pt idx="653">
                  <c:v>0.37698753549154879</c:v>
                </c:pt>
                <c:pt idx="654">
                  <c:v>0.37438293831156766</c:v>
                </c:pt>
                <c:pt idx="655">
                  <c:v>0.37179678327309168</c:v>
                </c:pt>
                <c:pt idx="656">
                  <c:v>0.40162092485838413</c:v>
                </c:pt>
                <c:pt idx="657">
                  <c:v>0.4501453392036433</c:v>
                </c:pt>
                <c:pt idx="658">
                  <c:v>0.43146856460473826</c:v>
                </c:pt>
                <c:pt idx="659">
                  <c:v>0.4128001447577157</c:v>
                </c:pt>
                <c:pt idx="660">
                  <c:v>0.39482699614814321</c:v>
                </c:pt>
                <c:pt idx="661">
                  <c:v>0.37705682810161184</c:v>
                </c:pt>
                <c:pt idx="662">
                  <c:v>0.35948791095057026</c:v>
                </c:pt>
                <c:pt idx="663">
                  <c:v>0.35272823609390275</c:v>
                </c:pt>
                <c:pt idx="664">
                  <c:v>0.34949533808270622</c:v>
                </c:pt>
                <c:pt idx="665">
                  <c:v>0.34693287685160479</c:v>
                </c:pt>
                <c:pt idx="666">
                  <c:v>0.34450881427737051</c:v>
                </c:pt>
                <c:pt idx="667">
                  <c:v>0.34212397392412397</c:v>
                </c:pt>
                <c:pt idx="668">
                  <c:v>0.3397597930048018</c:v>
                </c:pt>
                <c:pt idx="669">
                  <c:v>0.33741272227182489</c:v>
                </c:pt>
                <c:pt idx="670">
                  <c:v>0.33508200912689062</c:v>
                </c:pt>
                <c:pt idx="671">
                  <c:v>0.33276742243206703</c:v>
                </c:pt>
                <c:pt idx="672">
                  <c:v>0.33046882879083866</c:v>
                </c:pt>
                <c:pt idx="673">
                  <c:v>0.32818611363343897</c:v>
                </c:pt>
                <c:pt idx="674">
                  <c:v>0.32591916651604719</c:v>
                </c:pt>
                <c:pt idx="675">
                  <c:v>0.32416350101697594</c:v>
                </c:pt>
                <c:pt idx="676">
                  <c:v>0.32152444217489212</c:v>
                </c:pt>
                <c:pt idx="677">
                  <c:v>0.31922903654119056</c:v>
                </c:pt>
                <c:pt idx="678">
                  <c:v>0.31701009100489519</c:v>
                </c:pt>
                <c:pt idx="679">
                  <c:v>0.31481775939846124</c:v>
                </c:pt>
                <c:pt idx="680">
                  <c:v>0.31264267325797462</c:v>
                </c:pt>
                <c:pt idx="681">
                  <c:v>0.31345673881160946</c:v>
                </c:pt>
                <c:pt idx="682">
                  <c:v>0.30889213040490388</c:v>
                </c:pt>
                <c:pt idx="683">
                  <c:v>0.30631160900557591</c:v>
                </c:pt>
                <c:pt idx="684">
                  <c:v>0.30411254253180575</c:v>
                </c:pt>
                <c:pt idx="685">
                  <c:v>0.30199638591103584</c:v>
                </c:pt>
                <c:pt idx="686">
                  <c:v>0.29990745829166104</c:v>
                </c:pt>
                <c:pt idx="687">
                  <c:v>0.29783530864915203</c:v>
                </c:pt>
                <c:pt idx="688">
                  <c:v>0.29577790979447016</c:v>
                </c:pt>
                <c:pt idx="689">
                  <c:v>0.29373480389082812</c:v>
                </c:pt>
                <c:pt idx="690">
                  <c:v>0.29170582592087985</c:v>
                </c:pt>
                <c:pt idx="691">
                  <c:v>0.28969086595073085</c:v>
                </c:pt>
                <c:pt idx="692">
                  <c:v>0.28768982485191696</c:v>
                </c:pt>
                <c:pt idx="693">
                  <c:v>0.28570260605160974</c:v>
                </c:pt>
                <c:pt idx="694">
                  <c:v>0.28372911399248141</c:v>
                </c:pt>
                <c:pt idx="695">
                  <c:v>0.28276049911863305</c:v>
                </c:pt>
                <c:pt idx="696">
                  <c:v>0.28000753372404719</c:v>
                </c:pt>
                <c:pt idx="697">
                  <c:v>0.2779244322431253</c:v>
                </c:pt>
                <c:pt idx="698">
                  <c:v>0.27597692893982473</c:v>
                </c:pt>
                <c:pt idx="699">
                  <c:v>0.27406545113129305</c:v>
                </c:pt>
                <c:pt idx="700">
                  <c:v>0.27217138071517682</c:v>
                </c:pt>
                <c:pt idx="701">
                  <c:v>0.27029117649359347</c:v>
                </c:pt>
                <c:pt idx="702">
                  <c:v>0.26842410559180835</c:v>
                </c:pt>
                <c:pt idx="703">
                  <c:v>0.26656995864362892</c:v>
                </c:pt>
                <c:pt idx="704">
                  <c:v>0.26472862428069993</c:v>
                </c:pt>
                <c:pt idx="705">
                  <c:v>0.26290000988501616</c:v>
                </c:pt>
                <c:pt idx="706">
                  <c:v>0.26108402682699566</c:v>
                </c:pt>
                <c:pt idx="707">
                  <c:v>0.25928058771289653</c:v>
                </c:pt>
                <c:pt idx="708">
                  <c:v>0.25748960586878955</c:v>
                </c:pt>
                <c:pt idx="709">
                  <c:v>0.25571099524107582</c:v>
                </c:pt>
                <c:pt idx="710">
                  <c:v>0.25394467037459972</c:v>
                </c:pt>
                <c:pt idx="711">
                  <c:v>0.25219054640523775</c:v>
                </c:pt>
                <c:pt idx="712">
                  <c:v>0.25044853905520553</c:v>
                </c:pt>
                <c:pt idx="713">
                  <c:v>0.24871856462889375</c:v>
                </c:pt>
                <c:pt idx="714">
                  <c:v>0.24700054000882574</c:v>
                </c:pt>
                <c:pt idx="715">
                  <c:v>0.24529438265166018</c:v>
                </c:pt>
                <c:pt idx="716">
                  <c:v>0.24360001058422434</c:v>
                </c:pt>
                <c:pt idx="717">
                  <c:v>0.24191734239957569</c:v>
                </c:pt>
                <c:pt idx="718">
                  <c:v>0.24024629725309046</c:v>
                </c:pt>
                <c:pt idx="719">
                  <c:v>0.33274308091257959</c:v>
                </c:pt>
                <c:pt idx="720">
                  <c:v>0.3560841521763391</c:v>
                </c:pt>
                <c:pt idx="721">
                  <c:v>0.39717236794678645</c:v>
                </c:pt>
                <c:pt idx="722">
                  <c:v>0.37726653611590377</c:v>
                </c:pt>
                <c:pt idx="723">
                  <c:v>0.35762354733639845</c:v>
                </c:pt>
                <c:pt idx="724">
                  <c:v>0.33861658337078709</c:v>
                </c:pt>
                <c:pt idx="725">
                  <c:v>0.31944173270897697</c:v>
                </c:pt>
                <c:pt idx="726">
                  <c:v>0.30035261410401259</c:v>
                </c:pt>
                <c:pt idx="727">
                  <c:v>0.28222696226553073</c:v>
                </c:pt>
                <c:pt idx="728">
                  <c:v>0.26421449091542892</c:v>
                </c:pt>
                <c:pt idx="729">
                  <c:v>0.2464812232886853</c:v>
                </c:pt>
                <c:pt idx="730">
                  <c:v>0.23608099745327099</c:v>
                </c:pt>
                <c:pt idx="731">
                  <c:v>0.27828724692915296</c:v>
                </c:pt>
                <c:pt idx="732">
                  <c:v>0.2785798323853978</c:v>
                </c:pt>
                <c:pt idx="733">
                  <c:v>0.25985397797521242</c:v>
                </c:pt>
                <c:pt idx="734">
                  <c:v>0.26468324541864297</c:v>
                </c:pt>
                <c:pt idx="735">
                  <c:v>0.27817679425770925</c:v>
                </c:pt>
              </c:numCache>
            </c:numRef>
          </c:yVal>
          <c:smooth val="0"/>
          <c:extLst>
            <c:ext xmlns:c16="http://schemas.microsoft.com/office/drawing/2014/chart" uri="{C3380CC4-5D6E-409C-BE32-E72D297353CC}">
              <c16:uniqueId val="{00000009-A090-8B47-B35A-69C75F9228F5}"/>
            </c:ext>
          </c:extLst>
        </c:ser>
        <c:ser>
          <c:idx val="2"/>
          <c:order val="2"/>
          <c:tx>
            <c:strRef>
              <c:f>Entradas!$F$15</c:f>
              <c:strCache>
                <c:ptCount val="1"/>
                <c:pt idx="0">
                  <c:v>Humedal 2</c:v>
                </c:pt>
              </c:strCache>
            </c:strRef>
          </c:tx>
          <c:spPr>
            <a:ln w="12700">
              <a:solidFill>
                <a:schemeClr val="accent6"/>
              </a:solidFill>
            </a:ln>
          </c:spPr>
          <c:marker>
            <c:symbol val="none"/>
          </c:marker>
          <c:xVal>
            <c:strRef>
              <c:f>Cálculos!$AS:$AS</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Cálculos!$BP:$BP</c:f>
              <c:numCache>
                <c:formatCode>General</c:formatCode>
                <c:ptCount val="1048576"/>
                <c:pt idx="4">
                  <c:v>0</c:v>
                </c:pt>
                <c:pt idx="6" formatCode="0.0000">
                  <c:v>0.23085381234044688</c:v>
                </c:pt>
                <c:pt idx="7" formatCode="0.0000">
                  <c:v>0.21406406595686475</c:v>
                </c:pt>
                <c:pt idx="8" formatCode="0.0000">
                  <c:v>0.19765207454766437</c:v>
                </c:pt>
                <c:pt idx="9" formatCode="0.0000">
                  <c:v>0.19376452920647536</c:v>
                </c:pt>
                <c:pt idx="10" formatCode="0.0000">
                  <c:v>0.20542804717714822</c:v>
                </c:pt>
                <c:pt idx="11" formatCode="0.0000">
                  <c:v>0.19159971416913585</c:v>
                </c:pt>
                <c:pt idx="12" formatCode="0.0000">
                  <c:v>0.2381103827732261</c:v>
                </c:pt>
                <c:pt idx="13" formatCode="0.0000">
                  <c:v>0.28107088356520882</c:v>
                </c:pt>
                <c:pt idx="14" formatCode="0.0000">
                  <c:v>0.29333359427043565</c:v>
                </c:pt>
                <c:pt idx="15" formatCode="0.0000">
                  <c:v>0.31602559570074834</c:v>
                </c:pt>
                <c:pt idx="16" formatCode="0.0000">
                  <c:v>0.40810042534203111</c:v>
                </c:pt>
                <c:pt idx="17" formatCode="0.0000">
                  <c:v>0.3931118083966888</c:v>
                </c:pt>
                <c:pt idx="18" formatCode="0.0000">
                  <c:v>0.37770720936604441</c:v>
                </c:pt>
                <c:pt idx="19" formatCode="0.0000">
                  <c:v>0.36514713256243958</c:v>
                </c:pt>
                <c:pt idx="20" formatCode="0.0000">
                  <c:v>0.43720796696088027</c:v>
                </c:pt>
                <c:pt idx="21" formatCode="0.0000">
                  <c:v>0.4873294376268319</c:v>
                </c:pt>
                <c:pt idx="22" formatCode="0.0000">
                  <c:v>0.51180341826708498</c:v>
                </c:pt>
                <c:pt idx="23" formatCode="0.0000">
                  <c:v>0.53862387948578905</c:v>
                </c:pt>
                <c:pt idx="24" formatCode="0.0000">
                  <c:v>0.53582343626439333</c:v>
                </c:pt>
                <c:pt idx="25" formatCode="0.0000">
                  <c:v>0.58853667111666819</c:v>
                </c:pt>
                <c:pt idx="26" formatCode="0.0000">
                  <c:v>0.66558660820579907</c:v>
                </c:pt>
                <c:pt idx="27" formatCode="0.0000">
                  <c:v>0.67726063535164727</c:v>
                </c:pt>
                <c:pt idx="28" formatCode="0.0000">
                  <c:v>0.71018251101869334</c:v>
                </c:pt>
                <c:pt idx="29" formatCode="0.0000">
                  <c:v>0.70541888737173131</c:v>
                </c:pt>
                <c:pt idx="30" formatCode="0.0000">
                  <c:v>0.70367180281728103</c:v>
                </c:pt>
                <c:pt idx="31" formatCode="0.0000">
                  <c:v>0.686850121682135</c:v>
                </c:pt>
                <c:pt idx="32" formatCode="0.0000">
                  <c:v>0.67064957792291158</c:v>
                </c:pt>
                <c:pt idx="33" formatCode="0.0000">
                  <c:v>0.65447451639990595</c:v>
                </c:pt>
                <c:pt idx="34" formatCode="0.0000">
                  <c:v>0.638209801782328</c:v>
                </c:pt>
                <c:pt idx="35" formatCode="0.0000">
                  <c:v>0.62239567577145338</c:v>
                </c:pt>
                <c:pt idx="36" formatCode="0.0000">
                  <c:v>0.60651046721247637</c:v>
                </c:pt>
                <c:pt idx="37" formatCode="0.0000">
                  <c:v>0.73789596591229989</c:v>
                </c:pt>
                <c:pt idx="38" formatCode="0.0000">
                  <c:v>0.72098238483530785</c:v>
                </c:pt>
                <c:pt idx="39" formatCode="0.0000">
                  <c:v>0.75293907400626647</c:v>
                </c:pt>
                <c:pt idx="40" formatCode="0.0000">
                  <c:v>0.75753592047128193</c:v>
                </c:pt>
                <c:pt idx="41" formatCode="0.0000">
                  <c:v>0.74265362636172561</c:v>
                </c:pt>
                <c:pt idx="42" formatCode="0.0000">
                  <c:v>0.77222920227564373</c:v>
                </c:pt>
                <c:pt idx="43" formatCode="0.0000">
                  <c:v>0.75424696990951356</c:v>
                </c:pt>
                <c:pt idx="44" formatCode="0.0000">
                  <c:v>0.73714086751985652</c:v>
                </c:pt>
                <c:pt idx="45" formatCode="0.0000">
                  <c:v>0.78789737108667168</c:v>
                </c:pt>
                <c:pt idx="46" formatCode="0.0000">
                  <c:v>0.86320954228575908</c:v>
                </c:pt>
                <c:pt idx="47" formatCode="0.0000">
                  <c:v>0.84564690742700543</c:v>
                </c:pt>
                <c:pt idx="48" formatCode="0.0000">
                  <c:v>0.86181129296603509</c:v>
                </c:pt>
                <c:pt idx="49" formatCode="0.0000">
                  <c:v>0.89210383545177185</c:v>
                </c:pt>
                <c:pt idx="50" formatCode="0.0000">
                  <c:v>0.936102449777382</c:v>
                </c:pt>
                <c:pt idx="51" formatCode="0.0000">
                  <c:v>0.99517964115828184</c:v>
                </c:pt>
                <c:pt idx="52" formatCode="0.0000">
                  <c:v>0.97704702991873971</c:v>
                </c:pt>
                <c:pt idx="53" formatCode="0.0000">
                  <c:v>1.0187814883181014</c:v>
                </c:pt>
                <c:pt idx="54" formatCode="0.0000">
                  <c:v>1.000237895149894</c:v>
                </c:pt>
                <c:pt idx="55" formatCode="0.0000">
                  <c:v>0.9825313835807209</c:v>
                </c:pt>
                <c:pt idx="56" formatCode="0.0000">
                  <c:v>0.96472097883652075</c:v>
                </c:pt>
                <c:pt idx="57" formatCode="0.0000">
                  <c:v>1.0010827887300153</c:v>
                </c:pt>
                <c:pt idx="58" formatCode="0.0000">
                  <c:v>1.043443819819063</c:v>
                </c:pt>
                <c:pt idx="59" formatCode="0.0000">
                  <c:v>1.1147945066793521</c:v>
                </c:pt>
                <c:pt idx="60" formatCode="0.0000">
                  <c:v>1.1136078341700033</c:v>
                </c:pt>
                <c:pt idx="61" formatCode="0.0000">
                  <c:v>1.1383468250233681</c:v>
                </c:pt>
                <c:pt idx="62" formatCode="0.0000">
                  <c:v>1.157376624655432</c:v>
                </c:pt>
                <c:pt idx="63" formatCode="0.0000">
                  <c:v>1.1442372961033747</c:v>
                </c:pt>
                <c:pt idx="64" formatCode="0.0000">
                  <c:v>1.1244792918366207</c:v>
                </c:pt>
                <c:pt idx="65" formatCode="0.0000">
                  <c:v>1.1503085978928473</c:v>
                </c:pt>
                <c:pt idx="66" formatCode="0.0000">
                  <c:v>1.1513114903511161</c:v>
                </c:pt>
                <c:pt idx="67" formatCode="0.0000">
                  <c:v>1.1658952355335566</c:v>
                </c:pt>
                <c:pt idx="68" formatCode="0.0000">
                  <c:v>1.237740168458807</c:v>
                </c:pt>
                <c:pt idx="69" formatCode="0.0000">
                  <c:v>1.2299328128693896</c:v>
                </c:pt>
                <c:pt idx="70" formatCode="0.0000">
                  <c:v>1.2103761342196495</c:v>
                </c:pt>
                <c:pt idx="71" formatCode="0.0000">
                  <c:v>1.19758526090944</c:v>
                </c:pt>
                <c:pt idx="72" formatCode="0.0000">
                  <c:v>1.1784539671280148</c:v>
                </c:pt>
                <c:pt idx="73" formatCode="0.0000">
                  <c:v>1.1597451209291565</c:v>
                </c:pt>
                <c:pt idx="74" formatCode="0.0000">
                  <c:v>1.1410399380956084</c:v>
                </c:pt>
                <c:pt idx="75" formatCode="0.0000">
                  <c:v>1.2468185723230987</c:v>
                </c:pt>
                <c:pt idx="76" formatCode="0.0000">
                  <c:v>1.2761042183983788</c:v>
                </c:pt>
                <c:pt idx="77" formatCode="0.0000">
                  <c:v>1.2564387170800899</c:v>
                </c:pt>
                <c:pt idx="78" formatCode="0.0000">
                  <c:v>1.2371387486477796</c:v>
                </c:pt>
                <c:pt idx="79" formatCode="0.0000">
                  <c:v>1.2179280444045812</c:v>
                </c:pt>
                <c:pt idx="80" formatCode="0.0000">
                  <c:v>1.2269264882149429</c:v>
                </c:pt>
                <c:pt idx="81" formatCode="0.0000">
                  <c:v>1.23423622218531</c:v>
                </c:pt>
                <c:pt idx="82" formatCode="0.0000">
                  <c:v>1.2789139534120915</c:v>
                </c:pt>
                <c:pt idx="83" formatCode="0.0000">
                  <c:v>1.3586220394933695</c:v>
                </c:pt>
                <c:pt idx="84" formatCode="0.0000">
                  <c:v>1.4346377929937175</c:v>
                </c:pt>
                <c:pt idx="85" formatCode="0.0000">
                  <c:v>1.4428113753896792</c:v>
                </c:pt>
                <c:pt idx="86" formatCode="0.0000">
                  <c:v>1.4236836892840723</c:v>
                </c:pt>
                <c:pt idx="87" formatCode="0.0000">
                  <c:v>1.4603031051011945</c:v>
                </c:pt>
                <c:pt idx="88" formatCode="0.0000">
                  <c:v>1.439392092746334</c:v>
                </c:pt>
                <c:pt idx="89" formatCode="0.0000">
                  <c:v>1.4194588630445018</c:v>
                </c:pt>
                <c:pt idx="90" formatCode="0.0000">
                  <c:v>1.3999981103528527</c:v>
                </c:pt>
                <c:pt idx="91" formatCode="0.0000">
                  <c:v>1.3809049995883365</c:v>
                </c:pt>
                <c:pt idx="92" formatCode="0.0000">
                  <c:v>1.3622376457486771</c:v>
                </c:pt>
                <c:pt idx="93" formatCode="0.0000">
                  <c:v>1.3440204101037903</c:v>
                </c:pt>
                <c:pt idx="94" formatCode="0.0000">
                  <c:v>1.3258005477053902</c:v>
                </c:pt>
                <c:pt idx="95" formatCode="0.0000">
                  <c:v>1.3080540249179102</c:v>
                </c:pt>
                <c:pt idx="96" formatCode="0.0000">
                  <c:v>1.2908657663520691</c:v>
                </c:pt>
                <c:pt idx="97" formatCode="0.0000">
                  <c:v>1.2735365515190369</c:v>
                </c:pt>
                <c:pt idx="98" formatCode="0.0000">
                  <c:v>1.2563819822816567</c:v>
                </c:pt>
                <c:pt idx="99" formatCode="0.0000">
                  <c:v>1.2395232030814505</c:v>
                </c:pt>
                <c:pt idx="100" formatCode="0.0000">
                  <c:v>1.223170029893538</c:v>
                </c:pt>
                <c:pt idx="101" formatCode="0.0000">
                  <c:v>1.2069129350763401</c:v>
                </c:pt>
                <c:pt idx="102" formatCode="0.0000">
                  <c:v>1.2245800861944416</c:v>
                </c:pt>
                <c:pt idx="103" formatCode="0.0000">
                  <c:v>1.2486045878434195</c:v>
                </c:pt>
                <c:pt idx="104" formatCode="0.0000">
                  <c:v>1.2317841772030125</c:v>
                </c:pt>
                <c:pt idx="105" formatCode="0.0000">
                  <c:v>1.2147051765611734</c:v>
                </c:pt>
                <c:pt idx="106" formatCode="0.0000">
                  <c:v>1.1980328475930315</c:v>
                </c:pt>
                <c:pt idx="107" formatCode="0.0000">
                  <c:v>1.1814588297019619</c:v>
                </c:pt>
                <c:pt idx="108" formatCode="0.0000">
                  <c:v>1.165424693423013</c:v>
                </c:pt>
                <c:pt idx="109" formatCode="0.0000">
                  <c:v>1.1489426291501956</c:v>
                </c:pt>
                <c:pt idx="110" formatCode="0.0000">
                  <c:v>1.1333131108179639</c:v>
                </c:pt>
                <c:pt idx="111" formatCode="0.0000">
                  <c:v>1.1211529276364025</c:v>
                </c:pt>
                <c:pt idx="112" formatCode="0.0000">
                  <c:v>1.1151647313049515</c:v>
                </c:pt>
                <c:pt idx="113" formatCode="0.0000">
                  <c:v>1.1102977190351033</c:v>
                </c:pt>
                <c:pt idx="114" formatCode="0.0000">
                  <c:v>1.1056073180534276</c:v>
                </c:pt>
                <c:pt idx="115" formatCode="0.0000">
                  <c:v>1.1009124983119023</c:v>
                </c:pt>
                <c:pt idx="116" formatCode="0.0000">
                  <c:v>1.0961741843171013</c:v>
                </c:pt>
                <c:pt idx="117" formatCode="0.0000">
                  <c:v>1.091380315658437</c:v>
                </c:pt>
                <c:pt idx="118" formatCode="0.0000">
                  <c:v>1.0865216118136414</c:v>
                </c:pt>
                <c:pt idx="119" formatCode="0.0000">
                  <c:v>1.1782632729280604</c:v>
                </c:pt>
                <c:pt idx="120" formatCode="0.0000">
                  <c:v>1.1617501369483869</c:v>
                </c:pt>
                <c:pt idx="121" formatCode="0.0000">
                  <c:v>1.1552544113355712</c:v>
                </c:pt>
                <c:pt idx="122" formatCode="0.0000">
                  <c:v>1.1393020840572909</c:v>
                </c:pt>
                <c:pt idx="123" formatCode="0.0000">
                  <c:v>1.2100796910246325</c:v>
                </c:pt>
                <c:pt idx="124" formatCode="0.0000">
                  <c:v>1.193277463634181</c:v>
                </c:pt>
                <c:pt idx="125" formatCode="0.0000">
                  <c:v>1.1831256793656841</c:v>
                </c:pt>
                <c:pt idx="126" formatCode="0.0000">
                  <c:v>1.1666911227054912</c:v>
                </c:pt>
                <c:pt idx="127" formatCode="0.0000">
                  <c:v>1.1501532548778386</c:v>
                </c:pt>
                <c:pt idx="128" formatCode="0.0000">
                  <c:v>1.1340053070625309</c:v>
                </c:pt>
                <c:pt idx="129" formatCode="0.0000">
                  <c:v>1.1181763236453093</c:v>
                </c:pt>
                <c:pt idx="130" formatCode="0.0000">
                  <c:v>1.1246750515825263</c:v>
                </c:pt>
                <c:pt idx="131" formatCode="0.0000">
                  <c:v>1.1089310631533327</c:v>
                </c:pt>
                <c:pt idx="132" formatCode="0.0000">
                  <c:v>1.0932676042580147</c:v>
                </c:pt>
                <c:pt idx="133" formatCode="0.0000">
                  <c:v>1.0776984038503339</c:v>
                </c:pt>
                <c:pt idx="134" formatCode="0.0000">
                  <c:v>1.0619093324502493</c:v>
                </c:pt>
                <c:pt idx="135" formatCode="0.0000">
                  <c:v>1.0460443665128254</c:v>
                </c:pt>
                <c:pt idx="136" formatCode="0.0000">
                  <c:v>1.0306452435749416</c:v>
                </c:pt>
                <c:pt idx="137" formatCode="0.0000">
                  <c:v>1.0153513651025912</c:v>
                </c:pt>
                <c:pt idx="138" formatCode="0.0000">
                  <c:v>1.0002055746637792</c:v>
                </c:pt>
                <c:pt idx="139" formatCode="0.0000">
                  <c:v>0.99370312487551582</c:v>
                </c:pt>
                <c:pt idx="140" formatCode="0.0000">
                  <c:v>0.97891905669910451</c:v>
                </c:pt>
                <c:pt idx="141" formatCode="0.0000">
                  <c:v>0.96673991352679811</c:v>
                </c:pt>
                <c:pt idx="142" formatCode="0.0000">
                  <c:v>0.95910765795064457</c:v>
                </c:pt>
                <c:pt idx="143" formatCode="0.0000">
                  <c:v>0.95228477845530901</c:v>
                </c:pt>
                <c:pt idx="144" formatCode="0.0000">
                  <c:v>0.9457065537604441</c:v>
                </c:pt>
                <c:pt idx="145" formatCode="0.0000">
                  <c:v>0.93913774458180099</c:v>
                </c:pt>
                <c:pt idx="146" formatCode="0.0000">
                  <c:v>0.93264387921724634</c:v>
                </c:pt>
                <c:pt idx="147" formatCode="0.0000">
                  <c:v>0.92620037710899583</c:v>
                </c:pt>
                <c:pt idx="148" formatCode="0.0000">
                  <c:v>0.91980240907683863</c:v>
                </c:pt>
                <c:pt idx="149" formatCode="0.0000">
                  <c:v>0.91344882603010247</c:v>
                </c:pt>
                <c:pt idx="150" formatCode="0.0000">
                  <c:v>0.9071391659562178</c:v>
                </c:pt>
                <c:pt idx="151" formatCode="0.0000">
                  <c:v>0.90087309651218872</c:v>
                </c:pt>
                <c:pt idx="152" formatCode="0.0000">
                  <c:v>0.894650311205061</c:v>
                </c:pt>
                <c:pt idx="153" formatCode="0.0000">
                  <c:v>0.88847051004557798</c:v>
                </c:pt>
                <c:pt idx="154" formatCode="0.0000">
                  <c:v>0.88233339594329585</c:v>
                </c:pt>
                <c:pt idx="155" formatCode="0.0000">
                  <c:v>0.87623867398467958</c:v>
                </c:pt>
                <c:pt idx="156" formatCode="0.0000">
                  <c:v>0.87018605134580407</c:v>
                </c:pt>
                <c:pt idx="157" formatCode="0.0000">
                  <c:v>0.86417523722542522</c:v>
                </c:pt>
                <c:pt idx="158" formatCode="0.0000">
                  <c:v>0.85820594282182672</c:v>
                </c:pt>
                <c:pt idx="159" formatCode="0.0000">
                  <c:v>1.0072906463785407</c:v>
                </c:pt>
                <c:pt idx="160" formatCode="0.0000">
                  <c:v>0.99256486727819526</c:v>
                </c:pt>
                <c:pt idx="161" formatCode="0.0000">
                  <c:v>0.97853214260182686</c:v>
                </c:pt>
                <c:pt idx="162" formatCode="0.0000">
                  <c:v>0.96387731064900095</c:v>
                </c:pt>
                <c:pt idx="163" formatCode="0.0000">
                  <c:v>0.94910680787993407</c:v>
                </c:pt>
                <c:pt idx="164" formatCode="0.0000">
                  <c:v>0.96774478068038294</c:v>
                </c:pt>
                <c:pt idx="165" formatCode="0.0000">
                  <c:v>0.95317135054493074</c:v>
                </c:pt>
                <c:pt idx="166" formatCode="0.0000">
                  <c:v>0.93859063695732303</c:v>
                </c:pt>
                <c:pt idx="167" formatCode="0.0000">
                  <c:v>0.92396260353774062</c:v>
                </c:pt>
                <c:pt idx="168" formatCode="0.0000">
                  <c:v>0.91169152803071918</c:v>
                </c:pt>
                <c:pt idx="169" formatCode="0.0000">
                  <c:v>0.90486396201134356</c:v>
                </c:pt>
                <c:pt idx="170" formatCode="0.0000">
                  <c:v>0.88988272577959371</c:v>
                </c:pt>
                <c:pt idx="171" formatCode="0.0000">
                  <c:v>0.87559342993772815</c:v>
                </c:pt>
                <c:pt idx="172" formatCode="0.0000">
                  <c:v>0.86132492184498544</c:v>
                </c:pt>
                <c:pt idx="173" formatCode="0.0000">
                  <c:v>0.84728742980780181</c:v>
                </c:pt>
                <c:pt idx="174" formatCode="0.0000">
                  <c:v>0.83345521837047087</c:v>
                </c:pt>
                <c:pt idx="175" formatCode="0.0000">
                  <c:v>0.81973987741591869</c:v>
                </c:pt>
                <c:pt idx="176" formatCode="0.0000">
                  <c:v>0.80628597637217903</c:v>
                </c:pt>
                <c:pt idx="177" formatCode="0.0000">
                  <c:v>0.79298345060122255</c:v>
                </c:pt>
                <c:pt idx="178" formatCode="0.0000">
                  <c:v>0.77984999978295499</c:v>
                </c:pt>
                <c:pt idx="179" formatCode="0.0000">
                  <c:v>0.76704930845299324</c:v>
                </c:pt>
                <c:pt idx="180" formatCode="0.0000">
                  <c:v>0.75422017533632779</c:v>
                </c:pt>
                <c:pt idx="181" formatCode="0.0000">
                  <c:v>0.7417588991645051</c:v>
                </c:pt>
                <c:pt idx="182" formatCode="0.0000">
                  <c:v>0.73254499087457148</c:v>
                </c:pt>
                <c:pt idx="183" formatCode="0.0000">
                  <c:v>0.72672320301083826</c:v>
                </c:pt>
                <c:pt idx="184" formatCode="0.0000">
                  <c:v>0.72156150013265163</c:v>
                </c:pt>
                <c:pt idx="185" formatCode="0.0000">
                  <c:v>0.71655089198583843</c:v>
                </c:pt>
                <c:pt idx="186" formatCode="0.0000">
                  <c:v>0.71159639338673175</c:v>
                </c:pt>
                <c:pt idx="187" formatCode="0.0000">
                  <c:v>0.70668012177948791</c:v>
                </c:pt>
                <c:pt idx="188" formatCode="0.0000">
                  <c:v>0.70179855497375321</c:v>
                </c:pt>
                <c:pt idx="189" formatCode="0.0000">
                  <c:v>0.69695084647424399</c:v>
                </c:pt>
                <c:pt idx="190" formatCode="0.0000">
                  <c:v>0.69213664940381969</c:v>
                </c:pt>
                <c:pt idx="191" formatCode="0.0000">
                  <c:v>0.6873557112376979</c:v>
                </c:pt>
                <c:pt idx="192" formatCode="0.0000">
                  <c:v>0.68260779832068397</c:v>
                </c:pt>
                <c:pt idx="193" formatCode="0.0000">
                  <c:v>0.67789268180084294</c:v>
                </c:pt>
                <c:pt idx="194" formatCode="0.0000">
                  <c:v>0.6732101350009847</c:v>
                </c:pt>
                <c:pt idx="195" formatCode="0.0000">
                  <c:v>0.6685599329203058</c:v>
                </c:pt>
                <c:pt idx="196" formatCode="0.0000">
                  <c:v>0.66394185213279688</c:v>
                </c:pt>
                <c:pt idx="197" formatCode="0.0000">
                  <c:v>0.66045705440013203</c:v>
                </c:pt>
                <c:pt idx="198" formatCode="0.0000">
                  <c:v>0.65500628210926481</c:v>
                </c:pt>
                <c:pt idx="199" formatCode="0.0000">
                  <c:v>0.65031632526678818</c:v>
                </c:pt>
                <c:pt idx="200" formatCode="0.0000">
                  <c:v>0.64733537824669563</c:v>
                </c:pt>
                <c:pt idx="201" formatCode="0.0000">
                  <c:v>0.64161403922126592</c:v>
                </c:pt>
                <c:pt idx="202" formatCode="0.0000">
                  <c:v>0.63694932121599401</c:v>
                </c:pt>
                <c:pt idx="203" formatCode="0.0000">
                  <c:v>0.6325062422126857</c:v>
                </c:pt>
                <c:pt idx="204" formatCode="0.0000">
                  <c:v>0.62812912952019273</c:v>
                </c:pt>
                <c:pt idx="205" formatCode="0.0000">
                  <c:v>0.69210489031020728</c:v>
                </c:pt>
                <c:pt idx="206" formatCode="0.0000">
                  <c:v>0.70007213997641082</c:v>
                </c:pt>
                <c:pt idx="207" formatCode="0.0000">
                  <c:v>0.79689243411465704</c:v>
                </c:pt>
                <c:pt idx="208" formatCode="0.0000">
                  <c:v>0.79150634050338464</c:v>
                </c:pt>
                <c:pt idx="209" formatCode="0.0000">
                  <c:v>0.78504127494754639</c:v>
                </c:pt>
                <c:pt idx="210" formatCode="0.0000">
                  <c:v>0.7701454951871981</c:v>
                </c:pt>
                <c:pt idx="211" formatCode="0.0000">
                  <c:v>0.75515599514593834</c:v>
                </c:pt>
                <c:pt idx="212" formatCode="0.0000">
                  <c:v>0.7404328268106809</c:v>
                </c:pt>
                <c:pt idx="213" formatCode="0.0000">
                  <c:v>0.72602872181699007</c:v>
                </c:pt>
                <c:pt idx="214" formatCode="0.0000">
                  <c:v>0.71189268835852626</c:v>
                </c:pt>
                <c:pt idx="215" formatCode="0.0000">
                  <c:v>0.69776001626927497</c:v>
                </c:pt>
                <c:pt idx="216" formatCode="0.0000">
                  <c:v>0.68394000092272089</c:v>
                </c:pt>
                <c:pt idx="217" formatCode="0.0000">
                  <c:v>0.6699963203501027</c:v>
                </c:pt>
                <c:pt idx="218" formatCode="0.0000">
                  <c:v>0.65614537393722283</c:v>
                </c:pt>
                <c:pt idx="219" formatCode="0.0000">
                  <c:v>0.64196688595242279</c:v>
                </c:pt>
                <c:pt idx="220" formatCode="0.0000">
                  <c:v>0.62830086300012655</c:v>
                </c:pt>
                <c:pt idx="221" formatCode="0.0000">
                  <c:v>0.61469647569525321</c:v>
                </c:pt>
                <c:pt idx="222" formatCode="0.0000">
                  <c:v>0.61007093866866791</c:v>
                </c:pt>
                <c:pt idx="223" formatCode="0.0000">
                  <c:v>0.60548257750100476</c:v>
                </c:pt>
                <c:pt idx="224" formatCode="0.0000">
                  <c:v>0.59195827912876819</c:v>
                </c:pt>
                <c:pt idx="225" formatCode="0.0000">
                  <c:v>0.57861776513735097</c:v>
                </c:pt>
                <c:pt idx="226" formatCode="0.0000">
                  <c:v>0.56548461861984156</c:v>
                </c:pt>
                <c:pt idx="227" formatCode="0.0000">
                  <c:v>0.55265942011880609</c:v>
                </c:pt>
                <c:pt idx="228" formatCode="0.0000">
                  <c:v>0.54001100551273706</c:v>
                </c:pt>
                <c:pt idx="229" formatCode="0.0000">
                  <c:v>0.53052592069790949</c:v>
                </c:pt>
                <c:pt idx="230" formatCode="0.0000">
                  <c:v>0.52578954939830425</c:v>
                </c:pt>
                <c:pt idx="231" formatCode="0.0000">
                  <c:v>0.52215595874568765</c:v>
                </c:pt>
                <c:pt idx="232" formatCode="0.0000">
                  <c:v>0.51854749049937221</c:v>
                </c:pt>
                <c:pt idx="233" formatCode="0.0000">
                  <c:v>0.51496397080458589</c:v>
                </c:pt>
                <c:pt idx="234" formatCode="0.0000">
                  <c:v>0.51121538861983251</c:v>
                </c:pt>
                <c:pt idx="235" formatCode="0.0000">
                  <c:v>0.50764850872079847</c:v>
                </c:pt>
                <c:pt idx="236" formatCode="0.0000">
                  <c:v>0.50413528378069661</c:v>
                </c:pt>
                <c:pt idx="237" formatCode="0.0000">
                  <c:v>0.50065173032009458</c:v>
                </c:pt>
                <c:pt idx="238" formatCode="0.0000">
                  <c:v>0.49719324589678832</c:v>
                </c:pt>
                <c:pt idx="239" formatCode="0.0000">
                  <c:v>0.49375883839051721</c:v>
                </c:pt>
                <c:pt idx="240" formatCode="0.0000">
                  <c:v>0.49034819689341974</c:v>
                </c:pt>
                <c:pt idx="241" formatCode="0.0000">
                  <c:v>0.48696111441896112</c:v>
                </c:pt>
                <c:pt idx="242" formatCode="0.0000">
                  <c:v>0.4835974205297412</c:v>
                </c:pt>
                <c:pt idx="243" formatCode="0.0000">
                  <c:v>0.48025696769388082</c:v>
                </c:pt>
                <c:pt idx="244" formatCode="0.0000">
                  <c:v>0.47693959022867743</c:v>
                </c:pt>
                <c:pt idx="245" formatCode="0.0000">
                  <c:v>0.47364512778273188</c:v>
                </c:pt>
                <c:pt idx="246" formatCode="0.0000">
                  <c:v>0.47037342189200126</c:v>
                </c:pt>
                <c:pt idx="247" formatCode="0.0000">
                  <c:v>0.46712431533224474</c:v>
                </c:pt>
                <c:pt idx="248" formatCode="0.0000">
                  <c:v>0.46389765199229166</c:v>
                </c:pt>
                <c:pt idx="249" formatCode="0.0000">
                  <c:v>0.46069327684434624</c:v>
                </c:pt>
                <c:pt idx="250" formatCode="0.0000">
                  <c:v>0.45751103593241688</c:v>
                </c:pt>
                <c:pt idx="251" formatCode="0.0000">
                  <c:v>0.45435077636409626</c:v>
                </c:pt>
                <c:pt idx="252" formatCode="0.0000">
                  <c:v>0.45121234630317286</c:v>
                </c:pt>
                <c:pt idx="253" formatCode="0.0000">
                  <c:v>0.44809559496221768</c:v>
                </c:pt>
                <c:pt idx="254" formatCode="0.0000">
                  <c:v>0.44500037259537201</c:v>
                </c:pt>
                <c:pt idx="255" formatCode="0.0000">
                  <c:v>0.44192653049114877</c:v>
                </c:pt>
                <c:pt idx="256" formatCode="0.0000">
                  <c:v>0.43887392096528632</c:v>
                </c:pt>
                <c:pt idx="257" formatCode="0.0000">
                  <c:v>0.4358423973536526</c:v>
                </c:pt>
                <c:pt idx="258" formatCode="0.0000">
                  <c:v>0.43283181400519904</c:v>
                </c:pt>
                <c:pt idx="259" formatCode="0.0000">
                  <c:v>0.42984202627496215</c:v>
                </c:pt>
                <c:pt idx="260" formatCode="0.0000">
                  <c:v>0.42687289051711408</c:v>
                </c:pt>
                <c:pt idx="261" formatCode="0.0000">
                  <c:v>0.42392426407806144</c:v>
                </c:pt>
                <c:pt idx="262" formatCode="0.0000">
                  <c:v>0.42099600528959097</c:v>
                </c:pt>
                <c:pt idx="263" formatCode="0.0000">
                  <c:v>0.41808797346206344</c:v>
                </c:pt>
                <c:pt idx="264" formatCode="0.0000">
                  <c:v>0.41520002887765384</c:v>
                </c:pt>
                <c:pt idx="265" formatCode="0.0000">
                  <c:v>0.41233203278363867</c:v>
                </c:pt>
                <c:pt idx="266" formatCode="0.0000">
                  <c:v>0.4094838473857294</c:v>
                </c:pt>
                <c:pt idx="267" formatCode="0.0000">
                  <c:v>0.40665533584145241</c:v>
                </c:pt>
                <c:pt idx="268" formatCode="0.0000">
                  <c:v>0.4038463622535739</c:v>
                </c:pt>
                <c:pt idx="269" formatCode="0.0000">
                  <c:v>0.40105679166357089</c:v>
                </c:pt>
                <c:pt idx="270" formatCode="0.0000">
                  <c:v>0.39828649004514699</c:v>
                </c:pt>
                <c:pt idx="271" formatCode="0.0000">
                  <c:v>0.3955353242977932</c:v>
                </c:pt>
                <c:pt idx="272" formatCode="0.0000">
                  <c:v>0.39280316224039269</c:v>
                </c:pt>
                <c:pt idx="273" formatCode="0.0000">
                  <c:v>0.39008987260487044</c:v>
                </c:pt>
                <c:pt idx="274" formatCode="0.0000">
                  <c:v>0.38739532502988616</c:v>
                </c:pt>
                <c:pt idx="275" formatCode="0.0000">
                  <c:v>0.38471939005457129</c:v>
                </c:pt>
                <c:pt idx="276" formatCode="0.0000">
                  <c:v>0.38206193911230857</c:v>
                </c:pt>
                <c:pt idx="277" formatCode="0.0000">
                  <c:v>0.37942284452455544</c:v>
                </c:pt>
                <c:pt idx="278" formatCode="0.0000">
                  <c:v>0.37680197949470928</c:v>
                </c:pt>
                <c:pt idx="279" formatCode="0.0000">
                  <c:v>0.37419921810201562</c:v>
                </c:pt>
                <c:pt idx="280" formatCode="0.0000">
                  <c:v>0.37161443529551835</c:v>
                </c:pt>
                <c:pt idx="281" formatCode="0.0000">
                  <c:v>0.36904750688805127</c:v>
                </c:pt>
                <c:pt idx="282" formatCode="0.0000">
                  <c:v>0.36649830955027152</c:v>
                </c:pt>
                <c:pt idx="283" formatCode="0.0000">
                  <c:v>0.36550865790147824</c:v>
                </c:pt>
                <c:pt idx="284" formatCode="0.0000">
                  <c:v>0.36196005486380012</c:v>
                </c:pt>
                <c:pt idx="285" formatCode="0.0000">
                  <c:v>0.35905038455437877</c:v>
                </c:pt>
                <c:pt idx="286" formatCode="0.0000">
                  <c:v>0.35649399320696856</c:v>
                </c:pt>
                <c:pt idx="287" formatCode="0.0000">
                  <c:v>0.35401730923163127</c:v>
                </c:pt>
                <c:pt idx="288" formatCode="0.0000">
                  <c:v>0.35156928853147079</c:v>
                </c:pt>
                <c:pt idx="289" formatCode="0.0000">
                  <c:v>0.34914032957039248</c:v>
                </c:pt>
                <c:pt idx="290" formatCode="0.0000">
                  <c:v>0.34672854943184317</c:v>
                </c:pt>
                <c:pt idx="291" formatCode="0.0000">
                  <c:v>0.37335143906232954</c:v>
                </c:pt>
                <c:pt idx="292" formatCode="0.0000">
                  <c:v>0.41654433095885945</c:v>
                </c:pt>
                <c:pt idx="293" formatCode="0.0000">
                  <c:v>0.4000565312752602</c:v>
                </c:pt>
                <c:pt idx="294" formatCode="0.0000">
                  <c:v>0.38357736928932429</c:v>
                </c:pt>
                <c:pt idx="295" formatCode="0.0000">
                  <c:v>0.36770685660461905</c:v>
                </c:pt>
                <c:pt idx="296" formatCode="0.0000">
                  <c:v>0.35201496831496537</c:v>
                </c:pt>
                <c:pt idx="297" formatCode="0.0000">
                  <c:v>0.33650018307674129</c:v>
                </c:pt>
                <c:pt idx="298" formatCode="0.0000">
                  <c:v>0.32917859137604244</c:v>
                </c:pt>
                <c:pt idx="299" formatCode="0.0000">
                  <c:v>0.3259741438616402</c:v>
                </c:pt>
                <c:pt idx="300" formatCode="0.0000">
                  <c:v>0.32354915946026519</c:v>
                </c:pt>
                <c:pt idx="301" formatCode="0.0000">
                  <c:v>0.32128196496158318</c:v>
                </c:pt>
                <c:pt idx="302" formatCode="0.0000">
                  <c:v>0.31905669725173652</c:v>
                </c:pt>
                <c:pt idx="303" formatCode="0.0000">
                  <c:v>0.31685169220163972</c:v>
                </c:pt>
                <c:pt idx="304" formatCode="0.0000">
                  <c:v>0.31466282921228561</c:v>
                </c:pt>
                <c:pt idx="305" formatCode="0.0000">
                  <c:v>0.31248925545797046</c:v>
                </c:pt>
                <c:pt idx="306" formatCode="0.0000">
                  <c:v>0.31033072726939537</c:v>
                </c:pt>
                <c:pt idx="307" formatCode="0.0000">
                  <c:v>0.30818711500817586</c:v>
                </c:pt>
                <c:pt idx="308" formatCode="0.0000">
                  <c:v>0.30605831085423313</c:v>
                </c:pt>
                <c:pt idx="309" formatCode="0.0000">
                  <c:v>0.30394421162877161</c:v>
                </c:pt>
                <c:pt idx="310" formatCode="0.0000">
                  <c:v>0.3022852690475743</c:v>
                </c:pt>
                <c:pt idx="311" formatCode="0.0000">
                  <c:v>0.29984176730111245</c:v>
                </c:pt>
                <c:pt idx="312" formatCode="0.0000">
                  <c:v>0.2977044097409971</c:v>
                </c:pt>
                <c:pt idx="313" formatCode="0.0000">
                  <c:v>0.29563568671916624</c:v>
                </c:pt>
                <c:pt idx="314" formatCode="0.0000">
                  <c:v>0.29359128590300987</c:v>
                </c:pt>
                <c:pt idx="315" formatCode="0.0000">
                  <c:v>0.2915628751729305</c:v>
                </c:pt>
                <c:pt idx="316" formatCode="0.0000">
                  <c:v>0.29219214438960839</c:v>
                </c:pt>
                <c:pt idx="317" formatCode="0.0000">
                  <c:v>0.2880410217717993</c:v>
                </c:pt>
                <c:pt idx="318" formatCode="0.0000">
                  <c:v>0.28565417923372988</c:v>
                </c:pt>
                <c:pt idx="319" formatCode="0.0000">
                  <c:v>0.28360705045446499</c:v>
                </c:pt>
                <c:pt idx="320" formatCode="0.0000">
                  <c:v>0.28163425759662702</c:v>
                </c:pt>
                <c:pt idx="321" formatCode="0.0000">
                  <c:v>0.27968630216101742</c:v>
                </c:pt>
                <c:pt idx="322" formatCode="0.0000">
                  <c:v>0.27775388996962619</c:v>
                </c:pt>
                <c:pt idx="323" formatCode="0.0000">
                  <c:v>0.27583521472845685</c:v>
                </c:pt>
                <c:pt idx="324" formatCode="0.0000">
                  <c:v>0.2739298651533269</c:v>
                </c:pt>
                <c:pt idx="325" formatCode="0.0000">
                  <c:v>0.27203769027382951</c:v>
                </c:pt>
                <c:pt idx="326" formatCode="0.0000">
                  <c:v>0.27015858811224713</c:v>
                </c:pt>
                <c:pt idx="327" formatCode="0.0000">
                  <c:v>0.26829246632510667</c:v>
                </c:pt>
                <c:pt idx="328" formatCode="0.0000">
                  <c:v>0.26643923486982435</c:v>
                </c:pt>
                <c:pt idx="329" formatCode="0.0000">
                  <c:v>0.26459880463549634</c:v>
                </c:pt>
                <c:pt idx="330" formatCode="0.0000">
                  <c:v>0.26365219409685547</c:v>
                </c:pt>
                <c:pt idx="331" formatCode="0.0000">
                  <c:v>0.26112008562380884</c:v>
                </c:pt>
                <c:pt idx="332" formatCode="0.0000">
                  <c:v>0.25918399907282869</c:v>
                </c:pt>
                <c:pt idx="333" formatCode="0.0000">
                  <c:v>0.25736902751043295</c:v>
                </c:pt>
                <c:pt idx="334" formatCode="0.0000">
                  <c:v>0.25558665785622181</c:v>
                </c:pt>
                <c:pt idx="335" formatCode="0.0000">
                  <c:v>0.25382033668473525</c:v>
                </c:pt>
                <c:pt idx="336" formatCode="0.0000">
                  <c:v>0.25206691229101458</c:v>
                </c:pt>
                <c:pt idx="337" formatCode="0.0000">
                  <c:v>0.25032572928479063</c:v>
                </c:pt>
                <c:pt idx="338" formatCode="0.0000">
                  <c:v>0.24859659764397807</c:v>
                </c:pt>
                <c:pt idx="339" formatCode="0.0000">
                  <c:v>0.24687941448274917</c:v>
                </c:pt>
                <c:pt idx="340" formatCode="0.0000">
                  <c:v>0.24517409360913639</c:v>
                </c:pt>
                <c:pt idx="341" formatCode="0.0000">
                  <c:v>0.24348055240313396</c:v>
                </c:pt>
                <c:pt idx="342" formatCode="0.0000">
                  <c:v>0.2417987093697721</c:v>
                </c:pt>
                <c:pt idx="343" formatCode="0.0000">
                  <c:v>0.2401284836802442</c:v>
                </c:pt>
                <c:pt idx="344" formatCode="0.0000">
                  <c:v>0.23846979508329488</c:v>
                </c:pt>
                <c:pt idx="345" formatCode="0.0000">
                  <c:v>0.23682256388558492</c:v>
                </c:pt>
                <c:pt idx="346" formatCode="0.0000">
                  <c:v>0.23518671094492441</c:v>
                </c:pt>
                <c:pt idx="347" formatCode="0.0000">
                  <c:v>0.23356215766592237</c:v>
                </c:pt>
                <c:pt idx="348" formatCode="0.0000">
                  <c:v>0.23194882599610903</c:v>
                </c:pt>
                <c:pt idx="349" formatCode="0.0000">
                  <c:v>0.23034663842216663</c:v>
                </c:pt>
                <c:pt idx="350" formatCode="0.0000">
                  <c:v>0.22875551796620211</c:v>
                </c:pt>
                <c:pt idx="351" formatCode="0.0000">
                  <c:v>0.22717538818204733</c:v>
                </c:pt>
                <c:pt idx="352" formatCode="0.0000">
                  <c:v>0.22560617315158671</c:v>
                </c:pt>
                <c:pt idx="353" formatCode="0.0000">
                  <c:v>0.22404779748110923</c:v>
                </c:pt>
                <c:pt idx="354" formatCode="0.0000">
                  <c:v>0.30618975935565895</c:v>
                </c:pt>
                <c:pt idx="355" formatCode="0.0000">
                  <c:v>0.32710791814764095</c:v>
                </c:pt>
                <c:pt idx="356" formatCode="0.0000">
                  <c:v>0.36375202395351669</c:v>
                </c:pt>
                <c:pt idx="357" formatCode="0.0000">
                  <c:v>0.34622670037405168</c:v>
                </c:pt>
                <c:pt idx="358" formatCode="0.0000">
                  <c:v>0.32893220558897807</c:v>
                </c:pt>
                <c:pt idx="359" formatCode="0.0000">
                  <c:v>0.31219452039519729</c:v>
                </c:pt>
                <c:pt idx="360" formatCode="0.0000">
                  <c:v>0.2953113747277018</c:v>
                </c:pt>
                <c:pt idx="361" formatCode="0.0000">
                  <c:v>0.2785043015711689</c:v>
                </c:pt>
                <c:pt idx="362" formatCode="0.0000">
                  <c:v>0.26254004181752444</c:v>
                </c:pt>
                <c:pt idx="363" formatCode="0.0000">
                  <c:v>0.24667581570994712</c:v>
                </c:pt>
                <c:pt idx="364" formatCode="0.0000">
                  <c:v>0.2310566379659687</c:v>
                </c:pt>
                <c:pt idx="365" formatCode="0.0000">
                  <c:v>0.22195841422636042</c:v>
                </c:pt>
                <c:pt idx="366" formatCode="0.0000">
                  <c:v>0.25959208762011454</c:v>
                </c:pt>
                <c:pt idx="367" formatCode="0.0000">
                  <c:v>0.25999403684100919</c:v>
                </c:pt>
                <c:pt idx="368" formatCode="0.0000">
                  <c:v>0.24349470120959268</c:v>
                </c:pt>
                <c:pt idx="369" formatCode="0.0000">
                  <c:v>0.24791538507663113</c:v>
                </c:pt>
                <c:pt idx="370" formatCode="0.0000">
                  <c:v>0.26005339870774574</c:v>
                </c:pt>
                <c:pt idx="371" formatCode="0.0000">
                  <c:v>0.24536280536668842</c:v>
                </c:pt>
                <c:pt idx="372" formatCode="0.0000">
                  <c:v>0.22972217935673994</c:v>
                </c:pt>
                <c:pt idx="373" formatCode="0.0000">
                  <c:v>0.21443417071595691</c:v>
                </c:pt>
                <c:pt idx="374" formatCode="0.0000">
                  <c:v>0.21164588097427653</c:v>
                </c:pt>
                <c:pt idx="375" formatCode="0.0000">
                  <c:v>0.22438433171669547</c:v>
                </c:pt>
                <c:pt idx="376" formatCode="0.0000">
                  <c:v>0.21160700698563634</c:v>
                </c:pt>
                <c:pt idx="377" formatCode="0.0000">
                  <c:v>0.26521216693520855</c:v>
                </c:pt>
                <c:pt idx="378" formatCode="0.0000">
                  <c:v>0.3499980312715259</c:v>
                </c:pt>
                <c:pt idx="379" formatCode="0.0000">
                  <c:v>0.3725271800346816</c:v>
                </c:pt>
                <c:pt idx="380" formatCode="0.0000">
                  <c:v>0.41630364065927561</c:v>
                </c:pt>
                <c:pt idx="381" formatCode="0.0000">
                  <c:v>0.50779815707468401</c:v>
                </c:pt>
                <c:pt idx="382" formatCode="0.0000">
                  <c:v>0.49187230448754826</c:v>
                </c:pt>
                <c:pt idx="383" formatCode="0.0000">
                  <c:v>0.47551206188314876</c:v>
                </c:pt>
                <c:pt idx="384" formatCode="0.0000">
                  <c:v>0.46197737438708264</c:v>
                </c:pt>
                <c:pt idx="385" formatCode="0.0000">
                  <c:v>0.53315111826836037</c:v>
                </c:pt>
                <c:pt idx="386" formatCode="0.0000">
                  <c:v>0.58245459721985526</c:v>
                </c:pt>
                <c:pt idx="387" formatCode="0.0000">
                  <c:v>0.60612709716988189</c:v>
                </c:pt>
                <c:pt idx="388" formatCode="0.0000">
                  <c:v>0.63216364632438471</c:v>
                </c:pt>
                <c:pt idx="389" formatCode="0.0000">
                  <c:v>0.62857581916005245</c:v>
                </c:pt>
                <c:pt idx="390" formatCode="0.0000">
                  <c:v>0.68054153260451433</c:v>
                </c:pt>
                <c:pt idx="391" formatCode="0.0000">
                  <c:v>0.75689240432495231</c:v>
                </c:pt>
                <c:pt idx="392" formatCode="0.0000">
                  <c:v>0.76787145568126047</c:v>
                </c:pt>
                <c:pt idx="393" formatCode="0.0000">
                  <c:v>0.80010907832292388</c:v>
                </c:pt>
                <c:pt idx="394" formatCode="0.0000">
                  <c:v>0.79466204696848952</c:v>
                </c:pt>
                <c:pt idx="395" formatCode="0.0000">
                  <c:v>0.79223255279273241</c:v>
                </c:pt>
                <c:pt idx="396" formatCode="0.0000">
                  <c:v>0.77472687417929953</c:v>
                </c:pt>
                <c:pt idx="397" formatCode="0.0000">
                  <c:v>0.75784011986169775</c:v>
                </c:pt>
                <c:pt idx="398" formatCode="0.0000">
                  <c:v>0.74097598228911266</c:v>
                </c:pt>
                <c:pt idx="399" formatCode="0.0000">
                  <c:v>0.72401843763769225</c:v>
                </c:pt>
                <c:pt idx="400" formatCode="0.0000">
                  <c:v>0.70750668937885752</c:v>
                </c:pt>
                <c:pt idx="401" formatCode="0.0000">
                  <c:v>0.69091813520502132</c:v>
                </c:pt>
                <c:pt idx="402" formatCode="0.0000">
                  <c:v>0.82165647198889169</c:v>
                </c:pt>
                <c:pt idx="403" formatCode="0.0000">
                  <c:v>0.8040940075387244</c:v>
                </c:pt>
                <c:pt idx="404" formatCode="0.0000">
                  <c:v>0.83541004503104466</c:v>
                </c:pt>
                <c:pt idx="405" formatCode="0.0000">
                  <c:v>0.83936835599727511</c:v>
                </c:pt>
                <c:pt idx="406" formatCode="0.0000">
                  <c:v>0.82384569543930797</c:v>
                </c:pt>
                <c:pt idx="407" formatCode="0.0000">
                  <c:v>0.85278869616100961</c:v>
                </c:pt>
                <c:pt idx="408" formatCode="0.0000">
                  <c:v>0.83417111407114253</c:v>
                </c:pt>
                <c:pt idx="409" formatCode="0.0000">
                  <c:v>0.81642604489832959</c:v>
                </c:pt>
                <c:pt idx="410" formatCode="0.0000">
                  <c:v>0.86655808559254022</c:v>
                </c:pt>
                <c:pt idx="411" formatCode="0.0000">
                  <c:v>0.94128022622148833</c:v>
                </c:pt>
                <c:pt idx="412" formatCode="0.0000">
                  <c:v>0.92312740097493018</c:v>
                </c:pt>
                <c:pt idx="413" formatCode="0.0000">
                  <c:v>0.9387046536019894</c:v>
                </c:pt>
                <c:pt idx="414" formatCode="0.0000">
                  <c:v>0.96841840852033467</c:v>
                </c:pt>
                <c:pt idx="415" formatCode="0.0000">
                  <c:v>1.0118495703986952</c:v>
                </c:pt>
                <c:pt idx="416" formatCode="0.0000">
                  <c:v>1.0703727081374963</c:v>
                </c:pt>
                <c:pt idx="417" formatCode="0.0000">
                  <c:v>1.0516873033121825</c:v>
                </c:pt>
                <c:pt idx="418" formatCode="0.0000">
                  <c:v>1.0928757550364268</c:v>
                </c:pt>
                <c:pt idx="419" formatCode="0.0000">
                  <c:v>1.0737873546000523</c:v>
                </c:pt>
                <c:pt idx="420" formatCode="0.0000">
                  <c:v>1.0555370212316819</c:v>
                </c:pt>
                <c:pt idx="421" formatCode="0.0000">
                  <c:v>1.0371835455430831</c:v>
                </c:pt>
                <c:pt idx="422" formatCode="0.0000">
                  <c:v>1.0730067016374396</c:v>
                </c:pt>
                <c:pt idx="423" formatCode="0.0000">
                  <c:v>1.1148370100416771</c:v>
                </c:pt>
                <c:pt idx="424" formatCode="0.0000">
                  <c:v>1.1856709813082504</c:v>
                </c:pt>
                <c:pt idx="425" formatCode="0.0000">
                  <c:v>1.1839700722174191</c:v>
                </c:pt>
                <c:pt idx="426" formatCode="0.0000">
                  <c:v>1.2081995035161461</c:v>
                </c:pt>
                <c:pt idx="427" formatCode="0.0000">
                  <c:v>1.2267237219399554</c:v>
                </c:pt>
                <c:pt idx="428" formatCode="0.0000">
                  <c:v>1.2130807831045258</c:v>
                </c:pt>
                <c:pt idx="429" formatCode="0.0000">
                  <c:v>1.1928206819922074</c:v>
                </c:pt>
                <c:pt idx="430" formatCode="0.0000">
                  <c:v>1.2181512854346366</c:v>
                </c:pt>
                <c:pt idx="431" formatCode="0.0000">
                  <c:v>1.2186578806672612</c:v>
                </c:pt>
                <c:pt idx="432" formatCode="0.0000">
                  <c:v>1.2327489361663271</c:v>
                </c:pt>
                <c:pt idx="433" formatCode="0.0000">
                  <c:v>1.3041128407973752</c:v>
                </c:pt>
                <c:pt idx="434" formatCode="0.0000">
                  <c:v>1.2958266745729279</c:v>
                </c:pt>
                <c:pt idx="435" formatCode="0.0000">
                  <c:v>1.2757930111638414</c:v>
                </c:pt>
                <c:pt idx="436" formatCode="0.0000">
                  <c:v>1.2625270229824701</c:v>
                </c:pt>
                <c:pt idx="437" formatCode="0.0000">
                  <c:v>1.2429220856442953</c:v>
                </c:pt>
                <c:pt idx="438" formatCode="0.0000">
                  <c:v>1.2237408854823932</c:v>
                </c:pt>
                <c:pt idx="439" formatCode="0.0000">
                  <c:v>1.2045644447535389</c:v>
                </c:pt>
                <c:pt idx="440" formatCode="0.0000">
                  <c:v>1.3098829964944936</c:v>
                </c:pt>
                <c:pt idx="441" formatCode="0.0000">
                  <c:v>1.338713072180403</c:v>
                </c:pt>
                <c:pt idx="442" formatCode="0.0000">
                  <c:v>1.3185936957442335</c:v>
                </c:pt>
                <c:pt idx="443" formatCode="0.0000">
                  <c:v>1.2988413639002416</c:v>
                </c:pt>
                <c:pt idx="444" formatCode="0.0000">
                  <c:v>1.2791796478738882</c:v>
                </c:pt>
                <c:pt idx="445" formatCode="0.0000">
                  <c:v>1.287729420768551</c:v>
                </c:pt>
                <c:pt idx="446" formatCode="0.0000">
                  <c:v>1.2945927636053347</c:v>
                </c:pt>
                <c:pt idx="447" formatCode="0.0000">
                  <c:v>1.3388294538601955</c:v>
                </c:pt>
                <c:pt idx="448" formatCode="0.0000">
                  <c:v>1.4181078363992157</c:v>
                </c:pt>
                <c:pt idx="449" formatCode="0.0000">
                  <c:v>1.4937013848462788</c:v>
                </c:pt>
                <c:pt idx="450" formatCode="0.0000">
                  <c:v>1.5014555685812583</c:v>
                </c:pt>
                <c:pt idx="451" formatCode="0.0000">
                  <c:v>1.4819106774161819</c:v>
                </c:pt>
                <c:pt idx="452" formatCode="0.0000">
                  <c:v>1.5181164464311179</c:v>
                </c:pt>
                <c:pt idx="453" formatCode="0.0000">
                  <c:v>1.4967939217059631</c:v>
                </c:pt>
                <c:pt idx="454" formatCode="0.0000">
                  <c:v>1.4764512227277877</c:v>
                </c:pt>
                <c:pt idx="455" formatCode="0.0000">
                  <c:v>1.4565829820152016</c:v>
                </c:pt>
                <c:pt idx="456" formatCode="0.0000">
                  <c:v>1.4370842861425659</c:v>
                </c:pt>
                <c:pt idx="457" formatCode="0.0000">
                  <c:v>1.4180131635495687</c:v>
                </c:pt>
                <c:pt idx="458" formatCode="0.0000">
                  <c:v>1.3993938851254473</c:v>
                </c:pt>
                <c:pt idx="459" formatCode="0.0000">
                  <c:v>1.3807736106027197</c:v>
                </c:pt>
                <c:pt idx="460" formatCode="0.0000">
                  <c:v>1.3626281848082593</c:v>
                </c:pt>
                <c:pt idx="461" formatCode="0.0000">
                  <c:v>1.3450424216753658</c:v>
                </c:pt>
                <c:pt idx="462" formatCode="0.0000">
                  <c:v>1.3273169873596169</c:v>
                </c:pt>
                <c:pt idx="463" formatCode="0.0000">
                  <c:v>1.3097673229893774</c:v>
                </c:pt>
                <c:pt idx="464" formatCode="0.0000">
                  <c:v>1.2925144139896534</c:v>
                </c:pt>
                <c:pt idx="465" formatCode="0.0000">
                  <c:v>1.2757679107583071</c:v>
                </c:pt>
                <c:pt idx="466" formatCode="0.0000">
                  <c:v>1.2591181224372077</c:v>
                </c:pt>
                <c:pt idx="467" formatCode="0.0000">
                  <c:v>1.2763948679013146</c:v>
                </c:pt>
                <c:pt idx="468" formatCode="0.0000">
                  <c:v>1.3000315500064823</c:v>
                </c:pt>
                <c:pt idx="469" formatCode="0.0000">
                  <c:v>1.2828236228089076</c:v>
                </c:pt>
                <c:pt idx="470" formatCode="0.0000">
                  <c:v>1.2653572014294701</c:v>
                </c:pt>
                <c:pt idx="471" formatCode="0.0000">
                  <c:v>1.2482972445765734</c:v>
                </c:pt>
                <c:pt idx="472" formatCode="0.0000">
                  <c:v>1.2313351301427145</c:v>
                </c:pt>
                <c:pt idx="473" formatCode="0.0000">
                  <c:v>1.2149121048527314</c:v>
                </c:pt>
                <c:pt idx="474" formatCode="0.0000">
                  <c:v>1.1980400698450904</c:v>
                </c:pt>
                <c:pt idx="475" formatCode="0.0000">
                  <c:v>1.1820190241144517</c:v>
                </c:pt>
                <c:pt idx="476" formatCode="0.0000">
                  <c:v>1.1694654660711123</c:v>
                </c:pt>
                <c:pt idx="477" formatCode="0.0000">
                  <c:v>1.1630815744591347</c:v>
                </c:pt>
                <c:pt idx="478" formatCode="0.0000">
                  <c:v>1.157816104013661</c:v>
                </c:pt>
                <c:pt idx="479" formatCode="0.0000">
                  <c:v>1.1527240385517543</c:v>
                </c:pt>
                <c:pt idx="480" formatCode="0.0000">
                  <c:v>1.1476238022822984</c:v>
                </c:pt>
                <c:pt idx="481" formatCode="0.0000">
                  <c:v>1.1424757508611805</c:v>
                </c:pt>
                <c:pt idx="482" formatCode="0.0000">
                  <c:v>1.1372673438781806</c:v>
                </c:pt>
                <c:pt idx="483" formatCode="0.0000">
                  <c:v>1.1319886426945098</c:v>
                </c:pt>
                <c:pt idx="484" formatCode="0.0000">
                  <c:v>1.2233388513178021</c:v>
                </c:pt>
                <c:pt idx="485" formatCode="0.0000">
                  <c:v>1.206430150089481</c:v>
                </c:pt>
                <c:pt idx="486" formatCode="0.0000">
                  <c:v>1.1995365929965516</c:v>
                </c:pt>
                <c:pt idx="487" formatCode="0.0000">
                  <c:v>1.1831813089668708</c:v>
                </c:pt>
                <c:pt idx="488" formatCode="0.0000">
                  <c:v>1.25357620291017</c:v>
                </c:pt>
                <c:pt idx="489" formatCode="0.0000">
                  <c:v>1.2363869612543932</c:v>
                </c:pt>
                <c:pt idx="490" formatCode="0.0000">
                  <c:v>1.2258451479332719</c:v>
                </c:pt>
                <c:pt idx="491" formatCode="0.0000">
                  <c:v>1.2090153790159446</c:v>
                </c:pt>
                <c:pt idx="492" formatCode="0.0000">
                  <c:v>1.1920768193494902</c:v>
                </c:pt>
                <c:pt idx="493" formatCode="0.0000">
                  <c:v>1.1755222217111008</c:v>
                </c:pt>
                <c:pt idx="494" formatCode="0.0000">
                  <c:v>1.1592805396619763</c:v>
                </c:pt>
                <c:pt idx="495" formatCode="0.0000">
                  <c:v>1.1653701784170238</c:v>
                </c:pt>
                <c:pt idx="496" formatCode="0.0000">
                  <c:v>1.1492114129217488</c:v>
                </c:pt>
                <c:pt idx="497" formatCode="0.0000">
                  <c:v>1.1331276694722228</c:v>
                </c:pt>
                <c:pt idx="498" formatCode="0.0000">
                  <c:v>1.1171330912915816</c:v>
                </c:pt>
                <c:pt idx="499" formatCode="0.0000">
                  <c:v>1.1009142583774607</c:v>
                </c:pt>
                <c:pt idx="500" formatCode="0.0000">
                  <c:v>1.0846158596767326</c:v>
                </c:pt>
                <c:pt idx="501" formatCode="0.0000">
                  <c:v>1.0687808017244318</c:v>
                </c:pt>
                <c:pt idx="502" formatCode="0.0000">
                  <c:v>1.0530505828201282</c:v>
                </c:pt>
                <c:pt idx="503" formatCode="0.0000">
                  <c:v>1.0374700007701314</c:v>
                </c:pt>
                <c:pt idx="504" formatCode="0.0000">
                  <c:v>1.0305364940642414</c:v>
                </c:pt>
                <c:pt idx="505" formatCode="0.0000">
                  <c:v>1.0153370644015951</c:v>
                </c:pt>
                <c:pt idx="506" formatCode="0.0000">
                  <c:v>1.0027488262348541</c:v>
                </c:pt>
                <c:pt idx="507" formatCode="0.0000">
                  <c:v>0.99476001282640925</c:v>
                </c:pt>
                <c:pt idx="508" formatCode="0.0000">
                  <c:v>0.98769086452708887</c:v>
                </c:pt>
                <c:pt idx="509" formatCode="0.0000">
                  <c:v>0.98086807213112648</c:v>
                </c:pt>
                <c:pt idx="510" formatCode="0.0000">
                  <c:v>0.97405638460389699</c:v>
                </c:pt>
                <c:pt idx="511" formatCode="0.0000">
                  <c:v>0.96732131857405723</c:v>
                </c:pt>
                <c:pt idx="512" formatCode="0.0000">
                  <c:v>0.96063828189521772</c:v>
                </c:pt>
                <c:pt idx="513" formatCode="0.0000">
                  <c:v>0.95400243387861072</c:v>
                </c:pt>
                <c:pt idx="514" formatCode="0.0000">
                  <c:v>0.94741261400450272</c:v>
                </c:pt>
                <c:pt idx="515" formatCode="0.0000">
                  <c:v>0.94086834891020932</c:v>
                </c:pt>
                <c:pt idx="516" formatCode="0.0000">
                  <c:v>0.93436929498102039</c:v>
                </c:pt>
                <c:pt idx="517" formatCode="0.0000">
                  <c:v>0.92791513453012719</c:v>
                </c:pt>
                <c:pt idx="518" formatCode="0.0000">
                  <c:v>0.92150555645174015</c:v>
                </c:pt>
                <c:pt idx="519" formatCode="0.0000">
                  <c:v>0.91514025261566978</c:v>
                </c:pt>
                <c:pt idx="520" formatCode="0.0000">
                  <c:v>0.90881891714489282</c:v>
                </c:pt>
                <c:pt idx="521" formatCode="0.0000">
                  <c:v>0.90254124632772548</c:v>
                </c:pt>
                <c:pt idx="522" formatCode="0.0000">
                  <c:v>0.89630693855037358</c:v>
                </c:pt>
                <c:pt idx="523" formatCode="0.0000">
                  <c:v>0.89011569427325721</c:v>
                </c:pt>
                <c:pt idx="524" formatCode="0.0000">
                  <c:v>1.0388866458876587</c:v>
                </c:pt>
                <c:pt idx="525" formatCode="0.0000">
                  <c:v>1.0238525883266165</c:v>
                </c:pt>
                <c:pt idx="526" formatCode="0.0000">
                  <c:v>1.0095133209408969</c:v>
                </c:pt>
                <c:pt idx="527" formatCode="0.0000">
                  <c:v>0.99455386351227582</c:v>
                </c:pt>
                <c:pt idx="528" formatCode="0.0000">
                  <c:v>0.97948193729937505</c:v>
                </c:pt>
                <c:pt idx="529" formatCode="0.0000">
                  <c:v>0.99783440617933761</c:v>
                </c:pt>
                <c:pt idx="530" formatCode="0.0000">
                  <c:v>0.98297826489799589</c:v>
                </c:pt>
                <c:pt idx="531" formatCode="0.0000">
                  <c:v>0.96811857561651471</c:v>
                </c:pt>
                <c:pt idx="532" formatCode="0.0000">
                  <c:v>0.95321602459851495</c:v>
                </c:pt>
                <c:pt idx="533" formatCode="0.0000">
                  <c:v>0.94072544499498034</c:v>
                </c:pt>
                <c:pt idx="534" formatCode="0.0000">
                  <c:v>0.93369732706169339</c:v>
                </c:pt>
                <c:pt idx="535" formatCode="0.0000">
                  <c:v>0.91851692422929254</c:v>
                </c:pt>
                <c:pt idx="536" formatCode="0.0000">
                  <c:v>0.90402983753097887</c:v>
                </c:pt>
                <c:pt idx="537" formatCode="0.0000">
                  <c:v>0.88956490482303152</c:v>
                </c:pt>
                <c:pt idx="538" formatCode="0.0000">
                  <c:v>0.87533234497456902</c:v>
                </c:pt>
                <c:pt idx="539" formatCode="0.0000">
                  <c:v>0.86130641315775569</c:v>
                </c:pt>
                <c:pt idx="540" formatCode="0.0000">
                  <c:v>0.8473986899481265</c:v>
                </c:pt>
                <c:pt idx="541" formatCode="0.0000">
                  <c:v>0.83375373553061449</c:v>
                </c:pt>
                <c:pt idx="542" formatCode="0.0000">
                  <c:v>0.82026147608793665</c:v>
                </c:pt>
                <c:pt idx="543" formatCode="0.0000">
                  <c:v>0.80693960218415084</c:v>
                </c:pt>
                <c:pt idx="544" formatCode="0.0000">
                  <c:v>0.79395178930199395</c:v>
                </c:pt>
                <c:pt idx="545" formatCode="0.0000">
                  <c:v>0.78093682717610891</c:v>
                </c:pt>
                <c:pt idx="546" formatCode="0.0000">
                  <c:v>0.76829100560979602</c:v>
                </c:pt>
                <c:pt idx="547" formatCode="0.0000">
                  <c:v>0.75889382667352645</c:v>
                </c:pt>
                <c:pt idx="548" formatCode="0.0000">
                  <c:v>0.75289003410628319</c:v>
                </c:pt>
                <c:pt idx="549" formatCode="0.0000">
                  <c:v>0.74754758372290642</c:v>
                </c:pt>
                <c:pt idx="550" formatCode="0.0000">
                  <c:v>0.74235747658511986</c:v>
                </c:pt>
                <c:pt idx="551" formatCode="0.0000">
                  <c:v>0.73722471888513919</c:v>
                </c:pt>
                <c:pt idx="552" formatCode="0.0000">
                  <c:v>0.73213141950257399</c:v>
                </c:pt>
                <c:pt idx="553" formatCode="0.0000">
                  <c:v>0.72707404774168383</c:v>
                </c:pt>
                <c:pt idx="554" formatCode="0.0000">
                  <c:v>0.722051748660549</c:v>
                </c:pt>
                <c:pt idx="555" formatCode="0.0000">
                  <c:v>0.71706416699373832</c:v>
                </c:pt>
                <c:pt idx="556" formatCode="0.0000">
                  <c:v>0.71211104188612095</c:v>
                </c:pt>
                <c:pt idx="557" formatCode="0.0000">
                  <c:v>0.70719213140969539</c:v>
                </c:pt>
                <c:pt idx="558" formatCode="0.0000">
                  <c:v>0.70230719849686452</c:v>
                </c:pt>
                <c:pt idx="559" formatCode="0.0000">
                  <c:v>0.69745600831152599</c:v>
                </c:pt>
                <c:pt idx="560" formatCode="0.0000">
                  <c:v>0.69263832775032175</c:v>
                </c:pt>
                <c:pt idx="561" formatCode="0.0000">
                  <c:v>0.68785392534065559</c:v>
                </c:pt>
                <c:pt idx="562" formatCode="0.0000">
                  <c:v>0.68420395485319774</c:v>
                </c:pt>
                <c:pt idx="563" formatCode="0.0000">
                  <c:v>0.67858915073909476</c:v>
                </c:pt>
                <c:pt idx="564" formatCode="0.0000">
                  <c:v>0.67373629512394972</c:v>
                </c:pt>
                <c:pt idx="565" formatCode="0.0000">
                  <c:v>0.67059357455520441</c:v>
                </c:pt>
                <c:pt idx="566" formatCode="0.0000">
                  <c:v>0.66471157943264747</c:v>
                </c:pt>
                <c:pt idx="567" formatCode="0.0000">
                  <c:v>0.65988731506297227</c:v>
                </c:pt>
                <c:pt idx="568" formatCode="0.0000">
                  <c:v>0.65528579176250079</c:v>
                </c:pt>
                <c:pt idx="569" formatCode="0.0000">
                  <c:v>0.65075132922755019</c:v>
                </c:pt>
                <c:pt idx="570" formatCode="0.0000">
                  <c:v>0.71457082706986186</c:v>
                </c:pt>
                <c:pt idx="571" formatCode="0.0000">
                  <c:v>0.72238289317538684</c:v>
                </c:pt>
                <c:pt idx="572" formatCode="0.0000">
                  <c:v>0.81904907568410801</c:v>
                </c:pt>
                <c:pt idx="573" formatCode="0.0000">
                  <c:v>0.81350993497009472</c:v>
                </c:pt>
                <c:pt idx="574" formatCode="0.0000">
                  <c:v>0.80689287948507626</c:v>
                </c:pt>
                <c:pt idx="575" formatCode="0.0000">
                  <c:v>0.79184615966667682</c:v>
                </c:pt>
                <c:pt idx="576" formatCode="0.0000">
                  <c:v>0.77670676218650581</c:v>
                </c:pt>
                <c:pt idx="577" formatCode="0.0000">
                  <c:v>0.76183473182958028</c:v>
                </c:pt>
                <c:pt idx="578" formatCode="0.0000">
                  <c:v>0.74728279307931544</c:v>
                </c:pt>
                <c:pt idx="579" formatCode="0.0000">
                  <c:v>0.7329999470266253</c:v>
                </c:pt>
                <c:pt idx="580" formatCode="0.0000">
                  <c:v>0.71872147645181239</c:v>
                </c:pt>
                <c:pt idx="581" formatCode="0.0000">
                  <c:v>0.70475666972340101</c:v>
                </c:pt>
                <c:pt idx="582" formatCode="0.0000">
                  <c:v>0.69066919791605641</c:v>
                </c:pt>
                <c:pt idx="583" formatCode="0.0000">
                  <c:v>0.67667545350706026</c:v>
                </c:pt>
                <c:pt idx="584" formatCode="0.0000">
                  <c:v>0.66235515390395361</c:v>
                </c:pt>
                <c:pt idx="585" formatCode="0.0000">
                  <c:v>0.64854829889775112</c:v>
                </c:pt>
                <c:pt idx="586" formatCode="0.0000">
                  <c:v>0.63480405233702653</c:v>
                </c:pt>
                <c:pt idx="587" formatCode="0.0000">
                  <c:v>0.6300396221330381</c:v>
                </c:pt>
                <c:pt idx="588" formatCode="0.0000">
                  <c:v>0.62531332719322852</c:v>
                </c:pt>
                <c:pt idx="589" formatCode="0.0000">
                  <c:v>0.611652047827006</c:v>
                </c:pt>
                <c:pt idx="590" formatCode="0.0000">
                  <c:v>0.5981754990384438</c:v>
                </c:pt>
                <c:pt idx="591" formatCode="0.0000">
                  <c:v>0.58490725738477134</c:v>
                </c:pt>
                <c:pt idx="592" formatCode="0.0000">
                  <c:v>0.57194789691784242</c:v>
                </c:pt>
                <c:pt idx="593" formatCode="0.0000">
                  <c:v>0.55916624707027129</c:v>
                </c:pt>
                <c:pt idx="594" formatCode="0.0000">
                  <c:v>0.54954884733698051</c:v>
                </c:pt>
                <c:pt idx="595" formatCode="0.0000">
                  <c:v>0.54468107508481489</c:v>
                </c:pt>
                <c:pt idx="596" formatCode="0.0000">
                  <c:v>0.5409169911323175</c:v>
                </c:pt>
                <c:pt idx="597" formatCode="0.0000">
                  <c:v>0.53717893096918545</c:v>
                </c:pt>
                <c:pt idx="598" formatCode="0.0000">
                  <c:v>0.53346671451433925</c:v>
                </c:pt>
                <c:pt idx="599" formatCode="0.0000">
                  <c:v>0.52959032454298349</c:v>
                </c:pt>
                <c:pt idx="600" formatCode="0.0000">
                  <c:v>0.52589651969021611</c:v>
                </c:pt>
                <c:pt idx="601" formatCode="0.0000">
                  <c:v>0.52225724653107797</c:v>
                </c:pt>
                <c:pt idx="602" formatCode="0.0000">
                  <c:v>0.51864851553008784</c:v>
                </c:pt>
                <c:pt idx="603" formatCode="0.0000">
                  <c:v>0.5150657182308247</c:v>
                </c:pt>
                <c:pt idx="604" formatCode="0.0000">
                  <c:v>0.51150785654035491</c:v>
                </c:pt>
                <c:pt idx="605" formatCode="0.0000">
                  <c:v>0.50797461361939933</c:v>
                </c:pt>
                <c:pt idx="606" formatCode="0.0000">
                  <c:v>0.50446577659097724</c:v>
                </c:pt>
                <c:pt idx="607" formatCode="0.0000">
                  <c:v>0.50098116916793101</c:v>
                </c:pt>
                <c:pt idx="608" formatCode="0.0000">
                  <c:v>0.49752063800903096</c:v>
                </c:pt>
                <c:pt idx="609" formatCode="0.0000">
                  <c:v>0.49408401166235222</c:v>
                </c:pt>
                <c:pt idx="610" formatCode="0.0000">
                  <c:v>0.49067112404712415</c:v>
                </c:pt>
                <c:pt idx="611" formatCode="0.0000">
                  <c:v>0.48728181100950824</c:v>
                </c:pt>
                <c:pt idx="612" formatCode="0.0000">
                  <c:v>0.48391590967477022</c:v>
                </c:pt>
                <c:pt idx="613" formatCode="0.0000">
                  <c:v>0.48057325832027675</c:v>
                </c:pt>
                <c:pt idx="614" formatCode="0.0000">
                  <c:v>0.4772536963455305</c:v>
                </c:pt>
                <c:pt idx="615" formatCode="0.0000">
                  <c:v>0.47395706426033218</c:v>
                </c:pt>
                <c:pt idx="616" formatCode="0.0000">
                  <c:v>0.47068320367629379</c:v>
                </c:pt>
                <c:pt idx="617" formatCode="0.0000">
                  <c:v>0.46743195729918718</c:v>
                </c:pt>
                <c:pt idx="618" formatCode="0.0000">
                  <c:v>0.46420316892126745</c:v>
                </c:pt>
                <c:pt idx="619" formatCode="0.0000">
                  <c:v>0.46099668341380134</c:v>
                </c:pt>
                <c:pt idx="620" formatCode="0.0000">
                  <c:v>0.45781234671960924</c:v>
                </c:pt>
                <c:pt idx="621" formatCode="0.0000">
                  <c:v>0.45465000584566229</c:v>
                </c:pt>
                <c:pt idx="622" formatCode="0.0000">
                  <c:v>0.45150950885573171</c:v>
                </c:pt>
                <c:pt idx="623" formatCode="0.0000">
                  <c:v>0.44839070486308902</c:v>
                </c:pt>
                <c:pt idx="624" formatCode="0.0000">
                  <c:v>0.4452934440232566</c:v>
                </c:pt>
                <c:pt idx="625" formatCode="0.0000">
                  <c:v>0.44221757752680801</c:v>
                </c:pt>
                <c:pt idx="626" formatCode="0.0000">
                  <c:v>0.43916295759221868</c:v>
                </c:pt>
                <c:pt idx="627" formatCode="0.0000">
                  <c:v>0.43612943745876565</c:v>
                </c:pt>
                <c:pt idx="628" formatCode="0.0000">
                  <c:v>0.4331168713794763</c:v>
                </c:pt>
                <c:pt idx="629" formatCode="0.0000">
                  <c:v>0.43012511461412578</c:v>
                </c:pt>
                <c:pt idx="630" formatCode="0.0000">
                  <c:v>0.42715402342228326</c:v>
                </c:pt>
                <c:pt idx="631" formatCode="0.0000">
                  <c:v>0.42420345505640533</c:v>
                </c:pt>
                <c:pt idx="632" formatCode="0.0000">
                  <c:v>0.42127326775497814</c:v>
                </c:pt>
                <c:pt idx="633" formatCode="0.0000">
                  <c:v>0.41836332073570581</c:v>
                </c:pt>
                <c:pt idx="634" formatCode="0.0000">
                  <c:v>0.41547347418874708</c:v>
                </c:pt>
                <c:pt idx="635" formatCode="0.0000">
                  <c:v>0.41260358926999779</c:v>
                </c:pt>
                <c:pt idx="636" formatCode="0.0000">
                  <c:v>0.40975352809442001</c:v>
                </c:pt>
                <c:pt idx="637" formatCode="0.0000">
                  <c:v>0.40692315372941718</c:v>
                </c:pt>
                <c:pt idx="638" formatCode="0.0000">
                  <c:v>0.40411233018825549</c:v>
                </c:pt>
                <c:pt idx="639" formatCode="0.0000">
                  <c:v>0.40132092242353007</c:v>
                </c:pt>
                <c:pt idx="640" formatCode="0.0000">
                  <c:v>0.39854879632067652</c:v>
                </c:pt>
                <c:pt idx="641" formatCode="0.0000">
                  <c:v>0.39579581869152758</c:v>
                </c:pt>
                <c:pt idx="642" formatCode="0.0000">
                  <c:v>0.39306185726791376</c:v>
                </c:pt>
                <c:pt idx="643" formatCode="0.0000">
                  <c:v>0.39034678069530854</c:v>
                </c:pt>
                <c:pt idx="644" formatCode="0.0000">
                  <c:v>0.38765045852651736</c:v>
                </c:pt>
                <c:pt idx="645" formatCode="0.0000">
                  <c:v>0.3849727612154103</c:v>
                </c:pt>
                <c:pt idx="646" formatCode="0.0000">
                  <c:v>0.382313560110698</c:v>
                </c:pt>
                <c:pt idx="647" formatCode="0.0000">
                  <c:v>0.37967272744975028</c:v>
                </c:pt>
                <c:pt idx="648" formatCode="0.0000">
                  <c:v>0.37859207344920193</c:v>
                </c:pt>
                <c:pt idx="649" formatCode="0.0000">
                  <c:v>0.37495309665892884</c:v>
                </c:pt>
                <c:pt idx="650" formatCode="0.0000">
                  <c:v>0.37195367685402086</c:v>
                </c:pt>
                <c:pt idx="651" formatCode="0.0000">
                  <c:v>0.36930815595617361</c:v>
                </c:pt>
                <c:pt idx="652" formatCode="0.0000">
                  <c:v>0.36674295809317564</c:v>
                </c:pt>
                <c:pt idx="653" formatCode="0.0000">
                  <c:v>0.36420703491543732</c:v>
                </c:pt>
                <c:pt idx="654" formatCode="0.0000">
                  <c:v>0.36169078066354626</c:v>
                </c:pt>
                <c:pt idx="655" formatCode="0.0000">
                  <c:v>0.35919230822680365</c:v>
                </c:pt>
                <c:pt idx="656" formatCode="0.0000">
                  <c:v>0.38572910438654212</c:v>
                </c:pt>
                <c:pt idx="657" formatCode="0.0000">
                  <c:v>0.42883649750336622</c:v>
                </c:pt>
                <c:pt idx="658" formatCode="0.0000">
                  <c:v>0.41226378962327204</c:v>
                </c:pt>
                <c:pt idx="659" formatCode="0.0000">
                  <c:v>0.39570030594459604</c:v>
                </c:pt>
                <c:pt idx="660" formatCode="0.0000">
                  <c:v>0.37974605401962802</c:v>
                </c:pt>
                <c:pt idx="661" formatCode="0.0000">
                  <c:v>0.36397100491889572</c:v>
                </c:pt>
                <c:pt idx="662" formatCode="0.0000">
                  <c:v>0.34837363330327498</c:v>
                </c:pt>
                <c:pt idx="663" formatCode="0.0000">
                  <c:v>0.34097002569095824</c:v>
                </c:pt>
                <c:pt idx="664" formatCode="0.0000">
                  <c:v>0.3376841287902218</c:v>
                </c:pt>
                <c:pt idx="665" formatCode="0.0000">
                  <c:v>0.33517825761452036</c:v>
                </c:pt>
                <c:pt idx="666" formatCode="0.0000">
                  <c:v>0.33283073506727467</c:v>
                </c:pt>
                <c:pt idx="667" formatCode="0.0000">
                  <c:v>0.33052569417522637</c:v>
                </c:pt>
                <c:pt idx="668" formatCode="0.0000">
                  <c:v>0.32824146697654794</c:v>
                </c:pt>
                <c:pt idx="669" formatCode="0.0000">
                  <c:v>0.32597392906596501</c:v>
                </c:pt>
                <c:pt idx="670" formatCode="0.0000">
                  <c:v>0.32372222383779836</c:v>
                </c:pt>
                <c:pt idx="671" formatCode="0.0000">
                  <c:v>0.32148610386888399</c:v>
                </c:pt>
                <c:pt idx="672" formatCode="0.0000">
                  <c:v>0.3192654357929019</c:v>
                </c:pt>
                <c:pt idx="673" formatCode="0.0000">
                  <c:v>0.31706010808758878</c:v>
                </c:pt>
                <c:pt idx="674" formatCode="0.0000">
                  <c:v>0.31487001389753699</c:v>
                </c:pt>
                <c:pt idx="675" formatCode="0.0000">
                  <c:v>0.3131356012873141</c:v>
                </c:pt>
                <c:pt idx="676" formatCode="0.0000">
                  <c:v>0.31061715082139651</c:v>
                </c:pt>
                <c:pt idx="677" formatCode="0.0000">
                  <c:v>0.30840536225044712</c:v>
                </c:pt>
                <c:pt idx="678" formatCode="0.0000">
                  <c:v>0.30626272235032925</c:v>
                </c:pt>
                <c:pt idx="679" formatCode="0.0000">
                  <c:v>0.30414491523705983</c:v>
                </c:pt>
                <c:pt idx="680" formatCode="0.0000">
                  <c:v>0.30204360526419965</c:v>
                </c:pt>
                <c:pt idx="681" formatCode="0.0000">
                  <c:v>0.30260047878994883</c:v>
                </c:pt>
                <c:pt idx="682" formatCode="0.0000">
                  <c:v>0.29837746055477643</c:v>
                </c:pt>
                <c:pt idx="683" formatCode="0.0000">
                  <c:v>0.29591921901864887</c:v>
                </c:pt>
                <c:pt idx="684" formatCode="0.0000">
                  <c:v>0.29380118443023073</c:v>
                </c:pt>
                <c:pt idx="685" formatCode="0.0000">
                  <c:v>0.2917579755454397</c:v>
                </c:pt>
                <c:pt idx="686" formatCode="0.0000">
                  <c:v>0.28974009048190452</c:v>
                </c:pt>
                <c:pt idx="687" formatCode="0.0000">
                  <c:v>0.28773823170181162</c:v>
                </c:pt>
                <c:pt idx="688" formatCode="0.0000">
                  <c:v>0.28575058957456906</c:v>
                </c:pt>
                <c:pt idx="689" formatCode="0.0000">
                  <c:v>0.28377674950244614</c:v>
                </c:pt>
                <c:pt idx="690" formatCode="0.0000">
                  <c:v>0.28181655722437621</c:v>
                </c:pt>
                <c:pt idx="691" formatCode="0.0000">
                  <c:v>0.27986990749471236</c:v>
                </c:pt>
                <c:pt idx="692" formatCode="0.0000">
                  <c:v>0.27793670472462517</c:v>
                </c:pt>
                <c:pt idx="693" formatCode="0.0000">
                  <c:v>0.27601685564859185</c:v>
                </c:pt>
                <c:pt idx="694" formatCode="0.0000">
                  <c:v>0.27411026795503213</c:v>
                </c:pt>
                <c:pt idx="695" formatCode="0.0000">
                  <c:v>0.27309795694011113</c:v>
                </c:pt>
                <c:pt idx="696" formatCode="0.0000">
                  <c:v>0.2705006018171241</c:v>
                </c:pt>
                <c:pt idx="697" formatCode="0.0000">
                  <c:v>0.26849971930773564</c:v>
                </c:pt>
                <c:pt idx="698" formatCode="0.0000">
                  <c:v>0.26662039936530996</c:v>
                </c:pt>
                <c:pt idx="699" formatCode="0.0000">
                  <c:v>0.26477412581779747</c:v>
                </c:pt>
                <c:pt idx="700" formatCode="0.0000">
                  <c:v>0.26294434216944423</c:v>
                </c:pt>
                <c:pt idx="701" formatCode="0.0000">
                  <c:v>0.26112789366620548</c:v>
                </c:pt>
                <c:pt idx="702" formatCode="0.0000">
                  <c:v>0.25932412188978743</c:v>
                </c:pt>
                <c:pt idx="703" formatCode="0.0000">
                  <c:v>0.25753283381099651</c:v>
                </c:pt>
                <c:pt idx="704" formatCode="0.0000">
                  <c:v>0.25575392355766824</c:v>
                </c:pt>
                <c:pt idx="705" formatCode="0.0000">
                  <c:v>0.25398730197212643</c:v>
                </c:pt>
                <c:pt idx="706" formatCode="0.0000">
                  <c:v>0.25223288348914225</c:v>
                </c:pt>
                <c:pt idx="707" formatCode="0.0000">
                  <c:v>0.25049058368886723</c:v>
                </c:pt>
                <c:pt idx="708" formatCode="0.0000">
                  <c:v>0.24876031883781941</c:v>
                </c:pt>
                <c:pt idx="709" formatCode="0.0000">
                  <c:v>0.2470420058001323</c:v>
                </c:pt>
                <c:pt idx="710" formatCode="0.0000">
                  <c:v>0.24533556201778114</c:v>
                </c:pt>
                <c:pt idx="711" formatCode="0.0000">
                  <c:v>0.24364090550367801</c:v>
                </c:pt>
                <c:pt idx="712" formatCode="0.0000">
                  <c:v>0.2419579548371851</c:v>
                </c:pt>
                <c:pt idx="713" formatCode="0.0000">
                  <c:v>0.24028662916010146</c:v>
                </c:pt>
                <c:pt idx="714" formatCode="0.0000">
                  <c:v>0.23862684817275878</c:v>
                </c:pt>
                <c:pt idx="715" formatCode="0.0000">
                  <c:v>0.23697853213015971</c:v>
                </c:pt>
                <c:pt idx="716" formatCode="0.0000">
                  <c:v>0.23534160183814606</c:v>
                </c:pt>
                <c:pt idx="717" formatCode="0.0000">
                  <c:v>0.23371597864959381</c:v>
                </c:pt>
                <c:pt idx="718" formatCode="0.0000">
                  <c:v>0.23210158446063409</c:v>
                </c:pt>
                <c:pt idx="719" formatCode="0.0000">
                  <c:v>0.31418791476487351</c:v>
                </c:pt>
                <c:pt idx="720" formatCode="0.0000">
                  <c:v>0.33505082626187099</c:v>
                </c:pt>
                <c:pt idx="721" formatCode="0.0000">
                  <c:v>0.37164006639370456</c:v>
                </c:pt>
                <c:pt idx="722" formatCode="0.0000">
                  <c:v>0.35406025612509107</c:v>
                </c:pt>
                <c:pt idx="723" formatCode="0.0000">
                  <c:v>0.33671165101792294</c:v>
                </c:pt>
                <c:pt idx="724" formatCode="0.0000">
                  <c:v>0.31992022926934438</c:v>
                </c:pt>
                <c:pt idx="725" formatCode="0.0000">
                  <c:v>0.3029837182325486</c:v>
                </c:pt>
                <c:pt idx="726" formatCode="0.0000">
                  <c:v>0.28612364832824727</c:v>
                </c:pt>
                <c:pt idx="727" formatCode="0.0000">
                  <c:v>0.27010675790211147</c:v>
                </c:pt>
                <c:pt idx="728" formatCode="0.0000">
                  <c:v>0.25419026466865324</c:v>
                </c:pt>
                <c:pt idx="729" formatCode="0.0000">
                  <c:v>0.23851918083420445</c:v>
                </c:pt>
                <c:pt idx="730" formatCode="0.0000">
                  <c:v>0.22936940954568252</c:v>
                </c:pt>
                <c:pt idx="731" formatCode="0.0000">
                  <c:v>0.26695189145545228</c:v>
                </c:pt>
                <c:pt idx="732" formatCode="0.0000">
                  <c:v>0.2673030027977718</c:v>
                </c:pt>
                <c:pt idx="733" formatCode="0.0000">
                  <c:v>0.25075318045065847</c:v>
                </c:pt>
                <c:pt idx="734" formatCode="0.0000">
                  <c:v>0.25512372633921909</c:v>
                </c:pt>
                <c:pt idx="735" formatCode="0.0000">
                  <c:v>0.26721194832017092</c:v>
                </c:pt>
              </c:numCache>
            </c:numRef>
          </c:yVal>
          <c:smooth val="0"/>
          <c:extLst>
            <c:ext xmlns:c16="http://schemas.microsoft.com/office/drawing/2014/chart" uri="{C3380CC4-5D6E-409C-BE32-E72D297353CC}">
              <c16:uniqueId val="{0000000A-A090-8B47-B35A-69C75F9228F5}"/>
            </c:ext>
          </c:extLst>
        </c:ser>
        <c:ser>
          <c:idx val="3"/>
          <c:order val="3"/>
          <c:tx>
            <c:strRef>
              <c:f>Gráficos!$V$5</c:f>
              <c:strCache>
                <c:ptCount val="1"/>
                <c:pt idx="0">
                  <c:v>Umbral alto de caudal</c:v>
                </c:pt>
              </c:strCache>
            </c:strRef>
          </c:tx>
          <c:spPr>
            <a:ln w="19050" cap="rnd">
              <a:solidFill>
                <a:srgbClr val="7030A0"/>
              </a:solidFill>
              <a:prstDash val="dash"/>
              <a:round/>
            </a:ln>
            <a:effectLst/>
          </c:spPr>
          <c:marker>
            <c:symbol val="none"/>
          </c:marker>
          <c:xVal>
            <c:numRef>
              <c:f>Gráficos!$T$6:$T$7</c:f>
              <c:numCache>
                <c:formatCode>General</c:formatCode>
                <c:ptCount val="2"/>
                <c:pt idx="0">
                  <c:v>1</c:v>
                </c:pt>
                <c:pt idx="1">
                  <c:v>730</c:v>
                </c:pt>
              </c:numCache>
            </c:numRef>
          </c:xVal>
          <c:yVal>
            <c:numRef>
              <c:f>Gráficos!$V$6:$V$7</c:f>
              <c:numCache>
                <c:formatCode>General</c:formatCode>
                <c:ptCount val="2"/>
                <c:pt idx="0">
                  <c:v>2.4</c:v>
                </c:pt>
                <c:pt idx="1">
                  <c:v>2.4</c:v>
                </c:pt>
              </c:numCache>
            </c:numRef>
          </c:yVal>
          <c:smooth val="0"/>
          <c:extLst>
            <c:ext xmlns:c16="http://schemas.microsoft.com/office/drawing/2014/chart" uri="{C3380CC4-5D6E-409C-BE32-E72D297353CC}">
              <c16:uniqueId val="{00000005-A090-8B47-B35A-69C75F9228F5}"/>
            </c:ext>
          </c:extLst>
        </c:ser>
        <c:ser>
          <c:idx val="4"/>
          <c:order val="4"/>
          <c:tx>
            <c:strRef>
              <c:f>Gráficos!$V$9</c:f>
              <c:strCache>
                <c:ptCount val="1"/>
                <c:pt idx="0">
                  <c:v>Umbral bajo de caudal</c:v>
                </c:pt>
              </c:strCache>
            </c:strRef>
          </c:tx>
          <c:spPr>
            <a:ln w="19050" cap="rnd">
              <a:solidFill>
                <a:srgbClr val="C00000"/>
              </a:solidFill>
              <a:prstDash val="dash"/>
              <a:round/>
            </a:ln>
            <a:effectLst/>
          </c:spPr>
          <c:marker>
            <c:symbol val="none"/>
          </c:marker>
          <c:xVal>
            <c:numRef>
              <c:f>Gráficos!$T$10:$T$11</c:f>
              <c:numCache>
                <c:formatCode>General</c:formatCode>
                <c:ptCount val="2"/>
                <c:pt idx="0">
                  <c:v>1</c:v>
                </c:pt>
                <c:pt idx="1">
                  <c:v>730</c:v>
                </c:pt>
              </c:numCache>
            </c:numRef>
          </c:xVal>
          <c:yVal>
            <c:numRef>
              <c:f>Gráficos!$V$10:$V$11</c:f>
              <c:numCache>
                <c:formatCode>General</c:formatCode>
                <c:ptCount val="2"/>
                <c:pt idx="0">
                  <c:v>0.25</c:v>
                </c:pt>
                <c:pt idx="1">
                  <c:v>0.25</c:v>
                </c:pt>
              </c:numCache>
            </c:numRef>
          </c:yVal>
          <c:smooth val="0"/>
          <c:extLst>
            <c:ext xmlns:c16="http://schemas.microsoft.com/office/drawing/2014/chart" uri="{C3380CC4-5D6E-409C-BE32-E72D297353CC}">
              <c16:uniqueId val="{00000007-A090-8B47-B35A-69C75F9228F5}"/>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Carga de sedimentos simulada</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0"/>
          <c:order val="0"/>
          <c:tx>
            <c:strRef>
              <c:f>Escenarios!$D$14</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Cálculos!$N:$N</c:f>
              <c:numCache>
                <c:formatCode>General</c:formatCode>
                <c:ptCount val="1048576"/>
                <c:pt idx="4">
                  <c:v>0</c:v>
                </c:pt>
                <c:pt idx="6" formatCode="0.0000">
                  <c:v>0</c:v>
                </c:pt>
                <c:pt idx="7" formatCode="0.0000">
                  <c:v>0</c:v>
                </c:pt>
                <c:pt idx="8" formatCode="0.0000">
                  <c:v>0</c:v>
                </c:pt>
                <c:pt idx="9" formatCode="0.0000">
                  <c:v>0</c:v>
                </c:pt>
                <c:pt idx="10" formatCode="0.0000">
                  <c:v>0</c:v>
                </c:pt>
                <c:pt idx="11" formatCode="0.0000">
                  <c:v>0</c:v>
                </c:pt>
                <c:pt idx="12" formatCode="0.0000">
                  <c:v>2.1297894875481097E-4</c:v>
                </c:pt>
                <c:pt idx="13" formatCode="0.0000">
                  <c:v>1.6339542688591914E-3</c:v>
                </c:pt>
                <c:pt idx="14" formatCode="0.0000">
                  <c:v>0</c:v>
                </c:pt>
                <c:pt idx="15" formatCode="0.0000">
                  <c:v>8.9112930696835351E-5</c:v>
                </c:pt>
                <c:pt idx="16" formatCode="0.0000">
                  <c:v>3.1787668775923622E-2</c:v>
                </c:pt>
                <c:pt idx="17" formatCode="0.0000">
                  <c:v>0</c:v>
                </c:pt>
                <c:pt idx="18" formatCode="0.0000">
                  <c:v>0</c:v>
                </c:pt>
                <c:pt idx="19" formatCode="0.0000">
                  <c:v>0</c:v>
                </c:pt>
                <c:pt idx="20" formatCode="0.0000">
                  <c:v>2.3996419157120033E-3</c:v>
                </c:pt>
                <c:pt idx="21" formatCode="0.0000">
                  <c:v>3.0223258665295536E-3</c:v>
                </c:pt>
                <c:pt idx="22" formatCode="0.0000">
                  <c:v>1.1391327319939908E-4</c:v>
                </c:pt>
                <c:pt idx="23" formatCode="0.0000">
                  <c:v>1.9370660588210174E-4</c:v>
                </c:pt>
                <c:pt idx="24" formatCode="0.0000">
                  <c:v>0</c:v>
                </c:pt>
                <c:pt idx="25" formatCode="0.0000">
                  <c:v>3.1354334681902595E-3</c:v>
                </c:pt>
                <c:pt idx="26" formatCode="0.0000">
                  <c:v>1.6743656272852805E-2</c:v>
                </c:pt>
                <c:pt idx="27" formatCode="0.0000">
                  <c:v>0</c:v>
                </c:pt>
                <c:pt idx="28" formatCode="0.0000">
                  <c:v>5.8308539419674979E-4</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1.9263690028256356E-2</c:v>
                </c:pt>
                <c:pt idx="38" formatCode="0.0000">
                  <c:v>0</c:v>
                </c:pt>
                <c:pt idx="39" formatCode="0.0000">
                  <c:v>1.4264883341571656E-4</c:v>
                </c:pt>
                <c:pt idx="40" formatCode="0.0000">
                  <c:v>0</c:v>
                </c:pt>
                <c:pt idx="41" formatCode="0.0000">
                  <c:v>0</c:v>
                </c:pt>
                <c:pt idx="42" formatCode="0.0000">
                  <c:v>1.0103762443412344E-4</c:v>
                </c:pt>
                <c:pt idx="43" formatCode="0.0000">
                  <c:v>0</c:v>
                </c:pt>
                <c:pt idx="44" formatCode="0.0000">
                  <c:v>0</c:v>
                </c:pt>
                <c:pt idx="45" formatCode="0.0000">
                  <c:v>6.219108365844645E-4</c:v>
                </c:pt>
                <c:pt idx="46" formatCode="0.0000">
                  <c:v>1.6743656272852805E-2</c:v>
                </c:pt>
                <c:pt idx="47" formatCode="0.0000">
                  <c:v>0</c:v>
                </c:pt>
                <c:pt idx="48" formatCode="0.0000">
                  <c:v>0</c:v>
                </c:pt>
                <c:pt idx="49" formatCode="0.0000">
                  <c:v>4.7614724926720487E-4</c:v>
                </c:pt>
                <c:pt idx="50" formatCode="0.0000">
                  <c:v>2.1228362617080566E-3</c:v>
                </c:pt>
                <c:pt idx="51" formatCode="0.0000">
                  <c:v>6.7471977286597167E-3</c:v>
                </c:pt>
                <c:pt idx="52" formatCode="0.0000">
                  <c:v>0</c:v>
                </c:pt>
                <c:pt idx="53" formatCode="0.0000">
                  <c:v>7.9399087742904344E-4</c:v>
                </c:pt>
                <c:pt idx="54" formatCode="0.0000">
                  <c:v>0</c:v>
                </c:pt>
                <c:pt idx="55" formatCode="0.0000">
                  <c:v>0</c:v>
                </c:pt>
                <c:pt idx="56" formatCode="0.0000">
                  <c:v>0</c:v>
                </c:pt>
                <c:pt idx="57" formatCode="0.0000">
                  <c:v>2.9519549149171465E-5</c:v>
                </c:pt>
                <c:pt idx="58" formatCode="0.0000">
                  <c:v>1.1060737013250557E-3</c:v>
                </c:pt>
                <c:pt idx="59" formatCode="0.0000">
                  <c:v>1.4449201862999651E-2</c:v>
                </c:pt>
                <c:pt idx="60" formatCode="0.0000">
                  <c:v>0</c:v>
                </c:pt>
                <c:pt idx="61" formatCode="0.0000">
                  <c:v>2.5510143020521128E-4</c:v>
                </c:pt>
                <c:pt idx="62" formatCode="0.0000">
                  <c:v>6.798529487732714E-5</c:v>
                </c:pt>
                <c:pt idx="63" formatCode="0.0000">
                  <c:v>0</c:v>
                </c:pt>
                <c:pt idx="64" formatCode="0.0000">
                  <c:v>0</c:v>
                </c:pt>
                <c:pt idx="65" formatCode="0.0000">
                  <c:v>3.7730583725074559E-6</c:v>
                </c:pt>
                <c:pt idx="66" formatCode="0.0000">
                  <c:v>0</c:v>
                </c:pt>
                <c:pt idx="67" formatCode="0.0000">
                  <c:v>1.4984378919557114E-5</c:v>
                </c:pt>
                <c:pt idx="68" formatCode="0.0000">
                  <c:v>1.5733256956322963E-2</c:v>
                </c:pt>
                <c:pt idx="69" formatCode="0.0000">
                  <c:v>0</c:v>
                </c:pt>
                <c:pt idx="70" formatCode="0.0000">
                  <c:v>0</c:v>
                </c:pt>
                <c:pt idx="71" formatCode="0.0000">
                  <c:v>0</c:v>
                </c:pt>
                <c:pt idx="72" formatCode="0.0000">
                  <c:v>0</c:v>
                </c:pt>
                <c:pt idx="73" formatCode="0.0000">
                  <c:v>0</c:v>
                </c:pt>
                <c:pt idx="74" formatCode="0.0000">
                  <c:v>0</c:v>
                </c:pt>
                <c:pt idx="75" formatCode="0.0000">
                  <c:v>1.1276086002804183E-2</c:v>
                </c:pt>
                <c:pt idx="76" formatCode="0.0000">
                  <c:v>5.1023667467837693E-4</c:v>
                </c:pt>
                <c:pt idx="77" formatCode="0.0000">
                  <c:v>0</c:v>
                </c:pt>
                <c:pt idx="78" formatCode="0.0000">
                  <c:v>0</c:v>
                </c:pt>
                <c:pt idx="79" formatCode="0.0000">
                  <c:v>0</c:v>
                </c:pt>
                <c:pt idx="80" formatCode="0.0000">
                  <c:v>0</c:v>
                </c:pt>
                <c:pt idx="81" formatCode="0.0000">
                  <c:v>0</c:v>
                </c:pt>
                <c:pt idx="82" formatCode="0.0000">
                  <c:v>7.9399087742904344E-4</c:v>
                </c:pt>
                <c:pt idx="83" formatCode="0.0000">
                  <c:v>2.3702341281442392E-2</c:v>
                </c:pt>
                <c:pt idx="84" formatCode="0.0000">
                  <c:v>1.9642666249608275E-2</c:v>
                </c:pt>
                <c:pt idx="85" formatCode="0.0000">
                  <c:v>0</c:v>
                </c:pt>
                <c:pt idx="86" formatCode="0.0000">
                  <c:v>0</c:v>
                </c:pt>
                <c:pt idx="87" formatCode="0.0000">
                  <c:v>5.8308539419674979E-4</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2.1228362617080566E-3</c:v>
                </c:pt>
                <c:pt idx="120" formatCode="0.0000">
                  <c:v>0</c:v>
                </c:pt>
                <c:pt idx="121" formatCode="0.0000">
                  <c:v>0</c:v>
                </c:pt>
                <c:pt idx="122" formatCode="0.0000">
                  <c:v>0</c:v>
                </c:pt>
                <c:pt idx="123" formatCode="0.0000">
                  <c:v>7.4838808772518378E-4</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1.1276086002804183E-2</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3.828216110375607E-4</c:v>
                </c:pt>
                <c:pt idx="206" formatCode="0.0000">
                  <c:v>0</c:v>
                </c:pt>
                <c:pt idx="207" formatCode="0.0000">
                  <c:v>2.3996419157120033E-3</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4.0315255765170038E-8</c:v>
                </c:pt>
                <c:pt idx="292" formatCode="0.0000">
                  <c:v>6.798529487732714E-5</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0</c:v>
                </c:pt>
                <c:pt idx="325" formatCode="0.0000">
                  <c:v>0</c:v>
                </c:pt>
                <c:pt idx="326" formatCode="0.0000">
                  <c:v>0</c:v>
                </c:pt>
                <c:pt idx="327" formatCode="0.0000">
                  <c:v>0</c:v>
                </c:pt>
                <c:pt idx="328" formatCode="0.0000">
                  <c:v>0</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1.3531735258171026E-3</c:v>
                </c:pt>
                <c:pt idx="355" formatCode="0.0000">
                  <c:v>0</c:v>
                </c:pt>
                <c:pt idx="356" formatCode="0.0000">
                  <c:v>2.4027040029670739E-5</c:v>
                </c:pt>
                <c:pt idx="357" formatCode="0.0000">
                  <c:v>0</c:v>
                </c:pt>
                <c:pt idx="358" formatCode="0.0000">
                  <c:v>0</c:v>
                </c:pt>
                <c:pt idx="359" formatCode="0.0000">
                  <c:v>0</c:v>
                </c:pt>
                <c:pt idx="360" formatCode="0.0000">
                  <c:v>0</c:v>
                </c:pt>
                <c:pt idx="361" formatCode="0.0000">
                  <c:v>0</c:v>
                </c:pt>
                <c:pt idx="362" formatCode="0.0000">
                  <c:v>0</c:v>
                </c:pt>
                <c:pt idx="363" formatCode="0.0000">
                  <c:v>0</c:v>
                </c:pt>
                <c:pt idx="364" formatCode="0.0000">
                  <c:v>0</c:v>
                </c:pt>
                <c:pt idx="365" formatCode="0.0000">
                  <c:v>0</c:v>
                </c:pt>
                <c:pt idx="366" formatCode="0.0000">
                  <c:v>2.9519549149171465E-5</c:v>
                </c:pt>
                <c:pt idx="367" formatCode="0.0000">
                  <c:v>0</c:v>
                </c:pt>
                <c:pt idx="368" formatCode="0.0000">
                  <c:v>0</c:v>
                </c:pt>
                <c:pt idx="369" formatCode="0.0000">
                  <c:v>0</c:v>
                </c:pt>
                <c:pt idx="370" formatCode="0.0000">
                  <c:v>0</c:v>
                </c:pt>
                <c:pt idx="371" formatCode="0.0000">
                  <c:v>0</c:v>
                </c:pt>
                <c:pt idx="372" formatCode="0.0000">
                  <c:v>0</c:v>
                </c:pt>
                <c:pt idx="373" formatCode="0.0000">
                  <c:v>0</c:v>
                </c:pt>
                <c:pt idx="374" formatCode="0.0000">
                  <c:v>0</c:v>
                </c:pt>
                <c:pt idx="375" formatCode="0.0000">
                  <c:v>0</c:v>
                </c:pt>
                <c:pt idx="376" formatCode="0.0000">
                  <c:v>0</c:v>
                </c:pt>
                <c:pt idx="377" formatCode="0.0000">
                  <c:v>2.1297894875481097E-4</c:v>
                </c:pt>
                <c:pt idx="378" formatCode="0.0000">
                  <c:v>1.6339542688591914E-3</c:v>
                </c:pt>
                <c:pt idx="379" formatCode="0.0000">
                  <c:v>0</c:v>
                </c:pt>
                <c:pt idx="380" formatCode="0.0000">
                  <c:v>8.9112930696835351E-5</c:v>
                </c:pt>
                <c:pt idx="381" formatCode="0.0000">
                  <c:v>3.1787668775923622E-2</c:v>
                </c:pt>
                <c:pt idx="382" formatCode="0.0000">
                  <c:v>0</c:v>
                </c:pt>
                <c:pt idx="383" formatCode="0.0000">
                  <c:v>0</c:v>
                </c:pt>
                <c:pt idx="384" formatCode="0.0000">
                  <c:v>0</c:v>
                </c:pt>
                <c:pt idx="385" formatCode="0.0000">
                  <c:v>2.3996419157120033E-3</c:v>
                </c:pt>
                <c:pt idx="386" formatCode="0.0000">
                  <c:v>3.0223258665295536E-3</c:v>
                </c:pt>
                <c:pt idx="387" formatCode="0.0000">
                  <c:v>1.1391327319939908E-4</c:v>
                </c:pt>
                <c:pt idx="388" formatCode="0.0000">
                  <c:v>1.9370660588210174E-4</c:v>
                </c:pt>
                <c:pt idx="389" formatCode="0.0000">
                  <c:v>0</c:v>
                </c:pt>
                <c:pt idx="390" formatCode="0.0000">
                  <c:v>3.1354334681902595E-3</c:v>
                </c:pt>
                <c:pt idx="391" formatCode="0.0000">
                  <c:v>1.6743656272852805E-2</c:v>
                </c:pt>
                <c:pt idx="392" formatCode="0.0000">
                  <c:v>0</c:v>
                </c:pt>
                <c:pt idx="393" formatCode="0.0000">
                  <c:v>5.8308539419674979E-4</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1.9263690028256356E-2</c:v>
                </c:pt>
                <c:pt idx="403" formatCode="0.0000">
                  <c:v>0</c:v>
                </c:pt>
                <c:pt idx="404" formatCode="0.0000">
                  <c:v>1.4264883341571656E-4</c:v>
                </c:pt>
                <c:pt idx="405" formatCode="0.0000">
                  <c:v>0</c:v>
                </c:pt>
                <c:pt idx="406" formatCode="0.0000">
                  <c:v>0</c:v>
                </c:pt>
                <c:pt idx="407" formatCode="0.0000">
                  <c:v>1.0103762443412344E-4</c:v>
                </c:pt>
                <c:pt idx="408" formatCode="0.0000">
                  <c:v>0</c:v>
                </c:pt>
                <c:pt idx="409" formatCode="0.0000">
                  <c:v>0</c:v>
                </c:pt>
                <c:pt idx="410" formatCode="0.0000">
                  <c:v>6.219108365844645E-4</c:v>
                </c:pt>
                <c:pt idx="411" formatCode="0.0000">
                  <c:v>1.6743656272852805E-2</c:v>
                </c:pt>
                <c:pt idx="412" formatCode="0.0000">
                  <c:v>0</c:v>
                </c:pt>
                <c:pt idx="413" formatCode="0.0000">
                  <c:v>0</c:v>
                </c:pt>
                <c:pt idx="414" formatCode="0.0000">
                  <c:v>4.7614724926720487E-4</c:v>
                </c:pt>
                <c:pt idx="415" formatCode="0.0000">
                  <c:v>2.1228362617080566E-3</c:v>
                </c:pt>
                <c:pt idx="416" formatCode="0.0000">
                  <c:v>6.7471977286597167E-3</c:v>
                </c:pt>
                <c:pt idx="417" formatCode="0.0000">
                  <c:v>0</c:v>
                </c:pt>
                <c:pt idx="418" formatCode="0.0000">
                  <c:v>7.9399087742904344E-4</c:v>
                </c:pt>
                <c:pt idx="419" formatCode="0.0000">
                  <c:v>0</c:v>
                </c:pt>
                <c:pt idx="420" formatCode="0.0000">
                  <c:v>0</c:v>
                </c:pt>
                <c:pt idx="421" formatCode="0.0000">
                  <c:v>0</c:v>
                </c:pt>
                <c:pt idx="422" formatCode="0.0000">
                  <c:v>2.9519549149171465E-5</c:v>
                </c:pt>
                <c:pt idx="423" formatCode="0.0000">
                  <c:v>1.1060737013250557E-3</c:v>
                </c:pt>
                <c:pt idx="424" formatCode="0.0000">
                  <c:v>1.4449201862999651E-2</c:v>
                </c:pt>
                <c:pt idx="425" formatCode="0.0000">
                  <c:v>0</c:v>
                </c:pt>
                <c:pt idx="426" formatCode="0.0000">
                  <c:v>2.5510143020521128E-4</c:v>
                </c:pt>
                <c:pt idx="427" formatCode="0.0000">
                  <c:v>6.798529487732714E-5</c:v>
                </c:pt>
                <c:pt idx="428" formatCode="0.0000">
                  <c:v>0</c:v>
                </c:pt>
                <c:pt idx="429" formatCode="0.0000">
                  <c:v>0</c:v>
                </c:pt>
                <c:pt idx="430" formatCode="0.0000">
                  <c:v>3.7730583725074559E-6</c:v>
                </c:pt>
                <c:pt idx="431" formatCode="0.0000">
                  <c:v>0</c:v>
                </c:pt>
                <c:pt idx="432" formatCode="0.0000">
                  <c:v>1.4984378919557114E-5</c:v>
                </c:pt>
                <c:pt idx="433" formatCode="0.0000">
                  <c:v>1.5733256956322963E-2</c:v>
                </c:pt>
                <c:pt idx="434" formatCode="0.0000">
                  <c:v>0</c:v>
                </c:pt>
                <c:pt idx="435" formatCode="0.0000">
                  <c:v>0</c:v>
                </c:pt>
                <c:pt idx="436" formatCode="0.0000">
                  <c:v>0</c:v>
                </c:pt>
                <c:pt idx="437" formatCode="0.0000">
                  <c:v>0</c:v>
                </c:pt>
                <c:pt idx="438" formatCode="0.0000">
                  <c:v>0</c:v>
                </c:pt>
                <c:pt idx="439" formatCode="0.0000">
                  <c:v>0</c:v>
                </c:pt>
                <c:pt idx="440" formatCode="0.0000">
                  <c:v>1.1276086002804183E-2</c:v>
                </c:pt>
                <c:pt idx="441" formatCode="0.0000">
                  <c:v>5.1023667467837693E-4</c:v>
                </c:pt>
                <c:pt idx="442" formatCode="0.0000">
                  <c:v>0</c:v>
                </c:pt>
                <c:pt idx="443" formatCode="0.0000">
                  <c:v>0</c:v>
                </c:pt>
                <c:pt idx="444" formatCode="0.0000">
                  <c:v>0</c:v>
                </c:pt>
                <c:pt idx="445" formatCode="0.0000">
                  <c:v>0</c:v>
                </c:pt>
                <c:pt idx="446" formatCode="0.0000">
                  <c:v>0</c:v>
                </c:pt>
                <c:pt idx="447" formatCode="0.0000">
                  <c:v>7.9399087742904344E-4</c:v>
                </c:pt>
                <c:pt idx="448" formatCode="0.0000">
                  <c:v>2.3702341281442392E-2</c:v>
                </c:pt>
                <c:pt idx="449" formatCode="0.0000">
                  <c:v>1.9642666249608275E-2</c:v>
                </c:pt>
                <c:pt idx="450" formatCode="0.0000">
                  <c:v>0</c:v>
                </c:pt>
                <c:pt idx="451" formatCode="0.0000">
                  <c:v>0</c:v>
                </c:pt>
                <c:pt idx="452" formatCode="0.0000">
                  <c:v>5.8308539419674979E-4</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2.1228362617080566E-3</c:v>
                </c:pt>
                <c:pt idx="485" formatCode="0.0000">
                  <c:v>0</c:v>
                </c:pt>
                <c:pt idx="486" formatCode="0.0000">
                  <c:v>0</c:v>
                </c:pt>
                <c:pt idx="487" formatCode="0.0000">
                  <c:v>0</c:v>
                </c:pt>
                <c:pt idx="488" formatCode="0.0000">
                  <c:v>7.4838808772518378E-4</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1.1276086002804183E-2</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3.828216110375607E-4</c:v>
                </c:pt>
                <c:pt idx="571" formatCode="0.0000">
                  <c:v>0</c:v>
                </c:pt>
                <c:pt idx="572" formatCode="0.0000">
                  <c:v>2.3996419157120033E-3</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4.0315255765170038E-8</c:v>
                </c:pt>
                <c:pt idx="657" formatCode="0.0000">
                  <c:v>6.798529487732714E-5</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0</c:v>
                </c:pt>
                <c:pt idx="690" formatCode="0.0000">
                  <c:v>0</c:v>
                </c:pt>
                <c:pt idx="691" formatCode="0.0000">
                  <c:v>0</c:v>
                </c:pt>
                <c:pt idx="692" formatCode="0.0000">
                  <c:v>0</c:v>
                </c:pt>
                <c:pt idx="693" formatCode="0.0000">
                  <c:v>0</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1.3531735258171026E-3</c:v>
                </c:pt>
                <c:pt idx="720" formatCode="0.0000">
                  <c:v>0</c:v>
                </c:pt>
                <c:pt idx="721" formatCode="0.0000">
                  <c:v>2.4027040029670739E-5</c:v>
                </c:pt>
                <c:pt idx="722" formatCode="0.0000">
                  <c:v>0</c:v>
                </c:pt>
                <c:pt idx="723" formatCode="0.0000">
                  <c:v>0</c:v>
                </c:pt>
                <c:pt idx="724" formatCode="0.0000">
                  <c:v>0</c:v>
                </c:pt>
                <c:pt idx="725" formatCode="0.0000">
                  <c:v>0</c:v>
                </c:pt>
                <c:pt idx="726" formatCode="0.0000">
                  <c:v>0</c:v>
                </c:pt>
                <c:pt idx="727" formatCode="0.0000">
                  <c:v>0</c:v>
                </c:pt>
                <c:pt idx="728" formatCode="0.0000">
                  <c:v>0</c:v>
                </c:pt>
                <c:pt idx="729" formatCode="0.0000">
                  <c:v>0</c:v>
                </c:pt>
                <c:pt idx="730" formatCode="0.0000">
                  <c:v>0</c:v>
                </c:pt>
                <c:pt idx="731" formatCode="0.0000">
                  <c:v>2.9519549149171465E-5</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0-8325-CC42-B992-97610CEEFF2D}"/>
            </c:ext>
          </c:extLst>
        </c:ser>
        <c:ser>
          <c:idx val="1"/>
          <c:order val="1"/>
          <c:tx>
            <c:strRef>
              <c:f>Entradas!$E$15</c:f>
              <c:strCache>
                <c:ptCount val="1"/>
                <c:pt idx="0">
                  <c:v>Humedal 1</c:v>
                </c:pt>
              </c:strCache>
            </c:strRef>
          </c:tx>
          <c:spPr>
            <a:ln w="12700" cap="rnd">
              <a:solidFill>
                <a:schemeClr val="accent2"/>
              </a:solidFill>
              <a:round/>
            </a:ln>
            <a:effectLst/>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Cálculos!$AP:$AP</c:f>
              <c:numCache>
                <c:formatCode>0.0000</c:formatCode>
                <c:ptCount val="1048576"/>
                <c:pt idx="4" formatCode="General">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numCache>
            </c:numRef>
          </c:yVal>
          <c:smooth val="0"/>
          <c:extLst>
            <c:ext xmlns:c16="http://schemas.microsoft.com/office/drawing/2014/chart" uri="{C3380CC4-5D6E-409C-BE32-E72D297353CC}">
              <c16:uniqueId val="{00000001-8325-CC42-B992-97610CEEFF2D}"/>
            </c:ext>
          </c:extLst>
        </c:ser>
        <c:ser>
          <c:idx val="2"/>
          <c:order val="2"/>
          <c:tx>
            <c:strRef>
              <c:f>Entradas!$F$15</c:f>
              <c:strCache>
                <c:ptCount val="1"/>
                <c:pt idx="0">
                  <c:v>Humedal 2</c:v>
                </c:pt>
              </c:strCache>
            </c:strRef>
          </c:tx>
          <c:spPr>
            <a:ln w="12700" cap="rnd">
              <a:solidFill>
                <a:schemeClr val="accent6"/>
              </a:solidFill>
              <a:round/>
            </a:ln>
            <a:effectLst/>
          </c:spPr>
          <c:marker>
            <c:symbol val="none"/>
          </c:marker>
          <c:xVal>
            <c:strRef>
              <c:f>Cálculos!$AS:$AS</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Cálculos!$BR:$BR</c:f>
              <c:numCache>
                <c:formatCode>General</c:formatCode>
                <c:ptCount val="1048576"/>
                <c:pt idx="4">
                  <c:v>0</c:v>
                </c:pt>
                <c:pt idx="6" formatCode="0.0000">
                  <c:v>0</c:v>
                </c:pt>
                <c:pt idx="7" formatCode="0.0000">
                  <c:v>0</c:v>
                </c:pt>
                <c:pt idx="8" formatCode="0.0000">
                  <c:v>0</c:v>
                </c:pt>
                <c:pt idx="9" formatCode="0.0000">
                  <c:v>0</c:v>
                </c:pt>
                <c:pt idx="10" formatCode="0.0000">
                  <c:v>0</c:v>
                </c:pt>
                <c:pt idx="11" formatCode="0.0000">
                  <c:v>0</c:v>
                </c:pt>
                <c:pt idx="12" formatCode="0.0000">
                  <c:v>0</c:v>
                </c:pt>
                <c:pt idx="13" formatCode="0.0000">
                  <c:v>0</c:v>
                </c:pt>
                <c:pt idx="14" formatCode="0.0000">
                  <c:v>0</c:v>
                </c:pt>
                <c:pt idx="15" formatCode="0.0000">
                  <c:v>0</c:v>
                </c:pt>
                <c:pt idx="16" formatCode="0.0000">
                  <c:v>0</c:v>
                </c:pt>
                <c:pt idx="17" formatCode="0.0000">
                  <c:v>0</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0</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0</c:v>
                </c:pt>
                <c:pt idx="44" formatCode="0.0000">
                  <c:v>0</c:v>
                </c:pt>
                <c:pt idx="45" formatCode="0.0000">
                  <c:v>0</c:v>
                </c:pt>
                <c:pt idx="46" formatCode="0.0000">
                  <c:v>0</c:v>
                </c:pt>
                <c:pt idx="47" formatCode="0.0000">
                  <c:v>0</c:v>
                </c:pt>
                <c:pt idx="48" formatCode="0.0000">
                  <c:v>0</c:v>
                </c:pt>
                <c:pt idx="49" formatCode="0.0000">
                  <c:v>0</c:v>
                </c:pt>
                <c:pt idx="50" formatCode="0.0000">
                  <c:v>0</c:v>
                </c:pt>
                <c:pt idx="51" formatCode="0.0000">
                  <c:v>0</c:v>
                </c:pt>
                <c:pt idx="52" formatCode="0.0000">
                  <c:v>0</c:v>
                </c:pt>
                <c:pt idx="53" formatCode="0.0000">
                  <c:v>0</c:v>
                </c:pt>
                <c:pt idx="54" formatCode="0.0000">
                  <c:v>0</c:v>
                </c:pt>
                <c:pt idx="55" formatCode="0.0000">
                  <c:v>0</c:v>
                </c:pt>
                <c:pt idx="56" formatCode="0.0000">
                  <c:v>0</c:v>
                </c:pt>
                <c:pt idx="57" formatCode="0.0000">
                  <c:v>0</c:v>
                </c:pt>
                <c:pt idx="58" formatCode="0.0000">
                  <c:v>0</c:v>
                </c:pt>
                <c:pt idx="59" formatCode="0.0000">
                  <c:v>0</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0</c:v>
                </c:pt>
                <c:pt idx="73" formatCode="0.0000">
                  <c:v>0</c:v>
                </c:pt>
                <c:pt idx="74" formatCode="0.0000">
                  <c:v>0</c:v>
                </c:pt>
                <c:pt idx="75" formatCode="0.0000">
                  <c:v>0</c:v>
                </c:pt>
                <c:pt idx="76" formatCode="0.0000">
                  <c:v>0</c:v>
                </c:pt>
                <c:pt idx="77" formatCode="0.0000">
                  <c:v>0</c:v>
                </c:pt>
                <c:pt idx="78" formatCode="0.0000">
                  <c:v>0</c:v>
                </c:pt>
                <c:pt idx="79" formatCode="0.0000">
                  <c:v>0</c:v>
                </c:pt>
                <c:pt idx="80" formatCode="0.0000">
                  <c:v>0</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0</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0</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0</c:v>
                </c:pt>
                <c:pt idx="325" formatCode="0.0000">
                  <c:v>0</c:v>
                </c:pt>
                <c:pt idx="326" formatCode="0.0000">
                  <c:v>0</c:v>
                </c:pt>
                <c:pt idx="327" formatCode="0.0000">
                  <c:v>0</c:v>
                </c:pt>
                <c:pt idx="328" formatCode="0.0000">
                  <c:v>0</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0</c:v>
                </c:pt>
                <c:pt idx="356" formatCode="0.0000">
                  <c:v>0</c:v>
                </c:pt>
                <c:pt idx="357" formatCode="0.0000">
                  <c:v>0</c:v>
                </c:pt>
                <c:pt idx="358" formatCode="0.0000">
                  <c:v>0</c:v>
                </c:pt>
                <c:pt idx="359" formatCode="0.0000">
                  <c:v>0</c:v>
                </c:pt>
                <c:pt idx="360" formatCode="0.0000">
                  <c:v>0</c:v>
                </c:pt>
                <c:pt idx="361" formatCode="0.0000">
                  <c:v>0</c:v>
                </c:pt>
                <c:pt idx="362" formatCode="0.0000">
                  <c:v>0</c:v>
                </c:pt>
                <c:pt idx="363" formatCode="0.0000">
                  <c:v>0</c:v>
                </c:pt>
                <c:pt idx="364" formatCode="0.0000">
                  <c:v>0</c:v>
                </c:pt>
                <c:pt idx="365" formatCode="0.0000">
                  <c:v>0</c:v>
                </c:pt>
                <c:pt idx="366" formatCode="0.0000">
                  <c:v>0</c:v>
                </c:pt>
                <c:pt idx="367" formatCode="0.0000">
                  <c:v>0</c:v>
                </c:pt>
                <c:pt idx="368" formatCode="0.0000">
                  <c:v>0</c:v>
                </c:pt>
                <c:pt idx="369" formatCode="0.0000">
                  <c:v>0</c:v>
                </c:pt>
                <c:pt idx="370" formatCode="0.0000">
                  <c:v>0</c:v>
                </c:pt>
                <c:pt idx="371" formatCode="0.0000">
                  <c:v>0</c:v>
                </c:pt>
                <c:pt idx="372" formatCode="0.0000">
                  <c:v>0</c:v>
                </c:pt>
                <c:pt idx="373" formatCode="0.0000">
                  <c:v>0</c:v>
                </c:pt>
                <c:pt idx="374" formatCode="0.0000">
                  <c:v>0</c:v>
                </c:pt>
                <c:pt idx="375" formatCode="0.0000">
                  <c:v>0</c:v>
                </c:pt>
                <c:pt idx="376" formatCode="0.0000">
                  <c:v>0</c:v>
                </c:pt>
                <c:pt idx="377" formatCode="0.0000">
                  <c:v>0</c:v>
                </c:pt>
                <c:pt idx="378" formatCode="0.0000">
                  <c:v>0</c:v>
                </c:pt>
                <c:pt idx="379" formatCode="0.0000">
                  <c:v>0</c:v>
                </c:pt>
                <c:pt idx="380" formatCode="0.0000">
                  <c:v>0</c:v>
                </c:pt>
                <c:pt idx="381" formatCode="0.0000">
                  <c:v>0</c:v>
                </c:pt>
                <c:pt idx="382" formatCode="0.0000">
                  <c:v>0</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0</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0</c:v>
                </c:pt>
                <c:pt idx="409" formatCode="0.0000">
                  <c:v>0</c:v>
                </c:pt>
                <c:pt idx="410" formatCode="0.0000">
                  <c:v>0</c:v>
                </c:pt>
                <c:pt idx="411" formatCode="0.0000">
                  <c:v>0</c:v>
                </c:pt>
                <c:pt idx="412" formatCode="0.0000">
                  <c:v>0</c:v>
                </c:pt>
                <c:pt idx="413" formatCode="0.0000">
                  <c:v>0</c:v>
                </c:pt>
                <c:pt idx="414" formatCode="0.0000">
                  <c:v>0</c:v>
                </c:pt>
                <c:pt idx="415" formatCode="0.0000">
                  <c:v>0</c:v>
                </c:pt>
                <c:pt idx="416" formatCode="0.0000">
                  <c:v>0</c:v>
                </c:pt>
                <c:pt idx="417" formatCode="0.0000">
                  <c:v>0</c:v>
                </c:pt>
                <c:pt idx="418" formatCode="0.0000">
                  <c:v>0</c:v>
                </c:pt>
                <c:pt idx="419" formatCode="0.0000">
                  <c:v>0</c:v>
                </c:pt>
                <c:pt idx="420" formatCode="0.0000">
                  <c:v>0</c:v>
                </c:pt>
                <c:pt idx="421" formatCode="0.0000">
                  <c:v>0</c:v>
                </c:pt>
                <c:pt idx="422" formatCode="0.0000">
                  <c:v>0</c:v>
                </c:pt>
                <c:pt idx="423" formatCode="0.0000">
                  <c:v>0</c:v>
                </c:pt>
                <c:pt idx="424" formatCode="0.0000">
                  <c:v>0</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0</c:v>
                </c:pt>
                <c:pt idx="438" formatCode="0.0000">
                  <c:v>0</c:v>
                </c:pt>
                <c:pt idx="439" formatCode="0.0000">
                  <c:v>0</c:v>
                </c:pt>
                <c:pt idx="440" formatCode="0.0000">
                  <c:v>0</c:v>
                </c:pt>
                <c:pt idx="441" formatCode="0.0000">
                  <c:v>0</c:v>
                </c:pt>
                <c:pt idx="442" formatCode="0.0000">
                  <c:v>0</c:v>
                </c:pt>
                <c:pt idx="443" formatCode="0.0000">
                  <c:v>0</c:v>
                </c:pt>
                <c:pt idx="444" formatCode="0.0000">
                  <c:v>0</c:v>
                </c:pt>
                <c:pt idx="445" formatCode="0.0000">
                  <c:v>0</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0</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0</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0</c:v>
                </c:pt>
                <c:pt idx="690" formatCode="0.0000">
                  <c:v>0</c:v>
                </c:pt>
                <c:pt idx="691" formatCode="0.0000">
                  <c:v>0</c:v>
                </c:pt>
                <c:pt idx="692" formatCode="0.0000">
                  <c:v>0</c:v>
                </c:pt>
                <c:pt idx="693" formatCode="0.0000">
                  <c:v>0</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0</c:v>
                </c:pt>
                <c:pt idx="721" formatCode="0.0000">
                  <c:v>0</c:v>
                </c:pt>
                <c:pt idx="722" formatCode="0.0000">
                  <c:v>0</c:v>
                </c:pt>
                <c:pt idx="723" formatCode="0.0000">
                  <c:v>0</c:v>
                </c:pt>
                <c:pt idx="724" formatCode="0.0000">
                  <c:v>0</c:v>
                </c:pt>
                <c:pt idx="725" formatCode="0.0000">
                  <c:v>0</c:v>
                </c:pt>
                <c:pt idx="726" formatCode="0.0000">
                  <c:v>0</c:v>
                </c:pt>
                <c:pt idx="727" formatCode="0.0000">
                  <c:v>0</c:v>
                </c:pt>
                <c:pt idx="728" formatCode="0.0000">
                  <c:v>0</c:v>
                </c:pt>
                <c:pt idx="729" formatCode="0.0000">
                  <c:v>0</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2-8325-CC42-B992-97610CEEFF2D}"/>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Análisis de umbrales para sedimentos</a:t>
            </a:r>
          </a:p>
        </c:rich>
      </c:tx>
      <c:overlay val="0"/>
      <c:spPr>
        <a:noFill/>
        <a:ln>
          <a:noFill/>
        </a:ln>
        <a:effectLst/>
      </c:spPr>
    </c:title>
    <c:autoTitleDeleted val="0"/>
    <c:plotArea>
      <c:layout/>
      <c:scatterChart>
        <c:scatterStyle val="lineMarker"/>
        <c:varyColors val="0"/>
        <c:ser>
          <c:idx val="0"/>
          <c:order val="0"/>
          <c:tx>
            <c:strRef>
              <c:f>Escenarios!$D$14</c:f>
              <c:strCache>
                <c:ptCount val="1"/>
                <c:pt idx="0">
                  <c:v>Línea base</c:v>
                </c:pt>
              </c:strCache>
            </c:strRef>
          </c:tx>
          <c:spPr>
            <a:ln w="12700"/>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Cálculos!$N:$N</c:f>
              <c:numCache>
                <c:formatCode>General</c:formatCode>
                <c:ptCount val="1048576"/>
                <c:pt idx="4">
                  <c:v>0</c:v>
                </c:pt>
                <c:pt idx="6" formatCode="0.0000">
                  <c:v>0</c:v>
                </c:pt>
                <c:pt idx="7" formatCode="0.0000">
                  <c:v>0</c:v>
                </c:pt>
                <c:pt idx="8" formatCode="0.0000">
                  <c:v>0</c:v>
                </c:pt>
                <c:pt idx="9" formatCode="0.0000">
                  <c:v>0</c:v>
                </c:pt>
                <c:pt idx="10" formatCode="0.0000">
                  <c:v>0</c:v>
                </c:pt>
                <c:pt idx="11" formatCode="0.0000">
                  <c:v>0</c:v>
                </c:pt>
                <c:pt idx="12" formatCode="0.0000">
                  <c:v>2.1297894875481097E-4</c:v>
                </c:pt>
                <c:pt idx="13" formatCode="0.0000">
                  <c:v>1.6339542688591914E-3</c:v>
                </c:pt>
                <c:pt idx="14" formatCode="0.0000">
                  <c:v>0</c:v>
                </c:pt>
                <c:pt idx="15" formatCode="0.0000">
                  <c:v>8.9112930696835351E-5</c:v>
                </c:pt>
                <c:pt idx="16" formatCode="0.0000">
                  <c:v>3.1787668775923622E-2</c:v>
                </c:pt>
                <c:pt idx="17" formatCode="0.0000">
                  <c:v>0</c:v>
                </c:pt>
                <c:pt idx="18" formatCode="0.0000">
                  <c:v>0</c:v>
                </c:pt>
                <c:pt idx="19" formatCode="0.0000">
                  <c:v>0</c:v>
                </c:pt>
                <c:pt idx="20" formatCode="0.0000">
                  <c:v>2.3996419157120033E-3</c:v>
                </c:pt>
                <c:pt idx="21" formatCode="0.0000">
                  <c:v>3.0223258665295536E-3</c:v>
                </c:pt>
                <c:pt idx="22" formatCode="0.0000">
                  <c:v>1.1391327319939908E-4</c:v>
                </c:pt>
                <c:pt idx="23" formatCode="0.0000">
                  <c:v>1.9370660588210174E-4</c:v>
                </c:pt>
                <c:pt idx="24" formatCode="0.0000">
                  <c:v>0</c:v>
                </c:pt>
                <c:pt idx="25" formatCode="0.0000">
                  <c:v>3.1354334681902595E-3</c:v>
                </c:pt>
                <c:pt idx="26" formatCode="0.0000">
                  <c:v>1.6743656272852805E-2</c:v>
                </c:pt>
                <c:pt idx="27" formatCode="0.0000">
                  <c:v>0</c:v>
                </c:pt>
                <c:pt idx="28" formatCode="0.0000">
                  <c:v>5.8308539419674979E-4</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1.9263690028256356E-2</c:v>
                </c:pt>
                <c:pt idx="38" formatCode="0.0000">
                  <c:v>0</c:v>
                </c:pt>
                <c:pt idx="39" formatCode="0.0000">
                  <c:v>1.4264883341571656E-4</c:v>
                </c:pt>
                <c:pt idx="40" formatCode="0.0000">
                  <c:v>0</c:v>
                </c:pt>
                <c:pt idx="41" formatCode="0.0000">
                  <c:v>0</c:v>
                </c:pt>
                <c:pt idx="42" formatCode="0.0000">
                  <c:v>1.0103762443412344E-4</c:v>
                </c:pt>
                <c:pt idx="43" formatCode="0.0000">
                  <c:v>0</c:v>
                </c:pt>
                <c:pt idx="44" formatCode="0.0000">
                  <c:v>0</c:v>
                </c:pt>
                <c:pt idx="45" formatCode="0.0000">
                  <c:v>6.219108365844645E-4</c:v>
                </c:pt>
                <c:pt idx="46" formatCode="0.0000">
                  <c:v>1.6743656272852805E-2</c:v>
                </c:pt>
                <c:pt idx="47" formatCode="0.0000">
                  <c:v>0</c:v>
                </c:pt>
                <c:pt idx="48" formatCode="0.0000">
                  <c:v>0</c:v>
                </c:pt>
                <c:pt idx="49" formatCode="0.0000">
                  <c:v>4.7614724926720487E-4</c:v>
                </c:pt>
                <c:pt idx="50" formatCode="0.0000">
                  <c:v>2.1228362617080566E-3</c:v>
                </c:pt>
                <c:pt idx="51" formatCode="0.0000">
                  <c:v>6.7471977286597167E-3</c:v>
                </c:pt>
                <c:pt idx="52" formatCode="0.0000">
                  <c:v>0</c:v>
                </c:pt>
                <c:pt idx="53" formatCode="0.0000">
                  <c:v>7.9399087742904344E-4</c:v>
                </c:pt>
                <c:pt idx="54" formatCode="0.0000">
                  <c:v>0</c:v>
                </c:pt>
                <c:pt idx="55" formatCode="0.0000">
                  <c:v>0</c:v>
                </c:pt>
                <c:pt idx="56" formatCode="0.0000">
                  <c:v>0</c:v>
                </c:pt>
                <c:pt idx="57" formatCode="0.0000">
                  <c:v>2.9519549149171465E-5</c:v>
                </c:pt>
                <c:pt idx="58" formatCode="0.0000">
                  <c:v>1.1060737013250557E-3</c:v>
                </c:pt>
                <c:pt idx="59" formatCode="0.0000">
                  <c:v>1.4449201862999651E-2</c:v>
                </c:pt>
                <c:pt idx="60" formatCode="0.0000">
                  <c:v>0</c:v>
                </c:pt>
                <c:pt idx="61" formatCode="0.0000">
                  <c:v>2.5510143020521128E-4</c:v>
                </c:pt>
                <c:pt idx="62" formatCode="0.0000">
                  <c:v>6.798529487732714E-5</c:v>
                </c:pt>
                <c:pt idx="63" formatCode="0.0000">
                  <c:v>0</c:v>
                </c:pt>
                <c:pt idx="64" formatCode="0.0000">
                  <c:v>0</c:v>
                </c:pt>
                <c:pt idx="65" formatCode="0.0000">
                  <c:v>3.7730583725074559E-6</c:v>
                </c:pt>
                <c:pt idx="66" formatCode="0.0000">
                  <c:v>0</c:v>
                </c:pt>
                <c:pt idx="67" formatCode="0.0000">
                  <c:v>1.4984378919557114E-5</c:v>
                </c:pt>
                <c:pt idx="68" formatCode="0.0000">
                  <c:v>1.5733256956322963E-2</c:v>
                </c:pt>
                <c:pt idx="69" formatCode="0.0000">
                  <c:v>0</c:v>
                </c:pt>
                <c:pt idx="70" formatCode="0.0000">
                  <c:v>0</c:v>
                </c:pt>
                <c:pt idx="71" formatCode="0.0000">
                  <c:v>0</c:v>
                </c:pt>
                <c:pt idx="72" formatCode="0.0000">
                  <c:v>0</c:v>
                </c:pt>
                <c:pt idx="73" formatCode="0.0000">
                  <c:v>0</c:v>
                </c:pt>
                <c:pt idx="74" formatCode="0.0000">
                  <c:v>0</c:v>
                </c:pt>
                <c:pt idx="75" formatCode="0.0000">
                  <c:v>1.1276086002804183E-2</c:v>
                </c:pt>
                <c:pt idx="76" formatCode="0.0000">
                  <c:v>5.1023667467837693E-4</c:v>
                </c:pt>
                <c:pt idx="77" formatCode="0.0000">
                  <c:v>0</c:v>
                </c:pt>
                <c:pt idx="78" formatCode="0.0000">
                  <c:v>0</c:v>
                </c:pt>
                <c:pt idx="79" formatCode="0.0000">
                  <c:v>0</c:v>
                </c:pt>
                <c:pt idx="80" formatCode="0.0000">
                  <c:v>0</c:v>
                </c:pt>
                <c:pt idx="81" formatCode="0.0000">
                  <c:v>0</c:v>
                </c:pt>
                <c:pt idx="82" formatCode="0.0000">
                  <c:v>7.9399087742904344E-4</c:v>
                </c:pt>
                <c:pt idx="83" formatCode="0.0000">
                  <c:v>2.3702341281442392E-2</c:v>
                </c:pt>
                <c:pt idx="84" formatCode="0.0000">
                  <c:v>1.9642666249608275E-2</c:v>
                </c:pt>
                <c:pt idx="85" formatCode="0.0000">
                  <c:v>0</c:v>
                </c:pt>
                <c:pt idx="86" formatCode="0.0000">
                  <c:v>0</c:v>
                </c:pt>
                <c:pt idx="87" formatCode="0.0000">
                  <c:v>5.8308539419674979E-4</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2.1228362617080566E-3</c:v>
                </c:pt>
                <c:pt idx="120" formatCode="0.0000">
                  <c:v>0</c:v>
                </c:pt>
                <c:pt idx="121" formatCode="0.0000">
                  <c:v>0</c:v>
                </c:pt>
                <c:pt idx="122" formatCode="0.0000">
                  <c:v>0</c:v>
                </c:pt>
                <c:pt idx="123" formatCode="0.0000">
                  <c:v>7.4838808772518378E-4</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1.1276086002804183E-2</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3.828216110375607E-4</c:v>
                </c:pt>
                <c:pt idx="206" formatCode="0.0000">
                  <c:v>0</c:v>
                </c:pt>
                <c:pt idx="207" formatCode="0.0000">
                  <c:v>2.3996419157120033E-3</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4.0315255765170038E-8</c:v>
                </c:pt>
                <c:pt idx="292" formatCode="0.0000">
                  <c:v>6.798529487732714E-5</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0</c:v>
                </c:pt>
                <c:pt idx="325" formatCode="0.0000">
                  <c:v>0</c:v>
                </c:pt>
                <c:pt idx="326" formatCode="0.0000">
                  <c:v>0</c:v>
                </c:pt>
                <c:pt idx="327" formatCode="0.0000">
                  <c:v>0</c:v>
                </c:pt>
                <c:pt idx="328" formatCode="0.0000">
                  <c:v>0</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1.3531735258171026E-3</c:v>
                </c:pt>
                <c:pt idx="355" formatCode="0.0000">
                  <c:v>0</c:v>
                </c:pt>
                <c:pt idx="356" formatCode="0.0000">
                  <c:v>2.4027040029670739E-5</c:v>
                </c:pt>
                <c:pt idx="357" formatCode="0.0000">
                  <c:v>0</c:v>
                </c:pt>
                <c:pt idx="358" formatCode="0.0000">
                  <c:v>0</c:v>
                </c:pt>
                <c:pt idx="359" formatCode="0.0000">
                  <c:v>0</c:v>
                </c:pt>
                <c:pt idx="360" formatCode="0.0000">
                  <c:v>0</c:v>
                </c:pt>
                <c:pt idx="361" formatCode="0.0000">
                  <c:v>0</c:v>
                </c:pt>
                <c:pt idx="362" formatCode="0.0000">
                  <c:v>0</c:v>
                </c:pt>
                <c:pt idx="363" formatCode="0.0000">
                  <c:v>0</c:v>
                </c:pt>
                <c:pt idx="364" formatCode="0.0000">
                  <c:v>0</c:v>
                </c:pt>
                <c:pt idx="365" formatCode="0.0000">
                  <c:v>0</c:v>
                </c:pt>
                <c:pt idx="366" formatCode="0.0000">
                  <c:v>2.9519549149171465E-5</c:v>
                </c:pt>
                <c:pt idx="367" formatCode="0.0000">
                  <c:v>0</c:v>
                </c:pt>
                <c:pt idx="368" formatCode="0.0000">
                  <c:v>0</c:v>
                </c:pt>
                <c:pt idx="369" formatCode="0.0000">
                  <c:v>0</c:v>
                </c:pt>
                <c:pt idx="370" formatCode="0.0000">
                  <c:v>0</c:v>
                </c:pt>
                <c:pt idx="371" formatCode="0.0000">
                  <c:v>0</c:v>
                </c:pt>
                <c:pt idx="372" formatCode="0.0000">
                  <c:v>0</c:v>
                </c:pt>
                <c:pt idx="373" formatCode="0.0000">
                  <c:v>0</c:v>
                </c:pt>
                <c:pt idx="374" formatCode="0.0000">
                  <c:v>0</c:v>
                </c:pt>
                <c:pt idx="375" formatCode="0.0000">
                  <c:v>0</c:v>
                </c:pt>
                <c:pt idx="376" formatCode="0.0000">
                  <c:v>0</c:v>
                </c:pt>
                <c:pt idx="377" formatCode="0.0000">
                  <c:v>2.1297894875481097E-4</c:v>
                </c:pt>
                <c:pt idx="378" formatCode="0.0000">
                  <c:v>1.6339542688591914E-3</c:v>
                </c:pt>
                <c:pt idx="379" formatCode="0.0000">
                  <c:v>0</c:v>
                </c:pt>
                <c:pt idx="380" formatCode="0.0000">
                  <c:v>8.9112930696835351E-5</c:v>
                </c:pt>
                <c:pt idx="381" formatCode="0.0000">
                  <c:v>3.1787668775923622E-2</c:v>
                </c:pt>
                <c:pt idx="382" formatCode="0.0000">
                  <c:v>0</c:v>
                </c:pt>
                <c:pt idx="383" formatCode="0.0000">
                  <c:v>0</c:v>
                </c:pt>
                <c:pt idx="384" formatCode="0.0000">
                  <c:v>0</c:v>
                </c:pt>
                <c:pt idx="385" formatCode="0.0000">
                  <c:v>2.3996419157120033E-3</c:v>
                </c:pt>
                <c:pt idx="386" formatCode="0.0000">
                  <c:v>3.0223258665295536E-3</c:v>
                </c:pt>
                <c:pt idx="387" formatCode="0.0000">
                  <c:v>1.1391327319939908E-4</c:v>
                </c:pt>
                <c:pt idx="388" formatCode="0.0000">
                  <c:v>1.9370660588210174E-4</c:v>
                </c:pt>
                <c:pt idx="389" formatCode="0.0000">
                  <c:v>0</c:v>
                </c:pt>
                <c:pt idx="390" formatCode="0.0000">
                  <c:v>3.1354334681902595E-3</c:v>
                </c:pt>
                <c:pt idx="391" formatCode="0.0000">
                  <c:v>1.6743656272852805E-2</c:v>
                </c:pt>
                <c:pt idx="392" formatCode="0.0000">
                  <c:v>0</c:v>
                </c:pt>
                <c:pt idx="393" formatCode="0.0000">
                  <c:v>5.8308539419674979E-4</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1.9263690028256356E-2</c:v>
                </c:pt>
                <c:pt idx="403" formatCode="0.0000">
                  <c:v>0</c:v>
                </c:pt>
                <c:pt idx="404" formatCode="0.0000">
                  <c:v>1.4264883341571656E-4</c:v>
                </c:pt>
                <c:pt idx="405" formatCode="0.0000">
                  <c:v>0</c:v>
                </c:pt>
                <c:pt idx="406" formatCode="0.0000">
                  <c:v>0</c:v>
                </c:pt>
                <c:pt idx="407" formatCode="0.0000">
                  <c:v>1.0103762443412344E-4</c:v>
                </c:pt>
                <c:pt idx="408" formatCode="0.0000">
                  <c:v>0</c:v>
                </c:pt>
                <c:pt idx="409" formatCode="0.0000">
                  <c:v>0</c:v>
                </c:pt>
                <c:pt idx="410" formatCode="0.0000">
                  <c:v>6.219108365844645E-4</c:v>
                </c:pt>
                <c:pt idx="411" formatCode="0.0000">
                  <c:v>1.6743656272852805E-2</c:v>
                </c:pt>
                <c:pt idx="412" formatCode="0.0000">
                  <c:v>0</c:v>
                </c:pt>
                <c:pt idx="413" formatCode="0.0000">
                  <c:v>0</c:v>
                </c:pt>
                <c:pt idx="414" formatCode="0.0000">
                  <c:v>4.7614724926720487E-4</c:v>
                </c:pt>
                <c:pt idx="415" formatCode="0.0000">
                  <c:v>2.1228362617080566E-3</c:v>
                </c:pt>
                <c:pt idx="416" formatCode="0.0000">
                  <c:v>6.7471977286597167E-3</c:v>
                </c:pt>
                <c:pt idx="417" formatCode="0.0000">
                  <c:v>0</c:v>
                </c:pt>
                <c:pt idx="418" formatCode="0.0000">
                  <c:v>7.9399087742904344E-4</c:v>
                </c:pt>
                <c:pt idx="419" formatCode="0.0000">
                  <c:v>0</c:v>
                </c:pt>
                <c:pt idx="420" formatCode="0.0000">
                  <c:v>0</c:v>
                </c:pt>
                <c:pt idx="421" formatCode="0.0000">
                  <c:v>0</c:v>
                </c:pt>
                <c:pt idx="422" formatCode="0.0000">
                  <c:v>2.9519549149171465E-5</c:v>
                </c:pt>
                <c:pt idx="423" formatCode="0.0000">
                  <c:v>1.1060737013250557E-3</c:v>
                </c:pt>
                <c:pt idx="424" formatCode="0.0000">
                  <c:v>1.4449201862999651E-2</c:v>
                </c:pt>
                <c:pt idx="425" formatCode="0.0000">
                  <c:v>0</c:v>
                </c:pt>
                <c:pt idx="426" formatCode="0.0000">
                  <c:v>2.5510143020521128E-4</c:v>
                </c:pt>
                <c:pt idx="427" formatCode="0.0000">
                  <c:v>6.798529487732714E-5</c:v>
                </c:pt>
                <c:pt idx="428" formatCode="0.0000">
                  <c:v>0</c:v>
                </c:pt>
                <c:pt idx="429" formatCode="0.0000">
                  <c:v>0</c:v>
                </c:pt>
                <c:pt idx="430" formatCode="0.0000">
                  <c:v>3.7730583725074559E-6</c:v>
                </c:pt>
                <c:pt idx="431" formatCode="0.0000">
                  <c:v>0</c:v>
                </c:pt>
                <c:pt idx="432" formatCode="0.0000">
                  <c:v>1.4984378919557114E-5</c:v>
                </c:pt>
                <c:pt idx="433" formatCode="0.0000">
                  <c:v>1.5733256956322963E-2</c:v>
                </c:pt>
                <c:pt idx="434" formatCode="0.0000">
                  <c:v>0</c:v>
                </c:pt>
                <c:pt idx="435" formatCode="0.0000">
                  <c:v>0</c:v>
                </c:pt>
                <c:pt idx="436" formatCode="0.0000">
                  <c:v>0</c:v>
                </c:pt>
                <c:pt idx="437" formatCode="0.0000">
                  <c:v>0</c:v>
                </c:pt>
                <c:pt idx="438" formatCode="0.0000">
                  <c:v>0</c:v>
                </c:pt>
                <c:pt idx="439" formatCode="0.0000">
                  <c:v>0</c:v>
                </c:pt>
                <c:pt idx="440" formatCode="0.0000">
                  <c:v>1.1276086002804183E-2</c:v>
                </c:pt>
                <c:pt idx="441" formatCode="0.0000">
                  <c:v>5.1023667467837693E-4</c:v>
                </c:pt>
                <c:pt idx="442" formatCode="0.0000">
                  <c:v>0</c:v>
                </c:pt>
                <c:pt idx="443" formatCode="0.0000">
                  <c:v>0</c:v>
                </c:pt>
                <c:pt idx="444" formatCode="0.0000">
                  <c:v>0</c:v>
                </c:pt>
                <c:pt idx="445" formatCode="0.0000">
                  <c:v>0</c:v>
                </c:pt>
                <c:pt idx="446" formatCode="0.0000">
                  <c:v>0</c:v>
                </c:pt>
                <c:pt idx="447" formatCode="0.0000">
                  <c:v>7.9399087742904344E-4</c:v>
                </c:pt>
                <c:pt idx="448" formatCode="0.0000">
                  <c:v>2.3702341281442392E-2</c:v>
                </c:pt>
                <c:pt idx="449" formatCode="0.0000">
                  <c:v>1.9642666249608275E-2</c:v>
                </c:pt>
                <c:pt idx="450" formatCode="0.0000">
                  <c:v>0</c:v>
                </c:pt>
                <c:pt idx="451" formatCode="0.0000">
                  <c:v>0</c:v>
                </c:pt>
                <c:pt idx="452" formatCode="0.0000">
                  <c:v>5.8308539419674979E-4</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2.1228362617080566E-3</c:v>
                </c:pt>
                <c:pt idx="485" formatCode="0.0000">
                  <c:v>0</c:v>
                </c:pt>
                <c:pt idx="486" formatCode="0.0000">
                  <c:v>0</c:v>
                </c:pt>
                <c:pt idx="487" formatCode="0.0000">
                  <c:v>0</c:v>
                </c:pt>
                <c:pt idx="488" formatCode="0.0000">
                  <c:v>7.4838808772518378E-4</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1.1276086002804183E-2</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3.828216110375607E-4</c:v>
                </c:pt>
                <c:pt idx="571" formatCode="0.0000">
                  <c:v>0</c:v>
                </c:pt>
                <c:pt idx="572" formatCode="0.0000">
                  <c:v>2.3996419157120033E-3</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4.0315255765170038E-8</c:v>
                </c:pt>
                <c:pt idx="657" formatCode="0.0000">
                  <c:v>6.798529487732714E-5</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0</c:v>
                </c:pt>
                <c:pt idx="690" formatCode="0.0000">
                  <c:v>0</c:v>
                </c:pt>
                <c:pt idx="691" formatCode="0.0000">
                  <c:v>0</c:v>
                </c:pt>
                <c:pt idx="692" formatCode="0.0000">
                  <c:v>0</c:v>
                </c:pt>
                <c:pt idx="693" formatCode="0.0000">
                  <c:v>0</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1.3531735258171026E-3</c:v>
                </c:pt>
                <c:pt idx="720" formatCode="0.0000">
                  <c:v>0</c:v>
                </c:pt>
                <c:pt idx="721" formatCode="0.0000">
                  <c:v>2.4027040029670739E-5</c:v>
                </c:pt>
                <c:pt idx="722" formatCode="0.0000">
                  <c:v>0</c:v>
                </c:pt>
                <c:pt idx="723" formatCode="0.0000">
                  <c:v>0</c:v>
                </c:pt>
                <c:pt idx="724" formatCode="0.0000">
                  <c:v>0</c:v>
                </c:pt>
                <c:pt idx="725" formatCode="0.0000">
                  <c:v>0</c:v>
                </c:pt>
                <c:pt idx="726" formatCode="0.0000">
                  <c:v>0</c:v>
                </c:pt>
                <c:pt idx="727" formatCode="0.0000">
                  <c:v>0</c:v>
                </c:pt>
                <c:pt idx="728" formatCode="0.0000">
                  <c:v>0</c:v>
                </c:pt>
                <c:pt idx="729" formatCode="0.0000">
                  <c:v>0</c:v>
                </c:pt>
                <c:pt idx="730" formatCode="0.0000">
                  <c:v>0</c:v>
                </c:pt>
                <c:pt idx="731" formatCode="0.0000">
                  <c:v>2.9519549149171465E-5</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8-9A0B-BB41-8F99-B1FD1911E48D}"/>
            </c:ext>
          </c:extLst>
        </c:ser>
        <c:ser>
          <c:idx val="1"/>
          <c:order val="1"/>
          <c:tx>
            <c:strRef>
              <c:f>Entradas!$E$15</c:f>
              <c:strCache>
                <c:ptCount val="1"/>
                <c:pt idx="0">
                  <c:v>Humedal 1</c:v>
                </c:pt>
              </c:strCache>
            </c:strRef>
          </c:tx>
          <c:spPr>
            <a:ln w="12700"/>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Cálculos!$AP:$AP</c:f>
              <c:numCache>
                <c:formatCode>0.0000</c:formatCode>
                <c:ptCount val="1048576"/>
                <c:pt idx="4" formatCode="General">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numCache>
            </c:numRef>
          </c:yVal>
          <c:smooth val="0"/>
          <c:extLst>
            <c:ext xmlns:c16="http://schemas.microsoft.com/office/drawing/2014/chart" uri="{C3380CC4-5D6E-409C-BE32-E72D297353CC}">
              <c16:uniqueId val="{00000009-9A0B-BB41-8F99-B1FD1911E48D}"/>
            </c:ext>
          </c:extLst>
        </c:ser>
        <c:ser>
          <c:idx val="2"/>
          <c:order val="2"/>
          <c:tx>
            <c:strRef>
              <c:f>Entradas!$F$15</c:f>
              <c:strCache>
                <c:ptCount val="1"/>
                <c:pt idx="0">
                  <c:v>Humedal 2</c:v>
                </c:pt>
              </c:strCache>
            </c:strRef>
          </c:tx>
          <c:spPr>
            <a:ln w="12700">
              <a:solidFill>
                <a:schemeClr val="accent6"/>
              </a:solidFill>
            </a:ln>
          </c:spPr>
          <c:marker>
            <c:symbol val="none"/>
          </c:marker>
          <c:xVal>
            <c:strRef>
              <c:f>Cálculos!$AS:$AS</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Cálculos!$BR:$BR</c:f>
              <c:numCache>
                <c:formatCode>General</c:formatCode>
                <c:ptCount val="1048576"/>
                <c:pt idx="4">
                  <c:v>0</c:v>
                </c:pt>
                <c:pt idx="6" formatCode="0.0000">
                  <c:v>0</c:v>
                </c:pt>
                <c:pt idx="7" formatCode="0.0000">
                  <c:v>0</c:v>
                </c:pt>
                <c:pt idx="8" formatCode="0.0000">
                  <c:v>0</c:v>
                </c:pt>
                <c:pt idx="9" formatCode="0.0000">
                  <c:v>0</c:v>
                </c:pt>
                <c:pt idx="10" formatCode="0.0000">
                  <c:v>0</c:v>
                </c:pt>
                <c:pt idx="11" formatCode="0.0000">
                  <c:v>0</c:v>
                </c:pt>
                <c:pt idx="12" formatCode="0.0000">
                  <c:v>0</c:v>
                </c:pt>
                <c:pt idx="13" formatCode="0.0000">
                  <c:v>0</c:v>
                </c:pt>
                <c:pt idx="14" formatCode="0.0000">
                  <c:v>0</c:v>
                </c:pt>
                <c:pt idx="15" formatCode="0.0000">
                  <c:v>0</c:v>
                </c:pt>
                <c:pt idx="16" formatCode="0.0000">
                  <c:v>0</c:v>
                </c:pt>
                <c:pt idx="17" formatCode="0.0000">
                  <c:v>0</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0</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0</c:v>
                </c:pt>
                <c:pt idx="44" formatCode="0.0000">
                  <c:v>0</c:v>
                </c:pt>
                <c:pt idx="45" formatCode="0.0000">
                  <c:v>0</c:v>
                </c:pt>
                <c:pt idx="46" formatCode="0.0000">
                  <c:v>0</c:v>
                </c:pt>
                <c:pt idx="47" formatCode="0.0000">
                  <c:v>0</c:v>
                </c:pt>
                <c:pt idx="48" formatCode="0.0000">
                  <c:v>0</c:v>
                </c:pt>
                <c:pt idx="49" formatCode="0.0000">
                  <c:v>0</c:v>
                </c:pt>
                <c:pt idx="50" formatCode="0.0000">
                  <c:v>0</c:v>
                </c:pt>
                <c:pt idx="51" formatCode="0.0000">
                  <c:v>0</c:v>
                </c:pt>
                <c:pt idx="52" formatCode="0.0000">
                  <c:v>0</c:v>
                </c:pt>
                <c:pt idx="53" formatCode="0.0000">
                  <c:v>0</c:v>
                </c:pt>
                <c:pt idx="54" formatCode="0.0000">
                  <c:v>0</c:v>
                </c:pt>
                <c:pt idx="55" formatCode="0.0000">
                  <c:v>0</c:v>
                </c:pt>
                <c:pt idx="56" formatCode="0.0000">
                  <c:v>0</c:v>
                </c:pt>
                <c:pt idx="57" formatCode="0.0000">
                  <c:v>0</c:v>
                </c:pt>
                <c:pt idx="58" formatCode="0.0000">
                  <c:v>0</c:v>
                </c:pt>
                <c:pt idx="59" formatCode="0.0000">
                  <c:v>0</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0</c:v>
                </c:pt>
                <c:pt idx="73" formatCode="0.0000">
                  <c:v>0</c:v>
                </c:pt>
                <c:pt idx="74" formatCode="0.0000">
                  <c:v>0</c:v>
                </c:pt>
                <c:pt idx="75" formatCode="0.0000">
                  <c:v>0</c:v>
                </c:pt>
                <c:pt idx="76" formatCode="0.0000">
                  <c:v>0</c:v>
                </c:pt>
                <c:pt idx="77" formatCode="0.0000">
                  <c:v>0</c:v>
                </c:pt>
                <c:pt idx="78" formatCode="0.0000">
                  <c:v>0</c:v>
                </c:pt>
                <c:pt idx="79" formatCode="0.0000">
                  <c:v>0</c:v>
                </c:pt>
                <c:pt idx="80" formatCode="0.0000">
                  <c:v>0</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0</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0</c:v>
                </c:pt>
                <c:pt idx="207" formatCode="0.0000">
                  <c:v>0</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0</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0</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0</c:v>
                </c:pt>
                <c:pt idx="291" formatCode="0.0000">
                  <c:v>0</c:v>
                </c:pt>
                <c:pt idx="292" formatCode="0.0000">
                  <c:v>0</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0</c:v>
                </c:pt>
                <c:pt idx="325" formatCode="0.0000">
                  <c:v>0</c:v>
                </c:pt>
                <c:pt idx="326" formatCode="0.0000">
                  <c:v>0</c:v>
                </c:pt>
                <c:pt idx="327" formatCode="0.0000">
                  <c:v>0</c:v>
                </c:pt>
                <c:pt idx="328" formatCode="0.0000">
                  <c:v>0</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0</c:v>
                </c:pt>
                <c:pt idx="353" formatCode="0.0000">
                  <c:v>0</c:v>
                </c:pt>
                <c:pt idx="354" formatCode="0.0000">
                  <c:v>0</c:v>
                </c:pt>
                <c:pt idx="355" formatCode="0.0000">
                  <c:v>0</c:v>
                </c:pt>
                <c:pt idx="356" formatCode="0.0000">
                  <c:v>0</c:v>
                </c:pt>
                <c:pt idx="357" formatCode="0.0000">
                  <c:v>0</c:v>
                </c:pt>
                <c:pt idx="358" formatCode="0.0000">
                  <c:v>0</c:v>
                </c:pt>
                <c:pt idx="359" formatCode="0.0000">
                  <c:v>0</c:v>
                </c:pt>
                <c:pt idx="360" formatCode="0.0000">
                  <c:v>0</c:v>
                </c:pt>
                <c:pt idx="361" formatCode="0.0000">
                  <c:v>0</c:v>
                </c:pt>
                <c:pt idx="362" formatCode="0.0000">
                  <c:v>0</c:v>
                </c:pt>
                <c:pt idx="363" formatCode="0.0000">
                  <c:v>0</c:v>
                </c:pt>
                <c:pt idx="364" formatCode="0.0000">
                  <c:v>0</c:v>
                </c:pt>
                <c:pt idx="365" formatCode="0.0000">
                  <c:v>0</c:v>
                </c:pt>
                <c:pt idx="366" formatCode="0.0000">
                  <c:v>0</c:v>
                </c:pt>
                <c:pt idx="367" formatCode="0.0000">
                  <c:v>0</c:v>
                </c:pt>
                <c:pt idx="368" formatCode="0.0000">
                  <c:v>0</c:v>
                </c:pt>
                <c:pt idx="369" formatCode="0.0000">
                  <c:v>0</c:v>
                </c:pt>
                <c:pt idx="370" formatCode="0.0000">
                  <c:v>0</c:v>
                </c:pt>
                <c:pt idx="371" formatCode="0.0000">
                  <c:v>0</c:v>
                </c:pt>
                <c:pt idx="372" formatCode="0.0000">
                  <c:v>0</c:v>
                </c:pt>
                <c:pt idx="373" formatCode="0.0000">
                  <c:v>0</c:v>
                </c:pt>
                <c:pt idx="374" formatCode="0.0000">
                  <c:v>0</c:v>
                </c:pt>
                <c:pt idx="375" formatCode="0.0000">
                  <c:v>0</c:v>
                </c:pt>
                <c:pt idx="376" formatCode="0.0000">
                  <c:v>0</c:v>
                </c:pt>
                <c:pt idx="377" formatCode="0.0000">
                  <c:v>0</c:v>
                </c:pt>
                <c:pt idx="378" formatCode="0.0000">
                  <c:v>0</c:v>
                </c:pt>
                <c:pt idx="379" formatCode="0.0000">
                  <c:v>0</c:v>
                </c:pt>
                <c:pt idx="380" formatCode="0.0000">
                  <c:v>0</c:v>
                </c:pt>
                <c:pt idx="381" formatCode="0.0000">
                  <c:v>0</c:v>
                </c:pt>
                <c:pt idx="382" formatCode="0.0000">
                  <c:v>0</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0</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0</c:v>
                </c:pt>
                <c:pt idx="409" formatCode="0.0000">
                  <c:v>0</c:v>
                </c:pt>
                <c:pt idx="410" formatCode="0.0000">
                  <c:v>0</c:v>
                </c:pt>
                <c:pt idx="411" formatCode="0.0000">
                  <c:v>0</c:v>
                </c:pt>
                <c:pt idx="412" formatCode="0.0000">
                  <c:v>0</c:v>
                </c:pt>
                <c:pt idx="413" formatCode="0.0000">
                  <c:v>0</c:v>
                </c:pt>
                <c:pt idx="414" formatCode="0.0000">
                  <c:v>0</c:v>
                </c:pt>
                <c:pt idx="415" formatCode="0.0000">
                  <c:v>0</c:v>
                </c:pt>
                <c:pt idx="416" formatCode="0.0000">
                  <c:v>0</c:v>
                </c:pt>
                <c:pt idx="417" formatCode="0.0000">
                  <c:v>0</c:v>
                </c:pt>
                <c:pt idx="418" formatCode="0.0000">
                  <c:v>0</c:v>
                </c:pt>
                <c:pt idx="419" formatCode="0.0000">
                  <c:v>0</c:v>
                </c:pt>
                <c:pt idx="420" formatCode="0.0000">
                  <c:v>0</c:v>
                </c:pt>
                <c:pt idx="421" formatCode="0.0000">
                  <c:v>0</c:v>
                </c:pt>
                <c:pt idx="422" formatCode="0.0000">
                  <c:v>0</c:v>
                </c:pt>
                <c:pt idx="423" formatCode="0.0000">
                  <c:v>0</c:v>
                </c:pt>
                <c:pt idx="424" formatCode="0.0000">
                  <c:v>0</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0</c:v>
                </c:pt>
                <c:pt idx="438" formatCode="0.0000">
                  <c:v>0</c:v>
                </c:pt>
                <c:pt idx="439" formatCode="0.0000">
                  <c:v>0</c:v>
                </c:pt>
                <c:pt idx="440" formatCode="0.0000">
                  <c:v>0</c:v>
                </c:pt>
                <c:pt idx="441" formatCode="0.0000">
                  <c:v>0</c:v>
                </c:pt>
                <c:pt idx="442" formatCode="0.0000">
                  <c:v>0</c:v>
                </c:pt>
                <c:pt idx="443" formatCode="0.0000">
                  <c:v>0</c:v>
                </c:pt>
                <c:pt idx="444" formatCode="0.0000">
                  <c:v>0</c:v>
                </c:pt>
                <c:pt idx="445" formatCode="0.0000">
                  <c:v>0</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0</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0</c:v>
                </c:pt>
                <c:pt idx="572" formatCode="0.0000">
                  <c:v>0</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0</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0</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0</c:v>
                </c:pt>
                <c:pt idx="656" formatCode="0.0000">
                  <c:v>0</c:v>
                </c:pt>
                <c:pt idx="657" formatCode="0.0000">
                  <c:v>0</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0</c:v>
                </c:pt>
                <c:pt idx="690" formatCode="0.0000">
                  <c:v>0</c:v>
                </c:pt>
                <c:pt idx="691" formatCode="0.0000">
                  <c:v>0</c:v>
                </c:pt>
                <c:pt idx="692" formatCode="0.0000">
                  <c:v>0</c:v>
                </c:pt>
                <c:pt idx="693" formatCode="0.0000">
                  <c:v>0</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0</c:v>
                </c:pt>
                <c:pt idx="718" formatCode="0.0000">
                  <c:v>0</c:v>
                </c:pt>
                <c:pt idx="719" formatCode="0.0000">
                  <c:v>0</c:v>
                </c:pt>
                <c:pt idx="720" formatCode="0.0000">
                  <c:v>0</c:v>
                </c:pt>
                <c:pt idx="721" formatCode="0.0000">
                  <c:v>0</c:v>
                </c:pt>
                <c:pt idx="722" formatCode="0.0000">
                  <c:v>0</c:v>
                </c:pt>
                <c:pt idx="723" formatCode="0.0000">
                  <c:v>0</c:v>
                </c:pt>
                <c:pt idx="724" formatCode="0.0000">
                  <c:v>0</c:v>
                </c:pt>
                <c:pt idx="725" formatCode="0.0000">
                  <c:v>0</c:v>
                </c:pt>
                <c:pt idx="726" formatCode="0.0000">
                  <c:v>0</c:v>
                </c:pt>
                <c:pt idx="727" formatCode="0.0000">
                  <c:v>0</c:v>
                </c:pt>
                <c:pt idx="728" formatCode="0.0000">
                  <c:v>0</c:v>
                </c:pt>
                <c:pt idx="729" formatCode="0.0000">
                  <c:v>0</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A-9A0B-BB41-8F99-B1FD1911E48D}"/>
            </c:ext>
          </c:extLst>
        </c:ser>
        <c:ser>
          <c:idx val="3"/>
          <c:order val="3"/>
          <c:tx>
            <c:strRef>
              <c:f>Gráficos!$V$13</c:f>
              <c:strCache>
                <c:ptCount val="1"/>
                <c:pt idx="0">
                  <c:v>Umbral alto de sedimentos</c:v>
                </c:pt>
              </c:strCache>
            </c:strRef>
          </c:tx>
          <c:spPr>
            <a:ln w="19050" cap="rnd">
              <a:solidFill>
                <a:srgbClr val="7030A0"/>
              </a:solidFill>
              <a:prstDash val="dash"/>
              <a:round/>
            </a:ln>
            <a:effectLst/>
          </c:spPr>
          <c:marker>
            <c:symbol val="none"/>
          </c:marker>
          <c:xVal>
            <c:numRef>
              <c:f>Gráficos!$T$14:$T$15</c:f>
              <c:numCache>
                <c:formatCode>General</c:formatCode>
                <c:ptCount val="2"/>
                <c:pt idx="0">
                  <c:v>1</c:v>
                </c:pt>
                <c:pt idx="1">
                  <c:v>730</c:v>
                </c:pt>
              </c:numCache>
            </c:numRef>
          </c:xVal>
          <c:yVal>
            <c:numRef>
              <c:f>Gráficos!$V$14:$V$15</c:f>
              <c:numCache>
                <c:formatCode>General</c:formatCode>
                <c:ptCount val="2"/>
                <c:pt idx="0">
                  <c:v>1E-3</c:v>
                </c:pt>
                <c:pt idx="1">
                  <c:v>1E-3</c:v>
                </c:pt>
              </c:numCache>
            </c:numRef>
          </c:yVal>
          <c:smooth val="0"/>
          <c:extLst>
            <c:ext xmlns:c16="http://schemas.microsoft.com/office/drawing/2014/chart" uri="{C3380CC4-5D6E-409C-BE32-E72D297353CC}">
              <c16:uniqueId val="{00000005-9A0B-BB41-8F99-B1FD1911E48D}"/>
            </c:ext>
          </c:extLst>
        </c:ser>
        <c:ser>
          <c:idx val="4"/>
          <c:order val="4"/>
          <c:tx>
            <c:strRef>
              <c:f>Gráficos!$V$17</c:f>
              <c:strCache>
                <c:ptCount val="1"/>
                <c:pt idx="0">
                  <c:v>Umbral bajo de sedimentos</c:v>
                </c:pt>
              </c:strCache>
            </c:strRef>
          </c:tx>
          <c:spPr>
            <a:ln w="19050" cap="rnd">
              <a:solidFill>
                <a:srgbClr val="C00000"/>
              </a:solidFill>
              <a:prstDash val="dash"/>
              <a:round/>
            </a:ln>
            <a:effectLst/>
          </c:spPr>
          <c:marker>
            <c:symbol val="none"/>
          </c:marker>
          <c:xVal>
            <c:numRef>
              <c:f>Gráficos!$T$18:$T$19</c:f>
              <c:numCache>
                <c:formatCode>General</c:formatCode>
                <c:ptCount val="2"/>
                <c:pt idx="0">
                  <c:v>1</c:v>
                </c:pt>
                <c:pt idx="1">
                  <c:v>730</c:v>
                </c:pt>
              </c:numCache>
            </c:numRef>
          </c:xVal>
          <c:yVal>
            <c:numRef>
              <c:f>Gráficos!$V$18:$V$19</c:f>
              <c:numCache>
                <c:formatCode>General</c:formatCode>
                <c:ptCount val="2"/>
                <c:pt idx="0">
                  <c:v>1E-4</c:v>
                </c:pt>
                <c:pt idx="1">
                  <c:v>1E-4</c:v>
                </c:pt>
              </c:numCache>
            </c:numRef>
          </c:yVal>
          <c:smooth val="0"/>
          <c:extLst>
            <c:ext xmlns:c16="http://schemas.microsoft.com/office/drawing/2014/chart" uri="{C3380CC4-5D6E-409C-BE32-E72D297353CC}">
              <c16:uniqueId val="{00000007-9A0B-BB41-8F99-B1FD1911E48D}"/>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Curva de duración de caudal</a:t>
            </a:r>
          </a:p>
        </c:rich>
      </c:tx>
      <c:overlay val="0"/>
      <c:spPr>
        <a:noFill/>
        <a:ln>
          <a:noFill/>
        </a:ln>
        <a:effectLst/>
      </c:spPr>
    </c:title>
    <c:autoTitleDeleted val="0"/>
    <c:plotArea>
      <c:layout/>
      <c:scatterChart>
        <c:scatterStyle val="smoothMarker"/>
        <c:varyColors val="0"/>
        <c:ser>
          <c:idx val="0"/>
          <c:order val="0"/>
          <c:tx>
            <c:strRef>
              <c:f>Escenarios!$D$14</c:f>
              <c:strCache>
                <c:ptCount val="1"/>
                <c:pt idx="0">
                  <c:v>Línea base</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Gráficos!$AB$6:$AB$735</c:f>
              <c:numCache>
                <c:formatCode>0.0000</c:formatCode>
                <c:ptCount val="730"/>
                <c:pt idx="0">
                  <c:v>4.1339487054718358</c:v>
                </c:pt>
                <c:pt idx="1">
                  <c:v>4.0941962817505368</c:v>
                </c:pt>
                <c:pt idx="2">
                  <c:v>3.920831079611272</c:v>
                </c:pt>
                <c:pt idx="3">
                  <c:v>3.8813532459382172</c:v>
                </c:pt>
                <c:pt idx="4">
                  <c:v>3.7557816717551993</c:v>
                </c:pt>
                <c:pt idx="5">
                  <c:v>3.6924995225156545</c:v>
                </c:pt>
                <c:pt idx="6">
                  <c:v>3.4131990209510041</c:v>
                </c:pt>
                <c:pt idx="7">
                  <c:v>3.3690909451491455</c:v>
                </c:pt>
                <c:pt idx="8">
                  <c:v>3.1955738186802471</c:v>
                </c:pt>
                <c:pt idx="9">
                  <c:v>3.1830416796154948</c:v>
                </c:pt>
                <c:pt idx="10">
                  <c:v>3.1408926974791895</c:v>
                </c:pt>
                <c:pt idx="11">
                  <c:v>3.136094358926603</c:v>
                </c:pt>
                <c:pt idx="12">
                  <c:v>3.1143228562804124</c:v>
                </c:pt>
                <c:pt idx="13">
                  <c:v>3.0629486989594898</c:v>
                </c:pt>
                <c:pt idx="14">
                  <c:v>2.9993034803589396</c:v>
                </c:pt>
                <c:pt idx="15">
                  <c:v>2.9572844513294867</c:v>
                </c:pt>
                <c:pt idx="16">
                  <c:v>2.9482687091898185</c:v>
                </c:pt>
                <c:pt idx="17">
                  <c:v>2.8892552991859159</c:v>
                </c:pt>
                <c:pt idx="18">
                  <c:v>2.6093987699791241</c:v>
                </c:pt>
                <c:pt idx="19">
                  <c:v>2.5859251096346783</c:v>
                </c:pt>
                <c:pt idx="20">
                  <c:v>2.3014473313886992</c:v>
                </c:pt>
                <c:pt idx="21">
                  <c:v>2.2518231664645203</c:v>
                </c:pt>
                <c:pt idx="22">
                  <c:v>1.8064537637336979</c:v>
                </c:pt>
                <c:pt idx="23">
                  <c:v>1.7677883721295469</c:v>
                </c:pt>
                <c:pt idx="24">
                  <c:v>1.6871852704862933</c:v>
                </c:pt>
                <c:pt idx="25">
                  <c:v>1.6562115899670009</c:v>
                </c:pt>
                <c:pt idx="26">
                  <c:v>1.6484412438658771</c:v>
                </c:pt>
                <c:pt idx="27">
                  <c:v>1.6084123201715086</c:v>
                </c:pt>
                <c:pt idx="28">
                  <c:v>1.5991091700898254</c:v>
                </c:pt>
                <c:pt idx="29">
                  <c:v>1.5945015699608358</c:v>
                </c:pt>
                <c:pt idx="30">
                  <c:v>1.593920525007225</c:v>
                </c:pt>
                <c:pt idx="31">
                  <c:v>1.5793330970060453</c:v>
                </c:pt>
                <c:pt idx="32">
                  <c:v>1.5664975038963163</c:v>
                </c:pt>
                <c:pt idx="33">
                  <c:v>1.5547153846504023</c:v>
                </c:pt>
                <c:pt idx="34">
                  <c:v>1.5527727875661352</c:v>
                </c:pt>
                <c:pt idx="35">
                  <c:v>1.550996927454253</c:v>
                </c:pt>
                <c:pt idx="36">
                  <c:v>1.5491398418024938</c:v>
                </c:pt>
                <c:pt idx="37">
                  <c:v>1.5409347867708287</c:v>
                </c:pt>
                <c:pt idx="38">
                  <c:v>1.5275631732254</c:v>
                </c:pt>
                <c:pt idx="39">
                  <c:v>1.5232970522049483</c:v>
                </c:pt>
                <c:pt idx="40">
                  <c:v>1.5128638537221963</c:v>
                </c:pt>
                <c:pt idx="41">
                  <c:v>1.5099234627494778</c:v>
                </c:pt>
                <c:pt idx="42">
                  <c:v>1.4961018006171636</c:v>
                </c:pt>
                <c:pt idx="43">
                  <c:v>1.4854273828536955</c:v>
                </c:pt>
                <c:pt idx="44">
                  <c:v>1.469485473538509</c:v>
                </c:pt>
                <c:pt idx="45">
                  <c:v>1.4626495976215059</c:v>
                </c:pt>
                <c:pt idx="46">
                  <c:v>1.4584937161797527</c:v>
                </c:pt>
                <c:pt idx="47">
                  <c:v>1.4486529062421605</c:v>
                </c:pt>
                <c:pt idx="48">
                  <c:v>1.4434797713810581</c:v>
                </c:pt>
                <c:pt idx="49">
                  <c:v>1.4321371671159537</c:v>
                </c:pt>
                <c:pt idx="50">
                  <c:v>1.4289790157356435</c:v>
                </c:pt>
                <c:pt idx="51">
                  <c:v>1.4281494757938882</c:v>
                </c:pt>
                <c:pt idx="52">
                  <c:v>1.418526202645503</c:v>
                </c:pt>
                <c:pt idx="53">
                  <c:v>1.4175137329424112</c:v>
                </c:pt>
                <c:pt idx="54">
                  <c:v>1.4063894485555355</c:v>
                </c:pt>
                <c:pt idx="55">
                  <c:v>1.402728309646762</c:v>
                </c:pt>
                <c:pt idx="56">
                  <c:v>1.3921900531198508</c:v>
                </c:pt>
                <c:pt idx="57">
                  <c:v>1.3878882205132461</c:v>
                </c:pt>
                <c:pt idx="58">
                  <c:v>1.3829934353652478</c:v>
                </c:pt>
                <c:pt idx="59">
                  <c:v>1.3806796116910478</c:v>
                </c:pt>
                <c:pt idx="60">
                  <c:v>1.3800380413542457</c:v>
                </c:pt>
                <c:pt idx="61">
                  <c:v>1.3687255950627011</c:v>
                </c:pt>
                <c:pt idx="62">
                  <c:v>1.3676171922592359</c:v>
                </c:pt>
                <c:pt idx="63">
                  <c:v>1.3602516917807563</c:v>
                </c:pt>
                <c:pt idx="64">
                  <c:v>1.3575114005897682</c:v>
                </c:pt>
                <c:pt idx="65">
                  <c:v>1.3564273265950395</c:v>
                </c:pt>
                <c:pt idx="66">
                  <c:v>1.3556103637291037</c:v>
                </c:pt>
                <c:pt idx="67">
                  <c:v>1.3548042300960108</c:v>
                </c:pt>
                <c:pt idx="68">
                  <c:v>1.3538835685269108</c:v>
                </c:pt>
                <c:pt idx="69">
                  <c:v>1.346447679873344</c:v>
                </c:pt>
                <c:pt idx="70">
                  <c:v>1.3463746301292536</c:v>
                </c:pt>
                <c:pt idx="71">
                  <c:v>1.3429129984851667</c:v>
                </c:pt>
                <c:pt idx="72">
                  <c:v>1.3406813113692388</c:v>
                </c:pt>
                <c:pt idx="73">
                  <c:v>1.3406162083612942</c:v>
                </c:pt>
                <c:pt idx="74">
                  <c:v>1.3391900362982538</c:v>
                </c:pt>
                <c:pt idx="75">
                  <c:v>1.3351227868333699</c:v>
                </c:pt>
                <c:pt idx="76">
                  <c:v>1.3327807376586915</c:v>
                </c:pt>
                <c:pt idx="77">
                  <c:v>1.3312901772398675</c:v>
                </c:pt>
                <c:pt idx="78">
                  <c:v>1.3199473116372875</c:v>
                </c:pt>
                <c:pt idx="79">
                  <c:v>1.3190974018644159</c:v>
                </c:pt>
                <c:pt idx="80">
                  <c:v>1.318478123955686</c:v>
                </c:pt>
                <c:pt idx="81">
                  <c:v>1.3113034032079454</c:v>
                </c:pt>
                <c:pt idx="82">
                  <c:v>1.3079024097268879</c:v>
                </c:pt>
                <c:pt idx="83">
                  <c:v>1.3075744916927556</c:v>
                </c:pt>
                <c:pt idx="84">
                  <c:v>1.3068369124878032</c:v>
                </c:pt>
                <c:pt idx="85">
                  <c:v>1.3060672832524127</c:v>
                </c:pt>
                <c:pt idx="86">
                  <c:v>1.3009594201065111</c:v>
                </c:pt>
                <c:pt idx="87">
                  <c:v>1.3009134187077904</c:v>
                </c:pt>
                <c:pt idx="88">
                  <c:v>1.3000285017155981</c:v>
                </c:pt>
                <c:pt idx="89">
                  <c:v>1.2980813543216907</c:v>
                </c:pt>
                <c:pt idx="90">
                  <c:v>1.2958594910896259</c:v>
                </c:pt>
                <c:pt idx="91">
                  <c:v>1.2945470316691374</c:v>
                </c:pt>
                <c:pt idx="92">
                  <c:v>1.2944674556553784</c:v>
                </c:pt>
                <c:pt idx="93">
                  <c:v>1.2919224421055266</c:v>
                </c:pt>
                <c:pt idx="94">
                  <c:v>1.2919107211877336</c:v>
                </c:pt>
                <c:pt idx="95">
                  <c:v>1.2826512336869633</c:v>
                </c:pt>
                <c:pt idx="96">
                  <c:v>1.2806156153652397</c:v>
                </c:pt>
                <c:pt idx="97">
                  <c:v>1.2755324399062831</c:v>
                </c:pt>
                <c:pt idx="98">
                  <c:v>1.2714245479582604</c:v>
                </c:pt>
                <c:pt idx="99">
                  <c:v>1.2711479500737455</c:v>
                </c:pt>
                <c:pt idx="100">
                  <c:v>1.2708123187632927</c:v>
                </c:pt>
                <c:pt idx="101">
                  <c:v>1.2695417861259815</c:v>
                </c:pt>
                <c:pt idx="102">
                  <c:v>1.2672897187176291</c:v>
                </c:pt>
                <c:pt idx="103">
                  <c:v>1.2646725535432417</c:v>
                </c:pt>
                <c:pt idx="104">
                  <c:v>1.259940536806174</c:v>
                </c:pt>
                <c:pt idx="105">
                  <c:v>1.2588880397946636</c:v>
                </c:pt>
                <c:pt idx="106">
                  <c:v>1.2559245398712005</c:v>
                </c:pt>
                <c:pt idx="107">
                  <c:v>1.2537191377271888</c:v>
                </c:pt>
                <c:pt idx="108">
                  <c:v>1.252417810585889</c:v>
                </c:pt>
                <c:pt idx="109">
                  <c:v>1.2511356894950336</c:v>
                </c:pt>
                <c:pt idx="110">
                  <c:v>1.2480040437687194</c:v>
                </c:pt>
                <c:pt idx="111">
                  <c:v>1.2468111099466097</c:v>
                </c:pt>
                <c:pt idx="112">
                  <c:v>1.2398188993893056</c:v>
                </c:pt>
                <c:pt idx="113">
                  <c:v>1.2380100225492532</c:v>
                </c:pt>
                <c:pt idx="114">
                  <c:v>1.2364448684215035</c:v>
                </c:pt>
                <c:pt idx="115">
                  <c:v>1.2358142991904362</c:v>
                </c:pt>
                <c:pt idx="116">
                  <c:v>1.2324425166473587</c:v>
                </c:pt>
                <c:pt idx="117">
                  <c:v>1.2248015161012464</c:v>
                </c:pt>
                <c:pt idx="118">
                  <c:v>1.224193663526896</c:v>
                </c:pt>
                <c:pt idx="119">
                  <c:v>1.2233875821775717</c:v>
                </c:pt>
                <c:pt idx="120">
                  <c:v>1.2129144602401127</c:v>
                </c:pt>
                <c:pt idx="121">
                  <c:v>1.2126810529248737</c:v>
                </c:pt>
                <c:pt idx="122">
                  <c:v>1.2114078432379869</c:v>
                </c:pt>
                <c:pt idx="123">
                  <c:v>1.206791711386392</c:v>
                </c:pt>
                <c:pt idx="124">
                  <c:v>1.2001552536947167</c:v>
                </c:pt>
                <c:pt idx="125">
                  <c:v>1.1894932786804475</c:v>
                </c:pt>
                <c:pt idx="126">
                  <c:v>1.1878658268325462</c:v>
                </c:pt>
                <c:pt idx="127">
                  <c:v>1.1776758720428764</c:v>
                </c:pt>
                <c:pt idx="128">
                  <c:v>1.1738447289886762</c:v>
                </c:pt>
                <c:pt idx="129">
                  <c:v>1.1664950752536571</c:v>
                </c:pt>
                <c:pt idx="130">
                  <c:v>1.1593459958487904</c:v>
                </c:pt>
                <c:pt idx="131">
                  <c:v>1.1579472235784498</c:v>
                </c:pt>
                <c:pt idx="132">
                  <c:v>1.156474818934857</c:v>
                </c:pt>
                <c:pt idx="133">
                  <c:v>1.1547049416663135</c:v>
                </c:pt>
                <c:pt idx="134">
                  <c:v>1.1543611439956534</c:v>
                </c:pt>
                <c:pt idx="135">
                  <c:v>1.152655340230659</c:v>
                </c:pt>
                <c:pt idx="136">
                  <c:v>1.152121294059</c:v>
                </c:pt>
                <c:pt idx="137">
                  <c:v>1.1447151518524235</c:v>
                </c:pt>
                <c:pt idx="138">
                  <c:v>1.1442482014379887</c:v>
                </c:pt>
                <c:pt idx="139">
                  <c:v>1.1441327886230748</c:v>
                </c:pt>
                <c:pt idx="140">
                  <c:v>1.1436690452974534</c:v>
                </c:pt>
                <c:pt idx="141">
                  <c:v>1.1328912570116711</c:v>
                </c:pt>
                <c:pt idx="142">
                  <c:v>1.1316179503755324</c:v>
                </c:pt>
                <c:pt idx="143">
                  <c:v>1.1304214394490379</c:v>
                </c:pt>
                <c:pt idx="144">
                  <c:v>1.130341667283941</c:v>
                </c:pt>
                <c:pt idx="145">
                  <c:v>1.1265661689983544</c:v>
                </c:pt>
                <c:pt idx="146">
                  <c:v>1.1236014143158795</c:v>
                </c:pt>
                <c:pt idx="147">
                  <c:v>1.1233923276954363</c:v>
                </c:pt>
                <c:pt idx="148">
                  <c:v>1.1226145890570483</c:v>
                </c:pt>
                <c:pt idx="149">
                  <c:v>1.1215081728486584</c:v>
                </c:pt>
                <c:pt idx="150">
                  <c:v>1.1181332642501374</c:v>
                </c:pt>
                <c:pt idx="151">
                  <c:v>1.1141678951457683</c:v>
                </c:pt>
                <c:pt idx="152">
                  <c:v>1.1117433149855465</c:v>
                </c:pt>
                <c:pt idx="153">
                  <c:v>1.1093806838880809</c:v>
                </c:pt>
                <c:pt idx="154">
                  <c:v>1.1091186877222368</c:v>
                </c:pt>
                <c:pt idx="155">
                  <c:v>1.1040524258531168</c:v>
                </c:pt>
                <c:pt idx="156">
                  <c:v>1.1012170066311149</c:v>
                </c:pt>
                <c:pt idx="157">
                  <c:v>1.1011185521465254</c:v>
                </c:pt>
                <c:pt idx="158">
                  <c:v>1.1004134557556522</c:v>
                </c:pt>
                <c:pt idx="159">
                  <c:v>1.0999237950260996</c:v>
                </c:pt>
                <c:pt idx="160">
                  <c:v>1.0964267041268358</c:v>
                </c:pt>
                <c:pt idx="161">
                  <c:v>1.093565567584597</c:v>
                </c:pt>
                <c:pt idx="162">
                  <c:v>1.0930560763038684</c:v>
                </c:pt>
                <c:pt idx="163">
                  <c:v>1.0913491985660482</c:v>
                </c:pt>
                <c:pt idx="164">
                  <c:v>1.0889184835899566</c:v>
                </c:pt>
                <c:pt idx="165">
                  <c:v>1.0860034193926669</c:v>
                </c:pt>
                <c:pt idx="166">
                  <c:v>1.0853935251586604</c:v>
                </c:pt>
                <c:pt idx="167">
                  <c:v>1.0823365645970005</c:v>
                </c:pt>
                <c:pt idx="168">
                  <c:v>1.0821500148650542</c:v>
                </c:pt>
                <c:pt idx="169">
                  <c:v>1.0802802064133181</c:v>
                </c:pt>
                <c:pt idx="170">
                  <c:v>1.0786101744401511</c:v>
                </c:pt>
                <c:pt idx="171">
                  <c:v>1.0785002928151119</c:v>
                </c:pt>
                <c:pt idx="172">
                  <c:v>1.0782989794736486</c:v>
                </c:pt>
                <c:pt idx="173">
                  <c:v>1.0766050985279245</c:v>
                </c:pt>
                <c:pt idx="174">
                  <c:v>1.0763194479802967</c:v>
                </c:pt>
                <c:pt idx="175">
                  <c:v>1.0710502579014394</c:v>
                </c:pt>
                <c:pt idx="176">
                  <c:v>1.0689280052025205</c:v>
                </c:pt>
                <c:pt idx="177">
                  <c:v>1.0677268615248527</c:v>
                </c:pt>
                <c:pt idx="178">
                  <c:v>1.0636519194956184</c:v>
                </c:pt>
                <c:pt idx="179">
                  <c:v>1.0614996025807044</c:v>
                </c:pt>
                <c:pt idx="180">
                  <c:v>1.0600190177961353</c:v>
                </c:pt>
                <c:pt idx="181">
                  <c:v>1.0565112035692097</c:v>
                </c:pt>
                <c:pt idx="182">
                  <c:v>1.0541589501883544</c:v>
                </c:pt>
                <c:pt idx="183">
                  <c:v>1.0524796720628298</c:v>
                </c:pt>
                <c:pt idx="184">
                  <c:v>1.0478178496720429</c:v>
                </c:pt>
                <c:pt idx="185">
                  <c:v>1.0468757894271334</c:v>
                </c:pt>
                <c:pt idx="186">
                  <c:v>1.0396442009149149</c:v>
                </c:pt>
                <c:pt idx="187">
                  <c:v>1.0370295144082149</c:v>
                </c:pt>
                <c:pt idx="188">
                  <c:v>1.0331482436165242</c:v>
                </c:pt>
                <c:pt idx="189">
                  <c:v>1.032462799991033</c:v>
                </c:pt>
                <c:pt idx="190">
                  <c:v>1.028206480181322</c:v>
                </c:pt>
                <c:pt idx="191">
                  <c:v>1.0174866121610091</c:v>
                </c:pt>
                <c:pt idx="192">
                  <c:v>1.0089203060262826</c:v>
                </c:pt>
                <c:pt idx="193">
                  <c:v>1.0035498462138084</c:v>
                </c:pt>
                <c:pt idx="194">
                  <c:v>0.99807665617524133</c:v>
                </c:pt>
                <c:pt idx="195">
                  <c:v>0.98957156826423653</c:v>
                </c:pt>
                <c:pt idx="196">
                  <c:v>0.98715550166696542</c:v>
                </c:pt>
                <c:pt idx="197">
                  <c:v>0.97949329800502893</c:v>
                </c:pt>
                <c:pt idx="198">
                  <c:v>0.97512093553276202</c:v>
                </c:pt>
                <c:pt idx="199">
                  <c:v>0.97035443557156109</c:v>
                </c:pt>
                <c:pt idx="200">
                  <c:v>0.9677207993851884</c:v>
                </c:pt>
                <c:pt idx="201">
                  <c:v>0.96393905217087905</c:v>
                </c:pt>
                <c:pt idx="202">
                  <c:v>0.96127894145207593</c:v>
                </c:pt>
                <c:pt idx="203">
                  <c:v>0.95826064659406762</c:v>
                </c:pt>
                <c:pt idx="204">
                  <c:v>0.952882972098128</c:v>
                </c:pt>
                <c:pt idx="205">
                  <c:v>0.95196256876666419</c:v>
                </c:pt>
                <c:pt idx="206">
                  <c:v>0.95180941960425491</c:v>
                </c:pt>
                <c:pt idx="207">
                  <c:v>0.94770617743525709</c:v>
                </c:pt>
                <c:pt idx="208">
                  <c:v>0.9434884541509736</c:v>
                </c:pt>
                <c:pt idx="209">
                  <c:v>0.94085455701666354</c:v>
                </c:pt>
                <c:pt idx="210">
                  <c:v>0.93685108079776014</c:v>
                </c:pt>
                <c:pt idx="211">
                  <c:v>0.93613621157215576</c:v>
                </c:pt>
                <c:pt idx="212">
                  <c:v>0.93511015506820616</c:v>
                </c:pt>
                <c:pt idx="213">
                  <c:v>0.93393838085154701</c:v>
                </c:pt>
                <c:pt idx="214">
                  <c:v>0.93060168657205911</c:v>
                </c:pt>
                <c:pt idx="215">
                  <c:v>0.92503211613571434</c:v>
                </c:pt>
                <c:pt idx="216">
                  <c:v>0.92351522553483822</c:v>
                </c:pt>
                <c:pt idx="217">
                  <c:v>0.91979514575353682</c:v>
                </c:pt>
                <c:pt idx="218">
                  <c:v>0.91786397761665173</c:v>
                </c:pt>
                <c:pt idx="219">
                  <c:v>0.91633674859754677</c:v>
                </c:pt>
                <c:pt idx="220">
                  <c:v>0.91379248933834023</c:v>
                </c:pt>
                <c:pt idx="221">
                  <c:v>0.91369161224840734</c:v>
                </c:pt>
                <c:pt idx="222">
                  <c:v>0.91112057069643471</c:v>
                </c:pt>
                <c:pt idx="223">
                  <c:v>0.90988692577433572</c:v>
                </c:pt>
                <c:pt idx="224">
                  <c:v>0.9081322109846528</c:v>
                </c:pt>
                <c:pt idx="225">
                  <c:v>0.90808424645440411</c:v>
                </c:pt>
                <c:pt idx="226">
                  <c:v>0.90399623149834207</c:v>
                </c:pt>
                <c:pt idx="227">
                  <c:v>0.90087049117956919</c:v>
                </c:pt>
                <c:pt idx="228">
                  <c:v>0.90068345366693736</c:v>
                </c:pt>
                <c:pt idx="229">
                  <c:v>0.89691831752490803</c:v>
                </c:pt>
                <c:pt idx="230">
                  <c:v>0.89446357866567749</c:v>
                </c:pt>
                <c:pt idx="231">
                  <c:v>0.89301724575397323</c:v>
                </c:pt>
                <c:pt idx="232">
                  <c:v>0.89132971145111106</c:v>
                </c:pt>
                <c:pt idx="233">
                  <c:v>0.88828477585336907</c:v>
                </c:pt>
                <c:pt idx="234">
                  <c:v>0.88820893805845191</c:v>
                </c:pt>
                <c:pt idx="235">
                  <c:v>0.88335770636611199</c:v>
                </c:pt>
                <c:pt idx="236">
                  <c:v>0.88324616181175131</c:v>
                </c:pt>
                <c:pt idx="237">
                  <c:v>0.88211512293359606</c:v>
                </c:pt>
                <c:pt idx="238">
                  <c:v>0.88153927945152288</c:v>
                </c:pt>
                <c:pt idx="239">
                  <c:v>0.88139794901982127</c:v>
                </c:pt>
                <c:pt idx="240">
                  <c:v>0.87671419892626545</c:v>
                </c:pt>
                <c:pt idx="241">
                  <c:v>0.87638684006249279</c:v>
                </c:pt>
                <c:pt idx="242">
                  <c:v>0.87601560997580519</c:v>
                </c:pt>
                <c:pt idx="243">
                  <c:v>0.8747108816594058</c:v>
                </c:pt>
                <c:pt idx="244">
                  <c:v>0.87446125044234713</c:v>
                </c:pt>
                <c:pt idx="245">
                  <c:v>0.86996335512481049</c:v>
                </c:pt>
                <c:pt idx="246">
                  <c:v>0.86823675987935223</c:v>
                </c:pt>
                <c:pt idx="247">
                  <c:v>0.86625945972401686</c:v>
                </c:pt>
                <c:pt idx="248">
                  <c:v>0.86395386082352355</c:v>
                </c:pt>
                <c:pt idx="249">
                  <c:v>0.86306059929828116</c:v>
                </c:pt>
                <c:pt idx="250">
                  <c:v>0.86223911893748251</c:v>
                </c:pt>
                <c:pt idx="251">
                  <c:v>0.861192123910822</c:v>
                </c:pt>
                <c:pt idx="252">
                  <c:v>0.85931762413543633</c:v>
                </c:pt>
                <c:pt idx="253">
                  <c:v>0.85798605490401492</c:v>
                </c:pt>
                <c:pt idx="254">
                  <c:v>0.85718947798041434</c:v>
                </c:pt>
                <c:pt idx="255">
                  <c:v>0.85624937651170141</c:v>
                </c:pt>
                <c:pt idx="256">
                  <c:v>0.85448514052899593</c:v>
                </c:pt>
                <c:pt idx="257">
                  <c:v>0.85205950473817416</c:v>
                </c:pt>
                <c:pt idx="258">
                  <c:v>0.85132593362987086</c:v>
                </c:pt>
                <c:pt idx="259">
                  <c:v>0.85044043149921511</c:v>
                </c:pt>
                <c:pt idx="260">
                  <c:v>0.85032853131534414</c:v>
                </c:pt>
                <c:pt idx="261">
                  <c:v>0.84617389841026169</c:v>
                </c:pt>
                <c:pt idx="262">
                  <c:v>0.84445371007740566</c:v>
                </c:pt>
                <c:pt idx="263">
                  <c:v>0.84310969641013811</c:v>
                </c:pt>
                <c:pt idx="264">
                  <c:v>0.84032894808315439</c:v>
                </c:pt>
                <c:pt idx="265">
                  <c:v>0.83862042376568335</c:v>
                </c:pt>
                <c:pt idx="266">
                  <c:v>0.83756721069140361</c:v>
                </c:pt>
                <c:pt idx="267">
                  <c:v>0.83575530048580116</c:v>
                </c:pt>
                <c:pt idx="268">
                  <c:v>0.83452437199094154</c:v>
                </c:pt>
                <c:pt idx="269">
                  <c:v>0.83282760867824723</c:v>
                </c:pt>
                <c:pt idx="270">
                  <c:v>0.82875989108343195</c:v>
                </c:pt>
                <c:pt idx="271">
                  <c:v>0.82821208595356155</c:v>
                </c:pt>
                <c:pt idx="272">
                  <c:v>0.82707484059450798</c:v>
                </c:pt>
                <c:pt idx="273">
                  <c:v>0.82691501985431581</c:v>
                </c:pt>
                <c:pt idx="274">
                  <c:v>0.8268178562468238</c:v>
                </c:pt>
                <c:pt idx="275">
                  <c:v>0.82555877477847062</c:v>
                </c:pt>
                <c:pt idx="276">
                  <c:v>0.82303522835409515</c:v>
                </c:pt>
                <c:pt idx="277">
                  <c:v>0.82150952404621647</c:v>
                </c:pt>
                <c:pt idx="278">
                  <c:v>0.82136181594817204</c:v>
                </c:pt>
                <c:pt idx="279">
                  <c:v>0.81931451372230013</c:v>
                </c:pt>
                <c:pt idx="280">
                  <c:v>0.81735010875868364</c:v>
                </c:pt>
                <c:pt idx="281">
                  <c:v>0.81568825519388832</c:v>
                </c:pt>
                <c:pt idx="282">
                  <c:v>0.81195604861716353</c:v>
                </c:pt>
                <c:pt idx="283">
                  <c:v>0.81170425915281941</c:v>
                </c:pt>
                <c:pt idx="284">
                  <c:v>0.81099936047562637</c:v>
                </c:pt>
                <c:pt idx="285">
                  <c:v>0.81096928546650759</c:v>
                </c:pt>
                <c:pt idx="286">
                  <c:v>0.81041778768228445</c:v>
                </c:pt>
                <c:pt idx="287">
                  <c:v>0.81005388480024243</c:v>
                </c:pt>
                <c:pt idx="288">
                  <c:v>0.80609740827032161</c:v>
                </c:pt>
                <c:pt idx="289">
                  <c:v>0.80546405077955874</c:v>
                </c:pt>
                <c:pt idx="290">
                  <c:v>0.80445843389466065</c:v>
                </c:pt>
                <c:pt idx="291">
                  <c:v>0.80244224179560963</c:v>
                </c:pt>
                <c:pt idx="292">
                  <c:v>0.79890163359174182</c:v>
                </c:pt>
                <c:pt idx="293">
                  <c:v>0.79858370337538975</c:v>
                </c:pt>
                <c:pt idx="294">
                  <c:v>0.79533029062155136</c:v>
                </c:pt>
                <c:pt idx="295">
                  <c:v>0.79469555213890131</c:v>
                </c:pt>
                <c:pt idx="296">
                  <c:v>0.79432273701336475</c:v>
                </c:pt>
                <c:pt idx="297">
                  <c:v>0.79338321691227209</c:v>
                </c:pt>
                <c:pt idx="298">
                  <c:v>0.79335275917141668</c:v>
                </c:pt>
                <c:pt idx="299">
                  <c:v>0.79158377674795943</c:v>
                </c:pt>
                <c:pt idx="300">
                  <c:v>0.78969656406763322</c:v>
                </c:pt>
                <c:pt idx="301">
                  <c:v>0.787902918721197</c:v>
                </c:pt>
                <c:pt idx="302">
                  <c:v>0.78766480350699508</c:v>
                </c:pt>
                <c:pt idx="303">
                  <c:v>0.78485063826627122</c:v>
                </c:pt>
                <c:pt idx="304">
                  <c:v>0.78246047570633548</c:v>
                </c:pt>
                <c:pt idx="305">
                  <c:v>0.77979617688333036</c:v>
                </c:pt>
                <c:pt idx="306">
                  <c:v>0.77806031913618035</c:v>
                </c:pt>
                <c:pt idx="307">
                  <c:v>0.77798171683645778</c:v>
                </c:pt>
                <c:pt idx="308">
                  <c:v>0.7741746433769503</c:v>
                </c:pt>
                <c:pt idx="309">
                  <c:v>0.77240353067817291</c:v>
                </c:pt>
                <c:pt idx="310">
                  <c:v>0.77106641909816775</c:v>
                </c:pt>
                <c:pt idx="311">
                  <c:v>0.77020840947104974</c:v>
                </c:pt>
                <c:pt idx="312">
                  <c:v>0.77000279124412618</c:v>
                </c:pt>
                <c:pt idx="313">
                  <c:v>0.76457981041154577</c:v>
                </c:pt>
                <c:pt idx="314">
                  <c:v>0.75878666236860393</c:v>
                </c:pt>
                <c:pt idx="315">
                  <c:v>0.75436235296898069</c:v>
                </c:pt>
                <c:pt idx="316">
                  <c:v>0.75351906025134063</c:v>
                </c:pt>
                <c:pt idx="317">
                  <c:v>0.75244328704752839</c:v>
                </c:pt>
                <c:pt idx="318">
                  <c:v>0.74954219000460998</c:v>
                </c:pt>
                <c:pt idx="319">
                  <c:v>0.74622382503174611</c:v>
                </c:pt>
                <c:pt idx="320">
                  <c:v>0.74371541921419548</c:v>
                </c:pt>
                <c:pt idx="321">
                  <c:v>0.73607341750179001</c:v>
                </c:pt>
                <c:pt idx="322">
                  <c:v>0.73525171927192823</c:v>
                </c:pt>
                <c:pt idx="323">
                  <c:v>0.73470577526201475</c:v>
                </c:pt>
                <c:pt idx="324">
                  <c:v>0.73069646340968852</c:v>
                </c:pt>
                <c:pt idx="325">
                  <c:v>0.72882191968465893</c:v>
                </c:pt>
                <c:pt idx="326">
                  <c:v>0.72615512049226161</c:v>
                </c:pt>
                <c:pt idx="327">
                  <c:v>0.72459723107182961</c:v>
                </c:pt>
                <c:pt idx="328">
                  <c:v>0.72223023134263564</c:v>
                </c:pt>
                <c:pt idx="329">
                  <c:v>0.72027751820143682</c:v>
                </c:pt>
                <c:pt idx="330">
                  <c:v>0.71899492467477222</c:v>
                </c:pt>
                <c:pt idx="331">
                  <c:v>0.7184533624379239</c:v>
                </c:pt>
                <c:pt idx="332">
                  <c:v>0.71412863030384455</c:v>
                </c:pt>
                <c:pt idx="333">
                  <c:v>0.70580103093003987</c:v>
                </c:pt>
                <c:pt idx="334">
                  <c:v>0.70230886172362683</c:v>
                </c:pt>
                <c:pt idx="335">
                  <c:v>0.70198385783144568</c:v>
                </c:pt>
                <c:pt idx="336">
                  <c:v>0.69984250996595787</c:v>
                </c:pt>
                <c:pt idx="337">
                  <c:v>0.69891791176162088</c:v>
                </c:pt>
                <c:pt idx="338">
                  <c:v>0.69345670566478546</c:v>
                </c:pt>
                <c:pt idx="339">
                  <c:v>0.69177723794254886</c:v>
                </c:pt>
                <c:pt idx="340">
                  <c:v>0.68595087532949961</c:v>
                </c:pt>
                <c:pt idx="341">
                  <c:v>0.68550878527454706</c:v>
                </c:pt>
                <c:pt idx="342">
                  <c:v>0.68550717760719171</c:v>
                </c:pt>
                <c:pt idx="343">
                  <c:v>0.68339174789226853</c:v>
                </c:pt>
                <c:pt idx="344">
                  <c:v>0.68068872235909383</c:v>
                </c:pt>
                <c:pt idx="345">
                  <c:v>0.67860212885643367</c:v>
                </c:pt>
                <c:pt idx="346">
                  <c:v>0.67799946827620305</c:v>
                </c:pt>
                <c:pt idx="347">
                  <c:v>0.67563500493295936</c:v>
                </c:pt>
                <c:pt idx="348">
                  <c:v>0.67461335806190137</c:v>
                </c:pt>
                <c:pt idx="349">
                  <c:v>0.67319108240876768</c:v>
                </c:pt>
                <c:pt idx="350">
                  <c:v>0.6716235645041283</c:v>
                </c:pt>
                <c:pt idx="351">
                  <c:v>0.66958655067239103</c:v>
                </c:pt>
                <c:pt idx="352">
                  <c:v>0.66941904613040049</c:v>
                </c:pt>
                <c:pt idx="353">
                  <c:v>0.66851771395454029</c:v>
                </c:pt>
                <c:pt idx="354">
                  <c:v>0.66548261779041629</c:v>
                </c:pt>
                <c:pt idx="355">
                  <c:v>0.66389558594901421</c:v>
                </c:pt>
                <c:pt idx="356">
                  <c:v>0.66337728604508439</c:v>
                </c:pt>
                <c:pt idx="357">
                  <c:v>0.66165497710787169</c:v>
                </c:pt>
                <c:pt idx="358">
                  <c:v>0.65930891612472164</c:v>
                </c:pt>
                <c:pt idx="359">
                  <c:v>0.65812325641555369</c:v>
                </c:pt>
                <c:pt idx="360">
                  <c:v>0.65475458629564043</c:v>
                </c:pt>
                <c:pt idx="361">
                  <c:v>0.65360679443641145</c:v>
                </c:pt>
                <c:pt idx="362">
                  <c:v>0.65345216557224006</c:v>
                </c:pt>
                <c:pt idx="363">
                  <c:v>0.65316337185759932</c:v>
                </c:pt>
                <c:pt idx="364">
                  <c:v>0.65023183797841</c:v>
                </c:pt>
                <c:pt idx="365">
                  <c:v>0.64891514377612902</c:v>
                </c:pt>
                <c:pt idx="366">
                  <c:v>0.64574035337146063</c:v>
                </c:pt>
                <c:pt idx="367">
                  <c:v>0.6444284206135561</c:v>
                </c:pt>
                <c:pt idx="368">
                  <c:v>0.64127989796208484</c:v>
                </c:pt>
                <c:pt idx="369">
                  <c:v>0.63997622032264634</c:v>
                </c:pt>
                <c:pt idx="370">
                  <c:v>0.63746034336433721</c:v>
                </c:pt>
                <c:pt idx="371">
                  <c:v>0.63701527742815212</c:v>
                </c:pt>
                <c:pt idx="372">
                  <c:v>0.63685025395976147</c:v>
                </c:pt>
                <c:pt idx="373">
                  <c:v>0.63555543117803226</c:v>
                </c:pt>
                <c:pt idx="374">
                  <c:v>0.63361949915548887</c:v>
                </c:pt>
                <c:pt idx="375">
                  <c:v>0.63245120789089904</c:v>
                </c:pt>
                <c:pt idx="376">
                  <c:v>0.63116530111238178</c:v>
                </c:pt>
                <c:pt idx="377">
                  <c:v>0.62808254828026255</c:v>
                </c:pt>
                <c:pt idx="378">
                  <c:v>0.62680551869583434</c:v>
                </c:pt>
                <c:pt idx="379">
                  <c:v>0.62374406521092929</c:v>
                </c:pt>
                <c:pt idx="380">
                  <c:v>0.62247585574337927</c:v>
                </c:pt>
                <c:pt idx="381">
                  <c:v>0.62142071767585971</c:v>
                </c:pt>
                <c:pt idx="382">
                  <c:v>0.62044380213230665</c:v>
                </c:pt>
                <c:pt idx="383">
                  <c:v>0.61943555023414509</c:v>
                </c:pt>
                <c:pt idx="384">
                  <c:v>0.61817610074848384</c:v>
                </c:pt>
                <c:pt idx="385">
                  <c:v>0.61653352589506416</c:v>
                </c:pt>
                <c:pt idx="386">
                  <c:v>0.61390604647813773</c:v>
                </c:pt>
                <c:pt idx="387">
                  <c:v>0.61116399003428123</c:v>
                </c:pt>
                <c:pt idx="388">
                  <c:v>0.60966548765458084</c:v>
                </c:pt>
                <c:pt idx="389">
                  <c:v>0.60673549953435479</c:v>
                </c:pt>
                <c:pt idx="390">
                  <c:v>0.60545422051555597</c:v>
                </c:pt>
                <c:pt idx="391">
                  <c:v>0.60495696187266046</c:v>
                </c:pt>
                <c:pt idx="392">
                  <c:v>0.60451038896607312</c:v>
                </c:pt>
                <c:pt idx="393">
                  <c:v>0.60443336625788135</c:v>
                </c:pt>
                <c:pt idx="394">
                  <c:v>0.60127204272446089</c:v>
                </c:pt>
                <c:pt idx="395">
                  <c:v>0.59869590633941916</c:v>
                </c:pt>
                <c:pt idx="396">
                  <c:v>0.59849548289638255</c:v>
                </c:pt>
                <c:pt idx="397">
                  <c:v>0.59426945400744025</c:v>
                </c:pt>
                <c:pt idx="398">
                  <c:v>0.59325054489991991</c:v>
                </c:pt>
                <c:pt idx="399">
                  <c:v>0.59011034921646377</c:v>
                </c:pt>
                <c:pt idx="400">
                  <c:v>0.58913052412618627</c:v>
                </c:pt>
                <c:pt idx="401">
                  <c:v>0.5889457916039974</c:v>
                </c:pt>
                <c:pt idx="402">
                  <c:v>0.58864547038910253</c:v>
                </c:pt>
                <c:pt idx="403">
                  <c:v>0.58676654081622692</c:v>
                </c:pt>
                <c:pt idx="404">
                  <c:v>0.58602406811371677</c:v>
                </c:pt>
                <c:pt idx="405">
                  <c:v>0.58411454993310929</c:v>
                </c:pt>
                <c:pt idx="406">
                  <c:v>0.58115111457511592</c:v>
                </c:pt>
                <c:pt idx="407">
                  <c:v>0.57962132654691301</c:v>
                </c:pt>
                <c:pt idx="408">
                  <c:v>0.57684585297230517</c:v>
                </c:pt>
                <c:pt idx="409">
                  <c:v>0.57337184203577496</c:v>
                </c:pt>
                <c:pt idx="410">
                  <c:v>0.57280710178498218</c:v>
                </c:pt>
                <c:pt idx="411">
                  <c:v>0.56894642423732533</c:v>
                </c:pt>
                <c:pt idx="412">
                  <c:v>0.56884034294282215</c:v>
                </c:pt>
                <c:pt idx="413">
                  <c:v>0.56455797474858438</c:v>
                </c:pt>
                <c:pt idx="414">
                  <c:v>0.5638299085445595</c:v>
                </c:pt>
                <c:pt idx="415">
                  <c:v>0.54887060691751133</c:v>
                </c:pt>
                <c:pt idx="416">
                  <c:v>0.5482615923545483</c:v>
                </c:pt>
                <c:pt idx="417">
                  <c:v>0.54218775658807372</c:v>
                </c:pt>
                <c:pt idx="418">
                  <c:v>0.5334056221717477</c:v>
                </c:pt>
                <c:pt idx="419">
                  <c:v>0.53294624167244375</c:v>
                </c:pt>
                <c:pt idx="420">
                  <c:v>0.51922654390516021</c:v>
                </c:pt>
                <c:pt idx="421">
                  <c:v>0.518192889171468</c:v>
                </c:pt>
                <c:pt idx="422">
                  <c:v>0.51801100975019487</c:v>
                </c:pt>
                <c:pt idx="423">
                  <c:v>0.50335956609893873</c:v>
                </c:pt>
                <c:pt idx="424">
                  <c:v>0.50329023024333486</c:v>
                </c:pt>
                <c:pt idx="425">
                  <c:v>0.50001656399471173</c:v>
                </c:pt>
                <c:pt idx="426">
                  <c:v>0.49568485774551263</c:v>
                </c:pt>
                <c:pt idx="427">
                  <c:v>0.4941019338681194</c:v>
                </c:pt>
                <c:pt idx="428">
                  <c:v>0.48962519541264177</c:v>
                </c:pt>
                <c:pt idx="429">
                  <c:v>0.48873999150595354</c:v>
                </c:pt>
                <c:pt idx="430">
                  <c:v>0.48624142292057487</c:v>
                </c:pt>
                <c:pt idx="431">
                  <c:v>0.48288104703959994</c:v>
                </c:pt>
                <c:pt idx="432">
                  <c:v>0.47965220097120892</c:v>
                </c:pt>
                <c:pt idx="433">
                  <c:v>0.47954390583829448</c:v>
                </c:pt>
                <c:pt idx="434">
                  <c:v>0.47934317317833958</c:v>
                </c:pt>
                <c:pt idx="435">
                  <c:v>0.47604142315671927</c:v>
                </c:pt>
                <c:pt idx="436">
                  <c:v>0.47527527411165027</c:v>
                </c:pt>
                <c:pt idx="437">
                  <c:v>0.47271777487376809</c:v>
                </c:pt>
                <c:pt idx="438">
                  <c:v>0.47199062376644813</c:v>
                </c:pt>
                <c:pt idx="439">
                  <c:v>0.4694458839150833</c:v>
                </c:pt>
                <c:pt idx="440">
                  <c:v>0.4687286853456562</c:v>
                </c:pt>
                <c:pt idx="441">
                  <c:v>0.46620195691262745</c:v>
                </c:pt>
                <c:pt idx="442">
                  <c:v>0.46548930164732838</c:v>
                </c:pt>
                <c:pt idx="443">
                  <c:v>0.46298143618275711</c:v>
                </c:pt>
                <c:pt idx="444">
                  <c:v>0.46208390120833298</c:v>
                </c:pt>
                <c:pt idx="445">
                  <c:v>0.45978334722971081</c:v>
                </c:pt>
                <c:pt idx="446">
                  <c:v>0.45885666457192792</c:v>
                </c:pt>
                <c:pt idx="447">
                  <c:v>0.45681649772328076</c:v>
                </c:pt>
                <c:pt idx="448">
                  <c:v>0.45660739159334468</c:v>
                </c:pt>
                <c:pt idx="449">
                  <c:v>0.45568051929590087</c:v>
                </c:pt>
                <c:pt idx="450">
                  <c:v>0.45345337388595641</c:v>
                </c:pt>
                <c:pt idx="451">
                  <c:v>0.45253167661236293</c:v>
                </c:pt>
                <c:pt idx="452">
                  <c:v>0.45032113492560261</c:v>
                </c:pt>
                <c:pt idx="453">
                  <c:v>0.4494055834060437</c:v>
                </c:pt>
                <c:pt idx="454">
                  <c:v>0.44721053819523748</c:v>
                </c:pt>
                <c:pt idx="455">
                  <c:v>0.44680991433181766</c:v>
                </c:pt>
                <c:pt idx="456">
                  <c:v>0.44630126971799866</c:v>
                </c:pt>
                <c:pt idx="457">
                  <c:v>0.4441214290946055</c:v>
                </c:pt>
                <c:pt idx="458">
                  <c:v>0.44321844159356288</c:v>
                </c:pt>
                <c:pt idx="459">
                  <c:v>0.4410536582468178</c:v>
                </c:pt>
                <c:pt idx="460">
                  <c:v>0.4401569081193914</c:v>
                </c:pt>
                <c:pt idx="461">
                  <c:v>0.43803804744298647</c:v>
                </c:pt>
                <c:pt idx="462">
                  <c:v>0.43800707808069028</c:v>
                </c:pt>
                <c:pt idx="463">
                  <c:v>0.43747283772617895</c:v>
                </c:pt>
                <c:pt idx="464">
                  <c:v>0.43711651455699146</c:v>
                </c:pt>
                <c:pt idx="465">
                  <c:v>0.43498154218850987</c:v>
                </c:pt>
                <c:pt idx="466">
                  <c:v>0.43435436017191953</c:v>
                </c:pt>
                <c:pt idx="467">
                  <c:v>0.43409712880207474</c:v>
                </c:pt>
                <c:pt idx="468">
                  <c:v>0.43197690520071597</c:v>
                </c:pt>
                <c:pt idx="469">
                  <c:v>0.43109860063666205</c:v>
                </c:pt>
                <c:pt idx="470">
                  <c:v>0.42899302275688694</c:v>
                </c:pt>
                <c:pt idx="471">
                  <c:v>0.42812078503587042</c:v>
                </c:pt>
                <c:pt idx="472">
                  <c:v>0.42602975149471395</c:v>
                </c:pt>
                <c:pt idx="473">
                  <c:v>0.4251635387504597</c:v>
                </c:pt>
                <c:pt idx="474">
                  <c:v>0.42308694904229482</c:v>
                </c:pt>
                <c:pt idx="475">
                  <c:v>0.42222671966480751</c:v>
                </c:pt>
                <c:pt idx="476">
                  <c:v>0.42016447401125256</c:v>
                </c:pt>
                <c:pt idx="477">
                  <c:v>0.41931018667179581</c:v>
                </c:pt>
                <c:pt idx="478">
                  <c:v>0.41726218598982406</c:v>
                </c:pt>
                <c:pt idx="479">
                  <c:v>0.41641379964400316</c:v>
                </c:pt>
                <c:pt idx="480">
                  <c:v>0.41437994553614688</c:v>
                </c:pt>
                <c:pt idx="481">
                  <c:v>0.41353741942288091</c:v>
                </c:pt>
                <c:pt idx="482">
                  <c:v>0.41151761417155514</c:v>
                </c:pt>
                <c:pt idx="483">
                  <c:v>0.41068090781125</c:v>
                </c:pt>
                <c:pt idx="484">
                  <c:v>0.40867505437392504</c:v>
                </c:pt>
                <c:pt idx="485">
                  <c:v>0.40784412756661947</c:v>
                </c:pt>
                <c:pt idx="486">
                  <c:v>0.40585212957106753</c:v>
                </c:pt>
                <c:pt idx="487">
                  <c:v>0.40502694239447462</c:v>
                </c:pt>
                <c:pt idx="488">
                  <c:v>0.40304870413416666</c:v>
                </c:pt>
                <c:pt idx="489">
                  <c:v>0.40222921694176134</c:v>
                </c:pt>
                <c:pt idx="490">
                  <c:v>0.40026464337126316</c:v>
                </c:pt>
                <c:pt idx="491">
                  <c:v>0.39945081679037864</c:v>
                </c:pt>
                <c:pt idx="492">
                  <c:v>0.39871816498246793</c:v>
                </c:pt>
                <c:pt idx="493">
                  <c:v>0.39749981352078301</c:v>
                </c:pt>
                <c:pt idx="494">
                  <c:v>0.39685739273454701</c:v>
                </c:pt>
                <c:pt idx="495">
                  <c:v>0.39669160845071938</c:v>
                </c:pt>
                <c:pt idx="496">
                  <c:v>0.39475408174511084</c:v>
                </c:pt>
                <c:pt idx="497">
                  <c:v>0.39395145935525644</c:v>
                </c:pt>
                <c:pt idx="498">
                  <c:v>0.39272644202086537</c:v>
                </c:pt>
                <c:pt idx="499">
                  <c:v>0.39202731612420783</c:v>
                </c:pt>
                <c:pt idx="500">
                  <c:v>0.39130762570849187</c:v>
                </c:pt>
                <c:pt idx="501">
                  <c:v>0.3912302378521737</c:v>
                </c:pt>
                <c:pt idx="502">
                  <c:v>0.38931938564927326</c:v>
                </c:pt>
                <c:pt idx="503">
                  <c:v>0.38852781319904034</c:v>
                </c:pt>
                <c:pt idx="504">
                  <c:v>0.38727487504074759</c:v>
                </c:pt>
                <c:pt idx="505">
                  <c:v>0.38663016021645052</c:v>
                </c:pt>
                <c:pt idx="506">
                  <c:v>0.38584405555652956</c:v>
                </c:pt>
                <c:pt idx="507">
                  <c:v>0.38395951062057582</c:v>
                </c:pt>
                <c:pt idx="508">
                  <c:v>0.38317883598218022</c:v>
                </c:pt>
                <c:pt idx="509">
                  <c:v>0.38203504500211133</c:v>
                </c:pt>
                <c:pt idx="510">
                  <c:v>0.38130730854897077</c:v>
                </c:pt>
                <c:pt idx="511">
                  <c:v>0.38053202642420209</c:v>
                </c:pt>
                <c:pt idx="512">
                  <c:v>0.37867342657527725</c:v>
                </c:pt>
                <c:pt idx="513">
                  <c:v>0.37790349971532289</c:v>
                </c:pt>
                <c:pt idx="514">
                  <c:v>0.37605773815333526</c:v>
                </c:pt>
                <c:pt idx="515">
                  <c:v>0.37529312956667926</c:v>
                </c:pt>
                <c:pt idx="516">
                  <c:v>0.37346011761110315</c:v>
                </c:pt>
                <c:pt idx="517">
                  <c:v>0.37270079056174832</c:v>
                </c:pt>
                <c:pt idx="518">
                  <c:v>0.37128889513665048</c:v>
                </c:pt>
                <c:pt idx="519">
                  <c:v>0.37088044014461941</c:v>
                </c:pt>
                <c:pt idx="520">
                  <c:v>0.37012635815032269</c:v>
                </c:pt>
                <c:pt idx="521">
                  <c:v>0.36831858181200633</c:v>
                </c:pt>
                <c:pt idx="522">
                  <c:v>0.36756970864252614</c:v>
                </c:pt>
                <c:pt idx="523">
                  <c:v>0.36577441952751544</c:v>
                </c:pt>
                <c:pt idx="524">
                  <c:v>0.36503071920287056</c:v>
                </c:pt>
                <c:pt idx="525">
                  <c:v>0.36324783105561359</c:v>
                </c:pt>
                <c:pt idx="526">
                  <c:v>0.36322909203334863</c:v>
                </c:pt>
                <c:pt idx="527">
                  <c:v>0.36264502663031073</c:v>
                </c:pt>
                <c:pt idx="528">
                  <c:v>0.36250926784435461</c:v>
                </c:pt>
                <c:pt idx="529">
                  <c:v>0.36208036482380968</c:v>
                </c:pt>
                <c:pt idx="530">
                  <c:v>0.36073869500511013</c:v>
                </c:pt>
                <c:pt idx="531">
                  <c:v>0.36000523342260293</c:v>
                </c:pt>
                <c:pt idx="532">
                  <c:v>0.35824689082332462</c:v>
                </c:pt>
                <c:pt idx="533">
                  <c:v>0.3575184956300454</c:v>
                </c:pt>
                <c:pt idx="534">
                  <c:v>0.35677649024717528</c:v>
                </c:pt>
                <c:pt idx="535">
                  <c:v>0.35669469152240552</c:v>
                </c:pt>
                <c:pt idx="536">
                  <c:v>0.35577229879029482</c:v>
                </c:pt>
                <c:pt idx="537">
                  <c:v>0.35504893499013679</c:v>
                </c:pt>
                <c:pt idx="538">
                  <c:v>0.35331480001302462</c:v>
                </c:pt>
                <c:pt idx="539">
                  <c:v>0.3525964328516169</c:v>
                </c:pt>
                <c:pt idx="540">
                  <c:v>0.35251665792295139</c:v>
                </c:pt>
                <c:pt idx="541">
                  <c:v>0.35203337471096824</c:v>
                </c:pt>
                <c:pt idx="542">
                  <c:v>0.35087427641977192</c:v>
                </c:pt>
                <c:pt idx="543">
                  <c:v>0.35016087138280955</c:v>
                </c:pt>
                <c:pt idx="544">
                  <c:v>0.34845061075437561</c:v>
                </c:pt>
                <c:pt idx="545">
                  <c:v>0.34774213356596129</c:v>
                </c:pt>
                <c:pt idx="546">
                  <c:v>0.34737446913782266</c:v>
                </c:pt>
                <c:pt idx="547">
                  <c:v>0.34604368657062218</c:v>
                </c:pt>
                <c:pt idx="548">
                  <c:v>0.34534010319161956</c:v>
                </c:pt>
                <c:pt idx="549">
                  <c:v>0.3436533882266507</c:v>
                </c:pt>
                <c:pt idx="550">
                  <c:v>0.34295466485304898</c:v>
                </c:pt>
                <c:pt idx="551">
                  <c:v>0.34288845236328164</c:v>
                </c:pt>
                <c:pt idx="552">
                  <c:v>0.34133229967481593</c:v>
                </c:pt>
                <c:pt idx="553">
                  <c:v>0.34127960087939702</c:v>
                </c:pt>
                <c:pt idx="554">
                  <c:v>0.34084963185000566</c:v>
                </c:pt>
                <c:pt idx="555">
                  <c:v>0.34058570394068671</c:v>
                </c:pt>
                <c:pt idx="556">
                  <c:v>0.33823310663663603</c:v>
                </c:pt>
                <c:pt idx="557">
                  <c:v>0.33811571764533327</c:v>
                </c:pt>
                <c:pt idx="558">
                  <c:v>0.33721539856844129</c:v>
                </c:pt>
                <c:pt idx="559">
                  <c:v>0.33589675990919798</c:v>
                </c:pt>
                <c:pt idx="560">
                  <c:v>0.3354230665338197</c:v>
                </c:pt>
                <c:pt idx="561">
                  <c:v>0.33437429469057933</c:v>
                </c:pt>
                <c:pt idx="562">
                  <c:v>0.33357655150744031</c:v>
                </c:pt>
                <c:pt idx="563">
                  <c:v>0.33299790934416895</c:v>
                </c:pt>
                <c:pt idx="564">
                  <c:v>0.33208231895474538</c:v>
                </c:pt>
                <c:pt idx="565">
                  <c:v>0.33196929125205782</c:v>
                </c:pt>
                <c:pt idx="566">
                  <c:v>0.33127236995580489</c:v>
                </c:pt>
                <c:pt idx="567">
                  <c:v>0.33091152591968098</c:v>
                </c:pt>
                <c:pt idx="568">
                  <c:v>0.32965846174473168</c:v>
                </c:pt>
                <c:pt idx="569">
                  <c:v>0.32737803876441668</c:v>
                </c:pt>
                <c:pt idx="570">
                  <c:v>0.32734594015017748</c:v>
                </c:pt>
                <c:pt idx="571">
                  <c:v>0.32511605784740089</c:v>
                </c:pt>
                <c:pt idx="572">
                  <c:v>0.3245730096013737</c:v>
                </c:pt>
                <c:pt idx="573">
                  <c:v>0.3239161555893269</c:v>
                </c:pt>
                <c:pt idx="574">
                  <c:v>0.32287020254566828</c:v>
                </c:pt>
                <c:pt idx="575">
                  <c:v>0.32223570858432882</c:v>
                </c:pt>
                <c:pt idx="576">
                  <c:v>0.32071899077583249</c:v>
                </c:pt>
                <c:pt idx="577">
                  <c:v>0.31999211384369403</c:v>
                </c:pt>
                <c:pt idx="578">
                  <c:v>0.31777846120561259</c:v>
                </c:pt>
                <c:pt idx="579">
                  <c:v>0.31558278941438683</c:v>
                </c:pt>
                <c:pt idx="580">
                  <c:v>0.3148505756897213</c:v>
                </c:pt>
                <c:pt idx="581">
                  <c:v>0.31418061692575</c:v>
                </c:pt>
                <c:pt idx="582">
                  <c:v>0.31340278520785519</c:v>
                </c:pt>
                <c:pt idx="583">
                  <c:v>0.30668334803748354</c:v>
                </c:pt>
                <c:pt idx="584">
                  <c:v>0.30516159542640925</c:v>
                </c:pt>
                <c:pt idx="585">
                  <c:v>0.3035728577187583</c:v>
                </c:pt>
                <c:pt idx="586">
                  <c:v>0.30129117025201235</c:v>
                </c:pt>
                <c:pt idx="587">
                  <c:v>0.29991807603127763</c:v>
                </c:pt>
                <c:pt idx="588">
                  <c:v>0.29917559240359631</c:v>
                </c:pt>
                <c:pt idx="589">
                  <c:v>0.29772662547030304</c:v>
                </c:pt>
                <c:pt idx="590">
                  <c:v>0.29710262779209889</c:v>
                </c:pt>
                <c:pt idx="591">
                  <c:v>0.29504919668524004</c:v>
                </c:pt>
                <c:pt idx="592">
                  <c:v>0.29467800375357972</c:v>
                </c:pt>
                <c:pt idx="593">
                  <c:v>0.29409019704915118</c:v>
                </c:pt>
                <c:pt idx="594">
                  <c:v>0.2930109207720929</c:v>
                </c:pt>
                <c:pt idx="595">
                  <c:v>0.29245775753118525</c:v>
                </c:pt>
                <c:pt idx="596">
                  <c:v>0.29098690511136638</c:v>
                </c:pt>
                <c:pt idx="597">
                  <c:v>0.29040319652144481</c:v>
                </c:pt>
                <c:pt idx="598">
                  <c:v>0.2889769040286555</c:v>
                </c:pt>
                <c:pt idx="599">
                  <c:v>0.28839082727453141</c:v>
                </c:pt>
                <c:pt idx="600">
                  <c:v>0.28833979912744645</c:v>
                </c:pt>
                <c:pt idx="601">
                  <c:v>0.28698079331002485</c:v>
                </c:pt>
                <c:pt idx="602">
                  <c:v>0.28639757296949936</c:v>
                </c:pt>
                <c:pt idx="603">
                  <c:v>0.28499847190342287</c:v>
                </c:pt>
                <c:pt idx="604">
                  <c:v>0.2844190581866457</c:v>
                </c:pt>
                <c:pt idx="605">
                  <c:v>0.28302984360852662</c:v>
                </c:pt>
                <c:pt idx="606">
                  <c:v>0.28245439085593255</c:v>
                </c:pt>
                <c:pt idx="607">
                  <c:v>0.2816255054833397</c:v>
                </c:pt>
                <c:pt idx="608">
                  <c:v>0.28050332815437462</c:v>
                </c:pt>
                <c:pt idx="609">
                  <c:v>0.27923584493046583</c:v>
                </c:pt>
                <c:pt idx="610">
                  <c:v>0.27920941181882153</c:v>
                </c:pt>
                <c:pt idx="611">
                  <c:v>0.27856574869976025</c:v>
                </c:pt>
                <c:pt idx="612">
                  <c:v>0.27722427307712627</c:v>
                </c:pt>
                <c:pt idx="613">
                  <c:v>0.27664155425220127</c:v>
                </c:pt>
                <c:pt idx="614">
                  <c:v>0.27529393457947904</c:v>
                </c:pt>
                <c:pt idx="615">
                  <c:v>0.27473065140411312</c:v>
                </c:pt>
                <c:pt idx="616">
                  <c:v>0.27442215788357394</c:v>
                </c:pt>
                <c:pt idx="617">
                  <c:v>0.27342178893735647</c:v>
                </c:pt>
                <c:pt idx="618">
                  <c:v>0.27338947051875601</c:v>
                </c:pt>
                <c:pt idx="619">
                  <c:v>0.27338363998694715</c:v>
                </c:pt>
                <c:pt idx="620">
                  <c:v>0.2729291574869705</c:v>
                </c:pt>
                <c:pt idx="621">
                  <c:v>0.27150049702485946</c:v>
                </c:pt>
                <c:pt idx="622">
                  <c:v>0.27105091015759697</c:v>
                </c:pt>
                <c:pt idx="623">
                  <c:v>0.26909587577854854</c:v>
                </c:pt>
                <c:pt idx="624">
                  <c:v>0.26883168268425017</c:v>
                </c:pt>
                <c:pt idx="625">
                  <c:v>0.26837789302729381</c:v>
                </c:pt>
                <c:pt idx="626">
                  <c:v>0.26722168422233089</c:v>
                </c:pt>
                <c:pt idx="627">
                  <c:v>0.26717716516776535</c:v>
                </c:pt>
                <c:pt idx="628">
                  <c:v>0.26602757417428413</c:v>
                </c:pt>
                <c:pt idx="629">
                  <c:v>0.26537297926778319</c:v>
                </c:pt>
                <c:pt idx="630">
                  <c:v>0.26502303163997615</c:v>
                </c:pt>
                <c:pt idx="631">
                  <c:v>0.26409752345082843</c:v>
                </c:pt>
                <c:pt idx="632">
                  <c:v>0.26353937972378166</c:v>
                </c:pt>
                <c:pt idx="633">
                  <c:v>0.26225604877410558</c:v>
                </c:pt>
                <c:pt idx="634">
                  <c:v>0.26052637878066293</c:v>
                </c:pt>
                <c:pt idx="635">
                  <c:v>0.2604413070253162</c:v>
                </c:pt>
                <c:pt idx="636">
                  <c:v>0.25956151132680122</c:v>
                </c:pt>
                <c:pt idx="637">
                  <c:v>0.2588381795339415</c:v>
                </c:pt>
                <c:pt idx="638">
                  <c:v>0.25864171027988514</c:v>
                </c:pt>
                <c:pt idx="639">
                  <c:v>0.2582302942981381</c:v>
                </c:pt>
                <c:pt idx="640">
                  <c:v>0.25788197349435493</c:v>
                </c:pt>
                <c:pt idx="641">
                  <c:v>0.25685503026242512</c:v>
                </c:pt>
                <c:pt idx="642">
                  <c:v>0.25635410332100567</c:v>
                </c:pt>
                <c:pt idx="643">
                  <c:v>0.25586722409524781</c:v>
                </c:pt>
                <c:pt idx="644">
                  <c:v>0.25508078225540848</c:v>
                </c:pt>
                <c:pt idx="645">
                  <c:v>0.25456611635416249</c:v>
                </c:pt>
                <c:pt idx="646">
                  <c:v>0.2538138664767986</c:v>
                </c:pt>
                <c:pt idx="647">
                  <c:v>0.25340057617293366</c:v>
                </c:pt>
                <c:pt idx="648">
                  <c:v>0.25331880673053137</c:v>
                </c:pt>
                <c:pt idx="649">
                  <c:v>0.25280449284865275</c:v>
                </c:pt>
                <c:pt idx="650">
                  <c:v>0.25233011452797971</c:v>
                </c:pt>
                <c:pt idx="651">
                  <c:v>0.25156900519875863</c:v>
                </c:pt>
                <c:pt idx="652">
                  <c:v>0.25105764743199349</c:v>
                </c:pt>
                <c:pt idx="653">
                  <c:v>0.24983129101365878</c:v>
                </c:pt>
                <c:pt idx="654">
                  <c:v>0.24932335436326117</c:v>
                </c:pt>
                <c:pt idx="655">
                  <c:v>0.24810558020609483</c:v>
                </c:pt>
                <c:pt idx="656">
                  <c:v>0.24760113144188484</c:v>
                </c:pt>
                <c:pt idx="657">
                  <c:v>0.24649107036162249</c:v>
                </c:pt>
                <c:pt idx="658">
                  <c:v>0.24639178977408421</c:v>
                </c:pt>
                <c:pt idx="659">
                  <c:v>0.24589082163913151</c:v>
                </c:pt>
                <c:pt idx="660">
                  <c:v>0.24579122100160997</c:v>
                </c:pt>
                <c:pt idx="661">
                  <c:v>0.24419232894827117</c:v>
                </c:pt>
                <c:pt idx="662">
                  <c:v>0.24337782737246388</c:v>
                </c:pt>
                <c:pt idx="663">
                  <c:v>0.24320475484689602</c:v>
                </c:pt>
                <c:pt idx="664">
                  <c:v>0.24250556918803112</c:v>
                </c:pt>
                <c:pt idx="665">
                  <c:v>0.2414653031848247</c:v>
                </c:pt>
                <c:pt idx="666">
                  <c:v>0.24135931893299131</c:v>
                </c:pt>
                <c:pt idx="667">
                  <c:v>0.24083046083740475</c:v>
                </c:pt>
                <c:pt idx="668">
                  <c:v>0.24003618067156629</c:v>
                </c:pt>
                <c:pt idx="669">
                  <c:v>0.23966130720345663</c:v>
                </c:pt>
                <c:pt idx="670">
                  <c:v>0.23916692332562944</c:v>
                </c:pt>
                <c:pt idx="671">
                  <c:v>0.23861626035111472</c:v>
                </c:pt>
                <c:pt idx="672">
                  <c:v>0.2384067838040457</c:v>
                </c:pt>
                <c:pt idx="673">
                  <c:v>0.23800010572748623</c:v>
                </c:pt>
                <c:pt idx="674">
                  <c:v>0.23790240248909</c:v>
                </c:pt>
                <c:pt idx="675">
                  <c:v>0.2375496030522592</c:v>
                </c:pt>
                <c:pt idx="676">
                  <c:v>0.23635504995354778</c:v>
                </c:pt>
                <c:pt idx="677">
                  <c:v>0.2360793552698332</c:v>
                </c:pt>
                <c:pt idx="678">
                  <c:v>0.23535893887118733</c:v>
                </c:pt>
                <c:pt idx="679">
                  <c:v>0.23472222729264181</c:v>
                </c:pt>
                <c:pt idx="680">
                  <c:v>0.23432823770459138</c:v>
                </c:pt>
                <c:pt idx="681">
                  <c:v>0.23428313808602</c:v>
                </c:pt>
                <c:pt idx="682">
                  <c:v>0.23310084536233691</c:v>
                </c:pt>
                <c:pt idx="683">
                  <c:v>0.23263400510797419</c:v>
                </c:pt>
                <c:pt idx="684">
                  <c:v>0.23203609357702717</c:v>
                </c:pt>
                <c:pt idx="685">
                  <c:v>0.23149069330492761</c:v>
                </c:pt>
                <c:pt idx="686">
                  <c:v>0.23102134475329364</c:v>
                </c:pt>
                <c:pt idx="687">
                  <c:v>0.22989166899880792</c:v>
                </c:pt>
                <c:pt idx="688">
                  <c:v>0.22942449480262825</c:v>
                </c:pt>
                <c:pt idx="689">
                  <c:v>0.22830369100674722</c:v>
                </c:pt>
                <c:pt idx="690">
                  <c:v>0.22783954498305109</c:v>
                </c:pt>
                <c:pt idx="691">
                  <c:v>0.22672668217478056</c:v>
                </c:pt>
                <c:pt idx="692">
                  <c:v>0.22626570521220515</c:v>
                </c:pt>
                <c:pt idx="693">
                  <c:v>0.22516056657480735</c:v>
                </c:pt>
                <c:pt idx="694">
                  <c:v>0.22470276691657137</c:v>
                </c:pt>
                <c:pt idx="695">
                  <c:v>0.22360526893224553</c:v>
                </c:pt>
                <c:pt idx="696">
                  <c:v>0.22315063024295234</c:v>
                </c:pt>
                <c:pt idx="697">
                  <c:v>0.22206071451650522</c:v>
                </c:pt>
                <c:pt idx="698">
                  <c:v>0.22160921600685685</c:v>
                </c:pt>
                <c:pt idx="699">
                  <c:v>0.22081662307217551</c:v>
                </c:pt>
                <c:pt idx="700">
                  <c:v>0.22052682911767366</c:v>
                </c:pt>
                <c:pt idx="701">
                  <c:v>0.22007844929149858</c:v>
                </c:pt>
                <c:pt idx="702">
                  <c:v>0.21900353903927741</c:v>
                </c:pt>
                <c:pt idx="703">
                  <c:v>0.21855825639050228</c:v>
                </c:pt>
                <c:pt idx="704">
                  <c:v>0.2174907710940564</c:v>
                </c:pt>
                <c:pt idx="705">
                  <c:v>0.21704856423566463</c:v>
                </c:pt>
                <c:pt idx="706">
                  <c:v>0.21614248233266134</c:v>
                </c:pt>
                <c:pt idx="707">
                  <c:v>0.21598845260032123</c:v>
                </c:pt>
                <c:pt idx="708">
                  <c:v>0.21554930028753394</c:v>
                </c:pt>
                <c:pt idx="709">
                  <c:v>0.21514810774729012</c:v>
                </c:pt>
                <c:pt idx="710">
                  <c:v>0.21449651137843681</c:v>
                </c:pt>
                <c:pt idx="711">
                  <c:v>0.21406039251220044</c:v>
                </c:pt>
                <c:pt idx="712">
                  <c:v>0.21301487574735034</c:v>
                </c:pt>
                <c:pt idx="713">
                  <c:v>0.21258176937416254</c:v>
                </c:pt>
                <c:pt idx="714">
                  <c:v>0.21154347452114633</c:v>
                </c:pt>
                <c:pt idx="715">
                  <c:v>0.21111335983220569</c:v>
                </c:pt>
                <c:pt idx="716">
                  <c:v>0.21046204538920527</c:v>
                </c:pt>
                <c:pt idx="717">
                  <c:v>0.2100822370056262</c:v>
                </c:pt>
                <c:pt idx="718">
                  <c:v>0.20974338497153758</c:v>
                </c:pt>
                <c:pt idx="719">
                  <c:v>0.20965509333586169</c:v>
                </c:pt>
                <c:pt idx="720">
                  <c:v>0.20863109299491217</c:v>
                </c:pt>
                <c:pt idx="721">
                  <c:v>0.20820689982199539</c:v>
                </c:pt>
                <c:pt idx="722">
                  <c:v>0.20676870971143432</c:v>
                </c:pt>
                <c:pt idx="723">
                  <c:v>0.20534045390562436</c:v>
                </c:pt>
                <c:pt idx="724">
                  <c:v>0.20411402494212405</c:v>
                </c:pt>
                <c:pt idx="725">
                  <c:v>0.20392206378331015</c:v>
                </c:pt>
                <c:pt idx="726">
                  <c:v>0.20251347119723789</c:v>
                </c:pt>
                <c:pt idx="727">
                  <c:v>0.19736736647424255</c:v>
                </c:pt>
                <c:pt idx="728">
                  <c:v>0.19481021311641558</c:v>
                </c:pt>
                <c:pt idx="729">
                  <c:v>0.1942179224162269</c:v>
                </c:pt>
              </c:numCache>
            </c:numRef>
          </c:yVal>
          <c:smooth val="1"/>
          <c:extLst>
            <c:ext xmlns:c16="http://schemas.microsoft.com/office/drawing/2014/chart" uri="{C3380CC4-5D6E-409C-BE32-E72D297353CC}">
              <c16:uniqueId val="{00000000-111C-7543-B23A-D3D7DC35E73C}"/>
            </c:ext>
          </c:extLst>
        </c:ser>
        <c:ser>
          <c:idx val="1"/>
          <c:order val="1"/>
          <c:tx>
            <c:strRef>
              <c:f>Escenarios!$E$14</c:f>
              <c:strCache>
                <c:ptCount val="1"/>
                <c:pt idx="0">
                  <c:v>Escenario 1</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Gráficos!$AD$6:$AD$735</c:f>
              <c:numCache>
                <c:formatCode>0.0000</c:formatCode>
                <c:ptCount val="730"/>
                <c:pt idx="0">
                  <c:v>1.5805584334486407</c:v>
                </c:pt>
                <c:pt idx="1">
                  <c:v>1.5648583659198003</c:v>
                </c:pt>
                <c:pt idx="2">
                  <c:v>1.5577257976777632</c:v>
                </c:pt>
                <c:pt idx="3">
                  <c:v>1.5548920454977266</c:v>
                </c:pt>
                <c:pt idx="4">
                  <c:v>1.5411800411742542</c:v>
                </c:pt>
                <c:pt idx="5">
                  <c:v>1.5303699611436223</c:v>
                </c:pt>
                <c:pt idx="6">
                  <c:v>1.5228016593837665</c:v>
                </c:pt>
                <c:pt idx="7">
                  <c:v>1.5064141464672658</c:v>
                </c:pt>
                <c:pt idx="8">
                  <c:v>1.5062904427933159</c:v>
                </c:pt>
                <c:pt idx="9">
                  <c:v>1.4987481114002501</c:v>
                </c:pt>
                <c:pt idx="10">
                  <c:v>1.4975366982715641</c:v>
                </c:pt>
                <c:pt idx="11">
                  <c:v>1.4830191522056075</c:v>
                </c:pt>
                <c:pt idx="12">
                  <c:v>1.4829052572534689</c:v>
                </c:pt>
                <c:pt idx="13">
                  <c:v>1.4737755596417648</c:v>
                </c:pt>
                <c:pt idx="14">
                  <c:v>1.4734133794728221</c:v>
                </c:pt>
                <c:pt idx="15">
                  <c:v>1.4599106176946681</c:v>
                </c:pt>
                <c:pt idx="16">
                  <c:v>1.4498536914618381</c:v>
                </c:pt>
                <c:pt idx="17">
                  <c:v>1.4374589430568934</c:v>
                </c:pt>
                <c:pt idx="18">
                  <c:v>1.4267383141854817</c:v>
                </c:pt>
                <c:pt idx="19">
                  <c:v>1.4150327181942894</c:v>
                </c:pt>
                <c:pt idx="20">
                  <c:v>1.4143852798942165</c:v>
                </c:pt>
                <c:pt idx="21">
                  <c:v>1.4041345965709784</c:v>
                </c:pt>
                <c:pt idx="22">
                  <c:v>1.3941471477070182</c:v>
                </c:pt>
                <c:pt idx="23">
                  <c:v>1.3931781364829225</c:v>
                </c:pt>
                <c:pt idx="24">
                  <c:v>1.3855874605318119</c:v>
                </c:pt>
                <c:pt idx="25">
                  <c:v>1.3820712785994362</c:v>
                </c:pt>
                <c:pt idx="26">
                  <c:v>1.3719934781202723</c:v>
                </c:pt>
                <c:pt idx="27">
                  <c:v>1.3698497559039486</c:v>
                </c:pt>
                <c:pt idx="28">
                  <c:v>1.3672340249694772</c:v>
                </c:pt>
                <c:pt idx="29">
                  <c:v>1.3631922186292424</c:v>
                </c:pt>
                <c:pt idx="30">
                  <c:v>1.3600308699361219</c:v>
                </c:pt>
                <c:pt idx="31">
                  <c:v>1.3561482525485005</c:v>
                </c:pt>
                <c:pt idx="32">
                  <c:v>1.3506791602496473</c:v>
                </c:pt>
                <c:pt idx="33">
                  <c:v>1.3460046669321482</c:v>
                </c:pt>
                <c:pt idx="34">
                  <c:v>1.3385595912088191</c:v>
                </c:pt>
                <c:pt idx="35">
                  <c:v>1.3365424851641481</c:v>
                </c:pt>
                <c:pt idx="36">
                  <c:v>1.3318653142787829</c:v>
                </c:pt>
                <c:pt idx="37">
                  <c:v>1.3317700924067963</c:v>
                </c:pt>
                <c:pt idx="38">
                  <c:v>1.330360346776144</c:v>
                </c:pt>
                <c:pt idx="39">
                  <c:v>1.3295982254478345</c:v>
                </c:pt>
                <c:pt idx="40">
                  <c:v>1.3257807881642485</c:v>
                </c:pt>
                <c:pt idx="41">
                  <c:v>1.3222970151577855</c:v>
                </c:pt>
                <c:pt idx="42">
                  <c:v>1.3177557480229285</c:v>
                </c:pt>
                <c:pt idx="43">
                  <c:v>1.3152282711521106</c:v>
                </c:pt>
                <c:pt idx="44">
                  <c:v>1.3124907731850008</c:v>
                </c:pt>
                <c:pt idx="45">
                  <c:v>1.3088909800656969</c:v>
                </c:pt>
                <c:pt idx="46">
                  <c:v>1.3079081234326637</c:v>
                </c:pt>
                <c:pt idx="47">
                  <c:v>1.3012578531495296</c:v>
                </c:pt>
                <c:pt idx="48">
                  <c:v>1.3003769400968364</c:v>
                </c:pt>
                <c:pt idx="49">
                  <c:v>1.2968197826969674</c:v>
                </c:pt>
                <c:pt idx="50">
                  <c:v>1.2919926594494502</c:v>
                </c:pt>
                <c:pt idx="51">
                  <c:v>1.2915009168344249</c:v>
                </c:pt>
                <c:pt idx="52">
                  <c:v>1.2906325162907712</c:v>
                </c:pt>
                <c:pt idx="53">
                  <c:v>1.2895277670440048</c:v>
                </c:pt>
                <c:pt idx="54">
                  <c:v>1.2887993145401522</c:v>
                </c:pt>
                <c:pt idx="55">
                  <c:v>1.2881816425289949</c:v>
                </c:pt>
                <c:pt idx="56">
                  <c:v>1.2870890816900762</c:v>
                </c:pt>
                <c:pt idx="57">
                  <c:v>1.2844956970008812</c:v>
                </c:pt>
                <c:pt idx="58">
                  <c:v>1.2763148225825838</c:v>
                </c:pt>
                <c:pt idx="59">
                  <c:v>1.2761147673065636</c:v>
                </c:pt>
                <c:pt idx="60">
                  <c:v>1.2749351754036073</c:v>
                </c:pt>
                <c:pt idx="61">
                  <c:v>1.2739010363186394</c:v>
                </c:pt>
                <c:pt idx="62">
                  <c:v>1.2723634551400604</c:v>
                </c:pt>
                <c:pt idx="63">
                  <c:v>1.2712417509289402</c:v>
                </c:pt>
                <c:pt idx="64">
                  <c:v>1.2703600648948425</c:v>
                </c:pt>
                <c:pt idx="65">
                  <c:v>1.2697084085570485</c:v>
                </c:pt>
                <c:pt idx="66">
                  <c:v>1.2688558772953247</c:v>
                </c:pt>
                <c:pt idx="67">
                  <c:v>1.2682942579263852</c:v>
                </c:pt>
                <c:pt idx="68">
                  <c:v>1.2668070860991898</c:v>
                </c:pt>
                <c:pt idx="69">
                  <c:v>1.2612179831549895</c:v>
                </c:pt>
                <c:pt idx="70">
                  <c:v>1.2608508717105882</c:v>
                </c:pt>
                <c:pt idx="71">
                  <c:v>1.2557810366983519</c:v>
                </c:pt>
                <c:pt idx="72">
                  <c:v>1.2547551459223065</c:v>
                </c:pt>
                <c:pt idx="73">
                  <c:v>1.25100298092893</c:v>
                </c:pt>
                <c:pt idx="74">
                  <c:v>1.2506246313819132</c:v>
                </c:pt>
                <c:pt idx="75">
                  <c:v>1.2483907064845003</c:v>
                </c:pt>
                <c:pt idx="76">
                  <c:v>1.2477916981367385</c:v>
                </c:pt>
                <c:pt idx="77">
                  <c:v>1.245130502314862</c:v>
                </c:pt>
                <c:pt idx="78">
                  <c:v>1.2447657767346298</c:v>
                </c:pt>
                <c:pt idx="79">
                  <c:v>1.2407142931368853</c:v>
                </c:pt>
                <c:pt idx="80">
                  <c:v>1.2360605096994788</c:v>
                </c:pt>
                <c:pt idx="81">
                  <c:v>1.2352060328554222</c:v>
                </c:pt>
                <c:pt idx="82">
                  <c:v>1.2350853713539778</c:v>
                </c:pt>
                <c:pt idx="83">
                  <c:v>1.2309259413532205</c:v>
                </c:pt>
                <c:pt idx="84">
                  <c:v>1.2273490219405274</c:v>
                </c:pt>
                <c:pt idx="85">
                  <c:v>1.2232290483128216</c:v>
                </c:pt>
                <c:pt idx="86">
                  <c:v>1.2217420286533591</c:v>
                </c:pt>
                <c:pt idx="87">
                  <c:v>1.2215755738764265</c:v>
                </c:pt>
                <c:pt idx="88">
                  <c:v>1.2207130331636096</c:v>
                </c:pt>
                <c:pt idx="89">
                  <c:v>1.2203226756903935</c:v>
                </c:pt>
                <c:pt idx="90">
                  <c:v>1.2164858622243395</c:v>
                </c:pt>
                <c:pt idx="91">
                  <c:v>1.2115196038085869</c:v>
                </c:pt>
                <c:pt idx="92">
                  <c:v>1.209950317333788</c:v>
                </c:pt>
                <c:pt idx="93">
                  <c:v>1.207554974332727</c:v>
                </c:pt>
                <c:pt idx="94">
                  <c:v>1.2069927620541843</c:v>
                </c:pt>
                <c:pt idx="95">
                  <c:v>1.2045913049985115</c:v>
                </c:pt>
                <c:pt idx="96">
                  <c:v>1.2043095697757755</c:v>
                </c:pt>
                <c:pt idx="97">
                  <c:v>1.2040299673301091</c:v>
                </c:pt>
                <c:pt idx="98">
                  <c:v>1.202216593523463</c:v>
                </c:pt>
                <c:pt idx="99">
                  <c:v>1.2010610229862189</c:v>
                </c:pt>
                <c:pt idx="100">
                  <c:v>1.2004409895875197</c:v>
                </c:pt>
                <c:pt idx="101">
                  <c:v>1.1942053091021694</c:v>
                </c:pt>
                <c:pt idx="102">
                  <c:v>1.1916558870304772</c:v>
                </c:pt>
                <c:pt idx="103">
                  <c:v>1.1907211002717464</c:v>
                </c:pt>
                <c:pt idx="104">
                  <c:v>1.1853963690511975</c:v>
                </c:pt>
                <c:pt idx="105">
                  <c:v>1.181873729787368</c:v>
                </c:pt>
                <c:pt idx="106">
                  <c:v>1.1807188591759572</c:v>
                </c:pt>
                <c:pt idx="107">
                  <c:v>1.1799364876621901</c:v>
                </c:pt>
                <c:pt idx="108">
                  <c:v>1.1790623635618547</c:v>
                </c:pt>
                <c:pt idx="109">
                  <c:v>1.178112567121997</c:v>
                </c:pt>
                <c:pt idx="110">
                  <c:v>1.1756763972589228</c:v>
                </c:pt>
                <c:pt idx="111">
                  <c:v>1.175470098585669</c:v>
                </c:pt>
                <c:pt idx="112">
                  <c:v>1.1749789863866917</c:v>
                </c:pt>
                <c:pt idx="113">
                  <c:v>1.1728288890761773</c:v>
                </c:pt>
                <c:pt idx="114">
                  <c:v>1.1700125936691093</c:v>
                </c:pt>
                <c:pt idx="115">
                  <c:v>1.1670648848683198</c:v>
                </c:pt>
                <c:pt idx="116">
                  <c:v>1.1619350252640519</c:v>
                </c:pt>
                <c:pt idx="117">
                  <c:v>1.161665292653975</c:v>
                </c:pt>
                <c:pt idx="118">
                  <c:v>1.1604596485569045</c:v>
                </c:pt>
                <c:pt idx="119">
                  <c:v>1.1565838036719558</c:v>
                </c:pt>
                <c:pt idx="120">
                  <c:v>1.1564392326301032</c:v>
                </c:pt>
                <c:pt idx="121">
                  <c:v>1.1549510591955676</c:v>
                </c:pt>
                <c:pt idx="122">
                  <c:v>1.1533548483149143</c:v>
                </c:pt>
                <c:pt idx="123">
                  <c:v>1.1492416482064434</c:v>
                </c:pt>
                <c:pt idx="124">
                  <c:v>1.1487542667930544</c:v>
                </c:pt>
                <c:pt idx="125">
                  <c:v>1.1487243806240757</c:v>
                </c:pt>
                <c:pt idx="126">
                  <c:v>1.142667412334224</c:v>
                </c:pt>
                <c:pt idx="127">
                  <c:v>1.1421522419951109</c:v>
                </c:pt>
                <c:pt idx="128">
                  <c:v>1.1418617877686619</c:v>
                </c:pt>
                <c:pt idx="129">
                  <c:v>1.1390570078335032</c:v>
                </c:pt>
                <c:pt idx="130">
                  <c:v>1.1366701875358554</c:v>
                </c:pt>
                <c:pt idx="131">
                  <c:v>1.1314142022109979</c:v>
                </c:pt>
                <c:pt idx="132">
                  <c:v>1.1307116808036199</c:v>
                </c:pt>
                <c:pt idx="133">
                  <c:v>1.1305500693669834</c:v>
                </c:pt>
                <c:pt idx="134">
                  <c:v>1.1300446952980052</c:v>
                </c:pt>
                <c:pt idx="135">
                  <c:v>1.1247874802238591</c:v>
                </c:pt>
                <c:pt idx="136">
                  <c:v>1.1239718106903731</c:v>
                </c:pt>
                <c:pt idx="137">
                  <c:v>1.1238442995286424</c:v>
                </c:pt>
                <c:pt idx="138">
                  <c:v>1.1236738513162485</c:v>
                </c:pt>
                <c:pt idx="139">
                  <c:v>1.1217835939781757</c:v>
                </c:pt>
                <c:pt idx="140">
                  <c:v>1.1188961126072621</c:v>
                </c:pt>
                <c:pt idx="141">
                  <c:v>1.113986942174046</c:v>
                </c:pt>
                <c:pt idx="142">
                  <c:v>1.1131265683130847</c:v>
                </c:pt>
                <c:pt idx="143">
                  <c:v>1.1085389562592272</c:v>
                </c:pt>
                <c:pt idx="144">
                  <c:v>1.1077359589637299</c:v>
                </c:pt>
                <c:pt idx="145">
                  <c:v>1.1064872012975155</c:v>
                </c:pt>
                <c:pt idx="146">
                  <c:v>1.1063337845802679</c:v>
                </c:pt>
                <c:pt idx="147">
                  <c:v>1.1047877903603669</c:v>
                </c:pt>
                <c:pt idx="148">
                  <c:v>1.1006031825817335</c:v>
                </c:pt>
                <c:pt idx="149">
                  <c:v>1.0992398966522416</c:v>
                </c:pt>
                <c:pt idx="150">
                  <c:v>1.096769993756959</c:v>
                </c:pt>
                <c:pt idx="151">
                  <c:v>1.0948869780951935</c:v>
                </c:pt>
                <c:pt idx="152">
                  <c:v>1.0892286712474075</c:v>
                </c:pt>
                <c:pt idx="153">
                  <c:v>1.0877173098028976</c:v>
                </c:pt>
                <c:pt idx="154">
                  <c:v>1.0853530188579774</c:v>
                </c:pt>
                <c:pt idx="155">
                  <c:v>1.0836072894625923</c:v>
                </c:pt>
                <c:pt idx="156">
                  <c:v>1.0800419661600693</c:v>
                </c:pt>
                <c:pt idx="157">
                  <c:v>1.0798053636075042</c:v>
                </c:pt>
                <c:pt idx="158">
                  <c:v>1.0780184711239305</c:v>
                </c:pt>
                <c:pt idx="159">
                  <c:v>1.0727705847175453</c:v>
                </c:pt>
                <c:pt idx="160">
                  <c:v>1.0724608061313234</c:v>
                </c:pt>
                <c:pt idx="161">
                  <c:v>1.0707471102851749</c:v>
                </c:pt>
                <c:pt idx="162">
                  <c:v>1.0670445360443319</c:v>
                </c:pt>
                <c:pt idx="163">
                  <c:v>1.0631173781817196</c:v>
                </c:pt>
                <c:pt idx="164">
                  <c:v>1.0572463567444523</c:v>
                </c:pt>
                <c:pt idx="165">
                  <c:v>1.0570618489619474</c:v>
                </c:pt>
                <c:pt idx="166">
                  <c:v>1.0567838812727479</c:v>
                </c:pt>
                <c:pt idx="167">
                  <c:v>1.054504893548041</c:v>
                </c:pt>
                <c:pt idx="168">
                  <c:v>1.0526985061302472</c:v>
                </c:pt>
                <c:pt idx="169">
                  <c:v>1.0463538551195484</c:v>
                </c:pt>
                <c:pt idx="170">
                  <c:v>1.0417143345284461</c:v>
                </c:pt>
                <c:pt idx="171">
                  <c:v>1.0391422977822884</c:v>
                </c:pt>
                <c:pt idx="172">
                  <c:v>1.0385750795155606</c:v>
                </c:pt>
                <c:pt idx="173">
                  <c:v>1.0354491402287056</c:v>
                </c:pt>
                <c:pt idx="174">
                  <c:v>1.0347084549413592</c:v>
                </c:pt>
                <c:pt idx="175">
                  <c:v>1.0323236207639568</c:v>
                </c:pt>
                <c:pt idx="176">
                  <c:v>1.0296898825545775</c:v>
                </c:pt>
                <c:pt idx="177">
                  <c:v>1.0261151116139442</c:v>
                </c:pt>
                <c:pt idx="178">
                  <c:v>1.0234254078903204</c:v>
                </c:pt>
                <c:pt idx="179">
                  <c:v>1.0230063203960176</c:v>
                </c:pt>
                <c:pt idx="180">
                  <c:v>1.0197043452400802</c:v>
                </c:pt>
                <c:pt idx="181">
                  <c:v>1.0175224222830099</c:v>
                </c:pt>
                <c:pt idx="182">
                  <c:v>1.0169055413244139</c:v>
                </c:pt>
                <c:pt idx="183">
                  <c:v>1.0137532967467384</c:v>
                </c:pt>
                <c:pt idx="184">
                  <c:v>1.0135747508184405</c:v>
                </c:pt>
                <c:pt idx="185">
                  <c:v>1.0105304849331891</c:v>
                </c:pt>
                <c:pt idx="186">
                  <c:v>1.0086265683105671</c:v>
                </c:pt>
                <c:pt idx="187">
                  <c:v>1.0025770075667242</c:v>
                </c:pt>
                <c:pt idx="188">
                  <c:v>1.0016121573583152</c:v>
                </c:pt>
                <c:pt idx="189">
                  <c:v>1.000051725879022</c:v>
                </c:pt>
                <c:pt idx="190">
                  <c:v>0.99812862739621466</c:v>
                </c:pt>
                <c:pt idx="191">
                  <c:v>0.99397494587035295</c:v>
                </c:pt>
                <c:pt idx="192">
                  <c:v>0.99334773081980821</c:v>
                </c:pt>
                <c:pt idx="193">
                  <c:v>0.99329932446781033</c:v>
                </c:pt>
                <c:pt idx="194">
                  <c:v>0.99216720712323248</c:v>
                </c:pt>
                <c:pt idx="195">
                  <c:v>0.98783555554378755</c:v>
                </c:pt>
                <c:pt idx="196">
                  <c:v>0.98737303639162544</c:v>
                </c:pt>
                <c:pt idx="197">
                  <c:v>0.98638801829699863</c:v>
                </c:pt>
                <c:pt idx="198">
                  <c:v>0.98490571531048732</c:v>
                </c:pt>
                <c:pt idx="199">
                  <c:v>0.98286466647724746</c:v>
                </c:pt>
                <c:pt idx="200">
                  <c:v>0.98201215447452828</c:v>
                </c:pt>
                <c:pt idx="201">
                  <c:v>0.9779880590118406</c:v>
                </c:pt>
                <c:pt idx="202">
                  <c:v>0.97768536619430479</c:v>
                </c:pt>
                <c:pt idx="203">
                  <c:v>0.97679729755278455</c:v>
                </c:pt>
                <c:pt idx="204">
                  <c:v>0.97390344289044994</c:v>
                </c:pt>
                <c:pt idx="205">
                  <c:v>0.97179057261903268</c:v>
                </c:pt>
                <c:pt idx="206">
                  <c:v>0.97157366725807526</c:v>
                </c:pt>
                <c:pt idx="207">
                  <c:v>0.96988604243409426</c:v>
                </c:pt>
                <c:pt idx="208">
                  <c:v>0.96750608804099414</c:v>
                </c:pt>
                <c:pt idx="209">
                  <c:v>0.96637474863363004</c:v>
                </c:pt>
                <c:pt idx="210">
                  <c:v>0.96304373562284429</c:v>
                </c:pt>
                <c:pt idx="211">
                  <c:v>0.96118154369976549</c:v>
                </c:pt>
                <c:pt idx="212">
                  <c:v>0.95598810593515282</c:v>
                </c:pt>
                <c:pt idx="213">
                  <c:v>0.95493740131762794</c:v>
                </c:pt>
                <c:pt idx="214">
                  <c:v>0.95411829850075369</c:v>
                </c:pt>
                <c:pt idx="215">
                  <c:v>0.95185298070958702</c:v>
                </c:pt>
                <c:pt idx="216">
                  <c:v>0.95079105914045381</c:v>
                </c:pt>
                <c:pt idx="217">
                  <c:v>0.94844768261443879</c:v>
                </c:pt>
                <c:pt idx="218">
                  <c:v>0.9455874638913655</c:v>
                </c:pt>
                <c:pt idx="219">
                  <c:v>0.94429598979050322</c:v>
                </c:pt>
                <c:pt idx="220">
                  <c:v>0.94339132618260835</c:v>
                </c:pt>
                <c:pt idx="221">
                  <c:v>0.9427298262689201</c:v>
                </c:pt>
                <c:pt idx="222">
                  <c:v>0.94037423579189394</c:v>
                </c:pt>
                <c:pt idx="223">
                  <c:v>0.93848161019509824</c:v>
                </c:pt>
                <c:pt idx="224">
                  <c:v>0.93691134542962662</c:v>
                </c:pt>
                <c:pt idx="225">
                  <c:v>0.93660986273498803</c:v>
                </c:pt>
                <c:pt idx="226">
                  <c:v>0.93514767804423937</c:v>
                </c:pt>
                <c:pt idx="227">
                  <c:v>0.93356281407111807</c:v>
                </c:pt>
                <c:pt idx="228">
                  <c:v>0.92990455115077897</c:v>
                </c:pt>
                <c:pt idx="229">
                  <c:v>0.92866976304526894</c:v>
                </c:pt>
                <c:pt idx="230">
                  <c:v>0.92464129396029426</c:v>
                </c:pt>
                <c:pt idx="231">
                  <c:v>0.92378367256470462</c:v>
                </c:pt>
                <c:pt idx="232">
                  <c:v>0.92191113328090812</c:v>
                </c:pt>
                <c:pt idx="233">
                  <c:v>0.92123613632594081</c:v>
                </c:pt>
                <c:pt idx="234">
                  <c:v>0.91937862529631853</c:v>
                </c:pt>
                <c:pt idx="235">
                  <c:v>0.91889887327626041</c:v>
                </c:pt>
                <c:pt idx="236">
                  <c:v>0.91694474185420116</c:v>
                </c:pt>
                <c:pt idx="237">
                  <c:v>0.91411559808587572</c:v>
                </c:pt>
                <c:pt idx="238">
                  <c:v>0.91401225119043283</c:v>
                </c:pt>
                <c:pt idx="239">
                  <c:v>0.91189079816054341</c:v>
                </c:pt>
                <c:pt idx="240">
                  <c:v>0.91113557288848646</c:v>
                </c:pt>
                <c:pt idx="241">
                  <c:v>0.90912111638187354</c:v>
                </c:pt>
                <c:pt idx="242">
                  <c:v>0.90885134608259699</c:v>
                </c:pt>
                <c:pt idx="243">
                  <c:v>0.90708959051665661</c:v>
                </c:pt>
                <c:pt idx="244">
                  <c:v>0.90657602748001154</c:v>
                </c:pt>
                <c:pt idx="245">
                  <c:v>0.90422263968328076</c:v>
                </c:pt>
                <c:pt idx="246">
                  <c:v>0.90358509735963677</c:v>
                </c:pt>
                <c:pt idx="247">
                  <c:v>0.89989673462713471</c:v>
                </c:pt>
                <c:pt idx="248">
                  <c:v>0.89931342825189176</c:v>
                </c:pt>
                <c:pt idx="249">
                  <c:v>0.89530484151694179</c:v>
                </c:pt>
                <c:pt idx="250">
                  <c:v>0.89439045343128598</c:v>
                </c:pt>
                <c:pt idx="251">
                  <c:v>0.89241489786727768</c:v>
                </c:pt>
                <c:pt idx="252">
                  <c:v>0.89185919053476659</c:v>
                </c:pt>
                <c:pt idx="253">
                  <c:v>0.88945035947762641</c:v>
                </c:pt>
                <c:pt idx="254">
                  <c:v>0.88787068148890103</c:v>
                </c:pt>
                <c:pt idx="255">
                  <c:v>0.88503460074641294</c:v>
                </c:pt>
                <c:pt idx="256">
                  <c:v>0.88451098172863563</c:v>
                </c:pt>
                <c:pt idx="257">
                  <c:v>0.87957125296604055</c:v>
                </c:pt>
                <c:pt idx="258">
                  <c:v>0.87778380864998329</c:v>
                </c:pt>
                <c:pt idx="259">
                  <c:v>0.87732429973457671</c:v>
                </c:pt>
                <c:pt idx="260">
                  <c:v>0.87732272819069834</c:v>
                </c:pt>
                <c:pt idx="261">
                  <c:v>0.87463015725248716</c:v>
                </c:pt>
                <c:pt idx="262">
                  <c:v>0.87279728192594708</c:v>
                </c:pt>
                <c:pt idx="263">
                  <c:v>0.86968674245013855</c:v>
                </c:pt>
                <c:pt idx="264">
                  <c:v>0.86871241520336828</c:v>
                </c:pt>
                <c:pt idx="265">
                  <c:v>0.86396614369738234</c:v>
                </c:pt>
                <c:pt idx="266">
                  <c:v>0.86336006530087794</c:v>
                </c:pt>
                <c:pt idx="267">
                  <c:v>0.86293448062869837</c:v>
                </c:pt>
                <c:pt idx="268">
                  <c:v>0.86284092442915417</c:v>
                </c:pt>
                <c:pt idx="269">
                  <c:v>0.85814114312566847</c:v>
                </c:pt>
                <c:pt idx="270">
                  <c:v>0.85582762236518317</c:v>
                </c:pt>
                <c:pt idx="271">
                  <c:v>0.85472110441315974</c:v>
                </c:pt>
                <c:pt idx="272">
                  <c:v>0.85128159338726606</c:v>
                </c:pt>
                <c:pt idx="273">
                  <c:v>0.85110326482132093</c:v>
                </c:pt>
                <c:pt idx="274">
                  <c:v>0.85003467773275188</c:v>
                </c:pt>
                <c:pt idx="275">
                  <c:v>0.84901728632667561</c:v>
                </c:pt>
                <c:pt idx="276">
                  <c:v>0.84859074997794726</c:v>
                </c:pt>
                <c:pt idx="277">
                  <c:v>0.84111964974688513</c:v>
                </c:pt>
                <c:pt idx="278">
                  <c:v>0.8354524678940578</c:v>
                </c:pt>
                <c:pt idx="279">
                  <c:v>0.8347755745223755</c:v>
                </c:pt>
                <c:pt idx="280">
                  <c:v>0.83445474899962269</c:v>
                </c:pt>
                <c:pt idx="281">
                  <c:v>0.83441025907590094</c:v>
                </c:pt>
                <c:pt idx="282">
                  <c:v>0.83355794853186493</c:v>
                </c:pt>
                <c:pt idx="283">
                  <c:v>0.82857131777849435</c:v>
                </c:pt>
                <c:pt idx="284">
                  <c:v>0.82845784809452883</c:v>
                </c:pt>
                <c:pt idx="285">
                  <c:v>0.82839185892152178</c:v>
                </c:pt>
                <c:pt idx="286">
                  <c:v>0.82082328388651526</c:v>
                </c:pt>
                <c:pt idx="287">
                  <c:v>0.82062716544805903</c:v>
                </c:pt>
                <c:pt idx="288">
                  <c:v>0.82039937006934593</c:v>
                </c:pt>
                <c:pt idx="289">
                  <c:v>0.81790828140895244</c:v>
                </c:pt>
                <c:pt idx="290">
                  <c:v>0.81772089861134045</c:v>
                </c:pt>
                <c:pt idx="291">
                  <c:v>0.81203395722941107</c:v>
                </c:pt>
                <c:pt idx="292">
                  <c:v>0.80765270203775708</c:v>
                </c:pt>
                <c:pt idx="293">
                  <c:v>0.80745686979463493</c:v>
                </c:pt>
                <c:pt idx="294">
                  <c:v>0.80674968134682656</c:v>
                </c:pt>
                <c:pt idx="295">
                  <c:v>0.80644394687091803</c:v>
                </c:pt>
                <c:pt idx="296">
                  <c:v>0.80404375697744035</c:v>
                </c:pt>
                <c:pt idx="297">
                  <c:v>0.80127726401922694</c:v>
                </c:pt>
                <c:pt idx="298">
                  <c:v>0.79862217792055246</c:v>
                </c:pt>
                <c:pt idx="299">
                  <c:v>0.79549916677193711</c:v>
                </c:pt>
                <c:pt idx="300">
                  <c:v>0.79300976723558414</c:v>
                </c:pt>
                <c:pt idx="301">
                  <c:v>0.79277597371017383</c:v>
                </c:pt>
                <c:pt idx="302">
                  <c:v>0.79064079449184821</c:v>
                </c:pt>
                <c:pt idx="303">
                  <c:v>0.7888729832574144</c:v>
                </c:pt>
                <c:pt idx="304">
                  <c:v>0.78694065410779734</c:v>
                </c:pt>
                <c:pt idx="305">
                  <c:v>0.78512700850493244</c:v>
                </c:pt>
                <c:pt idx="306">
                  <c:v>0.78486334820582149</c:v>
                </c:pt>
                <c:pt idx="307">
                  <c:v>0.779209034362077</c:v>
                </c:pt>
                <c:pt idx="308">
                  <c:v>0.77898371521513754</c:v>
                </c:pt>
                <c:pt idx="309">
                  <c:v>0.77893706990996059</c:v>
                </c:pt>
                <c:pt idx="310">
                  <c:v>0.77769071397633482</c:v>
                </c:pt>
                <c:pt idx="311">
                  <c:v>0.7751810020719756</c:v>
                </c:pt>
                <c:pt idx="312">
                  <c:v>0.77346254247737212</c:v>
                </c:pt>
                <c:pt idx="313">
                  <c:v>0.76971028146641118</c:v>
                </c:pt>
                <c:pt idx="314">
                  <c:v>0.76928115333776181</c:v>
                </c:pt>
                <c:pt idx="315">
                  <c:v>0.76810233756933277</c:v>
                </c:pt>
                <c:pt idx="316">
                  <c:v>0.76768485025666666</c:v>
                </c:pt>
                <c:pt idx="317">
                  <c:v>0.76619458638013738</c:v>
                </c:pt>
                <c:pt idx="318">
                  <c:v>0.765521391009095</c:v>
                </c:pt>
                <c:pt idx="319">
                  <c:v>0.7636187559888401</c:v>
                </c:pt>
                <c:pt idx="320">
                  <c:v>0.76321121524483582</c:v>
                </c:pt>
                <c:pt idx="321">
                  <c:v>0.76279340644417071</c:v>
                </c:pt>
                <c:pt idx="322">
                  <c:v>0.75764781565227235</c:v>
                </c:pt>
                <c:pt idx="323">
                  <c:v>0.75752380025518784</c:v>
                </c:pt>
                <c:pt idx="324">
                  <c:v>0.75469542593263594</c:v>
                </c:pt>
                <c:pt idx="325">
                  <c:v>0.75343649754674158</c:v>
                </c:pt>
                <c:pt idx="326">
                  <c:v>0.75229108805793365</c:v>
                </c:pt>
                <c:pt idx="327">
                  <c:v>0.75195552053982195</c:v>
                </c:pt>
                <c:pt idx="328">
                  <c:v>0.7475167435196105</c:v>
                </c:pt>
                <c:pt idx="329">
                  <c:v>0.74709461287335832</c:v>
                </c:pt>
                <c:pt idx="330">
                  <c:v>0.74666736828262359</c:v>
                </c:pt>
                <c:pt idx="331">
                  <c:v>0.74603848801930095</c:v>
                </c:pt>
                <c:pt idx="332">
                  <c:v>0.74550338674631145</c:v>
                </c:pt>
                <c:pt idx="333">
                  <c:v>0.7426595453050584</c:v>
                </c:pt>
                <c:pt idx="334">
                  <c:v>0.74193404950369712</c:v>
                </c:pt>
                <c:pt idx="335">
                  <c:v>0.74149225116259976</c:v>
                </c:pt>
                <c:pt idx="336">
                  <c:v>0.74010494308136621</c:v>
                </c:pt>
                <c:pt idx="337">
                  <c:v>0.73794735983567494</c:v>
                </c:pt>
                <c:pt idx="338">
                  <c:v>0.73680913594087649</c:v>
                </c:pt>
                <c:pt idx="339">
                  <c:v>0.73636712933071291</c:v>
                </c:pt>
                <c:pt idx="340">
                  <c:v>0.73343881632113428</c:v>
                </c:pt>
                <c:pt idx="341">
                  <c:v>0.73182242548871934</c:v>
                </c:pt>
                <c:pt idx="342">
                  <c:v>0.73171962333629659</c:v>
                </c:pt>
                <c:pt idx="343">
                  <c:v>0.7316900155056959</c:v>
                </c:pt>
                <c:pt idx="344">
                  <c:v>0.73128006277147362</c:v>
                </c:pt>
                <c:pt idx="345">
                  <c:v>0.72898842953088727</c:v>
                </c:pt>
                <c:pt idx="346">
                  <c:v>0.72666526667395648</c:v>
                </c:pt>
                <c:pt idx="347">
                  <c:v>0.72622862931063747</c:v>
                </c:pt>
                <c:pt idx="348">
                  <c:v>0.72588015467185929</c:v>
                </c:pt>
                <c:pt idx="349">
                  <c:v>0.72246946716935834</c:v>
                </c:pt>
                <c:pt idx="350">
                  <c:v>0.72233796103557135</c:v>
                </c:pt>
                <c:pt idx="351">
                  <c:v>0.72231396451500807</c:v>
                </c:pt>
                <c:pt idx="352">
                  <c:v>0.72164582302394065</c:v>
                </c:pt>
                <c:pt idx="353">
                  <c:v>0.72121218067878123</c:v>
                </c:pt>
                <c:pt idx="354">
                  <c:v>0.7166610512076802</c:v>
                </c:pt>
                <c:pt idx="355">
                  <c:v>0.71648258707901791</c:v>
                </c:pt>
                <c:pt idx="356">
                  <c:v>0.71623040032760465</c:v>
                </c:pt>
                <c:pt idx="357">
                  <c:v>0.71171071172620093</c:v>
                </c:pt>
                <c:pt idx="358">
                  <c:v>0.71128303483875266</c:v>
                </c:pt>
                <c:pt idx="359">
                  <c:v>0.7080336233330089</c:v>
                </c:pt>
                <c:pt idx="360">
                  <c:v>0.70678421723163443</c:v>
                </c:pt>
                <c:pt idx="361">
                  <c:v>0.70636984389401047</c:v>
                </c:pt>
                <c:pt idx="362">
                  <c:v>0.70237010578233794</c:v>
                </c:pt>
                <c:pt idx="363">
                  <c:v>0.70214313290340724</c:v>
                </c:pt>
                <c:pt idx="364">
                  <c:v>0.70149059094883826</c:v>
                </c:pt>
                <c:pt idx="365">
                  <c:v>0.70099745977411065</c:v>
                </c:pt>
                <c:pt idx="366">
                  <c:v>0.69710689080398225</c:v>
                </c:pt>
                <c:pt idx="367">
                  <c:v>0.69664504148626472</c:v>
                </c:pt>
                <c:pt idx="368">
                  <c:v>0.69399162723444541</c:v>
                </c:pt>
                <c:pt idx="369">
                  <c:v>0.69183296268255345</c:v>
                </c:pt>
                <c:pt idx="370">
                  <c:v>0.69087677195537356</c:v>
                </c:pt>
                <c:pt idx="371">
                  <c:v>0.68779177658793911</c:v>
                </c:pt>
                <c:pt idx="372">
                  <c:v>0.68705412333585103</c:v>
                </c:pt>
                <c:pt idx="373">
                  <c:v>0.68561495634450109</c:v>
                </c:pt>
                <c:pt idx="374">
                  <c:v>0.68354735043947246</c:v>
                </c:pt>
                <c:pt idx="375">
                  <c:v>0.68277898988838859</c:v>
                </c:pt>
                <c:pt idx="376">
                  <c:v>0.68223456688646533</c:v>
                </c:pt>
                <c:pt idx="377">
                  <c:v>0.68199719510304679</c:v>
                </c:pt>
                <c:pt idx="378">
                  <c:v>0.67801392365702762</c:v>
                </c:pt>
                <c:pt idx="379">
                  <c:v>0.67782599905161289</c:v>
                </c:pt>
                <c:pt idx="380">
                  <c:v>0.67630582079722312</c:v>
                </c:pt>
                <c:pt idx="381">
                  <c:v>0.67555376595254291</c:v>
                </c:pt>
                <c:pt idx="382">
                  <c:v>0.6733214573300198</c:v>
                </c:pt>
                <c:pt idx="383">
                  <c:v>0.67295772766522732</c:v>
                </c:pt>
                <c:pt idx="384">
                  <c:v>0.67000927455026327</c:v>
                </c:pt>
                <c:pt idx="385">
                  <c:v>0.6698537378344126</c:v>
                </c:pt>
                <c:pt idx="386">
                  <c:v>0.66397508211435352</c:v>
                </c:pt>
                <c:pt idx="387">
                  <c:v>0.66268709822859417</c:v>
                </c:pt>
                <c:pt idx="388">
                  <c:v>0.66029885717151782</c:v>
                </c:pt>
                <c:pt idx="389">
                  <c:v>0.6591268093405539</c:v>
                </c:pt>
                <c:pt idx="390">
                  <c:v>0.65532292347522503</c:v>
                </c:pt>
                <c:pt idx="391">
                  <c:v>0.65467594853569988</c:v>
                </c:pt>
                <c:pt idx="392">
                  <c:v>0.65452512065425106</c:v>
                </c:pt>
                <c:pt idx="393">
                  <c:v>0.65424451278424622</c:v>
                </c:pt>
                <c:pt idx="394">
                  <c:v>0.6503870733393351</c:v>
                </c:pt>
                <c:pt idx="395">
                  <c:v>0.6499949033411635</c:v>
                </c:pt>
                <c:pt idx="396">
                  <c:v>0.64388190117254673</c:v>
                </c:pt>
                <c:pt idx="397">
                  <c:v>0.64313573641945621</c:v>
                </c:pt>
                <c:pt idx="398">
                  <c:v>0.63956525337374626</c:v>
                </c:pt>
                <c:pt idx="399">
                  <c:v>0.63521660778171363</c:v>
                </c:pt>
                <c:pt idx="400">
                  <c:v>0.63473253714029332</c:v>
                </c:pt>
                <c:pt idx="401">
                  <c:v>0.62993891519196521</c:v>
                </c:pt>
                <c:pt idx="402">
                  <c:v>0.62912017198035519</c:v>
                </c:pt>
                <c:pt idx="403">
                  <c:v>0.6202542290599844</c:v>
                </c:pt>
                <c:pt idx="404">
                  <c:v>0.61490969538005091</c:v>
                </c:pt>
                <c:pt idx="405">
                  <c:v>0.60552696887203805</c:v>
                </c:pt>
                <c:pt idx="406">
                  <c:v>0.6000875867483958</c:v>
                </c:pt>
                <c:pt idx="407">
                  <c:v>0.59115005115441654</c:v>
                </c:pt>
                <c:pt idx="408">
                  <c:v>0.59111005330655164</c:v>
                </c:pt>
                <c:pt idx="409">
                  <c:v>0.58609186697591376</c:v>
                </c:pt>
                <c:pt idx="410">
                  <c:v>0.58549962773423636</c:v>
                </c:pt>
                <c:pt idx="411">
                  <c:v>0.57697326311399466</c:v>
                </c:pt>
                <c:pt idx="412">
                  <c:v>0.57497447974674332</c:v>
                </c:pt>
                <c:pt idx="413">
                  <c:v>0.57126104896690844</c:v>
                </c:pt>
                <c:pt idx="414">
                  <c:v>0.56849518118345488</c:v>
                </c:pt>
                <c:pt idx="415">
                  <c:v>0.56373162228289642</c:v>
                </c:pt>
                <c:pt idx="416">
                  <c:v>0.56268233482841379</c:v>
                </c:pt>
                <c:pt idx="417">
                  <c:v>0.55983631880391316</c:v>
                </c:pt>
                <c:pt idx="418">
                  <c:v>0.55722164429984955</c:v>
                </c:pt>
                <c:pt idx="419">
                  <c:v>0.55596794038937647</c:v>
                </c:pt>
                <c:pt idx="420">
                  <c:v>0.55212630080319425</c:v>
                </c:pt>
                <c:pt idx="421">
                  <c:v>0.55095981006947858</c:v>
                </c:pt>
                <c:pt idx="422">
                  <c:v>0.54887999676639432</c:v>
                </c:pt>
                <c:pt idx="423">
                  <c:v>0.54816301677460721</c:v>
                </c:pt>
                <c:pt idx="424">
                  <c:v>0.54434874220277962</c:v>
                </c:pt>
                <c:pt idx="425">
                  <c:v>0.54425192984170001</c:v>
                </c:pt>
                <c:pt idx="426">
                  <c:v>0.54058346680260949</c:v>
                </c:pt>
                <c:pt idx="427">
                  <c:v>0.54049118242713945</c:v>
                </c:pt>
                <c:pt idx="428">
                  <c:v>0.5368751079487446</c:v>
                </c:pt>
                <c:pt idx="429">
                  <c:v>0.5368484186124739</c:v>
                </c:pt>
                <c:pt idx="430">
                  <c:v>0.53675643063039646</c:v>
                </c:pt>
                <c:pt idx="431">
                  <c:v>0.5331399559172938</c:v>
                </c:pt>
                <c:pt idx="432">
                  <c:v>0.53304749463553569</c:v>
                </c:pt>
                <c:pt idx="433">
                  <c:v>0.53166346210572479</c:v>
                </c:pt>
                <c:pt idx="434">
                  <c:v>0.5294572557555749</c:v>
                </c:pt>
                <c:pt idx="435">
                  <c:v>0.52921599754760773</c:v>
                </c:pt>
                <c:pt idx="436">
                  <c:v>0.52580002729253372</c:v>
                </c:pt>
                <c:pt idx="437">
                  <c:v>0.52553259959754528</c:v>
                </c:pt>
                <c:pt idx="438">
                  <c:v>0.52216806115251868</c:v>
                </c:pt>
                <c:pt idx="439">
                  <c:v>0.52189729678827812</c:v>
                </c:pt>
                <c:pt idx="440">
                  <c:v>0.51856117682226288</c:v>
                </c:pt>
                <c:pt idx="441">
                  <c:v>0.51829132340278083</c:v>
                </c:pt>
                <c:pt idx="442">
                  <c:v>0.51497921199764662</c:v>
                </c:pt>
                <c:pt idx="443">
                  <c:v>0.51471104392743716</c:v>
                </c:pt>
                <c:pt idx="444">
                  <c:v>0.5119964142404172</c:v>
                </c:pt>
                <c:pt idx="445">
                  <c:v>0.51142199053058379</c:v>
                </c:pt>
                <c:pt idx="446">
                  <c:v>0.51115564155937865</c:v>
                </c:pt>
                <c:pt idx="447">
                  <c:v>0.50788934075821823</c:v>
                </c:pt>
                <c:pt idx="448">
                  <c:v>0.50762483157990723</c:v>
                </c:pt>
                <c:pt idx="449">
                  <c:v>0.50438109281215437</c:v>
                </c:pt>
                <c:pt idx="450">
                  <c:v>0.50411841068720997</c:v>
                </c:pt>
                <c:pt idx="451">
                  <c:v>0.50089707811072282</c:v>
                </c:pt>
                <c:pt idx="452">
                  <c:v>0.50063620439990331</c:v>
                </c:pt>
                <c:pt idx="453">
                  <c:v>0.49743712925784456</c:v>
                </c:pt>
                <c:pt idx="454">
                  <c:v>0.49717805640408536</c:v>
                </c:pt>
                <c:pt idx="455">
                  <c:v>0.49565232580199681</c:v>
                </c:pt>
                <c:pt idx="456">
                  <c:v>0.49400108001766108</c:v>
                </c:pt>
                <c:pt idx="457">
                  <c:v>0.4937437965005112</c:v>
                </c:pt>
                <c:pt idx="458">
                  <c:v>0.49058876530332979</c:v>
                </c:pt>
                <c:pt idx="459">
                  <c:v>0.49033325893407331</c:v>
                </c:pt>
                <c:pt idx="460">
                  <c:v>0.48720002116844952</c:v>
                </c:pt>
                <c:pt idx="461">
                  <c:v>0.48694627970331739</c:v>
                </c:pt>
                <c:pt idx="462">
                  <c:v>0.48383468479915059</c:v>
                </c:pt>
                <c:pt idx="463">
                  <c:v>0.48358269605298965</c:v>
                </c:pt>
                <c:pt idx="464">
                  <c:v>0.48203973080578988</c:v>
                </c:pt>
                <c:pt idx="465">
                  <c:v>0.48049259450617998</c:v>
                </c:pt>
                <c:pt idx="466">
                  <c:v>0.48024234637318008</c:v>
                </c:pt>
                <c:pt idx="467">
                  <c:v>0.47717358971715801</c:v>
                </c:pt>
                <c:pt idx="468">
                  <c:v>0.47692507017423169</c:v>
                </c:pt>
                <c:pt idx="469">
                  <c:v>0.47387751096886083</c:v>
                </c:pt>
                <c:pt idx="470">
                  <c:v>0.4736307080758112</c:v>
                </c:pt>
                <c:pt idx="471">
                  <c:v>0.47060419989955737</c:v>
                </c:pt>
                <c:pt idx="472">
                  <c:v>0.47035910179860896</c:v>
                </c:pt>
                <c:pt idx="473">
                  <c:v>0.46735349924140113</c:v>
                </c:pt>
                <c:pt idx="474">
                  <c:v>0.46711009415670174</c:v>
                </c:pt>
                <c:pt idx="475">
                  <c:v>0.46412525281287398</c:v>
                </c:pt>
                <c:pt idx="476">
                  <c:v>0.46388352904990754</c:v>
                </c:pt>
                <c:pt idx="477">
                  <c:v>0.46091930551128213</c:v>
                </c:pt>
                <c:pt idx="478">
                  <c:v>0.46067925145631133</c:v>
                </c:pt>
                <c:pt idx="479">
                  <c:v>0.45773550330530471</c:v>
                </c:pt>
                <c:pt idx="480">
                  <c:v>0.45749710742481398</c:v>
                </c:pt>
                <c:pt idx="481">
                  <c:v>0.45504046148276533</c:v>
                </c:pt>
                <c:pt idx="482">
                  <c:v>0.45457369322759272</c:v>
                </c:pt>
                <c:pt idx="483">
                  <c:v>0.45433694406773423</c:v>
                </c:pt>
                <c:pt idx="484">
                  <c:v>0.45143372336741971</c:v>
                </c:pt>
                <c:pt idx="485">
                  <c:v>0.45119860955346319</c:v>
                </c:pt>
                <c:pt idx="486">
                  <c:v>0.4501453392036433</c:v>
                </c:pt>
                <c:pt idx="487">
                  <c:v>0.44831544286338343</c:v>
                </c:pt>
                <c:pt idx="488">
                  <c:v>0.44808195309916959</c:v>
                </c:pt>
                <c:pt idx="489">
                  <c:v>0.44608723838490694</c:v>
                </c:pt>
                <c:pt idx="490">
                  <c:v>0.44521870189615731</c:v>
                </c:pt>
                <c:pt idx="491">
                  <c:v>0.44498682496355518</c:v>
                </c:pt>
                <c:pt idx="492">
                  <c:v>0.44214335168129271</c:v>
                </c:pt>
                <c:pt idx="493">
                  <c:v>0.4419130764396606</c:v>
                </c:pt>
                <c:pt idx="494">
                  <c:v>0.43908924446206993</c:v>
                </c:pt>
                <c:pt idx="495">
                  <c:v>0.43886055984772016</c:v>
                </c:pt>
                <c:pt idx="496">
                  <c:v>0.43747046965121034</c:v>
                </c:pt>
                <c:pt idx="497">
                  <c:v>0.43648477339325764</c:v>
                </c:pt>
                <c:pt idx="498">
                  <c:v>0.43605623350239975</c:v>
                </c:pt>
                <c:pt idx="499">
                  <c:v>0.43582912852806699</c:v>
                </c:pt>
                <c:pt idx="500">
                  <c:v>0.433044173079773</c:v>
                </c:pt>
                <c:pt idx="501">
                  <c:v>0.43281863683408672</c:v>
                </c:pt>
                <c:pt idx="502">
                  <c:v>0.43146856460473826</c:v>
                </c:pt>
                <c:pt idx="503">
                  <c:v>0.43005291847825944</c:v>
                </c:pt>
                <c:pt idx="504">
                  <c:v>0.42982894012521938</c:v>
                </c:pt>
                <c:pt idx="505">
                  <c:v>0.42708232598155488</c:v>
                </c:pt>
                <c:pt idx="506">
                  <c:v>0.42685989476001041</c:v>
                </c:pt>
                <c:pt idx="507">
                  <c:v>0.42413225286607598</c:v>
                </c:pt>
                <c:pt idx="508">
                  <c:v>0.42391135808920927</c:v>
                </c:pt>
                <c:pt idx="509">
                  <c:v>0.42120255739410334</c:v>
                </c:pt>
                <c:pt idx="510">
                  <c:v>0.42098318844891569</c:v>
                </c:pt>
                <c:pt idx="511">
                  <c:v>0.41888124677157357</c:v>
                </c:pt>
                <c:pt idx="512">
                  <c:v>0.41829309880697146</c:v>
                </c:pt>
                <c:pt idx="513">
                  <c:v>0.41807524515377364</c:v>
                </c:pt>
                <c:pt idx="514">
                  <c:v>0.41756105953995226</c:v>
                </c:pt>
                <c:pt idx="515">
                  <c:v>0.41540373731830593</c:v>
                </c:pt>
                <c:pt idx="516">
                  <c:v>0.41518738849021164</c:v>
                </c:pt>
                <c:pt idx="517">
                  <c:v>0.4128001447577157</c:v>
                </c:pt>
                <c:pt idx="518">
                  <c:v>0.41253433410730744</c:v>
                </c:pt>
                <c:pt idx="519">
                  <c:v>0.41231947970973037</c:v>
                </c:pt>
                <c:pt idx="520">
                  <c:v>0.40968475131208187</c:v>
                </c:pt>
                <c:pt idx="521">
                  <c:v>0.4094713810222364</c:v>
                </c:pt>
                <c:pt idx="522">
                  <c:v>0.40685485202301686</c:v>
                </c:pt>
                <c:pt idx="523">
                  <c:v>0.40664295558942204</c:v>
                </c:pt>
                <c:pt idx="524">
                  <c:v>0.40404450027620381</c:v>
                </c:pt>
                <c:pt idx="525">
                  <c:v>0.40383406751819095</c:v>
                </c:pt>
                <c:pt idx="526">
                  <c:v>0.40196344977145537</c:v>
                </c:pt>
                <c:pt idx="527">
                  <c:v>0.40162092485838413</c:v>
                </c:pt>
                <c:pt idx="528">
                  <c:v>0.4012535610469054</c:v>
                </c:pt>
                <c:pt idx="529">
                  <c:v>0.40104458185412872</c:v>
                </c:pt>
                <c:pt idx="530">
                  <c:v>0.40029977387991911</c:v>
                </c:pt>
                <c:pt idx="531">
                  <c:v>0.39848190024306834</c:v>
                </c:pt>
                <c:pt idx="532">
                  <c:v>0.39827436457501936</c:v>
                </c:pt>
                <c:pt idx="533">
                  <c:v>0.39717236794678645</c:v>
                </c:pt>
                <c:pt idx="534">
                  <c:v>0.39709580629499319</c:v>
                </c:pt>
                <c:pt idx="535">
                  <c:v>0.39572938469888075</c:v>
                </c:pt>
                <c:pt idx="536">
                  <c:v>0.39552328258440583</c:v>
                </c:pt>
                <c:pt idx="537">
                  <c:v>0.39482699614814321</c:v>
                </c:pt>
                <c:pt idx="538">
                  <c:v>0.39299588216837428</c:v>
                </c:pt>
                <c:pt idx="539">
                  <c:v>0.39279120370519549</c:v>
                </c:pt>
                <c:pt idx="540">
                  <c:v>0.39201594055290684</c:v>
                </c:pt>
                <c:pt idx="541">
                  <c:v>0.39007799667330967</c:v>
                </c:pt>
                <c:pt idx="542">
                  <c:v>0.3890387400308748</c:v>
                </c:pt>
                <c:pt idx="543">
                  <c:v>0.38885789461631692</c:v>
                </c:pt>
                <c:pt idx="544">
                  <c:v>0.38815625704993467</c:v>
                </c:pt>
                <c:pt idx="545">
                  <c:v>0.38738353113137686</c:v>
                </c:pt>
                <c:pt idx="546">
                  <c:v>0.38501445765702541</c:v>
                </c:pt>
                <c:pt idx="547">
                  <c:v>0.38470767762246977</c:v>
                </c:pt>
                <c:pt idx="548">
                  <c:v>0.38241297163922372</c:v>
                </c:pt>
                <c:pt idx="549">
                  <c:v>0.38226918820896477</c:v>
                </c:pt>
                <c:pt idx="550">
                  <c:v>0.3820503075838852</c:v>
                </c:pt>
                <c:pt idx="551">
                  <c:v>0.37961268694521605</c:v>
                </c:pt>
                <c:pt idx="552">
                  <c:v>0.37941129334096774</c:v>
                </c:pt>
                <c:pt idx="553">
                  <c:v>0.37852518733481166</c:v>
                </c:pt>
                <c:pt idx="554">
                  <c:v>0.37726653611590377</c:v>
                </c:pt>
                <c:pt idx="555">
                  <c:v>0.37705682810161184</c:v>
                </c:pt>
                <c:pt idx="556">
                  <c:v>0.37698753549154879</c:v>
                </c:pt>
                <c:pt idx="557">
                  <c:v>0.37475869127125128</c:v>
                </c:pt>
                <c:pt idx="558">
                  <c:v>0.37438293831156766</c:v>
                </c:pt>
                <c:pt idx="559">
                  <c:v>0.37179678327309168</c:v>
                </c:pt>
                <c:pt idx="560">
                  <c:v>0.37175146831931194</c:v>
                </c:pt>
                <c:pt idx="561">
                  <c:v>0.37170943562509084</c:v>
                </c:pt>
                <c:pt idx="562">
                  <c:v>0.36918909127193472</c:v>
                </c:pt>
                <c:pt idx="563">
                  <c:v>0.36905607067742607</c:v>
                </c:pt>
                <c:pt idx="564">
                  <c:v>0.36649083908331742</c:v>
                </c:pt>
                <c:pt idx="565">
                  <c:v>0.36472855352363254</c:v>
                </c:pt>
                <c:pt idx="566">
                  <c:v>0.36395632685363072</c:v>
                </c:pt>
                <c:pt idx="567">
                  <c:v>0.36144174280677688</c:v>
                </c:pt>
                <c:pt idx="568">
                  <c:v>0.35948791095057026</c:v>
                </c:pt>
                <c:pt idx="569">
                  <c:v>0.35894497913530038</c:v>
                </c:pt>
                <c:pt idx="570">
                  <c:v>0.35762354733639845</c:v>
                </c:pt>
                <c:pt idx="571">
                  <c:v>0.3560841521763391</c:v>
                </c:pt>
                <c:pt idx="572">
                  <c:v>0.35272823609390275</c:v>
                </c:pt>
                <c:pt idx="573">
                  <c:v>0.35247349908654724</c:v>
                </c:pt>
                <c:pt idx="574">
                  <c:v>0.34960189747954618</c:v>
                </c:pt>
                <c:pt idx="575">
                  <c:v>0.34949533808270622</c:v>
                </c:pt>
                <c:pt idx="576">
                  <c:v>0.34789395040431564</c:v>
                </c:pt>
                <c:pt idx="577">
                  <c:v>0.3472447939854918</c:v>
                </c:pt>
                <c:pt idx="578">
                  <c:v>0.34693287685160479</c:v>
                </c:pt>
                <c:pt idx="579">
                  <c:v>0.34450881427737051</c:v>
                </c:pt>
                <c:pt idx="580">
                  <c:v>0.34212397392412397</c:v>
                </c:pt>
                <c:pt idx="581">
                  <c:v>0.34056968851512542</c:v>
                </c:pt>
                <c:pt idx="582">
                  <c:v>0.3397597930048018</c:v>
                </c:pt>
                <c:pt idx="583">
                  <c:v>0.33861658337078709</c:v>
                </c:pt>
                <c:pt idx="584">
                  <c:v>0.33742077572680834</c:v>
                </c:pt>
                <c:pt idx="585">
                  <c:v>0.33741272227182489</c:v>
                </c:pt>
                <c:pt idx="586">
                  <c:v>0.33508200912689062</c:v>
                </c:pt>
                <c:pt idx="587">
                  <c:v>0.33494171959027602</c:v>
                </c:pt>
                <c:pt idx="588">
                  <c:v>0.33276742243206703</c:v>
                </c:pt>
                <c:pt idx="589">
                  <c:v>0.33274308091257959</c:v>
                </c:pt>
                <c:pt idx="590">
                  <c:v>0.33260048598953951</c:v>
                </c:pt>
                <c:pt idx="591">
                  <c:v>0.33065034309692348</c:v>
                </c:pt>
                <c:pt idx="592">
                  <c:v>0.33046882879083866</c:v>
                </c:pt>
                <c:pt idx="593">
                  <c:v>0.33029790246827845</c:v>
                </c:pt>
                <c:pt idx="594">
                  <c:v>0.32818611363343897</c:v>
                </c:pt>
                <c:pt idx="595">
                  <c:v>0.32801541019149955</c:v>
                </c:pt>
                <c:pt idx="596">
                  <c:v>0.32778580066627006</c:v>
                </c:pt>
                <c:pt idx="597">
                  <c:v>0.32591916651604719</c:v>
                </c:pt>
                <c:pt idx="598">
                  <c:v>0.32574946383639475</c:v>
                </c:pt>
                <c:pt idx="599">
                  <c:v>0.32449591178215614</c:v>
                </c:pt>
                <c:pt idx="600">
                  <c:v>0.32416350101697594</c:v>
                </c:pt>
                <c:pt idx="601">
                  <c:v>0.32349931470232229</c:v>
                </c:pt>
                <c:pt idx="602">
                  <c:v>0.32152444217489212</c:v>
                </c:pt>
                <c:pt idx="603">
                  <c:v>0.32126473552208784</c:v>
                </c:pt>
                <c:pt idx="604">
                  <c:v>0.31944173270897697</c:v>
                </c:pt>
                <c:pt idx="605">
                  <c:v>0.31922903654119056</c:v>
                </c:pt>
                <c:pt idx="606">
                  <c:v>0.31904559674317645</c:v>
                </c:pt>
                <c:pt idx="607">
                  <c:v>0.31701009100489519</c:v>
                </c:pt>
                <c:pt idx="608">
                  <c:v>0.31684178761326981</c:v>
                </c:pt>
                <c:pt idx="609">
                  <c:v>0.31481775939846124</c:v>
                </c:pt>
                <c:pt idx="610">
                  <c:v>0.31468745969165124</c:v>
                </c:pt>
                <c:pt idx="611">
                  <c:v>0.31465320147962617</c:v>
                </c:pt>
                <c:pt idx="612">
                  <c:v>0.31345673881160946</c:v>
                </c:pt>
                <c:pt idx="613">
                  <c:v>0.31297535568545015</c:v>
                </c:pt>
                <c:pt idx="614">
                  <c:v>0.31264267325797462</c:v>
                </c:pt>
                <c:pt idx="615">
                  <c:v>0.31153051927615472</c:v>
                </c:pt>
                <c:pt idx="616">
                  <c:v>0.31041357900829497</c:v>
                </c:pt>
                <c:pt idx="617">
                  <c:v>0.30889213040490388</c:v>
                </c:pt>
                <c:pt idx="618">
                  <c:v>0.30819492171261514</c:v>
                </c:pt>
                <c:pt idx="619">
                  <c:v>0.30631160900557591</c:v>
                </c:pt>
                <c:pt idx="620">
                  <c:v>0.30605219437484643</c:v>
                </c:pt>
                <c:pt idx="621">
                  <c:v>0.30411254253180575</c:v>
                </c:pt>
                <c:pt idx="622">
                  <c:v>0.30393555448938508</c:v>
                </c:pt>
                <c:pt idx="623">
                  <c:v>0.3027243524332805</c:v>
                </c:pt>
                <c:pt idx="624">
                  <c:v>0.30199638591103584</c:v>
                </c:pt>
                <c:pt idx="625">
                  <c:v>0.30183563722896306</c:v>
                </c:pt>
                <c:pt idx="626">
                  <c:v>0.30035261410401259</c:v>
                </c:pt>
                <c:pt idx="627">
                  <c:v>0.29990745829166104</c:v>
                </c:pt>
                <c:pt idx="628">
                  <c:v>0.29823387803445461</c:v>
                </c:pt>
                <c:pt idx="629">
                  <c:v>0.29783530864915203</c:v>
                </c:pt>
                <c:pt idx="630">
                  <c:v>0.29577790979447016</c:v>
                </c:pt>
                <c:pt idx="631">
                  <c:v>0.29572697856200886</c:v>
                </c:pt>
                <c:pt idx="632">
                  <c:v>0.29373480389082812</c:v>
                </c:pt>
                <c:pt idx="633">
                  <c:v>0.29360102547132488</c:v>
                </c:pt>
                <c:pt idx="634">
                  <c:v>0.29249604741407609</c:v>
                </c:pt>
                <c:pt idx="635">
                  <c:v>0.29170582592087985</c:v>
                </c:pt>
                <c:pt idx="636">
                  <c:v>0.29155747720261393</c:v>
                </c:pt>
                <c:pt idx="637">
                  <c:v>0.28969086595073085</c:v>
                </c:pt>
                <c:pt idx="638">
                  <c:v>0.28954065639277493</c:v>
                </c:pt>
                <c:pt idx="639">
                  <c:v>0.28768982485191696</c:v>
                </c:pt>
                <c:pt idx="640">
                  <c:v>0.28754011548168579</c:v>
                </c:pt>
                <c:pt idx="641">
                  <c:v>0.28570260605160974</c:v>
                </c:pt>
                <c:pt idx="642">
                  <c:v>0.28555383072078477</c:v>
                </c:pt>
                <c:pt idx="643">
                  <c:v>0.28372911399248141</c:v>
                </c:pt>
                <c:pt idx="644">
                  <c:v>0.28358134768999643</c:v>
                </c:pt>
                <c:pt idx="645">
                  <c:v>0.28276049911863305</c:v>
                </c:pt>
                <c:pt idx="646">
                  <c:v>0.28222696226553073</c:v>
                </c:pt>
                <c:pt idx="647">
                  <c:v>0.28162250476508516</c:v>
                </c:pt>
                <c:pt idx="648">
                  <c:v>0.28000753372404719</c:v>
                </c:pt>
                <c:pt idx="649">
                  <c:v>0.27967719538182961</c:v>
                </c:pt>
                <c:pt idx="650">
                  <c:v>0.2785798323853978</c:v>
                </c:pt>
                <c:pt idx="651">
                  <c:v>0.27828724692915296</c:v>
                </c:pt>
                <c:pt idx="652">
                  <c:v>0.27817679425770925</c:v>
                </c:pt>
                <c:pt idx="653">
                  <c:v>0.2779244322431253</c:v>
                </c:pt>
                <c:pt idx="654">
                  <c:v>0.27774532375816252</c:v>
                </c:pt>
                <c:pt idx="655">
                  <c:v>0.27606194928922967</c:v>
                </c:pt>
                <c:pt idx="656">
                  <c:v>0.27597692893982473</c:v>
                </c:pt>
                <c:pt idx="657">
                  <c:v>0.2758267966445368</c:v>
                </c:pt>
                <c:pt idx="658">
                  <c:v>0.27442466484585426</c:v>
                </c:pt>
                <c:pt idx="659">
                  <c:v>0.27406545113129305</c:v>
                </c:pt>
                <c:pt idx="660">
                  <c:v>0.27392152178395068</c:v>
                </c:pt>
                <c:pt idx="661">
                  <c:v>0.27302065289803445</c:v>
                </c:pt>
                <c:pt idx="662">
                  <c:v>0.27217138071517682</c:v>
                </c:pt>
                <c:pt idx="663">
                  <c:v>0.27104330985865566</c:v>
                </c:pt>
                <c:pt idx="664">
                  <c:v>0.27079537112179675</c:v>
                </c:pt>
                <c:pt idx="665">
                  <c:v>0.27069830374272241</c:v>
                </c:pt>
                <c:pt idx="666">
                  <c:v>0.27033496553565994</c:v>
                </c:pt>
                <c:pt idx="667">
                  <c:v>0.27029117649359347</c:v>
                </c:pt>
                <c:pt idx="668">
                  <c:v>0.26842410559180835</c:v>
                </c:pt>
                <c:pt idx="669">
                  <c:v>0.26831867736363496</c:v>
                </c:pt>
                <c:pt idx="670">
                  <c:v>0.26685335017074063</c:v>
                </c:pt>
                <c:pt idx="671">
                  <c:v>0.26656995864362892</c:v>
                </c:pt>
                <c:pt idx="672">
                  <c:v>0.26643752585599523</c:v>
                </c:pt>
                <c:pt idx="673">
                  <c:v>0.26472862428069993</c:v>
                </c:pt>
                <c:pt idx="674">
                  <c:v>0.26468324541864297</c:v>
                </c:pt>
                <c:pt idx="675">
                  <c:v>0.26459194151779314</c:v>
                </c:pt>
                <c:pt idx="676">
                  <c:v>0.26421449091542892</c:v>
                </c:pt>
                <c:pt idx="677">
                  <c:v>0.26290000988501616</c:v>
                </c:pt>
                <c:pt idx="678">
                  <c:v>0.26276330941255943</c:v>
                </c:pt>
                <c:pt idx="679">
                  <c:v>0.26108402682699566</c:v>
                </c:pt>
                <c:pt idx="680">
                  <c:v>0.26094809148642761</c:v>
                </c:pt>
                <c:pt idx="681">
                  <c:v>0.25985397797521242</c:v>
                </c:pt>
                <c:pt idx="682">
                  <c:v>0.25940360205121754</c:v>
                </c:pt>
                <c:pt idx="683">
                  <c:v>0.25928058771289653</c:v>
                </c:pt>
                <c:pt idx="684">
                  <c:v>0.25914555798696159</c:v>
                </c:pt>
                <c:pt idx="685">
                  <c:v>0.25748960586878955</c:v>
                </c:pt>
                <c:pt idx="686">
                  <c:v>0.25735550264870038</c:v>
                </c:pt>
                <c:pt idx="687">
                  <c:v>0.25725048042461879</c:v>
                </c:pt>
                <c:pt idx="688">
                  <c:v>0.2564660879007804</c:v>
                </c:pt>
                <c:pt idx="689">
                  <c:v>0.25571099524107582</c:v>
                </c:pt>
                <c:pt idx="690">
                  <c:v>0.25557781718260164</c:v>
                </c:pt>
                <c:pt idx="691">
                  <c:v>0.25415615056430219</c:v>
                </c:pt>
                <c:pt idx="692">
                  <c:v>0.25394467037459972</c:v>
                </c:pt>
                <c:pt idx="693">
                  <c:v>0.25381241202870286</c:v>
                </c:pt>
                <c:pt idx="694">
                  <c:v>0.25236951401221253</c:v>
                </c:pt>
                <c:pt idx="695">
                  <c:v>0.25219054640523775</c:v>
                </c:pt>
                <c:pt idx="696">
                  <c:v>0.25205920159434131</c:v>
                </c:pt>
                <c:pt idx="697">
                  <c:v>0.25044853905520553</c:v>
                </c:pt>
                <c:pt idx="698">
                  <c:v>0.25031810150171657</c:v>
                </c:pt>
                <c:pt idx="699">
                  <c:v>0.24871856462889375</c:v>
                </c:pt>
                <c:pt idx="700">
                  <c:v>0.24858902807200892</c:v>
                </c:pt>
                <c:pt idx="701">
                  <c:v>0.24700054000882574</c:v>
                </c:pt>
                <c:pt idx="702">
                  <c:v>0.24687189822603947</c:v>
                </c:pt>
                <c:pt idx="703">
                  <c:v>0.2464812232886853</c:v>
                </c:pt>
                <c:pt idx="704">
                  <c:v>0.24529438265166018</c:v>
                </c:pt>
                <c:pt idx="705">
                  <c:v>0.24516662946252718</c:v>
                </c:pt>
                <c:pt idx="706">
                  <c:v>0.24360001058422434</c:v>
                </c:pt>
                <c:pt idx="707">
                  <c:v>0.24347313985081931</c:v>
                </c:pt>
                <c:pt idx="708">
                  <c:v>0.24191734239957569</c:v>
                </c:pt>
                <c:pt idx="709">
                  <c:v>0.24179134802633886</c:v>
                </c:pt>
                <c:pt idx="710">
                  <c:v>0.24025082206548698</c:v>
                </c:pt>
                <c:pt idx="711">
                  <c:v>0.24024629725309046</c:v>
                </c:pt>
                <c:pt idx="712">
                  <c:v>0.24012117318656137</c:v>
                </c:pt>
                <c:pt idx="713">
                  <c:v>0.23878634240321611</c:v>
                </c:pt>
                <c:pt idx="714">
                  <c:v>0.23846253508711082</c:v>
                </c:pt>
                <c:pt idx="715">
                  <c:v>0.23681535403790063</c:v>
                </c:pt>
                <c:pt idx="716">
                  <c:v>0.23647143200092419</c:v>
                </c:pt>
                <c:pt idx="717">
                  <c:v>0.23608099745327099</c:v>
                </c:pt>
                <c:pt idx="718">
                  <c:v>0.23517955089930387</c:v>
                </c:pt>
                <c:pt idx="719">
                  <c:v>0.23355504707835109</c:v>
                </c:pt>
                <c:pt idx="720">
                  <c:v>0.23194176452495407</c:v>
                </c:pt>
                <c:pt idx="721">
                  <c:v>0.23020715685921908</c:v>
                </c:pt>
                <c:pt idx="722">
                  <c:v>0.2297595764577488</c:v>
                </c:pt>
                <c:pt idx="723">
                  <c:v>0.22843926899262965</c:v>
                </c:pt>
                <c:pt idx="724">
                  <c:v>0.22152955844394706</c:v>
                </c:pt>
                <c:pt idx="725">
                  <c:v>0.21918837694567883</c:v>
                </c:pt>
                <c:pt idx="726">
                  <c:v>0.21690547774757962</c:v>
                </c:pt>
                <c:pt idx="727">
                  <c:v>0.21597312955217776</c:v>
                </c:pt>
                <c:pt idx="728">
                  <c:v>0.2157381036678</c:v>
                </c:pt>
                <c:pt idx="729">
                  <c:v>0.21393903575317968</c:v>
                </c:pt>
              </c:numCache>
            </c:numRef>
          </c:yVal>
          <c:smooth val="1"/>
          <c:extLst>
            <c:ext xmlns:c16="http://schemas.microsoft.com/office/drawing/2014/chart" uri="{C3380CC4-5D6E-409C-BE32-E72D297353CC}">
              <c16:uniqueId val="{00000001-111C-7543-B23A-D3D7DC35E73C}"/>
            </c:ext>
          </c:extLst>
        </c:ser>
        <c:ser>
          <c:idx val="2"/>
          <c:order val="2"/>
          <c:tx>
            <c:strRef>
              <c:f>Escenarios!$F$14</c:f>
              <c:strCache>
                <c:ptCount val="1"/>
                <c:pt idx="0">
                  <c:v>Escenario 2</c:v>
                </c:pt>
              </c:strCache>
            </c:strRef>
          </c:tx>
          <c:spPr>
            <a:ln w="12700">
              <a:solidFill>
                <a:schemeClr val="accent6"/>
              </a:solidFill>
            </a:ln>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Gráficos!$AF$6:$AF$735</c:f>
              <c:numCache>
                <c:formatCode>0.0000</c:formatCode>
                <c:ptCount val="730"/>
                <c:pt idx="0">
                  <c:v>1.5181164464311179</c:v>
                </c:pt>
                <c:pt idx="1">
                  <c:v>1.5014555685812583</c:v>
                </c:pt>
                <c:pt idx="2">
                  <c:v>1.4967939217059631</c:v>
                </c:pt>
                <c:pt idx="3">
                  <c:v>1.4937013848462788</c:v>
                </c:pt>
                <c:pt idx="4">
                  <c:v>1.4819106774161819</c:v>
                </c:pt>
                <c:pt idx="5">
                  <c:v>1.4764512227277877</c:v>
                </c:pt>
                <c:pt idx="6">
                  <c:v>1.4603031051011945</c:v>
                </c:pt>
                <c:pt idx="7">
                  <c:v>1.4565829820152016</c:v>
                </c:pt>
                <c:pt idx="8">
                  <c:v>1.4428113753896792</c:v>
                </c:pt>
                <c:pt idx="9">
                  <c:v>1.439392092746334</c:v>
                </c:pt>
                <c:pt idx="10">
                  <c:v>1.4370842861425659</c:v>
                </c:pt>
                <c:pt idx="11">
                  <c:v>1.4346377929937175</c:v>
                </c:pt>
                <c:pt idx="12">
                  <c:v>1.4236836892840723</c:v>
                </c:pt>
                <c:pt idx="13">
                  <c:v>1.4194588630445018</c:v>
                </c:pt>
                <c:pt idx="14">
                  <c:v>1.4181078363992157</c:v>
                </c:pt>
                <c:pt idx="15">
                  <c:v>1.4180131635495687</c:v>
                </c:pt>
                <c:pt idx="16">
                  <c:v>1.3999981103528527</c:v>
                </c:pt>
                <c:pt idx="17">
                  <c:v>1.3993938851254473</c:v>
                </c:pt>
                <c:pt idx="18">
                  <c:v>1.3809049995883365</c:v>
                </c:pt>
                <c:pt idx="19">
                  <c:v>1.3807736106027197</c:v>
                </c:pt>
                <c:pt idx="20">
                  <c:v>1.3626281848082593</c:v>
                </c:pt>
                <c:pt idx="21">
                  <c:v>1.3622376457486771</c:v>
                </c:pt>
                <c:pt idx="22">
                  <c:v>1.3586220394933695</c:v>
                </c:pt>
                <c:pt idx="23">
                  <c:v>1.3450424216753658</c:v>
                </c:pt>
                <c:pt idx="24">
                  <c:v>1.3440204101037903</c:v>
                </c:pt>
                <c:pt idx="25">
                  <c:v>1.3388294538601955</c:v>
                </c:pt>
                <c:pt idx="26">
                  <c:v>1.338713072180403</c:v>
                </c:pt>
                <c:pt idx="27">
                  <c:v>1.3273169873596169</c:v>
                </c:pt>
                <c:pt idx="28">
                  <c:v>1.3258005477053902</c:v>
                </c:pt>
                <c:pt idx="29">
                  <c:v>1.3185936957442335</c:v>
                </c:pt>
                <c:pt idx="30">
                  <c:v>1.3098829964944936</c:v>
                </c:pt>
                <c:pt idx="31">
                  <c:v>1.3097673229893774</c:v>
                </c:pt>
                <c:pt idx="32">
                  <c:v>1.3080540249179102</c:v>
                </c:pt>
                <c:pt idx="33">
                  <c:v>1.3041128407973752</c:v>
                </c:pt>
                <c:pt idx="34">
                  <c:v>1.3000315500064823</c:v>
                </c:pt>
                <c:pt idx="35">
                  <c:v>1.2988413639002416</c:v>
                </c:pt>
                <c:pt idx="36">
                  <c:v>1.2958266745729279</c:v>
                </c:pt>
                <c:pt idx="37">
                  <c:v>1.2945927636053347</c:v>
                </c:pt>
                <c:pt idx="38">
                  <c:v>1.2925144139896534</c:v>
                </c:pt>
                <c:pt idx="39">
                  <c:v>1.2908657663520691</c:v>
                </c:pt>
                <c:pt idx="40">
                  <c:v>1.287729420768551</c:v>
                </c:pt>
                <c:pt idx="41">
                  <c:v>1.2828236228089076</c:v>
                </c:pt>
                <c:pt idx="42">
                  <c:v>1.2791796478738882</c:v>
                </c:pt>
                <c:pt idx="43">
                  <c:v>1.2789139534120915</c:v>
                </c:pt>
                <c:pt idx="44">
                  <c:v>1.2763948679013146</c:v>
                </c:pt>
                <c:pt idx="45">
                  <c:v>1.2761042183983788</c:v>
                </c:pt>
                <c:pt idx="46">
                  <c:v>1.2757930111638414</c:v>
                </c:pt>
                <c:pt idx="47">
                  <c:v>1.2757679107583071</c:v>
                </c:pt>
                <c:pt idx="48">
                  <c:v>1.2735365515190369</c:v>
                </c:pt>
                <c:pt idx="49">
                  <c:v>1.2653572014294701</c:v>
                </c:pt>
                <c:pt idx="50">
                  <c:v>1.2625270229824701</c:v>
                </c:pt>
                <c:pt idx="51">
                  <c:v>1.2591181224372077</c:v>
                </c:pt>
                <c:pt idx="52">
                  <c:v>1.2564387170800899</c:v>
                </c:pt>
                <c:pt idx="53">
                  <c:v>1.2563819822816567</c:v>
                </c:pt>
                <c:pt idx="54">
                  <c:v>1.25357620291017</c:v>
                </c:pt>
                <c:pt idx="55">
                  <c:v>1.2486045878434195</c:v>
                </c:pt>
                <c:pt idx="56">
                  <c:v>1.2482972445765734</c:v>
                </c:pt>
                <c:pt idx="57">
                  <c:v>1.2468185723230987</c:v>
                </c:pt>
                <c:pt idx="58">
                  <c:v>1.2429220856442953</c:v>
                </c:pt>
                <c:pt idx="59">
                  <c:v>1.2395232030814505</c:v>
                </c:pt>
                <c:pt idx="60">
                  <c:v>1.237740168458807</c:v>
                </c:pt>
                <c:pt idx="61">
                  <c:v>1.2371387486477796</c:v>
                </c:pt>
                <c:pt idx="62">
                  <c:v>1.2363869612543932</c:v>
                </c:pt>
                <c:pt idx="63">
                  <c:v>1.23423622218531</c:v>
                </c:pt>
                <c:pt idx="64">
                  <c:v>1.2327489361663271</c:v>
                </c:pt>
                <c:pt idx="65">
                  <c:v>1.2317841772030125</c:v>
                </c:pt>
                <c:pt idx="66">
                  <c:v>1.2313351301427145</c:v>
                </c:pt>
                <c:pt idx="67">
                  <c:v>1.2299328128693896</c:v>
                </c:pt>
                <c:pt idx="68">
                  <c:v>1.2269264882149429</c:v>
                </c:pt>
                <c:pt idx="69">
                  <c:v>1.2267237219399554</c:v>
                </c:pt>
                <c:pt idx="70">
                  <c:v>1.2258451479332719</c:v>
                </c:pt>
                <c:pt idx="71">
                  <c:v>1.2245800861944416</c:v>
                </c:pt>
                <c:pt idx="72">
                  <c:v>1.2237408854823932</c:v>
                </c:pt>
                <c:pt idx="73">
                  <c:v>1.2233388513178021</c:v>
                </c:pt>
                <c:pt idx="74">
                  <c:v>1.223170029893538</c:v>
                </c:pt>
                <c:pt idx="75">
                  <c:v>1.2186578806672612</c:v>
                </c:pt>
                <c:pt idx="76">
                  <c:v>1.2181512854346366</c:v>
                </c:pt>
                <c:pt idx="77">
                  <c:v>1.2179280444045812</c:v>
                </c:pt>
                <c:pt idx="78">
                  <c:v>1.2149121048527314</c:v>
                </c:pt>
                <c:pt idx="79">
                  <c:v>1.2147051765611734</c:v>
                </c:pt>
                <c:pt idx="80">
                  <c:v>1.2130807831045258</c:v>
                </c:pt>
                <c:pt idx="81">
                  <c:v>1.2103761342196495</c:v>
                </c:pt>
                <c:pt idx="82">
                  <c:v>1.2100796910246325</c:v>
                </c:pt>
                <c:pt idx="83">
                  <c:v>1.2090153790159446</c:v>
                </c:pt>
                <c:pt idx="84">
                  <c:v>1.2081995035161461</c:v>
                </c:pt>
                <c:pt idx="85">
                  <c:v>1.2069129350763401</c:v>
                </c:pt>
                <c:pt idx="86">
                  <c:v>1.206430150089481</c:v>
                </c:pt>
                <c:pt idx="87">
                  <c:v>1.2045644447535389</c:v>
                </c:pt>
                <c:pt idx="88">
                  <c:v>1.1995365929965516</c:v>
                </c:pt>
                <c:pt idx="89">
                  <c:v>1.1980400698450904</c:v>
                </c:pt>
                <c:pt idx="90">
                  <c:v>1.1980328475930315</c:v>
                </c:pt>
                <c:pt idx="91">
                  <c:v>1.19758526090944</c:v>
                </c:pt>
                <c:pt idx="92">
                  <c:v>1.193277463634181</c:v>
                </c:pt>
                <c:pt idx="93">
                  <c:v>1.1928206819922074</c:v>
                </c:pt>
                <c:pt idx="94">
                  <c:v>1.1920768193494902</c:v>
                </c:pt>
                <c:pt idx="95">
                  <c:v>1.1856709813082504</c:v>
                </c:pt>
                <c:pt idx="96">
                  <c:v>1.1839700722174191</c:v>
                </c:pt>
                <c:pt idx="97">
                  <c:v>1.1831813089668708</c:v>
                </c:pt>
                <c:pt idx="98">
                  <c:v>1.1831256793656841</c:v>
                </c:pt>
                <c:pt idx="99">
                  <c:v>1.1820190241144517</c:v>
                </c:pt>
                <c:pt idx="100">
                  <c:v>1.1814588297019619</c:v>
                </c:pt>
                <c:pt idx="101">
                  <c:v>1.1784539671280148</c:v>
                </c:pt>
                <c:pt idx="102">
                  <c:v>1.1782632729280604</c:v>
                </c:pt>
                <c:pt idx="103">
                  <c:v>1.1755222217111008</c:v>
                </c:pt>
                <c:pt idx="104">
                  <c:v>1.1694654660711123</c:v>
                </c:pt>
                <c:pt idx="105">
                  <c:v>1.1666911227054912</c:v>
                </c:pt>
                <c:pt idx="106">
                  <c:v>1.1658952355335566</c:v>
                </c:pt>
                <c:pt idx="107">
                  <c:v>1.165424693423013</c:v>
                </c:pt>
                <c:pt idx="108">
                  <c:v>1.1653701784170238</c:v>
                </c:pt>
                <c:pt idx="109">
                  <c:v>1.1630815744591347</c:v>
                </c:pt>
                <c:pt idx="110">
                  <c:v>1.1617501369483869</c:v>
                </c:pt>
                <c:pt idx="111">
                  <c:v>1.1597451209291565</c:v>
                </c:pt>
                <c:pt idx="112">
                  <c:v>1.1592805396619763</c:v>
                </c:pt>
                <c:pt idx="113">
                  <c:v>1.157816104013661</c:v>
                </c:pt>
                <c:pt idx="114">
                  <c:v>1.157376624655432</c:v>
                </c:pt>
                <c:pt idx="115">
                  <c:v>1.1552544113355712</c:v>
                </c:pt>
                <c:pt idx="116">
                  <c:v>1.1527240385517543</c:v>
                </c:pt>
                <c:pt idx="117">
                  <c:v>1.1513114903511161</c:v>
                </c:pt>
                <c:pt idx="118">
                  <c:v>1.1503085978928473</c:v>
                </c:pt>
                <c:pt idx="119">
                  <c:v>1.1501532548778386</c:v>
                </c:pt>
                <c:pt idx="120">
                  <c:v>1.1492114129217488</c:v>
                </c:pt>
                <c:pt idx="121">
                  <c:v>1.1489426291501956</c:v>
                </c:pt>
                <c:pt idx="122">
                  <c:v>1.1476238022822984</c:v>
                </c:pt>
                <c:pt idx="123">
                  <c:v>1.1442372961033747</c:v>
                </c:pt>
                <c:pt idx="124">
                  <c:v>1.1424757508611805</c:v>
                </c:pt>
                <c:pt idx="125">
                  <c:v>1.1410399380956084</c:v>
                </c:pt>
                <c:pt idx="126">
                  <c:v>1.1393020840572909</c:v>
                </c:pt>
                <c:pt idx="127">
                  <c:v>1.1383468250233681</c:v>
                </c:pt>
                <c:pt idx="128">
                  <c:v>1.1372673438781806</c:v>
                </c:pt>
                <c:pt idx="129">
                  <c:v>1.1340053070625309</c:v>
                </c:pt>
                <c:pt idx="130">
                  <c:v>1.1333131108179639</c:v>
                </c:pt>
                <c:pt idx="131">
                  <c:v>1.1331276694722228</c:v>
                </c:pt>
                <c:pt idx="132">
                  <c:v>1.1319886426945098</c:v>
                </c:pt>
                <c:pt idx="133">
                  <c:v>1.1246750515825263</c:v>
                </c:pt>
                <c:pt idx="134">
                  <c:v>1.1244792918366207</c:v>
                </c:pt>
                <c:pt idx="135">
                  <c:v>1.1211529276364025</c:v>
                </c:pt>
                <c:pt idx="136">
                  <c:v>1.1181763236453093</c:v>
                </c:pt>
                <c:pt idx="137">
                  <c:v>1.1171330912915816</c:v>
                </c:pt>
                <c:pt idx="138">
                  <c:v>1.1151647313049515</c:v>
                </c:pt>
                <c:pt idx="139">
                  <c:v>1.1148370100416771</c:v>
                </c:pt>
                <c:pt idx="140">
                  <c:v>1.1147945066793521</c:v>
                </c:pt>
                <c:pt idx="141">
                  <c:v>1.1136078341700033</c:v>
                </c:pt>
                <c:pt idx="142">
                  <c:v>1.1102977190351033</c:v>
                </c:pt>
                <c:pt idx="143">
                  <c:v>1.1089310631533327</c:v>
                </c:pt>
                <c:pt idx="144">
                  <c:v>1.1056073180534276</c:v>
                </c:pt>
                <c:pt idx="145">
                  <c:v>1.1009142583774607</c:v>
                </c:pt>
                <c:pt idx="146">
                  <c:v>1.1009124983119023</c:v>
                </c:pt>
                <c:pt idx="147">
                  <c:v>1.0961741843171013</c:v>
                </c:pt>
                <c:pt idx="148">
                  <c:v>1.0932676042580147</c:v>
                </c:pt>
                <c:pt idx="149">
                  <c:v>1.0928757550364268</c:v>
                </c:pt>
                <c:pt idx="150">
                  <c:v>1.091380315658437</c:v>
                </c:pt>
                <c:pt idx="151">
                  <c:v>1.0865216118136414</c:v>
                </c:pt>
                <c:pt idx="152">
                  <c:v>1.0846158596767326</c:v>
                </c:pt>
                <c:pt idx="153">
                  <c:v>1.0776984038503339</c:v>
                </c:pt>
                <c:pt idx="154">
                  <c:v>1.0737873546000523</c:v>
                </c:pt>
                <c:pt idx="155">
                  <c:v>1.0730067016374396</c:v>
                </c:pt>
                <c:pt idx="156">
                  <c:v>1.0703727081374963</c:v>
                </c:pt>
                <c:pt idx="157">
                  <c:v>1.0687808017244318</c:v>
                </c:pt>
                <c:pt idx="158">
                  <c:v>1.0619093324502493</c:v>
                </c:pt>
                <c:pt idx="159">
                  <c:v>1.0555370212316819</c:v>
                </c:pt>
                <c:pt idx="160">
                  <c:v>1.0530505828201282</c:v>
                </c:pt>
                <c:pt idx="161">
                  <c:v>1.0516873033121825</c:v>
                </c:pt>
                <c:pt idx="162">
                  <c:v>1.0460443665128254</c:v>
                </c:pt>
                <c:pt idx="163">
                  <c:v>1.043443819819063</c:v>
                </c:pt>
                <c:pt idx="164">
                  <c:v>1.0388866458876587</c:v>
                </c:pt>
                <c:pt idx="165">
                  <c:v>1.0374700007701314</c:v>
                </c:pt>
                <c:pt idx="166">
                  <c:v>1.0371835455430831</c:v>
                </c:pt>
                <c:pt idx="167">
                  <c:v>1.0306452435749416</c:v>
                </c:pt>
                <c:pt idx="168">
                  <c:v>1.0305364940642414</c:v>
                </c:pt>
                <c:pt idx="169">
                  <c:v>1.0238525883266165</c:v>
                </c:pt>
                <c:pt idx="170">
                  <c:v>1.0187814883181014</c:v>
                </c:pt>
                <c:pt idx="171">
                  <c:v>1.0153513651025912</c:v>
                </c:pt>
                <c:pt idx="172">
                  <c:v>1.0153370644015951</c:v>
                </c:pt>
                <c:pt idx="173">
                  <c:v>1.0118495703986952</c:v>
                </c:pt>
                <c:pt idx="174">
                  <c:v>1.0095133209408969</c:v>
                </c:pt>
                <c:pt idx="175">
                  <c:v>1.0072906463785407</c:v>
                </c:pt>
                <c:pt idx="176">
                  <c:v>1.0027488262348541</c:v>
                </c:pt>
                <c:pt idx="177">
                  <c:v>1.0010827887300153</c:v>
                </c:pt>
                <c:pt idx="178">
                  <c:v>1.000237895149894</c:v>
                </c:pt>
                <c:pt idx="179">
                  <c:v>1.0002055746637792</c:v>
                </c:pt>
                <c:pt idx="180">
                  <c:v>0.99783440617933761</c:v>
                </c:pt>
                <c:pt idx="181">
                  <c:v>0.99517964115828184</c:v>
                </c:pt>
                <c:pt idx="182">
                  <c:v>0.99476001282640925</c:v>
                </c:pt>
                <c:pt idx="183">
                  <c:v>0.99455386351227582</c:v>
                </c:pt>
                <c:pt idx="184">
                  <c:v>0.99370312487551582</c:v>
                </c:pt>
                <c:pt idx="185">
                  <c:v>0.99256486727819526</c:v>
                </c:pt>
                <c:pt idx="186">
                  <c:v>0.98769086452708887</c:v>
                </c:pt>
                <c:pt idx="187">
                  <c:v>0.98297826489799589</c:v>
                </c:pt>
                <c:pt idx="188">
                  <c:v>0.9825313835807209</c:v>
                </c:pt>
                <c:pt idx="189">
                  <c:v>0.98086807213112648</c:v>
                </c:pt>
                <c:pt idx="190">
                  <c:v>0.97948193729937505</c:v>
                </c:pt>
                <c:pt idx="191">
                  <c:v>0.97891905669910451</c:v>
                </c:pt>
                <c:pt idx="192">
                  <c:v>0.97853214260182686</c:v>
                </c:pt>
                <c:pt idx="193">
                  <c:v>0.97704702991873971</c:v>
                </c:pt>
                <c:pt idx="194">
                  <c:v>0.97405638460389699</c:v>
                </c:pt>
                <c:pt idx="195">
                  <c:v>0.96841840852033467</c:v>
                </c:pt>
                <c:pt idx="196">
                  <c:v>0.96811857561651471</c:v>
                </c:pt>
                <c:pt idx="197">
                  <c:v>0.96774478068038294</c:v>
                </c:pt>
                <c:pt idx="198">
                  <c:v>0.96732131857405723</c:v>
                </c:pt>
                <c:pt idx="199">
                  <c:v>0.96673991352679811</c:v>
                </c:pt>
                <c:pt idx="200">
                  <c:v>0.96472097883652075</c:v>
                </c:pt>
                <c:pt idx="201">
                  <c:v>0.96387731064900095</c:v>
                </c:pt>
                <c:pt idx="202">
                  <c:v>0.96063828189521772</c:v>
                </c:pt>
                <c:pt idx="203">
                  <c:v>0.95910765795064457</c:v>
                </c:pt>
                <c:pt idx="204">
                  <c:v>0.95400243387861072</c:v>
                </c:pt>
                <c:pt idx="205">
                  <c:v>0.95321602459851495</c:v>
                </c:pt>
                <c:pt idx="206">
                  <c:v>0.95317135054493074</c:v>
                </c:pt>
                <c:pt idx="207">
                  <c:v>0.95228477845530901</c:v>
                </c:pt>
                <c:pt idx="208">
                  <c:v>0.94910680787993407</c:v>
                </c:pt>
                <c:pt idx="209">
                  <c:v>0.94741261400450272</c:v>
                </c:pt>
                <c:pt idx="210">
                  <c:v>0.9457065537604441</c:v>
                </c:pt>
                <c:pt idx="211">
                  <c:v>0.94128022622148833</c:v>
                </c:pt>
                <c:pt idx="212">
                  <c:v>0.94086834891020932</c:v>
                </c:pt>
                <c:pt idx="213">
                  <c:v>0.94072544499498034</c:v>
                </c:pt>
                <c:pt idx="214">
                  <c:v>0.93913774458180099</c:v>
                </c:pt>
                <c:pt idx="215">
                  <c:v>0.9387046536019894</c:v>
                </c:pt>
                <c:pt idx="216">
                  <c:v>0.93859063695732303</c:v>
                </c:pt>
                <c:pt idx="217">
                  <c:v>0.936102449777382</c:v>
                </c:pt>
                <c:pt idx="218">
                  <c:v>0.93436929498102039</c:v>
                </c:pt>
                <c:pt idx="219">
                  <c:v>0.93369732706169339</c:v>
                </c:pt>
                <c:pt idx="220">
                  <c:v>0.93264387921724634</c:v>
                </c:pt>
                <c:pt idx="221">
                  <c:v>0.92791513453012719</c:v>
                </c:pt>
                <c:pt idx="222">
                  <c:v>0.92620037710899583</c:v>
                </c:pt>
                <c:pt idx="223">
                  <c:v>0.92396260353774062</c:v>
                </c:pt>
                <c:pt idx="224">
                  <c:v>0.92312740097493018</c:v>
                </c:pt>
                <c:pt idx="225">
                  <c:v>0.92150555645174015</c:v>
                </c:pt>
                <c:pt idx="226">
                  <c:v>0.91980240907683863</c:v>
                </c:pt>
                <c:pt idx="227">
                  <c:v>0.91851692422929254</c:v>
                </c:pt>
                <c:pt idx="228">
                  <c:v>0.91514025261566978</c:v>
                </c:pt>
                <c:pt idx="229">
                  <c:v>0.91344882603010247</c:v>
                </c:pt>
                <c:pt idx="230">
                  <c:v>0.91169152803071918</c:v>
                </c:pt>
                <c:pt idx="231">
                  <c:v>0.90881891714489282</c:v>
                </c:pt>
                <c:pt idx="232">
                  <c:v>0.9071391659562178</c:v>
                </c:pt>
                <c:pt idx="233">
                  <c:v>0.90486396201134356</c:v>
                </c:pt>
                <c:pt idx="234">
                  <c:v>0.90402983753097887</c:v>
                </c:pt>
                <c:pt idx="235">
                  <c:v>0.90254124632772548</c:v>
                </c:pt>
                <c:pt idx="236">
                  <c:v>0.90087309651218872</c:v>
                </c:pt>
                <c:pt idx="237">
                  <c:v>0.89630693855037358</c:v>
                </c:pt>
                <c:pt idx="238">
                  <c:v>0.894650311205061</c:v>
                </c:pt>
                <c:pt idx="239">
                  <c:v>0.89210383545177185</c:v>
                </c:pt>
                <c:pt idx="240">
                  <c:v>0.89011569427325721</c:v>
                </c:pt>
                <c:pt idx="241">
                  <c:v>0.88988272577959371</c:v>
                </c:pt>
                <c:pt idx="242">
                  <c:v>0.88956490482303152</c:v>
                </c:pt>
                <c:pt idx="243">
                  <c:v>0.88847051004557798</c:v>
                </c:pt>
                <c:pt idx="244">
                  <c:v>0.88233339594329585</c:v>
                </c:pt>
                <c:pt idx="245">
                  <c:v>0.87623867398467958</c:v>
                </c:pt>
                <c:pt idx="246">
                  <c:v>0.87559342993772815</c:v>
                </c:pt>
                <c:pt idx="247">
                  <c:v>0.87533234497456902</c:v>
                </c:pt>
                <c:pt idx="248">
                  <c:v>0.87018605134580407</c:v>
                </c:pt>
                <c:pt idx="249">
                  <c:v>0.86655808559254022</c:v>
                </c:pt>
                <c:pt idx="250">
                  <c:v>0.86417523722542522</c:v>
                </c:pt>
                <c:pt idx="251">
                  <c:v>0.86320954228575908</c:v>
                </c:pt>
                <c:pt idx="252">
                  <c:v>0.86181129296603509</c:v>
                </c:pt>
                <c:pt idx="253">
                  <c:v>0.86132492184498544</c:v>
                </c:pt>
                <c:pt idx="254">
                  <c:v>0.86130641315775569</c:v>
                </c:pt>
                <c:pt idx="255">
                  <c:v>0.85820594282182672</c:v>
                </c:pt>
                <c:pt idx="256">
                  <c:v>0.85278869616100961</c:v>
                </c:pt>
                <c:pt idx="257">
                  <c:v>0.8473986899481265</c:v>
                </c:pt>
                <c:pt idx="258">
                  <c:v>0.84728742980780181</c:v>
                </c:pt>
                <c:pt idx="259">
                  <c:v>0.84564690742700543</c:v>
                </c:pt>
                <c:pt idx="260">
                  <c:v>0.83936835599727511</c:v>
                </c:pt>
                <c:pt idx="261">
                  <c:v>0.83541004503104466</c:v>
                </c:pt>
                <c:pt idx="262">
                  <c:v>0.83417111407114253</c:v>
                </c:pt>
                <c:pt idx="263">
                  <c:v>0.83375373553061449</c:v>
                </c:pt>
                <c:pt idx="264">
                  <c:v>0.83345521837047087</c:v>
                </c:pt>
                <c:pt idx="265">
                  <c:v>0.82384569543930797</c:v>
                </c:pt>
                <c:pt idx="266">
                  <c:v>0.82165647198889169</c:v>
                </c:pt>
                <c:pt idx="267">
                  <c:v>0.82026147608793665</c:v>
                </c:pt>
                <c:pt idx="268">
                  <c:v>0.81973987741591869</c:v>
                </c:pt>
                <c:pt idx="269">
                  <c:v>0.81904907568410801</c:v>
                </c:pt>
                <c:pt idx="270">
                  <c:v>0.81642604489832959</c:v>
                </c:pt>
                <c:pt idx="271">
                  <c:v>0.81350993497009472</c:v>
                </c:pt>
                <c:pt idx="272">
                  <c:v>0.80693960218415084</c:v>
                </c:pt>
                <c:pt idx="273">
                  <c:v>0.80689287948507626</c:v>
                </c:pt>
                <c:pt idx="274">
                  <c:v>0.80628597637217903</c:v>
                </c:pt>
                <c:pt idx="275">
                  <c:v>0.8040940075387244</c:v>
                </c:pt>
                <c:pt idx="276">
                  <c:v>0.80010907832292388</c:v>
                </c:pt>
                <c:pt idx="277">
                  <c:v>0.79689243411465704</c:v>
                </c:pt>
                <c:pt idx="278">
                  <c:v>0.79466204696848952</c:v>
                </c:pt>
                <c:pt idx="279">
                  <c:v>0.79395178930199395</c:v>
                </c:pt>
                <c:pt idx="280">
                  <c:v>0.79298345060122255</c:v>
                </c:pt>
                <c:pt idx="281">
                  <c:v>0.79223255279273241</c:v>
                </c:pt>
                <c:pt idx="282">
                  <c:v>0.79184615966667682</c:v>
                </c:pt>
                <c:pt idx="283">
                  <c:v>0.79150634050338464</c:v>
                </c:pt>
                <c:pt idx="284">
                  <c:v>0.78789737108667168</c:v>
                </c:pt>
                <c:pt idx="285">
                  <c:v>0.78504127494754639</c:v>
                </c:pt>
                <c:pt idx="286">
                  <c:v>0.78093682717610891</c:v>
                </c:pt>
                <c:pt idx="287">
                  <c:v>0.77984999978295499</c:v>
                </c:pt>
                <c:pt idx="288">
                  <c:v>0.77670676218650581</c:v>
                </c:pt>
                <c:pt idx="289">
                  <c:v>0.77472687417929953</c:v>
                </c:pt>
                <c:pt idx="290">
                  <c:v>0.77222920227564373</c:v>
                </c:pt>
                <c:pt idx="291">
                  <c:v>0.7701454951871981</c:v>
                </c:pt>
                <c:pt idx="292">
                  <c:v>0.76829100560979602</c:v>
                </c:pt>
                <c:pt idx="293">
                  <c:v>0.76787145568126047</c:v>
                </c:pt>
                <c:pt idx="294">
                  <c:v>0.76704930845299324</c:v>
                </c:pt>
                <c:pt idx="295">
                  <c:v>0.76183473182958028</c:v>
                </c:pt>
                <c:pt idx="296">
                  <c:v>0.75889382667352645</c:v>
                </c:pt>
                <c:pt idx="297">
                  <c:v>0.75784011986169775</c:v>
                </c:pt>
                <c:pt idx="298">
                  <c:v>0.75753592047128193</c:v>
                </c:pt>
                <c:pt idx="299">
                  <c:v>0.75689240432495231</c:v>
                </c:pt>
                <c:pt idx="300">
                  <c:v>0.75515599514593834</c:v>
                </c:pt>
                <c:pt idx="301">
                  <c:v>0.75424696990951356</c:v>
                </c:pt>
                <c:pt idx="302">
                  <c:v>0.75422017533632779</c:v>
                </c:pt>
                <c:pt idx="303">
                  <c:v>0.75293907400626647</c:v>
                </c:pt>
                <c:pt idx="304">
                  <c:v>0.75289003410628319</c:v>
                </c:pt>
                <c:pt idx="305">
                  <c:v>0.74754758372290642</c:v>
                </c:pt>
                <c:pt idx="306">
                  <c:v>0.74728279307931544</c:v>
                </c:pt>
                <c:pt idx="307">
                  <c:v>0.74265362636172561</c:v>
                </c:pt>
                <c:pt idx="308">
                  <c:v>0.74235747658511986</c:v>
                </c:pt>
                <c:pt idx="309">
                  <c:v>0.7417588991645051</c:v>
                </c:pt>
                <c:pt idx="310">
                  <c:v>0.74097598228911266</c:v>
                </c:pt>
                <c:pt idx="311">
                  <c:v>0.7404328268106809</c:v>
                </c:pt>
                <c:pt idx="312">
                  <c:v>0.73789596591229989</c:v>
                </c:pt>
                <c:pt idx="313">
                  <c:v>0.73722471888513919</c:v>
                </c:pt>
                <c:pt idx="314">
                  <c:v>0.73714086751985652</c:v>
                </c:pt>
                <c:pt idx="315">
                  <c:v>0.7329999470266253</c:v>
                </c:pt>
                <c:pt idx="316">
                  <c:v>0.73254499087457148</c:v>
                </c:pt>
                <c:pt idx="317">
                  <c:v>0.73213141950257399</c:v>
                </c:pt>
                <c:pt idx="318">
                  <c:v>0.72707404774168383</c:v>
                </c:pt>
                <c:pt idx="319">
                  <c:v>0.72672320301083826</c:v>
                </c:pt>
                <c:pt idx="320">
                  <c:v>0.72602872181699007</c:v>
                </c:pt>
                <c:pt idx="321">
                  <c:v>0.72401843763769225</c:v>
                </c:pt>
                <c:pt idx="322">
                  <c:v>0.72238289317538684</c:v>
                </c:pt>
                <c:pt idx="323">
                  <c:v>0.722051748660549</c:v>
                </c:pt>
                <c:pt idx="324">
                  <c:v>0.72156150013265163</c:v>
                </c:pt>
                <c:pt idx="325">
                  <c:v>0.72098238483530785</c:v>
                </c:pt>
                <c:pt idx="326">
                  <c:v>0.71872147645181239</c:v>
                </c:pt>
                <c:pt idx="327">
                  <c:v>0.71706416699373832</c:v>
                </c:pt>
                <c:pt idx="328">
                  <c:v>0.71655089198583843</c:v>
                </c:pt>
                <c:pt idx="329">
                  <c:v>0.71457082706986186</c:v>
                </c:pt>
                <c:pt idx="330">
                  <c:v>0.71211104188612095</c:v>
                </c:pt>
                <c:pt idx="331">
                  <c:v>0.71189268835852626</c:v>
                </c:pt>
                <c:pt idx="332">
                  <c:v>0.71159639338673175</c:v>
                </c:pt>
                <c:pt idx="333">
                  <c:v>0.71018251101869334</c:v>
                </c:pt>
                <c:pt idx="334">
                  <c:v>0.70750668937885752</c:v>
                </c:pt>
                <c:pt idx="335">
                  <c:v>0.70719213140969539</c:v>
                </c:pt>
                <c:pt idx="336">
                  <c:v>0.70668012177948791</c:v>
                </c:pt>
                <c:pt idx="337">
                  <c:v>0.70541888737173131</c:v>
                </c:pt>
                <c:pt idx="338">
                  <c:v>0.70475666972340101</c:v>
                </c:pt>
                <c:pt idx="339">
                  <c:v>0.70367180281728103</c:v>
                </c:pt>
                <c:pt idx="340">
                  <c:v>0.70230719849686452</c:v>
                </c:pt>
                <c:pt idx="341">
                  <c:v>0.70179855497375321</c:v>
                </c:pt>
                <c:pt idx="342">
                  <c:v>0.70007213997641082</c:v>
                </c:pt>
                <c:pt idx="343">
                  <c:v>0.69776001626927497</c:v>
                </c:pt>
                <c:pt idx="344">
                  <c:v>0.69745600831152599</c:v>
                </c:pt>
                <c:pt idx="345">
                  <c:v>0.69695084647424399</c:v>
                </c:pt>
                <c:pt idx="346">
                  <c:v>0.69263832775032175</c:v>
                </c:pt>
                <c:pt idx="347">
                  <c:v>0.69213664940381969</c:v>
                </c:pt>
                <c:pt idx="348">
                  <c:v>0.69210489031020728</c:v>
                </c:pt>
                <c:pt idx="349">
                  <c:v>0.69091813520502132</c:v>
                </c:pt>
                <c:pt idx="350">
                  <c:v>0.69066919791605641</c:v>
                </c:pt>
                <c:pt idx="351">
                  <c:v>0.68785392534065559</c:v>
                </c:pt>
                <c:pt idx="352">
                  <c:v>0.6873557112376979</c:v>
                </c:pt>
                <c:pt idx="353">
                  <c:v>0.686850121682135</c:v>
                </c:pt>
                <c:pt idx="354">
                  <c:v>0.68420395485319774</c:v>
                </c:pt>
                <c:pt idx="355">
                  <c:v>0.68394000092272089</c:v>
                </c:pt>
                <c:pt idx="356">
                  <c:v>0.68260779832068397</c:v>
                </c:pt>
                <c:pt idx="357">
                  <c:v>0.68054153260451433</c:v>
                </c:pt>
                <c:pt idx="358">
                  <c:v>0.67858915073909476</c:v>
                </c:pt>
                <c:pt idx="359">
                  <c:v>0.67789268180084294</c:v>
                </c:pt>
                <c:pt idx="360">
                  <c:v>0.67726063535164727</c:v>
                </c:pt>
                <c:pt idx="361">
                  <c:v>0.67667545350706026</c:v>
                </c:pt>
                <c:pt idx="362">
                  <c:v>0.67373629512394972</c:v>
                </c:pt>
                <c:pt idx="363">
                  <c:v>0.6732101350009847</c:v>
                </c:pt>
                <c:pt idx="364">
                  <c:v>0.67064957792291158</c:v>
                </c:pt>
                <c:pt idx="365">
                  <c:v>0.67059357455520441</c:v>
                </c:pt>
                <c:pt idx="366">
                  <c:v>0.6699963203501027</c:v>
                </c:pt>
                <c:pt idx="367">
                  <c:v>0.6685599329203058</c:v>
                </c:pt>
                <c:pt idx="368">
                  <c:v>0.66558660820579907</c:v>
                </c:pt>
                <c:pt idx="369">
                  <c:v>0.66471157943264747</c:v>
                </c:pt>
                <c:pt idx="370">
                  <c:v>0.66394185213279688</c:v>
                </c:pt>
                <c:pt idx="371">
                  <c:v>0.66235515390395361</c:v>
                </c:pt>
                <c:pt idx="372">
                  <c:v>0.66045705440013203</c:v>
                </c:pt>
                <c:pt idx="373">
                  <c:v>0.65988731506297227</c:v>
                </c:pt>
                <c:pt idx="374">
                  <c:v>0.65614537393722283</c:v>
                </c:pt>
                <c:pt idx="375">
                  <c:v>0.65528579176250079</c:v>
                </c:pt>
                <c:pt idx="376">
                  <c:v>0.65500628210926481</c:v>
                </c:pt>
                <c:pt idx="377">
                  <c:v>0.65447451639990595</c:v>
                </c:pt>
                <c:pt idx="378">
                  <c:v>0.65075132922755019</c:v>
                </c:pt>
                <c:pt idx="379">
                  <c:v>0.65031632526678818</c:v>
                </c:pt>
                <c:pt idx="380">
                  <c:v>0.64854829889775112</c:v>
                </c:pt>
                <c:pt idx="381">
                  <c:v>0.64733537824669563</c:v>
                </c:pt>
                <c:pt idx="382">
                  <c:v>0.64196688595242279</c:v>
                </c:pt>
                <c:pt idx="383">
                  <c:v>0.64161403922126592</c:v>
                </c:pt>
                <c:pt idx="384">
                  <c:v>0.638209801782328</c:v>
                </c:pt>
                <c:pt idx="385">
                  <c:v>0.63694932121599401</c:v>
                </c:pt>
                <c:pt idx="386">
                  <c:v>0.63480405233702653</c:v>
                </c:pt>
                <c:pt idx="387">
                  <c:v>0.6325062422126857</c:v>
                </c:pt>
                <c:pt idx="388">
                  <c:v>0.63216364632438471</c:v>
                </c:pt>
                <c:pt idx="389">
                  <c:v>0.6300396221330381</c:v>
                </c:pt>
                <c:pt idx="390">
                  <c:v>0.62857581916005245</c:v>
                </c:pt>
                <c:pt idx="391">
                  <c:v>0.62830086300012655</c:v>
                </c:pt>
                <c:pt idx="392">
                  <c:v>0.62812912952019273</c:v>
                </c:pt>
                <c:pt idx="393">
                  <c:v>0.62531332719322852</c:v>
                </c:pt>
                <c:pt idx="394">
                  <c:v>0.62239567577145338</c:v>
                </c:pt>
                <c:pt idx="395">
                  <c:v>0.61469647569525321</c:v>
                </c:pt>
                <c:pt idx="396">
                  <c:v>0.611652047827006</c:v>
                </c:pt>
                <c:pt idx="397">
                  <c:v>0.61007093866866791</c:v>
                </c:pt>
                <c:pt idx="398">
                  <c:v>0.60651046721247637</c:v>
                </c:pt>
                <c:pt idx="399">
                  <c:v>0.60612709716988189</c:v>
                </c:pt>
                <c:pt idx="400">
                  <c:v>0.60548257750100476</c:v>
                </c:pt>
                <c:pt idx="401">
                  <c:v>0.5981754990384438</c:v>
                </c:pt>
                <c:pt idx="402">
                  <c:v>0.59195827912876819</c:v>
                </c:pt>
                <c:pt idx="403">
                  <c:v>0.58853667111666819</c:v>
                </c:pt>
                <c:pt idx="404">
                  <c:v>0.58490725738477134</c:v>
                </c:pt>
                <c:pt idx="405">
                  <c:v>0.58245459721985526</c:v>
                </c:pt>
                <c:pt idx="406">
                  <c:v>0.57861776513735097</c:v>
                </c:pt>
                <c:pt idx="407">
                  <c:v>0.57194789691784242</c:v>
                </c:pt>
                <c:pt idx="408">
                  <c:v>0.56548461861984156</c:v>
                </c:pt>
                <c:pt idx="409">
                  <c:v>0.55916624707027129</c:v>
                </c:pt>
                <c:pt idx="410">
                  <c:v>0.55265942011880609</c:v>
                </c:pt>
                <c:pt idx="411">
                  <c:v>0.54954884733698051</c:v>
                </c:pt>
                <c:pt idx="412">
                  <c:v>0.54468107508481489</c:v>
                </c:pt>
                <c:pt idx="413">
                  <c:v>0.5409169911323175</c:v>
                </c:pt>
                <c:pt idx="414">
                  <c:v>0.54001100551273706</c:v>
                </c:pt>
                <c:pt idx="415">
                  <c:v>0.53862387948578905</c:v>
                </c:pt>
                <c:pt idx="416">
                  <c:v>0.53717893096918545</c:v>
                </c:pt>
                <c:pt idx="417">
                  <c:v>0.53582343626439333</c:v>
                </c:pt>
                <c:pt idx="418">
                  <c:v>0.53346671451433925</c:v>
                </c:pt>
                <c:pt idx="419">
                  <c:v>0.53315111826836037</c:v>
                </c:pt>
                <c:pt idx="420">
                  <c:v>0.53052592069790949</c:v>
                </c:pt>
                <c:pt idx="421">
                  <c:v>0.52959032454298349</c:v>
                </c:pt>
                <c:pt idx="422">
                  <c:v>0.52589651969021611</c:v>
                </c:pt>
                <c:pt idx="423">
                  <c:v>0.52578954939830425</c:v>
                </c:pt>
                <c:pt idx="424">
                  <c:v>0.52225724653107797</c:v>
                </c:pt>
                <c:pt idx="425">
                  <c:v>0.52215595874568765</c:v>
                </c:pt>
                <c:pt idx="426">
                  <c:v>0.51864851553008784</c:v>
                </c:pt>
                <c:pt idx="427">
                  <c:v>0.51854749049937221</c:v>
                </c:pt>
                <c:pt idx="428">
                  <c:v>0.5150657182308247</c:v>
                </c:pt>
                <c:pt idx="429">
                  <c:v>0.51496397080458589</c:v>
                </c:pt>
                <c:pt idx="430">
                  <c:v>0.51180341826708498</c:v>
                </c:pt>
                <c:pt idx="431">
                  <c:v>0.51150785654035491</c:v>
                </c:pt>
                <c:pt idx="432">
                  <c:v>0.51121538861983251</c:v>
                </c:pt>
                <c:pt idx="433">
                  <c:v>0.50797461361939933</c:v>
                </c:pt>
                <c:pt idx="434">
                  <c:v>0.50779815707468401</c:v>
                </c:pt>
                <c:pt idx="435">
                  <c:v>0.50764850872079847</c:v>
                </c:pt>
                <c:pt idx="436">
                  <c:v>0.50446577659097724</c:v>
                </c:pt>
                <c:pt idx="437">
                  <c:v>0.50413528378069661</c:v>
                </c:pt>
                <c:pt idx="438">
                  <c:v>0.50098116916793101</c:v>
                </c:pt>
                <c:pt idx="439">
                  <c:v>0.50065173032009458</c:v>
                </c:pt>
                <c:pt idx="440">
                  <c:v>0.49752063800903096</c:v>
                </c:pt>
                <c:pt idx="441">
                  <c:v>0.49719324589678832</c:v>
                </c:pt>
                <c:pt idx="442">
                  <c:v>0.49408401166235222</c:v>
                </c:pt>
                <c:pt idx="443">
                  <c:v>0.49375883839051721</c:v>
                </c:pt>
                <c:pt idx="444">
                  <c:v>0.49187230448754826</c:v>
                </c:pt>
                <c:pt idx="445">
                  <c:v>0.49067112404712415</c:v>
                </c:pt>
                <c:pt idx="446">
                  <c:v>0.49034819689341974</c:v>
                </c:pt>
                <c:pt idx="447">
                  <c:v>0.4873294376268319</c:v>
                </c:pt>
                <c:pt idx="448">
                  <c:v>0.48728181100950824</c:v>
                </c:pt>
                <c:pt idx="449">
                  <c:v>0.48696111441896112</c:v>
                </c:pt>
                <c:pt idx="450">
                  <c:v>0.48391590967477022</c:v>
                </c:pt>
                <c:pt idx="451">
                  <c:v>0.4835974205297412</c:v>
                </c:pt>
                <c:pt idx="452">
                  <c:v>0.48057325832027675</c:v>
                </c:pt>
                <c:pt idx="453">
                  <c:v>0.48025696769388082</c:v>
                </c:pt>
                <c:pt idx="454">
                  <c:v>0.4772536963455305</c:v>
                </c:pt>
                <c:pt idx="455">
                  <c:v>0.47693959022867743</c:v>
                </c:pt>
                <c:pt idx="456">
                  <c:v>0.47551206188314876</c:v>
                </c:pt>
                <c:pt idx="457">
                  <c:v>0.47395706426033218</c:v>
                </c:pt>
                <c:pt idx="458">
                  <c:v>0.47364512778273188</c:v>
                </c:pt>
                <c:pt idx="459">
                  <c:v>0.47068320367629379</c:v>
                </c:pt>
                <c:pt idx="460">
                  <c:v>0.47037342189200126</c:v>
                </c:pt>
                <c:pt idx="461">
                  <c:v>0.46743195729918718</c:v>
                </c:pt>
                <c:pt idx="462">
                  <c:v>0.46712431533224474</c:v>
                </c:pt>
                <c:pt idx="463">
                  <c:v>0.46420316892126745</c:v>
                </c:pt>
                <c:pt idx="464">
                  <c:v>0.46389765199229166</c:v>
                </c:pt>
                <c:pt idx="465">
                  <c:v>0.46197737438708264</c:v>
                </c:pt>
                <c:pt idx="466">
                  <c:v>0.46099668341380134</c:v>
                </c:pt>
                <c:pt idx="467">
                  <c:v>0.46069327684434624</c:v>
                </c:pt>
                <c:pt idx="468">
                  <c:v>0.45781234671960924</c:v>
                </c:pt>
                <c:pt idx="469">
                  <c:v>0.45751103593241688</c:v>
                </c:pt>
                <c:pt idx="470">
                  <c:v>0.45465000584566229</c:v>
                </c:pt>
                <c:pt idx="471">
                  <c:v>0.45435077636409626</c:v>
                </c:pt>
                <c:pt idx="472">
                  <c:v>0.45150950885573171</c:v>
                </c:pt>
                <c:pt idx="473">
                  <c:v>0.45121234630317286</c:v>
                </c:pt>
                <c:pt idx="474">
                  <c:v>0.44839070486308902</c:v>
                </c:pt>
                <c:pt idx="475">
                  <c:v>0.44809559496221768</c:v>
                </c:pt>
                <c:pt idx="476">
                  <c:v>0.4452934440232566</c:v>
                </c:pt>
                <c:pt idx="477">
                  <c:v>0.44500037259537201</c:v>
                </c:pt>
                <c:pt idx="478">
                  <c:v>0.44221757752680801</c:v>
                </c:pt>
                <c:pt idx="479">
                  <c:v>0.44192653049114877</c:v>
                </c:pt>
                <c:pt idx="480">
                  <c:v>0.43916295759221868</c:v>
                </c:pt>
                <c:pt idx="481">
                  <c:v>0.43887392096528632</c:v>
                </c:pt>
                <c:pt idx="482">
                  <c:v>0.43720796696088027</c:v>
                </c:pt>
                <c:pt idx="483">
                  <c:v>0.43612943745876565</c:v>
                </c:pt>
                <c:pt idx="484">
                  <c:v>0.4358423973536526</c:v>
                </c:pt>
                <c:pt idx="485">
                  <c:v>0.4331168713794763</c:v>
                </c:pt>
                <c:pt idx="486">
                  <c:v>0.43283181400519904</c:v>
                </c:pt>
                <c:pt idx="487">
                  <c:v>0.43012511461412578</c:v>
                </c:pt>
                <c:pt idx="488">
                  <c:v>0.42984202627496215</c:v>
                </c:pt>
                <c:pt idx="489">
                  <c:v>0.42883649750336622</c:v>
                </c:pt>
                <c:pt idx="490">
                  <c:v>0.42715402342228326</c:v>
                </c:pt>
                <c:pt idx="491">
                  <c:v>0.42687289051711408</c:v>
                </c:pt>
                <c:pt idx="492">
                  <c:v>0.42420345505640533</c:v>
                </c:pt>
                <c:pt idx="493">
                  <c:v>0.42392426407806144</c:v>
                </c:pt>
                <c:pt idx="494">
                  <c:v>0.42127326775497814</c:v>
                </c:pt>
                <c:pt idx="495">
                  <c:v>0.42099600528959097</c:v>
                </c:pt>
                <c:pt idx="496">
                  <c:v>0.41836332073570581</c:v>
                </c:pt>
                <c:pt idx="497">
                  <c:v>0.41808797346206344</c:v>
                </c:pt>
                <c:pt idx="498">
                  <c:v>0.41654433095885945</c:v>
                </c:pt>
                <c:pt idx="499">
                  <c:v>0.41630364065927561</c:v>
                </c:pt>
                <c:pt idx="500">
                  <c:v>0.41547347418874708</c:v>
                </c:pt>
                <c:pt idx="501">
                  <c:v>0.41520002887765384</c:v>
                </c:pt>
                <c:pt idx="502">
                  <c:v>0.41260358926999779</c:v>
                </c:pt>
                <c:pt idx="503">
                  <c:v>0.41233203278363867</c:v>
                </c:pt>
                <c:pt idx="504">
                  <c:v>0.41226378962327204</c:v>
                </c:pt>
                <c:pt idx="505">
                  <c:v>0.40975352809442001</c:v>
                </c:pt>
                <c:pt idx="506">
                  <c:v>0.4094838473857294</c:v>
                </c:pt>
                <c:pt idx="507">
                  <c:v>0.40810042534203111</c:v>
                </c:pt>
                <c:pt idx="508">
                  <c:v>0.40692315372941718</c:v>
                </c:pt>
                <c:pt idx="509">
                  <c:v>0.40665533584145241</c:v>
                </c:pt>
                <c:pt idx="510">
                  <c:v>0.40411233018825549</c:v>
                </c:pt>
                <c:pt idx="511">
                  <c:v>0.4038463622535739</c:v>
                </c:pt>
                <c:pt idx="512">
                  <c:v>0.40132092242353007</c:v>
                </c:pt>
                <c:pt idx="513">
                  <c:v>0.40105679166357089</c:v>
                </c:pt>
                <c:pt idx="514">
                  <c:v>0.4000565312752602</c:v>
                </c:pt>
                <c:pt idx="515">
                  <c:v>0.39854879632067652</c:v>
                </c:pt>
                <c:pt idx="516">
                  <c:v>0.39828649004514699</c:v>
                </c:pt>
                <c:pt idx="517">
                  <c:v>0.39579581869152758</c:v>
                </c:pt>
                <c:pt idx="518">
                  <c:v>0.39570030594459604</c:v>
                </c:pt>
                <c:pt idx="519">
                  <c:v>0.3955353242977932</c:v>
                </c:pt>
                <c:pt idx="520">
                  <c:v>0.3931118083966888</c:v>
                </c:pt>
                <c:pt idx="521">
                  <c:v>0.39306185726791376</c:v>
                </c:pt>
                <c:pt idx="522">
                  <c:v>0.39280316224039269</c:v>
                </c:pt>
                <c:pt idx="523">
                  <c:v>0.39034678069530854</c:v>
                </c:pt>
                <c:pt idx="524">
                  <c:v>0.39008987260487044</c:v>
                </c:pt>
                <c:pt idx="525">
                  <c:v>0.38765045852651736</c:v>
                </c:pt>
                <c:pt idx="526">
                  <c:v>0.38739532502988616</c:v>
                </c:pt>
                <c:pt idx="527">
                  <c:v>0.38572910438654212</c:v>
                </c:pt>
                <c:pt idx="528">
                  <c:v>0.3849727612154103</c:v>
                </c:pt>
                <c:pt idx="529">
                  <c:v>0.38471939005457129</c:v>
                </c:pt>
                <c:pt idx="530">
                  <c:v>0.38357736928932429</c:v>
                </c:pt>
                <c:pt idx="531">
                  <c:v>0.382313560110698</c:v>
                </c:pt>
                <c:pt idx="532">
                  <c:v>0.38206193911230857</c:v>
                </c:pt>
                <c:pt idx="533">
                  <c:v>0.37974605401962802</c:v>
                </c:pt>
                <c:pt idx="534">
                  <c:v>0.37967272744975028</c:v>
                </c:pt>
                <c:pt idx="535">
                  <c:v>0.37942284452455544</c:v>
                </c:pt>
                <c:pt idx="536">
                  <c:v>0.37859207344920193</c:v>
                </c:pt>
                <c:pt idx="537">
                  <c:v>0.37770720936604441</c:v>
                </c:pt>
                <c:pt idx="538">
                  <c:v>0.37680197949470928</c:v>
                </c:pt>
                <c:pt idx="539">
                  <c:v>0.37495309665892884</c:v>
                </c:pt>
                <c:pt idx="540">
                  <c:v>0.37419921810201562</c:v>
                </c:pt>
                <c:pt idx="541">
                  <c:v>0.37335143906232954</c:v>
                </c:pt>
                <c:pt idx="542">
                  <c:v>0.3725271800346816</c:v>
                </c:pt>
                <c:pt idx="543">
                  <c:v>0.37195367685402086</c:v>
                </c:pt>
                <c:pt idx="544">
                  <c:v>0.37164006639370456</c:v>
                </c:pt>
                <c:pt idx="545">
                  <c:v>0.37161443529551835</c:v>
                </c:pt>
                <c:pt idx="546">
                  <c:v>0.36930815595617361</c:v>
                </c:pt>
                <c:pt idx="547">
                  <c:v>0.36904750688805127</c:v>
                </c:pt>
                <c:pt idx="548">
                  <c:v>0.36770685660461905</c:v>
                </c:pt>
                <c:pt idx="549">
                  <c:v>0.36674295809317564</c:v>
                </c:pt>
                <c:pt idx="550">
                  <c:v>0.36649830955027152</c:v>
                </c:pt>
                <c:pt idx="551">
                  <c:v>0.36550865790147824</c:v>
                </c:pt>
                <c:pt idx="552">
                  <c:v>0.36514713256243958</c:v>
                </c:pt>
                <c:pt idx="553">
                  <c:v>0.36420703491543732</c:v>
                </c:pt>
                <c:pt idx="554">
                  <c:v>0.36397100491889572</c:v>
                </c:pt>
                <c:pt idx="555">
                  <c:v>0.36375202395351669</c:v>
                </c:pt>
                <c:pt idx="556">
                  <c:v>0.36196005486380012</c:v>
                </c:pt>
                <c:pt idx="557">
                  <c:v>0.36169078066354626</c:v>
                </c:pt>
                <c:pt idx="558">
                  <c:v>0.35919230822680365</c:v>
                </c:pt>
                <c:pt idx="559">
                  <c:v>0.35905038455437877</c:v>
                </c:pt>
                <c:pt idx="560">
                  <c:v>0.35649399320696856</c:v>
                </c:pt>
                <c:pt idx="561">
                  <c:v>0.35406025612509107</c:v>
                </c:pt>
                <c:pt idx="562">
                  <c:v>0.35401730923163127</c:v>
                </c:pt>
                <c:pt idx="563">
                  <c:v>0.35201496831496537</c:v>
                </c:pt>
                <c:pt idx="564">
                  <c:v>0.35156928853147079</c:v>
                </c:pt>
                <c:pt idx="565">
                  <c:v>0.3499980312715259</c:v>
                </c:pt>
                <c:pt idx="566">
                  <c:v>0.34914032957039248</c:v>
                </c:pt>
                <c:pt idx="567">
                  <c:v>0.34837363330327498</c:v>
                </c:pt>
                <c:pt idx="568">
                  <c:v>0.34672854943184317</c:v>
                </c:pt>
                <c:pt idx="569">
                  <c:v>0.34622670037405168</c:v>
                </c:pt>
                <c:pt idx="570">
                  <c:v>0.34097002569095824</c:v>
                </c:pt>
                <c:pt idx="571">
                  <c:v>0.3376841287902218</c:v>
                </c:pt>
                <c:pt idx="572">
                  <c:v>0.33671165101792294</c:v>
                </c:pt>
                <c:pt idx="573">
                  <c:v>0.33650018307674129</c:v>
                </c:pt>
                <c:pt idx="574">
                  <c:v>0.33517825761452036</c:v>
                </c:pt>
                <c:pt idx="575">
                  <c:v>0.33505082626187099</c:v>
                </c:pt>
                <c:pt idx="576">
                  <c:v>0.33283073506727467</c:v>
                </c:pt>
                <c:pt idx="577">
                  <c:v>0.33052569417522637</c:v>
                </c:pt>
                <c:pt idx="578">
                  <c:v>0.32917859137604244</c:v>
                </c:pt>
                <c:pt idx="579">
                  <c:v>0.32893220558897807</c:v>
                </c:pt>
                <c:pt idx="580">
                  <c:v>0.32824146697654794</c:v>
                </c:pt>
                <c:pt idx="581">
                  <c:v>0.32710791814764095</c:v>
                </c:pt>
                <c:pt idx="582">
                  <c:v>0.3259741438616402</c:v>
                </c:pt>
                <c:pt idx="583">
                  <c:v>0.32597392906596501</c:v>
                </c:pt>
                <c:pt idx="584">
                  <c:v>0.32372222383779836</c:v>
                </c:pt>
                <c:pt idx="585">
                  <c:v>0.32354915946026519</c:v>
                </c:pt>
                <c:pt idx="586">
                  <c:v>0.32148610386888399</c:v>
                </c:pt>
                <c:pt idx="587">
                  <c:v>0.32128196496158318</c:v>
                </c:pt>
                <c:pt idx="588">
                  <c:v>0.31992022926934438</c:v>
                </c:pt>
                <c:pt idx="589">
                  <c:v>0.3192654357929019</c:v>
                </c:pt>
                <c:pt idx="590">
                  <c:v>0.31905669725173652</c:v>
                </c:pt>
                <c:pt idx="591">
                  <c:v>0.31706010808758878</c:v>
                </c:pt>
                <c:pt idx="592">
                  <c:v>0.31685169220163972</c:v>
                </c:pt>
                <c:pt idx="593">
                  <c:v>0.31602559570074834</c:v>
                </c:pt>
                <c:pt idx="594">
                  <c:v>0.31487001389753699</c:v>
                </c:pt>
                <c:pt idx="595">
                  <c:v>0.31466282921228561</c:v>
                </c:pt>
                <c:pt idx="596">
                  <c:v>0.31418791476487351</c:v>
                </c:pt>
                <c:pt idx="597">
                  <c:v>0.3131356012873141</c:v>
                </c:pt>
                <c:pt idx="598">
                  <c:v>0.31248925545797046</c:v>
                </c:pt>
                <c:pt idx="599">
                  <c:v>0.31219452039519729</c:v>
                </c:pt>
                <c:pt idx="600">
                  <c:v>0.31061715082139651</c:v>
                </c:pt>
                <c:pt idx="601">
                  <c:v>0.31033072726939537</c:v>
                </c:pt>
                <c:pt idx="602">
                  <c:v>0.30840536225044712</c:v>
                </c:pt>
                <c:pt idx="603">
                  <c:v>0.30818711500817586</c:v>
                </c:pt>
                <c:pt idx="604">
                  <c:v>0.30626272235032925</c:v>
                </c:pt>
                <c:pt idx="605">
                  <c:v>0.30618975935565895</c:v>
                </c:pt>
                <c:pt idx="606">
                  <c:v>0.30605831085423313</c:v>
                </c:pt>
                <c:pt idx="607">
                  <c:v>0.30414491523705983</c:v>
                </c:pt>
                <c:pt idx="608">
                  <c:v>0.30394421162877161</c:v>
                </c:pt>
                <c:pt idx="609">
                  <c:v>0.3029837182325486</c:v>
                </c:pt>
                <c:pt idx="610">
                  <c:v>0.30260047878994883</c:v>
                </c:pt>
                <c:pt idx="611">
                  <c:v>0.3022852690475743</c:v>
                </c:pt>
                <c:pt idx="612">
                  <c:v>0.30204360526419965</c:v>
                </c:pt>
                <c:pt idx="613">
                  <c:v>0.29984176730111245</c:v>
                </c:pt>
                <c:pt idx="614">
                  <c:v>0.29837746055477643</c:v>
                </c:pt>
                <c:pt idx="615">
                  <c:v>0.2977044097409971</c:v>
                </c:pt>
                <c:pt idx="616">
                  <c:v>0.29591921901864887</c:v>
                </c:pt>
                <c:pt idx="617">
                  <c:v>0.29563568671916624</c:v>
                </c:pt>
                <c:pt idx="618">
                  <c:v>0.2953113747277018</c:v>
                </c:pt>
                <c:pt idx="619">
                  <c:v>0.29380118443023073</c:v>
                </c:pt>
                <c:pt idx="620">
                  <c:v>0.29359128590300987</c:v>
                </c:pt>
                <c:pt idx="621">
                  <c:v>0.29333359427043565</c:v>
                </c:pt>
                <c:pt idx="622">
                  <c:v>0.29219214438960839</c:v>
                </c:pt>
                <c:pt idx="623">
                  <c:v>0.2917579755454397</c:v>
                </c:pt>
                <c:pt idx="624">
                  <c:v>0.2915628751729305</c:v>
                </c:pt>
                <c:pt idx="625">
                  <c:v>0.28974009048190452</c:v>
                </c:pt>
                <c:pt idx="626">
                  <c:v>0.2880410217717993</c:v>
                </c:pt>
                <c:pt idx="627">
                  <c:v>0.28773823170181162</c:v>
                </c:pt>
                <c:pt idx="628">
                  <c:v>0.28612364832824727</c:v>
                </c:pt>
                <c:pt idx="629">
                  <c:v>0.28575058957456906</c:v>
                </c:pt>
                <c:pt idx="630">
                  <c:v>0.28565417923372988</c:v>
                </c:pt>
                <c:pt idx="631">
                  <c:v>0.28377674950244614</c:v>
                </c:pt>
                <c:pt idx="632">
                  <c:v>0.28360705045446499</c:v>
                </c:pt>
                <c:pt idx="633">
                  <c:v>0.28181655722437621</c:v>
                </c:pt>
                <c:pt idx="634">
                  <c:v>0.28163425759662702</c:v>
                </c:pt>
                <c:pt idx="635">
                  <c:v>0.28107088356520882</c:v>
                </c:pt>
                <c:pt idx="636">
                  <c:v>0.27986990749471236</c:v>
                </c:pt>
                <c:pt idx="637">
                  <c:v>0.27968630216101742</c:v>
                </c:pt>
                <c:pt idx="638">
                  <c:v>0.2785043015711689</c:v>
                </c:pt>
                <c:pt idx="639">
                  <c:v>0.27793670472462517</c:v>
                </c:pt>
                <c:pt idx="640">
                  <c:v>0.27775388996962619</c:v>
                </c:pt>
                <c:pt idx="641">
                  <c:v>0.27601685564859185</c:v>
                </c:pt>
                <c:pt idx="642">
                  <c:v>0.27583521472845685</c:v>
                </c:pt>
                <c:pt idx="643">
                  <c:v>0.27411026795503213</c:v>
                </c:pt>
                <c:pt idx="644">
                  <c:v>0.2739298651533269</c:v>
                </c:pt>
                <c:pt idx="645">
                  <c:v>0.27309795694011113</c:v>
                </c:pt>
                <c:pt idx="646">
                  <c:v>0.27203769027382951</c:v>
                </c:pt>
                <c:pt idx="647">
                  <c:v>0.2705006018171241</c:v>
                </c:pt>
                <c:pt idx="648">
                  <c:v>0.27015858811224713</c:v>
                </c:pt>
                <c:pt idx="649">
                  <c:v>0.27010675790211147</c:v>
                </c:pt>
                <c:pt idx="650">
                  <c:v>0.26849971930773564</c:v>
                </c:pt>
                <c:pt idx="651">
                  <c:v>0.26829246632510667</c:v>
                </c:pt>
                <c:pt idx="652">
                  <c:v>0.2673030027977718</c:v>
                </c:pt>
                <c:pt idx="653">
                  <c:v>0.26721194832017092</c:v>
                </c:pt>
                <c:pt idx="654">
                  <c:v>0.26695189145545228</c:v>
                </c:pt>
                <c:pt idx="655">
                  <c:v>0.26662039936530996</c:v>
                </c:pt>
                <c:pt idx="656">
                  <c:v>0.26643923486982435</c:v>
                </c:pt>
                <c:pt idx="657">
                  <c:v>0.26521216693520855</c:v>
                </c:pt>
                <c:pt idx="658">
                  <c:v>0.26477412581779747</c:v>
                </c:pt>
                <c:pt idx="659">
                  <c:v>0.26459880463549634</c:v>
                </c:pt>
                <c:pt idx="660">
                  <c:v>0.26365219409685547</c:v>
                </c:pt>
                <c:pt idx="661">
                  <c:v>0.26294434216944423</c:v>
                </c:pt>
                <c:pt idx="662">
                  <c:v>0.26254004181752444</c:v>
                </c:pt>
                <c:pt idx="663">
                  <c:v>0.26112789366620548</c:v>
                </c:pt>
                <c:pt idx="664">
                  <c:v>0.26112008562380884</c:v>
                </c:pt>
                <c:pt idx="665">
                  <c:v>0.26005339870774574</c:v>
                </c:pt>
                <c:pt idx="666">
                  <c:v>0.25999403684100919</c:v>
                </c:pt>
                <c:pt idx="667">
                  <c:v>0.25959208762011454</c:v>
                </c:pt>
                <c:pt idx="668">
                  <c:v>0.25932412188978743</c:v>
                </c:pt>
                <c:pt idx="669">
                  <c:v>0.25918399907282869</c:v>
                </c:pt>
                <c:pt idx="670">
                  <c:v>0.25753283381099651</c:v>
                </c:pt>
                <c:pt idx="671">
                  <c:v>0.25736902751043295</c:v>
                </c:pt>
                <c:pt idx="672">
                  <c:v>0.25575392355766824</c:v>
                </c:pt>
                <c:pt idx="673">
                  <c:v>0.25558665785622181</c:v>
                </c:pt>
                <c:pt idx="674">
                  <c:v>0.25512372633921909</c:v>
                </c:pt>
                <c:pt idx="675">
                  <c:v>0.25419026466865324</c:v>
                </c:pt>
                <c:pt idx="676">
                  <c:v>0.25398730197212643</c:v>
                </c:pt>
                <c:pt idx="677">
                  <c:v>0.25382033668473525</c:v>
                </c:pt>
                <c:pt idx="678">
                  <c:v>0.25223288348914225</c:v>
                </c:pt>
                <c:pt idx="679">
                  <c:v>0.25206691229101458</c:v>
                </c:pt>
                <c:pt idx="680">
                  <c:v>0.25075318045065847</c:v>
                </c:pt>
                <c:pt idx="681">
                  <c:v>0.25049058368886723</c:v>
                </c:pt>
                <c:pt idx="682">
                  <c:v>0.25032572928479063</c:v>
                </c:pt>
                <c:pt idx="683">
                  <c:v>0.24876031883781941</c:v>
                </c:pt>
                <c:pt idx="684">
                  <c:v>0.24859659764397807</c:v>
                </c:pt>
                <c:pt idx="685">
                  <c:v>0.24791538507663113</c:v>
                </c:pt>
                <c:pt idx="686">
                  <c:v>0.2470420058001323</c:v>
                </c:pt>
                <c:pt idx="687">
                  <c:v>0.24687941448274917</c:v>
                </c:pt>
                <c:pt idx="688">
                  <c:v>0.24667581570994712</c:v>
                </c:pt>
                <c:pt idx="689">
                  <c:v>0.24536280536668842</c:v>
                </c:pt>
                <c:pt idx="690">
                  <c:v>0.24533556201778114</c:v>
                </c:pt>
                <c:pt idx="691">
                  <c:v>0.24517409360913639</c:v>
                </c:pt>
                <c:pt idx="692">
                  <c:v>0.24364090550367801</c:v>
                </c:pt>
                <c:pt idx="693">
                  <c:v>0.24349470120959268</c:v>
                </c:pt>
                <c:pt idx="694">
                  <c:v>0.24348055240313396</c:v>
                </c:pt>
                <c:pt idx="695">
                  <c:v>0.2419579548371851</c:v>
                </c:pt>
                <c:pt idx="696">
                  <c:v>0.2417987093697721</c:v>
                </c:pt>
                <c:pt idx="697">
                  <c:v>0.24028662916010146</c:v>
                </c:pt>
                <c:pt idx="698">
                  <c:v>0.2401284836802442</c:v>
                </c:pt>
                <c:pt idx="699">
                  <c:v>0.23862684817275878</c:v>
                </c:pt>
                <c:pt idx="700">
                  <c:v>0.23851918083420445</c:v>
                </c:pt>
                <c:pt idx="701">
                  <c:v>0.23846979508329488</c:v>
                </c:pt>
                <c:pt idx="702">
                  <c:v>0.2381103827732261</c:v>
                </c:pt>
                <c:pt idx="703">
                  <c:v>0.23697853213015971</c:v>
                </c:pt>
                <c:pt idx="704">
                  <c:v>0.23682256388558492</c:v>
                </c:pt>
                <c:pt idx="705">
                  <c:v>0.23534160183814606</c:v>
                </c:pt>
                <c:pt idx="706">
                  <c:v>0.23518671094492441</c:v>
                </c:pt>
                <c:pt idx="707">
                  <c:v>0.23371597864959381</c:v>
                </c:pt>
                <c:pt idx="708">
                  <c:v>0.23356215766592237</c:v>
                </c:pt>
                <c:pt idx="709">
                  <c:v>0.23210158446063409</c:v>
                </c:pt>
                <c:pt idx="710">
                  <c:v>0.23194882599610903</c:v>
                </c:pt>
                <c:pt idx="711">
                  <c:v>0.2310566379659687</c:v>
                </c:pt>
                <c:pt idx="712">
                  <c:v>0.23085381234044688</c:v>
                </c:pt>
                <c:pt idx="713">
                  <c:v>0.23034663842216663</c:v>
                </c:pt>
                <c:pt idx="714">
                  <c:v>0.22972217935673994</c:v>
                </c:pt>
                <c:pt idx="715">
                  <c:v>0.22936940954568252</c:v>
                </c:pt>
                <c:pt idx="716">
                  <c:v>0.22875551796620211</c:v>
                </c:pt>
                <c:pt idx="717">
                  <c:v>0.22717538818204733</c:v>
                </c:pt>
                <c:pt idx="718">
                  <c:v>0.22560617315158671</c:v>
                </c:pt>
                <c:pt idx="719">
                  <c:v>0.22438433171669547</c:v>
                </c:pt>
                <c:pt idx="720">
                  <c:v>0.22404779748110923</c:v>
                </c:pt>
                <c:pt idx="721">
                  <c:v>0.22195841422636042</c:v>
                </c:pt>
                <c:pt idx="722">
                  <c:v>0.21443417071595691</c:v>
                </c:pt>
                <c:pt idx="723">
                  <c:v>0.21406406595686475</c:v>
                </c:pt>
                <c:pt idx="724">
                  <c:v>0.21164588097427653</c:v>
                </c:pt>
                <c:pt idx="725">
                  <c:v>0.21160700698563634</c:v>
                </c:pt>
                <c:pt idx="726">
                  <c:v>0.20542804717714822</c:v>
                </c:pt>
                <c:pt idx="727">
                  <c:v>0.19765207454766437</c:v>
                </c:pt>
                <c:pt idx="728">
                  <c:v>0.19376452920647536</c:v>
                </c:pt>
                <c:pt idx="729">
                  <c:v>0.19159971416913585</c:v>
                </c:pt>
              </c:numCache>
            </c:numRef>
          </c:yVal>
          <c:smooth val="1"/>
          <c:extLst>
            <c:ext xmlns:c16="http://schemas.microsoft.com/office/drawing/2014/chart" uri="{C3380CC4-5D6E-409C-BE32-E72D297353CC}">
              <c16:uniqueId val="{00000002-111C-7543-B23A-D3D7DC35E73C}"/>
            </c:ext>
          </c:extLst>
        </c:ser>
        <c:ser>
          <c:idx val="3"/>
          <c:order val="3"/>
          <c:tx>
            <c:strRef>
              <c:f>Gráficos!$V$5</c:f>
              <c:strCache>
                <c:ptCount val="1"/>
                <c:pt idx="0">
                  <c:v>Umbral alto de caudal</c:v>
                </c:pt>
              </c:strCache>
            </c:strRef>
          </c:tx>
          <c:spPr>
            <a:ln w="19050" cap="rnd">
              <a:solidFill>
                <a:srgbClr val="7030A0"/>
              </a:solidFill>
              <a:prstDash val="dash"/>
              <a:round/>
            </a:ln>
            <a:effectLst/>
          </c:spPr>
          <c:marker>
            <c:symbol val="none"/>
          </c:marker>
          <c:xVal>
            <c:numRef>
              <c:f>Gráficos!$U$6:$U$7</c:f>
              <c:numCache>
                <c:formatCode>0.0000</c:formatCode>
                <c:ptCount val="2"/>
                <c:pt idx="0">
                  <c:v>7.669972059387499E-2</c:v>
                </c:pt>
                <c:pt idx="1">
                  <c:v>99.923300279406106</c:v>
                </c:pt>
              </c:numCache>
            </c:numRef>
          </c:xVal>
          <c:yVal>
            <c:numRef>
              <c:f>Gráficos!$V$6:$V$7</c:f>
              <c:numCache>
                <c:formatCode>General</c:formatCode>
                <c:ptCount val="2"/>
                <c:pt idx="0">
                  <c:v>2.4</c:v>
                </c:pt>
                <c:pt idx="1">
                  <c:v>2.4</c:v>
                </c:pt>
              </c:numCache>
            </c:numRef>
          </c:yVal>
          <c:smooth val="1"/>
          <c:extLst>
            <c:ext xmlns:c16="http://schemas.microsoft.com/office/drawing/2014/chart" uri="{C3380CC4-5D6E-409C-BE32-E72D297353CC}">
              <c16:uniqueId val="{00000003-111C-7543-B23A-D3D7DC35E73C}"/>
            </c:ext>
          </c:extLst>
        </c:ser>
        <c:ser>
          <c:idx val="4"/>
          <c:order val="4"/>
          <c:tx>
            <c:strRef>
              <c:f>Gráficos!$V$9</c:f>
              <c:strCache>
                <c:ptCount val="1"/>
                <c:pt idx="0">
                  <c:v>Umbral bajo de caudal</c:v>
                </c:pt>
              </c:strCache>
            </c:strRef>
          </c:tx>
          <c:spPr>
            <a:ln w="19050" cap="rnd">
              <a:solidFill>
                <a:srgbClr val="C00000"/>
              </a:solidFill>
              <a:prstDash val="dash"/>
              <a:round/>
            </a:ln>
            <a:effectLst/>
          </c:spPr>
          <c:marker>
            <c:symbol val="none"/>
          </c:marker>
          <c:xVal>
            <c:numRef>
              <c:f>Gráficos!$U$10:$U$11</c:f>
              <c:numCache>
                <c:formatCode>0.0000</c:formatCode>
                <c:ptCount val="2"/>
                <c:pt idx="0">
                  <c:v>7.669972059387499E-2</c:v>
                </c:pt>
                <c:pt idx="1">
                  <c:v>99.923300279406106</c:v>
                </c:pt>
              </c:numCache>
            </c:numRef>
          </c:xVal>
          <c:yVal>
            <c:numRef>
              <c:f>Gráficos!$V$10:$V$11</c:f>
              <c:numCache>
                <c:formatCode>General</c:formatCode>
                <c:ptCount val="2"/>
                <c:pt idx="0">
                  <c:v>0.25</c:v>
                </c:pt>
                <c:pt idx="1">
                  <c:v>0.25</c:v>
                </c:pt>
              </c:numCache>
            </c:numRef>
          </c:yVal>
          <c:smooth val="1"/>
          <c:extLst>
            <c:ext xmlns:c16="http://schemas.microsoft.com/office/drawing/2014/chart" uri="{C3380CC4-5D6E-409C-BE32-E72D297353CC}">
              <c16:uniqueId val="{00000004-111C-7543-B23A-D3D7DC35E73C}"/>
            </c:ext>
          </c:extLst>
        </c:ser>
        <c:dLbls>
          <c:showLegendKey val="0"/>
          <c:showVal val="0"/>
          <c:showCatName val="0"/>
          <c:showSerName val="0"/>
          <c:showPercent val="0"/>
          <c:showBubbleSize val="0"/>
        </c:dLbls>
        <c:axId val="809718511"/>
        <c:axId val="809720159"/>
      </c:scatterChart>
      <c:valAx>
        <c:axId val="809718511"/>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1100" b="0" i="0" u="none" strike="noStrike" baseline="0">
                    <a:effectLst/>
                  </a:rPr>
                  <a:t>Probabilidad de Excedencia (%)</a:t>
                </a:r>
                <a:r>
                  <a:rPr lang="en-GB" sz="1100" b="0" i="0" u="none" strike="noStrike" baseline="0"/>
                  <a:t> </a:t>
                </a:r>
                <a:endParaRPr lang="en-GB"/>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itle>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Curva de duración de sedimentos</a:t>
            </a:r>
          </a:p>
        </c:rich>
      </c:tx>
      <c:overlay val="0"/>
      <c:spPr>
        <a:noFill/>
        <a:ln>
          <a:noFill/>
        </a:ln>
        <a:effectLst/>
      </c:spPr>
    </c:title>
    <c:autoTitleDeleted val="0"/>
    <c:plotArea>
      <c:layout/>
      <c:scatterChart>
        <c:scatterStyle val="lineMarker"/>
        <c:varyColors val="0"/>
        <c:ser>
          <c:idx val="0"/>
          <c:order val="0"/>
          <c:tx>
            <c:strRef>
              <c:f>Escenarios!$D$14</c:f>
              <c:strCache>
                <c:ptCount val="1"/>
                <c:pt idx="0">
                  <c:v>Línea base</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Gráficos!$AH$6:$AH$735</c:f>
              <c:numCache>
                <c:formatCode>0.0000</c:formatCode>
                <c:ptCount val="730"/>
                <c:pt idx="0">
                  <c:v>3.1787668775923622E-2</c:v>
                </c:pt>
                <c:pt idx="1">
                  <c:v>3.1787668775923622E-2</c:v>
                </c:pt>
                <c:pt idx="2">
                  <c:v>2.3702341281442392E-2</c:v>
                </c:pt>
                <c:pt idx="3">
                  <c:v>2.3702341281442392E-2</c:v>
                </c:pt>
                <c:pt idx="4">
                  <c:v>1.9642666249608275E-2</c:v>
                </c:pt>
                <c:pt idx="5">
                  <c:v>1.9642666249608275E-2</c:v>
                </c:pt>
                <c:pt idx="6">
                  <c:v>1.9263690028256356E-2</c:v>
                </c:pt>
                <c:pt idx="7">
                  <c:v>1.9263690028256356E-2</c:v>
                </c:pt>
                <c:pt idx="8">
                  <c:v>1.6743656272852805E-2</c:v>
                </c:pt>
                <c:pt idx="9">
                  <c:v>1.6743656272852805E-2</c:v>
                </c:pt>
                <c:pt idx="10">
                  <c:v>1.6743656272852805E-2</c:v>
                </c:pt>
                <c:pt idx="11">
                  <c:v>1.6743656272852805E-2</c:v>
                </c:pt>
                <c:pt idx="12">
                  <c:v>1.5733256956322963E-2</c:v>
                </c:pt>
                <c:pt idx="13">
                  <c:v>1.5733256956322963E-2</c:v>
                </c:pt>
                <c:pt idx="14">
                  <c:v>1.4449201862999651E-2</c:v>
                </c:pt>
                <c:pt idx="15">
                  <c:v>1.4449201862999651E-2</c:v>
                </c:pt>
                <c:pt idx="16">
                  <c:v>1.1276086002804183E-2</c:v>
                </c:pt>
                <c:pt idx="17">
                  <c:v>1.1276086002804183E-2</c:v>
                </c:pt>
                <c:pt idx="18">
                  <c:v>1.1276086002804183E-2</c:v>
                </c:pt>
                <c:pt idx="19">
                  <c:v>1.1276086002804183E-2</c:v>
                </c:pt>
                <c:pt idx="20">
                  <c:v>6.7471977286597167E-3</c:v>
                </c:pt>
                <c:pt idx="21">
                  <c:v>6.7471977286597167E-3</c:v>
                </c:pt>
                <c:pt idx="22">
                  <c:v>3.1354334681902595E-3</c:v>
                </c:pt>
                <c:pt idx="23">
                  <c:v>3.1354334681902595E-3</c:v>
                </c:pt>
                <c:pt idx="24">
                  <c:v>3.0223258665295536E-3</c:v>
                </c:pt>
                <c:pt idx="25">
                  <c:v>3.0223258665295536E-3</c:v>
                </c:pt>
                <c:pt idx="26">
                  <c:v>2.3996419157120033E-3</c:v>
                </c:pt>
                <c:pt idx="27">
                  <c:v>2.3996419157120033E-3</c:v>
                </c:pt>
                <c:pt idx="28">
                  <c:v>2.3996419157120033E-3</c:v>
                </c:pt>
                <c:pt idx="29">
                  <c:v>2.3996419157120033E-3</c:v>
                </c:pt>
                <c:pt idx="30">
                  <c:v>2.1228362617080566E-3</c:v>
                </c:pt>
                <c:pt idx="31">
                  <c:v>2.1228362617080566E-3</c:v>
                </c:pt>
                <c:pt idx="32">
                  <c:v>2.1228362617080566E-3</c:v>
                </c:pt>
                <c:pt idx="33">
                  <c:v>2.1228362617080566E-3</c:v>
                </c:pt>
                <c:pt idx="34">
                  <c:v>1.6339542688591914E-3</c:v>
                </c:pt>
                <c:pt idx="35">
                  <c:v>1.6339542688591914E-3</c:v>
                </c:pt>
                <c:pt idx="36">
                  <c:v>1.3531735258171026E-3</c:v>
                </c:pt>
                <c:pt idx="37">
                  <c:v>1.3531735258171026E-3</c:v>
                </c:pt>
                <c:pt idx="38">
                  <c:v>1.1060737013250557E-3</c:v>
                </c:pt>
                <c:pt idx="39">
                  <c:v>1.1060737013250557E-3</c:v>
                </c:pt>
                <c:pt idx="40">
                  <c:v>7.9399087742904344E-4</c:v>
                </c:pt>
                <c:pt idx="41">
                  <c:v>7.9399087742904344E-4</c:v>
                </c:pt>
                <c:pt idx="42">
                  <c:v>7.9399087742904344E-4</c:v>
                </c:pt>
                <c:pt idx="43">
                  <c:v>7.9399087742904344E-4</c:v>
                </c:pt>
                <c:pt idx="44">
                  <c:v>7.4838808772518378E-4</c:v>
                </c:pt>
                <c:pt idx="45">
                  <c:v>7.4838808772518378E-4</c:v>
                </c:pt>
                <c:pt idx="46">
                  <c:v>6.219108365844645E-4</c:v>
                </c:pt>
                <c:pt idx="47">
                  <c:v>6.219108365844645E-4</c:v>
                </c:pt>
                <c:pt idx="48">
                  <c:v>5.8308539419674979E-4</c:v>
                </c:pt>
                <c:pt idx="49">
                  <c:v>5.8308539419674979E-4</c:v>
                </c:pt>
                <c:pt idx="50">
                  <c:v>5.8308539419674979E-4</c:v>
                </c:pt>
                <c:pt idx="51">
                  <c:v>5.8308539419674979E-4</c:v>
                </c:pt>
                <c:pt idx="52">
                  <c:v>5.1023667467837693E-4</c:v>
                </c:pt>
                <c:pt idx="53">
                  <c:v>5.1023667467837693E-4</c:v>
                </c:pt>
                <c:pt idx="54">
                  <c:v>4.7614724926720487E-4</c:v>
                </c:pt>
                <c:pt idx="55">
                  <c:v>4.7614724926720487E-4</c:v>
                </c:pt>
                <c:pt idx="56">
                  <c:v>3.828216110375607E-4</c:v>
                </c:pt>
                <c:pt idx="57">
                  <c:v>3.828216110375607E-4</c:v>
                </c:pt>
                <c:pt idx="58">
                  <c:v>2.5510143020521128E-4</c:v>
                </c:pt>
                <c:pt idx="59">
                  <c:v>2.5510143020521128E-4</c:v>
                </c:pt>
                <c:pt idx="60">
                  <c:v>2.1297894875481097E-4</c:v>
                </c:pt>
                <c:pt idx="61">
                  <c:v>2.1297894875481097E-4</c:v>
                </c:pt>
                <c:pt idx="62">
                  <c:v>1.9370660588210174E-4</c:v>
                </c:pt>
                <c:pt idx="63">
                  <c:v>1.9370660588210174E-4</c:v>
                </c:pt>
                <c:pt idx="64">
                  <c:v>1.4264883341571656E-4</c:v>
                </c:pt>
                <c:pt idx="65">
                  <c:v>1.4264883341571656E-4</c:v>
                </c:pt>
                <c:pt idx="66">
                  <c:v>1.1391327319939908E-4</c:v>
                </c:pt>
                <c:pt idx="67">
                  <c:v>1.1391327319939908E-4</c:v>
                </c:pt>
                <c:pt idx="68">
                  <c:v>1.0103762443412344E-4</c:v>
                </c:pt>
                <c:pt idx="69">
                  <c:v>1.0103762443412344E-4</c:v>
                </c:pt>
                <c:pt idx="70">
                  <c:v>8.9112930696835351E-5</c:v>
                </c:pt>
                <c:pt idx="71">
                  <c:v>8.9112930696835351E-5</c:v>
                </c:pt>
                <c:pt idx="72">
                  <c:v>6.798529487732714E-5</c:v>
                </c:pt>
                <c:pt idx="73">
                  <c:v>6.798529487732714E-5</c:v>
                </c:pt>
                <c:pt idx="74">
                  <c:v>6.798529487732714E-5</c:v>
                </c:pt>
                <c:pt idx="75">
                  <c:v>6.798529487732714E-5</c:v>
                </c:pt>
                <c:pt idx="76">
                  <c:v>2.9519549149171465E-5</c:v>
                </c:pt>
                <c:pt idx="77">
                  <c:v>2.9519549149171465E-5</c:v>
                </c:pt>
                <c:pt idx="78">
                  <c:v>2.9519549149171465E-5</c:v>
                </c:pt>
                <c:pt idx="79">
                  <c:v>2.9519549149171465E-5</c:v>
                </c:pt>
                <c:pt idx="80">
                  <c:v>2.4027040029670739E-5</c:v>
                </c:pt>
                <c:pt idx="81">
                  <c:v>2.4027040029670739E-5</c:v>
                </c:pt>
                <c:pt idx="82">
                  <c:v>1.4984378919557114E-5</c:v>
                </c:pt>
                <c:pt idx="83">
                  <c:v>1.4984378919557114E-5</c:v>
                </c:pt>
                <c:pt idx="84">
                  <c:v>3.7730583725074559E-6</c:v>
                </c:pt>
                <c:pt idx="85">
                  <c:v>3.7730583725074559E-6</c:v>
                </c:pt>
                <c:pt idx="86">
                  <c:v>4.0315255765170038E-8</c:v>
                </c:pt>
                <c:pt idx="87">
                  <c:v>4.0315255765170038E-8</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0-3454-9B4B-A436-981F35C54FA3}"/>
            </c:ext>
          </c:extLst>
        </c:ser>
        <c:ser>
          <c:idx val="1"/>
          <c:order val="1"/>
          <c:tx>
            <c:strRef>
              <c:f>Escenarios!$E$14</c:f>
              <c:strCache>
                <c:ptCount val="1"/>
                <c:pt idx="0">
                  <c:v>Escenario 1</c:v>
                </c:pt>
              </c:strCache>
            </c:strRef>
          </c:tx>
          <c:spPr>
            <a:ln w="12700"/>
          </c:spPr>
          <c:marker>
            <c:symbol val="none"/>
          </c:marker>
          <c:dPt>
            <c:idx val="9"/>
            <c:bubble3D val="0"/>
            <c:extLst>
              <c:ext xmlns:c16="http://schemas.microsoft.com/office/drawing/2014/chart" uri="{C3380CC4-5D6E-409C-BE32-E72D297353CC}">
                <c16:uniqueId val="{00000001-3454-9B4B-A436-981F35C54FA3}"/>
              </c:ext>
            </c:extLst>
          </c:dPt>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Gráficos!$AJ$6:$AJ$735</c:f>
              <c:numCache>
                <c:formatCode>0.0000</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2-3454-9B4B-A436-981F35C54FA3}"/>
            </c:ext>
          </c:extLst>
        </c:ser>
        <c:ser>
          <c:idx val="2"/>
          <c:order val="2"/>
          <c:tx>
            <c:strRef>
              <c:f>Escenarios!$F$14</c:f>
              <c:strCache>
                <c:ptCount val="1"/>
                <c:pt idx="0">
                  <c:v>Escenario 2</c:v>
                </c:pt>
              </c:strCache>
            </c:strRef>
          </c:tx>
          <c:spPr>
            <a:ln w="12700">
              <a:solidFill>
                <a:schemeClr val="accent6"/>
              </a:solidFill>
            </a:ln>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Gráficos!$AL$6:$AL$735</c:f>
              <c:numCache>
                <c:formatCode>0.0000</c:formatCode>
                <c:ptCount val="7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3-3454-9B4B-A436-981F35C54FA3}"/>
            </c:ext>
          </c:extLst>
        </c:ser>
        <c:ser>
          <c:idx val="3"/>
          <c:order val="3"/>
          <c:tx>
            <c:strRef>
              <c:f>Gráficos!$V$13</c:f>
              <c:strCache>
                <c:ptCount val="1"/>
                <c:pt idx="0">
                  <c:v>Umbral alto de sedimentos</c:v>
                </c:pt>
              </c:strCache>
            </c:strRef>
          </c:tx>
          <c:spPr>
            <a:ln w="19050" cap="rnd">
              <a:solidFill>
                <a:srgbClr val="7030A0"/>
              </a:solidFill>
              <a:prstDash val="dash"/>
              <a:round/>
            </a:ln>
            <a:effectLst/>
          </c:spPr>
          <c:marker>
            <c:symbol val="none"/>
          </c:marker>
          <c:xVal>
            <c:numRef>
              <c:f>Gráficos!$U$14:$U$15</c:f>
              <c:numCache>
                <c:formatCode>0.0000</c:formatCode>
                <c:ptCount val="2"/>
                <c:pt idx="0">
                  <c:v>7.669972059387499E-2</c:v>
                </c:pt>
                <c:pt idx="1">
                  <c:v>99.923300279406106</c:v>
                </c:pt>
              </c:numCache>
            </c:numRef>
          </c:xVal>
          <c:yVal>
            <c:numRef>
              <c:f>Gráficos!$V$14:$V$15</c:f>
              <c:numCache>
                <c:formatCode>General</c:formatCode>
                <c:ptCount val="2"/>
                <c:pt idx="0">
                  <c:v>1E-3</c:v>
                </c:pt>
                <c:pt idx="1">
                  <c:v>1E-3</c:v>
                </c:pt>
              </c:numCache>
            </c:numRef>
          </c:yVal>
          <c:smooth val="0"/>
          <c:extLst>
            <c:ext xmlns:c16="http://schemas.microsoft.com/office/drawing/2014/chart" uri="{C3380CC4-5D6E-409C-BE32-E72D297353CC}">
              <c16:uniqueId val="{00000004-3454-9B4B-A436-981F35C54FA3}"/>
            </c:ext>
          </c:extLst>
        </c:ser>
        <c:ser>
          <c:idx val="4"/>
          <c:order val="4"/>
          <c:tx>
            <c:strRef>
              <c:f>Gráficos!$V$17</c:f>
              <c:strCache>
                <c:ptCount val="1"/>
                <c:pt idx="0">
                  <c:v>Umbral bajo de sedimentos</c:v>
                </c:pt>
              </c:strCache>
            </c:strRef>
          </c:tx>
          <c:spPr>
            <a:ln w="19050" cap="rnd">
              <a:solidFill>
                <a:srgbClr val="C00000"/>
              </a:solidFill>
              <a:prstDash val="dash"/>
              <a:round/>
            </a:ln>
            <a:effectLst/>
          </c:spPr>
          <c:marker>
            <c:symbol val="none"/>
          </c:marker>
          <c:xVal>
            <c:numRef>
              <c:f>Gráficos!$U$18:$U$19</c:f>
              <c:numCache>
                <c:formatCode>0.0000</c:formatCode>
                <c:ptCount val="2"/>
                <c:pt idx="0">
                  <c:v>7.669972059387499E-2</c:v>
                </c:pt>
                <c:pt idx="1">
                  <c:v>99.923300279406106</c:v>
                </c:pt>
              </c:numCache>
            </c:numRef>
          </c:xVal>
          <c:yVal>
            <c:numRef>
              <c:f>Gráficos!$V$18:$V$19</c:f>
              <c:numCache>
                <c:formatCode>General</c:formatCode>
                <c:ptCount val="2"/>
                <c:pt idx="0">
                  <c:v>1E-4</c:v>
                </c:pt>
                <c:pt idx="1">
                  <c:v>1E-4</c:v>
                </c:pt>
              </c:numCache>
            </c:numRef>
          </c:yVal>
          <c:smooth val="0"/>
          <c:extLst>
            <c:ext xmlns:c16="http://schemas.microsoft.com/office/drawing/2014/chart" uri="{C3380CC4-5D6E-409C-BE32-E72D297353CC}">
              <c16:uniqueId val="{00000005-3454-9B4B-A436-981F35C54FA3}"/>
            </c:ext>
          </c:extLst>
        </c:ser>
        <c:dLbls>
          <c:showLegendKey val="0"/>
          <c:showVal val="0"/>
          <c:showCatName val="0"/>
          <c:showSerName val="0"/>
          <c:showPercent val="0"/>
          <c:showBubbleSize val="0"/>
        </c:dLbls>
        <c:axId val="809718511"/>
        <c:axId val="809720159"/>
      </c:scatterChart>
      <c:valAx>
        <c:axId val="809718511"/>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Probabilidad de Excedencia (%)</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itle>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3</xdr:col>
      <xdr:colOff>635000</xdr:colOff>
      <xdr:row>6</xdr:row>
      <xdr:rowOff>254000</xdr:rowOff>
    </xdr:from>
    <xdr:to>
      <xdr:col>12</xdr:col>
      <xdr:colOff>292100</xdr:colOff>
      <xdr:row>6</xdr:row>
      <xdr:rowOff>679564</xdr:rowOff>
    </xdr:to>
    <xdr:pic>
      <xdr:nvPicPr>
        <xdr:cNvPr id="2" name="Picture 1">
          <a:extLst>
            <a:ext uri="{FF2B5EF4-FFF2-40B4-BE49-F238E27FC236}">
              <a16:creationId xmlns:a16="http://schemas.microsoft.com/office/drawing/2014/main" id="{00630205-1DAF-C244-9166-617449108892}"/>
            </a:ext>
          </a:extLst>
        </xdr:cNvPr>
        <xdr:cNvPicPr>
          <a:picLocks noChangeAspect="1"/>
        </xdr:cNvPicPr>
      </xdr:nvPicPr>
      <xdr:blipFill>
        <a:blip xmlns:r="http://schemas.openxmlformats.org/officeDocument/2006/relationships" r:embed="rId1"/>
        <a:stretch>
          <a:fillRect/>
        </a:stretch>
      </xdr:blipFill>
      <xdr:spPr>
        <a:xfrm>
          <a:off x="2070100" y="495300"/>
          <a:ext cx="7772400" cy="425564"/>
        </a:xfrm>
        <a:prstGeom prst="rect">
          <a:avLst/>
        </a:prstGeom>
      </xdr:spPr>
    </xdr:pic>
    <xdr:clientData/>
  </xdr:twoCellAnchor>
  <xdr:twoCellAnchor editAs="oneCell">
    <xdr:from>
      <xdr:col>3</xdr:col>
      <xdr:colOff>533400</xdr:colOff>
      <xdr:row>10</xdr:row>
      <xdr:rowOff>38100</xdr:rowOff>
    </xdr:from>
    <xdr:to>
      <xdr:col>12</xdr:col>
      <xdr:colOff>190500</xdr:colOff>
      <xdr:row>22</xdr:row>
      <xdr:rowOff>49251</xdr:rowOff>
    </xdr:to>
    <xdr:pic>
      <xdr:nvPicPr>
        <xdr:cNvPr id="5" name="Picture 4">
          <a:extLst>
            <a:ext uri="{FF2B5EF4-FFF2-40B4-BE49-F238E27FC236}">
              <a16:creationId xmlns:a16="http://schemas.microsoft.com/office/drawing/2014/main" id="{0A360002-1768-6941-BF1C-6C7A7A3FE5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68500" y="2286000"/>
          <a:ext cx="7772400" cy="2297151"/>
        </a:xfrm>
        <a:prstGeom prst="rect">
          <a:avLst/>
        </a:prstGeom>
      </xdr:spPr>
    </xdr:pic>
    <xdr:clientData/>
  </xdr:twoCellAnchor>
  <xdr:twoCellAnchor editAs="oneCell">
    <xdr:from>
      <xdr:col>3</xdr:col>
      <xdr:colOff>515258</xdr:colOff>
      <xdr:row>6</xdr:row>
      <xdr:rowOff>1021443</xdr:rowOff>
    </xdr:from>
    <xdr:to>
      <xdr:col>11</xdr:col>
      <xdr:colOff>704850</xdr:colOff>
      <xdr:row>7</xdr:row>
      <xdr:rowOff>203200</xdr:rowOff>
    </xdr:to>
    <xdr:pic>
      <xdr:nvPicPr>
        <xdr:cNvPr id="3" name="Picture 2">
          <a:extLst>
            <a:ext uri="{FF2B5EF4-FFF2-40B4-BE49-F238E27FC236}">
              <a16:creationId xmlns:a16="http://schemas.microsoft.com/office/drawing/2014/main" id="{D693401D-94F2-A408-B135-C1FE24194B33}"/>
            </a:ext>
          </a:extLst>
        </xdr:cNvPr>
        <xdr:cNvPicPr>
          <a:picLocks noChangeAspect="1"/>
        </xdr:cNvPicPr>
      </xdr:nvPicPr>
      <xdr:blipFill rotWithShape="1">
        <a:blip xmlns:r="http://schemas.openxmlformats.org/officeDocument/2006/relationships" r:embed="rId3"/>
        <a:srcRect r="29996" b="7916"/>
        <a:stretch/>
      </xdr:blipFill>
      <xdr:spPr>
        <a:xfrm>
          <a:off x="1823358" y="1256393"/>
          <a:ext cx="6793592" cy="4009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0</xdr:colOff>
      <xdr:row>33</xdr:row>
      <xdr:rowOff>0</xdr:rowOff>
    </xdr:from>
    <xdr:to>
      <xdr:col>21</xdr:col>
      <xdr:colOff>0</xdr:colOff>
      <xdr:row>64</xdr:row>
      <xdr:rowOff>0</xdr:rowOff>
    </xdr:to>
    <xdr:graphicFrame macro="">
      <xdr:nvGraphicFramePr>
        <xdr:cNvPr id="2" name="Chart 1">
          <a:extLst>
            <a:ext uri="{FF2B5EF4-FFF2-40B4-BE49-F238E27FC236}">
              <a16:creationId xmlns:a16="http://schemas.microsoft.com/office/drawing/2014/main" id="{9ECF256F-9F00-FB40-8EC3-512F4442D9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821944</xdr:colOff>
      <xdr:row>30</xdr:row>
      <xdr:rowOff>186436</xdr:rowOff>
    </xdr:to>
    <xdr:graphicFrame macro="">
      <xdr:nvGraphicFramePr>
        <xdr:cNvPr id="6" name="Chart 5">
          <a:extLst>
            <a:ext uri="{FF2B5EF4-FFF2-40B4-BE49-F238E27FC236}">
              <a16:creationId xmlns:a16="http://schemas.microsoft.com/office/drawing/2014/main" id="{3E14242F-BA28-2148-B4FF-017A6E019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xdr:row>
      <xdr:rowOff>0</xdr:rowOff>
    </xdr:from>
    <xdr:to>
      <xdr:col>11</xdr:col>
      <xdr:colOff>0</xdr:colOff>
      <xdr:row>30</xdr:row>
      <xdr:rowOff>186436</xdr:rowOff>
    </xdr:to>
    <xdr:graphicFrame macro="">
      <xdr:nvGraphicFramePr>
        <xdr:cNvPr id="7" name="Chart 6">
          <a:extLst>
            <a:ext uri="{FF2B5EF4-FFF2-40B4-BE49-F238E27FC236}">
              <a16:creationId xmlns:a16="http://schemas.microsoft.com/office/drawing/2014/main" id="{C184EC2D-A3A7-734C-82A8-F7B7B87C6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32</xdr:row>
      <xdr:rowOff>0</xdr:rowOff>
    </xdr:from>
    <xdr:to>
      <xdr:col>5</xdr:col>
      <xdr:colOff>821944</xdr:colOff>
      <xdr:row>59</xdr:row>
      <xdr:rowOff>4572</xdr:rowOff>
    </xdr:to>
    <xdr:graphicFrame macro="">
      <xdr:nvGraphicFramePr>
        <xdr:cNvPr id="8" name="Chart 7">
          <a:extLst>
            <a:ext uri="{FF2B5EF4-FFF2-40B4-BE49-F238E27FC236}">
              <a16:creationId xmlns:a16="http://schemas.microsoft.com/office/drawing/2014/main" id="{6997AA05-1A04-8B40-BBB0-71EFB8D1B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32</xdr:row>
      <xdr:rowOff>0</xdr:rowOff>
    </xdr:from>
    <xdr:to>
      <xdr:col>11</xdr:col>
      <xdr:colOff>0</xdr:colOff>
      <xdr:row>59</xdr:row>
      <xdr:rowOff>4572</xdr:rowOff>
    </xdr:to>
    <xdr:graphicFrame macro="">
      <xdr:nvGraphicFramePr>
        <xdr:cNvPr id="9" name="Chart 8">
          <a:extLst>
            <a:ext uri="{FF2B5EF4-FFF2-40B4-BE49-F238E27FC236}">
              <a16:creationId xmlns:a16="http://schemas.microsoft.com/office/drawing/2014/main" id="{187D868E-F720-CE42-8B68-121683604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16</xdr:col>
      <xdr:colOff>0</xdr:colOff>
      <xdr:row>30</xdr:row>
      <xdr:rowOff>173736</xdr:rowOff>
    </xdr:to>
    <xdr:graphicFrame macro="">
      <xdr:nvGraphicFramePr>
        <xdr:cNvPr id="10" name="Chart 9">
          <a:extLst>
            <a:ext uri="{FF2B5EF4-FFF2-40B4-BE49-F238E27FC236}">
              <a16:creationId xmlns:a16="http://schemas.microsoft.com/office/drawing/2014/main" id="{9ED42F8E-C520-DE4E-8972-9C254F4F4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32</xdr:row>
      <xdr:rowOff>0</xdr:rowOff>
    </xdr:from>
    <xdr:to>
      <xdr:col>15</xdr:col>
      <xdr:colOff>822452</xdr:colOff>
      <xdr:row>59</xdr:row>
      <xdr:rowOff>4572</xdr:rowOff>
    </xdr:to>
    <xdr:graphicFrame macro="">
      <xdr:nvGraphicFramePr>
        <xdr:cNvPr id="11" name="Chart 10">
          <a:extLst>
            <a:ext uri="{FF2B5EF4-FFF2-40B4-BE49-F238E27FC236}">
              <a16:creationId xmlns:a16="http://schemas.microsoft.com/office/drawing/2014/main" id="{27216630-EFC9-064F-AC3B-121E289BDF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39A53-2451-7448-B17D-8F29C6DF51D4}">
  <dimension ref="A1:AS114"/>
  <sheetViews>
    <sheetView tabSelected="1" zoomScaleNormal="100" workbookViewId="0">
      <selection activeCell="N7" sqref="N7"/>
    </sheetView>
  </sheetViews>
  <sheetFormatPr baseColWidth="10" defaultColWidth="8.81640625" defaultRowHeight="14" x14ac:dyDescent="0.3"/>
  <cols>
    <col min="1" max="1" width="4.453125" style="2" customWidth="1"/>
    <col min="2" max="2" width="2.453125" style="2" customWidth="1"/>
    <col min="3" max="3" width="11.81640625" style="2" customWidth="1"/>
    <col min="4" max="14" width="11.81640625" style="3" customWidth="1"/>
    <col min="15" max="15" width="2.453125" style="3" customWidth="1"/>
    <col min="16" max="45" width="8.81640625" style="2"/>
    <col min="46" max="16384" width="8.81640625" style="3"/>
  </cols>
  <sheetData>
    <row r="1" spans="2:15" s="2" customFormat="1" x14ac:dyDescent="0.3"/>
    <row r="2" spans="2:15" s="2" customFormat="1" ht="4.5" customHeight="1" thickBot="1" x14ac:dyDescent="0.35"/>
    <row r="3" spans="2:15" s="2" customFormat="1" ht="14.5" hidden="1" thickBot="1" x14ac:dyDescent="0.35"/>
    <row r="4" spans="2:15" s="2" customFormat="1" ht="14.5" hidden="1" thickBot="1" x14ac:dyDescent="0.35"/>
    <row r="5" spans="2:15" s="2" customFormat="1" ht="14.5" hidden="1" thickBot="1" x14ac:dyDescent="0.35"/>
    <row r="6" spans="2:15" s="2" customFormat="1" ht="14.5" hidden="1" thickBot="1" x14ac:dyDescent="0.35"/>
    <row r="7" spans="2:15" s="2" customFormat="1" ht="96" customHeight="1" x14ac:dyDescent="0.3">
      <c r="B7" s="8"/>
      <c r="C7" s="9"/>
      <c r="D7" s="9"/>
      <c r="E7" s="9"/>
      <c r="F7" s="9"/>
      <c r="G7" s="9"/>
      <c r="H7" s="9"/>
      <c r="I7" s="9"/>
      <c r="J7" s="9"/>
      <c r="K7" s="9"/>
      <c r="L7" s="9"/>
      <c r="M7" s="9"/>
      <c r="N7" s="9"/>
      <c r="O7" s="10"/>
    </row>
    <row r="8" spans="2:15" s="2" customFormat="1" ht="32.25" customHeight="1" x14ac:dyDescent="0.3">
      <c r="B8" s="13"/>
      <c r="O8" s="14"/>
    </row>
    <row r="9" spans="2:15" x14ac:dyDescent="0.3">
      <c r="B9" s="180"/>
      <c r="C9" s="181"/>
      <c r="D9" s="109"/>
      <c r="E9" s="109"/>
      <c r="F9" s="109"/>
      <c r="G9" s="109"/>
      <c r="H9" s="109"/>
      <c r="I9" s="109"/>
      <c r="J9" s="109"/>
      <c r="K9" s="109"/>
      <c r="L9" s="109"/>
      <c r="M9" s="109"/>
      <c r="N9" s="109"/>
      <c r="O9" s="83"/>
    </row>
    <row r="10" spans="2:15" s="2" customFormat="1" x14ac:dyDescent="0.3">
      <c r="B10" s="86"/>
      <c r="C10" s="123"/>
      <c r="D10" s="124"/>
      <c r="E10" s="124"/>
      <c r="F10" s="124"/>
      <c r="G10" s="124"/>
      <c r="H10" s="124"/>
      <c r="I10" s="124"/>
      <c r="J10" s="124"/>
      <c r="K10" s="124"/>
      <c r="L10" s="124"/>
      <c r="M10" s="124"/>
      <c r="N10" s="124"/>
      <c r="O10" s="87"/>
    </row>
    <row r="11" spans="2:15" s="2" customFormat="1" x14ac:dyDescent="0.3">
      <c r="B11" s="86"/>
      <c r="C11" s="123"/>
      <c r="D11" s="124"/>
      <c r="E11" s="124"/>
      <c r="F11" s="124"/>
      <c r="G11" s="124"/>
      <c r="H11" s="124"/>
      <c r="I11" s="124"/>
      <c r="J11" s="124"/>
      <c r="K11" s="124"/>
      <c r="L11" s="124"/>
      <c r="M11" s="124"/>
      <c r="N11" s="124"/>
      <c r="O11" s="87"/>
    </row>
    <row r="12" spans="2:15" s="2" customFormat="1" x14ac:dyDescent="0.3">
      <c r="B12" s="86"/>
      <c r="C12" s="123"/>
      <c r="D12" s="124"/>
      <c r="E12" s="124"/>
      <c r="F12" s="124"/>
      <c r="G12" s="124"/>
      <c r="H12" s="124"/>
      <c r="I12" s="124"/>
      <c r="J12" s="124"/>
      <c r="K12" s="124"/>
      <c r="L12" s="124"/>
      <c r="M12" s="124"/>
      <c r="N12" s="124"/>
      <c r="O12" s="87"/>
    </row>
    <row r="13" spans="2:15" s="2" customFormat="1" x14ac:dyDescent="0.3">
      <c r="B13" s="86"/>
      <c r="C13" s="123"/>
      <c r="D13" s="124"/>
      <c r="E13" s="124"/>
      <c r="F13" s="124"/>
      <c r="G13" s="124"/>
      <c r="H13" s="124"/>
      <c r="I13" s="124"/>
      <c r="J13" s="124"/>
      <c r="K13" s="124"/>
      <c r="L13" s="124"/>
      <c r="M13" s="124"/>
      <c r="N13" s="124"/>
      <c r="O13" s="87"/>
    </row>
    <row r="14" spans="2:15" s="2" customFormat="1" x14ac:dyDescent="0.3">
      <c r="B14" s="86"/>
      <c r="C14" s="123"/>
      <c r="D14" s="124"/>
      <c r="E14" s="124"/>
      <c r="F14" s="124"/>
      <c r="G14" s="124"/>
      <c r="H14" s="124"/>
      <c r="I14" s="124"/>
      <c r="J14" s="124"/>
      <c r="K14" s="124"/>
      <c r="L14" s="124"/>
      <c r="M14" s="124"/>
      <c r="N14" s="124"/>
      <c r="O14" s="87"/>
    </row>
    <row r="15" spans="2:15" s="2" customFormat="1" x14ac:dyDescent="0.3">
      <c r="B15" s="86"/>
      <c r="C15" s="123"/>
      <c r="D15" s="124"/>
      <c r="E15" s="124"/>
      <c r="F15" s="124"/>
      <c r="G15" s="124"/>
      <c r="H15" s="124"/>
      <c r="I15" s="124"/>
      <c r="J15" s="124"/>
      <c r="K15" s="124"/>
      <c r="L15" s="124"/>
      <c r="M15" s="124"/>
      <c r="N15" s="124"/>
      <c r="O15" s="87"/>
    </row>
    <row r="16" spans="2:15" s="2" customFormat="1" x14ac:dyDescent="0.3">
      <c r="B16" s="86"/>
      <c r="C16" s="123"/>
      <c r="D16" s="124"/>
      <c r="E16" s="124"/>
      <c r="F16" s="124"/>
      <c r="G16" s="124"/>
      <c r="H16" s="124"/>
      <c r="I16" s="124"/>
      <c r="J16" s="124"/>
      <c r="K16" s="124"/>
      <c r="L16" s="124"/>
      <c r="M16" s="124"/>
      <c r="N16" s="124"/>
      <c r="O16" s="87"/>
    </row>
    <row r="17" spans="2:15" s="2" customFormat="1" x14ac:dyDescent="0.3">
      <c r="B17" s="86"/>
      <c r="C17" s="123"/>
      <c r="D17" s="124"/>
      <c r="E17" s="124"/>
      <c r="F17" s="124"/>
      <c r="G17" s="124"/>
      <c r="H17" s="124"/>
      <c r="I17" s="124"/>
      <c r="J17" s="124"/>
      <c r="K17" s="124"/>
      <c r="L17" s="124"/>
      <c r="M17" s="124"/>
      <c r="N17" s="124"/>
      <c r="O17" s="87"/>
    </row>
    <row r="18" spans="2:15" s="2" customFormat="1" x14ac:dyDescent="0.3">
      <c r="B18" s="86"/>
      <c r="C18" s="123"/>
      <c r="D18" s="124"/>
      <c r="E18" s="124"/>
      <c r="F18" s="124"/>
      <c r="G18" s="124"/>
      <c r="H18" s="124"/>
      <c r="I18" s="124"/>
      <c r="J18" s="124"/>
      <c r="K18" s="124"/>
      <c r="L18" s="124"/>
      <c r="M18" s="124"/>
      <c r="N18" s="124"/>
      <c r="O18" s="87"/>
    </row>
    <row r="19" spans="2:15" s="2" customFormat="1" x14ac:dyDescent="0.3">
      <c r="B19" s="86"/>
      <c r="C19" s="123"/>
      <c r="D19" s="124"/>
      <c r="E19" s="124"/>
      <c r="F19" s="124"/>
      <c r="G19" s="124"/>
      <c r="H19" s="124"/>
      <c r="I19" s="124"/>
      <c r="J19" s="124"/>
      <c r="K19" s="124"/>
      <c r="L19" s="124"/>
      <c r="M19" s="124"/>
      <c r="N19" s="124"/>
      <c r="O19" s="87"/>
    </row>
    <row r="20" spans="2:15" s="2" customFormat="1" x14ac:dyDescent="0.3">
      <c r="B20" s="86"/>
      <c r="C20" s="123"/>
      <c r="D20" s="124"/>
      <c r="E20" s="124"/>
      <c r="F20" s="124"/>
      <c r="G20" s="124"/>
      <c r="H20" s="124"/>
      <c r="I20" s="124"/>
      <c r="J20" s="124"/>
      <c r="K20" s="124"/>
      <c r="L20" s="124"/>
      <c r="M20" s="124"/>
      <c r="N20" s="124"/>
      <c r="O20" s="87"/>
    </row>
    <row r="21" spans="2:15" s="2" customFormat="1" x14ac:dyDescent="0.3">
      <c r="B21" s="86"/>
      <c r="C21" s="123"/>
      <c r="D21" s="124"/>
      <c r="E21" s="124"/>
      <c r="F21" s="124"/>
      <c r="G21" s="124"/>
      <c r="H21" s="124"/>
      <c r="I21" s="124"/>
      <c r="J21" s="124"/>
      <c r="K21" s="124"/>
      <c r="L21" s="124"/>
      <c r="M21" s="124"/>
      <c r="N21" s="124"/>
      <c r="O21" s="87"/>
    </row>
    <row r="22" spans="2:15" s="2" customFormat="1" x14ac:dyDescent="0.3">
      <c r="B22" s="86"/>
      <c r="C22" s="123"/>
      <c r="D22" s="124"/>
      <c r="E22" s="124"/>
      <c r="F22" s="124"/>
      <c r="G22" s="124"/>
      <c r="H22" s="124"/>
      <c r="I22" s="124"/>
      <c r="J22" s="124"/>
      <c r="K22" s="124"/>
      <c r="L22" s="124"/>
      <c r="M22" s="124"/>
      <c r="N22" s="124"/>
      <c r="O22" s="87"/>
    </row>
    <row r="23" spans="2:15" s="2" customFormat="1" ht="15" customHeight="1" x14ac:dyDescent="0.3">
      <c r="B23" s="86"/>
      <c r="C23" s="182" t="s">
        <v>97</v>
      </c>
      <c r="D23" s="182"/>
      <c r="E23" s="182"/>
      <c r="F23" s="182"/>
      <c r="G23" s="182"/>
      <c r="H23" s="182"/>
      <c r="I23" s="182"/>
      <c r="J23" s="182"/>
      <c r="K23" s="182"/>
      <c r="L23" s="182"/>
      <c r="M23" s="182"/>
      <c r="N23" s="182"/>
      <c r="O23" s="87"/>
    </row>
    <row r="24" spans="2:15" s="2" customFormat="1" ht="15" customHeight="1" x14ac:dyDescent="0.3">
      <c r="B24" s="86"/>
      <c r="C24" s="182"/>
      <c r="D24" s="182"/>
      <c r="E24" s="182"/>
      <c r="F24" s="182"/>
      <c r="G24" s="182"/>
      <c r="H24" s="182"/>
      <c r="I24" s="182"/>
      <c r="J24" s="182"/>
      <c r="K24" s="182"/>
      <c r="L24" s="182"/>
      <c r="M24" s="182"/>
      <c r="N24" s="182"/>
      <c r="O24" s="87"/>
    </row>
    <row r="25" spans="2:15" s="2" customFormat="1" ht="15" customHeight="1" x14ac:dyDescent="0.3">
      <c r="B25" s="86"/>
      <c r="C25" s="182"/>
      <c r="D25" s="182"/>
      <c r="E25" s="182"/>
      <c r="F25" s="182"/>
      <c r="G25" s="182"/>
      <c r="H25" s="182"/>
      <c r="I25" s="182"/>
      <c r="J25" s="182"/>
      <c r="K25" s="182"/>
      <c r="L25" s="182"/>
      <c r="M25" s="182"/>
      <c r="N25" s="182"/>
      <c r="O25" s="87"/>
    </row>
    <row r="26" spans="2:15" s="2" customFormat="1" ht="15" customHeight="1" x14ac:dyDescent="0.3">
      <c r="B26" s="86"/>
      <c r="C26" s="182"/>
      <c r="D26" s="182"/>
      <c r="E26" s="182"/>
      <c r="F26" s="182"/>
      <c r="G26" s="182"/>
      <c r="H26" s="182"/>
      <c r="I26" s="182"/>
      <c r="J26" s="182"/>
      <c r="K26" s="182"/>
      <c r="L26" s="182"/>
      <c r="M26" s="182"/>
      <c r="N26" s="182"/>
      <c r="O26" s="87"/>
    </row>
    <row r="27" spans="2:15" ht="15.5" x14ac:dyDescent="0.35">
      <c r="B27" s="13"/>
      <c r="C27" s="183" t="s">
        <v>40</v>
      </c>
      <c r="D27" s="183"/>
      <c r="E27" s="183"/>
      <c r="F27" s="183"/>
      <c r="G27" s="183"/>
      <c r="H27" s="183"/>
      <c r="I27" s="183"/>
      <c r="J27" s="183"/>
      <c r="K27" s="183"/>
      <c r="L27" s="183"/>
      <c r="M27" s="183"/>
      <c r="N27" s="183"/>
      <c r="O27" s="14"/>
    </row>
    <row r="28" spans="2:15" ht="15.5" x14ac:dyDescent="0.35">
      <c r="B28" s="13"/>
      <c r="C28" s="184"/>
      <c r="D28" s="184"/>
      <c r="E28" s="184"/>
      <c r="F28" s="184"/>
      <c r="G28" s="184"/>
      <c r="H28" s="184"/>
      <c r="I28" s="184"/>
      <c r="J28" s="184"/>
      <c r="K28" s="184"/>
      <c r="L28" s="184"/>
      <c r="M28" s="184"/>
      <c r="N28" s="184"/>
      <c r="O28" s="14"/>
    </row>
    <row r="29" spans="2:15" ht="15.5" x14ac:dyDescent="0.35">
      <c r="B29" s="13"/>
      <c r="C29" s="125"/>
      <c r="D29" s="126">
        <v>67.45</v>
      </c>
      <c r="E29" s="185" t="s">
        <v>106</v>
      </c>
      <c r="F29" s="184"/>
      <c r="G29" s="184"/>
      <c r="H29" s="184"/>
      <c r="I29" s="184"/>
      <c r="J29" s="184"/>
      <c r="K29" s="184"/>
      <c r="L29" s="184"/>
      <c r="M29" s="184"/>
      <c r="N29" s="184"/>
      <c r="O29" s="14"/>
    </row>
    <row r="30" spans="2:15" ht="15.5" x14ac:dyDescent="0.35">
      <c r="B30" s="13"/>
      <c r="C30" s="184"/>
      <c r="D30" s="184"/>
      <c r="E30" s="184"/>
      <c r="F30" s="184"/>
      <c r="G30" s="184"/>
      <c r="H30" s="184"/>
      <c r="I30" s="184"/>
      <c r="J30" s="184"/>
      <c r="K30" s="184"/>
      <c r="L30" s="184"/>
      <c r="M30" s="184"/>
      <c r="N30" s="184"/>
      <c r="O30" s="14"/>
    </row>
    <row r="31" spans="2:15" ht="15" customHeight="1" x14ac:dyDescent="0.3">
      <c r="B31" s="13"/>
      <c r="C31" s="178" t="s">
        <v>301</v>
      </c>
      <c r="D31" s="179"/>
      <c r="E31" s="179"/>
      <c r="F31" s="179"/>
      <c r="G31" s="179"/>
      <c r="H31" s="179"/>
      <c r="I31" s="179"/>
      <c r="J31" s="179"/>
      <c r="K31" s="179"/>
      <c r="L31" s="179"/>
      <c r="M31" s="179"/>
      <c r="N31" s="179"/>
      <c r="O31" s="14"/>
    </row>
    <row r="32" spans="2:15" ht="15" customHeight="1" x14ac:dyDescent="0.3">
      <c r="B32" s="13"/>
      <c r="C32" s="179"/>
      <c r="D32" s="179"/>
      <c r="E32" s="179"/>
      <c r="F32" s="179"/>
      <c r="G32" s="179"/>
      <c r="H32" s="179"/>
      <c r="I32" s="179"/>
      <c r="J32" s="179"/>
      <c r="K32" s="179"/>
      <c r="L32" s="179"/>
      <c r="M32" s="179"/>
      <c r="N32" s="179"/>
      <c r="O32" s="14"/>
    </row>
    <row r="33" spans="2:15" ht="15" customHeight="1" x14ac:dyDescent="0.3">
      <c r="B33" s="13"/>
      <c r="C33" s="179"/>
      <c r="D33" s="179"/>
      <c r="E33" s="179"/>
      <c r="F33" s="179"/>
      <c r="G33" s="179"/>
      <c r="H33" s="179"/>
      <c r="I33" s="179"/>
      <c r="J33" s="179"/>
      <c r="K33" s="179"/>
      <c r="L33" s="179"/>
      <c r="M33" s="179"/>
      <c r="N33" s="179"/>
      <c r="O33" s="14"/>
    </row>
    <row r="34" spans="2:15" ht="15" customHeight="1" x14ac:dyDescent="0.3">
      <c r="B34" s="13"/>
      <c r="C34" s="179"/>
      <c r="D34" s="179"/>
      <c r="E34" s="179"/>
      <c r="F34" s="179"/>
      <c r="G34" s="179"/>
      <c r="H34" s="179"/>
      <c r="I34" s="179"/>
      <c r="J34" s="179"/>
      <c r="K34" s="179"/>
      <c r="L34" s="179"/>
      <c r="M34" s="179"/>
      <c r="N34" s="179"/>
      <c r="O34" s="14"/>
    </row>
    <row r="35" spans="2:15" ht="15" customHeight="1" x14ac:dyDescent="0.3">
      <c r="B35" s="13"/>
      <c r="C35" s="179"/>
      <c r="D35" s="179"/>
      <c r="E35" s="179"/>
      <c r="F35" s="179"/>
      <c r="G35" s="179"/>
      <c r="H35" s="179"/>
      <c r="I35" s="179"/>
      <c r="J35" s="179"/>
      <c r="K35" s="179"/>
      <c r="L35" s="179"/>
      <c r="M35" s="179"/>
      <c r="N35" s="179"/>
      <c r="O35" s="14"/>
    </row>
    <row r="36" spans="2:15" ht="15" customHeight="1" x14ac:dyDescent="0.3">
      <c r="B36" s="13"/>
      <c r="C36" s="179"/>
      <c r="D36" s="179"/>
      <c r="E36" s="179"/>
      <c r="F36" s="179"/>
      <c r="G36" s="179"/>
      <c r="H36" s="179"/>
      <c r="I36" s="179"/>
      <c r="J36" s="179"/>
      <c r="K36" s="179"/>
      <c r="L36" s="179"/>
      <c r="M36" s="179"/>
      <c r="N36" s="179"/>
      <c r="O36" s="14"/>
    </row>
    <row r="37" spans="2:15" ht="15" customHeight="1" x14ac:dyDescent="0.3">
      <c r="B37" s="13"/>
      <c r="C37" s="179"/>
      <c r="D37" s="179"/>
      <c r="E37" s="179"/>
      <c r="F37" s="179"/>
      <c r="G37" s="179"/>
      <c r="H37" s="179"/>
      <c r="I37" s="179"/>
      <c r="J37" s="179"/>
      <c r="K37" s="179"/>
      <c r="L37" s="179"/>
      <c r="M37" s="179"/>
      <c r="N37" s="179"/>
      <c r="O37" s="14"/>
    </row>
    <row r="38" spans="2:15" ht="15" customHeight="1" x14ac:dyDescent="0.3">
      <c r="B38" s="13"/>
      <c r="C38" s="179"/>
      <c r="D38" s="179"/>
      <c r="E38" s="179"/>
      <c r="F38" s="179"/>
      <c r="G38" s="179"/>
      <c r="H38" s="179"/>
      <c r="I38" s="179"/>
      <c r="J38" s="179"/>
      <c r="K38" s="179"/>
      <c r="L38" s="179"/>
      <c r="M38" s="179"/>
      <c r="N38" s="179"/>
      <c r="O38" s="14"/>
    </row>
    <row r="39" spans="2:15" ht="15" customHeight="1" x14ac:dyDescent="0.3">
      <c r="B39" s="13"/>
      <c r="C39" s="179"/>
      <c r="D39" s="179"/>
      <c r="E39" s="179"/>
      <c r="F39" s="179"/>
      <c r="G39" s="179"/>
      <c r="H39" s="179"/>
      <c r="I39" s="179"/>
      <c r="J39" s="179"/>
      <c r="K39" s="179"/>
      <c r="L39" s="179"/>
      <c r="M39" s="179"/>
      <c r="N39" s="179"/>
      <c r="O39" s="14"/>
    </row>
    <row r="40" spans="2:15" ht="15" customHeight="1" x14ac:dyDescent="0.3">
      <c r="B40" s="13"/>
      <c r="C40" s="179"/>
      <c r="D40" s="179"/>
      <c r="E40" s="179"/>
      <c r="F40" s="179"/>
      <c r="G40" s="179"/>
      <c r="H40" s="179"/>
      <c r="I40" s="179"/>
      <c r="J40" s="179"/>
      <c r="K40" s="179"/>
      <c r="L40" s="179"/>
      <c r="M40" s="179"/>
      <c r="N40" s="179"/>
      <c r="O40" s="14"/>
    </row>
    <row r="41" spans="2:15" ht="15" customHeight="1" x14ac:dyDescent="0.3">
      <c r="B41" s="13"/>
      <c r="C41" s="179"/>
      <c r="D41" s="179"/>
      <c r="E41" s="179"/>
      <c r="F41" s="179"/>
      <c r="G41" s="179"/>
      <c r="H41" s="179"/>
      <c r="I41" s="179"/>
      <c r="J41" s="179"/>
      <c r="K41" s="179"/>
      <c r="L41" s="179"/>
      <c r="M41" s="179"/>
      <c r="N41" s="179"/>
      <c r="O41" s="77"/>
    </row>
    <row r="42" spans="2:15" ht="15" customHeight="1" x14ac:dyDescent="0.3">
      <c r="B42" s="13"/>
      <c r="C42" s="179"/>
      <c r="D42" s="179"/>
      <c r="E42" s="179"/>
      <c r="F42" s="179"/>
      <c r="G42" s="179"/>
      <c r="H42" s="179"/>
      <c r="I42" s="179"/>
      <c r="J42" s="179"/>
      <c r="K42" s="179"/>
      <c r="L42" s="179"/>
      <c r="M42" s="179"/>
      <c r="N42" s="179"/>
      <c r="O42" s="77"/>
    </row>
    <row r="43" spans="2:15" ht="15" customHeight="1" x14ac:dyDescent="0.3">
      <c r="B43" s="13"/>
      <c r="C43" s="179"/>
      <c r="D43" s="179"/>
      <c r="E43" s="179"/>
      <c r="F43" s="179"/>
      <c r="G43" s="179"/>
      <c r="H43" s="179"/>
      <c r="I43" s="179"/>
      <c r="J43" s="179"/>
      <c r="K43" s="179"/>
      <c r="L43" s="179"/>
      <c r="M43" s="179"/>
      <c r="N43" s="179"/>
      <c r="O43" s="77"/>
    </row>
    <row r="44" spans="2:15" ht="15" customHeight="1" x14ac:dyDescent="0.3">
      <c r="B44" s="13"/>
      <c r="C44" s="179"/>
      <c r="D44" s="179"/>
      <c r="E44" s="179"/>
      <c r="F44" s="179"/>
      <c r="G44" s="179"/>
      <c r="H44" s="179"/>
      <c r="I44" s="179"/>
      <c r="J44" s="179"/>
      <c r="K44" s="179"/>
      <c r="L44" s="179"/>
      <c r="M44" s="179"/>
      <c r="N44" s="179"/>
      <c r="O44" s="77"/>
    </row>
    <row r="45" spans="2:15" ht="15" customHeight="1" x14ac:dyDescent="0.3">
      <c r="B45" s="13"/>
      <c r="C45" s="179"/>
      <c r="D45" s="179"/>
      <c r="E45" s="179"/>
      <c r="F45" s="179"/>
      <c r="G45" s="179"/>
      <c r="H45" s="179"/>
      <c r="I45" s="179"/>
      <c r="J45" s="179"/>
      <c r="K45" s="179"/>
      <c r="L45" s="179"/>
      <c r="M45" s="179"/>
      <c r="N45" s="179"/>
      <c r="O45" s="77"/>
    </row>
    <row r="46" spans="2:15" ht="15" customHeight="1" x14ac:dyDescent="0.3">
      <c r="B46" s="13"/>
      <c r="C46" s="179"/>
      <c r="D46" s="179"/>
      <c r="E46" s="179"/>
      <c r="F46" s="179"/>
      <c r="G46" s="179"/>
      <c r="H46" s="179"/>
      <c r="I46" s="179"/>
      <c r="J46" s="179"/>
      <c r="K46" s="179"/>
      <c r="L46" s="179"/>
      <c r="M46" s="179"/>
      <c r="N46" s="179"/>
      <c r="O46" s="77"/>
    </row>
    <row r="47" spans="2:15" ht="15" customHeight="1" x14ac:dyDescent="0.3">
      <c r="B47" s="13"/>
      <c r="C47" s="179"/>
      <c r="D47" s="179"/>
      <c r="E47" s="179"/>
      <c r="F47" s="179"/>
      <c r="G47" s="179"/>
      <c r="H47" s="179"/>
      <c r="I47" s="179"/>
      <c r="J47" s="179"/>
      <c r="K47" s="179"/>
      <c r="L47" s="179"/>
      <c r="M47" s="179"/>
      <c r="N47" s="179"/>
      <c r="O47" s="14"/>
    </row>
    <row r="48" spans="2:15" ht="15" customHeight="1" x14ac:dyDescent="0.3">
      <c r="B48" s="13"/>
      <c r="C48" s="179"/>
      <c r="D48" s="179"/>
      <c r="E48" s="179"/>
      <c r="F48" s="179"/>
      <c r="G48" s="179"/>
      <c r="H48" s="179"/>
      <c r="I48" s="179"/>
      <c r="J48" s="179"/>
      <c r="K48" s="179"/>
      <c r="L48" s="179"/>
      <c r="M48" s="179"/>
      <c r="N48" s="179"/>
      <c r="O48" s="14"/>
    </row>
    <row r="49" spans="2:15" ht="15" customHeight="1" x14ac:dyDescent="0.3">
      <c r="B49" s="13"/>
      <c r="C49" s="179"/>
      <c r="D49" s="179"/>
      <c r="E49" s="179"/>
      <c r="F49" s="179"/>
      <c r="G49" s="179"/>
      <c r="H49" s="179"/>
      <c r="I49" s="179"/>
      <c r="J49" s="179"/>
      <c r="K49" s="179"/>
      <c r="L49" s="179"/>
      <c r="M49" s="179"/>
      <c r="N49" s="179"/>
      <c r="O49" s="14"/>
    </row>
    <row r="50" spans="2:15" ht="15" customHeight="1" x14ac:dyDescent="0.3">
      <c r="B50" s="13"/>
      <c r="C50" s="179"/>
      <c r="D50" s="179"/>
      <c r="E50" s="179"/>
      <c r="F50" s="179"/>
      <c r="G50" s="179"/>
      <c r="H50" s="179"/>
      <c r="I50" s="179"/>
      <c r="J50" s="179"/>
      <c r="K50" s="179"/>
      <c r="L50" s="179"/>
      <c r="M50" s="179"/>
      <c r="N50" s="179"/>
      <c r="O50" s="14"/>
    </row>
    <row r="51" spans="2:15" ht="15" customHeight="1" x14ac:dyDescent="0.3">
      <c r="B51" s="13"/>
      <c r="C51" s="179"/>
      <c r="D51" s="179"/>
      <c r="E51" s="179"/>
      <c r="F51" s="179"/>
      <c r="G51" s="179"/>
      <c r="H51" s="179"/>
      <c r="I51" s="179"/>
      <c r="J51" s="179"/>
      <c r="K51" s="179"/>
      <c r="L51" s="179"/>
      <c r="M51" s="179"/>
      <c r="N51" s="179"/>
      <c r="O51" s="14"/>
    </row>
    <row r="52" spans="2:15" ht="15" customHeight="1" x14ac:dyDescent="0.3">
      <c r="B52" s="13"/>
      <c r="C52" s="179"/>
      <c r="D52" s="179"/>
      <c r="E52" s="179"/>
      <c r="F52" s="179"/>
      <c r="G52" s="179"/>
      <c r="H52" s="179"/>
      <c r="I52" s="179"/>
      <c r="J52" s="179"/>
      <c r="K52" s="179"/>
      <c r="L52" s="179"/>
      <c r="M52" s="179"/>
      <c r="N52" s="179"/>
      <c r="O52" s="14"/>
    </row>
    <row r="53" spans="2:15" ht="15" customHeight="1" x14ac:dyDescent="0.3">
      <c r="B53" s="13"/>
      <c r="C53" s="179"/>
      <c r="D53" s="179"/>
      <c r="E53" s="179"/>
      <c r="F53" s="179"/>
      <c r="G53" s="179"/>
      <c r="H53" s="179"/>
      <c r="I53" s="179"/>
      <c r="J53" s="179"/>
      <c r="K53" s="179"/>
      <c r="L53" s="179"/>
      <c r="M53" s="179"/>
      <c r="N53" s="179"/>
      <c r="O53" s="14"/>
    </row>
    <row r="54" spans="2:15" ht="15" customHeight="1" x14ac:dyDescent="0.3">
      <c r="B54" s="13"/>
      <c r="C54" s="179"/>
      <c r="D54" s="179"/>
      <c r="E54" s="179"/>
      <c r="F54" s="179"/>
      <c r="G54" s="179"/>
      <c r="H54" s="179"/>
      <c r="I54" s="179"/>
      <c r="J54" s="179"/>
      <c r="K54" s="179"/>
      <c r="L54" s="179"/>
      <c r="M54" s="179"/>
      <c r="N54" s="179"/>
      <c r="O54" s="14"/>
    </row>
    <row r="55" spans="2:15" ht="15" customHeight="1" x14ac:dyDescent="0.3">
      <c r="B55" s="13"/>
      <c r="C55" s="179"/>
      <c r="D55" s="179"/>
      <c r="E55" s="179"/>
      <c r="F55" s="179"/>
      <c r="G55" s="179"/>
      <c r="H55" s="179"/>
      <c r="I55" s="179"/>
      <c r="J55" s="179"/>
      <c r="K55" s="179"/>
      <c r="L55" s="179"/>
      <c r="M55" s="179"/>
      <c r="N55" s="179"/>
      <c r="O55" s="14"/>
    </row>
    <row r="56" spans="2:15" ht="15" customHeight="1" x14ac:dyDescent="0.3">
      <c r="B56" s="13"/>
      <c r="C56" s="179"/>
      <c r="D56" s="179"/>
      <c r="E56" s="179"/>
      <c r="F56" s="179"/>
      <c r="G56" s="179"/>
      <c r="H56" s="179"/>
      <c r="I56" s="179"/>
      <c r="J56" s="179"/>
      <c r="K56" s="179"/>
      <c r="L56" s="179"/>
      <c r="M56" s="179"/>
      <c r="N56" s="179"/>
      <c r="O56" s="14"/>
    </row>
    <row r="57" spans="2:15" ht="15" customHeight="1" x14ac:dyDescent="0.3">
      <c r="B57" s="13"/>
      <c r="C57" s="179"/>
      <c r="D57" s="179"/>
      <c r="E57" s="179"/>
      <c r="F57" s="179"/>
      <c r="G57" s="179"/>
      <c r="H57" s="179"/>
      <c r="I57" s="179"/>
      <c r="J57" s="179"/>
      <c r="K57" s="179"/>
      <c r="L57" s="179"/>
      <c r="M57" s="179"/>
      <c r="N57" s="179"/>
      <c r="O57" s="14"/>
    </row>
    <row r="58" spans="2:15" ht="15" customHeight="1" x14ac:dyDescent="0.3">
      <c r="B58" s="13"/>
      <c r="C58" s="179"/>
      <c r="D58" s="179"/>
      <c r="E58" s="179"/>
      <c r="F58" s="179"/>
      <c r="G58" s="179"/>
      <c r="H58" s="179"/>
      <c r="I58" s="179"/>
      <c r="J58" s="179"/>
      <c r="K58" s="179"/>
      <c r="L58" s="179"/>
      <c r="M58" s="179"/>
      <c r="N58" s="179"/>
      <c r="O58" s="14"/>
    </row>
    <row r="59" spans="2:15" ht="15" customHeight="1" x14ac:dyDescent="0.3">
      <c r="B59" s="13"/>
      <c r="C59" s="179"/>
      <c r="D59" s="179"/>
      <c r="E59" s="179"/>
      <c r="F59" s="179"/>
      <c r="G59" s="179"/>
      <c r="H59" s="179"/>
      <c r="I59" s="179"/>
      <c r="J59" s="179"/>
      <c r="K59" s="179"/>
      <c r="L59" s="179"/>
      <c r="M59" s="179"/>
      <c r="N59" s="179"/>
      <c r="O59" s="14"/>
    </row>
    <row r="60" spans="2:15" s="2" customFormat="1" ht="15" customHeight="1" x14ac:dyDescent="0.3">
      <c r="B60" s="13"/>
      <c r="C60" s="179"/>
      <c r="D60" s="179"/>
      <c r="E60" s="179"/>
      <c r="F60" s="179"/>
      <c r="G60" s="179"/>
      <c r="H60" s="179"/>
      <c r="I60" s="179"/>
      <c r="J60" s="179"/>
      <c r="K60" s="179"/>
      <c r="L60" s="179"/>
      <c r="M60" s="179"/>
      <c r="N60" s="179"/>
      <c r="O60" s="14"/>
    </row>
    <row r="61" spans="2:15" s="2" customFormat="1" ht="14.5" thickBot="1" x14ac:dyDescent="0.35">
      <c r="B61" s="23"/>
      <c r="C61" s="1"/>
      <c r="D61" s="1"/>
      <c r="E61" s="1"/>
      <c r="F61" s="1"/>
      <c r="G61" s="1"/>
      <c r="H61" s="1"/>
      <c r="I61" s="1"/>
      <c r="J61" s="1"/>
      <c r="K61" s="1"/>
      <c r="L61" s="1"/>
      <c r="M61" s="1"/>
      <c r="N61" s="1"/>
      <c r="O61" s="24"/>
    </row>
    <row r="62" spans="2:15" s="2" customFormat="1" x14ac:dyDescent="0.3"/>
    <row r="63" spans="2:15" s="2" customFormat="1" x14ac:dyDescent="0.3"/>
    <row r="64" spans="2:15" s="2" customFormat="1" x14ac:dyDescent="0.3"/>
    <row r="65" s="2" customFormat="1" x14ac:dyDescent="0.3"/>
    <row r="66" s="2" customFormat="1" x14ac:dyDescent="0.3"/>
    <row r="67" s="2" customFormat="1" x14ac:dyDescent="0.3"/>
    <row r="68" s="2" customFormat="1" x14ac:dyDescent="0.3"/>
    <row r="69" s="2" customFormat="1" x14ac:dyDescent="0.3"/>
    <row r="70" s="2" customFormat="1" x14ac:dyDescent="0.3"/>
    <row r="71" s="2" customFormat="1" x14ac:dyDescent="0.3"/>
    <row r="72" s="2" customFormat="1" x14ac:dyDescent="0.3"/>
    <row r="73" s="2" customFormat="1" x14ac:dyDescent="0.3"/>
    <row r="74" s="2" customFormat="1" x14ac:dyDescent="0.3"/>
    <row r="75" s="2" customFormat="1" x14ac:dyDescent="0.3"/>
    <row r="76" s="2" customFormat="1" x14ac:dyDescent="0.3"/>
    <row r="77" s="2" customFormat="1" x14ac:dyDescent="0.3"/>
    <row r="78" s="2" customFormat="1" x14ac:dyDescent="0.3"/>
    <row r="79" s="2" customFormat="1" x14ac:dyDescent="0.3"/>
    <row r="80" s="2" customFormat="1" x14ac:dyDescent="0.3"/>
    <row r="81" s="2" customFormat="1" x14ac:dyDescent="0.3"/>
    <row r="82" s="2" customFormat="1" x14ac:dyDescent="0.3"/>
    <row r="83" s="2" customFormat="1" x14ac:dyDescent="0.3"/>
    <row r="84" s="2" customFormat="1" x14ac:dyDescent="0.3"/>
    <row r="85" s="2" customFormat="1" x14ac:dyDescent="0.3"/>
    <row r="86" s="2" customFormat="1" x14ac:dyDescent="0.3"/>
    <row r="87" s="2" customFormat="1" x14ac:dyDescent="0.3"/>
    <row r="88" s="2" customFormat="1" x14ac:dyDescent="0.3"/>
    <row r="89" s="2" customFormat="1" x14ac:dyDescent="0.3"/>
    <row r="90" s="2" customFormat="1" x14ac:dyDescent="0.3"/>
    <row r="91" s="2" customFormat="1" x14ac:dyDescent="0.3"/>
    <row r="92" s="2" customFormat="1" x14ac:dyDescent="0.3"/>
    <row r="93" s="2" customFormat="1" x14ac:dyDescent="0.3"/>
    <row r="94" s="2" customFormat="1" x14ac:dyDescent="0.3"/>
    <row r="95" s="2" customFormat="1" x14ac:dyDescent="0.3"/>
    <row r="96" s="2" customFormat="1" x14ac:dyDescent="0.3"/>
    <row r="97" s="2" customFormat="1" x14ac:dyDescent="0.3"/>
    <row r="98" s="2" customFormat="1" x14ac:dyDescent="0.3"/>
    <row r="99" s="2" customFormat="1" x14ac:dyDescent="0.3"/>
    <row r="100" s="2" customFormat="1" x14ac:dyDescent="0.3"/>
    <row r="101" s="2" customFormat="1" x14ac:dyDescent="0.3"/>
    <row r="102" s="2" customFormat="1" x14ac:dyDescent="0.3"/>
    <row r="103" s="2" customFormat="1" x14ac:dyDescent="0.3"/>
    <row r="104" s="2" customFormat="1" x14ac:dyDescent="0.3"/>
    <row r="105" s="2" customFormat="1" x14ac:dyDescent="0.3"/>
    <row r="106" s="2" customFormat="1" x14ac:dyDescent="0.3"/>
    <row r="107" s="2" customFormat="1" x14ac:dyDescent="0.3"/>
    <row r="108" s="2" customFormat="1" x14ac:dyDescent="0.3"/>
    <row r="109" s="2" customFormat="1" x14ac:dyDescent="0.3"/>
    <row r="110" s="2" customFormat="1" x14ac:dyDescent="0.3"/>
    <row r="111" s="2" customFormat="1" x14ac:dyDescent="0.3"/>
    <row r="112" s="2" customFormat="1" x14ac:dyDescent="0.3"/>
    <row r="113" s="2" customFormat="1" x14ac:dyDescent="0.3"/>
    <row r="114" s="2" customFormat="1" x14ac:dyDescent="0.3"/>
  </sheetData>
  <sheetProtection sheet="1" objects="1" scenarios="1"/>
  <mergeCells count="7">
    <mergeCell ref="C31:N60"/>
    <mergeCell ref="B9:C9"/>
    <mergeCell ref="C23:N26"/>
    <mergeCell ref="C27:N27"/>
    <mergeCell ref="C28:N28"/>
    <mergeCell ref="E29:N29"/>
    <mergeCell ref="C30:N3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A6630-9139-4717-8D5A-5C7ED2FB2CBA}">
  <sheetPr codeName="Sheet3"/>
  <dimension ref="A1:AZ92"/>
  <sheetViews>
    <sheetView zoomScaleNormal="100" workbookViewId="0">
      <selection activeCell="C3" sqref="C3:F3"/>
    </sheetView>
  </sheetViews>
  <sheetFormatPr baseColWidth="10" defaultColWidth="8.81640625" defaultRowHeight="14" x14ac:dyDescent="0.3"/>
  <cols>
    <col min="1" max="1" width="8.81640625" style="2"/>
    <col min="2" max="2" width="2.453125" style="2" customWidth="1"/>
    <col min="3" max="3" width="45.36328125" style="3" bestFit="1" customWidth="1"/>
    <col min="4" max="5" width="13.81640625" style="3" customWidth="1"/>
    <col min="6" max="6" width="16" style="3" bestFit="1" customWidth="1"/>
    <col min="7" max="9" width="2.453125" style="2" customWidth="1"/>
    <col min="10" max="10" width="8.81640625" style="2"/>
    <col min="11" max="11" width="11.6328125" style="2" customWidth="1"/>
    <col min="12" max="12" width="10.1796875" style="2" bestFit="1" customWidth="1"/>
    <col min="13" max="13" width="10.453125" style="2" bestFit="1" customWidth="1"/>
    <col min="14" max="16" width="8.81640625" style="2"/>
    <col min="17" max="17" width="2.453125" style="2" customWidth="1"/>
    <col min="18" max="18" width="19.453125" style="2" bestFit="1" customWidth="1"/>
    <col min="19" max="21" width="8.81640625" style="2"/>
    <col min="22" max="22" width="2.453125" style="2" customWidth="1"/>
    <col min="23" max="52" width="8.81640625" style="2"/>
    <col min="53" max="16384" width="8.81640625" style="3"/>
  </cols>
  <sheetData>
    <row r="1" spans="1:52" s="2" customFormat="1" ht="14.5" thickBot="1" x14ac:dyDescent="0.35"/>
    <row r="2" spans="1:52" s="2" customFormat="1" ht="14.5" thickBot="1" x14ac:dyDescent="0.35">
      <c r="B2" s="4"/>
      <c r="C2" s="5"/>
      <c r="D2" s="5"/>
      <c r="E2" s="5"/>
      <c r="F2" s="5"/>
      <c r="G2" s="7"/>
      <c r="I2" s="4"/>
      <c r="J2" s="5"/>
      <c r="K2" s="5"/>
      <c r="L2" s="5"/>
      <c r="M2" s="5"/>
      <c r="N2" s="5"/>
      <c r="O2" s="5"/>
      <c r="P2" s="5"/>
      <c r="Q2" s="5"/>
      <c r="R2" s="5"/>
      <c r="S2" s="5"/>
      <c r="T2" s="5"/>
      <c r="U2" s="5"/>
      <c r="V2" s="7"/>
    </row>
    <row r="3" spans="1:52" s="2" customFormat="1" ht="25.5" thickBot="1" x14ac:dyDescent="0.55000000000000004">
      <c r="B3" s="11"/>
      <c r="C3" s="186" t="s">
        <v>26</v>
      </c>
      <c r="D3" s="187"/>
      <c r="E3" s="187"/>
      <c r="F3" s="188"/>
      <c r="G3" s="12"/>
      <c r="I3" s="11"/>
      <c r="J3" s="202" t="s">
        <v>21</v>
      </c>
      <c r="K3" s="202"/>
      <c r="L3" s="202"/>
      <c r="M3" s="202"/>
      <c r="N3" s="202"/>
      <c r="O3" s="202"/>
      <c r="P3" s="202"/>
      <c r="Q3" s="15"/>
      <c r="R3" s="202" t="s">
        <v>19</v>
      </c>
      <c r="S3" s="202"/>
      <c r="T3" s="202"/>
      <c r="U3" s="202"/>
      <c r="V3" s="12"/>
    </row>
    <row r="4" spans="1:52" s="2" customFormat="1" ht="15" customHeight="1" x14ac:dyDescent="0.3">
      <c r="B4" s="11"/>
      <c r="C4" s="15"/>
      <c r="D4" s="15"/>
      <c r="E4" s="15"/>
      <c r="F4" s="15"/>
      <c r="G4" s="12"/>
      <c r="I4" s="11"/>
      <c r="J4" s="194" t="s">
        <v>22</v>
      </c>
      <c r="K4" s="192" t="s">
        <v>23</v>
      </c>
      <c r="L4" s="195" t="s">
        <v>3</v>
      </c>
      <c r="M4" s="196"/>
      <c r="N4" s="197" t="s">
        <v>129</v>
      </c>
      <c r="O4" s="197" t="s">
        <v>130</v>
      </c>
      <c r="P4" s="200" t="s">
        <v>131</v>
      </c>
      <c r="Q4" s="15"/>
      <c r="R4" s="199" t="s">
        <v>20</v>
      </c>
      <c r="S4" s="192" t="s">
        <v>132</v>
      </c>
      <c r="T4" s="198" t="s">
        <v>133</v>
      </c>
      <c r="U4" s="192" t="s">
        <v>134</v>
      </c>
      <c r="V4" s="12"/>
    </row>
    <row r="5" spans="1:52" s="55" customFormat="1" ht="28" x14ac:dyDescent="0.3">
      <c r="A5" s="47"/>
      <c r="B5" s="89"/>
      <c r="C5" s="54" t="s">
        <v>48</v>
      </c>
      <c r="D5" s="114" t="s">
        <v>87</v>
      </c>
      <c r="E5" s="115" t="s">
        <v>88</v>
      </c>
      <c r="F5" s="115" t="s">
        <v>89</v>
      </c>
      <c r="G5" s="90"/>
      <c r="H5" s="47"/>
      <c r="I5" s="89"/>
      <c r="J5" s="194"/>
      <c r="K5" s="192"/>
      <c r="L5" s="78" t="s">
        <v>24</v>
      </c>
      <c r="M5" s="78" t="s">
        <v>25</v>
      </c>
      <c r="N5" s="197"/>
      <c r="O5" s="197"/>
      <c r="P5" s="201"/>
      <c r="Q5" s="53"/>
      <c r="R5" s="199"/>
      <c r="S5" s="192"/>
      <c r="T5" s="198"/>
      <c r="U5" s="192"/>
      <c r="V5" s="90"/>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row>
    <row r="6" spans="1:52" x14ac:dyDescent="0.3">
      <c r="B6" s="11"/>
      <c r="C6" s="28" t="s">
        <v>107</v>
      </c>
      <c r="D6" s="40">
        <v>81</v>
      </c>
      <c r="E6" s="40">
        <v>73</v>
      </c>
      <c r="F6" s="40">
        <v>67</v>
      </c>
      <c r="G6" s="12"/>
      <c r="I6" s="11"/>
      <c r="J6" s="193" t="s">
        <v>36</v>
      </c>
      <c r="K6" s="79" t="s">
        <v>81</v>
      </c>
      <c r="L6" s="79">
        <v>77</v>
      </c>
      <c r="M6" s="79">
        <v>85</v>
      </c>
      <c r="N6" s="79">
        <v>1</v>
      </c>
      <c r="O6" s="79">
        <v>0.21</v>
      </c>
      <c r="P6" s="79">
        <v>0.1</v>
      </c>
      <c r="Q6" s="15"/>
      <c r="R6" s="88" t="s">
        <v>7</v>
      </c>
      <c r="S6" s="79">
        <v>0.1</v>
      </c>
      <c r="T6" s="80">
        <v>0.05</v>
      </c>
      <c r="U6" s="79">
        <v>0.02</v>
      </c>
      <c r="V6" s="12"/>
    </row>
    <row r="7" spans="1:52" ht="16.5" x14ac:dyDescent="0.3">
      <c r="B7" s="11"/>
      <c r="C7" s="28" t="s">
        <v>108</v>
      </c>
      <c r="D7" s="19">
        <v>1.5</v>
      </c>
      <c r="E7" s="19">
        <v>2</v>
      </c>
      <c r="F7" s="110">
        <v>1.5</v>
      </c>
      <c r="G7" s="12"/>
      <c r="I7" s="11"/>
      <c r="J7" s="193"/>
      <c r="K7" s="81" t="s">
        <v>83</v>
      </c>
      <c r="L7" s="81">
        <v>73</v>
      </c>
      <c r="M7" s="81">
        <v>81</v>
      </c>
      <c r="N7" s="81">
        <v>1.5</v>
      </c>
      <c r="O7" s="81">
        <v>0.18</v>
      </c>
      <c r="P7" s="81">
        <v>4.2000000000000003E-2</v>
      </c>
      <c r="Q7" s="15"/>
      <c r="R7" s="88" t="s">
        <v>8</v>
      </c>
      <c r="S7" s="81">
        <v>0.12</v>
      </c>
      <c r="T7" s="82">
        <v>0.05</v>
      </c>
      <c r="U7" s="81">
        <v>0.04</v>
      </c>
      <c r="V7" s="12"/>
    </row>
    <row r="8" spans="1:52" x14ac:dyDescent="0.3">
      <c r="B8" s="11"/>
      <c r="C8" s="28" t="s">
        <v>109</v>
      </c>
      <c r="D8" s="19">
        <v>4.2000000000000003E-2</v>
      </c>
      <c r="E8" s="19">
        <v>1.2999999999999999E-2</v>
      </c>
      <c r="F8" s="110">
        <v>8.0000000000000002E-3</v>
      </c>
      <c r="G8" s="12"/>
      <c r="I8" s="11"/>
      <c r="J8" s="193"/>
      <c r="K8" s="79" t="s">
        <v>82</v>
      </c>
      <c r="L8" s="79">
        <v>61</v>
      </c>
      <c r="M8" s="79">
        <v>73</v>
      </c>
      <c r="N8" s="79">
        <v>2</v>
      </c>
      <c r="O8" s="79">
        <v>0.16</v>
      </c>
      <c r="P8" s="79">
        <v>1.2999999999999999E-2</v>
      </c>
      <c r="Q8" s="15"/>
      <c r="R8" s="88" t="s">
        <v>9</v>
      </c>
      <c r="S8" s="79">
        <v>0.18</v>
      </c>
      <c r="T8" s="80">
        <v>0.08</v>
      </c>
      <c r="U8" s="79">
        <v>0.13</v>
      </c>
      <c r="V8" s="12"/>
    </row>
    <row r="9" spans="1:52" ht="15" customHeight="1" x14ac:dyDescent="0.3">
      <c r="B9" s="11"/>
      <c r="C9" s="28" t="s">
        <v>110</v>
      </c>
      <c r="D9" s="19">
        <v>0.18</v>
      </c>
      <c r="E9" s="19">
        <v>0.16</v>
      </c>
      <c r="F9" s="110">
        <v>0.18</v>
      </c>
      <c r="G9" s="12"/>
      <c r="I9" s="11"/>
      <c r="J9" s="189" t="s">
        <v>37</v>
      </c>
      <c r="K9" s="81" t="s">
        <v>81</v>
      </c>
      <c r="L9" s="81">
        <v>70</v>
      </c>
      <c r="M9" s="81">
        <v>79</v>
      </c>
      <c r="N9" s="81">
        <v>2</v>
      </c>
      <c r="O9" s="81">
        <v>0.2</v>
      </c>
      <c r="P9" s="81">
        <v>7.1999999999999995E-2</v>
      </c>
      <c r="Q9" s="15"/>
      <c r="R9" s="88" t="s">
        <v>10</v>
      </c>
      <c r="S9" s="81">
        <v>0.27</v>
      </c>
      <c r="T9" s="82">
        <v>0.17</v>
      </c>
      <c r="U9" s="81">
        <v>0.2</v>
      </c>
      <c r="V9" s="12"/>
    </row>
    <row r="10" spans="1:52" ht="16" x14ac:dyDescent="0.4">
      <c r="B10" s="11"/>
      <c r="C10" s="28" t="s">
        <v>226</v>
      </c>
      <c r="D10" s="110">
        <v>0.8</v>
      </c>
      <c r="E10" s="110">
        <v>0.7</v>
      </c>
      <c r="F10" s="110">
        <v>0.6</v>
      </c>
      <c r="G10" s="12"/>
      <c r="I10" s="11"/>
      <c r="J10" s="190"/>
      <c r="K10" s="79" t="s">
        <v>83</v>
      </c>
      <c r="L10" s="79">
        <v>59</v>
      </c>
      <c r="M10" s="79">
        <v>70</v>
      </c>
      <c r="N10" s="79">
        <v>2.5</v>
      </c>
      <c r="O10" s="79">
        <v>0.17</v>
      </c>
      <c r="P10" s="79">
        <v>2.4E-2</v>
      </c>
      <c r="Q10" s="15"/>
      <c r="R10" s="88" t="s">
        <v>11</v>
      </c>
      <c r="S10" s="79">
        <v>0.28000000000000003</v>
      </c>
      <c r="T10" s="80">
        <v>0.14000000000000001</v>
      </c>
      <c r="U10" s="79">
        <v>0.3</v>
      </c>
      <c r="V10" s="12"/>
    </row>
    <row r="11" spans="1:52" x14ac:dyDescent="0.3">
      <c r="B11" s="11"/>
      <c r="C11" s="15"/>
      <c r="D11" s="15"/>
      <c r="E11" s="15"/>
      <c r="F11" s="15"/>
      <c r="G11" s="12"/>
      <c r="I11" s="11"/>
      <c r="J11" s="191"/>
      <c r="K11" s="81" t="s">
        <v>82</v>
      </c>
      <c r="L11" s="81">
        <v>47</v>
      </c>
      <c r="M11" s="81">
        <v>62</v>
      </c>
      <c r="N11" s="81">
        <v>3</v>
      </c>
      <c r="O11" s="81">
        <v>0.15</v>
      </c>
      <c r="P11" s="81">
        <v>6.0000000000000001E-3</v>
      </c>
      <c r="Q11" s="15"/>
      <c r="R11" s="88" t="s">
        <v>16</v>
      </c>
      <c r="S11" s="81">
        <v>0.36</v>
      </c>
      <c r="T11" s="82">
        <v>0.25</v>
      </c>
      <c r="U11" s="81">
        <v>0.2</v>
      </c>
      <c r="V11" s="12"/>
    </row>
    <row r="12" spans="1:52" x14ac:dyDescent="0.3">
      <c r="B12" s="11"/>
      <c r="C12" s="109" t="s">
        <v>90</v>
      </c>
      <c r="D12" s="108" t="str">
        <f>D5</f>
        <v>Cobertura 1</v>
      </c>
      <c r="E12" s="108" t="str">
        <f>E5</f>
        <v>Cobertura 2</v>
      </c>
      <c r="F12" s="108" t="str">
        <f>F5</f>
        <v>Cobertura 3</v>
      </c>
      <c r="G12" s="12"/>
      <c r="I12" s="11"/>
      <c r="J12" s="193" t="s">
        <v>38</v>
      </c>
      <c r="K12" s="79" t="s">
        <v>81</v>
      </c>
      <c r="L12" s="79">
        <v>74</v>
      </c>
      <c r="M12" s="79">
        <v>82</v>
      </c>
      <c r="N12" s="79">
        <v>1.5</v>
      </c>
      <c r="O12" s="79">
        <v>0.18</v>
      </c>
      <c r="P12" s="79">
        <v>0.09</v>
      </c>
      <c r="Q12" s="15"/>
      <c r="R12" s="88" t="s">
        <v>17</v>
      </c>
      <c r="S12" s="79">
        <v>0.31</v>
      </c>
      <c r="T12" s="80">
        <v>0.11</v>
      </c>
      <c r="U12" s="79">
        <v>0.38</v>
      </c>
      <c r="V12" s="12"/>
    </row>
    <row r="13" spans="1:52" x14ac:dyDescent="0.3">
      <c r="B13" s="11"/>
      <c r="C13" s="28" t="s">
        <v>86</v>
      </c>
      <c r="D13" s="41">
        <v>50</v>
      </c>
      <c r="E13" s="41">
        <v>100</v>
      </c>
      <c r="F13" s="41">
        <v>200</v>
      </c>
      <c r="G13" s="12"/>
      <c r="I13" s="11"/>
      <c r="J13" s="193"/>
      <c r="K13" s="81" t="s">
        <v>83</v>
      </c>
      <c r="L13" s="81">
        <v>66</v>
      </c>
      <c r="M13" s="81">
        <v>76</v>
      </c>
      <c r="N13" s="81">
        <v>2</v>
      </c>
      <c r="O13" s="81">
        <v>0.16</v>
      </c>
      <c r="P13" s="81">
        <v>3.5000000000000003E-2</v>
      </c>
      <c r="Q13" s="15"/>
      <c r="R13" s="88" t="s">
        <v>12</v>
      </c>
      <c r="S13" s="81">
        <v>0.3</v>
      </c>
      <c r="T13" s="82">
        <v>0.06</v>
      </c>
      <c r="U13" s="81">
        <v>0.33</v>
      </c>
      <c r="V13" s="12"/>
    </row>
    <row r="14" spans="1:52" x14ac:dyDescent="0.3">
      <c r="B14" s="11"/>
      <c r="C14" s="15"/>
      <c r="D14" s="15"/>
      <c r="E14" s="15"/>
      <c r="F14" s="15"/>
      <c r="G14" s="12"/>
      <c r="I14" s="11"/>
      <c r="J14" s="193"/>
      <c r="K14" s="79" t="s">
        <v>82</v>
      </c>
      <c r="L14" s="79">
        <v>57</v>
      </c>
      <c r="M14" s="79">
        <v>69</v>
      </c>
      <c r="N14" s="79">
        <v>2.5</v>
      </c>
      <c r="O14" s="79">
        <v>0.14000000000000001</v>
      </c>
      <c r="P14" s="79">
        <v>1.0999999999999999E-2</v>
      </c>
      <c r="Q14" s="15"/>
      <c r="R14" s="88" t="s">
        <v>13</v>
      </c>
      <c r="S14" s="79">
        <v>0.36</v>
      </c>
      <c r="T14" s="80">
        <v>0.22</v>
      </c>
      <c r="U14" s="79">
        <v>0.3</v>
      </c>
      <c r="V14" s="12"/>
    </row>
    <row r="15" spans="1:52" x14ac:dyDescent="0.3">
      <c r="B15" s="11"/>
      <c r="C15" s="17" t="s">
        <v>98</v>
      </c>
      <c r="D15" s="54"/>
      <c r="E15" s="17" t="s">
        <v>101</v>
      </c>
      <c r="F15" s="17" t="s">
        <v>102</v>
      </c>
      <c r="G15" s="12"/>
      <c r="I15" s="11"/>
      <c r="J15" s="193" t="s">
        <v>39</v>
      </c>
      <c r="K15" s="81" t="s">
        <v>81</v>
      </c>
      <c r="L15" s="81">
        <v>70</v>
      </c>
      <c r="M15" s="81">
        <v>79</v>
      </c>
      <c r="N15" s="81">
        <v>2.5</v>
      </c>
      <c r="O15" s="81">
        <v>0.13</v>
      </c>
      <c r="P15" s="81">
        <v>0.08</v>
      </c>
      <c r="Q15" s="15"/>
      <c r="R15" s="88" t="s">
        <v>18</v>
      </c>
      <c r="S15" s="81">
        <v>0.38</v>
      </c>
      <c r="T15" s="82">
        <v>0.22</v>
      </c>
      <c r="U15" s="81">
        <v>0.32</v>
      </c>
      <c r="V15" s="12"/>
    </row>
    <row r="16" spans="1:52" ht="16" x14ac:dyDescent="0.4">
      <c r="B16" s="11"/>
      <c r="C16" s="15" t="s">
        <v>218</v>
      </c>
      <c r="D16" s="15"/>
      <c r="E16" s="41">
        <v>0.3</v>
      </c>
      <c r="F16" s="41">
        <v>0.15</v>
      </c>
      <c r="G16" s="12"/>
      <c r="I16" s="11"/>
      <c r="J16" s="193"/>
      <c r="K16" s="79" t="s">
        <v>83</v>
      </c>
      <c r="L16" s="79">
        <v>58</v>
      </c>
      <c r="M16" s="79">
        <v>70</v>
      </c>
      <c r="N16" s="79">
        <v>3</v>
      </c>
      <c r="O16" s="79">
        <v>0.12</v>
      </c>
      <c r="P16" s="79">
        <v>2.9000000000000001E-2</v>
      </c>
      <c r="Q16" s="15"/>
      <c r="R16" s="88" t="s">
        <v>14</v>
      </c>
      <c r="S16" s="79">
        <v>0.41</v>
      </c>
      <c r="T16" s="80">
        <v>0.27</v>
      </c>
      <c r="U16" s="79">
        <v>0.26</v>
      </c>
      <c r="V16" s="12"/>
    </row>
    <row r="17" spans="2:22" ht="16" x14ac:dyDescent="0.4">
      <c r="B17" s="11"/>
      <c r="C17" s="15" t="s">
        <v>111</v>
      </c>
      <c r="D17" s="15"/>
      <c r="E17" s="41">
        <v>3</v>
      </c>
      <c r="F17" s="41">
        <v>3</v>
      </c>
      <c r="G17" s="12"/>
      <c r="I17" s="11"/>
      <c r="J17" s="193"/>
      <c r="K17" s="81" t="s">
        <v>82</v>
      </c>
      <c r="L17" s="81">
        <v>51</v>
      </c>
      <c r="M17" s="81">
        <v>66</v>
      </c>
      <c r="N17" s="81">
        <v>3.5</v>
      </c>
      <c r="O17" s="81">
        <v>0.11</v>
      </c>
      <c r="P17" s="81">
        <v>8.0000000000000002E-3</v>
      </c>
      <c r="Q17" s="15"/>
      <c r="R17" s="88" t="s">
        <v>15</v>
      </c>
      <c r="S17" s="81">
        <v>0.42</v>
      </c>
      <c r="T17" s="82">
        <v>0.3</v>
      </c>
      <c r="U17" s="81">
        <v>0.22</v>
      </c>
      <c r="V17" s="12"/>
    </row>
    <row r="18" spans="2:22" ht="16.5" thickBot="1" x14ac:dyDescent="0.45">
      <c r="B18" s="11"/>
      <c r="C18" s="15" t="s">
        <v>112</v>
      </c>
      <c r="D18" s="15"/>
      <c r="E18" s="41">
        <v>0</v>
      </c>
      <c r="F18" s="41">
        <v>0</v>
      </c>
      <c r="G18" s="12"/>
      <c r="I18" s="29"/>
      <c r="J18" s="30"/>
      <c r="K18" s="30"/>
      <c r="L18" s="30"/>
      <c r="M18" s="30"/>
      <c r="N18" s="30"/>
      <c r="O18" s="30"/>
      <c r="P18" s="30"/>
      <c r="Q18" s="30"/>
      <c r="R18" s="30"/>
      <c r="S18" s="30"/>
      <c r="T18" s="30"/>
      <c r="U18" s="30"/>
      <c r="V18" s="31"/>
    </row>
    <row r="19" spans="2:22" ht="16" x14ac:dyDescent="0.4">
      <c r="B19" s="11"/>
      <c r="C19" s="15" t="s">
        <v>113</v>
      </c>
      <c r="D19" s="15"/>
      <c r="E19" s="41">
        <v>0.39</v>
      </c>
      <c r="F19" s="41">
        <v>0.39</v>
      </c>
      <c r="G19" s="12"/>
      <c r="I19" s="2" t="s">
        <v>227</v>
      </c>
    </row>
    <row r="20" spans="2:22" ht="16" x14ac:dyDescent="0.4">
      <c r="B20" s="11"/>
      <c r="C20" s="15" t="s">
        <v>114</v>
      </c>
      <c r="D20" s="15"/>
      <c r="E20" s="41">
        <v>0.27500000000000002</v>
      </c>
      <c r="F20" s="41">
        <v>0.27500000000000002</v>
      </c>
      <c r="G20" s="12"/>
      <c r="I20" s="2" t="s">
        <v>228</v>
      </c>
    </row>
    <row r="21" spans="2:22" ht="16" x14ac:dyDescent="0.4">
      <c r="B21" s="11"/>
      <c r="C21" s="28" t="s">
        <v>115</v>
      </c>
      <c r="D21" s="15"/>
      <c r="E21" s="19">
        <v>0.2</v>
      </c>
      <c r="F21" s="110">
        <v>0.2</v>
      </c>
      <c r="G21" s="12"/>
    </row>
    <row r="22" spans="2:22" ht="16" x14ac:dyDescent="0.4">
      <c r="B22" s="11"/>
      <c r="C22" s="28" t="s">
        <v>315</v>
      </c>
      <c r="D22" s="15"/>
      <c r="E22" s="19">
        <v>0.4</v>
      </c>
      <c r="F22" s="110">
        <v>0.4</v>
      </c>
      <c r="G22" s="12"/>
    </row>
    <row r="23" spans="2:22" ht="17.5" x14ac:dyDescent="0.4">
      <c r="B23" s="11"/>
      <c r="C23" s="28" t="s">
        <v>116</v>
      </c>
      <c r="D23" s="15"/>
      <c r="E23" s="19">
        <v>0</v>
      </c>
      <c r="F23" s="19">
        <v>0</v>
      </c>
      <c r="G23" s="12"/>
    </row>
    <row r="24" spans="2:22" x14ac:dyDescent="0.3">
      <c r="B24" s="11"/>
      <c r="C24" s="15"/>
      <c r="D24" s="16"/>
      <c r="E24" s="16"/>
      <c r="F24" s="16"/>
      <c r="G24" s="12"/>
    </row>
    <row r="25" spans="2:22" x14ac:dyDescent="0.3">
      <c r="B25" s="11"/>
      <c r="C25" s="17" t="s">
        <v>100</v>
      </c>
      <c r="D25" s="17"/>
      <c r="E25" s="17" t="s">
        <v>101</v>
      </c>
      <c r="F25" s="17" t="s">
        <v>102</v>
      </c>
      <c r="G25" s="12"/>
    </row>
    <row r="26" spans="2:22" x14ac:dyDescent="0.3">
      <c r="B26" s="11"/>
      <c r="C26" s="15" t="s">
        <v>99</v>
      </c>
      <c r="D26" s="15"/>
      <c r="E26" s="41">
        <v>600</v>
      </c>
      <c r="F26" s="41">
        <v>300</v>
      </c>
      <c r="G26" s="12"/>
    </row>
    <row r="27" spans="2:22" x14ac:dyDescent="0.3">
      <c r="B27" s="11"/>
      <c r="C27" s="15"/>
      <c r="D27" s="15"/>
      <c r="E27" s="42"/>
      <c r="F27" s="42"/>
      <c r="G27" s="12"/>
    </row>
    <row r="28" spans="2:22" s="2" customFormat="1" x14ac:dyDescent="0.3">
      <c r="B28" s="11"/>
      <c r="C28" s="17" t="s">
        <v>76</v>
      </c>
      <c r="D28" s="17"/>
      <c r="E28" s="17"/>
      <c r="F28" s="17"/>
      <c r="G28" s="12"/>
    </row>
    <row r="29" spans="2:22" s="2" customFormat="1" x14ac:dyDescent="0.3">
      <c r="B29" s="11"/>
      <c r="C29" s="28" t="s">
        <v>75</v>
      </c>
      <c r="D29" s="19">
        <v>2700</v>
      </c>
      <c r="E29" s="15"/>
      <c r="F29" s="15"/>
      <c r="G29" s="12"/>
    </row>
    <row r="30" spans="2:22" s="2" customFormat="1" x14ac:dyDescent="0.3">
      <c r="B30" s="11"/>
      <c r="C30" s="28" t="s">
        <v>59</v>
      </c>
      <c r="D30" s="19">
        <v>-14</v>
      </c>
      <c r="E30" s="15" t="s">
        <v>79</v>
      </c>
      <c r="F30" s="15" t="s">
        <v>74</v>
      </c>
      <c r="G30" s="12"/>
    </row>
    <row r="31" spans="2:22" s="2" customFormat="1" x14ac:dyDescent="0.3">
      <c r="B31" s="11"/>
      <c r="C31" s="28" t="s">
        <v>117</v>
      </c>
      <c r="D31" s="19">
        <v>0.1</v>
      </c>
      <c r="E31" s="15"/>
      <c r="F31" s="15"/>
      <c r="G31" s="12"/>
    </row>
    <row r="32" spans="2:22" s="2" customFormat="1" ht="14.5" thickBot="1" x14ac:dyDescent="0.35">
      <c r="B32" s="11"/>
      <c r="C32" s="15"/>
      <c r="D32" s="15"/>
      <c r="E32" s="15"/>
      <c r="F32" s="15"/>
      <c r="G32" s="12"/>
    </row>
    <row r="33" spans="2:22" s="2" customFormat="1" x14ac:dyDescent="0.3">
      <c r="B33" s="11"/>
      <c r="C33" s="17" t="s">
        <v>77</v>
      </c>
      <c r="D33" s="17"/>
      <c r="E33" s="17" t="s">
        <v>32</v>
      </c>
      <c r="F33" s="17" t="s">
        <v>78</v>
      </c>
      <c r="G33" s="12"/>
      <c r="I33" s="4"/>
      <c r="J33" s="5"/>
      <c r="K33" s="5"/>
      <c r="L33" s="5"/>
      <c r="M33" s="5"/>
      <c r="N33" s="5"/>
      <c r="O33" s="5"/>
      <c r="P33" s="5"/>
      <c r="Q33" s="5"/>
      <c r="R33" s="5"/>
      <c r="S33" s="5"/>
      <c r="T33" s="5"/>
      <c r="U33" s="5"/>
      <c r="V33" s="7"/>
    </row>
    <row r="34" spans="2:22" s="2" customFormat="1" x14ac:dyDescent="0.3">
      <c r="B34" s="11"/>
      <c r="C34" s="28" t="s">
        <v>31</v>
      </c>
      <c r="D34" s="19">
        <v>150</v>
      </c>
      <c r="E34" s="27" t="s">
        <v>65</v>
      </c>
      <c r="F34" s="27">
        <v>150</v>
      </c>
      <c r="G34" s="12"/>
      <c r="I34" s="11"/>
      <c r="J34" s="15"/>
      <c r="K34" s="15"/>
      <c r="L34" s="15"/>
      <c r="M34" s="15"/>
      <c r="N34" s="15"/>
      <c r="O34" s="15"/>
      <c r="P34" s="15"/>
      <c r="Q34" s="15"/>
      <c r="R34" s="15"/>
      <c r="S34" s="15"/>
      <c r="T34" s="15"/>
      <c r="U34" s="15"/>
      <c r="V34" s="12"/>
    </row>
    <row r="35" spans="2:22" s="2" customFormat="1" x14ac:dyDescent="0.3">
      <c r="B35" s="11"/>
      <c r="C35" s="28" t="s">
        <v>118</v>
      </c>
      <c r="D35" s="19">
        <v>0.32500000000000001</v>
      </c>
      <c r="E35" s="27" t="s">
        <v>66</v>
      </c>
      <c r="F35" s="27">
        <v>0.27</v>
      </c>
      <c r="G35" s="12"/>
      <c r="I35" s="11"/>
      <c r="J35" s="15"/>
      <c r="K35" s="15"/>
      <c r="L35" s="15"/>
      <c r="M35" s="15"/>
      <c r="N35" s="15"/>
      <c r="O35" s="15"/>
      <c r="P35" s="15"/>
      <c r="Q35" s="15"/>
      <c r="R35" s="15"/>
      <c r="S35" s="15"/>
      <c r="T35" s="15"/>
      <c r="U35" s="15"/>
      <c r="V35" s="12"/>
    </row>
    <row r="36" spans="2:22" s="2" customFormat="1" x14ac:dyDescent="0.3">
      <c r="B36" s="11"/>
      <c r="C36" s="28" t="s">
        <v>119</v>
      </c>
      <c r="D36" s="19">
        <v>0.17499999999999999</v>
      </c>
      <c r="E36" s="27" t="s">
        <v>66</v>
      </c>
      <c r="F36" s="27">
        <v>0.17</v>
      </c>
      <c r="G36" s="12"/>
      <c r="I36" s="11"/>
      <c r="J36" s="15"/>
      <c r="K36" s="15"/>
      <c r="L36" s="15"/>
      <c r="M36" s="15"/>
      <c r="N36" s="15"/>
      <c r="O36" s="15"/>
      <c r="P36" s="15"/>
      <c r="Q36" s="15"/>
      <c r="R36" s="15"/>
      <c r="S36" s="15"/>
      <c r="T36" s="15"/>
      <c r="U36" s="15"/>
      <c r="V36" s="12"/>
    </row>
    <row r="37" spans="2:22" s="2" customFormat="1" x14ac:dyDescent="0.3">
      <c r="B37" s="11"/>
      <c r="C37" s="28" t="s">
        <v>120</v>
      </c>
      <c r="D37" s="19">
        <v>0.3</v>
      </c>
      <c r="E37" s="27" t="s">
        <v>67</v>
      </c>
      <c r="F37" s="27">
        <v>0.3</v>
      </c>
      <c r="G37" s="12"/>
      <c r="I37" s="11"/>
      <c r="J37" s="15"/>
      <c r="K37" s="15"/>
      <c r="L37" s="15"/>
      <c r="M37" s="15"/>
      <c r="N37" s="15"/>
      <c r="O37" s="15"/>
      <c r="P37" s="15"/>
      <c r="Q37" s="15"/>
      <c r="R37" s="15"/>
      <c r="S37" s="15"/>
      <c r="T37" s="15"/>
      <c r="U37" s="15"/>
      <c r="V37" s="12"/>
    </row>
    <row r="38" spans="2:22" s="2" customFormat="1" ht="16" x14ac:dyDescent="0.4">
      <c r="B38" s="11"/>
      <c r="C38" s="28" t="s">
        <v>121</v>
      </c>
      <c r="D38" s="19">
        <v>50</v>
      </c>
      <c r="E38" s="27" t="s">
        <v>72</v>
      </c>
      <c r="F38" s="27">
        <v>20</v>
      </c>
      <c r="G38" s="12"/>
      <c r="I38" s="11"/>
      <c r="J38" s="15"/>
      <c r="K38" s="15"/>
      <c r="L38" s="15"/>
      <c r="M38" s="15"/>
      <c r="N38" s="15"/>
      <c r="O38" s="15"/>
      <c r="P38" s="15"/>
      <c r="Q38" s="15"/>
      <c r="R38" s="15"/>
      <c r="S38" s="15"/>
      <c r="T38" s="15"/>
      <c r="U38" s="15"/>
      <c r="V38" s="12"/>
    </row>
    <row r="39" spans="2:22" s="2" customFormat="1" ht="16" x14ac:dyDescent="0.4">
      <c r="B39" s="11"/>
      <c r="C39" s="28" t="s">
        <v>122</v>
      </c>
      <c r="D39" s="19">
        <v>100</v>
      </c>
      <c r="E39" s="27" t="s">
        <v>73</v>
      </c>
      <c r="F39" s="27">
        <v>70</v>
      </c>
      <c r="G39" s="12"/>
      <c r="I39" s="11"/>
      <c r="J39" s="15"/>
      <c r="K39" s="15"/>
      <c r="L39" s="15"/>
      <c r="M39" s="15"/>
      <c r="N39" s="15"/>
      <c r="O39" s="15"/>
      <c r="P39" s="15"/>
      <c r="Q39" s="15"/>
      <c r="R39" s="15"/>
      <c r="S39" s="15"/>
      <c r="T39" s="15"/>
      <c r="U39" s="15"/>
      <c r="V39" s="12"/>
    </row>
    <row r="40" spans="2:22" s="2" customFormat="1" x14ac:dyDescent="0.3">
      <c r="B40" s="11"/>
      <c r="C40" s="15"/>
      <c r="D40" s="27"/>
      <c r="E40" s="15"/>
      <c r="F40" s="15"/>
      <c r="G40" s="12"/>
      <c r="I40" s="11"/>
      <c r="J40" s="15"/>
      <c r="K40" s="15"/>
      <c r="L40" s="15"/>
      <c r="M40" s="15"/>
      <c r="N40" s="15"/>
      <c r="O40" s="15"/>
      <c r="P40" s="15"/>
      <c r="Q40" s="15"/>
      <c r="R40" s="15"/>
      <c r="S40" s="15"/>
      <c r="T40" s="15"/>
      <c r="U40" s="15"/>
      <c r="V40" s="12"/>
    </row>
    <row r="41" spans="2:22" s="2" customFormat="1" x14ac:dyDescent="0.3">
      <c r="B41" s="11"/>
      <c r="C41" s="17" t="s">
        <v>30</v>
      </c>
      <c r="D41" s="17"/>
      <c r="E41" s="17" t="s">
        <v>32</v>
      </c>
      <c r="F41" s="17" t="s">
        <v>78</v>
      </c>
      <c r="G41" s="12"/>
      <c r="I41" s="11"/>
      <c r="J41" s="15"/>
      <c r="K41" s="15"/>
      <c r="L41" s="15"/>
      <c r="M41" s="15"/>
      <c r="N41" s="15"/>
      <c r="O41" s="15"/>
      <c r="P41" s="15"/>
      <c r="Q41" s="15"/>
      <c r="R41" s="15"/>
      <c r="S41" s="15"/>
      <c r="T41" s="15"/>
      <c r="U41" s="15"/>
      <c r="V41" s="12"/>
    </row>
    <row r="42" spans="2:22" s="2" customFormat="1" x14ac:dyDescent="0.3">
      <c r="B42" s="11"/>
      <c r="C42" s="28" t="s">
        <v>123</v>
      </c>
      <c r="D42" s="19">
        <v>0.3</v>
      </c>
      <c r="E42" s="27" t="s">
        <v>63</v>
      </c>
      <c r="F42" s="27">
        <v>0.5</v>
      </c>
      <c r="G42" s="12"/>
      <c r="I42" s="11"/>
      <c r="J42" s="15"/>
      <c r="K42" s="15"/>
      <c r="L42" s="15"/>
      <c r="M42" s="15"/>
      <c r="N42" s="15"/>
      <c r="O42" s="15"/>
      <c r="P42" s="15"/>
      <c r="Q42" s="15"/>
      <c r="R42" s="15"/>
      <c r="S42" s="15"/>
      <c r="T42" s="15"/>
      <c r="U42" s="15"/>
      <c r="V42" s="12"/>
    </row>
    <row r="43" spans="2:22" s="2" customFormat="1" x14ac:dyDescent="0.3">
      <c r="B43" s="11"/>
      <c r="C43" s="28" t="s">
        <v>124</v>
      </c>
      <c r="D43" s="19">
        <v>3.39</v>
      </c>
      <c r="E43" s="43" t="s">
        <v>64</v>
      </c>
      <c r="F43" s="20">
        <f>Cálculos!CA10</f>
        <v>4.369204943061745</v>
      </c>
      <c r="G43" s="12"/>
      <c r="I43" s="11"/>
      <c r="J43" s="15"/>
      <c r="K43" s="15"/>
      <c r="L43" s="15"/>
      <c r="M43" s="15"/>
      <c r="N43" s="15"/>
      <c r="O43" s="15"/>
      <c r="P43" s="15"/>
      <c r="Q43" s="15"/>
      <c r="R43" s="15"/>
      <c r="S43" s="15"/>
      <c r="T43" s="15"/>
      <c r="U43" s="15"/>
      <c r="V43" s="12"/>
    </row>
    <row r="44" spans="2:22" s="2" customFormat="1" x14ac:dyDescent="0.3">
      <c r="B44" s="11"/>
      <c r="C44" s="43"/>
      <c r="D44" s="43"/>
      <c r="E44" s="43"/>
      <c r="F44" s="43"/>
      <c r="G44" s="12"/>
      <c r="I44" s="11"/>
      <c r="J44" s="15"/>
      <c r="K44" s="15"/>
      <c r="L44" s="15"/>
      <c r="M44" s="15"/>
      <c r="N44" s="15"/>
      <c r="O44" s="15"/>
      <c r="P44" s="15"/>
      <c r="Q44" s="15"/>
      <c r="R44" s="15"/>
      <c r="S44" s="15"/>
      <c r="T44" s="15"/>
      <c r="U44" s="15"/>
      <c r="V44" s="12"/>
    </row>
    <row r="45" spans="2:22" s="2" customFormat="1" x14ac:dyDescent="0.3">
      <c r="B45" s="11"/>
      <c r="C45" s="17" t="s">
        <v>303</v>
      </c>
      <c r="D45" s="17"/>
      <c r="E45" s="17" t="s">
        <v>32</v>
      </c>
      <c r="F45" s="17" t="s">
        <v>78</v>
      </c>
      <c r="G45" s="12"/>
      <c r="I45" s="11"/>
      <c r="J45" s="15"/>
      <c r="K45" s="15"/>
      <c r="L45" s="15"/>
      <c r="M45" s="15"/>
      <c r="N45" s="15"/>
      <c r="O45" s="15"/>
      <c r="P45" s="15"/>
      <c r="Q45" s="15"/>
      <c r="R45" s="15"/>
      <c r="S45" s="15"/>
      <c r="T45" s="15"/>
      <c r="U45" s="15"/>
      <c r="V45" s="12"/>
    </row>
    <row r="46" spans="2:22" s="2" customFormat="1" ht="16" x14ac:dyDescent="0.4">
      <c r="B46" s="11"/>
      <c r="C46" s="28" t="s">
        <v>125</v>
      </c>
      <c r="D46" s="19">
        <v>0.15</v>
      </c>
      <c r="E46" s="43" t="s">
        <v>66</v>
      </c>
      <c r="F46" s="20">
        <v>0.15</v>
      </c>
      <c r="G46" s="12"/>
      <c r="I46" s="11"/>
      <c r="J46" s="15"/>
      <c r="K46" s="15"/>
      <c r="L46" s="15"/>
      <c r="M46" s="15"/>
      <c r="N46" s="15"/>
      <c r="O46" s="15"/>
      <c r="P46" s="15"/>
      <c r="Q46" s="15"/>
      <c r="R46" s="15"/>
      <c r="S46" s="15"/>
      <c r="T46" s="15"/>
      <c r="U46" s="15"/>
      <c r="V46" s="12"/>
    </row>
    <row r="47" spans="2:22" s="2" customFormat="1" ht="16" x14ac:dyDescent="0.4">
      <c r="B47" s="11"/>
      <c r="C47" s="28" t="s">
        <v>126</v>
      </c>
      <c r="D47" s="19">
        <v>30</v>
      </c>
      <c r="E47" s="43" t="s">
        <v>95</v>
      </c>
      <c r="F47" s="43">
        <v>35</v>
      </c>
      <c r="G47" s="12"/>
      <c r="I47" s="11"/>
      <c r="J47" s="15"/>
      <c r="K47" s="15"/>
      <c r="L47" s="15"/>
      <c r="M47" s="15"/>
      <c r="N47" s="15"/>
      <c r="O47" s="15"/>
      <c r="P47" s="15"/>
      <c r="Q47" s="15"/>
      <c r="R47" s="15"/>
      <c r="S47" s="15"/>
      <c r="T47" s="15"/>
      <c r="U47" s="15"/>
      <c r="V47" s="12"/>
    </row>
    <row r="48" spans="2:22" s="2" customFormat="1" x14ac:dyDescent="0.3">
      <c r="B48" s="11"/>
      <c r="C48" s="28"/>
      <c r="D48" s="28"/>
      <c r="E48" s="28"/>
      <c r="F48" s="28"/>
      <c r="G48" s="12"/>
      <c r="I48" s="11"/>
      <c r="J48" s="15"/>
      <c r="K48" s="15"/>
      <c r="L48" s="15"/>
      <c r="M48" s="15"/>
      <c r="N48" s="15"/>
      <c r="O48" s="15"/>
      <c r="P48" s="15"/>
      <c r="Q48" s="15"/>
      <c r="R48" s="15"/>
      <c r="S48" s="15"/>
      <c r="T48" s="15"/>
      <c r="U48" s="15"/>
      <c r="V48" s="12"/>
    </row>
    <row r="49" spans="2:22" s="2" customFormat="1" x14ac:dyDescent="0.3">
      <c r="B49" s="11"/>
      <c r="C49" s="109" t="s">
        <v>229</v>
      </c>
      <c r="D49" s="109"/>
      <c r="E49" s="109" t="s">
        <v>230</v>
      </c>
      <c r="F49" s="109" t="s">
        <v>78</v>
      </c>
      <c r="G49" s="12"/>
      <c r="I49" s="11"/>
      <c r="J49" s="15"/>
      <c r="K49" s="15"/>
      <c r="L49" s="15"/>
      <c r="M49" s="15"/>
      <c r="N49" s="15"/>
      <c r="O49" s="15"/>
      <c r="P49" s="15"/>
      <c r="Q49" s="15"/>
      <c r="R49" s="15"/>
      <c r="S49" s="15"/>
      <c r="T49" s="15"/>
      <c r="U49" s="15"/>
      <c r="V49" s="12"/>
    </row>
    <row r="50" spans="2:22" s="2" customFormat="1" ht="16" x14ac:dyDescent="0.4">
      <c r="B50" s="11"/>
      <c r="C50" s="28" t="s">
        <v>231</v>
      </c>
      <c r="D50" s="145">
        <v>2.4</v>
      </c>
      <c r="E50" s="156">
        <f>3*AVERAGE(Observaciones!$H$371:$H$735)</f>
        <v>2.3919898023637134</v>
      </c>
      <c r="F50" s="157" t="s">
        <v>232</v>
      </c>
      <c r="G50" s="12"/>
      <c r="I50" s="11"/>
      <c r="J50" s="15"/>
      <c r="K50" s="15"/>
      <c r="L50" s="15"/>
      <c r="M50" s="15"/>
      <c r="N50" s="15"/>
      <c r="O50" s="15"/>
      <c r="P50" s="15"/>
      <c r="Q50" s="15"/>
      <c r="R50" s="15"/>
      <c r="S50" s="15"/>
      <c r="T50" s="15"/>
      <c r="U50" s="15"/>
      <c r="V50" s="12"/>
    </row>
    <row r="51" spans="2:22" s="2" customFormat="1" ht="16" x14ac:dyDescent="0.4">
      <c r="B51" s="11"/>
      <c r="C51" s="28" t="s">
        <v>233</v>
      </c>
      <c r="D51" s="145">
        <v>0.25</v>
      </c>
      <c r="E51" s="156">
        <f>_xlfn.PERCENTILE.INC(Observaciones!$H$371:$H$735,0.1)</f>
        <v>0.2512778485528222</v>
      </c>
      <c r="F51" s="157" t="s">
        <v>234</v>
      </c>
      <c r="G51" s="12"/>
      <c r="I51" s="11"/>
      <c r="J51" s="15"/>
      <c r="K51" s="15"/>
      <c r="L51" s="15"/>
      <c r="M51" s="15"/>
      <c r="N51" s="15"/>
      <c r="O51" s="15"/>
      <c r="P51" s="15"/>
      <c r="Q51" s="15"/>
      <c r="R51" s="15"/>
      <c r="S51" s="15"/>
      <c r="T51" s="15"/>
      <c r="U51" s="15"/>
      <c r="V51" s="12"/>
    </row>
    <row r="52" spans="2:22" s="2" customFormat="1" ht="16" x14ac:dyDescent="0.4">
      <c r="B52" s="11"/>
      <c r="C52" s="28" t="s">
        <v>235</v>
      </c>
      <c r="D52" s="145">
        <v>1E-3</v>
      </c>
      <c r="E52" s="156">
        <f>_xlfn.PERCENTILE.INC(Cálculos!N$372:N$736,0.95)</f>
        <v>1.303753560918696E-3</v>
      </c>
      <c r="F52" s="157" t="s">
        <v>300</v>
      </c>
      <c r="G52" s="12"/>
      <c r="I52" s="11"/>
      <c r="J52" s="15"/>
      <c r="K52" s="15"/>
      <c r="L52" s="15"/>
      <c r="M52" s="15"/>
      <c r="N52" s="15"/>
      <c r="O52" s="15"/>
      <c r="P52" s="15"/>
      <c r="Q52" s="15"/>
      <c r="R52" s="15"/>
      <c r="S52" s="15"/>
      <c r="T52" s="15"/>
      <c r="U52" s="15"/>
      <c r="V52" s="12"/>
    </row>
    <row r="53" spans="2:22" s="2" customFormat="1" ht="16" x14ac:dyDescent="0.4">
      <c r="B53" s="11"/>
      <c r="C53" s="28" t="s">
        <v>236</v>
      </c>
      <c r="D53" s="145">
        <v>1E-4</v>
      </c>
      <c r="E53" s="156">
        <f>0.5*AVERAGE(Cálculos!N$372:N$736)</f>
        <v>2.9246769280801552E-4</v>
      </c>
      <c r="F53" s="157" t="s">
        <v>237</v>
      </c>
      <c r="G53" s="12"/>
      <c r="I53" s="11"/>
      <c r="J53" s="15"/>
      <c r="K53" s="15"/>
      <c r="L53" s="15"/>
      <c r="M53" s="15"/>
      <c r="N53" s="15"/>
      <c r="O53" s="15"/>
      <c r="P53" s="15"/>
      <c r="Q53" s="15"/>
      <c r="R53" s="15"/>
      <c r="S53" s="15"/>
      <c r="T53" s="15"/>
      <c r="U53" s="15"/>
      <c r="V53" s="12"/>
    </row>
    <row r="54" spans="2:22" s="2" customFormat="1" ht="14.5" thickBot="1" x14ac:dyDescent="0.35">
      <c r="B54" s="11"/>
      <c r="C54" s="15"/>
      <c r="D54" s="20"/>
      <c r="E54" s="20"/>
      <c r="F54" s="20"/>
      <c r="G54" s="12"/>
      <c r="I54" s="11"/>
      <c r="J54" s="15"/>
      <c r="K54" s="15"/>
      <c r="L54" s="15"/>
      <c r="M54" s="15"/>
      <c r="N54" s="15"/>
      <c r="O54" s="15"/>
      <c r="P54" s="15"/>
      <c r="Q54" s="15"/>
      <c r="R54" s="15"/>
      <c r="S54" s="15"/>
      <c r="T54" s="15"/>
      <c r="U54" s="15"/>
      <c r="V54" s="12"/>
    </row>
    <row r="55" spans="2:22" s="2" customFormat="1" ht="25.5" thickBot="1" x14ac:dyDescent="0.55000000000000004">
      <c r="B55" s="11"/>
      <c r="C55" s="186" t="s">
        <v>46</v>
      </c>
      <c r="D55" s="187"/>
      <c r="E55" s="187"/>
      <c r="F55" s="188"/>
      <c r="G55" s="12"/>
      <c r="I55" s="11"/>
      <c r="J55" s="15"/>
      <c r="K55" s="15"/>
      <c r="L55" s="15"/>
      <c r="M55" s="15"/>
      <c r="N55" s="15"/>
      <c r="O55" s="15"/>
      <c r="P55" s="15"/>
      <c r="Q55" s="15"/>
      <c r="R55" s="15"/>
      <c r="S55" s="15"/>
      <c r="T55" s="15"/>
      <c r="U55" s="15"/>
      <c r="V55" s="12"/>
    </row>
    <row r="56" spans="2:22" s="2" customFormat="1" x14ac:dyDescent="0.3">
      <c r="B56" s="11"/>
      <c r="C56" s="15"/>
      <c r="D56" s="16"/>
      <c r="E56" s="16"/>
      <c r="F56" s="16"/>
      <c r="G56" s="12"/>
      <c r="I56" s="11"/>
      <c r="J56" s="15"/>
      <c r="K56" s="15"/>
      <c r="L56" s="15"/>
      <c r="M56" s="15"/>
      <c r="N56" s="15"/>
      <c r="O56" s="15"/>
      <c r="P56" s="15"/>
      <c r="Q56" s="15"/>
      <c r="R56" s="15"/>
      <c r="S56" s="15"/>
      <c r="T56" s="15"/>
      <c r="U56" s="15"/>
      <c r="V56" s="12"/>
    </row>
    <row r="57" spans="2:22" s="2" customFormat="1" x14ac:dyDescent="0.3">
      <c r="B57" s="11"/>
      <c r="C57" s="17" t="s">
        <v>85</v>
      </c>
      <c r="D57" s="18" t="s">
        <v>47</v>
      </c>
      <c r="E57" s="18" t="s">
        <v>51</v>
      </c>
      <c r="F57" s="18" t="s">
        <v>50</v>
      </c>
      <c r="G57" s="12"/>
      <c r="I57" s="11"/>
      <c r="J57" s="15"/>
      <c r="K57" s="15"/>
      <c r="L57" s="15"/>
      <c r="M57" s="15"/>
      <c r="N57" s="15"/>
      <c r="O57" s="15"/>
      <c r="P57" s="15"/>
      <c r="Q57" s="15"/>
      <c r="R57" s="15"/>
      <c r="S57" s="15"/>
      <c r="T57" s="15"/>
      <c r="U57" s="15"/>
      <c r="V57" s="12"/>
    </row>
    <row r="58" spans="2:22" s="2" customFormat="1" x14ac:dyDescent="0.3">
      <c r="B58" s="11"/>
      <c r="C58" s="28" t="s">
        <v>84</v>
      </c>
      <c r="D58" s="16"/>
      <c r="E58" s="19">
        <v>60</v>
      </c>
      <c r="F58" s="16"/>
      <c r="G58" s="12"/>
      <c r="I58" s="11"/>
      <c r="J58" s="15"/>
      <c r="K58" s="15"/>
      <c r="L58" s="15"/>
      <c r="M58" s="15"/>
      <c r="N58" s="15"/>
      <c r="O58" s="15"/>
      <c r="P58" s="15"/>
      <c r="Q58" s="15"/>
      <c r="R58" s="15"/>
      <c r="S58" s="15"/>
      <c r="T58" s="15"/>
      <c r="U58" s="15"/>
      <c r="V58" s="12"/>
    </row>
    <row r="59" spans="2:22" s="2" customFormat="1" x14ac:dyDescent="0.3">
      <c r="B59" s="11"/>
      <c r="C59" s="129" t="s">
        <v>42</v>
      </c>
      <c r="D59" s="97">
        <f>1-SUM(Evaluación!H:H)/SUM(Evaluación!I:I)</f>
        <v>0.97756437746187375</v>
      </c>
      <c r="E59" s="19">
        <v>0.5</v>
      </c>
      <c r="F59" s="21" t="str">
        <f>IF(D59&gt;=E59,"SI","NO")</f>
        <v>SI</v>
      </c>
      <c r="G59" s="12"/>
      <c r="I59" s="11"/>
      <c r="J59" s="15"/>
      <c r="K59" s="15"/>
      <c r="L59" s="15"/>
      <c r="M59" s="15"/>
      <c r="N59" s="15"/>
      <c r="O59" s="15"/>
      <c r="P59" s="15"/>
      <c r="Q59" s="15"/>
      <c r="R59" s="15"/>
      <c r="S59" s="15"/>
      <c r="T59" s="15"/>
      <c r="U59" s="15"/>
      <c r="V59" s="12"/>
    </row>
    <row r="60" spans="2:22" s="2" customFormat="1" x14ac:dyDescent="0.3">
      <c r="B60" s="11"/>
      <c r="C60" s="28" t="s">
        <v>127</v>
      </c>
      <c r="D60" s="98">
        <f>SQRT(SUM(Evaluación!H:H)/COUNT(Evaluación!C:C))</f>
        <v>9.0135289233889831E-2</v>
      </c>
      <c r="E60" s="19">
        <v>0.4</v>
      </c>
      <c r="F60" s="21" t="str">
        <f>IF(D60&lt;=E60,"SI","NO")</f>
        <v>SI</v>
      </c>
      <c r="G60" s="12"/>
      <c r="I60" s="11"/>
      <c r="J60" s="15"/>
      <c r="K60" s="15"/>
      <c r="L60" s="15"/>
      <c r="M60" s="15"/>
      <c r="N60" s="15"/>
      <c r="O60" s="15"/>
      <c r="P60" s="15"/>
      <c r="Q60" s="15"/>
      <c r="R60" s="15"/>
      <c r="S60" s="15"/>
      <c r="T60" s="15"/>
      <c r="U60" s="15"/>
      <c r="V60" s="12"/>
    </row>
    <row r="61" spans="2:22" s="2" customFormat="1" x14ac:dyDescent="0.3">
      <c r="B61" s="11"/>
      <c r="C61" s="129" t="s">
        <v>43</v>
      </c>
      <c r="D61" s="97">
        <f>SQRT(SUM(Evaluación!H:H))/SQRT(SUM(Evaluación!I:I))</f>
        <v>0.14978525474200144</v>
      </c>
      <c r="E61" s="19">
        <v>0.7</v>
      </c>
      <c r="F61" s="21" t="str">
        <f>IF(D61&lt;=E61,"SI","NO")</f>
        <v>SI</v>
      </c>
      <c r="G61" s="12"/>
      <c r="I61" s="11"/>
      <c r="J61" s="15"/>
      <c r="K61" s="15"/>
      <c r="L61" s="15"/>
      <c r="M61" s="15"/>
      <c r="N61" s="15"/>
      <c r="O61" s="15"/>
      <c r="P61" s="15"/>
      <c r="Q61" s="15"/>
      <c r="R61" s="15"/>
      <c r="S61" s="15"/>
      <c r="T61" s="15"/>
      <c r="U61" s="15"/>
      <c r="V61" s="12"/>
    </row>
    <row r="62" spans="2:22" s="2" customFormat="1" x14ac:dyDescent="0.3">
      <c r="B62" s="11"/>
      <c r="C62" s="129" t="s">
        <v>128</v>
      </c>
      <c r="D62" s="22">
        <f>SUM(Evaluación!F:F)/SUM(Evaluación!D:D)</f>
        <v>1.9836776042412789E-2</v>
      </c>
      <c r="E62" s="84">
        <v>0.25</v>
      </c>
      <c r="F62" s="21" t="str">
        <f>IF(ABS(D62)&lt;=ABS(E62),"SI","NO")</f>
        <v>SI</v>
      </c>
      <c r="G62" s="12"/>
      <c r="I62" s="11"/>
      <c r="J62" s="15"/>
      <c r="K62" s="15">
        <f>E58</f>
        <v>60</v>
      </c>
      <c r="L62" s="15">
        <v>0</v>
      </c>
      <c r="M62" s="15"/>
      <c r="N62" s="15"/>
      <c r="O62" s="15"/>
      <c r="P62" s="15"/>
      <c r="Q62" s="15"/>
      <c r="R62" s="15"/>
      <c r="S62" s="15"/>
      <c r="T62" s="15"/>
      <c r="U62" s="15"/>
      <c r="V62" s="12"/>
    </row>
    <row r="63" spans="2:22" s="2" customFormat="1" x14ac:dyDescent="0.3">
      <c r="B63" s="11"/>
      <c r="C63" s="129" t="s">
        <v>44</v>
      </c>
      <c r="D63" s="97">
        <f>1-SQRT((SUM(Evaluación!L:L)/SQRT(SUM(Evaluación!I:I)*SUM(Evaluación!K:K))-1)^2+(STDEV(Evaluación!E:E)/STDEV(Evaluación!D:D)-1)^2+(AVERAGE(Evaluación!E:E)/AVERAGE(Evaluación!D:D)-1)^2)</f>
        <v>0.89237695221881452</v>
      </c>
      <c r="E63" s="19">
        <v>0.5</v>
      </c>
      <c r="F63" s="21" t="str">
        <f>IF(D63&gt;=E63,"SI","NO")</f>
        <v>SI</v>
      </c>
      <c r="G63" s="12"/>
      <c r="I63" s="11"/>
      <c r="J63" s="15"/>
      <c r="K63" s="15">
        <f>E58</f>
        <v>60</v>
      </c>
      <c r="L63" s="15">
        <f>MAX(MAX(Observaciones!H:H),MAX(Cálculos!L:L))</f>
        <v>4.7096994654674731</v>
      </c>
      <c r="M63" s="15"/>
      <c r="N63" s="15"/>
      <c r="O63" s="15"/>
      <c r="P63" s="15"/>
      <c r="Q63" s="15"/>
      <c r="R63" s="15"/>
      <c r="S63" s="15"/>
      <c r="T63" s="15"/>
      <c r="U63" s="15"/>
      <c r="V63" s="12"/>
    </row>
    <row r="64" spans="2:22" s="2" customFormat="1" x14ac:dyDescent="0.3">
      <c r="B64" s="11"/>
      <c r="C64" s="129" t="s">
        <v>45</v>
      </c>
      <c r="D64" s="98">
        <f>SQRT((D59-1)^2+D60^2+D61^2+D62^2+(D63-1)^2)</f>
        <v>0.20745979889979818</v>
      </c>
      <c r="E64" s="91">
        <f>SQRT((E59-1)^2+E60^2+E61^2+E62^2+(E63-1)^2)</f>
        <v>1.1011357772772621</v>
      </c>
      <c r="F64" s="21" t="str">
        <f>IF(D64&lt;=E64,"SI","NO")</f>
        <v>SI</v>
      </c>
      <c r="G64" s="12"/>
      <c r="I64" s="11"/>
      <c r="J64" s="15"/>
      <c r="K64" s="15"/>
      <c r="L64" s="15"/>
      <c r="M64" s="15"/>
      <c r="N64" s="15"/>
      <c r="O64" s="15"/>
      <c r="P64" s="15"/>
      <c r="Q64" s="15"/>
      <c r="R64" s="15"/>
      <c r="S64" s="15"/>
      <c r="T64" s="15"/>
      <c r="U64" s="15"/>
      <c r="V64" s="12"/>
    </row>
    <row r="65" spans="2:22" s="2" customFormat="1" ht="14.5" thickBot="1" x14ac:dyDescent="0.35">
      <c r="B65" s="29"/>
      <c r="C65" s="30"/>
      <c r="D65" s="30"/>
      <c r="E65" s="30"/>
      <c r="F65" s="30"/>
      <c r="G65" s="31"/>
      <c r="I65" s="29"/>
      <c r="J65" s="30"/>
      <c r="K65" s="30"/>
      <c r="L65" s="30"/>
      <c r="M65" s="30"/>
      <c r="N65" s="30"/>
      <c r="O65" s="30"/>
      <c r="P65" s="30"/>
      <c r="Q65" s="30"/>
      <c r="R65" s="30"/>
      <c r="S65" s="30"/>
      <c r="T65" s="30"/>
      <c r="U65" s="30"/>
      <c r="V65" s="31"/>
    </row>
    <row r="66" spans="2:22" s="2" customFormat="1" x14ac:dyDescent="0.3"/>
    <row r="67" spans="2:22" s="2" customFormat="1" x14ac:dyDescent="0.3"/>
    <row r="68" spans="2:22" s="2" customFormat="1" x14ac:dyDescent="0.3"/>
    <row r="69" spans="2:22" s="2" customFormat="1" x14ac:dyDescent="0.3"/>
    <row r="70" spans="2:22" s="2" customFormat="1" x14ac:dyDescent="0.3"/>
    <row r="71" spans="2:22" s="2" customFormat="1" x14ac:dyDescent="0.3"/>
    <row r="72" spans="2:22" s="2" customFormat="1" x14ac:dyDescent="0.3"/>
    <row r="73" spans="2:22" s="2" customFormat="1" x14ac:dyDescent="0.3"/>
    <row r="74" spans="2:22" s="2" customFormat="1" x14ac:dyDescent="0.3"/>
    <row r="75" spans="2:22" s="2" customFormat="1" x14ac:dyDescent="0.3"/>
    <row r="76" spans="2:22" x14ac:dyDescent="0.3">
      <c r="C76" s="2"/>
      <c r="D76" s="2"/>
      <c r="E76" s="2"/>
      <c r="F76" s="2"/>
    </row>
    <row r="77" spans="2:22" x14ac:dyDescent="0.3">
      <c r="C77" s="2"/>
      <c r="D77" s="2"/>
      <c r="E77" s="2"/>
      <c r="F77" s="2"/>
    </row>
    <row r="78" spans="2:22" x14ac:dyDescent="0.3">
      <c r="C78" s="2"/>
      <c r="D78" s="2"/>
      <c r="E78" s="2"/>
      <c r="F78" s="2"/>
    </row>
    <row r="79" spans="2:22" x14ac:dyDescent="0.3">
      <c r="C79" s="2"/>
      <c r="D79" s="2"/>
      <c r="E79" s="2"/>
      <c r="F79" s="2"/>
    </row>
    <row r="80" spans="2:22" x14ac:dyDescent="0.3">
      <c r="C80" s="2"/>
      <c r="D80" s="2"/>
      <c r="E80" s="2"/>
      <c r="F80" s="2"/>
    </row>
    <row r="81" spans="3:6" x14ac:dyDescent="0.3">
      <c r="C81" s="2"/>
      <c r="D81" s="2"/>
      <c r="E81" s="2"/>
      <c r="F81" s="2"/>
    </row>
    <row r="82" spans="3:6" x14ac:dyDescent="0.3">
      <c r="C82" s="2"/>
      <c r="D82" s="2"/>
      <c r="E82" s="2"/>
      <c r="F82" s="2"/>
    </row>
    <row r="83" spans="3:6" x14ac:dyDescent="0.3">
      <c r="C83" s="2"/>
      <c r="D83" s="2"/>
      <c r="E83" s="2"/>
      <c r="F83" s="2"/>
    </row>
    <row r="84" spans="3:6" x14ac:dyDescent="0.3">
      <c r="C84" s="2"/>
      <c r="D84" s="2"/>
      <c r="E84" s="2"/>
      <c r="F84" s="2"/>
    </row>
    <row r="85" spans="3:6" x14ac:dyDescent="0.3">
      <c r="C85" s="2"/>
      <c r="D85" s="2"/>
      <c r="E85" s="2"/>
      <c r="F85" s="2"/>
    </row>
    <row r="86" spans="3:6" x14ac:dyDescent="0.3">
      <c r="C86" s="2"/>
      <c r="D86" s="2"/>
      <c r="E86" s="2"/>
      <c r="F86" s="2"/>
    </row>
    <row r="87" spans="3:6" x14ac:dyDescent="0.3">
      <c r="C87" s="2"/>
      <c r="D87" s="2"/>
      <c r="E87" s="2"/>
      <c r="F87" s="2"/>
    </row>
    <row r="88" spans="3:6" x14ac:dyDescent="0.3">
      <c r="C88" s="2"/>
      <c r="D88" s="2"/>
      <c r="E88" s="2"/>
      <c r="F88" s="2"/>
    </row>
    <row r="89" spans="3:6" x14ac:dyDescent="0.3">
      <c r="C89" s="2"/>
      <c r="D89" s="2"/>
      <c r="E89" s="2"/>
      <c r="F89" s="2"/>
    </row>
    <row r="90" spans="3:6" x14ac:dyDescent="0.3">
      <c r="C90" s="2"/>
      <c r="D90" s="2"/>
      <c r="E90" s="2"/>
      <c r="F90" s="2"/>
    </row>
    <row r="91" spans="3:6" x14ac:dyDescent="0.3">
      <c r="C91" s="2"/>
      <c r="D91" s="2"/>
      <c r="E91" s="2"/>
      <c r="F91" s="2"/>
    </row>
    <row r="92" spans="3:6" x14ac:dyDescent="0.3">
      <c r="C92" s="2"/>
      <c r="D92" s="2"/>
      <c r="E92" s="2"/>
      <c r="F92" s="2"/>
    </row>
  </sheetData>
  <sheetProtection sheet="1" objects="1" scenarios="1"/>
  <mergeCells count="18">
    <mergeCell ref="J3:P3"/>
    <mergeCell ref="R3:U3"/>
    <mergeCell ref="C55:F55"/>
    <mergeCell ref="J9:J11"/>
    <mergeCell ref="C3:F3"/>
    <mergeCell ref="U4:U5"/>
    <mergeCell ref="J15:J17"/>
    <mergeCell ref="J4:J5"/>
    <mergeCell ref="K4:K5"/>
    <mergeCell ref="L4:M4"/>
    <mergeCell ref="J12:J14"/>
    <mergeCell ref="N4:N5"/>
    <mergeCell ref="S4:S5"/>
    <mergeCell ref="T4:T5"/>
    <mergeCell ref="J6:J8"/>
    <mergeCell ref="O4:O5"/>
    <mergeCell ref="R4:R5"/>
    <mergeCell ref="P4:P5"/>
  </mergeCells>
  <conditionalFormatting sqref="F59:F64">
    <cfRule type="containsText" dxfId="65" priority="5" operator="containsText" text="SI">
      <formula>NOT(ISERROR(SEARCH("SI",F59)))</formula>
    </cfRule>
    <cfRule type="containsText" dxfId="64" priority="6" operator="containsText" text="NO">
      <formula>NOT(ISERROR(SEARCH("NO",F59)))</formula>
    </cfRule>
  </conditionalFormatting>
  <conditionalFormatting sqref="D58">
    <cfRule type="containsText" dxfId="63" priority="3" operator="containsText" text="SI">
      <formula>NOT(ISERROR(SEARCH("SI",D58)))</formula>
    </cfRule>
    <cfRule type="containsText" dxfId="62" priority="4" operator="containsText" text="NO">
      <formula>NOT(ISERROR(SEARCH("NO",D58)))</formula>
    </cfRule>
  </conditionalFormatting>
  <conditionalFormatting sqref="F58">
    <cfRule type="containsText" dxfId="61" priority="1" operator="containsText" text="SI">
      <formula>NOT(ISERROR(SEARCH("SI",F58)))</formula>
    </cfRule>
    <cfRule type="containsText" dxfId="60" priority="2" operator="containsText" text="NO">
      <formula>NOT(ISERROR(SEARCH("NO",F58)))</formula>
    </cfRule>
  </conditionalFormatting>
  <pageMargins left="0.7" right="0.7" top="0.75" bottom="0.75" header="0.3" footer="0.3"/>
  <pageSetup orientation="portrait" r:id="rId1"/>
  <ignoredErrors>
    <ignoredError sqref="E64"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67D7E-D078-4A9C-814A-93B0870DFDA0}">
  <sheetPr codeName="Sheet4"/>
  <dimension ref="A1:BC885"/>
  <sheetViews>
    <sheetView zoomScaleNormal="100" workbookViewId="0">
      <selection activeCell="C3" sqref="C3:J3"/>
    </sheetView>
  </sheetViews>
  <sheetFormatPr baseColWidth="10" defaultColWidth="8.81640625" defaultRowHeight="14" x14ac:dyDescent="0.3"/>
  <cols>
    <col min="1" max="1" width="8.81640625" style="47"/>
    <col min="2" max="2" width="2.453125" style="47" customWidth="1"/>
    <col min="3" max="3" width="4" style="55" bestFit="1" customWidth="1"/>
    <col min="4" max="4" width="14" style="96" bestFit="1" customWidth="1"/>
    <col min="5" max="5" width="13.453125" style="96" customWidth="1"/>
    <col min="6" max="6" width="14.6328125" style="96" customWidth="1"/>
    <col min="7" max="7" width="21" style="96" bestFit="1" customWidth="1"/>
    <col min="8" max="8" width="12.81640625" style="96" bestFit="1" customWidth="1"/>
    <col min="9" max="9" width="18.1796875" style="96" bestFit="1" customWidth="1"/>
    <col min="10" max="10" width="15.36328125" style="96" bestFit="1" customWidth="1"/>
    <col min="11" max="11" width="2.453125" style="47" customWidth="1"/>
    <col min="12" max="55" width="8.81640625" style="47"/>
    <col min="56" max="16384" width="8.81640625" style="55"/>
  </cols>
  <sheetData>
    <row r="1" spans="2:11" s="47" customFormat="1" ht="14.5" thickBot="1" x14ac:dyDescent="0.35">
      <c r="D1" s="92"/>
      <c r="E1" s="92"/>
      <c r="F1" s="92"/>
      <c r="G1" s="92"/>
      <c r="H1" s="92"/>
      <c r="I1" s="92"/>
      <c r="J1" s="92"/>
    </row>
    <row r="2" spans="2:11" s="47" customFormat="1" ht="14.5" thickBot="1" x14ac:dyDescent="0.35">
      <c r="B2" s="48"/>
      <c r="C2" s="49"/>
      <c r="D2" s="93"/>
      <c r="E2" s="93"/>
      <c r="F2" s="93"/>
      <c r="G2" s="93"/>
      <c r="H2" s="93"/>
      <c r="I2" s="93"/>
      <c r="J2" s="93"/>
      <c r="K2" s="50"/>
    </row>
    <row r="3" spans="2:11" s="47" customFormat="1" ht="27" customHeight="1" thickBot="1" x14ac:dyDescent="0.55000000000000004">
      <c r="B3" s="51"/>
      <c r="C3" s="203" t="s">
        <v>219</v>
      </c>
      <c r="D3" s="204"/>
      <c r="E3" s="204"/>
      <c r="F3" s="204"/>
      <c r="G3" s="204"/>
      <c r="H3" s="204"/>
      <c r="I3" s="204"/>
      <c r="J3" s="205"/>
      <c r="K3" s="52"/>
    </row>
    <row r="4" spans="2:11" s="47" customFormat="1" x14ac:dyDescent="0.3">
      <c r="B4" s="51"/>
      <c r="C4" s="53"/>
      <c r="D4" s="94"/>
      <c r="E4" s="94"/>
      <c r="F4" s="94"/>
      <c r="G4" s="94"/>
      <c r="H4" s="94"/>
      <c r="I4" s="94"/>
      <c r="J4" s="94"/>
      <c r="K4" s="52"/>
    </row>
    <row r="5" spans="2:11" ht="61.5" x14ac:dyDescent="0.3">
      <c r="B5" s="51"/>
      <c r="C5" s="136" t="s">
        <v>33</v>
      </c>
      <c r="D5" s="134" t="s">
        <v>142</v>
      </c>
      <c r="E5" s="134" t="s">
        <v>143</v>
      </c>
      <c r="F5" s="134" t="s">
        <v>144</v>
      </c>
      <c r="G5" s="134" t="s">
        <v>145</v>
      </c>
      <c r="H5" s="134" t="s">
        <v>146</v>
      </c>
      <c r="I5" s="134" t="s">
        <v>148</v>
      </c>
      <c r="J5" s="134" t="s">
        <v>147</v>
      </c>
      <c r="K5" s="52"/>
    </row>
    <row r="6" spans="2:11" x14ac:dyDescent="0.3">
      <c r="B6" s="51"/>
      <c r="C6" s="56">
        <v>1</v>
      </c>
      <c r="D6" s="135">
        <v>14</v>
      </c>
      <c r="E6" s="135">
        <v>2.4</v>
      </c>
      <c r="F6" s="135">
        <v>0.2</v>
      </c>
      <c r="G6" s="135">
        <f>ETo!$I6*((1-Constantes!$D$19)*ETo!$K6+ETo!$L6)</f>
        <v>2.159816936041778</v>
      </c>
      <c r="H6" s="135">
        <v>0.31710351555428129</v>
      </c>
      <c r="I6" s="135">
        <v>0</v>
      </c>
      <c r="J6" s="135">
        <v>0</v>
      </c>
      <c r="K6" s="52"/>
    </row>
    <row r="7" spans="2:11" x14ac:dyDescent="0.3">
      <c r="B7" s="51"/>
      <c r="C7" s="56">
        <v>2</v>
      </c>
      <c r="D7" s="135">
        <v>10.6</v>
      </c>
      <c r="E7" s="135">
        <v>0</v>
      </c>
      <c r="F7" s="135">
        <v>0</v>
      </c>
      <c r="G7" s="135">
        <f>ETo!$I7*((1-Constantes!$D$19)*ETo!$K7+ETo!$L7)</f>
        <v>2.0038656523183795</v>
      </c>
      <c r="H7" s="135">
        <v>0.29749549197939074</v>
      </c>
      <c r="I7" s="135">
        <v>0</v>
      </c>
      <c r="J7" s="135">
        <v>0</v>
      </c>
      <c r="K7" s="52"/>
    </row>
    <row r="8" spans="2:11" x14ac:dyDescent="0.3">
      <c r="B8" s="51"/>
      <c r="C8" s="56">
        <v>3</v>
      </c>
      <c r="D8" s="135">
        <v>13.4</v>
      </c>
      <c r="E8" s="135">
        <v>-3.6</v>
      </c>
      <c r="F8" s="135">
        <v>0</v>
      </c>
      <c r="G8" s="135">
        <f>ETo!$I8*((1-Constantes!$D$19)*ETo!$K8+ETo!$L8)</f>
        <v>1.9822861188021181</v>
      </c>
      <c r="H8" s="135">
        <v>0.27877534784649555</v>
      </c>
      <c r="I8" s="135">
        <v>0</v>
      </c>
      <c r="J8" s="135">
        <v>0</v>
      </c>
      <c r="K8" s="52"/>
    </row>
    <row r="9" spans="2:11" x14ac:dyDescent="0.3">
      <c r="B9" s="51"/>
      <c r="C9" s="56">
        <v>4</v>
      </c>
      <c r="D9" s="135">
        <v>12.8</v>
      </c>
      <c r="E9" s="135">
        <v>-4</v>
      </c>
      <c r="F9" s="135">
        <v>1.1000000000000001</v>
      </c>
      <c r="G9" s="135">
        <f>ETo!$I9*((1-Constantes!$D$19)*ETo!$K9+ETo!$L9)</f>
        <v>1.9553104756605066</v>
      </c>
      <c r="H9" s="135">
        <v>0.27979840552473945</v>
      </c>
      <c r="I9" s="135">
        <v>0</v>
      </c>
      <c r="J9" s="135">
        <v>0</v>
      </c>
      <c r="K9" s="52"/>
    </row>
    <row r="10" spans="2:11" x14ac:dyDescent="0.3">
      <c r="B10" s="51"/>
      <c r="C10" s="56">
        <v>5</v>
      </c>
      <c r="D10" s="135">
        <v>13.4</v>
      </c>
      <c r="E10" s="135">
        <v>1</v>
      </c>
      <c r="F10" s="135">
        <v>2.6</v>
      </c>
      <c r="G10" s="135">
        <f>ETo!$I10*((1-Constantes!$D$19)*ETo!$K10+ETo!$L10)</f>
        <v>2.1058564348432696</v>
      </c>
      <c r="H10" s="135">
        <v>0.30538517857132369</v>
      </c>
      <c r="I10" s="135">
        <v>0</v>
      </c>
      <c r="J10" s="135">
        <v>0</v>
      </c>
      <c r="K10" s="52"/>
    </row>
    <row r="11" spans="2:11" x14ac:dyDescent="0.3">
      <c r="B11" s="51"/>
      <c r="C11" s="56">
        <v>6</v>
      </c>
      <c r="D11" s="135">
        <v>15.4</v>
      </c>
      <c r="E11" s="135">
        <v>-1</v>
      </c>
      <c r="F11" s="135">
        <v>0.3</v>
      </c>
      <c r="G11" s="135">
        <f>ETo!$I11*((1-Constantes!$D$19)*ETo!$K11+ETo!$L11)</f>
        <v>2.1057681283784961</v>
      </c>
      <c r="H11" s="135">
        <v>0.29045036164254978</v>
      </c>
      <c r="I11" s="135">
        <v>0</v>
      </c>
      <c r="J11" s="135">
        <v>0</v>
      </c>
      <c r="K11" s="52"/>
    </row>
    <row r="12" spans="2:11" x14ac:dyDescent="0.3">
      <c r="B12" s="51"/>
      <c r="C12" s="56">
        <v>7</v>
      </c>
      <c r="D12" s="135">
        <v>12.4</v>
      </c>
      <c r="E12" s="135">
        <v>1.8</v>
      </c>
      <c r="F12" s="135">
        <v>6.4</v>
      </c>
      <c r="G12" s="135">
        <f>ETo!$I12*((1-Constantes!$D$19)*ETo!$K12+ETo!$L12)</f>
        <v>2.1002919393349133</v>
      </c>
      <c r="H12" s="135">
        <v>0.53409420419516729</v>
      </c>
      <c r="I12" s="135">
        <v>0</v>
      </c>
      <c r="J12" s="135">
        <v>0</v>
      </c>
      <c r="K12" s="52"/>
    </row>
    <row r="13" spans="2:11" x14ac:dyDescent="0.3">
      <c r="B13" s="51"/>
      <c r="C13" s="56">
        <v>8</v>
      </c>
      <c r="D13" s="135">
        <v>10.199999999999999</v>
      </c>
      <c r="E13" s="135">
        <v>2</v>
      </c>
      <c r="F13" s="135">
        <v>9.6</v>
      </c>
      <c r="G13" s="135">
        <f>ETo!$I13*((1-Constantes!$D$19)*ETo!$K13+ETo!$L13)</f>
        <v>2.0464188197637374</v>
      </c>
      <c r="H13" s="135">
        <v>1.1003203525532608</v>
      </c>
      <c r="I13" s="135">
        <v>0</v>
      </c>
      <c r="J13" s="135">
        <v>0</v>
      </c>
      <c r="K13" s="52"/>
    </row>
    <row r="14" spans="2:11" x14ac:dyDescent="0.3">
      <c r="B14" s="51"/>
      <c r="C14" s="56">
        <v>9</v>
      </c>
      <c r="D14" s="135">
        <v>11</v>
      </c>
      <c r="E14" s="135">
        <v>0</v>
      </c>
      <c r="F14" s="135">
        <v>3.6</v>
      </c>
      <c r="G14" s="135">
        <f>ETo!$I14*((1-Constantes!$D$19)*ETo!$K14+ETo!$L14)</f>
        <v>2.0140168100727065</v>
      </c>
      <c r="H14" s="135">
        <v>0.52412519806338786</v>
      </c>
      <c r="I14" s="135">
        <v>0</v>
      </c>
      <c r="J14" s="135">
        <v>0</v>
      </c>
      <c r="K14" s="52"/>
    </row>
    <row r="15" spans="2:11" x14ac:dyDescent="0.3">
      <c r="B15" s="51"/>
      <c r="C15" s="56">
        <v>10</v>
      </c>
      <c r="D15" s="135">
        <v>11.8</v>
      </c>
      <c r="E15" s="135">
        <v>1.6</v>
      </c>
      <c r="F15" s="135">
        <v>5.6</v>
      </c>
      <c r="G15" s="135">
        <f>ETo!$I15*((1-Constantes!$D$19)*ETo!$K15+ETo!$L15)</f>
        <v>2.0783879655398132</v>
      </c>
      <c r="H15" s="135">
        <v>0.63395068024610968</v>
      </c>
      <c r="I15" s="135">
        <v>0</v>
      </c>
      <c r="J15" s="135">
        <v>0</v>
      </c>
      <c r="K15" s="52"/>
    </row>
    <row r="16" spans="2:11" x14ac:dyDescent="0.3">
      <c r="B16" s="51"/>
      <c r="C16" s="56">
        <v>11</v>
      </c>
      <c r="D16" s="135">
        <v>8.1999999999999993</v>
      </c>
      <c r="E16" s="135">
        <v>1</v>
      </c>
      <c r="F16" s="135">
        <v>20.9</v>
      </c>
      <c r="G16" s="135">
        <f>ETo!$I16*((1-Constantes!$D$19)*ETo!$K16+ETo!$L16)</f>
        <v>1.9652801562288675</v>
      </c>
      <c r="H16" s="135">
        <v>4.5175914471603082</v>
      </c>
      <c r="I16" s="135">
        <v>0</v>
      </c>
      <c r="J16" s="135">
        <v>0</v>
      </c>
      <c r="K16" s="52"/>
    </row>
    <row r="17" spans="2:11" x14ac:dyDescent="0.3">
      <c r="B17" s="51"/>
      <c r="C17" s="56">
        <v>12</v>
      </c>
      <c r="D17" s="135">
        <v>9.1999999999999993</v>
      </c>
      <c r="E17" s="135">
        <v>-0.6</v>
      </c>
      <c r="F17" s="135">
        <v>0</v>
      </c>
      <c r="G17" s="135">
        <f>ETo!$I17*((1-Constantes!$D$19)*ETo!$K17+ETo!$L17)</f>
        <v>1.9489508337978227</v>
      </c>
      <c r="H17" s="135">
        <v>0.61691379545548219</v>
      </c>
      <c r="I17" s="135">
        <v>0</v>
      </c>
      <c r="J17" s="135">
        <v>0</v>
      </c>
      <c r="K17" s="52"/>
    </row>
    <row r="18" spans="2:11" x14ac:dyDescent="0.3">
      <c r="B18" s="51"/>
      <c r="C18" s="56">
        <v>13</v>
      </c>
      <c r="D18" s="135">
        <v>10.6</v>
      </c>
      <c r="E18" s="135">
        <v>0.8</v>
      </c>
      <c r="F18" s="135">
        <v>0</v>
      </c>
      <c r="G18" s="135">
        <f>ETo!$I18*((1-Constantes!$D$19)*ETo!$K18+ETo!$L18)</f>
        <v>2.0240443403633077</v>
      </c>
      <c r="H18" s="135">
        <v>0.58614904641326526</v>
      </c>
      <c r="I18" s="135">
        <v>0</v>
      </c>
      <c r="J18" s="135">
        <v>0</v>
      </c>
      <c r="K18" s="52"/>
    </row>
    <row r="19" spans="2:11" x14ac:dyDescent="0.3">
      <c r="B19" s="51"/>
      <c r="C19" s="56">
        <v>14</v>
      </c>
      <c r="D19" s="135">
        <v>10.4</v>
      </c>
      <c r="E19" s="135">
        <v>-2</v>
      </c>
      <c r="F19" s="135">
        <v>0.2</v>
      </c>
      <c r="G19" s="135">
        <f>ETo!$I19*((1-Constantes!$D$19)*ETo!$K19+ETo!$L19)</f>
        <v>1.9431278309197642</v>
      </c>
      <c r="H19" s="135">
        <v>0.5620020186671264</v>
      </c>
      <c r="I19" s="135">
        <v>0</v>
      </c>
      <c r="J19" s="135">
        <v>0</v>
      </c>
      <c r="K19" s="52"/>
    </row>
    <row r="20" spans="2:11" x14ac:dyDescent="0.3">
      <c r="B20" s="51"/>
      <c r="C20" s="56">
        <v>15</v>
      </c>
      <c r="D20" s="135">
        <v>11.6</v>
      </c>
      <c r="E20" s="135">
        <v>-2.2000000000000002</v>
      </c>
      <c r="F20" s="135">
        <v>10.5</v>
      </c>
      <c r="G20" s="135">
        <f>ETo!$I20*((1-Constantes!$D$19)*ETo!$K20+ETo!$L20)</f>
        <v>1.9697606029273005</v>
      </c>
      <c r="H20" s="135">
        <v>1.4277184928073856</v>
      </c>
      <c r="I20" s="135">
        <v>0</v>
      </c>
      <c r="J20" s="135">
        <v>0</v>
      </c>
      <c r="K20" s="52"/>
    </row>
    <row r="21" spans="2:11" x14ac:dyDescent="0.3">
      <c r="B21" s="51"/>
      <c r="C21" s="56">
        <v>16</v>
      </c>
      <c r="D21" s="135">
        <v>12</v>
      </c>
      <c r="E21" s="135">
        <v>0</v>
      </c>
      <c r="F21" s="135">
        <v>11.1</v>
      </c>
      <c r="G21" s="135">
        <f>ETo!$I21*((1-Constantes!$D$19)*ETo!$K21+ETo!$L21)</f>
        <v>2.0393478363983077</v>
      </c>
      <c r="H21" s="135">
        <v>1.5999876886435229</v>
      </c>
      <c r="I21" s="135">
        <v>0</v>
      </c>
      <c r="J21" s="135">
        <v>0</v>
      </c>
      <c r="K21" s="52"/>
    </row>
    <row r="22" spans="2:11" x14ac:dyDescent="0.3">
      <c r="B22" s="51"/>
      <c r="C22" s="56">
        <v>17</v>
      </c>
      <c r="D22" s="135">
        <v>11</v>
      </c>
      <c r="E22" s="135">
        <v>0.8</v>
      </c>
      <c r="F22" s="135">
        <v>5.8</v>
      </c>
      <c r="G22" s="135">
        <f>ETo!$I22*((1-Constantes!$D$19)*ETo!$K22+ETo!$L22)</f>
        <v>2.0336370840396008</v>
      </c>
      <c r="H22" s="135">
        <v>0.84953650867456343</v>
      </c>
      <c r="I22" s="135">
        <v>0</v>
      </c>
      <c r="J22" s="135">
        <v>0</v>
      </c>
      <c r="K22" s="52"/>
    </row>
    <row r="23" spans="2:11" x14ac:dyDescent="0.3">
      <c r="B23" s="51"/>
      <c r="C23" s="56">
        <v>18</v>
      </c>
      <c r="D23" s="135">
        <v>12.4</v>
      </c>
      <c r="E23" s="135">
        <v>0</v>
      </c>
      <c r="F23" s="135">
        <v>6.3</v>
      </c>
      <c r="G23" s="135">
        <f>ETo!$I23*((1-Constantes!$D$19)*ETo!$K23+ETo!$L23)</f>
        <v>2.0493783628581683</v>
      </c>
      <c r="H23" s="135">
        <v>0.91872873505915864</v>
      </c>
      <c r="I23" s="135">
        <v>0</v>
      </c>
      <c r="J23" s="135">
        <v>0</v>
      </c>
      <c r="K23" s="52"/>
    </row>
    <row r="24" spans="2:11" x14ac:dyDescent="0.3">
      <c r="B24" s="51"/>
      <c r="C24" s="56">
        <v>19</v>
      </c>
      <c r="D24" s="135">
        <v>11</v>
      </c>
      <c r="E24" s="135">
        <v>0.2</v>
      </c>
      <c r="F24" s="135">
        <v>1.2</v>
      </c>
      <c r="G24" s="135">
        <f>ETo!$I24*((1-Constantes!$D$19)*ETo!$K24+ETo!$L24)</f>
        <v>2.0167407909536963</v>
      </c>
      <c r="H24" s="135">
        <v>0.75846035364885067</v>
      </c>
      <c r="I24" s="135">
        <v>0</v>
      </c>
      <c r="J24" s="135">
        <v>0</v>
      </c>
      <c r="K24" s="52"/>
    </row>
    <row r="25" spans="2:11" x14ac:dyDescent="0.3">
      <c r="B25" s="51"/>
      <c r="C25" s="56">
        <v>20</v>
      </c>
      <c r="D25" s="135">
        <v>10.199999999999999</v>
      </c>
      <c r="E25" s="135">
        <v>1</v>
      </c>
      <c r="F25" s="135">
        <v>11.2</v>
      </c>
      <c r="G25" s="135">
        <f>ETo!$I25*((1-Constantes!$D$19)*ETo!$K25+ETo!$L25)</f>
        <v>2.0162943367501951</v>
      </c>
      <c r="H25" s="135">
        <v>1.722289407156717</v>
      </c>
      <c r="I25" s="135">
        <v>0</v>
      </c>
      <c r="J25" s="135">
        <v>0</v>
      </c>
      <c r="K25" s="52"/>
    </row>
    <row r="26" spans="2:11" x14ac:dyDescent="0.3">
      <c r="B26" s="51"/>
      <c r="C26" s="56">
        <v>21</v>
      </c>
      <c r="D26" s="135">
        <v>11.2</v>
      </c>
      <c r="E26" s="135">
        <v>-0.4</v>
      </c>
      <c r="F26" s="135">
        <v>17.399999999999999</v>
      </c>
      <c r="G26" s="135">
        <f>ETo!$I26*((1-Constantes!$D$19)*ETo!$K26+ETo!$L26)</f>
        <v>2.0050667245397951</v>
      </c>
      <c r="H26" s="135">
        <v>3.5110279578053696</v>
      </c>
      <c r="I26" s="135">
        <v>0</v>
      </c>
      <c r="J26" s="135">
        <v>0</v>
      </c>
      <c r="K26" s="52"/>
    </row>
    <row r="27" spans="2:11" x14ac:dyDescent="0.3">
      <c r="B27" s="51"/>
      <c r="C27" s="56">
        <v>22</v>
      </c>
      <c r="D27" s="135">
        <v>11</v>
      </c>
      <c r="E27" s="135">
        <v>-2</v>
      </c>
      <c r="F27" s="135">
        <v>3.5</v>
      </c>
      <c r="G27" s="135">
        <f>ETo!$I27*((1-Constantes!$D$19)*ETo!$K27+ETo!$L27)</f>
        <v>1.9562097663785338</v>
      </c>
      <c r="H27" s="135">
        <v>0.91770027241836372</v>
      </c>
      <c r="I27" s="135">
        <v>0</v>
      </c>
      <c r="J27" s="135">
        <v>0</v>
      </c>
      <c r="K27" s="52"/>
    </row>
    <row r="28" spans="2:11" x14ac:dyDescent="0.3">
      <c r="B28" s="51"/>
      <c r="C28" s="56">
        <v>23</v>
      </c>
      <c r="D28" s="135">
        <v>12.8</v>
      </c>
      <c r="E28" s="135">
        <v>-0.2</v>
      </c>
      <c r="F28" s="135">
        <v>7.7</v>
      </c>
      <c r="G28" s="135">
        <f>ETo!$I28*((1-Constantes!$D$19)*ETo!$K28+ETo!$L28)</f>
        <v>2.0522474921718676</v>
      </c>
      <c r="H28" s="135">
        <v>1.250655409863207</v>
      </c>
      <c r="I28" s="135">
        <v>0</v>
      </c>
      <c r="J28" s="135">
        <v>0</v>
      </c>
      <c r="K28" s="52"/>
    </row>
    <row r="29" spans="2:11" x14ac:dyDescent="0.3">
      <c r="B29" s="51"/>
      <c r="C29" s="56">
        <v>24</v>
      </c>
      <c r="D29" s="135">
        <v>11.2</v>
      </c>
      <c r="E29" s="135">
        <v>0.8</v>
      </c>
      <c r="F29" s="135">
        <v>1.1000000000000001</v>
      </c>
      <c r="G29" s="135">
        <f>ETo!$I29*((1-Constantes!$D$19)*ETo!$K29+ETo!$L29)</f>
        <v>2.0355181680773904</v>
      </c>
      <c r="H29" s="135">
        <v>0.93279263031670945</v>
      </c>
      <c r="I29" s="135">
        <v>0</v>
      </c>
      <c r="J29" s="135">
        <v>0</v>
      </c>
      <c r="K29" s="52"/>
    </row>
    <row r="30" spans="2:11" x14ac:dyDescent="0.3">
      <c r="B30" s="51"/>
      <c r="C30" s="56">
        <v>25</v>
      </c>
      <c r="D30" s="135">
        <v>13.8</v>
      </c>
      <c r="E30" s="135">
        <v>0</v>
      </c>
      <c r="F30" s="135">
        <v>1.4</v>
      </c>
      <c r="G30" s="135">
        <f>ETo!$I30*((1-Constantes!$D$19)*ETo!$K30+ETo!$L30)</f>
        <v>2.0830654940433035</v>
      </c>
      <c r="H30" s="135">
        <v>0.9217917843025234</v>
      </c>
      <c r="I30" s="135">
        <v>0</v>
      </c>
      <c r="J30" s="135">
        <v>0</v>
      </c>
      <c r="K30" s="52"/>
    </row>
    <row r="31" spans="2:11" x14ac:dyDescent="0.3">
      <c r="B31" s="51"/>
      <c r="C31" s="56">
        <v>26</v>
      </c>
      <c r="D31" s="135">
        <v>12</v>
      </c>
      <c r="E31" s="135">
        <v>-0.2</v>
      </c>
      <c r="F31" s="135">
        <v>0</v>
      </c>
      <c r="G31" s="135">
        <f>ETo!$I31*((1-Constantes!$D$19)*ETo!$K31+ETo!$L31)</f>
        <v>2.0287249508961316</v>
      </c>
      <c r="H31" s="135">
        <v>0.88806554619431699</v>
      </c>
      <c r="I31" s="135">
        <v>0</v>
      </c>
      <c r="J31" s="135">
        <v>0</v>
      </c>
      <c r="K31" s="52"/>
    </row>
    <row r="32" spans="2:11" x14ac:dyDescent="0.3">
      <c r="B32" s="51"/>
      <c r="C32" s="56">
        <v>27</v>
      </c>
      <c r="D32" s="135">
        <v>13.4</v>
      </c>
      <c r="E32" s="135">
        <v>-4</v>
      </c>
      <c r="F32" s="135">
        <v>0</v>
      </c>
      <c r="G32" s="135">
        <f>ETo!$I32*((1-Constantes!$D$19)*ETo!$K32+ETo!$L32)</f>
        <v>1.9636127687029377</v>
      </c>
      <c r="H32" s="135">
        <v>0.85758039238684658</v>
      </c>
      <c r="I32" s="135">
        <v>0</v>
      </c>
      <c r="J32" s="135">
        <v>0</v>
      </c>
      <c r="K32" s="52"/>
    </row>
    <row r="33" spans="2:11" x14ac:dyDescent="0.3">
      <c r="B33" s="51"/>
      <c r="C33" s="56">
        <v>28</v>
      </c>
      <c r="D33" s="135">
        <v>13.2</v>
      </c>
      <c r="E33" s="135">
        <v>-3</v>
      </c>
      <c r="F33" s="135">
        <v>0</v>
      </c>
      <c r="G33" s="135">
        <f>ETo!$I33*((1-Constantes!$D$19)*ETo!$K33+ETo!$L33)</f>
        <v>1.9842121912036035</v>
      </c>
      <c r="H33" s="135">
        <v>0.82880784106439531</v>
      </c>
      <c r="I33" s="135">
        <v>0</v>
      </c>
      <c r="J33" s="135">
        <v>0</v>
      </c>
      <c r="K33" s="52"/>
    </row>
    <row r="34" spans="2:11" x14ac:dyDescent="0.3">
      <c r="B34" s="51"/>
      <c r="C34" s="56">
        <v>29</v>
      </c>
      <c r="D34" s="135">
        <v>12</v>
      </c>
      <c r="E34" s="135">
        <v>-0.4</v>
      </c>
      <c r="F34" s="135">
        <v>0</v>
      </c>
      <c r="G34" s="135">
        <f>ETo!$I34*((1-Constantes!$D$19)*ETo!$K34+ETo!$L34)</f>
        <v>2.0207868616602251</v>
      </c>
      <c r="H34" s="135">
        <v>0.80129362316826303</v>
      </c>
      <c r="I34" s="135">
        <v>0</v>
      </c>
      <c r="J34" s="135">
        <v>0</v>
      </c>
      <c r="K34" s="52"/>
    </row>
    <row r="35" spans="2:11" x14ac:dyDescent="0.3">
      <c r="B35" s="51"/>
      <c r="C35" s="56">
        <v>30</v>
      </c>
      <c r="D35" s="135">
        <v>12.4</v>
      </c>
      <c r="E35" s="135">
        <v>-2.4</v>
      </c>
      <c r="F35" s="135">
        <v>0</v>
      </c>
      <c r="G35" s="135">
        <f>ETo!$I35*((1-Constantes!$D$19)*ETo!$K35+ETo!$L35)</f>
        <v>1.9769870977947617</v>
      </c>
      <c r="H35" s="135">
        <v>0.77556112430408697</v>
      </c>
      <c r="I35" s="135">
        <v>0</v>
      </c>
      <c r="J35" s="135">
        <v>0</v>
      </c>
      <c r="K35" s="52"/>
    </row>
    <row r="36" spans="2:11" x14ac:dyDescent="0.3">
      <c r="B36" s="51"/>
      <c r="C36" s="56">
        <v>31</v>
      </c>
      <c r="D36" s="135">
        <v>13.4</v>
      </c>
      <c r="E36" s="135">
        <v>-2.2000000000000002</v>
      </c>
      <c r="F36" s="135">
        <v>0</v>
      </c>
      <c r="G36" s="135">
        <f>ETo!$I36*((1-Constantes!$D$19)*ETo!$K36+ETo!$L36)</f>
        <v>2.0080484406539298</v>
      </c>
      <c r="H36" s="135">
        <v>0.75070731440007654</v>
      </c>
      <c r="I36" s="135">
        <v>0</v>
      </c>
      <c r="J36" s="135">
        <v>0</v>
      </c>
      <c r="K36" s="52"/>
    </row>
    <row r="37" spans="2:11" x14ac:dyDescent="0.3">
      <c r="B37" s="51"/>
      <c r="C37" s="56">
        <v>32</v>
      </c>
      <c r="D37" s="135">
        <v>13.2</v>
      </c>
      <c r="E37" s="135">
        <v>1</v>
      </c>
      <c r="F37" s="135">
        <v>18.100000000000001</v>
      </c>
      <c r="G37" s="135">
        <f>ETo!$I37*((1-Constantes!$D$19)*ETo!$K37+ETo!$L37)</f>
        <v>2.0870675818891691</v>
      </c>
      <c r="H37" s="135">
        <v>3.7908742771237036</v>
      </c>
      <c r="I37" s="135">
        <v>0</v>
      </c>
      <c r="J37" s="135">
        <v>0</v>
      </c>
      <c r="K37" s="52"/>
    </row>
    <row r="38" spans="2:11" x14ac:dyDescent="0.3">
      <c r="B38" s="51"/>
      <c r="C38" s="56">
        <v>33</v>
      </c>
      <c r="D38" s="135">
        <v>10</v>
      </c>
      <c r="E38" s="135">
        <v>0.8</v>
      </c>
      <c r="F38" s="135">
        <v>0</v>
      </c>
      <c r="G38" s="135">
        <f>ETo!$I38*((1-Constantes!$D$19)*ETo!$K38+ETo!$L38)</f>
        <v>1.9950497954189312</v>
      </c>
      <c r="H38" s="135">
        <v>0.91415722460781357</v>
      </c>
      <c r="I38" s="135">
        <v>0</v>
      </c>
      <c r="J38" s="135">
        <v>0</v>
      </c>
      <c r="K38" s="52"/>
    </row>
    <row r="39" spans="2:11" x14ac:dyDescent="0.3">
      <c r="B39" s="51"/>
      <c r="C39" s="56">
        <v>34</v>
      </c>
      <c r="D39" s="135">
        <v>13.6</v>
      </c>
      <c r="E39" s="135">
        <v>-0.2</v>
      </c>
      <c r="F39" s="135">
        <v>6</v>
      </c>
      <c r="G39" s="135">
        <f>ETo!$I39*((1-Constantes!$D$19)*ETo!$K39+ETo!$L39)</f>
        <v>2.063168113721757</v>
      </c>
      <c r="H39" s="135">
        <v>1.0727623335827858</v>
      </c>
      <c r="I39" s="135">
        <v>0</v>
      </c>
      <c r="J39" s="135">
        <v>0</v>
      </c>
      <c r="K39" s="52"/>
    </row>
    <row r="40" spans="2:11" x14ac:dyDescent="0.3">
      <c r="B40" s="51"/>
      <c r="C40" s="56">
        <v>35</v>
      </c>
      <c r="D40" s="135">
        <v>13</v>
      </c>
      <c r="E40" s="135">
        <v>1.6</v>
      </c>
      <c r="F40" s="135">
        <v>2.5</v>
      </c>
      <c r="G40" s="135">
        <f>ETo!$I40*((1-Constantes!$D$19)*ETo!$K40+ETo!$L40)</f>
        <v>2.0937610788639578</v>
      </c>
      <c r="H40" s="135">
        <v>0.95091162197132961</v>
      </c>
      <c r="I40" s="135">
        <v>0</v>
      </c>
      <c r="J40" s="135">
        <v>0</v>
      </c>
      <c r="K40" s="52"/>
    </row>
    <row r="41" spans="2:11" x14ac:dyDescent="0.3">
      <c r="B41" s="51"/>
      <c r="C41" s="56">
        <v>36</v>
      </c>
      <c r="D41" s="135">
        <v>14.6</v>
      </c>
      <c r="E41" s="135">
        <v>2.4</v>
      </c>
      <c r="F41" s="135">
        <v>0.3</v>
      </c>
      <c r="G41" s="135">
        <f>ETo!$I41*((1-Constantes!$D$19)*ETo!$K41+ETo!$L41)</f>
        <v>2.1561465600822696</v>
      </c>
      <c r="H41" s="135">
        <v>0.91884119847154233</v>
      </c>
      <c r="I41" s="135">
        <v>0</v>
      </c>
      <c r="J41" s="135">
        <v>0</v>
      </c>
      <c r="K41" s="52"/>
    </row>
    <row r="42" spans="2:11" x14ac:dyDescent="0.3">
      <c r="B42" s="51"/>
      <c r="C42" s="56">
        <v>37</v>
      </c>
      <c r="D42" s="135">
        <v>13.4</v>
      </c>
      <c r="E42" s="135">
        <v>1.4</v>
      </c>
      <c r="F42" s="135">
        <v>5.7</v>
      </c>
      <c r="G42" s="135">
        <f>ETo!$I42*((1-Constantes!$D$19)*ETo!$K42+ETo!$L42)</f>
        <v>2.0960048074575899</v>
      </c>
      <c r="H42" s="135">
        <v>1.0565585336100765</v>
      </c>
      <c r="I42" s="135">
        <v>0</v>
      </c>
      <c r="J42" s="135">
        <v>0</v>
      </c>
      <c r="K42" s="52"/>
    </row>
    <row r="43" spans="2:11" x14ac:dyDescent="0.3">
      <c r="B43" s="51"/>
      <c r="C43" s="56">
        <v>38</v>
      </c>
      <c r="D43" s="135">
        <v>13.2</v>
      </c>
      <c r="E43" s="135">
        <v>2</v>
      </c>
      <c r="F43" s="135">
        <v>0</v>
      </c>
      <c r="G43" s="135">
        <f>ETo!$I43*((1-Constantes!$D$19)*ETo!$K43+ETo!$L43)</f>
        <v>2.104960520574219</v>
      </c>
      <c r="H43" s="135">
        <v>0.92305964345121227</v>
      </c>
      <c r="I43" s="135">
        <v>0</v>
      </c>
      <c r="J43" s="135">
        <v>0</v>
      </c>
      <c r="K43" s="52"/>
    </row>
    <row r="44" spans="2:11" x14ac:dyDescent="0.3">
      <c r="B44" s="51"/>
      <c r="C44" s="56">
        <v>39</v>
      </c>
      <c r="D44" s="135">
        <v>13</v>
      </c>
      <c r="E44" s="135">
        <v>-1.6</v>
      </c>
      <c r="F44" s="135">
        <v>0</v>
      </c>
      <c r="G44" s="135">
        <f>ETo!$I44*((1-Constantes!$D$19)*ETo!$K44+ETo!$L44)</f>
        <v>2.002200673898773</v>
      </c>
      <c r="H44" s="135">
        <v>0.89050455394244232</v>
      </c>
      <c r="I44" s="135">
        <v>0</v>
      </c>
      <c r="J44" s="135">
        <v>0</v>
      </c>
      <c r="K44" s="52"/>
    </row>
    <row r="45" spans="2:11" x14ac:dyDescent="0.3">
      <c r="B45" s="51"/>
      <c r="C45" s="56">
        <v>40</v>
      </c>
      <c r="D45" s="135">
        <v>11.2</v>
      </c>
      <c r="E45" s="135">
        <v>-0.2</v>
      </c>
      <c r="F45" s="135">
        <v>7.8</v>
      </c>
      <c r="G45" s="135">
        <f>ETo!$I45*((1-Constantes!$D$19)*ETo!$K45+ETo!$L45)</f>
        <v>1.9897889099296424</v>
      </c>
      <c r="H45" s="135">
        <v>1.2803831439840603</v>
      </c>
      <c r="I45" s="135">
        <v>0</v>
      </c>
      <c r="J45" s="135">
        <v>0</v>
      </c>
      <c r="K45" s="52"/>
    </row>
    <row r="46" spans="2:11" x14ac:dyDescent="0.3">
      <c r="B46" s="51"/>
      <c r="C46" s="56">
        <v>41</v>
      </c>
      <c r="D46" s="135">
        <v>10.6</v>
      </c>
      <c r="E46" s="135">
        <v>1.6</v>
      </c>
      <c r="F46" s="135">
        <v>17.399999999999999</v>
      </c>
      <c r="G46" s="135">
        <f>ETo!$I46*((1-Constantes!$D$19)*ETo!$K46+ETo!$L46)</f>
        <v>2.0197635043769653</v>
      </c>
      <c r="H46" s="135">
        <v>3.6513294694253116</v>
      </c>
      <c r="I46" s="135">
        <v>0</v>
      </c>
      <c r="J46" s="135">
        <v>0</v>
      </c>
      <c r="K46" s="52"/>
    </row>
    <row r="47" spans="2:11" x14ac:dyDescent="0.3">
      <c r="B47" s="51"/>
      <c r="C47" s="56">
        <v>42</v>
      </c>
      <c r="D47" s="135">
        <v>10.4</v>
      </c>
      <c r="E47" s="135">
        <v>0.4</v>
      </c>
      <c r="F47" s="135">
        <v>0</v>
      </c>
      <c r="G47" s="135">
        <f>ETo!$I47*((1-Constantes!$D$19)*ETo!$K47+ETo!$L47)</f>
        <v>1.9806498082645223</v>
      </c>
      <c r="H47" s="135">
        <v>1.0121656773795482</v>
      </c>
      <c r="I47" s="135">
        <v>0</v>
      </c>
      <c r="J47" s="135">
        <v>0</v>
      </c>
      <c r="K47" s="52"/>
    </row>
    <row r="48" spans="2:11" x14ac:dyDescent="0.3">
      <c r="B48" s="51"/>
      <c r="C48" s="56">
        <v>43</v>
      </c>
      <c r="D48" s="135">
        <v>12.6</v>
      </c>
      <c r="E48" s="135">
        <v>0.2</v>
      </c>
      <c r="F48" s="135">
        <v>3.1</v>
      </c>
      <c r="G48" s="135">
        <f>ETo!$I48*((1-Constantes!$D$19)*ETo!$K48+ETo!$L48)</f>
        <v>2.0315526447180714</v>
      </c>
      <c r="H48" s="135">
        <v>1.0319616048037661</v>
      </c>
      <c r="I48" s="135">
        <v>0</v>
      </c>
      <c r="J48" s="135">
        <v>0</v>
      </c>
      <c r="K48" s="52"/>
    </row>
    <row r="49" spans="2:11" x14ac:dyDescent="0.3">
      <c r="B49" s="51"/>
      <c r="C49" s="56">
        <v>44</v>
      </c>
      <c r="D49" s="135">
        <v>11.4</v>
      </c>
      <c r="E49" s="135">
        <v>2.2000000000000002</v>
      </c>
      <c r="F49" s="135">
        <v>7.4</v>
      </c>
      <c r="G49" s="135">
        <f>ETo!$I49*((1-Constantes!$D$19)*ETo!$K49+ETo!$L49)</f>
        <v>2.0504880443123281</v>
      </c>
      <c r="H49" s="135">
        <v>1.331917472812618</v>
      </c>
      <c r="I49" s="135">
        <v>0</v>
      </c>
      <c r="J49" s="135">
        <v>0</v>
      </c>
      <c r="K49" s="52"/>
    </row>
    <row r="50" spans="2:11" x14ac:dyDescent="0.3">
      <c r="B50" s="51"/>
      <c r="C50" s="56">
        <v>45</v>
      </c>
      <c r="D50" s="135">
        <v>10.8</v>
      </c>
      <c r="E50" s="135">
        <v>2.4</v>
      </c>
      <c r="F50" s="135">
        <v>10.199999999999999</v>
      </c>
      <c r="G50" s="135">
        <f>ETo!$I50*((1-Constantes!$D$19)*ETo!$K50+ETo!$L50)</f>
        <v>2.0375744931359288</v>
      </c>
      <c r="H50" s="135">
        <v>1.8156888855314173</v>
      </c>
      <c r="I50" s="135">
        <v>0</v>
      </c>
      <c r="J50" s="135">
        <v>0</v>
      </c>
      <c r="K50" s="52"/>
    </row>
    <row r="51" spans="2:11" x14ac:dyDescent="0.3">
      <c r="B51" s="51"/>
      <c r="C51" s="56">
        <v>46</v>
      </c>
      <c r="D51" s="135">
        <v>12</v>
      </c>
      <c r="E51" s="135">
        <v>1</v>
      </c>
      <c r="F51" s="135">
        <v>13.6</v>
      </c>
      <c r="G51" s="135">
        <f>ETo!$I51*((1-Constantes!$D$19)*ETo!$K51+ETo!$L51)</f>
        <v>2.0298524938531055</v>
      </c>
      <c r="H51" s="135">
        <v>2.6519881878991938</v>
      </c>
      <c r="I51" s="135">
        <v>0</v>
      </c>
      <c r="J51" s="135">
        <v>0</v>
      </c>
      <c r="K51" s="52"/>
    </row>
    <row r="52" spans="2:11" x14ac:dyDescent="0.3">
      <c r="B52" s="51"/>
      <c r="C52" s="56">
        <v>47</v>
      </c>
      <c r="D52" s="135">
        <v>10</v>
      </c>
      <c r="E52" s="135">
        <v>0.2</v>
      </c>
      <c r="F52" s="135">
        <v>0</v>
      </c>
      <c r="G52" s="135">
        <f>ETo!$I52*((1-Constantes!$D$19)*ETo!$K52+ETo!$L52)</f>
        <v>1.9535053119466179</v>
      </c>
      <c r="H52" s="135">
        <v>1.1454662208913822</v>
      </c>
      <c r="I52" s="135">
        <v>0</v>
      </c>
      <c r="J52" s="135">
        <v>0</v>
      </c>
      <c r="K52" s="52"/>
    </row>
    <row r="53" spans="2:11" x14ac:dyDescent="0.3">
      <c r="B53" s="51"/>
      <c r="C53" s="56">
        <v>48</v>
      </c>
      <c r="D53" s="135">
        <v>13.4</v>
      </c>
      <c r="E53" s="135">
        <v>2.4</v>
      </c>
      <c r="F53" s="135">
        <v>8.1999999999999993</v>
      </c>
      <c r="G53" s="135">
        <f>ETo!$I53*((1-Constantes!$D$19)*ETo!$K53+ETo!$L53)</f>
        <v>2.0982946996209546</v>
      </c>
      <c r="H53" s="135">
        <v>1.5700778627603911</v>
      </c>
      <c r="I53" s="135">
        <v>0</v>
      </c>
      <c r="J53" s="135">
        <v>0</v>
      </c>
      <c r="K53" s="52"/>
    </row>
    <row r="54" spans="2:11" x14ac:dyDescent="0.3">
      <c r="B54" s="51"/>
      <c r="C54" s="56">
        <v>49</v>
      </c>
      <c r="D54" s="135">
        <v>13.2</v>
      </c>
      <c r="E54" s="135">
        <v>-1.4</v>
      </c>
      <c r="F54" s="135">
        <v>0</v>
      </c>
      <c r="G54" s="135">
        <f>ETo!$I54*((1-Constantes!$D$19)*ETo!$K54+ETo!$L54)</f>
        <v>1.990324541123633</v>
      </c>
      <c r="H54" s="135">
        <v>1.1644196254637111</v>
      </c>
      <c r="I54" s="135">
        <v>0</v>
      </c>
      <c r="J54" s="135">
        <v>0</v>
      </c>
      <c r="K54" s="52"/>
    </row>
    <row r="55" spans="2:11" x14ac:dyDescent="0.3">
      <c r="B55" s="51"/>
      <c r="C55" s="56">
        <v>50</v>
      </c>
      <c r="D55" s="135">
        <v>12.4</v>
      </c>
      <c r="E55" s="135">
        <v>-4</v>
      </c>
      <c r="F55" s="135">
        <v>0</v>
      </c>
      <c r="G55" s="135">
        <f>ETo!$I55*((1-Constantes!$D$19)*ETo!$K55+ETo!$L55)</f>
        <v>1.8982215961755229</v>
      </c>
      <c r="H55" s="135">
        <v>1.1312634546734848</v>
      </c>
      <c r="I55" s="135">
        <v>0</v>
      </c>
      <c r="J55" s="135">
        <v>0</v>
      </c>
      <c r="K55" s="52"/>
    </row>
    <row r="56" spans="2:11" x14ac:dyDescent="0.3">
      <c r="B56" s="51"/>
      <c r="C56" s="56">
        <v>51</v>
      </c>
      <c r="D56" s="135">
        <v>13.4</v>
      </c>
      <c r="E56" s="135">
        <v>-3.2</v>
      </c>
      <c r="F56" s="135">
        <v>0</v>
      </c>
      <c r="G56" s="135">
        <f>ETo!$I56*((1-Constantes!$D$19)*ETo!$K56+ETo!$L56)</f>
        <v>1.9425745802378596</v>
      </c>
      <c r="H56" s="135">
        <v>1.0997825339752283</v>
      </c>
      <c r="I56" s="135">
        <v>0</v>
      </c>
      <c r="J56" s="135">
        <v>0</v>
      </c>
      <c r="K56" s="52"/>
    </row>
    <row r="57" spans="2:11" x14ac:dyDescent="0.3">
      <c r="B57" s="51"/>
      <c r="C57" s="56">
        <v>52</v>
      </c>
      <c r="D57" s="135">
        <v>12.2</v>
      </c>
      <c r="E57" s="135">
        <v>-2.8</v>
      </c>
      <c r="F57" s="135">
        <v>4.9000000000000004</v>
      </c>
      <c r="G57" s="135">
        <f>ETo!$I57*((1-Constantes!$D$19)*ETo!$K57+ETo!$L57)</f>
        <v>1.9186193873377679</v>
      </c>
      <c r="H57" s="135">
        <v>1.1993639205178626</v>
      </c>
      <c r="I57" s="135">
        <v>0</v>
      </c>
      <c r="J57" s="135">
        <v>0</v>
      </c>
      <c r="K57" s="52"/>
    </row>
    <row r="58" spans="2:11" x14ac:dyDescent="0.3">
      <c r="B58" s="51"/>
      <c r="C58" s="56">
        <v>53</v>
      </c>
      <c r="D58" s="135">
        <v>10.199999999999999</v>
      </c>
      <c r="E58" s="135">
        <v>1</v>
      </c>
      <c r="F58" s="135">
        <v>8.8000000000000007</v>
      </c>
      <c r="G58" s="135">
        <f>ETo!$I58*((1-Constantes!$D$19)*ETo!$K58+ETo!$L58)</f>
        <v>1.9625428454870713</v>
      </c>
      <c r="H58" s="135">
        <v>1.667210074016525</v>
      </c>
      <c r="I58" s="135">
        <v>0</v>
      </c>
      <c r="J58" s="135">
        <v>0</v>
      </c>
      <c r="K58" s="52"/>
    </row>
    <row r="59" spans="2:11" x14ac:dyDescent="0.3">
      <c r="B59" s="51"/>
      <c r="C59" s="56">
        <v>54</v>
      </c>
      <c r="D59" s="135">
        <v>10.4</v>
      </c>
      <c r="E59" s="135">
        <v>1.4</v>
      </c>
      <c r="F59" s="135">
        <v>16.7</v>
      </c>
      <c r="G59" s="135">
        <f>ETo!$I59*((1-Constantes!$D$19)*ETo!$K59+ETo!$L59)</f>
        <v>1.9748874222005011</v>
      </c>
      <c r="H59" s="135">
        <v>3.6633457287263895</v>
      </c>
      <c r="I59" s="135">
        <v>0</v>
      </c>
      <c r="J59" s="135">
        <v>0</v>
      </c>
      <c r="K59" s="52"/>
    </row>
    <row r="60" spans="2:11" x14ac:dyDescent="0.3">
      <c r="B60" s="51"/>
      <c r="C60" s="56">
        <v>55</v>
      </c>
      <c r="D60" s="135">
        <v>10.8</v>
      </c>
      <c r="E60" s="135">
        <v>0.2</v>
      </c>
      <c r="F60" s="135">
        <v>1.7</v>
      </c>
      <c r="G60" s="135">
        <f>ETo!$I60*((1-Constantes!$D$19)*ETo!$K60+ETo!$L60)</f>
        <v>1.9506095103334777</v>
      </c>
      <c r="H60" s="135">
        <v>1.280548761130756</v>
      </c>
      <c r="I60" s="135">
        <v>0</v>
      </c>
      <c r="J60" s="135">
        <v>0</v>
      </c>
      <c r="K60" s="52"/>
    </row>
    <row r="61" spans="2:11" x14ac:dyDescent="0.3">
      <c r="B61" s="51"/>
      <c r="C61" s="56">
        <v>56</v>
      </c>
      <c r="D61" s="135">
        <v>13.2</v>
      </c>
      <c r="E61" s="135">
        <v>0.8</v>
      </c>
      <c r="F61" s="135">
        <v>6.6</v>
      </c>
      <c r="G61" s="135">
        <f>ETo!$I61*((1-Constantes!$D$19)*ETo!$K61+ETo!$L61)</f>
        <v>2.0250108616777807</v>
      </c>
      <c r="H61" s="135">
        <v>1.4818960243703039</v>
      </c>
      <c r="I61" s="135">
        <v>0</v>
      </c>
      <c r="J61" s="135">
        <v>0</v>
      </c>
      <c r="K61" s="52"/>
    </row>
    <row r="62" spans="2:11" x14ac:dyDescent="0.3">
      <c r="B62" s="51"/>
      <c r="C62" s="56">
        <v>57</v>
      </c>
      <c r="D62" s="135">
        <v>11.2</v>
      </c>
      <c r="E62" s="135">
        <v>0.4</v>
      </c>
      <c r="F62" s="135">
        <v>5.4</v>
      </c>
      <c r="G62" s="135">
        <f>ETo!$I62*((1-Constantes!$D$19)*ETo!$K62+ETo!$L62)</f>
        <v>1.9589649154277626</v>
      </c>
      <c r="H62" s="135">
        <v>1.4002028262459321</v>
      </c>
      <c r="I62" s="135">
        <v>0</v>
      </c>
      <c r="J62" s="135">
        <v>0</v>
      </c>
      <c r="K62" s="52"/>
    </row>
    <row r="63" spans="2:11" x14ac:dyDescent="0.3">
      <c r="B63" s="51"/>
      <c r="C63" s="56">
        <v>58</v>
      </c>
      <c r="D63" s="135">
        <v>12.6</v>
      </c>
      <c r="E63" s="135">
        <v>2.2000000000000002</v>
      </c>
      <c r="F63" s="135">
        <v>0.6</v>
      </c>
      <c r="G63" s="135">
        <f>ETo!$I63*((1-Constantes!$D$19)*ETo!$K63+ETo!$L63)</f>
        <v>2.0379529577734696</v>
      </c>
      <c r="H63" s="135">
        <v>1.2966711495206757</v>
      </c>
      <c r="I63" s="135">
        <v>0</v>
      </c>
      <c r="J63" s="135">
        <v>0</v>
      </c>
      <c r="K63" s="52"/>
    </row>
    <row r="64" spans="2:11" x14ac:dyDescent="0.3">
      <c r="B64" s="51"/>
      <c r="C64" s="56">
        <v>59</v>
      </c>
      <c r="D64" s="135">
        <v>14</v>
      </c>
      <c r="E64" s="135">
        <v>1.8</v>
      </c>
      <c r="F64" s="135">
        <v>0</v>
      </c>
      <c r="G64" s="135">
        <f>ETo!$I64*((1-Constantes!$D$19)*ETo!$K64+ETo!$L64)</f>
        <v>2.059655296978554</v>
      </c>
      <c r="H64" s="135">
        <v>1.2600258687741439</v>
      </c>
      <c r="I64" s="135">
        <v>0</v>
      </c>
      <c r="J64" s="135">
        <v>0</v>
      </c>
      <c r="K64" s="52"/>
    </row>
    <row r="65" spans="2:11" x14ac:dyDescent="0.3">
      <c r="B65" s="51"/>
      <c r="C65" s="56">
        <v>60</v>
      </c>
      <c r="D65" s="135">
        <v>13</v>
      </c>
      <c r="E65" s="135">
        <v>1.6</v>
      </c>
      <c r="F65" s="135">
        <v>4.2</v>
      </c>
      <c r="G65" s="135">
        <f>ETo!$I65*((1-Constantes!$D$19)*ETo!$K65+ETo!$L65)</f>
        <v>2.0244241636519598</v>
      </c>
      <c r="H65" s="135">
        <v>1.3145196839269824</v>
      </c>
      <c r="I65" s="135">
        <v>0</v>
      </c>
      <c r="J65" s="135">
        <v>0</v>
      </c>
      <c r="K65" s="52"/>
    </row>
    <row r="66" spans="2:11" x14ac:dyDescent="0.3">
      <c r="B66" s="51"/>
      <c r="C66" s="56">
        <v>61</v>
      </c>
      <c r="D66" s="135">
        <v>11.6</v>
      </c>
      <c r="E66" s="135">
        <v>1.8</v>
      </c>
      <c r="F66" s="135">
        <v>2.2000000000000002</v>
      </c>
      <c r="G66" s="135">
        <f>ETo!$I66*((1-Constantes!$D$19)*ETo!$K66+ETo!$L66)</f>
        <v>1.989185840853342</v>
      </c>
      <c r="H66" s="135">
        <v>1.2987216944106807</v>
      </c>
      <c r="I66" s="135">
        <v>0</v>
      </c>
      <c r="J66" s="135">
        <v>0</v>
      </c>
      <c r="K66" s="52"/>
    </row>
    <row r="67" spans="2:11" x14ac:dyDescent="0.3">
      <c r="B67" s="51"/>
      <c r="C67" s="56">
        <v>62</v>
      </c>
      <c r="D67" s="135">
        <v>9.8000000000000007</v>
      </c>
      <c r="E67" s="135">
        <v>2</v>
      </c>
      <c r="F67" s="135">
        <v>4.5999999999999996</v>
      </c>
      <c r="G67" s="135">
        <f>ETo!$I67*((1-Constantes!$D$19)*ETo!$K67+ETo!$L67)</f>
        <v>1.9436841440383332</v>
      </c>
      <c r="H67" s="135">
        <v>1.3426541602135749</v>
      </c>
      <c r="I67" s="135">
        <v>0</v>
      </c>
      <c r="J67" s="135">
        <v>0</v>
      </c>
      <c r="K67" s="52"/>
    </row>
    <row r="68" spans="2:11" x14ac:dyDescent="0.3">
      <c r="B68" s="51"/>
      <c r="C68" s="56">
        <v>63</v>
      </c>
      <c r="D68" s="135">
        <v>12.2</v>
      </c>
      <c r="E68" s="135">
        <v>2.8</v>
      </c>
      <c r="F68" s="135">
        <v>17.100000000000001</v>
      </c>
      <c r="G68" s="135">
        <f>ETo!$I68*((1-Constantes!$D$19)*ETo!$K68+ETo!$L68)</f>
        <v>2.0211103747314816</v>
      </c>
      <c r="H68" s="135">
        <v>3.8967337086269653</v>
      </c>
      <c r="I68" s="135">
        <v>0</v>
      </c>
      <c r="J68" s="135">
        <v>0</v>
      </c>
      <c r="K68" s="52"/>
    </row>
    <row r="69" spans="2:11" x14ac:dyDescent="0.3">
      <c r="B69" s="51"/>
      <c r="C69" s="56">
        <v>64</v>
      </c>
      <c r="D69" s="135">
        <v>7.2</v>
      </c>
      <c r="E69" s="135">
        <v>0.4</v>
      </c>
      <c r="F69" s="135">
        <v>1</v>
      </c>
      <c r="G69" s="135">
        <f>ETo!$I69*((1-Constantes!$D$19)*ETo!$K69+ETo!$L69)</f>
        <v>1.8273383362987026</v>
      </c>
      <c r="H69" s="135">
        <v>1.3732289920047229</v>
      </c>
      <c r="I69" s="135">
        <v>0</v>
      </c>
      <c r="J69" s="135">
        <v>0</v>
      </c>
      <c r="K69" s="52"/>
    </row>
    <row r="70" spans="2:11" x14ac:dyDescent="0.3">
      <c r="B70" s="51"/>
      <c r="C70" s="56">
        <v>65</v>
      </c>
      <c r="D70" s="135">
        <v>10.4</v>
      </c>
      <c r="E70" s="135">
        <v>2</v>
      </c>
      <c r="F70" s="135">
        <v>0</v>
      </c>
      <c r="G70" s="135">
        <f>ETo!$I70*((1-Constantes!$D$19)*ETo!$K70+ETo!$L70)</f>
        <v>1.945102012965348</v>
      </c>
      <c r="H70" s="135">
        <v>1.3366716295307792</v>
      </c>
      <c r="I70" s="135">
        <v>0</v>
      </c>
      <c r="J70" s="135">
        <v>0</v>
      </c>
      <c r="K70" s="52"/>
    </row>
    <row r="71" spans="2:11" x14ac:dyDescent="0.3">
      <c r="B71" s="51"/>
      <c r="C71" s="56">
        <v>66</v>
      </c>
      <c r="D71" s="135">
        <v>11.2</v>
      </c>
      <c r="E71" s="135">
        <v>1.8</v>
      </c>
      <c r="F71" s="135">
        <v>0.6</v>
      </c>
      <c r="G71" s="135">
        <f>ETo!$I71*((1-Constantes!$D$19)*ETo!$K71+ETo!$L71)</f>
        <v>1.955418193146568</v>
      </c>
      <c r="H71" s="135">
        <v>1.3128689858356475</v>
      </c>
      <c r="I71" s="135">
        <v>0</v>
      </c>
      <c r="J71" s="135">
        <v>0</v>
      </c>
      <c r="K71" s="52"/>
    </row>
    <row r="72" spans="2:11" x14ac:dyDescent="0.3">
      <c r="B72" s="51"/>
      <c r="C72" s="56">
        <v>67</v>
      </c>
      <c r="D72" s="135">
        <v>10</v>
      </c>
      <c r="E72" s="135">
        <v>2.4</v>
      </c>
      <c r="F72" s="135">
        <v>0</v>
      </c>
      <c r="G72" s="135">
        <f>ETo!$I72*((1-Constantes!$D$19)*ETo!$K72+ETo!$L72)</f>
        <v>1.935108788243725</v>
      </c>
      <c r="H72" s="135">
        <v>1.2802958736979464</v>
      </c>
      <c r="I72" s="135">
        <v>0</v>
      </c>
      <c r="J72" s="135">
        <v>0</v>
      </c>
      <c r="K72" s="52"/>
    </row>
    <row r="73" spans="2:11" x14ac:dyDescent="0.3">
      <c r="B73" s="51"/>
      <c r="C73" s="56">
        <v>68</v>
      </c>
      <c r="D73" s="135">
        <v>12.4</v>
      </c>
      <c r="E73" s="135">
        <v>-1</v>
      </c>
      <c r="F73" s="135">
        <v>0</v>
      </c>
      <c r="G73" s="135">
        <f>ETo!$I73*((1-Constantes!$D$19)*ETo!$K73+ETo!$L73)</f>
        <v>1.9046381550939888</v>
      </c>
      <c r="H73" s="135">
        <v>1.2498130312072988</v>
      </c>
      <c r="I73" s="135">
        <v>0</v>
      </c>
      <c r="J73" s="135">
        <v>0</v>
      </c>
      <c r="K73" s="52"/>
    </row>
    <row r="74" spans="2:11" x14ac:dyDescent="0.3">
      <c r="B74" s="51"/>
      <c r="C74" s="56">
        <v>69</v>
      </c>
      <c r="D74" s="135">
        <v>12.6</v>
      </c>
      <c r="E74" s="135">
        <v>0.2</v>
      </c>
      <c r="F74" s="135">
        <v>0</v>
      </c>
      <c r="G74" s="135">
        <f>ETo!$I74*((1-Constantes!$D$19)*ETo!$K74+ETo!$L74)</f>
        <v>1.9346547477978904</v>
      </c>
      <c r="H74" s="135">
        <v>1.2205056175772</v>
      </c>
      <c r="I74" s="135">
        <v>0</v>
      </c>
      <c r="J74" s="135">
        <v>0</v>
      </c>
      <c r="K74" s="52"/>
    </row>
    <row r="75" spans="2:11" x14ac:dyDescent="0.3">
      <c r="B75" s="51"/>
      <c r="C75" s="56">
        <v>70</v>
      </c>
      <c r="D75" s="135">
        <v>13.6</v>
      </c>
      <c r="E75" s="135">
        <v>-0.2</v>
      </c>
      <c r="F75" s="135">
        <v>15.6</v>
      </c>
      <c r="G75" s="135">
        <f>ETo!$I75*((1-Constantes!$D$19)*ETo!$K75+ETo!$L75)</f>
        <v>1.9442344960233597</v>
      </c>
      <c r="H75" s="135">
        <v>3.4157869225617068</v>
      </c>
      <c r="I75" s="135">
        <v>0</v>
      </c>
      <c r="J75" s="135">
        <v>0</v>
      </c>
      <c r="K75" s="52"/>
    </row>
    <row r="76" spans="2:11" x14ac:dyDescent="0.3">
      <c r="B76" s="51"/>
      <c r="C76" s="56">
        <v>71</v>
      </c>
      <c r="D76" s="135">
        <v>8.8000000000000007</v>
      </c>
      <c r="E76" s="135">
        <v>-0.4</v>
      </c>
      <c r="F76" s="135">
        <v>7.5</v>
      </c>
      <c r="G76" s="135">
        <f>ETo!$I76*((1-Constantes!$D$19)*ETo!$K76+ETo!$L76)</f>
        <v>1.8133169793608048</v>
      </c>
      <c r="H76" s="135">
        <v>1.6839221207160469</v>
      </c>
      <c r="I76" s="135">
        <v>0</v>
      </c>
      <c r="J76" s="135">
        <v>0</v>
      </c>
      <c r="K76" s="52"/>
    </row>
    <row r="77" spans="2:11" x14ac:dyDescent="0.3">
      <c r="B77" s="51"/>
      <c r="C77" s="56">
        <v>72</v>
      </c>
      <c r="D77" s="135">
        <v>12.6</v>
      </c>
      <c r="E77" s="135">
        <v>-0.2</v>
      </c>
      <c r="F77" s="135">
        <v>0</v>
      </c>
      <c r="G77" s="135">
        <f>ETo!$I77*((1-Constantes!$D$19)*ETo!$K77+ETo!$L77)</f>
        <v>1.9077585940094361</v>
      </c>
      <c r="H77" s="135">
        <v>1.3705877929453154</v>
      </c>
      <c r="I77" s="135">
        <v>0</v>
      </c>
      <c r="J77" s="135">
        <v>0</v>
      </c>
      <c r="K77" s="52"/>
    </row>
    <row r="78" spans="2:11" x14ac:dyDescent="0.3">
      <c r="B78" s="51"/>
      <c r="C78" s="56">
        <v>73</v>
      </c>
      <c r="D78" s="135">
        <v>12</v>
      </c>
      <c r="E78" s="135">
        <v>-0.2</v>
      </c>
      <c r="F78" s="135">
        <v>0</v>
      </c>
      <c r="G78" s="135">
        <f>ETo!$I78*((1-Constantes!$D$19)*ETo!$K78+ETo!$L78)</f>
        <v>1.8869453366182174</v>
      </c>
      <c r="H78" s="135">
        <v>1.3360611722801892</v>
      </c>
      <c r="I78" s="135">
        <v>0</v>
      </c>
      <c r="J78" s="135">
        <v>0</v>
      </c>
      <c r="K78" s="52"/>
    </row>
    <row r="79" spans="2:11" x14ac:dyDescent="0.3">
      <c r="B79" s="51"/>
      <c r="C79" s="56">
        <v>74</v>
      </c>
      <c r="D79" s="135">
        <v>14</v>
      </c>
      <c r="E79" s="135">
        <v>-1.2</v>
      </c>
      <c r="F79" s="135">
        <v>0</v>
      </c>
      <c r="G79" s="135">
        <f>ETo!$I79*((1-Constantes!$D$19)*ETo!$K79+ETo!$L79)</f>
        <v>1.9058078027825267</v>
      </c>
      <c r="H79" s="135">
        <v>1.3034853248572471</v>
      </c>
      <c r="I79" s="135">
        <v>0</v>
      </c>
      <c r="J79" s="135">
        <v>0</v>
      </c>
      <c r="K79" s="52"/>
    </row>
    <row r="80" spans="2:11" x14ac:dyDescent="0.3">
      <c r="B80" s="51"/>
      <c r="C80" s="56">
        <v>75</v>
      </c>
      <c r="D80" s="135">
        <v>9</v>
      </c>
      <c r="E80" s="135">
        <v>1.4</v>
      </c>
      <c r="F80" s="135">
        <v>2.5</v>
      </c>
      <c r="G80" s="135">
        <f>ETo!$I80*((1-Constantes!$D$19)*ETo!$K80+ETo!$L80)</f>
        <v>1.8402723686396567</v>
      </c>
      <c r="H80" s="135">
        <v>1.3162907847576868</v>
      </c>
      <c r="I80" s="135">
        <v>0</v>
      </c>
      <c r="J80" s="135">
        <v>0</v>
      </c>
      <c r="K80" s="52"/>
    </row>
    <row r="81" spans="2:11" x14ac:dyDescent="0.3">
      <c r="B81" s="51"/>
      <c r="C81" s="56">
        <v>76</v>
      </c>
      <c r="D81" s="135">
        <v>13</v>
      </c>
      <c r="E81" s="135">
        <v>0.2</v>
      </c>
      <c r="F81" s="135">
        <v>2.4</v>
      </c>
      <c r="G81" s="135">
        <f>ETo!$I81*((1-Constantes!$D$19)*ETo!$K81+ETo!$L81)</f>
        <v>1.9031984373293414</v>
      </c>
      <c r="H81" s="135">
        <v>1.3254612624506128</v>
      </c>
      <c r="I81" s="135">
        <v>0</v>
      </c>
      <c r="J81" s="135">
        <v>0</v>
      </c>
      <c r="K81" s="52"/>
    </row>
    <row r="82" spans="2:11" x14ac:dyDescent="0.3">
      <c r="B82" s="51"/>
      <c r="C82" s="56">
        <v>77</v>
      </c>
      <c r="D82" s="135">
        <v>12</v>
      </c>
      <c r="E82" s="135">
        <v>1</v>
      </c>
      <c r="F82" s="135">
        <v>8.1999999999999993</v>
      </c>
      <c r="G82" s="135">
        <f>ETo!$I82*((1-Constantes!$D$19)*ETo!$K82+ETo!$L82)</f>
        <v>1.8918153829980302</v>
      </c>
      <c r="H82" s="135">
        <v>1.7608617397485922</v>
      </c>
      <c r="I82" s="135">
        <v>0</v>
      </c>
      <c r="J82" s="135">
        <v>0</v>
      </c>
      <c r="K82" s="52"/>
    </row>
    <row r="83" spans="2:11" x14ac:dyDescent="0.3">
      <c r="B83" s="51"/>
      <c r="C83" s="56">
        <v>78</v>
      </c>
      <c r="D83" s="135">
        <v>13</v>
      </c>
      <c r="E83" s="135">
        <v>0.8</v>
      </c>
      <c r="F83" s="135">
        <v>19.2</v>
      </c>
      <c r="G83" s="135">
        <f>ETo!$I83*((1-Constantes!$D$19)*ETo!$K83+ETo!$L83)</f>
        <v>1.9048312496050817</v>
      </c>
      <c r="H83" s="135">
        <v>4.7096994654674731</v>
      </c>
      <c r="I83" s="135">
        <v>0</v>
      </c>
      <c r="J83" s="135">
        <v>0</v>
      </c>
      <c r="K83" s="52"/>
    </row>
    <row r="84" spans="2:11" x14ac:dyDescent="0.3">
      <c r="B84" s="51"/>
      <c r="C84" s="56">
        <v>79</v>
      </c>
      <c r="D84" s="135">
        <v>11.8</v>
      </c>
      <c r="E84" s="135">
        <v>-0.2</v>
      </c>
      <c r="F84" s="135">
        <v>18.2</v>
      </c>
      <c r="G84" s="135">
        <f>ETo!$I84*((1-Constantes!$D$19)*ETo!$K84+ETo!$L84)</f>
        <v>1.8443703725724201</v>
      </c>
      <c r="H84" s="135">
        <v>4.4423923029520473</v>
      </c>
      <c r="I84" s="135">
        <v>0</v>
      </c>
      <c r="J84" s="135">
        <v>0</v>
      </c>
      <c r="K84" s="52"/>
    </row>
    <row r="85" spans="2:11" x14ac:dyDescent="0.3">
      <c r="B85" s="51"/>
      <c r="C85" s="56">
        <v>80</v>
      </c>
      <c r="D85" s="135">
        <v>10.4</v>
      </c>
      <c r="E85" s="135">
        <v>1</v>
      </c>
      <c r="F85" s="135">
        <v>3.7</v>
      </c>
      <c r="G85" s="135">
        <f>ETo!$I85*((1-Constantes!$D$19)*ETo!$K85+ETo!$L85)</f>
        <v>1.8328011758977265</v>
      </c>
      <c r="H85" s="135">
        <v>1.5771776837642764</v>
      </c>
      <c r="I85" s="135">
        <v>0</v>
      </c>
      <c r="J85" s="135">
        <v>0</v>
      </c>
      <c r="K85" s="52"/>
    </row>
    <row r="86" spans="2:11" x14ac:dyDescent="0.3">
      <c r="B86" s="51"/>
      <c r="C86" s="56">
        <v>81</v>
      </c>
      <c r="D86" s="135">
        <v>11.2</v>
      </c>
      <c r="E86" s="135">
        <v>0.8</v>
      </c>
      <c r="F86" s="135">
        <v>0.1</v>
      </c>
      <c r="G86" s="135">
        <f>ETo!$I86*((1-Constantes!$D$19)*ETo!$K86+ETo!$L86)</f>
        <v>1.8405136185759978</v>
      </c>
      <c r="H86" s="135">
        <v>1.5367020029417442</v>
      </c>
      <c r="I86" s="135">
        <v>0</v>
      </c>
      <c r="J86" s="135">
        <v>0</v>
      </c>
      <c r="K86" s="52"/>
    </row>
    <row r="87" spans="2:11" x14ac:dyDescent="0.3">
      <c r="B87" s="51"/>
      <c r="C87" s="56">
        <v>82</v>
      </c>
      <c r="D87" s="135">
        <v>10</v>
      </c>
      <c r="E87" s="135">
        <v>1.8</v>
      </c>
      <c r="F87" s="135">
        <v>7.7</v>
      </c>
      <c r="G87" s="135">
        <f>ETo!$I87*((1-Constantes!$D$19)*ETo!$K87+ETo!$L87)</f>
        <v>1.8287000480785562</v>
      </c>
      <c r="H87" s="135">
        <v>1.8877480129210482</v>
      </c>
      <c r="I87" s="135">
        <v>0</v>
      </c>
      <c r="J87" s="135">
        <v>0</v>
      </c>
      <c r="K87" s="52"/>
    </row>
    <row r="88" spans="2:11" x14ac:dyDescent="0.3">
      <c r="B88" s="51"/>
      <c r="C88" s="56">
        <v>83</v>
      </c>
      <c r="D88" s="135">
        <v>14.4</v>
      </c>
      <c r="E88" s="135">
        <v>1.6</v>
      </c>
      <c r="F88" s="135">
        <v>0</v>
      </c>
      <c r="G88" s="135">
        <f>ETo!$I88*((1-Constantes!$D$19)*ETo!$K88+ETo!$L88)</f>
        <v>1.9226136344570026</v>
      </c>
      <c r="H88" s="135">
        <v>1.547487470093144</v>
      </c>
      <c r="I88" s="135">
        <v>0</v>
      </c>
      <c r="J88" s="135">
        <v>0</v>
      </c>
      <c r="K88" s="52"/>
    </row>
    <row r="89" spans="2:11" x14ac:dyDescent="0.3">
      <c r="B89" s="51"/>
      <c r="C89" s="56">
        <v>84</v>
      </c>
      <c r="D89" s="135">
        <v>10.8</v>
      </c>
      <c r="E89" s="135">
        <v>1</v>
      </c>
      <c r="F89" s="135">
        <v>0</v>
      </c>
      <c r="G89" s="135">
        <f>ETo!$I89*((1-Constantes!$D$19)*ETo!$K89+ETo!$L89)</f>
        <v>1.8144028382502566</v>
      </c>
      <c r="H89" s="135">
        <v>1.5123724787009842</v>
      </c>
      <c r="I89" s="135">
        <v>0</v>
      </c>
      <c r="J89" s="135">
        <v>0</v>
      </c>
      <c r="K89" s="52"/>
    </row>
    <row r="90" spans="2:11" x14ac:dyDescent="0.3">
      <c r="B90" s="51"/>
      <c r="C90" s="56">
        <v>85</v>
      </c>
      <c r="D90" s="135">
        <v>12.4</v>
      </c>
      <c r="E90" s="135">
        <v>-1.8</v>
      </c>
      <c r="F90" s="135">
        <v>0</v>
      </c>
      <c r="G90" s="135">
        <f>ETo!$I90*((1-Constantes!$D$19)*ETo!$K90+ETo!$L90)</f>
        <v>1.7784977850268091</v>
      </c>
      <c r="H90" s="135">
        <v>1.4797236122985906</v>
      </c>
      <c r="I90" s="135">
        <v>0</v>
      </c>
      <c r="J90" s="135">
        <v>0</v>
      </c>
      <c r="K90" s="52"/>
    </row>
    <row r="91" spans="2:11" x14ac:dyDescent="0.3">
      <c r="B91" s="51"/>
      <c r="C91" s="56">
        <v>86</v>
      </c>
      <c r="D91" s="135">
        <v>12</v>
      </c>
      <c r="E91" s="135">
        <v>-2</v>
      </c>
      <c r="F91" s="135">
        <v>0</v>
      </c>
      <c r="G91" s="135">
        <f>ETo!$I91*((1-Constantes!$D$19)*ETo!$K91+ETo!$L91)</f>
        <v>1.7569601714261409</v>
      </c>
      <c r="H91" s="135">
        <v>1.4489487713245175</v>
      </c>
      <c r="I91" s="135">
        <v>0</v>
      </c>
      <c r="J91" s="135">
        <v>0</v>
      </c>
      <c r="K91" s="52"/>
    </row>
    <row r="92" spans="2:11" x14ac:dyDescent="0.3">
      <c r="B92" s="51"/>
      <c r="C92" s="56">
        <v>87</v>
      </c>
      <c r="D92" s="135">
        <v>11</v>
      </c>
      <c r="E92" s="135">
        <v>-2</v>
      </c>
      <c r="F92" s="135">
        <v>0</v>
      </c>
      <c r="G92" s="135">
        <f>ETo!$I92*((1-Constantes!$D$19)*ETo!$K92+ETo!$L92)</f>
        <v>1.7260077697695964</v>
      </c>
      <c r="H92" s="135">
        <v>1.4198415732670424</v>
      </c>
      <c r="I92" s="135">
        <v>0</v>
      </c>
      <c r="J92" s="135">
        <v>0</v>
      </c>
      <c r="K92" s="52"/>
    </row>
    <row r="93" spans="2:11" x14ac:dyDescent="0.3">
      <c r="B93" s="51"/>
      <c r="C93" s="56">
        <v>88</v>
      </c>
      <c r="D93" s="135">
        <v>13</v>
      </c>
      <c r="E93" s="135">
        <v>-5.2</v>
      </c>
      <c r="F93" s="135">
        <v>0</v>
      </c>
      <c r="G93" s="135">
        <f>ETo!$I93*((1-Constantes!$D$19)*ETo!$K93+ETo!$L93)</f>
        <v>1.6904834863081564</v>
      </c>
      <c r="H93" s="135">
        <v>1.3922100039170502</v>
      </c>
      <c r="I93" s="135">
        <v>0</v>
      </c>
      <c r="J93" s="135">
        <v>0</v>
      </c>
      <c r="K93" s="52"/>
    </row>
    <row r="94" spans="2:11" x14ac:dyDescent="0.3">
      <c r="B94" s="51"/>
      <c r="C94" s="56">
        <v>89</v>
      </c>
      <c r="D94" s="135">
        <v>13.2</v>
      </c>
      <c r="E94" s="135">
        <v>-3.8</v>
      </c>
      <c r="F94" s="135">
        <v>0</v>
      </c>
      <c r="G94" s="135">
        <f>ETo!$I94*((1-Constantes!$D$19)*ETo!$K94+ETo!$L94)</f>
        <v>1.7205385148991055</v>
      </c>
      <c r="H94" s="135">
        <v>1.3652935211088293</v>
      </c>
      <c r="I94" s="135">
        <v>0</v>
      </c>
      <c r="J94" s="135">
        <v>0</v>
      </c>
      <c r="K94" s="52"/>
    </row>
    <row r="95" spans="2:11" x14ac:dyDescent="0.3">
      <c r="B95" s="51"/>
      <c r="C95" s="56">
        <v>90</v>
      </c>
      <c r="D95" s="135">
        <v>12.4</v>
      </c>
      <c r="E95" s="135">
        <v>-4.4000000000000004</v>
      </c>
      <c r="F95" s="135">
        <v>0</v>
      </c>
      <c r="G95" s="135">
        <f>ETo!$I95*((1-Constantes!$D$19)*ETo!$K95+ETo!$L95)</f>
        <v>1.6803722470885329</v>
      </c>
      <c r="H95" s="135">
        <v>1.3396088446425769</v>
      </c>
      <c r="I95" s="135">
        <v>0</v>
      </c>
      <c r="J95" s="135">
        <v>0</v>
      </c>
      <c r="K95" s="52"/>
    </row>
    <row r="96" spans="2:11" x14ac:dyDescent="0.3">
      <c r="B96" s="51"/>
      <c r="C96" s="56">
        <v>91</v>
      </c>
      <c r="D96" s="135">
        <v>12.2</v>
      </c>
      <c r="E96" s="135">
        <v>-6.2</v>
      </c>
      <c r="F96" s="135">
        <v>0</v>
      </c>
      <c r="G96" s="135">
        <f>ETo!$I96*((1-Constantes!$D$19)*ETo!$K96+ETo!$L96)</f>
        <v>1.626589803143095</v>
      </c>
      <c r="H96" s="135">
        <v>1.3151425955461176</v>
      </c>
      <c r="I96" s="135">
        <v>0</v>
      </c>
      <c r="J96" s="135">
        <v>0</v>
      </c>
      <c r="K96" s="52"/>
    </row>
    <row r="97" spans="2:11" x14ac:dyDescent="0.3">
      <c r="B97" s="51"/>
      <c r="C97" s="56">
        <v>92</v>
      </c>
      <c r="D97" s="135">
        <v>14.8</v>
      </c>
      <c r="E97" s="135">
        <v>-6.4</v>
      </c>
      <c r="F97" s="135">
        <v>0</v>
      </c>
      <c r="G97" s="135">
        <f>ETo!$I97*((1-Constantes!$D$19)*ETo!$K97+ETo!$L97)</f>
        <v>1.6744105682502874</v>
      </c>
      <c r="H97" s="135">
        <v>1.2909660557627085</v>
      </c>
      <c r="I97" s="135">
        <v>0</v>
      </c>
      <c r="J97" s="135">
        <v>0</v>
      </c>
      <c r="K97" s="52"/>
    </row>
    <row r="98" spans="2:11" x14ac:dyDescent="0.3">
      <c r="B98" s="51"/>
      <c r="C98" s="56">
        <v>93</v>
      </c>
      <c r="D98" s="135">
        <v>13.4</v>
      </c>
      <c r="E98" s="135">
        <v>-4.5999999999999996</v>
      </c>
      <c r="F98" s="135">
        <v>0</v>
      </c>
      <c r="G98" s="135">
        <f>ETo!$I98*((1-Constantes!$D$19)*ETo!$K98+ETo!$L98)</f>
        <v>1.6758186630107321</v>
      </c>
      <c r="H98" s="135">
        <v>1.267419288466483</v>
      </c>
      <c r="I98" s="135">
        <v>0</v>
      </c>
      <c r="J98" s="135">
        <v>0</v>
      </c>
      <c r="K98" s="52"/>
    </row>
    <row r="99" spans="2:11" x14ac:dyDescent="0.3">
      <c r="B99" s="51"/>
      <c r="C99" s="56">
        <v>94</v>
      </c>
      <c r="D99" s="135">
        <v>13.6</v>
      </c>
      <c r="E99" s="135">
        <v>-5.2</v>
      </c>
      <c r="F99" s="135">
        <v>0</v>
      </c>
      <c r="G99" s="135">
        <f>ETo!$I99*((1-Constantes!$D$19)*ETo!$K99+ETo!$L99)</f>
        <v>1.6587997277725548</v>
      </c>
      <c r="H99" s="135">
        <v>1.244594277679641</v>
      </c>
      <c r="I99" s="135">
        <v>0</v>
      </c>
      <c r="J99" s="135">
        <v>0</v>
      </c>
      <c r="K99" s="52"/>
    </row>
    <row r="100" spans="2:11" x14ac:dyDescent="0.3">
      <c r="B100" s="51"/>
      <c r="C100" s="56">
        <v>95</v>
      </c>
      <c r="D100" s="135">
        <v>13</v>
      </c>
      <c r="E100" s="135">
        <v>-6.4</v>
      </c>
      <c r="F100" s="135">
        <v>0</v>
      </c>
      <c r="G100" s="135">
        <f>ETo!$I100*((1-Constantes!$D$19)*ETo!$K100+ETo!$L100)</f>
        <v>1.6100503774675399</v>
      </c>
      <c r="H100" s="135">
        <v>1.2226787994109447</v>
      </c>
      <c r="I100" s="135">
        <v>0</v>
      </c>
      <c r="J100" s="135">
        <v>0</v>
      </c>
      <c r="K100" s="52"/>
    </row>
    <row r="101" spans="2:11" x14ac:dyDescent="0.3">
      <c r="B101" s="51"/>
      <c r="C101" s="56">
        <v>96</v>
      </c>
      <c r="D101" s="135">
        <v>13.2</v>
      </c>
      <c r="E101" s="135">
        <v>-5.8</v>
      </c>
      <c r="F101" s="135">
        <v>0</v>
      </c>
      <c r="G101" s="135">
        <f>ETo!$I101*((1-Constantes!$D$19)*ETo!$K101+ETo!$L101)</f>
        <v>1.6202957328710883</v>
      </c>
      <c r="H101" s="135">
        <v>1.2011741946482384</v>
      </c>
      <c r="I101" s="135">
        <v>0</v>
      </c>
      <c r="J101" s="135">
        <v>0</v>
      </c>
      <c r="K101" s="52"/>
    </row>
    <row r="102" spans="2:11" x14ac:dyDescent="0.3">
      <c r="B102" s="51"/>
      <c r="C102" s="56">
        <v>97</v>
      </c>
      <c r="D102" s="135">
        <v>13.6</v>
      </c>
      <c r="E102" s="135">
        <v>-3.2</v>
      </c>
      <c r="F102" s="135">
        <v>3.1</v>
      </c>
      <c r="G102" s="135">
        <f>ETo!$I102*((1-Constantes!$D$19)*ETo!$K102+ETo!$L102)</f>
        <v>1.679770181958427</v>
      </c>
      <c r="H102" s="135">
        <v>1.2329503359332978</v>
      </c>
      <c r="I102" s="135">
        <v>0</v>
      </c>
      <c r="J102" s="135">
        <v>0</v>
      </c>
      <c r="K102" s="52"/>
    </row>
    <row r="103" spans="2:11" x14ac:dyDescent="0.3">
      <c r="B103" s="51"/>
      <c r="C103" s="56">
        <v>98</v>
      </c>
      <c r="D103" s="135">
        <v>12</v>
      </c>
      <c r="E103" s="135">
        <v>-1.4</v>
      </c>
      <c r="F103" s="135">
        <v>3.7</v>
      </c>
      <c r="G103" s="135">
        <f>ETo!$I103*((1-Constantes!$D$19)*ETo!$K103+ETo!$L103)</f>
        <v>1.6758707294795296</v>
      </c>
      <c r="H103" s="135">
        <v>1.2781099064504722</v>
      </c>
      <c r="I103" s="135">
        <v>0</v>
      </c>
      <c r="J103" s="135">
        <v>0</v>
      </c>
      <c r="K103" s="52"/>
    </row>
    <row r="104" spans="2:11" x14ac:dyDescent="0.3">
      <c r="B104" s="51"/>
      <c r="C104" s="56">
        <v>99</v>
      </c>
      <c r="D104" s="135">
        <v>12.4</v>
      </c>
      <c r="E104" s="135">
        <v>-3.4</v>
      </c>
      <c r="F104" s="135">
        <v>0</v>
      </c>
      <c r="G104" s="135">
        <f>ETo!$I104*((1-Constantes!$D$19)*ETo!$K104+ETo!$L104)</f>
        <v>1.6317758451134927</v>
      </c>
      <c r="H104" s="135">
        <v>1.2498383068053016</v>
      </c>
      <c r="I104" s="135">
        <v>0</v>
      </c>
      <c r="J104" s="135">
        <v>0</v>
      </c>
      <c r="K104" s="52"/>
    </row>
    <row r="105" spans="2:11" x14ac:dyDescent="0.3">
      <c r="B105" s="51"/>
      <c r="C105" s="56">
        <v>100</v>
      </c>
      <c r="D105" s="135">
        <v>12.8</v>
      </c>
      <c r="E105" s="135">
        <v>-0.6</v>
      </c>
      <c r="F105" s="135">
        <v>0</v>
      </c>
      <c r="G105" s="135">
        <f>ETo!$I105*((1-Constantes!$D$19)*ETo!$K105+ETo!$L105)</f>
        <v>1.6943686513840721</v>
      </c>
      <c r="H105" s="135">
        <v>1.2260341587066781</v>
      </c>
      <c r="I105" s="135">
        <v>0</v>
      </c>
      <c r="J105" s="135">
        <v>0</v>
      </c>
      <c r="K105" s="52"/>
    </row>
    <row r="106" spans="2:11" x14ac:dyDescent="0.3">
      <c r="B106" s="51"/>
      <c r="C106" s="56">
        <v>101</v>
      </c>
      <c r="D106" s="135">
        <v>14.4</v>
      </c>
      <c r="E106" s="135">
        <v>-3.4</v>
      </c>
      <c r="F106" s="135">
        <v>0</v>
      </c>
      <c r="G106" s="135">
        <f>ETo!$I106*((1-Constantes!$D$19)*ETo!$K106+ETo!$L106)</f>
        <v>1.6590980161480307</v>
      </c>
      <c r="H106" s="135">
        <v>1.2031432897938044</v>
      </c>
      <c r="I106" s="135">
        <v>0</v>
      </c>
      <c r="J106" s="135">
        <v>0</v>
      </c>
      <c r="K106" s="52"/>
    </row>
    <row r="107" spans="2:11" x14ac:dyDescent="0.3">
      <c r="B107" s="51"/>
      <c r="C107" s="56">
        <v>102</v>
      </c>
      <c r="D107" s="135">
        <v>15</v>
      </c>
      <c r="E107" s="135">
        <v>-3.2</v>
      </c>
      <c r="F107" s="135">
        <v>0</v>
      </c>
      <c r="G107" s="135">
        <f>ETo!$I107*((1-Constantes!$D$19)*ETo!$K107+ETo!$L107)</f>
        <v>1.6679658157768276</v>
      </c>
      <c r="H107" s="135">
        <v>1.1807566961369567</v>
      </c>
      <c r="I107" s="135">
        <v>0</v>
      </c>
      <c r="J107" s="135">
        <v>0</v>
      </c>
      <c r="K107" s="52"/>
    </row>
    <row r="108" spans="2:11" x14ac:dyDescent="0.3">
      <c r="B108" s="51"/>
      <c r="C108" s="56">
        <v>103</v>
      </c>
      <c r="D108" s="135">
        <v>11.6</v>
      </c>
      <c r="E108" s="135">
        <v>-2</v>
      </c>
      <c r="F108" s="135">
        <v>0</v>
      </c>
      <c r="G108" s="135">
        <f>ETo!$I108*((1-Constantes!$D$19)*ETo!$K108+ETo!$L108)</f>
        <v>1.611134957772264</v>
      </c>
      <c r="H108" s="135">
        <v>1.1593326141471956</v>
      </c>
      <c r="I108" s="135">
        <v>0</v>
      </c>
      <c r="J108" s="135">
        <v>0</v>
      </c>
      <c r="K108" s="52"/>
    </row>
    <row r="109" spans="2:11" x14ac:dyDescent="0.3">
      <c r="B109" s="51"/>
      <c r="C109" s="56">
        <v>104</v>
      </c>
      <c r="D109" s="135">
        <v>13.4</v>
      </c>
      <c r="E109" s="135">
        <v>0.6</v>
      </c>
      <c r="F109" s="135">
        <v>0</v>
      </c>
      <c r="G109" s="135">
        <f>ETo!$I109*((1-Constantes!$D$19)*ETo!$K109+ETo!$L109)</f>
        <v>1.6981084796050456</v>
      </c>
      <c r="H109" s="135">
        <v>1.1377426982622714</v>
      </c>
      <c r="I109" s="135">
        <v>0</v>
      </c>
      <c r="J109" s="135">
        <v>0</v>
      </c>
      <c r="K109" s="52"/>
    </row>
    <row r="110" spans="2:11" x14ac:dyDescent="0.3">
      <c r="B110" s="51"/>
      <c r="C110" s="56">
        <v>105</v>
      </c>
      <c r="D110" s="135">
        <v>13.6</v>
      </c>
      <c r="E110" s="135">
        <v>-4</v>
      </c>
      <c r="F110" s="135">
        <v>0</v>
      </c>
      <c r="G110" s="135">
        <f>ETo!$I110*((1-Constantes!$D$19)*ETo!$K110+ETo!$L110)</f>
        <v>1.593850600380126</v>
      </c>
      <c r="H110" s="135">
        <v>1.1173921051572326</v>
      </c>
      <c r="I110" s="135">
        <v>0</v>
      </c>
      <c r="J110" s="135">
        <v>0</v>
      </c>
      <c r="K110" s="52"/>
    </row>
    <row r="111" spans="2:11" x14ac:dyDescent="0.3">
      <c r="B111" s="51"/>
      <c r="C111" s="56">
        <v>106</v>
      </c>
      <c r="D111" s="135">
        <v>15.2</v>
      </c>
      <c r="E111" s="135">
        <v>-4.2</v>
      </c>
      <c r="F111" s="135">
        <v>0</v>
      </c>
      <c r="G111" s="135">
        <f>ETo!$I111*((1-Constantes!$D$19)*ETo!$K111+ETo!$L111)</f>
        <v>1.615168993355838</v>
      </c>
      <c r="H111" s="135">
        <v>1.0973055341692701</v>
      </c>
      <c r="I111" s="135">
        <v>0</v>
      </c>
      <c r="J111" s="135">
        <v>0</v>
      </c>
      <c r="K111" s="52"/>
    </row>
    <row r="112" spans="2:11" x14ac:dyDescent="0.3">
      <c r="B112" s="51"/>
      <c r="C112" s="56">
        <v>107</v>
      </c>
      <c r="D112" s="135">
        <v>15.6</v>
      </c>
      <c r="E112" s="135">
        <v>-5.4</v>
      </c>
      <c r="F112" s="135">
        <v>0</v>
      </c>
      <c r="G112" s="135">
        <f>ETo!$I112*((1-Constantes!$D$19)*ETo!$K112+ETo!$L112)</f>
        <v>1.58920684385639</v>
      </c>
      <c r="H112" s="135">
        <v>1.0778062093853245</v>
      </c>
      <c r="I112" s="135">
        <v>0</v>
      </c>
      <c r="J112" s="135">
        <v>0</v>
      </c>
      <c r="K112" s="52"/>
    </row>
    <row r="113" spans="2:11" x14ac:dyDescent="0.3">
      <c r="B113" s="51"/>
      <c r="C113" s="56">
        <v>108</v>
      </c>
      <c r="D113" s="135">
        <v>14</v>
      </c>
      <c r="E113" s="135">
        <v>-5.2</v>
      </c>
      <c r="F113" s="135">
        <v>0</v>
      </c>
      <c r="G113" s="135">
        <f>ETo!$I113*((1-Constantes!$D$19)*ETo!$K113+ETo!$L113)</f>
        <v>1.5507378441420092</v>
      </c>
      <c r="H113" s="135">
        <v>1.0589538867353285</v>
      </c>
      <c r="I113" s="135">
        <v>0</v>
      </c>
      <c r="J113" s="135">
        <v>0</v>
      </c>
      <c r="K113" s="52"/>
    </row>
    <row r="114" spans="2:11" x14ac:dyDescent="0.3">
      <c r="B114" s="51"/>
      <c r="C114" s="56">
        <v>109</v>
      </c>
      <c r="D114" s="135">
        <v>15</v>
      </c>
      <c r="E114" s="135">
        <v>-5.6</v>
      </c>
      <c r="F114" s="135">
        <v>0</v>
      </c>
      <c r="G114" s="135">
        <f>ETo!$I114*((1-Constantes!$D$19)*ETo!$K114+ETo!$L114)</f>
        <v>1.5546808465365236</v>
      </c>
      <c r="H114" s="135">
        <v>1.0404220175145216</v>
      </c>
      <c r="I114" s="135">
        <v>0</v>
      </c>
      <c r="J114" s="135">
        <v>0</v>
      </c>
      <c r="K114" s="52"/>
    </row>
    <row r="115" spans="2:11" x14ac:dyDescent="0.3">
      <c r="B115" s="51"/>
      <c r="C115" s="56">
        <v>110</v>
      </c>
      <c r="D115" s="135">
        <v>15.2</v>
      </c>
      <c r="E115" s="135">
        <v>-5.4</v>
      </c>
      <c r="F115" s="135">
        <v>0</v>
      </c>
      <c r="G115" s="135">
        <f>ETo!$I115*((1-Constantes!$D$19)*ETo!$K115+ETo!$L115)</f>
        <v>1.5542833100827922</v>
      </c>
      <c r="H115" s="135">
        <v>1.0222269768581513</v>
      </c>
      <c r="I115" s="135">
        <v>0</v>
      </c>
      <c r="J115" s="135">
        <v>0</v>
      </c>
      <c r="K115" s="52"/>
    </row>
    <row r="116" spans="2:11" x14ac:dyDescent="0.3">
      <c r="B116" s="51"/>
      <c r="C116" s="56">
        <v>111</v>
      </c>
      <c r="D116" s="135">
        <v>13.8</v>
      </c>
      <c r="E116" s="135">
        <v>-5.6</v>
      </c>
      <c r="F116" s="135">
        <v>0</v>
      </c>
      <c r="G116" s="135">
        <f>ETo!$I116*((1-Constantes!$D$19)*ETo!$K116+ETo!$L116)</f>
        <v>1.5121986589221676</v>
      </c>
      <c r="H116" s="135">
        <v>1.0057763005875822</v>
      </c>
      <c r="I116" s="135">
        <v>0</v>
      </c>
      <c r="J116" s="135">
        <v>0</v>
      </c>
      <c r="K116" s="52"/>
    </row>
    <row r="117" spans="2:11" x14ac:dyDescent="0.3">
      <c r="B117" s="51"/>
      <c r="C117" s="56">
        <v>112</v>
      </c>
      <c r="D117" s="135">
        <v>14</v>
      </c>
      <c r="E117" s="135">
        <v>-4.2</v>
      </c>
      <c r="F117" s="135">
        <v>0</v>
      </c>
      <c r="G117" s="135">
        <f>ETo!$I117*((1-Constantes!$D$19)*ETo!$K117+ETo!$L117)</f>
        <v>1.536617997324194</v>
      </c>
      <c r="H117" s="135">
        <v>0.99711227682307901</v>
      </c>
      <c r="I117" s="135">
        <v>0</v>
      </c>
      <c r="J117" s="135">
        <v>0</v>
      </c>
      <c r="K117" s="52"/>
    </row>
    <row r="118" spans="2:11" x14ac:dyDescent="0.3">
      <c r="B118" s="51"/>
      <c r="C118" s="56">
        <v>113</v>
      </c>
      <c r="D118" s="135">
        <v>12.4</v>
      </c>
      <c r="E118" s="135">
        <v>-1.4</v>
      </c>
      <c r="F118" s="135">
        <v>0</v>
      </c>
      <c r="G118" s="135">
        <f>ETo!$I118*((1-Constantes!$D$19)*ETo!$K118+ETo!$L118)</f>
        <v>1.5524837773350242</v>
      </c>
      <c r="H118" s="135">
        <v>0.98991088583881615</v>
      </c>
      <c r="I118" s="135">
        <v>0</v>
      </c>
      <c r="J118" s="135">
        <v>0</v>
      </c>
      <c r="K118" s="52"/>
    </row>
    <row r="119" spans="2:11" x14ac:dyDescent="0.3">
      <c r="B119" s="51"/>
      <c r="C119" s="56">
        <v>114</v>
      </c>
      <c r="D119" s="135">
        <v>11.6</v>
      </c>
      <c r="E119" s="135">
        <v>-1.6</v>
      </c>
      <c r="F119" s="135">
        <v>10.199999999999999</v>
      </c>
      <c r="G119" s="135">
        <f>ETo!$I119*((1-Constantes!$D$19)*ETo!$K119+ETo!$L119)</f>
        <v>1.5230369498638301</v>
      </c>
      <c r="H119" s="135">
        <v>1.8356341953950777</v>
      </c>
      <c r="I119" s="135">
        <v>0</v>
      </c>
      <c r="J119" s="135">
        <v>0</v>
      </c>
      <c r="K119" s="52"/>
    </row>
    <row r="120" spans="2:11" x14ac:dyDescent="0.3">
      <c r="B120" s="51"/>
      <c r="C120" s="56">
        <v>115</v>
      </c>
      <c r="D120" s="135">
        <v>11.8</v>
      </c>
      <c r="E120" s="135">
        <v>0</v>
      </c>
      <c r="F120" s="135">
        <v>0</v>
      </c>
      <c r="G120" s="135">
        <f>ETo!$I120*((1-Constantes!$D$19)*ETo!$K120+ETo!$L120)</f>
        <v>1.5508346971131459</v>
      </c>
      <c r="H120" s="135">
        <v>1.1141552147920808</v>
      </c>
      <c r="I120" s="135">
        <v>0</v>
      </c>
      <c r="J120" s="135">
        <v>0</v>
      </c>
      <c r="K120" s="52"/>
    </row>
    <row r="121" spans="2:11" x14ac:dyDescent="0.3">
      <c r="B121" s="51"/>
      <c r="C121" s="56">
        <v>116</v>
      </c>
      <c r="D121" s="135">
        <v>11.2</v>
      </c>
      <c r="E121" s="135">
        <v>1.2</v>
      </c>
      <c r="F121" s="135">
        <v>0.9</v>
      </c>
      <c r="G121" s="135">
        <f>ETo!$I121*((1-Constantes!$D$19)*ETo!$K121+ETo!$L121)</f>
        <v>1.5539516319649624</v>
      </c>
      <c r="H121" s="135">
        <v>1.1084253157369801</v>
      </c>
      <c r="I121" s="135">
        <v>0</v>
      </c>
      <c r="J121" s="135">
        <v>0</v>
      </c>
      <c r="K121" s="52"/>
    </row>
    <row r="122" spans="2:11" x14ac:dyDescent="0.3">
      <c r="B122" s="51"/>
      <c r="C122" s="56">
        <v>117</v>
      </c>
      <c r="D122" s="135">
        <v>12.4</v>
      </c>
      <c r="E122" s="135">
        <v>-3.2</v>
      </c>
      <c r="F122" s="135">
        <v>0</v>
      </c>
      <c r="G122" s="135">
        <f>ETo!$I122*((1-Constantes!$D$19)*ETo!$K122+ETo!$L122)</f>
        <v>1.4804900228681646</v>
      </c>
      <c r="H122" s="135">
        <v>1.0878180419799051</v>
      </c>
      <c r="I122" s="135">
        <v>0</v>
      </c>
      <c r="J122" s="135">
        <v>0</v>
      </c>
      <c r="K122" s="52"/>
    </row>
    <row r="123" spans="2:11" x14ac:dyDescent="0.3">
      <c r="B123" s="51"/>
      <c r="C123" s="56">
        <v>118</v>
      </c>
      <c r="D123" s="135">
        <v>12.2</v>
      </c>
      <c r="E123" s="135">
        <v>-1.2</v>
      </c>
      <c r="F123" s="135">
        <v>8.1</v>
      </c>
      <c r="G123" s="135">
        <f>ETo!$I123*((1-Constantes!$D$19)*ETo!$K123+ETo!$L123)</f>
        <v>1.5077303250401377</v>
      </c>
      <c r="H123" s="135">
        <v>1.555037084969872</v>
      </c>
      <c r="I123" s="135">
        <v>0</v>
      </c>
      <c r="J123" s="135">
        <v>0</v>
      </c>
      <c r="K123" s="52"/>
    </row>
    <row r="124" spans="2:11" x14ac:dyDescent="0.3">
      <c r="B124" s="51"/>
      <c r="C124" s="56">
        <v>119</v>
      </c>
      <c r="D124" s="135">
        <v>11.8</v>
      </c>
      <c r="E124" s="135">
        <v>-1</v>
      </c>
      <c r="F124" s="135">
        <v>0</v>
      </c>
      <c r="G124" s="135">
        <f>ETo!$I124*((1-Constantes!$D$19)*ETo!$K124+ETo!$L124)</f>
        <v>1.4948770278611621</v>
      </c>
      <c r="H124" s="135">
        <v>1.1757706094608589</v>
      </c>
      <c r="I124" s="135">
        <v>0</v>
      </c>
      <c r="J124" s="135">
        <v>0</v>
      </c>
      <c r="K124" s="52"/>
    </row>
    <row r="125" spans="2:11" x14ac:dyDescent="0.3">
      <c r="B125" s="51"/>
      <c r="C125" s="56">
        <v>120</v>
      </c>
      <c r="D125" s="135">
        <v>13.2</v>
      </c>
      <c r="E125" s="135">
        <v>-1.4</v>
      </c>
      <c r="F125" s="135">
        <v>0.6</v>
      </c>
      <c r="G125" s="135">
        <f>ETo!$I125*((1-Constantes!$D$19)*ETo!$K125+ETo!$L125)</f>
        <v>1.5058277111203162</v>
      </c>
      <c r="H125" s="135">
        <v>1.1620781428386986</v>
      </c>
      <c r="I125" s="135">
        <v>0</v>
      </c>
      <c r="J125" s="135">
        <v>0</v>
      </c>
      <c r="K125" s="52"/>
    </row>
    <row r="126" spans="2:11" x14ac:dyDescent="0.3">
      <c r="B126" s="51"/>
      <c r="C126" s="56">
        <v>121</v>
      </c>
      <c r="D126" s="135">
        <v>12.4</v>
      </c>
      <c r="E126" s="135">
        <v>-2.6</v>
      </c>
      <c r="F126" s="135">
        <v>0</v>
      </c>
      <c r="G126" s="135">
        <f>ETo!$I126*((1-Constantes!$D$19)*ETo!$K126+ETo!$L126)</f>
        <v>1.4576771797101951</v>
      </c>
      <c r="H126" s="135">
        <v>1.1388630336687524</v>
      </c>
      <c r="I126" s="135">
        <v>0</v>
      </c>
      <c r="J126" s="135">
        <v>0</v>
      </c>
      <c r="K126" s="52"/>
    </row>
    <row r="127" spans="2:11" x14ac:dyDescent="0.3">
      <c r="B127" s="51"/>
      <c r="C127" s="56">
        <v>122</v>
      </c>
      <c r="D127" s="135">
        <v>14.4</v>
      </c>
      <c r="E127" s="135">
        <v>-2.8</v>
      </c>
      <c r="F127" s="135">
        <v>0</v>
      </c>
      <c r="G127" s="135">
        <f>ETo!$I127*((1-Constantes!$D$19)*ETo!$K127+ETo!$L127)</f>
        <v>1.4841756395705392</v>
      </c>
      <c r="H127" s="135">
        <v>1.116150289840516</v>
      </c>
      <c r="I127" s="135">
        <v>0</v>
      </c>
      <c r="J127" s="135">
        <v>0</v>
      </c>
      <c r="K127" s="52"/>
    </row>
    <row r="128" spans="2:11" x14ac:dyDescent="0.3">
      <c r="B128" s="51"/>
      <c r="C128" s="56">
        <v>123</v>
      </c>
      <c r="D128" s="135">
        <v>13.2</v>
      </c>
      <c r="E128" s="135">
        <v>-3.6</v>
      </c>
      <c r="F128" s="135">
        <v>0</v>
      </c>
      <c r="G128" s="135">
        <f>ETo!$I128*((1-Constantes!$D$19)*ETo!$K128+ETo!$L128)</f>
        <v>1.4366451102519904</v>
      </c>
      <c r="H128" s="135">
        <v>1.0945146835258379</v>
      </c>
      <c r="I128" s="135">
        <v>0</v>
      </c>
      <c r="J128" s="135">
        <v>0</v>
      </c>
      <c r="K128" s="52"/>
    </row>
    <row r="129" spans="2:11" x14ac:dyDescent="0.3">
      <c r="B129" s="51"/>
      <c r="C129" s="56">
        <v>124</v>
      </c>
      <c r="D129" s="135">
        <v>12</v>
      </c>
      <c r="E129" s="135">
        <v>-4</v>
      </c>
      <c r="F129" s="135">
        <v>0</v>
      </c>
      <c r="G129" s="135">
        <f>ETo!$I129*((1-Constantes!$D$19)*ETo!$K129+ETo!$L129)</f>
        <v>1.397478262060762</v>
      </c>
      <c r="H129" s="135">
        <v>1.0737958534403118</v>
      </c>
      <c r="I129" s="135">
        <v>0</v>
      </c>
      <c r="J129" s="135">
        <v>0</v>
      </c>
      <c r="K129" s="52"/>
    </row>
    <row r="130" spans="2:11" x14ac:dyDescent="0.3">
      <c r="B130" s="51"/>
      <c r="C130" s="56">
        <v>125</v>
      </c>
      <c r="D130" s="135">
        <v>11</v>
      </c>
      <c r="E130" s="135">
        <v>-3.8</v>
      </c>
      <c r="F130" s="135">
        <v>2</v>
      </c>
      <c r="G130" s="135">
        <f>ETo!$I130*((1-Constantes!$D$19)*ETo!$K130+ETo!$L130)</f>
        <v>1.374047366908923</v>
      </c>
      <c r="H130" s="135">
        <v>1.0881558455665621</v>
      </c>
      <c r="I130" s="135">
        <v>0</v>
      </c>
      <c r="J130" s="135">
        <v>0</v>
      </c>
      <c r="K130" s="52"/>
    </row>
    <row r="131" spans="2:11" x14ac:dyDescent="0.3">
      <c r="B131" s="51"/>
      <c r="C131" s="56">
        <v>126</v>
      </c>
      <c r="D131" s="135">
        <v>10.8</v>
      </c>
      <c r="E131" s="135">
        <v>-3.6</v>
      </c>
      <c r="F131" s="135">
        <v>0</v>
      </c>
      <c r="G131" s="135">
        <f>ETo!$I131*((1-Constantes!$D$19)*ETo!$K131+ETo!$L131)</f>
        <v>1.3659885051812004</v>
      </c>
      <c r="H131" s="135">
        <v>1.0675568963617086</v>
      </c>
      <c r="I131" s="135">
        <v>0</v>
      </c>
      <c r="J131" s="135">
        <v>0</v>
      </c>
      <c r="K131" s="52"/>
    </row>
    <row r="132" spans="2:11" x14ac:dyDescent="0.3">
      <c r="B132" s="51"/>
      <c r="C132" s="56">
        <v>127</v>
      </c>
      <c r="D132" s="135">
        <v>11.8</v>
      </c>
      <c r="E132" s="135">
        <v>-4.5999999999999996</v>
      </c>
      <c r="F132" s="135">
        <v>0</v>
      </c>
      <c r="G132" s="135">
        <f>ETo!$I132*((1-Constantes!$D$19)*ETo!$K132+ETo!$L132)</f>
        <v>1.3580013534452755</v>
      </c>
      <c r="H132" s="135">
        <v>1.0475575866830587</v>
      </c>
      <c r="I132" s="135">
        <v>0</v>
      </c>
      <c r="J132" s="135">
        <v>0</v>
      </c>
      <c r="K132" s="52"/>
    </row>
    <row r="133" spans="2:11" x14ac:dyDescent="0.3">
      <c r="B133" s="51"/>
      <c r="C133" s="56">
        <v>128</v>
      </c>
      <c r="D133" s="135">
        <v>11</v>
      </c>
      <c r="E133" s="135">
        <v>-4</v>
      </c>
      <c r="F133" s="135">
        <v>0</v>
      </c>
      <c r="G133" s="135">
        <f>ETo!$I133*((1-Constantes!$D$19)*ETo!$K133+ETo!$L133)</f>
        <v>1.3463635222137627</v>
      </c>
      <c r="H133" s="135">
        <v>1.0281443323785315</v>
      </c>
      <c r="I133" s="135">
        <v>0</v>
      </c>
      <c r="J133" s="135">
        <v>0</v>
      </c>
      <c r="K133" s="52"/>
    </row>
    <row r="134" spans="2:11" x14ac:dyDescent="0.3">
      <c r="B134" s="51"/>
      <c r="C134" s="56">
        <v>129</v>
      </c>
      <c r="D134" s="135">
        <v>12</v>
      </c>
      <c r="E134" s="135">
        <v>-2.8</v>
      </c>
      <c r="F134" s="135">
        <v>0</v>
      </c>
      <c r="G134" s="135">
        <f>ETo!$I134*((1-Constantes!$D$19)*ETo!$K134+ETo!$L134)</f>
        <v>1.379409102204467</v>
      </c>
      <c r="H134" s="135">
        <v>1.0089298279955581</v>
      </c>
      <c r="I134" s="135">
        <v>0</v>
      </c>
      <c r="J134" s="135">
        <v>0</v>
      </c>
      <c r="K134" s="52"/>
    </row>
    <row r="135" spans="2:11" x14ac:dyDescent="0.3">
      <c r="B135" s="51"/>
      <c r="C135" s="56">
        <v>130</v>
      </c>
      <c r="D135" s="135">
        <v>12.4</v>
      </c>
      <c r="E135" s="135">
        <v>-2.2000000000000002</v>
      </c>
      <c r="F135" s="135">
        <v>0</v>
      </c>
      <c r="G135" s="135">
        <f>ETo!$I135*((1-Constantes!$D$19)*ETo!$K135+ETo!$L135)</f>
        <v>1.3899725723233145</v>
      </c>
      <c r="H135" s="135">
        <v>0.99007482065739805</v>
      </c>
      <c r="I135" s="135">
        <v>0</v>
      </c>
      <c r="J135" s="135">
        <v>0</v>
      </c>
      <c r="K135" s="52"/>
    </row>
    <row r="136" spans="2:11" x14ac:dyDescent="0.3">
      <c r="B136" s="51"/>
      <c r="C136" s="56">
        <v>131</v>
      </c>
      <c r="D136" s="135">
        <v>14.6</v>
      </c>
      <c r="E136" s="135">
        <v>-7.8</v>
      </c>
      <c r="F136" s="135">
        <v>0</v>
      </c>
      <c r="G136" s="135">
        <f>ETo!$I136*((1-Constantes!$D$19)*ETo!$K136+ETo!$L136)</f>
        <v>1.3195578468270595</v>
      </c>
      <c r="H136" s="135">
        <v>0.97217013141297071</v>
      </c>
      <c r="I136" s="135">
        <v>0</v>
      </c>
      <c r="J136" s="135">
        <v>0</v>
      </c>
      <c r="K136" s="52"/>
    </row>
    <row r="137" spans="2:11" x14ac:dyDescent="0.3">
      <c r="B137" s="51"/>
      <c r="C137" s="56">
        <v>132</v>
      </c>
      <c r="D137" s="135">
        <v>13.8</v>
      </c>
      <c r="E137" s="135">
        <v>-7.6</v>
      </c>
      <c r="F137" s="135">
        <v>0</v>
      </c>
      <c r="G137" s="135">
        <f>ETo!$I137*((1-Constantes!$D$19)*ETo!$K137+ETo!$L137)</f>
        <v>1.3011578977668812</v>
      </c>
      <c r="H137" s="135">
        <v>0.95477559197804296</v>
      </c>
      <c r="I137" s="135">
        <v>0</v>
      </c>
      <c r="J137" s="135">
        <v>0</v>
      </c>
      <c r="K137" s="52"/>
    </row>
    <row r="138" spans="2:11" x14ac:dyDescent="0.3">
      <c r="B138" s="51"/>
      <c r="C138" s="56">
        <v>133</v>
      </c>
      <c r="D138" s="135">
        <v>14</v>
      </c>
      <c r="E138" s="135">
        <v>-8.8000000000000007</v>
      </c>
      <c r="F138" s="135">
        <v>0</v>
      </c>
      <c r="G138" s="135">
        <f>ETo!$I138*((1-Constantes!$D$19)*ETo!$K138+ETo!$L138)</f>
        <v>1.2758108437044853</v>
      </c>
      <c r="H138" s="135">
        <v>0.93791702861968529</v>
      </c>
      <c r="I138" s="135">
        <v>0</v>
      </c>
      <c r="J138" s="135">
        <v>0</v>
      </c>
      <c r="K138" s="52"/>
    </row>
    <row r="139" spans="2:11" x14ac:dyDescent="0.3">
      <c r="B139" s="51"/>
      <c r="C139" s="56">
        <v>134</v>
      </c>
      <c r="D139" s="135">
        <v>11.6</v>
      </c>
      <c r="E139" s="135">
        <v>-11.6</v>
      </c>
      <c r="F139" s="135">
        <v>0</v>
      </c>
      <c r="G139" s="135">
        <f>ETo!$I139*((1-Constantes!$D$19)*ETo!$K139+ETo!$L139)</f>
        <v>0</v>
      </c>
      <c r="H139" s="135">
        <v>0.93065552894967285</v>
      </c>
      <c r="I139" s="135">
        <v>0</v>
      </c>
      <c r="J139" s="135">
        <v>0</v>
      </c>
      <c r="K139" s="52"/>
    </row>
    <row r="140" spans="2:11" x14ac:dyDescent="0.3">
      <c r="B140" s="51"/>
      <c r="C140" s="56">
        <v>135</v>
      </c>
      <c r="D140" s="135">
        <v>12</v>
      </c>
      <c r="E140" s="135">
        <v>-9.1999999999999993</v>
      </c>
      <c r="F140" s="135">
        <v>0</v>
      </c>
      <c r="G140" s="135">
        <f>ETo!$I140*((1-Constantes!$D$19)*ETo!$K140+ETo!$L140)</f>
        <v>1.2191626957622281</v>
      </c>
      <c r="H140" s="135">
        <v>0.91461000737380871</v>
      </c>
      <c r="I140" s="135">
        <v>0</v>
      </c>
      <c r="J140" s="135">
        <v>0</v>
      </c>
      <c r="K140" s="52"/>
    </row>
    <row r="141" spans="2:11" x14ac:dyDescent="0.3">
      <c r="B141" s="51"/>
      <c r="C141" s="56">
        <v>136</v>
      </c>
      <c r="D141" s="135">
        <v>12.8</v>
      </c>
      <c r="E141" s="135">
        <v>-10</v>
      </c>
      <c r="F141" s="135">
        <v>0</v>
      </c>
      <c r="G141" s="135">
        <f>ETo!$I141*((1-Constantes!$D$19)*ETo!$K141+ETo!$L141)</f>
        <v>1.2125191725125177</v>
      </c>
      <c r="H141" s="135">
        <v>0.89890779251444053</v>
      </c>
      <c r="I141" s="135">
        <v>0</v>
      </c>
      <c r="J141" s="135">
        <v>0</v>
      </c>
      <c r="K141" s="52"/>
    </row>
    <row r="142" spans="2:11" x14ac:dyDescent="0.3">
      <c r="B142" s="51"/>
      <c r="C142" s="56">
        <v>137</v>
      </c>
      <c r="D142" s="135">
        <v>13</v>
      </c>
      <c r="E142" s="135">
        <v>-9.4</v>
      </c>
      <c r="F142" s="135">
        <v>0</v>
      </c>
      <c r="G142" s="135">
        <f>ETo!$I142*((1-Constantes!$D$19)*ETo!$K142+ETo!$L142)</f>
        <v>1.219962241069388</v>
      </c>
      <c r="H142" s="135">
        <v>0.88343394609853088</v>
      </c>
      <c r="I142" s="135">
        <v>0</v>
      </c>
      <c r="J142" s="135">
        <v>0</v>
      </c>
      <c r="K142" s="52"/>
    </row>
    <row r="143" spans="2:11" x14ac:dyDescent="0.3">
      <c r="B143" s="51"/>
      <c r="C143" s="56">
        <v>138</v>
      </c>
      <c r="D143" s="135">
        <v>12.8</v>
      </c>
      <c r="E143" s="135">
        <v>-12</v>
      </c>
      <c r="F143" s="135">
        <v>0</v>
      </c>
      <c r="G143" s="135">
        <f>ETo!$I143*((1-Constantes!$D$19)*ETo!$K143+ETo!$L143)</f>
        <v>1.1649884804919552</v>
      </c>
      <c r="H143" s="135">
        <v>0.86862549187580307</v>
      </c>
      <c r="I143" s="135">
        <v>0</v>
      </c>
      <c r="J143" s="135">
        <v>0</v>
      </c>
      <c r="K143" s="52"/>
    </row>
    <row r="144" spans="2:11" x14ac:dyDescent="0.3">
      <c r="B144" s="51"/>
      <c r="C144" s="56">
        <v>139</v>
      </c>
      <c r="D144" s="135">
        <v>13</v>
      </c>
      <c r="E144" s="135">
        <v>-13.4</v>
      </c>
      <c r="F144" s="135">
        <v>0</v>
      </c>
      <c r="G144" s="135">
        <f>ETo!$I144*((1-Constantes!$D$19)*ETo!$K144+ETo!$L144)</f>
        <v>0</v>
      </c>
      <c r="H144" s="135">
        <v>0.86225286973887616</v>
      </c>
      <c r="I144" s="135">
        <v>0</v>
      </c>
      <c r="J144" s="135">
        <v>0</v>
      </c>
      <c r="K144" s="52"/>
    </row>
    <row r="145" spans="2:11" x14ac:dyDescent="0.3">
      <c r="B145" s="51"/>
      <c r="C145" s="56">
        <v>140</v>
      </c>
      <c r="D145" s="135">
        <v>12.6</v>
      </c>
      <c r="E145" s="135">
        <v>-8.8000000000000007</v>
      </c>
      <c r="F145" s="135">
        <v>0</v>
      </c>
      <c r="G145" s="135">
        <f>ETo!$I145*((1-Constantes!$D$19)*ETo!$K145+ETo!$L145)</f>
        <v>1.2043027971223175</v>
      </c>
      <c r="H145" s="135">
        <v>0.84746959537395339</v>
      </c>
      <c r="I145" s="135">
        <v>0</v>
      </c>
      <c r="J145" s="135">
        <v>0</v>
      </c>
      <c r="K145" s="52"/>
    </row>
    <row r="146" spans="2:11" x14ac:dyDescent="0.3">
      <c r="B146" s="51"/>
      <c r="C146" s="56">
        <v>141</v>
      </c>
      <c r="D146" s="135">
        <v>12.2</v>
      </c>
      <c r="E146" s="135">
        <v>-10</v>
      </c>
      <c r="F146" s="135">
        <v>0</v>
      </c>
      <c r="G146" s="135">
        <f>ETo!$I146*((1-Constantes!$D$19)*ETo!$K146+ETo!$L146)</f>
        <v>1.1708905883428236</v>
      </c>
      <c r="H146" s="135">
        <v>0.83317171430768844</v>
      </c>
      <c r="I146" s="135">
        <v>0</v>
      </c>
      <c r="J146" s="135">
        <v>0</v>
      </c>
      <c r="K146" s="52"/>
    </row>
    <row r="147" spans="2:11" x14ac:dyDescent="0.3">
      <c r="B147" s="51"/>
      <c r="C147" s="56">
        <v>142</v>
      </c>
      <c r="D147" s="135">
        <v>13</v>
      </c>
      <c r="E147" s="135">
        <v>-9.6</v>
      </c>
      <c r="F147" s="135">
        <v>0</v>
      </c>
      <c r="G147" s="135">
        <f>ETo!$I147*((1-Constantes!$D$19)*ETo!$K147+ETo!$L147)</f>
        <v>1.1853993919818273</v>
      </c>
      <c r="H147" s="135">
        <v>0.81900743673374254</v>
      </c>
      <c r="I147" s="135">
        <v>0</v>
      </c>
      <c r="J147" s="135">
        <v>0</v>
      </c>
      <c r="K147" s="52"/>
    </row>
    <row r="148" spans="2:11" x14ac:dyDescent="0.3">
      <c r="B148" s="51"/>
      <c r="C148" s="56">
        <v>143</v>
      </c>
      <c r="D148" s="135">
        <v>11.8</v>
      </c>
      <c r="E148" s="135">
        <v>-8.4</v>
      </c>
      <c r="F148" s="135">
        <v>0</v>
      </c>
      <c r="G148" s="135">
        <f>ETo!$I148*((1-Constantes!$D$19)*ETo!$K148+ETo!$L148)</f>
        <v>1.179594758291143</v>
      </c>
      <c r="H148" s="135">
        <v>0.80572126642272268</v>
      </c>
      <c r="I148" s="135">
        <v>0</v>
      </c>
      <c r="J148" s="135">
        <v>0</v>
      </c>
      <c r="K148" s="52"/>
    </row>
    <row r="149" spans="2:11" x14ac:dyDescent="0.3">
      <c r="B149" s="51"/>
      <c r="C149" s="56">
        <v>144</v>
      </c>
      <c r="D149" s="135">
        <v>12.6</v>
      </c>
      <c r="E149" s="135">
        <v>-9.8000000000000007</v>
      </c>
      <c r="F149" s="135">
        <v>0</v>
      </c>
      <c r="G149" s="135">
        <f>ETo!$I149*((1-Constantes!$D$19)*ETo!$K149+ETo!$L149)</f>
        <v>1.1638659530157589</v>
      </c>
      <c r="H149" s="135">
        <v>0.79876102802433546</v>
      </c>
      <c r="I149" s="135">
        <v>0</v>
      </c>
      <c r="J149" s="135">
        <v>0</v>
      </c>
      <c r="K149" s="52"/>
    </row>
    <row r="150" spans="2:11" x14ac:dyDescent="0.3">
      <c r="B150" s="51"/>
      <c r="C150" s="56">
        <v>145</v>
      </c>
      <c r="D150" s="135">
        <v>12</v>
      </c>
      <c r="E150" s="135">
        <v>-9.4</v>
      </c>
      <c r="F150" s="135">
        <v>0</v>
      </c>
      <c r="G150" s="135">
        <f>ETo!$I150*((1-Constantes!$D$19)*ETo!$K150+ETo!$L150)</f>
        <v>1.1550746731282888</v>
      </c>
      <c r="H150" s="135">
        <v>0.79298859993389326</v>
      </c>
      <c r="I150" s="135">
        <v>0</v>
      </c>
      <c r="J150" s="135">
        <v>0</v>
      </c>
      <c r="K150" s="52"/>
    </row>
    <row r="151" spans="2:11" x14ac:dyDescent="0.3">
      <c r="B151" s="51"/>
      <c r="C151" s="56">
        <v>146</v>
      </c>
      <c r="D151" s="135">
        <v>13.2</v>
      </c>
      <c r="E151" s="135">
        <v>-9</v>
      </c>
      <c r="F151" s="135">
        <v>0</v>
      </c>
      <c r="G151" s="135">
        <f>ETo!$I151*((1-Constantes!$D$19)*ETo!$K151+ETo!$L151)</f>
        <v>1.1763895140180336</v>
      </c>
      <c r="H151" s="135">
        <v>0.7874644114817585</v>
      </c>
      <c r="I151" s="135">
        <v>0</v>
      </c>
      <c r="J151" s="135">
        <v>0</v>
      </c>
      <c r="K151" s="52"/>
    </row>
    <row r="152" spans="2:11" x14ac:dyDescent="0.3">
      <c r="B152" s="51"/>
      <c r="C152" s="56">
        <v>147</v>
      </c>
      <c r="D152" s="135">
        <v>13</v>
      </c>
      <c r="E152" s="135">
        <v>-9.6</v>
      </c>
      <c r="F152" s="135">
        <v>0</v>
      </c>
      <c r="G152" s="135">
        <f>ETo!$I152*((1-Constantes!$D$19)*ETo!$K152+ETo!$L152)</f>
        <v>1.1578756647326631</v>
      </c>
      <c r="H152" s="135">
        <v>0.7820164750866816</v>
      </c>
      <c r="I152" s="135">
        <v>0</v>
      </c>
      <c r="J152" s="135">
        <v>0</v>
      </c>
      <c r="K152" s="52"/>
    </row>
    <row r="153" spans="2:11" x14ac:dyDescent="0.3">
      <c r="B153" s="51"/>
      <c r="C153" s="56">
        <v>148</v>
      </c>
      <c r="D153" s="135">
        <v>12.6</v>
      </c>
      <c r="E153" s="135">
        <v>-9.1999999999999993</v>
      </c>
      <c r="F153" s="135">
        <v>0</v>
      </c>
      <c r="G153" s="135">
        <f>ETo!$I153*((1-Constantes!$D$19)*ETo!$K153+ETo!$L153)</f>
        <v>1.1528400167126878</v>
      </c>
      <c r="H153" s="135">
        <v>0.77661313465016879</v>
      </c>
      <c r="I153" s="135">
        <v>0</v>
      </c>
      <c r="J153" s="135">
        <v>0</v>
      </c>
      <c r="K153" s="52"/>
    </row>
    <row r="154" spans="2:11" x14ac:dyDescent="0.3">
      <c r="B154" s="51"/>
      <c r="C154" s="56">
        <v>149</v>
      </c>
      <c r="D154" s="135">
        <v>10.6</v>
      </c>
      <c r="E154" s="135">
        <v>-14.4</v>
      </c>
      <c r="F154" s="135">
        <v>0</v>
      </c>
      <c r="G154" s="135">
        <f>ETo!$I154*((1-Constantes!$D$19)*ETo!$K154+ETo!$L154)</f>
        <v>0</v>
      </c>
      <c r="H154" s="135">
        <v>0.77124867226788563</v>
      </c>
      <c r="I154" s="135">
        <v>0</v>
      </c>
      <c r="J154" s="135">
        <v>0</v>
      </c>
      <c r="K154" s="52"/>
    </row>
    <row r="155" spans="2:11" x14ac:dyDescent="0.3">
      <c r="B155" s="51"/>
      <c r="C155" s="56">
        <v>150</v>
      </c>
      <c r="D155" s="135">
        <v>12</v>
      </c>
      <c r="E155" s="135">
        <v>-13.8</v>
      </c>
      <c r="F155" s="135">
        <v>0</v>
      </c>
      <c r="G155" s="135">
        <f>ETo!$I155*((1-Constantes!$D$19)*ETo!$K155+ETo!$L155)</f>
        <v>0</v>
      </c>
      <c r="H155" s="135">
        <v>0.76592126499602142</v>
      </c>
      <c r="I155" s="135">
        <v>0</v>
      </c>
      <c r="J155" s="135">
        <v>0</v>
      </c>
      <c r="K155" s="52"/>
    </row>
    <row r="156" spans="2:11" x14ac:dyDescent="0.3">
      <c r="B156" s="51"/>
      <c r="C156" s="56">
        <v>151</v>
      </c>
      <c r="D156" s="135">
        <v>11.6</v>
      </c>
      <c r="E156" s="135">
        <v>-14.8</v>
      </c>
      <c r="F156" s="135">
        <v>0</v>
      </c>
      <c r="G156" s="135">
        <f>ETo!$I156*((1-Constantes!$D$19)*ETo!$K156+ETo!$L156)</f>
        <v>0</v>
      </c>
      <c r="H156" s="135">
        <v>0.76063065687516584</v>
      </c>
      <c r="I156" s="135">
        <v>0</v>
      </c>
      <c r="J156" s="135">
        <v>0</v>
      </c>
      <c r="K156" s="52"/>
    </row>
    <row r="157" spans="2:11" x14ac:dyDescent="0.3">
      <c r="B157" s="51"/>
      <c r="C157" s="56">
        <v>152</v>
      </c>
      <c r="D157" s="135">
        <v>12</v>
      </c>
      <c r="E157" s="135">
        <v>-14.6</v>
      </c>
      <c r="F157" s="135">
        <v>0</v>
      </c>
      <c r="G157" s="135">
        <f>ETo!$I157*((1-Constantes!$D$19)*ETo!$K157+ETo!$L157)</f>
        <v>0</v>
      </c>
      <c r="H157" s="135">
        <v>0.75537659371396815</v>
      </c>
      <c r="I157" s="135">
        <v>0</v>
      </c>
      <c r="J157" s="135">
        <v>0</v>
      </c>
      <c r="K157" s="52"/>
    </row>
    <row r="158" spans="2:11" x14ac:dyDescent="0.3">
      <c r="B158" s="51"/>
      <c r="C158" s="56">
        <v>153</v>
      </c>
      <c r="D158" s="135">
        <v>13.2</v>
      </c>
      <c r="E158" s="135">
        <v>-11.6</v>
      </c>
      <c r="F158" s="135">
        <v>0</v>
      </c>
      <c r="G158" s="135">
        <f>ETo!$I158*((1-Constantes!$D$19)*ETo!$K158+ETo!$L158)</f>
        <v>1.1013025280838717</v>
      </c>
      <c r="H158" s="135">
        <v>0.75015856067480413</v>
      </c>
      <c r="I158" s="135">
        <v>0</v>
      </c>
      <c r="J158" s="135">
        <v>0</v>
      </c>
      <c r="K158" s="52"/>
    </row>
    <row r="159" spans="2:11" x14ac:dyDescent="0.3">
      <c r="B159" s="51"/>
      <c r="C159" s="56">
        <v>154</v>
      </c>
      <c r="D159" s="135">
        <v>3.6</v>
      </c>
      <c r="E159" s="135">
        <v>-3.6</v>
      </c>
      <c r="F159" s="135">
        <v>15.6</v>
      </c>
      <c r="G159" s="135">
        <f>ETo!$I159*((1-Constantes!$D$19)*ETo!$K159+ETo!$L159)</f>
        <v>0</v>
      </c>
      <c r="H159" s="135">
        <v>3.0113746859840704</v>
      </c>
      <c r="I159" s="135">
        <v>0</v>
      </c>
      <c r="J159" s="135">
        <v>0</v>
      </c>
      <c r="K159" s="52"/>
    </row>
    <row r="160" spans="2:11" x14ac:dyDescent="0.3">
      <c r="B160" s="51"/>
      <c r="C160" s="56">
        <v>155</v>
      </c>
      <c r="D160" s="135">
        <v>6.8</v>
      </c>
      <c r="E160" s="135">
        <v>-2.6</v>
      </c>
      <c r="F160" s="135">
        <v>0</v>
      </c>
      <c r="G160" s="135">
        <f>ETo!$I160*((1-Constantes!$D$19)*ETo!$K160+ETo!$L160)</f>
        <v>1.1351982680242854</v>
      </c>
      <c r="H160" s="135">
        <v>0.95848627717271795</v>
      </c>
      <c r="I160" s="135">
        <v>0</v>
      </c>
      <c r="J160" s="135">
        <v>0</v>
      </c>
      <c r="K160" s="52"/>
    </row>
    <row r="161" spans="2:11" x14ac:dyDescent="0.3">
      <c r="B161" s="51"/>
      <c r="C161" s="56">
        <v>156</v>
      </c>
      <c r="D161" s="135">
        <v>10</v>
      </c>
      <c r="E161" s="135">
        <v>-1.8</v>
      </c>
      <c r="F161" s="135">
        <v>0.1</v>
      </c>
      <c r="G161" s="135">
        <f>ETo!$I161*((1-Constantes!$D$19)*ETo!$K161+ETo!$L161)</f>
        <v>1.1958311385260527</v>
      </c>
      <c r="H161" s="135">
        <v>0.94068278894113622</v>
      </c>
      <c r="I161" s="135">
        <v>0</v>
      </c>
      <c r="J161" s="135">
        <v>0</v>
      </c>
      <c r="K161" s="52"/>
    </row>
    <row r="162" spans="2:11" x14ac:dyDescent="0.3">
      <c r="B162" s="51"/>
      <c r="C162" s="56">
        <v>157</v>
      </c>
      <c r="D162" s="135">
        <v>8.8000000000000007</v>
      </c>
      <c r="E162" s="135">
        <v>-5</v>
      </c>
      <c r="F162" s="135">
        <v>0</v>
      </c>
      <c r="G162" s="135">
        <f>ETo!$I162*((1-Constantes!$D$19)*ETo!$K162+ETo!$L162)</f>
        <v>1.1216895169594521</v>
      </c>
      <c r="H162" s="135">
        <v>0.92231658190438859</v>
      </c>
      <c r="I162" s="135">
        <v>0</v>
      </c>
      <c r="J162" s="135">
        <v>0</v>
      </c>
      <c r="K162" s="52"/>
    </row>
    <row r="163" spans="2:11" x14ac:dyDescent="0.3">
      <c r="B163" s="51"/>
      <c r="C163" s="56">
        <v>158</v>
      </c>
      <c r="D163" s="135">
        <v>8.1999999999999993</v>
      </c>
      <c r="E163" s="135">
        <v>-3.2</v>
      </c>
      <c r="F163" s="135">
        <v>0</v>
      </c>
      <c r="G163" s="135">
        <f>ETo!$I163*((1-Constantes!$D$19)*ETo!$K163+ETo!$L163)</f>
        <v>1.137469643651992</v>
      </c>
      <c r="H163" s="135">
        <v>0.90430655598541665</v>
      </c>
      <c r="I163" s="135">
        <v>0</v>
      </c>
      <c r="J163" s="135">
        <v>0</v>
      </c>
      <c r="K163" s="52"/>
    </row>
    <row r="164" spans="2:11" x14ac:dyDescent="0.3">
      <c r="B164" s="51"/>
      <c r="C164" s="56">
        <v>159</v>
      </c>
      <c r="D164" s="135">
        <v>9</v>
      </c>
      <c r="E164" s="135">
        <v>-4</v>
      </c>
      <c r="F164" s="135">
        <v>3</v>
      </c>
      <c r="G164" s="135">
        <f>ETo!$I164*((1-Constantes!$D$19)*ETo!$K164+ETo!$L164)</f>
        <v>1.134343961367154</v>
      </c>
      <c r="H164" s="135">
        <v>0.9383257614874001</v>
      </c>
      <c r="I164" s="135">
        <v>0</v>
      </c>
      <c r="J164" s="135">
        <v>0</v>
      </c>
      <c r="K164" s="52"/>
    </row>
    <row r="165" spans="2:11" x14ac:dyDescent="0.3">
      <c r="B165" s="51"/>
      <c r="C165" s="56">
        <v>160</v>
      </c>
      <c r="D165" s="135">
        <v>7.6</v>
      </c>
      <c r="E165" s="135">
        <v>-5.2</v>
      </c>
      <c r="F165" s="135">
        <v>0</v>
      </c>
      <c r="G165" s="135">
        <f>ETo!$I165*((1-Constantes!$D$19)*ETo!$K165+ETo!$L165)</f>
        <v>1.0905001790166307</v>
      </c>
      <c r="H165" s="135">
        <v>0.91988280787750543</v>
      </c>
      <c r="I165" s="135">
        <v>0</v>
      </c>
      <c r="J165" s="135">
        <v>0</v>
      </c>
      <c r="K165" s="52"/>
    </row>
    <row r="166" spans="2:11" x14ac:dyDescent="0.3">
      <c r="B166" s="51"/>
      <c r="C166" s="56">
        <v>161</v>
      </c>
      <c r="D166" s="135">
        <v>8</v>
      </c>
      <c r="E166" s="135">
        <v>-5.4</v>
      </c>
      <c r="F166" s="135">
        <v>0</v>
      </c>
      <c r="G166" s="135">
        <f>ETo!$I166*((1-Constantes!$D$19)*ETo!$K166+ETo!$L166)</f>
        <v>1.0910157333505179</v>
      </c>
      <c r="H166" s="135">
        <v>0.90194516133385938</v>
      </c>
      <c r="I166" s="135">
        <v>0</v>
      </c>
      <c r="J166" s="135">
        <v>0</v>
      </c>
      <c r="K166" s="52"/>
    </row>
    <row r="167" spans="2:11" x14ac:dyDescent="0.3">
      <c r="B167" s="51"/>
      <c r="C167" s="56">
        <v>162</v>
      </c>
      <c r="D167" s="135">
        <v>8.1999999999999993</v>
      </c>
      <c r="E167" s="135">
        <v>-5</v>
      </c>
      <c r="F167" s="135">
        <v>0</v>
      </c>
      <c r="G167" s="135">
        <f>ETo!$I167*((1-Constantes!$D$19)*ETo!$K167+ETo!$L167)</f>
        <v>1.0979629476832891</v>
      </c>
      <c r="H167" s="135">
        <v>0.88442172903854077</v>
      </c>
      <c r="I167" s="135">
        <v>0</v>
      </c>
      <c r="J167" s="135">
        <v>0</v>
      </c>
      <c r="K167" s="52"/>
    </row>
    <row r="168" spans="2:11" x14ac:dyDescent="0.3">
      <c r="B168" s="51"/>
      <c r="C168" s="56">
        <v>163</v>
      </c>
      <c r="D168" s="135">
        <v>10</v>
      </c>
      <c r="E168" s="135">
        <v>-7.8</v>
      </c>
      <c r="F168" s="135">
        <v>0.2</v>
      </c>
      <c r="G168" s="135">
        <f>ETo!$I168*((1-Constantes!$D$19)*ETo!$K168+ETo!$L168)</f>
        <v>1.0801528956593827</v>
      </c>
      <c r="H168" s="135">
        <v>0.87092884796553449</v>
      </c>
      <c r="I168" s="135">
        <v>0</v>
      </c>
      <c r="J168" s="135">
        <v>0</v>
      </c>
      <c r="K168" s="52"/>
    </row>
    <row r="169" spans="2:11" x14ac:dyDescent="0.3">
      <c r="B169" s="51"/>
      <c r="C169" s="56">
        <v>164</v>
      </c>
      <c r="D169" s="135">
        <v>9.6</v>
      </c>
      <c r="E169" s="135">
        <v>-5.6</v>
      </c>
      <c r="F169" s="135">
        <v>0.7</v>
      </c>
      <c r="G169" s="135">
        <f>ETo!$I169*((1-Constantes!$D$19)*ETo!$K169+ETo!$L169)</f>
        <v>1.1061477449947286</v>
      </c>
      <c r="H169" s="135">
        <v>0.86611419799406375</v>
      </c>
      <c r="I169" s="135">
        <v>0</v>
      </c>
      <c r="J169" s="135">
        <v>0</v>
      </c>
      <c r="K169" s="52"/>
    </row>
    <row r="170" spans="2:11" x14ac:dyDescent="0.3">
      <c r="B170" s="51"/>
      <c r="C170" s="56">
        <v>165</v>
      </c>
      <c r="D170" s="135">
        <v>10.199999999999999</v>
      </c>
      <c r="E170" s="135">
        <v>-1.4</v>
      </c>
      <c r="F170" s="135">
        <v>0</v>
      </c>
      <c r="G170" s="135">
        <f>ETo!$I170*((1-Constantes!$D$19)*ETo!$K170+ETo!$L170)</f>
        <v>1.1797191314979056</v>
      </c>
      <c r="H170" s="135">
        <v>0.84869865089786489</v>
      </c>
      <c r="I170" s="135">
        <v>0</v>
      </c>
      <c r="J170" s="135">
        <v>0</v>
      </c>
      <c r="K170" s="52"/>
    </row>
    <row r="171" spans="2:11" x14ac:dyDescent="0.3">
      <c r="B171" s="51"/>
      <c r="C171" s="56">
        <v>166</v>
      </c>
      <c r="D171" s="135">
        <v>10.4</v>
      </c>
      <c r="E171" s="135">
        <v>-6.4</v>
      </c>
      <c r="F171" s="135">
        <v>0</v>
      </c>
      <c r="G171" s="135">
        <f>ETo!$I171*((1-Constantes!$D$19)*ETo!$K171+ETo!$L171)</f>
        <v>1.1026414806303977</v>
      </c>
      <c r="H171" s="135">
        <v>0.83233984035265984</v>
      </c>
      <c r="I171" s="135">
        <v>0</v>
      </c>
      <c r="J171" s="135">
        <v>0</v>
      </c>
      <c r="K171" s="52"/>
    </row>
    <row r="172" spans="2:11" x14ac:dyDescent="0.3">
      <c r="B172" s="51"/>
      <c r="C172" s="56">
        <v>167</v>
      </c>
      <c r="D172" s="135">
        <v>11.2</v>
      </c>
      <c r="E172" s="135">
        <v>-5.8</v>
      </c>
      <c r="F172" s="135">
        <v>0</v>
      </c>
      <c r="G172" s="135">
        <f>ETo!$I172*((1-Constantes!$D$19)*ETo!$K172+ETo!$L172)</f>
        <v>1.1229965188060853</v>
      </c>
      <c r="H172" s="135">
        <v>0.8161954231633809</v>
      </c>
      <c r="I172" s="135">
        <v>0</v>
      </c>
      <c r="J172" s="135">
        <v>0</v>
      </c>
      <c r="K172" s="52"/>
    </row>
    <row r="173" spans="2:11" x14ac:dyDescent="0.3">
      <c r="B173" s="51"/>
      <c r="C173" s="56">
        <v>168</v>
      </c>
      <c r="D173" s="135">
        <v>12</v>
      </c>
      <c r="E173" s="135">
        <v>-7.2</v>
      </c>
      <c r="F173" s="135">
        <v>0</v>
      </c>
      <c r="G173" s="135">
        <f>ETo!$I173*((1-Constantes!$D$19)*ETo!$K173+ETo!$L173)</f>
        <v>1.1124002451675363</v>
      </c>
      <c r="H173" s="135">
        <v>0.80049775935500589</v>
      </c>
      <c r="I173" s="135">
        <v>0</v>
      </c>
      <c r="J173" s="135">
        <v>0</v>
      </c>
      <c r="K173" s="52"/>
    </row>
    <row r="174" spans="2:11" x14ac:dyDescent="0.3">
      <c r="B174" s="51"/>
      <c r="C174" s="56">
        <v>169</v>
      </c>
      <c r="D174" s="135">
        <v>11.8</v>
      </c>
      <c r="E174" s="135">
        <v>-7.4</v>
      </c>
      <c r="F174" s="135">
        <v>0</v>
      </c>
      <c r="G174" s="135">
        <f>ETo!$I174*((1-Constantes!$D$19)*ETo!$K174+ETo!$L174)</f>
        <v>1.1051620003906688</v>
      </c>
      <c r="H174" s="135">
        <v>0.78519727257605954</v>
      </c>
      <c r="I174" s="135">
        <v>0</v>
      </c>
      <c r="J174" s="135">
        <v>0</v>
      </c>
      <c r="K174" s="52"/>
    </row>
    <row r="175" spans="2:11" x14ac:dyDescent="0.3">
      <c r="B175" s="51"/>
      <c r="C175" s="56">
        <v>170</v>
      </c>
      <c r="D175" s="135">
        <v>11.6</v>
      </c>
      <c r="E175" s="135">
        <v>-6.8</v>
      </c>
      <c r="F175" s="135">
        <v>0</v>
      </c>
      <c r="G175" s="135">
        <f>ETo!$I175*((1-Constantes!$D$19)*ETo!$K175+ETo!$L175)</f>
        <v>1.1105600530173254</v>
      </c>
      <c r="H175" s="135">
        <v>0.7701776016664551</v>
      </c>
      <c r="I175" s="135">
        <v>0</v>
      </c>
      <c r="J175" s="135">
        <v>0</v>
      </c>
      <c r="K175" s="52"/>
    </row>
    <row r="176" spans="2:11" x14ac:dyDescent="0.3">
      <c r="B176" s="51"/>
      <c r="C176" s="56">
        <v>171</v>
      </c>
      <c r="D176" s="135">
        <v>11</v>
      </c>
      <c r="E176" s="135">
        <v>-7.2</v>
      </c>
      <c r="F176" s="135">
        <v>0</v>
      </c>
      <c r="G176" s="135">
        <f>ETo!$I176*((1-Constantes!$D$19)*ETo!$K176+ETo!$L176)</f>
        <v>1.0944765418222817</v>
      </c>
      <c r="H176" s="135">
        <v>0.75558838276544937</v>
      </c>
      <c r="I176" s="135">
        <v>0</v>
      </c>
      <c r="J176" s="135">
        <v>0</v>
      </c>
      <c r="K176" s="52"/>
    </row>
    <row r="177" spans="2:11" x14ac:dyDescent="0.3">
      <c r="B177" s="51"/>
      <c r="C177" s="56">
        <v>172</v>
      </c>
      <c r="D177" s="135">
        <v>11.8</v>
      </c>
      <c r="E177" s="135">
        <v>-8</v>
      </c>
      <c r="F177" s="135">
        <v>0</v>
      </c>
      <c r="G177" s="135">
        <f>ETo!$I177*((1-Constantes!$D$19)*ETo!$K177+ETo!$L177)</f>
        <v>1.0941028253144194</v>
      </c>
      <c r="H177" s="135">
        <v>0.7412926176507515</v>
      </c>
      <c r="I177" s="135">
        <v>0</v>
      </c>
      <c r="J177" s="135">
        <v>0</v>
      </c>
      <c r="K177" s="52"/>
    </row>
    <row r="178" spans="2:11" x14ac:dyDescent="0.3">
      <c r="B178" s="51"/>
      <c r="C178" s="56">
        <v>173</v>
      </c>
      <c r="D178" s="135">
        <v>11.8</v>
      </c>
      <c r="E178" s="135">
        <v>-8.1999999999999993</v>
      </c>
      <c r="F178" s="135">
        <v>0</v>
      </c>
      <c r="G178" s="135">
        <f>ETo!$I178*((1-Constantes!$D$19)*ETo!$K178+ETo!$L178)</f>
        <v>1.090853512776139</v>
      </c>
      <c r="H178" s="135">
        <v>0.72729937258572264</v>
      </c>
      <c r="I178" s="135">
        <v>0</v>
      </c>
      <c r="J178" s="135">
        <v>0</v>
      </c>
      <c r="K178" s="52"/>
    </row>
    <row r="179" spans="2:11" x14ac:dyDescent="0.3">
      <c r="B179" s="51"/>
      <c r="C179" s="56">
        <v>174</v>
      </c>
      <c r="D179" s="135">
        <v>10.4</v>
      </c>
      <c r="E179" s="135">
        <v>-8.6</v>
      </c>
      <c r="F179" s="135">
        <v>0</v>
      </c>
      <c r="G179" s="135">
        <f>ETo!$I179*((1-Constantes!$D$19)*ETo!$K179+ETo!$L179)</f>
        <v>1.0632013889644436</v>
      </c>
      <c r="H179" s="135">
        <v>0.7137759217477907</v>
      </c>
      <c r="I179" s="135">
        <v>0</v>
      </c>
      <c r="J179" s="135">
        <v>0</v>
      </c>
      <c r="K179" s="52"/>
    </row>
    <row r="180" spans="2:11" x14ac:dyDescent="0.3">
      <c r="B180" s="51"/>
      <c r="C180" s="56">
        <v>175</v>
      </c>
      <c r="D180" s="135">
        <v>12.8</v>
      </c>
      <c r="E180" s="135">
        <v>-9.4</v>
      </c>
      <c r="F180" s="135">
        <v>0</v>
      </c>
      <c r="G180" s="135">
        <f>ETo!$I180*((1-Constantes!$D$19)*ETo!$K180+ETo!$L180)</f>
        <v>1.0880849926822305</v>
      </c>
      <c r="H180" s="135">
        <v>0.70032077971962881</v>
      </c>
      <c r="I180" s="135">
        <v>0</v>
      </c>
      <c r="J180" s="135">
        <v>0</v>
      </c>
      <c r="K180" s="52"/>
    </row>
    <row r="181" spans="2:11" x14ac:dyDescent="0.3">
      <c r="B181" s="51"/>
      <c r="C181" s="56">
        <v>176</v>
      </c>
      <c r="D181" s="135">
        <v>9.8000000000000007</v>
      </c>
      <c r="E181" s="135">
        <v>-8.6</v>
      </c>
      <c r="F181" s="135">
        <v>0</v>
      </c>
      <c r="G181" s="135">
        <f>ETo!$I181*((1-Constantes!$D$19)*ETo!$K181+ETo!$L181)</f>
        <v>1.0547214006077263</v>
      </c>
      <c r="H181" s="135">
        <v>0.68735357421722543</v>
      </c>
      <c r="I181" s="135">
        <v>0</v>
      </c>
      <c r="J181" s="135">
        <v>0</v>
      </c>
      <c r="K181" s="52"/>
    </row>
    <row r="182" spans="2:11" x14ac:dyDescent="0.3">
      <c r="B182" s="51"/>
      <c r="C182" s="56">
        <v>177</v>
      </c>
      <c r="D182" s="135">
        <v>12</v>
      </c>
      <c r="E182" s="135">
        <v>-10.4</v>
      </c>
      <c r="F182" s="135">
        <v>0</v>
      </c>
      <c r="G182" s="135">
        <f>ETo!$I182*((1-Constantes!$D$19)*ETo!$K182+ETo!$L182)</f>
        <v>1.061524338133246</v>
      </c>
      <c r="H182" s="135">
        <v>0.6745679630568997</v>
      </c>
      <c r="I182" s="135">
        <v>0</v>
      </c>
      <c r="J182" s="135">
        <v>0</v>
      </c>
      <c r="K182" s="52"/>
    </row>
    <row r="183" spans="2:11" x14ac:dyDescent="0.3">
      <c r="B183" s="51"/>
      <c r="C183" s="56">
        <v>178</v>
      </c>
      <c r="D183" s="135">
        <v>10.6</v>
      </c>
      <c r="E183" s="135">
        <v>-9.8000000000000007</v>
      </c>
      <c r="F183" s="135">
        <v>0</v>
      </c>
      <c r="G183" s="135">
        <f>ETo!$I183*((1-Constantes!$D$19)*ETo!$K183+ETo!$L183)</f>
        <v>1.0501194086774166</v>
      </c>
      <c r="H183" s="135">
        <v>0.66208815238099528</v>
      </c>
      <c r="I183" s="135">
        <v>0</v>
      </c>
      <c r="J183" s="135">
        <v>0</v>
      </c>
      <c r="K183" s="52"/>
    </row>
    <row r="184" spans="2:11" x14ac:dyDescent="0.3">
      <c r="B184" s="51"/>
      <c r="C184" s="56">
        <v>179</v>
      </c>
      <c r="D184" s="135">
        <v>12.4</v>
      </c>
      <c r="E184" s="135">
        <v>-8.6</v>
      </c>
      <c r="F184" s="135">
        <v>0</v>
      </c>
      <c r="G184" s="135">
        <f>ETo!$I184*((1-Constantes!$D$19)*ETo!$K184+ETo!$L184)</f>
        <v>1.0974604947166262</v>
      </c>
      <c r="H184" s="135">
        <v>0.64948737720855998</v>
      </c>
      <c r="I184" s="135">
        <v>0</v>
      </c>
      <c r="J184" s="135">
        <v>0</v>
      </c>
      <c r="K184" s="52"/>
    </row>
    <row r="185" spans="2:11" x14ac:dyDescent="0.3">
      <c r="B185" s="51"/>
      <c r="C185" s="56">
        <v>180</v>
      </c>
      <c r="D185" s="135">
        <v>11.8</v>
      </c>
      <c r="E185" s="135">
        <v>-9.8000000000000007</v>
      </c>
      <c r="F185" s="135">
        <v>0</v>
      </c>
      <c r="G185" s="135">
        <f>ETo!$I185*((1-Constantes!$D$19)*ETo!$K185+ETo!$L185)</f>
        <v>1.0709279376864482</v>
      </c>
      <c r="H185" s="135">
        <v>0.6372913523471414</v>
      </c>
      <c r="I185" s="135">
        <v>0</v>
      </c>
      <c r="J185" s="135">
        <v>0</v>
      </c>
      <c r="K185" s="52"/>
    </row>
    <row r="186" spans="2:11" x14ac:dyDescent="0.3">
      <c r="B186" s="51"/>
      <c r="C186" s="56">
        <v>181</v>
      </c>
      <c r="D186" s="135">
        <v>12.6</v>
      </c>
      <c r="E186" s="135">
        <v>-9.8000000000000007</v>
      </c>
      <c r="F186" s="135">
        <v>0</v>
      </c>
      <c r="G186" s="135">
        <f>ETo!$I186*((1-Constantes!$D$19)*ETo!$K186+ETo!$L186)</f>
        <v>1.0848037332230209</v>
      </c>
      <c r="H186" s="135">
        <v>0.62520388367682389</v>
      </c>
      <c r="I186" s="135">
        <v>0</v>
      </c>
      <c r="J186" s="135">
        <v>0</v>
      </c>
      <c r="K186" s="52"/>
    </row>
    <row r="187" spans="2:11" x14ac:dyDescent="0.3">
      <c r="B187" s="51"/>
      <c r="C187" s="56">
        <v>182</v>
      </c>
      <c r="D187" s="135">
        <v>12.4</v>
      </c>
      <c r="E187" s="135">
        <v>-9.4</v>
      </c>
      <c r="F187" s="135">
        <v>0</v>
      </c>
      <c r="G187" s="135">
        <f>ETo!$I187*((1-Constantes!$D$19)*ETo!$K187+ETo!$L187)</f>
        <v>1.0896299834101855</v>
      </c>
      <c r="H187" s="135">
        <v>0.61490541279413224</v>
      </c>
      <c r="I187" s="135">
        <v>0</v>
      </c>
      <c r="J187" s="135">
        <v>0</v>
      </c>
      <c r="K187" s="52"/>
    </row>
    <row r="188" spans="2:11" x14ac:dyDescent="0.3">
      <c r="B188" s="51"/>
      <c r="C188" s="56">
        <v>183</v>
      </c>
      <c r="D188" s="135">
        <v>14</v>
      </c>
      <c r="E188" s="135">
        <v>-10</v>
      </c>
      <c r="F188" s="135">
        <v>0</v>
      </c>
      <c r="G188" s="135">
        <f>ETo!$I188*((1-Constantes!$D$19)*ETo!$K188+ETo!$L188)</f>
        <v>1.1071544874450125</v>
      </c>
      <c r="H188" s="135">
        <v>0.60956470703401366</v>
      </c>
      <c r="I188" s="135">
        <v>0</v>
      </c>
      <c r="J188" s="135">
        <v>0</v>
      </c>
      <c r="K188" s="52"/>
    </row>
    <row r="189" spans="2:11" x14ac:dyDescent="0.3">
      <c r="B189" s="51"/>
      <c r="C189" s="56">
        <v>184</v>
      </c>
      <c r="D189" s="135">
        <v>13.6</v>
      </c>
      <c r="E189" s="135">
        <v>-10.199999999999999</v>
      </c>
      <c r="F189" s="135">
        <v>0</v>
      </c>
      <c r="G189" s="135">
        <f>ETo!$I189*((1-Constantes!$D$19)*ETo!$K189+ETo!$L189)</f>
        <v>1.0999396740036091</v>
      </c>
      <c r="H189" s="135">
        <v>0.60515426855005783</v>
      </c>
      <c r="I189" s="135">
        <v>0</v>
      </c>
      <c r="J189" s="135">
        <v>0</v>
      </c>
      <c r="K189" s="52"/>
    </row>
    <row r="190" spans="2:11" x14ac:dyDescent="0.3">
      <c r="B190" s="51"/>
      <c r="C190" s="56">
        <v>185</v>
      </c>
      <c r="D190" s="135">
        <v>13</v>
      </c>
      <c r="E190" s="135">
        <v>-10</v>
      </c>
      <c r="F190" s="135">
        <v>0</v>
      </c>
      <c r="G190" s="135">
        <f>ETo!$I190*((1-Constantes!$D$19)*ETo!$K190+ETo!$L190)</f>
        <v>1.0960313563025279</v>
      </c>
      <c r="H190" s="135">
        <v>0.60093762278483775</v>
      </c>
      <c r="I190" s="135">
        <v>0</v>
      </c>
      <c r="J190" s="135">
        <v>0</v>
      </c>
      <c r="K190" s="52"/>
    </row>
    <row r="191" spans="2:11" x14ac:dyDescent="0.3">
      <c r="B191" s="51"/>
      <c r="C191" s="56">
        <v>186</v>
      </c>
      <c r="D191" s="135">
        <v>13.2</v>
      </c>
      <c r="E191" s="135">
        <v>-9.1999999999999993</v>
      </c>
      <c r="F191" s="135">
        <v>0</v>
      </c>
      <c r="G191" s="135">
        <f>ETo!$I191*((1-Constantes!$D$19)*ETo!$K191+ETo!$L191)</f>
        <v>1.1142738403362777</v>
      </c>
      <c r="H191" s="135">
        <v>0.59677996316811865</v>
      </c>
      <c r="I191" s="135">
        <v>0</v>
      </c>
      <c r="J191" s="135">
        <v>0</v>
      </c>
      <c r="K191" s="52"/>
    </row>
    <row r="192" spans="2:11" x14ac:dyDescent="0.3">
      <c r="B192" s="51"/>
      <c r="C192" s="56">
        <v>187</v>
      </c>
      <c r="D192" s="135">
        <v>14.4</v>
      </c>
      <c r="E192" s="135">
        <v>-7.4</v>
      </c>
      <c r="F192" s="135">
        <v>0</v>
      </c>
      <c r="G192" s="135">
        <f>ETo!$I192*((1-Constantes!$D$19)*ETo!$K192+ETo!$L192)</f>
        <v>1.1646329357606942</v>
      </c>
      <c r="H192" s="135">
        <v>0.59265648156300943</v>
      </c>
      <c r="I192" s="135">
        <v>0</v>
      </c>
      <c r="J192" s="135">
        <v>0</v>
      </c>
      <c r="K192" s="52"/>
    </row>
    <row r="193" spans="2:11" x14ac:dyDescent="0.3">
      <c r="B193" s="51"/>
      <c r="C193" s="56">
        <v>188</v>
      </c>
      <c r="D193" s="135">
        <v>13.4</v>
      </c>
      <c r="E193" s="135">
        <v>-7.8</v>
      </c>
      <c r="F193" s="135">
        <v>0</v>
      </c>
      <c r="G193" s="135">
        <f>ETo!$I193*((1-Constantes!$D$19)*ETo!$K193+ETo!$L193)</f>
        <v>1.1454186154623882</v>
      </c>
      <c r="H193" s="135">
        <v>0.58856248093602492</v>
      </c>
      <c r="I193" s="135">
        <v>0</v>
      </c>
      <c r="J193" s="135">
        <v>0</v>
      </c>
      <c r="K193" s="52"/>
    </row>
    <row r="194" spans="2:11" x14ac:dyDescent="0.3">
      <c r="B194" s="51"/>
      <c r="C194" s="56">
        <v>189</v>
      </c>
      <c r="D194" s="135">
        <v>13.4</v>
      </c>
      <c r="E194" s="135">
        <v>-10.8</v>
      </c>
      <c r="F194" s="135">
        <v>0</v>
      </c>
      <c r="G194" s="135">
        <f>ETo!$I194*((1-Constantes!$D$19)*ETo!$K194+ETo!$L194)</f>
        <v>1.1010369402849038</v>
      </c>
      <c r="H194" s="135">
        <v>0.58449694209385972</v>
      </c>
      <c r="I194" s="135">
        <v>0</v>
      </c>
      <c r="J194" s="135">
        <v>0</v>
      </c>
      <c r="K194" s="52"/>
    </row>
    <row r="195" spans="2:11" x14ac:dyDescent="0.3">
      <c r="B195" s="51"/>
      <c r="C195" s="56">
        <v>190</v>
      </c>
      <c r="D195" s="135">
        <v>11.8</v>
      </c>
      <c r="E195" s="135">
        <v>-9.8000000000000007</v>
      </c>
      <c r="F195" s="135">
        <v>0</v>
      </c>
      <c r="G195" s="135">
        <f>ETo!$I195*((1-Constantes!$D$19)*ETo!$K195+ETo!$L195)</f>
        <v>1.0948318376032367</v>
      </c>
      <c r="H195" s="135">
        <v>0.58045951933666062</v>
      </c>
      <c r="I195" s="135">
        <v>0</v>
      </c>
      <c r="J195" s="135">
        <v>0</v>
      </c>
      <c r="K195" s="52"/>
    </row>
    <row r="196" spans="2:11" x14ac:dyDescent="0.3">
      <c r="B196" s="51"/>
      <c r="C196" s="56">
        <v>191</v>
      </c>
      <c r="D196" s="135">
        <v>11.4</v>
      </c>
      <c r="E196" s="135">
        <v>-8.1999999999999993</v>
      </c>
      <c r="F196" s="135">
        <v>0</v>
      </c>
      <c r="G196" s="135">
        <f>ETo!$I196*((1-Constantes!$D$19)*ETo!$K196+ETo!$L196)</f>
        <v>1.1173730389918173</v>
      </c>
      <c r="H196" s="135">
        <v>0.57644999119390095</v>
      </c>
      <c r="I196" s="135">
        <v>0</v>
      </c>
      <c r="J196" s="135">
        <v>0</v>
      </c>
      <c r="K196" s="52"/>
    </row>
    <row r="197" spans="2:11" x14ac:dyDescent="0.3">
      <c r="B197" s="51"/>
      <c r="C197" s="56">
        <v>192</v>
      </c>
      <c r="D197" s="135">
        <v>8.6</v>
      </c>
      <c r="E197" s="135">
        <v>-5.4</v>
      </c>
      <c r="F197" s="135">
        <v>0.5</v>
      </c>
      <c r="G197" s="135">
        <f>ETo!$I197*((1-Constantes!$D$19)*ETo!$K197+ETo!$L197)</f>
        <v>1.1210795220637639</v>
      </c>
      <c r="H197" s="135">
        <v>0.57418610014545657</v>
      </c>
      <c r="I197" s="135">
        <v>0</v>
      </c>
      <c r="J197" s="135">
        <v>0</v>
      </c>
      <c r="K197" s="52"/>
    </row>
    <row r="198" spans="2:11" x14ac:dyDescent="0.3">
      <c r="B198" s="51"/>
      <c r="C198" s="56">
        <v>193</v>
      </c>
      <c r="D198" s="135">
        <v>6.2</v>
      </c>
      <c r="E198" s="135">
        <v>-4.8</v>
      </c>
      <c r="F198" s="135">
        <v>0</v>
      </c>
      <c r="G198" s="135">
        <f>ETo!$I198*((1-Constantes!$D$19)*ETo!$K198+ETo!$L198)</f>
        <v>1.0961452167041545</v>
      </c>
      <c r="H198" s="135">
        <v>0.56882790837269048</v>
      </c>
      <c r="I198" s="135">
        <v>0</v>
      </c>
      <c r="J198" s="135">
        <v>0</v>
      </c>
      <c r="K198" s="52"/>
    </row>
    <row r="199" spans="2:11" x14ac:dyDescent="0.3">
      <c r="B199" s="51"/>
      <c r="C199" s="56">
        <v>194</v>
      </c>
      <c r="D199" s="135">
        <v>7</v>
      </c>
      <c r="E199" s="135">
        <v>-2.6</v>
      </c>
      <c r="F199" s="135">
        <v>0</v>
      </c>
      <c r="G199" s="135">
        <f>ETo!$I199*((1-Constantes!$D$19)*ETo!$K199+ETo!$L199)</f>
        <v>1.148433349196083</v>
      </c>
      <c r="H199" s="135">
        <v>0.56464424097076871</v>
      </c>
      <c r="I199" s="135">
        <v>0</v>
      </c>
      <c r="J199" s="135">
        <v>0</v>
      </c>
      <c r="K199" s="52"/>
    </row>
    <row r="200" spans="2:11" x14ac:dyDescent="0.3">
      <c r="B200" s="51"/>
      <c r="C200" s="56">
        <v>195</v>
      </c>
      <c r="D200" s="135">
        <v>6.8</v>
      </c>
      <c r="E200" s="135">
        <v>-3.4</v>
      </c>
      <c r="F200" s="135">
        <v>0.7</v>
      </c>
      <c r="G200" s="135">
        <f>ETo!$I200*((1-Constantes!$D$19)*ETo!$K200+ETo!$L200)</f>
        <v>1.1365372522106303</v>
      </c>
      <c r="H200" s="135">
        <v>0.56496489011087381</v>
      </c>
      <c r="I200" s="135">
        <v>0</v>
      </c>
      <c r="J200" s="135">
        <v>0</v>
      </c>
      <c r="K200" s="52"/>
    </row>
    <row r="201" spans="2:11" x14ac:dyDescent="0.3">
      <c r="B201" s="51"/>
      <c r="C201" s="56">
        <v>196</v>
      </c>
      <c r="D201" s="135">
        <v>9.8000000000000007</v>
      </c>
      <c r="E201" s="135">
        <v>-9.4</v>
      </c>
      <c r="F201" s="135">
        <v>0</v>
      </c>
      <c r="G201" s="135">
        <f>ETo!$I201*((1-Constantes!$D$19)*ETo!$K201+ETo!$L201)</f>
        <v>1.092385436759044</v>
      </c>
      <c r="H201" s="135">
        <v>0.55759608621476153</v>
      </c>
      <c r="I201" s="135">
        <v>0</v>
      </c>
      <c r="J201" s="135">
        <v>0</v>
      </c>
      <c r="K201" s="52"/>
    </row>
    <row r="202" spans="2:11" x14ac:dyDescent="0.3">
      <c r="B202" s="51"/>
      <c r="C202" s="56">
        <v>197</v>
      </c>
      <c r="D202" s="135">
        <v>11.2</v>
      </c>
      <c r="E202" s="135">
        <v>-9.1999999999999993</v>
      </c>
      <c r="F202" s="135">
        <v>0</v>
      </c>
      <c r="G202" s="135">
        <f>ETo!$I202*((1-Constantes!$D$19)*ETo!$K202+ETo!$L202)</f>
        <v>1.1227596881911415</v>
      </c>
      <c r="H202" s="135">
        <v>0.55311077650516671</v>
      </c>
      <c r="I202" s="135">
        <v>0</v>
      </c>
      <c r="J202" s="135">
        <v>0</v>
      </c>
      <c r="K202" s="52"/>
    </row>
    <row r="203" spans="2:11" x14ac:dyDescent="0.3">
      <c r="B203" s="51"/>
      <c r="C203" s="56">
        <v>198</v>
      </c>
      <c r="D203" s="135">
        <v>11.8</v>
      </c>
      <c r="E203" s="135">
        <v>-8.4</v>
      </c>
      <c r="F203" s="135">
        <v>0</v>
      </c>
      <c r="G203" s="135">
        <f>ETo!$I203*((1-Constantes!$D$19)*ETo!$K203+ETo!$L203)</f>
        <v>1.1503838477523456</v>
      </c>
      <c r="H203" s="135">
        <v>0.54917430564896408</v>
      </c>
      <c r="I203" s="135">
        <v>0</v>
      </c>
      <c r="J203" s="135">
        <v>0</v>
      </c>
      <c r="K203" s="52"/>
    </row>
    <row r="204" spans="2:11" x14ac:dyDescent="0.3">
      <c r="B204" s="51"/>
      <c r="C204" s="56">
        <v>199</v>
      </c>
      <c r="D204" s="135">
        <v>11.6</v>
      </c>
      <c r="E204" s="135">
        <v>-6.2</v>
      </c>
      <c r="F204" s="135">
        <v>0</v>
      </c>
      <c r="G204" s="135">
        <f>ETo!$I204*((1-Constantes!$D$19)*ETo!$K204+ETo!$L204)</f>
        <v>1.1884458185784226</v>
      </c>
      <c r="H204" s="135">
        <v>0.54535970082871099</v>
      </c>
      <c r="I204" s="135">
        <v>0</v>
      </c>
      <c r="J204" s="135">
        <v>0</v>
      </c>
      <c r="K204" s="52"/>
    </row>
    <row r="205" spans="2:11" x14ac:dyDescent="0.3">
      <c r="B205" s="51"/>
      <c r="C205" s="56">
        <v>200</v>
      </c>
      <c r="D205" s="135">
        <v>9.8000000000000007</v>
      </c>
      <c r="E205" s="135">
        <v>-2.8</v>
      </c>
      <c r="F205" s="135">
        <v>7.1</v>
      </c>
      <c r="G205" s="135">
        <f>ETo!$I205*((1-Constantes!$D$19)*ETo!$K205+ETo!$L205)</f>
        <v>1.2204912228986191</v>
      </c>
      <c r="H205" s="135">
        <v>0.8797481014226215</v>
      </c>
      <c r="I205" s="135">
        <v>0</v>
      </c>
      <c r="J205" s="135">
        <v>0</v>
      </c>
      <c r="K205" s="52"/>
    </row>
    <row r="206" spans="2:11" x14ac:dyDescent="0.3">
      <c r="B206" s="51"/>
      <c r="C206" s="56">
        <v>201</v>
      </c>
      <c r="D206" s="135">
        <v>6</v>
      </c>
      <c r="E206" s="135">
        <v>-9</v>
      </c>
      <c r="F206" s="135">
        <v>1.2</v>
      </c>
      <c r="G206" s="135">
        <f>ETo!$I206*((1-Constantes!$D$19)*ETo!$K206+ETo!$L206)</f>
        <v>0</v>
      </c>
      <c r="H206" s="135">
        <v>0.6662528597458256</v>
      </c>
      <c r="I206" s="135">
        <v>0</v>
      </c>
      <c r="J206" s="135">
        <v>0</v>
      </c>
      <c r="K206" s="52"/>
    </row>
    <row r="207" spans="2:11" x14ac:dyDescent="0.3">
      <c r="B207" s="51"/>
      <c r="C207" s="56">
        <v>202</v>
      </c>
      <c r="D207" s="135">
        <v>3</v>
      </c>
      <c r="E207" s="135">
        <v>-2</v>
      </c>
      <c r="F207" s="135">
        <v>10.5</v>
      </c>
      <c r="G207" s="135">
        <f>ETo!$I207*((1-Constantes!$D$19)*ETo!$K207+ETo!$L207)</f>
        <v>1.1310944817940185</v>
      </c>
      <c r="H207" s="135">
        <v>1.5765678166288839</v>
      </c>
      <c r="I207" s="135">
        <v>0</v>
      </c>
      <c r="J207" s="135">
        <v>0</v>
      </c>
      <c r="K207" s="52"/>
    </row>
    <row r="208" spans="2:11" x14ac:dyDescent="0.3">
      <c r="B208" s="51"/>
      <c r="C208" s="56">
        <v>203</v>
      </c>
      <c r="D208" s="135">
        <v>1.2</v>
      </c>
      <c r="E208" s="135">
        <v>-12.2</v>
      </c>
      <c r="F208" s="135">
        <v>0.1</v>
      </c>
      <c r="G208" s="135">
        <f>ETo!$I208*((1-Constantes!$D$19)*ETo!$K208+ETo!$L208)</f>
        <v>0</v>
      </c>
      <c r="H208" s="135">
        <v>0.81212228347775328</v>
      </c>
      <c r="I208" s="135">
        <v>0</v>
      </c>
      <c r="J208" s="135">
        <v>0</v>
      </c>
      <c r="K208" s="52"/>
    </row>
    <row r="209" spans="2:11" x14ac:dyDescent="0.3">
      <c r="B209" s="51"/>
      <c r="C209" s="56">
        <v>204</v>
      </c>
      <c r="D209" s="135">
        <v>5.6</v>
      </c>
      <c r="E209" s="135">
        <v>-8.4</v>
      </c>
      <c r="F209" s="135">
        <v>0</v>
      </c>
      <c r="G209" s="135">
        <f>ETo!$I209*((1-Constantes!$D$19)*ETo!$K209+ETo!$L209)</f>
        <v>0</v>
      </c>
      <c r="H209" s="135">
        <v>0.80361915594304478</v>
      </c>
      <c r="I209" s="135">
        <v>0</v>
      </c>
      <c r="J209" s="135">
        <v>0</v>
      </c>
      <c r="K209" s="52"/>
    </row>
    <row r="210" spans="2:11" x14ac:dyDescent="0.3">
      <c r="B210" s="51"/>
      <c r="C210" s="56">
        <v>205</v>
      </c>
      <c r="D210" s="135">
        <v>9.4</v>
      </c>
      <c r="E210" s="135">
        <v>-2.6</v>
      </c>
      <c r="F210" s="135">
        <v>0</v>
      </c>
      <c r="G210" s="135">
        <f>ETo!$I210*((1-Constantes!$D$19)*ETo!$K210+ETo!$L210)</f>
        <v>1.2465354147638705</v>
      </c>
      <c r="H210" s="135">
        <v>0.78260876188070805</v>
      </c>
      <c r="I210" s="135">
        <v>0</v>
      </c>
      <c r="J210" s="135">
        <v>0</v>
      </c>
      <c r="K210" s="52"/>
    </row>
    <row r="211" spans="2:11" x14ac:dyDescent="0.3">
      <c r="B211" s="51"/>
      <c r="C211" s="56">
        <v>206</v>
      </c>
      <c r="D211" s="135">
        <v>10.199999999999999</v>
      </c>
      <c r="E211" s="135">
        <v>-3</v>
      </c>
      <c r="F211" s="135">
        <v>0</v>
      </c>
      <c r="G211" s="135">
        <f>ETo!$I211*((1-Constantes!$D$19)*ETo!$K211+ETo!$L211)</f>
        <v>1.2597949076559929</v>
      </c>
      <c r="H211" s="135">
        <v>0.76231309399647762</v>
      </c>
      <c r="I211" s="135">
        <v>0</v>
      </c>
      <c r="J211" s="135">
        <v>0</v>
      </c>
      <c r="K211" s="52"/>
    </row>
    <row r="212" spans="2:11" x14ac:dyDescent="0.3">
      <c r="B212" s="51"/>
      <c r="C212" s="56">
        <v>207</v>
      </c>
      <c r="D212" s="135">
        <v>10</v>
      </c>
      <c r="E212" s="135">
        <v>-4.2</v>
      </c>
      <c r="F212" s="135">
        <v>0</v>
      </c>
      <c r="G212" s="135">
        <f>ETo!$I212*((1-Constantes!$D$19)*ETo!$K212+ETo!$L212)</f>
        <v>1.2419925795153894</v>
      </c>
      <c r="H212" s="135">
        <v>0.74294904615979096</v>
      </c>
      <c r="I212" s="135">
        <v>0</v>
      </c>
      <c r="J212" s="135">
        <v>0</v>
      </c>
      <c r="K212" s="52"/>
    </row>
    <row r="213" spans="2:11" x14ac:dyDescent="0.3">
      <c r="B213" s="51"/>
      <c r="C213" s="56">
        <v>208</v>
      </c>
      <c r="D213" s="135">
        <v>10.4</v>
      </c>
      <c r="E213" s="135">
        <v>-6.2</v>
      </c>
      <c r="F213" s="135">
        <v>0</v>
      </c>
      <c r="G213" s="135">
        <f>ETo!$I213*((1-Constantes!$D$19)*ETo!$K213+ETo!$L213)</f>
        <v>1.2206774611600981</v>
      </c>
      <c r="H213" s="135">
        <v>0.72445499383914569</v>
      </c>
      <c r="I213" s="135">
        <v>0</v>
      </c>
      <c r="J213" s="135">
        <v>0</v>
      </c>
      <c r="K213" s="52"/>
    </row>
    <row r="214" spans="2:11" x14ac:dyDescent="0.3">
      <c r="B214" s="51"/>
      <c r="C214" s="56">
        <v>209</v>
      </c>
      <c r="D214" s="135">
        <v>10.199999999999999</v>
      </c>
      <c r="E214" s="135">
        <v>-7.2</v>
      </c>
      <c r="F214" s="135">
        <v>0</v>
      </c>
      <c r="G214" s="135">
        <f>ETo!$I214*((1-Constantes!$D$19)*ETo!$K214+ETo!$L214)</f>
        <v>1.2062499972178686</v>
      </c>
      <c r="H214" s="135">
        <v>0.70669005111508187</v>
      </c>
      <c r="I214" s="135">
        <v>0</v>
      </c>
      <c r="J214" s="135">
        <v>0</v>
      </c>
      <c r="K214" s="52"/>
    </row>
    <row r="215" spans="2:11" x14ac:dyDescent="0.3">
      <c r="B215" s="51"/>
      <c r="C215" s="56">
        <v>210</v>
      </c>
      <c r="D215" s="135">
        <v>11.4</v>
      </c>
      <c r="E215" s="135">
        <v>-7.4</v>
      </c>
      <c r="F215" s="135">
        <v>0</v>
      </c>
      <c r="G215" s="135">
        <f>ETo!$I215*((1-Constantes!$D$19)*ETo!$K215+ETo!$L215)</f>
        <v>1.2302719611269495</v>
      </c>
      <c r="H215" s="135">
        <v>0.68926167715170694</v>
      </c>
      <c r="I215" s="135">
        <v>0</v>
      </c>
      <c r="J215" s="135">
        <v>0</v>
      </c>
      <c r="K215" s="52"/>
    </row>
    <row r="216" spans="2:11" x14ac:dyDescent="0.3">
      <c r="B216" s="51"/>
      <c r="C216" s="56">
        <v>211</v>
      </c>
      <c r="D216" s="135">
        <v>11.2</v>
      </c>
      <c r="E216" s="135">
        <v>-8.8000000000000007</v>
      </c>
      <c r="F216" s="135">
        <v>0</v>
      </c>
      <c r="G216" s="135">
        <f>ETo!$I216*((1-Constantes!$D$19)*ETo!$K216+ETo!$L216)</f>
        <v>1.2087888356798986</v>
      </c>
      <c r="H216" s="135">
        <v>0.67252764389712771</v>
      </c>
      <c r="I216" s="135">
        <v>0</v>
      </c>
      <c r="J216" s="135">
        <v>0</v>
      </c>
      <c r="K216" s="52"/>
    </row>
    <row r="217" spans="2:11" x14ac:dyDescent="0.3">
      <c r="B217" s="51"/>
      <c r="C217" s="56">
        <v>212</v>
      </c>
      <c r="D217" s="135">
        <v>13</v>
      </c>
      <c r="E217" s="135">
        <v>-8.6</v>
      </c>
      <c r="F217" s="135">
        <v>0</v>
      </c>
      <c r="G217" s="135">
        <f>ETo!$I217*((1-Constantes!$D$19)*ETo!$K217+ETo!$L217)</f>
        <v>1.2509243291014436</v>
      </c>
      <c r="H217" s="135">
        <v>0.65591300218457627</v>
      </c>
      <c r="I217" s="135">
        <v>0</v>
      </c>
      <c r="J217" s="135">
        <v>0</v>
      </c>
      <c r="K217" s="52"/>
    </row>
    <row r="218" spans="2:11" x14ac:dyDescent="0.3">
      <c r="B218" s="51"/>
      <c r="C218" s="56">
        <v>213</v>
      </c>
      <c r="D218" s="135">
        <v>11.8</v>
      </c>
      <c r="E218" s="135">
        <v>-7.2</v>
      </c>
      <c r="F218" s="135">
        <v>0</v>
      </c>
      <c r="G218" s="135">
        <f>ETo!$I218*((1-Constantes!$D$19)*ETo!$K218+ETo!$L218)</f>
        <v>1.2614856408895632</v>
      </c>
      <c r="H218" s="135">
        <v>0.63966558276198071</v>
      </c>
      <c r="I218" s="135">
        <v>0</v>
      </c>
      <c r="J218" s="135">
        <v>0</v>
      </c>
      <c r="K218" s="52"/>
    </row>
    <row r="219" spans="2:11" x14ac:dyDescent="0.3">
      <c r="B219" s="51"/>
      <c r="C219" s="56">
        <v>214</v>
      </c>
      <c r="D219" s="135">
        <v>11.2</v>
      </c>
      <c r="E219" s="135">
        <v>-3</v>
      </c>
      <c r="F219" s="135">
        <v>0</v>
      </c>
      <c r="G219" s="135">
        <f>ETo!$I219*((1-Constantes!$D$19)*ETo!$K219+ETo!$L219)</f>
        <v>1.3337451190701877</v>
      </c>
      <c r="H219" s="135">
        <v>0.62327355404341278</v>
      </c>
      <c r="I219" s="135">
        <v>0</v>
      </c>
      <c r="J219" s="135">
        <v>0</v>
      </c>
      <c r="K219" s="52"/>
    </row>
    <row r="220" spans="2:11" x14ac:dyDescent="0.3">
      <c r="B220" s="51"/>
      <c r="C220" s="56">
        <v>215</v>
      </c>
      <c r="D220" s="135">
        <v>9.8000000000000007</v>
      </c>
      <c r="E220" s="135">
        <v>-4.8</v>
      </c>
      <c r="F220" s="135">
        <v>0</v>
      </c>
      <c r="G220" s="135">
        <f>ETo!$I220*((1-Constantes!$D$19)*ETo!$K220+ETo!$L220)</f>
        <v>1.2830594596565543</v>
      </c>
      <c r="H220" s="135">
        <v>0.60770231404707298</v>
      </c>
      <c r="I220" s="135">
        <v>0</v>
      </c>
      <c r="J220" s="135">
        <v>0</v>
      </c>
      <c r="K220" s="52"/>
    </row>
    <row r="221" spans="2:11" x14ac:dyDescent="0.3">
      <c r="B221" s="51"/>
      <c r="C221" s="56">
        <v>216</v>
      </c>
      <c r="D221" s="135">
        <v>10</v>
      </c>
      <c r="E221" s="135">
        <v>-4.5999999999999996</v>
      </c>
      <c r="F221" s="135">
        <v>0</v>
      </c>
      <c r="G221" s="135">
        <f>ETo!$I221*((1-Constantes!$D$19)*ETo!$K221+ETo!$L221)</f>
        <v>1.2977181438991732</v>
      </c>
      <c r="H221" s="135">
        <v>0.59240185724675631</v>
      </c>
      <c r="I221" s="135">
        <v>0</v>
      </c>
      <c r="J221" s="135">
        <v>0</v>
      </c>
      <c r="K221" s="52"/>
    </row>
    <row r="222" spans="2:11" x14ac:dyDescent="0.3">
      <c r="B222" s="51"/>
      <c r="C222" s="56">
        <v>217</v>
      </c>
      <c r="D222" s="135">
        <v>10.199999999999999</v>
      </c>
      <c r="E222" s="135">
        <v>-10.8</v>
      </c>
      <c r="F222" s="135">
        <v>0</v>
      </c>
      <c r="G222" s="135">
        <f>ETo!$I222*((1-Constantes!$D$19)*ETo!$K222+ETo!$L222)</f>
        <v>0</v>
      </c>
      <c r="H222" s="135">
        <v>0.58720389309434096</v>
      </c>
      <c r="I222" s="135">
        <v>0</v>
      </c>
      <c r="J222" s="135">
        <v>0</v>
      </c>
      <c r="K222" s="52"/>
    </row>
    <row r="223" spans="2:11" x14ac:dyDescent="0.3">
      <c r="B223" s="51"/>
      <c r="C223" s="56">
        <v>218</v>
      </c>
      <c r="D223" s="135">
        <v>10.8</v>
      </c>
      <c r="E223" s="135">
        <v>-11.4</v>
      </c>
      <c r="F223" s="135">
        <v>0</v>
      </c>
      <c r="G223" s="135">
        <f>ETo!$I223*((1-Constantes!$D$19)*ETo!$K223+ETo!$L223)</f>
        <v>0</v>
      </c>
      <c r="H223" s="135">
        <v>0.58206083338682624</v>
      </c>
      <c r="I223" s="135">
        <v>0</v>
      </c>
      <c r="J223" s="135">
        <v>0</v>
      </c>
      <c r="K223" s="52"/>
    </row>
    <row r="224" spans="2:11" x14ac:dyDescent="0.3">
      <c r="B224" s="51"/>
      <c r="C224" s="56">
        <v>219</v>
      </c>
      <c r="D224" s="135">
        <v>10.4</v>
      </c>
      <c r="E224" s="135">
        <v>-5</v>
      </c>
      <c r="F224" s="135">
        <v>0</v>
      </c>
      <c r="G224" s="135">
        <f>ETo!$I224*((1-Constantes!$D$19)*ETo!$K224+ETo!$L224)</f>
        <v>1.3204458434748232</v>
      </c>
      <c r="H224" s="135">
        <v>0.56710830386146127</v>
      </c>
      <c r="I224" s="135">
        <v>0</v>
      </c>
      <c r="J224" s="135">
        <v>0</v>
      </c>
      <c r="K224" s="52"/>
    </row>
    <row r="225" spans="2:11" x14ac:dyDescent="0.3">
      <c r="B225" s="51"/>
      <c r="C225" s="56">
        <v>220</v>
      </c>
      <c r="D225" s="135">
        <v>11.2</v>
      </c>
      <c r="E225" s="135">
        <v>-6.4</v>
      </c>
      <c r="F225" s="135">
        <v>0</v>
      </c>
      <c r="G225" s="135">
        <f>ETo!$I225*((1-Constantes!$D$19)*ETo!$K225+ETo!$L225)</f>
        <v>1.3169467599555076</v>
      </c>
      <c r="H225" s="135">
        <v>0.55252892431844181</v>
      </c>
      <c r="I225" s="135">
        <v>0</v>
      </c>
      <c r="J225" s="135">
        <v>0</v>
      </c>
      <c r="K225" s="52"/>
    </row>
    <row r="226" spans="2:11" x14ac:dyDescent="0.3">
      <c r="B226" s="51"/>
      <c r="C226" s="56">
        <v>221</v>
      </c>
      <c r="D226" s="135">
        <v>12.2</v>
      </c>
      <c r="E226" s="135">
        <v>-8.1999999999999993</v>
      </c>
      <c r="F226" s="135">
        <v>0</v>
      </c>
      <c r="G226" s="135">
        <f>ETo!$I226*((1-Constantes!$D$19)*ETo!$K226+ETo!$L226)</f>
        <v>1.3096307324377583</v>
      </c>
      <c r="H226" s="135">
        <v>0.5383317498779292</v>
      </c>
      <c r="I226" s="135">
        <v>0</v>
      </c>
      <c r="J226" s="135">
        <v>0</v>
      </c>
      <c r="K226" s="52"/>
    </row>
    <row r="227" spans="2:11" x14ac:dyDescent="0.3">
      <c r="B227" s="51"/>
      <c r="C227" s="56">
        <v>222</v>
      </c>
      <c r="D227" s="135">
        <v>12.4</v>
      </c>
      <c r="E227" s="135">
        <v>-10</v>
      </c>
      <c r="F227" s="135">
        <v>0</v>
      </c>
      <c r="G227" s="135">
        <f>ETo!$I227*((1-Constantes!$D$19)*ETo!$K227+ETo!$L227)</f>
        <v>1.2871167434446913</v>
      </c>
      <c r="H227" s="135">
        <v>0.52460891074864857</v>
      </c>
      <c r="I227" s="135">
        <v>0</v>
      </c>
      <c r="J227" s="135">
        <v>0</v>
      </c>
      <c r="K227" s="52"/>
    </row>
    <row r="228" spans="2:11" x14ac:dyDescent="0.3">
      <c r="B228" s="51"/>
      <c r="C228" s="56">
        <v>223</v>
      </c>
      <c r="D228" s="135">
        <v>12.2</v>
      </c>
      <c r="E228" s="135">
        <v>-10.4</v>
      </c>
      <c r="F228" s="135">
        <v>0</v>
      </c>
      <c r="G228" s="135">
        <f>ETo!$I228*((1-Constantes!$D$19)*ETo!$K228+ETo!$L228)</f>
        <v>1.2833104801347095</v>
      </c>
      <c r="H228" s="135">
        <v>0.51120431906982156</v>
      </c>
      <c r="I228" s="135">
        <v>0</v>
      </c>
      <c r="J228" s="135">
        <v>0</v>
      </c>
      <c r="K228" s="52"/>
    </row>
    <row r="229" spans="2:11" x14ac:dyDescent="0.3">
      <c r="B229" s="51"/>
      <c r="C229" s="56">
        <v>224</v>
      </c>
      <c r="D229" s="135">
        <v>12</v>
      </c>
      <c r="E229" s="135">
        <v>-7.4</v>
      </c>
      <c r="F229" s="135">
        <v>0</v>
      </c>
      <c r="G229" s="135">
        <f>ETo!$I229*((1-Constantes!$D$19)*ETo!$K229+ETo!$L229)</f>
        <v>1.3444400662511677</v>
      </c>
      <c r="H229" s="135">
        <v>0.49764095394433711</v>
      </c>
      <c r="I229" s="135">
        <v>0</v>
      </c>
      <c r="J229" s="135">
        <v>0</v>
      </c>
      <c r="K229" s="52"/>
    </row>
    <row r="230" spans="2:11" x14ac:dyDescent="0.3">
      <c r="B230" s="51"/>
      <c r="C230" s="56">
        <v>225</v>
      </c>
      <c r="D230" s="135">
        <v>11.6</v>
      </c>
      <c r="E230" s="135">
        <v>-7.8</v>
      </c>
      <c r="F230" s="135">
        <v>0</v>
      </c>
      <c r="G230" s="135">
        <f>ETo!$I230*((1-Constantes!$D$19)*ETo!$K230+ETo!$L230)</f>
        <v>1.336950684144532</v>
      </c>
      <c r="H230" s="135">
        <v>0.48441078003657662</v>
      </c>
      <c r="I230" s="135">
        <v>0</v>
      </c>
      <c r="J230" s="135">
        <v>0</v>
      </c>
      <c r="K230" s="52"/>
    </row>
    <row r="231" spans="2:11" x14ac:dyDescent="0.3">
      <c r="B231" s="51"/>
      <c r="C231" s="56">
        <v>226</v>
      </c>
      <c r="D231" s="135">
        <v>11.2</v>
      </c>
      <c r="E231" s="135">
        <v>-12.4</v>
      </c>
      <c r="F231" s="135">
        <v>0</v>
      </c>
      <c r="G231" s="135">
        <f>ETo!$I231*((1-Constantes!$D$19)*ETo!$K231+ETo!$L231)</f>
        <v>0</v>
      </c>
      <c r="H231" s="135">
        <v>0.4807669129415913</v>
      </c>
      <c r="I231" s="135">
        <v>0</v>
      </c>
      <c r="J231" s="135">
        <v>0</v>
      </c>
      <c r="K231" s="52"/>
    </row>
    <row r="232" spans="2:11" x14ac:dyDescent="0.3">
      <c r="B232" s="51"/>
      <c r="C232" s="56">
        <v>227</v>
      </c>
      <c r="D232" s="135">
        <v>11</v>
      </c>
      <c r="E232" s="135">
        <v>-11.6</v>
      </c>
      <c r="F232" s="135">
        <v>0</v>
      </c>
      <c r="G232" s="135">
        <f>ETo!$I232*((1-Constantes!$D$19)*ETo!$K232+ETo!$L232)</f>
        <v>0</v>
      </c>
      <c r="H232" s="135">
        <v>0.47715333185664804</v>
      </c>
      <c r="I232" s="135">
        <v>0</v>
      </c>
      <c r="J232" s="135">
        <v>0</v>
      </c>
      <c r="K232" s="52"/>
    </row>
    <row r="233" spans="2:11" x14ac:dyDescent="0.3">
      <c r="B233" s="51"/>
      <c r="C233" s="56">
        <v>228</v>
      </c>
      <c r="D233" s="135">
        <v>12.2</v>
      </c>
      <c r="E233" s="135">
        <v>-12.2</v>
      </c>
      <c r="F233" s="135">
        <v>0</v>
      </c>
      <c r="G233" s="135">
        <f>ETo!$I233*((1-Constantes!$D$19)*ETo!$K233+ETo!$L233)</f>
        <v>0</v>
      </c>
      <c r="H233" s="135">
        <v>0.47356973969149513</v>
      </c>
      <c r="I233" s="135">
        <v>0</v>
      </c>
      <c r="J233" s="135">
        <v>0</v>
      </c>
      <c r="K233" s="52"/>
    </row>
    <row r="234" spans="2:11" x14ac:dyDescent="0.3">
      <c r="B234" s="51"/>
      <c r="C234" s="56">
        <v>229</v>
      </c>
      <c r="D234" s="135">
        <v>12</v>
      </c>
      <c r="E234" s="135">
        <v>-11</v>
      </c>
      <c r="F234" s="135">
        <v>0</v>
      </c>
      <c r="G234" s="135">
        <f>ETo!$I234*((1-Constantes!$D$19)*ETo!$K234+ETo!$L234)</f>
        <v>1.313514964337104</v>
      </c>
      <c r="H234" s="135">
        <v>0.46087616997510317</v>
      </c>
      <c r="I234" s="135">
        <v>0</v>
      </c>
      <c r="J234" s="135">
        <v>0</v>
      </c>
      <c r="K234" s="52"/>
    </row>
    <row r="235" spans="2:11" x14ac:dyDescent="0.3">
      <c r="B235" s="51"/>
      <c r="C235" s="56">
        <v>230</v>
      </c>
      <c r="D235" s="135">
        <v>12.2</v>
      </c>
      <c r="E235" s="135">
        <v>-11.6</v>
      </c>
      <c r="F235" s="135">
        <v>0</v>
      </c>
      <c r="G235" s="135">
        <f>ETo!$I235*((1-Constantes!$D$19)*ETo!$K235+ETo!$L235)</f>
        <v>1.3132696165504847</v>
      </c>
      <c r="H235" s="135">
        <v>0.4484339707367177</v>
      </c>
      <c r="I235" s="135">
        <v>0</v>
      </c>
      <c r="J235" s="135">
        <v>0</v>
      </c>
      <c r="K235" s="52"/>
    </row>
    <row r="236" spans="2:11" x14ac:dyDescent="0.3">
      <c r="B236" s="51"/>
      <c r="C236" s="56">
        <v>231</v>
      </c>
      <c r="D236" s="135">
        <v>12.4</v>
      </c>
      <c r="E236" s="135">
        <v>-11.2</v>
      </c>
      <c r="F236" s="135">
        <v>0</v>
      </c>
      <c r="G236" s="135">
        <f>ETo!$I236*((1-Constantes!$D$19)*ETo!$K236+ETo!$L236)</f>
        <v>1.3328663873584823</v>
      </c>
      <c r="H236" s="135">
        <v>0.43842647940026086</v>
      </c>
      <c r="I236" s="135">
        <v>0</v>
      </c>
      <c r="J236" s="135">
        <v>0</v>
      </c>
      <c r="K236" s="52"/>
    </row>
    <row r="237" spans="2:11" x14ac:dyDescent="0.3">
      <c r="B237" s="51"/>
      <c r="C237" s="56">
        <v>232</v>
      </c>
      <c r="D237" s="135">
        <v>12</v>
      </c>
      <c r="E237" s="135">
        <v>-8</v>
      </c>
      <c r="F237" s="135">
        <v>0</v>
      </c>
      <c r="G237" s="135">
        <f>ETo!$I237*((1-Constantes!$D$19)*ETo!$K237+ETo!$L237)</f>
        <v>1.3969358926458302</v>
      </c>
      <c r="H237" s="135">
        <v>0.43413476865542222</v>
      </c>
      <c r="I237" s="135">
        <v>0</v>
      </c>
      <c r="J237" s="135">
        <v>0</v>
      </c>
      <c r="K237" s="52"/>
    </row>
    <row r="238" spans="2:11" x14ac:dyDescent="0.3">
      <c r="B238" s="51"/>
      <c r="C238" s="56">
        <v>233</v>
      </c>
      <c r="D238" s="135">
        <v>11.4</v>
      </c>
      <c r="E238" s="135">
        <v>-8.6</v>
      </c>
      <c r="F238" s="135">
        <v>0</v>
      </c>
      <c r="G238" s="135">
        <f>ETo!$I238*((1-Constantes!$D$19)*ETo!$K238+ETo!$L238)</f>
        <v>1.3807040445303516</v>
      </c>
      <c r="H238" s="135">
        <v>0.43090502754954751</v>
      </c>
      <c r="I238" s="135">
        <v>0</v>
      </c>
      <c r="J238" s="135">
        <v>0</v>
      </c>
      <c r="K238" s="52"/>
    </row>
    <row r="239" spans="2:11" x14ac:dyDescent="0.3">
      <c r="B239" s="51"/>
      <c r="C239" s="56">
        <v>234</v>
      </c>
      <c r="D239" s="135">
        <v>12.2</v>
      </c>
      <c r="E239" s="135">
        <v>-11</v>
      </c>
      <c r="F239" s="135">
        <v>0</v>
      </c>
      <c r="G239" s="135">
        <f>ETo!$I239*((1-Constantes!$D$19)*ETo!$K239+ETo!$L239)</f>
        <v>1.3560919278034589</v>
      </c>
      <c r="H239" s="135">
        <v>0.42788632610137511</v>
      </c>
      <c r="I239" s="135">
        <v>0</v>
      </c>
      <c r="J239" s="135">
        <v>0</v>
      </c>
      <c r="K239" s="52"/>
    </row>
    <row r="240" spans="2:11" x14ac:dyDescent="0.3">
      <c r="B240" s="51"/>
      <c r="C240" s="56">
        <v>235</v>
      </c>
      <c r="D240" s="135">
        <v>11.4</v>
      </c>
      <c r="E240" s="135">
        <v>-14.4</v>
      </c>
      <c r="F240" s="135">
        <v>0</v>
      </c>
      <c r="G240" s="135">
        <f>ETo!$I240*((1-Constantes!$D$19)*ETo!$K240+ETo!$L240)</f>
        <v>0</v>
      </c>
      <c r="H240" s="135">
        <v>0.42493060149389655</v>
      </c>
      <c r="I240" s="135">
        <v>0</v>
      </c>
      <c r="J240" s="135">
        <v>0</v>
      </c>
      <c r="K240" s="52"/>
    </row>
    <row r="241" spans="2:11" x14ac:dyDescent="0.3">
      <c r="B241" s="51"/>
      <c r="C241" s="56">
        <v>236</v>
      </c>
      <c r="D241" s="135">
        <v>13</v>
      </c>
      <c r="E241" s="135">
        <v>-15.8</v>
      </c>
      <c r="F241" s="135">
        <v>0</v>
      </c>
      <c r="G241" s="135">
        <f>ETo!$I241*((1-Constantes!$D$19)*ETo!$K241+ETo!$L241)</f>
        <v>0</v>
      </c>
      <c r="H241" s="135">
        <v>0.42199529524876433</v>
      </c>
      <c r="I241" s="135">
        <v>0</v>
      </c>
      <c r="J241" s="135">
        <v>0</v>
      </c>
      <c r="K241" s="52"/>
    </row>
    <row r="242" spans="2:11" x14ac:dyDescent="0.3">
      <c r="B242" s="51"/>
      <c r="C242" s="56">
        <v>237</v>
      </c>
      <c r="D242" s="135">
        <v>13.6</v>
      </c>
      <c r="E242" s="135">
        <v>-10.199999999999999</v>
      </c>
      <c r="F242" s="135">
        <v>0</v>
      </c>
      <c r="G242" s="135">
        <f>ETo!$I242*((1-Constantes!$D$19)*ETo!$K242+ETo!$L242)</f>
        <v>1.4249776123229658</v>
      </c>
      <c r="H242" s="135">
        <v>0.41907290453186791</v>
      </c>
      <c r="I242" s="135">
        <v>0</v>
      </c>
      <c r="J242" s="135">
        <v>0</v>
      </c>
      <c r="K242" s="52"/>
    </row>
    <row r="243" spans="2:11" x14ac:dyDescent="0.3">
      <c r="B243" s="51"/>
      <c r="C243" s="56">
        <v>238</v>
      </c>
      <c r="D243" s="135">
        <v>13.2</v>
      </c>
      <c r="E243" s="135">
        <v>-7.2</v>
      </c>
      <c r="F243" s="135">
        <v>0</v>
      </c>
      <c r="G243" s="135">
        <f>ETo!$I243*((1-Constantes!$D$19)*ETo!$K243+ETo!$L243)</f>
        <v>1.4874775478716009</v>
      </c>
      <c r="H243" s="135">
        <v>0.41617679336830538</v>
      </c>
      <c r="I243" s="135">
        <v>0</v>
      </c>
      <c r="J243" s="135">
        <v>0</v>
      </c>
      <c r="K243" s="52"/>
    </row>
    <row r="244" spans="2:11" x14ac:dyDescent="0.3">
      <c r="B244" s="51"/>
      <c r="C244" s="56">
        <v>239</v>
      </c>
      <c r="D244" s="135">
        <v>12.2</v>
      </c>
      <c r="E244" s="135">
        <v>-8</v>
      </c>
      <c r="F244" s="135">
        <v>0</v>
      </c>
      <c r="G244" s="135">
        <f>ETo!$I244*((1-Constantes!$D$19)*ETo!$K244+ETo!$L244)</f>
        <v>1.4578213879893971</v>
      </c>
      <c r="H244" s="135">
        <v>0.41330180105478481</v>
      </c>
      <c r="I244" s="135">
        <v>0</v>
      </c>
      <c r="J244" s="135">
        <v>0</v>
      </c>
      <c r="K244" s="52"/>
    </row>
    <row r="245" spans="2:11" x14ac:dyDescent="0.3">
      <c r="B245" s="51"/>
      <c r="C245" s="56">
        <v>240</v>
      </c>
      <c r="D245" s="135">
        <v>12.8</v>
      </c>
      <c r="E245" s="135">
        <v>-5.4</v>
      </c>
      <c r="F245" s="135">
        <v>0</v>
      </c>
      <c r="G245" s="135">
        <f>ETo!$I245*((1-Constantes!$D$19)*ETo!$K245+ETo!$L245)</f>
        <v>1.5338746284670588</v>
      </c>
      <c r="H245" s="135">
        <v>0.41044687141660474</v>
      </c>
      <c r="I245" s="135">
        <v>0</v>
      </c>
      <c r="J245" s="135">
        <v>0</v>
      </c>
      <c r="K245" s="52"/>
    </row>
    <row r="246" spans="2:11" x14ac:dyDescent="0.3">
      <c r="B246" s="51"/>
      <c r="C246" s="56">
        <v>241</v>
      </c>
      <c r="D246" s="135">
        <v>14</v>
      </c>
      <c r="E246" s="135">
        <v>-7</v>
      </c>
      <c r="F246" s="135">
        <v>0</v>
      </c>
      <c r="G246" s="135">
        <f>ETo!$I246*((1-Constantes!$D$19)*ETo!$K246+ETo!$L246)</f>
        <v>1.5337537992266621</v>
      </c>
      <c r="H246" s="135">
        <v>0.40761169944985709</v>
      </c>
      <c r="I246" s="135">
        <v>0</v>
      </c>
      <c r="J246" s="135">
        <v>0</v>
      </c>
      <c r="K246" s="52"/>
    </row>
    <row r="247" spans="2:11" x14ac:dyDescent="0.3">
      <c r="B247" s="51"/>
      <c r="C247" s="56">
        <v>242</v>
      </c>
      <c r="D247" s="135">
        <v>12</v>
      </c>
      <c r="E247" s="135">
        <v>-6</v>
      </c>
      <c r="F247" s="135">
        <v>0</v>
      </c>
      <c r="G247" s="135">
        <f>ETo!$I247*((1-Constantes!$D$19)*ETo!$K247+ETo!$L247)</f>
        <v>1.5206009925086217</v>
      </c>
      <c r="H247" s="135">
        <v>0.40479611825317041</v>
      </c>
      <c r="I247" s="135">
        <v>0</v>
      </c>
      <c r="J247" s="135">
        <v>0</v>
      </c>
      <c r="K247" s="52"/>
    </row>
    <row r="248" spans="2:11" x14ac:dyDescent="0.3">
      <c r="B248" s="51"/>
      <c r="C248" s="56">
        <v>243</v>
      </c>
      <c r="D248" s="135">
        <v>12.6</v>
      </c>
      <c r="E248" s="135">
        <v>-8.6</v>
      </c>
      <c r="F248" s="135">
        <v>0</v>
      </c>
      <c r="G248" s="135">
        <f>ETo!$I248*((1-Constantes!$D$19)*ETo!$K248+ETo!$L248)</f>
        <v>1.4856130203737912</v>
      </c>
      <c r="H248" s="135">
        <v>0.40199998694086375</v>
      </c>
      <c r="I248" s="135">
        <v>0</v>
      </c>
      <c r="J248" s="135">
        <v>0</v>
      </c>
      <c r="K248" s="52"/>
    </row>
    <row r="249" spans="2:11" x14ac:dyDescent="0.3">
      <c r="B249" s="51"/>
      <c r="C249" s="56">
        <v>244</v>
      </c>
      <c r="D249" s="135">
        <v>12</v>
      </c>
      <c r="E249" s="135">
        <v>-8.4</v>
      </c>
      <c r="F249" s="135">
        <v>0</v>
      </c>
      <c r="G249" s="135">
        <f>ETo!$I249*((1-Constantes!$D$19)*ETo!$K249+ETo!$L249)</f>
        <v>1.4848532541136197</v>
      </c>
      <c r="H249" s="135">
        <v>0.39922317014586034</v>
      </c>
      <c r="I249" s="135">
        <v>0</v>
      </c>
      <c r="J249" s="135">
        <v>0</v>
      </c>
      <c r="K249" s="52"/>
    </row>
    <row r="250" spans="2:11" x14ac:dyDescent="0.3">
      <c r="B250" s="51"/>
      <c r="C250" s="56">
        <v>245</v>
      </c>
      <c r="D250" s="135">
        <v>13.4</v>
      </c>
      <c r="E250" s="135">
        <v>-16.600000000000001</v>
      </c>
      <c r="F250" s="135">
        <v>0</v>
      </c>
      <c r="G250" s="135">
        <f>ETo!$I250*((1-Constantes!$D$19)*ETo!$K250+ETo!$L250)</f>
        <v>0</v>
      </c>
      <c r="H250" s="135">
        <v>0.39646553427631892</v>
      </c>
      <c r="I250" s="135">
        <v>0</v>
      </c>
      <c r="J250" s="135">
        <v>0</v>
      </c>
      <c r="K250" s="52"/>
    </row>
    <row r="251" spans="2:11" x14ac:dyDescent="0.3">
      <c r="B251" s="51"/>
      <c r="C251" s="56">
        <v>246</v>
      </c>
      <c r="D251" s="135">
        <v>13.6</v>
      </c>
      <c r="E251" s="135">
        <v>-12.6</v>
      </c>
      <c r="F251" s="135">
        <v>0</v>
      </c>
      <c r="G251" s="135">
        <f>ETo!$I251*((1-Constantes!$D$19)*ETo!$K251+ETo!$L251)</f>
        <v>1.4435504061235223</v>
      </c>
      <c r="H251" s="135">
        <v>0.39372694678010189</v>
      </c>
      <c r="I251" s="135">
        <v>0</v>
      </c>
      <c r="J251" s="135">
        <v>0</v>
      </c>
      <c r="K251" s="52"/>
    </row>
    <row r="252" spans="2:11" x14ac:dyDescent="0.3">
      <c r="B252" s="51"/>
      <c r="C252" s="56">
        <v>247</v>
      </c>
      <c r="D252" s="135">
        <v>14</v>
      </c>
      <c r="E252" s="135">
        <v>-9.4</v>
      </c>
      <c r="F252" s="135">
        <v>0</v>
      </c>
      <c r="G252" s="135">
        <f>ETo!$I252*((1-Constantes!$D$19)*ETo!$K252+ETo!$L252)</f>
        <v>1.5302294817405733</v>
      </c>
      <c r="H252" s="135">
        <v>0.39100727609698449</v>
      </c>
      <c r="I252" s="135">
        <v>0</v>
      </c>
      <c r="J252" s="135">
        <v>0</v>
      </c>
      <c r="K252" s="52"/>
    </row>
    <row r="253" spans="2:11" x14ac:dyDescent="0.3">
      <c r="B253" s="51"/>
      <c r="C253" s="56">
        <v>248</v>
      </c>
      <c r="D253" s="135">
        <v>13.8</v>
      </c>
      <c r="E253" s="135">
        <v>-11.6</v>
      </c>
      <c r="F253" s="135">
        <v>0</v>
      </c>
      <c r="G253" s="135">
        <f>ETo!$I253*((1-Constantes!$D$19)*ETo!$K253+ETo!$L253)</f>
        <v>1.4848302601284942</v>
      </c>
      <c r="H253" s="135">
        <v>0.38830639155288676</v>
      </c>
      <c r="I253" s="135">
        <v>0</v>
      </c>
      <c r="J253" s="135">
        <v>0</v>
      </c>
      <c r="K253" s="52"/>
    </row>
    <row r="254" spans="2:11" x14ac:dyDescent="0.3">
      <c r="B254" s="51"/>
      <c r="C254" s="56">
        <v>249</v>
      </c>
      <c r="D254" s="135">
        <v>15.2</v>
      </c>
      <c r="E254" s="135">
        <v>-8.4</v>
      </c>
      <c r="F254" s="135">
        <v>0</v>
      </c>
      <c r="G254" s="135">
        <f>ETo!$I254*((1-Constantes!$D$19)*ETo!$K254+ETo!$L254)</f>
        <v>1.5949017339948646</v>
      </c>
      <c r="H254" s="135">
        <v>0.38562416338135125</v>
      </c>
      <c r="I254" s="135">
        <v>0</v>
      </c>
      <c r="J254" s="135">
        <v>0</v>
      </c>
      <c r="K254" s="52"/>
    </row>
    <row r="255" spans="2:11" x14ac:dyDescent="0.3">
      <c r="B255" s="51"/>
      <c r="C255" s="56">
        <v>250</v>
      </c>
      <c r="D255" s="135">
        <v>15.8</v>
      </c>
      <c r="E255" s="135">
        <v>-9.1999999999999993</v>
      </c>
      <c r="F255" s="135">
        <v>0</v>
      </c>
      <c r="G255" s="135">
        <f>ETo!$I255*((1-Constantes!$D$19)*ETo!$K255+ETo!$L255)</f>
        <v>1.5983293768925033</v>
      </c>
      <c r="H255" s="135">
        <v>0.38296046271319506</v>
      </c>
      <c r="I255" s="135">
        <v>0</v>
      </c>
      <c r="J255" s="135">
        <v>0</v>
      </c>
      <c r="K255" s="52"/>
    </row>
    <row r="256" spans="2:11" x14ac:dyDescent="0.3">
      <c r="B256" s="51"/>
      <c r="C256" s="56">
        <v>251</v>
      </c>
      <c r="D256" s="135">
        <v>14.8</v>
      </c>
      <c r="E256" s="135">
        <v>-8</v>
      </c>
      <c r="F256" s="135">
        <v>0</v>
      </c>
      <c r="G256" s="135">
        <f>ETo!$I256*((1-Constantes!$D$19)*ETo!$K256+ETo!$L256)</f>
        <v>1.6106820773289154</v>
      </c>
      <c r="H256" s="135">
        <v>0.38031516156956702</v>
      </c>
      <c r="I256" s="135">
        <v>0</v>
      </c>
      <c r="J256" s="135">
        <v>0</v>
      </c>
      <c r="K256" s="52"/>
    </row>
    <row r="257" spans="2:11" x14ac:dyDescent="0.3">
      <c r="B257" s="51"/>
      <c r="C257" s="56">
        <v>252</v>
      </c>
      <c r="D257" s="135">
        <v>15.6</v>
      </c>
      <c r="E257" s="135">
        <v>-8.8000000000000007</v>
      </c>
      <c r="F257" s="135">
        <v>0</v>
      </c>
      <c r="G257" s="135">
        <f>ETo!$I257*((1-Constantes!$D$19)*ETo!$K257+ETo!$L257)</f>
        <v>1.6184643586574277</v>
      </c>
      <c r="H257" s="135">
        <v>0.3776881328556605</v>
      </c>
      <c r="I257" s="135">
        <v>0</v>
      </c>
      <c r="J257" s="135">
        <v>0</v>
      </c>
      <c r="K257" s="52"/>
    </row>
    <row r="258" spans="2:11" x14ac:dyDescent="0.3">
      <c r="B258" s="51"/>
      <c r="C258" s="56">
        <v>253</v>
      </c>
      <c r="D258" s="135">
        <v>14.4</v>
      </c>
      <c r="E258" s="135">
        <v>-9</v>
      </c>
      <c r="F258" s="135">
        <v>0</v>
      </c>
      <c r="G258" s="135">
        <f>ETo!$I258*((1-Constantes!$D$19)*ETo!$K258+ETo!$L258)</f>
        <v>1.5942221497081388</v>
      </c>
      <c r="H258" s="135">
        <v>0.37507925035458251</v>
      </c>
      <c r="I258" s="135">
        <v>0</v>
      </c>
      <c r="J258" s="135">
        <v>0</v>
      </c>
      <c r="K258" s="52"/>
    </row>
    <row r="259" spans="2:11" x14ac:dyDescent="0.3">
      <c r="B259" s="51"/>
      <c r="C259" s="56">
        <v>254</v>
      </c>
      <c r="D259" s="135">
        <v>14.2</v>
      </c>
      <c r="E259" s="135">
        <v>-6.4</v>
      </c>
      <c r="F259" s="135">
        <v>0</v>
      </c>
      <c r="G259" s="135">
        <f>ETo!$I259*((1-Constantes!$D$19)*ETo!$K259+ETo!$L259)</f>
        <v>1.656754381680936</v>
      </c>
      <c r="H259" s="135">
        <v>0.37248838872128509</v>
      </c>
      <c r="I259" s="135">
        <v>0</v>
      </c>
      <c r="J259" s="135">
        <v>0</v>
      </c>
      <c r="K259" s="52"/>
    </row>
    <row r="260" spans="2:11" x14ac:dyDescent="0.3">
      <c r="B260" s="51"/>
      <c r="C260" s="56">
        <v>255</v>
      </c>
      <c r="D260" s="135">
        <v>14.4</v>
      </c>
      <c r="E260" s="135">
        <v>-10</v>
      </c>
      <c r="F260" s="135">
        <v>0</v>
      </c>
      <c r="G260" s="135">
        <f>ETo!$I260*((1-Constantes!$D$19)*ETo!$K260+ETo!$L260)</f>
        <v>1.5860538216149456</v>
      </c>
      <c r="H260" s="135">
        <v>0.36991542347654172</v>
      </c>
      <c r="I260" s="135">
        <v>0</v>
      </c>
      <c r="J260" s="135">
        <v>0</v>
      </c>
      <c r="K260" s="52"/>
    </row>
    <row r="261" spans="2:11" x14ac:dyDescent="0.3">
      <c r="B261" s="51"/>
      <c r="C261" s="56">
        <v>256</v>
      </c>
      <c r="D261" s="135">
        <v>14.6</v>
      </c>
      <c r="E261" s="135">
        <v>-13</v>
      </c>
      <c r="F261" s="135">
        <v>0</v>
      </c>
      <c r="G261" s="135">
        <f>ETo!$I261*((1-Constantes!$D$19)*ETo!$K261+ETo!$L261)</f>
        <v>1.5286066396662816</v>
      </c>
      <c r="H261" s="135">
        <v>0.36736023100096671</v>
      </c>
      <c r="I261" s="135">
        <v>0</v>
      </c>
      <c r="J261" s="135">
        <v>0</v>
      </c>
      <c r="K261" s="52"/>
    </row>
    <row r="262" spans="2:11" x14ac:dyDescent="0.3">
      <c r="B262" s="51"/>
      <c r="C262" s="56">
        <v>257</v>
      </c>
      <c r="D262" s="135">
        <v>14.4</v>
      </c>
      <c r="E262" s="135">
        <v>-12.4</v>
      </c>
      <c r="F262" s="135">
        <v>0</v>
      </c>
      <c r="G262" s="135">
        <f>ETo!$I262*((1-Constantes!$D$19)*ETo!$K262+ETo!$L262)</f>
        <v>1.5446619099647674</v>
      </c>
      <c r="H262" s="135">
        <v>0.36482268852907596</v>
      </c>
      <c r="I262" s="135">
        <v>0</v>
      </c>
      <c r="J262" s="135">
        <v>0</v>
      </c>
      <c r="K262" s="52"/>
    </row>
    <row r="263" spans="2:11" x14ac:dyDescent="0.3">
      <c r="B263" s="51"/>
      <c r="C263" s="56">
        <v>258</v>
      </c>
      <c r="D263" s="135">
        <v>14.2</v>
      </c>
      <c r="E263" s="135">
        <v>-9</v>
      </c>
      <c r="F263" s="135">
        <v>0</v>
      </c>
      <c r="G263" s="135">
        <f>ETo!$I263*((1-Constantes!$D$19)*ETo!$K263+ETo!$L263)</f>
        <v>1.6260343785378109</v>
      </c>
      <c r="H263" s="135">
        <v>0.36230267414338851</v>
      </c>
      <c r="I263" s="135">
        <v>0</v>
      </c>
      <c r="J263" s="135">
        <v>0</v>
      </c>
      <c r="K263" s="52"/>
    </row>
    <row r="264" spans="2:11" x14ac:dyDescent="0.3">
      <c r="B264" s="51"/>
      <c r="C264" s="56">
        <v>259</v>
      </c>
      <c r="D264" s="135">
        <v>14</v>
      </c>
      <c r="E264" s="135">
        <v>-11</v>
      </c>
      <c r="F264" s="135">
        <v>0</v>
      </c>
      <c r="G264" s="135">
        <f>ETo!$I264*((1-Constantes!$D$19)*ETo!$K264+ETo!$L264)</f>
        <v>1.5814720588501718</v>
      </c>
      <c r="H264" s="135">
        <v>0.35980006676856896</v>
      </c>
      <c r="I264" s="135">
        <v>0</v>
      </c>
      <c r="J264" s="135">
        <v>0</v>
      </c>
      <c r="K264" s="52"/>
    </row>
    <row r="265" spans="2:11" x14ac:dyDescent="0.3">
      <c r="B265" s="51"/>
      <c r="C265" s="56">
        <v>260</v>
      </c>
      <c r="D265" s="135">
        <v>12.8</v>
      </c>
      <c r="E265" s="135">
        <v>-13</v>
      </c>
      <c r="F265" s="135">
        <v>0</v>
      </c>
      <c r="G265" s="135">
        <f>ETo!$I265*((1-Constantes!$D$19)*ETo!$K265+ETo!$L265)</f>
        <v>0</v>
      </c>
      <c r="H265" s="135">
        <v>0.35731474616561026</v>
      </c>
      <c r="I265" s="135">
        <v>0</v>
      </c>
      <c r="J265" s="135">
        <v>0</v>
      </c>
      <c r="K265" s="52"/>
    </row>
    <row r="266" spans="2:11" x14ac:dyDescent="0.3">
      <c r="B266" s="51"/>
      <c r="C266" s="56">
        <v>261</v>
      </c>
      <c r="D266" s="135">
        <v>13.2</v>
      </c>
      <c r="E266" s="135">
        <v>-15.4</v>
      </c>
      <c r="F266" s="135">
        <v>0</v>
      </c>
      <c r="G266" s="135">
        <f>ETo!$I266*((1-Constantes!$D$19)*ETo!$K266+ETo!$L266)</f>
        <v>0</v>
      </c>
      <c r="H266" s="135">
        <v>0.35484659292605697</v>
      </c>
      <c r="I266" s="135">
        <v>0</v>
      </c>
      <c r="J266" s="135">
        <v>0</v>
      </c>
      <c r="K266" s="52"/>
    </row>
    <row r="267" spans="2:11" x14ac:dyDescent="0.3">
      <c r="B267" s="51"/>
      <c r="C267" s="56">
        <v>262</v>
      </c>
      <c r="D267" s="135">
        <v>15</v>
      </c>
      <c r="E267" s="135">
        <v>-16</v>
      </c>
      <c r="F267" s="135">
        <v>0</v>
      </c>
      <c r="G267" s="135">
        <f>ETo!$I267*((1-Constantes!$D$19)*ETo!$K267+ETo!$L267)</f>
        <v>0</v>
      </c>
      <c r="H267" s="135">
        <v>0.352395488466268</v>
      </c>
      <c r="I267" s="135">
        <v>0</v>
      </c>
      <c r="J267" s="135">
        <v>0</v>
      </c>
      <c r="K267" s="52"/>
    </row>
    <row r="268" spans="2:11" x14ac:dyDescent="0.3">
      <c r="B268" s="51"/>
      <c r="C268" s="56">
        <v>263</v>
      </c>
      <c r="D268" s="135">
        <v>15.6</v>
      </c>
      <c r="E268" s="135">
        <v>-13.4</v>
      </c>
      <c r="F268" s="135">
        <v>0</v>
      </c>
      <c r="G268" s="135">
        <f>ETo!$I268*((1-Constantes!$D$19)*ETo!$K268+ETo!$L268)</f>
        <v>1.5885382680411755</v>
      </c>
      <c r="H268" s="135">
        <v>0.34996131502171929</v>
      </c>
      <c r="I268" s="135">
        <v>0</v>
      </c>
      <c r="J268" s="135">
        <v>0</v>
      </c>
      <c r="K268" s="52"/>
    </row>
    <row r="269" spans="2:11" x14ac:dyDescent="0.3">
      <c r="B269" s="51"/>
      <c r="C269" s="56">
        <v>264</v>
      </c>
      <c r="D269" s="135">
        <v>16.399999999999999</v>
      </c>
      <c r="E269" s="135">
        <v>-12.8</v>
      </c>
      <c r="F269" s="135">
        <v>0</v>
      </c>
      <c r="G269" s="135">
        <f>ETo!$I269*((1-Constantes!$D$19)*ETo!$K269+ETo!$L269)</f>
        <v>1.6282431688974162</v>
      </c>
      <c r="H269" s="135">
        <v>0.34754395564134588</v>
      </c>
      <c r="I269" s="135">
        <v>0</v>
      </c>
      <c r="J269" s="135">
        <v>0</v>
      </c>
      <c r="K269" s="52"/>
    </row>
    <row r="270" spans="2:11" x14ac:dyDescent="0.3">
      <c r="B270" s="51"/>
      <c r="C270" s="56">
        <v>265</v>
      </c>
      <c r="D270" s="135">
        <v>15</v>
      </c>
      <c r="E270" s="135">
        <v>-9.8000000000000007</v>
      </c>
      <c r="F270" s="135">
        <v>0</v>
      </c>
      <c r="G270" s="135">
        <f>ETo!$I270*((1-Constantes!$D$19)*ETo!$K270+ETo!$L270)</f>
        <v>1.6729800471734659</v>
      </c>
      <c r="H270" s="135">
        <v>0.34514329418192269</v>
      </c>
      <c r="I270" s="135">
        <v>0</v>
      </c>
      <c r="J270" s="135">
        <v>0</v>
      </c>
      <c r="K270" s="52"/>
    </row>
    <row r="271" spans="2:11" x14ac:dyDescent="0.3">
      <c r="B271" s="51"/>
      <c r="C271" s="56">
        <v>266</v>
      </c>
      <c r="D271" s="135">
        <v>12.6</v>
      </c>
      <c r="E271" s="135">
        <v>-1.8</v>
      </c>
      <c r="F271" s="135">
        <v>0</v>
      </c>
      <c r="G271" s="135">
        <f>ETo!$I271*((1-Constantes!$D$19)*ETo!$K271+ETo!$L271)</f>
        <v>1.8148598130014477</v>
      </c>
      <c r="H271" s="135">
        <v>0.34275921530248465</v>
      </c>
      <c r="I271" s="135">
        <v>0</v>
      </c>
      <c r="J271" s="135">
        <v>0</v>
      </c>
      <c r="K271" s="52"/>
    </row>
    <row r="272" spans="2:11" x14ac:dyDescent="0.3">
      <c r="B272" s="51"/>
      <c r="C272" s="56">
        <v>267</v>
      </c>
      <c r="D272" s="135">
        <v>13.4</v>
      </c>
      <c r="E272" s="135">
        <v>-9.1999999999999993</v>
      </c>
      <c r="F272" s="135">
        <v>0</v>
      </c>
      <c r="G272" s="135">
        <f>ETo!$I272*((1-Constantes!$D$19)*ETo!$K272+ETo!$L272)</f>
        <v>1.6611824516706863</v>
      </c>
      <c r="H272" s="135">
        <v>0.34039160445878475</v>
      </c>
      <c r="I272" s="135">
        <v>0</v>
      </c>
      <c r="J272" s="135">
        <v>0</v>
      </c>
      <c r="K272" s="52"/>
    </row>
    <row r="273" spans="2:11" x14ac:dyDescent="0.3">
      <c r="B273" s="51"/>
      <c r="C273" s="56">
        <v>268</v>
      </c>
      <c r="D273" s="135">
        <v>14</v>
      </c>
      <c r="E273" s="135">
        <v>-10</v>
      </c>
      <c r="F273" s="135">
        <v>0</v>
      </c>
      <c r="G273" s="135">
        <f>ETo!$I273*((1-Constantes!$D$19)*ETo!$K273+ETo!$L273)</f>
        <v>1.6622837370979442</v>
      </c>
      <c r="H273" s="135">
        <v>0.33804034789779103</v>
      </c>
      <c r="I273" s="135">
        <v>0</v>
      </c>
      <c r="J273" s="135">
        <v>0</v>
      </c>
      <c r="K273" s="52"/>
    </row>
    <row r="274" spans="2:11" x14ac:dyDescent="0.3">
      <c r="B274" s="51"/>
      <c r="C274" s="56">
        <v>269</v>
      </c>
      <c r="D274" s="135">
        <v>13.2</v>
      </c>
      <c r="E274" s="135">
        <v>-8</v>
      </c>
      <c r="F274" s="135">
        <v>0</v>
      </c>
      <c r="G274" s="135">
        <f>ETo!$I274*((1-Constantes!$D$19)*ETo!$K274+ETo!$L274)</f>
        <v>1.6974531606864198</v>
      </c>
      <c r="H274" s="135">
        <v>0.33570533265222108</v>
      </c>
      <c r="I274" s="135">
        <v>0</v>
      </c>
      <c r="J274" s="135">
        <v>0</v>
      </c>
      <c r="K274" s="52"/>
    </row>
    <row r="275" spans="2:11" x14ac:dyDescent="0.3">
      <c r="B275" s="51"/>
      <c r="C275" s="56">
        <v>270</v>
      </c>
      <c r="D275" s="135">
        <v>14</v>
      </c>
      <c r="E275" s="135">
        <v>-9</v>
      </c>
      <c r="F275" s="135">
        <v>0</v>
      </c>
      <c r="G275" s="135">
        <f>ETo!$I275*((1-Constantes!$D$19)*ETo!$K275+ETo!$L275)</f>
        <v>1.6983783786635167</v>
      </c>
      <c r="H275" s="135">
        <v>0.33338644653511446</v>
      </c>
      <c r="I275" s="135">
        <v>0</v>
      </c>
      <c r="J275" s="135">
        <v>0</v>
      </c>
      <c r="K275" s="52"/>
    </row>
    <row r="276" spans="2:11" x14ac:dyDescent="0.3">
      <c r="B276" s="51"/>
      <c r="C276" s="56">
        <v>271</v>
      </c>
      <c r="D276" s="135">
        <v>13.8</v>
      </c>
      <c r="E276" s="135">
        <v>-8.8000000000000007</v>
      </c>
      <c r="F276" s="135">
        <v>0</v>
      </c>
      <c r="G276" s="135">
        <f>ETo!$I276*((1-Constantes!$D$19)*ETo!$K276+ETo!$L276)</f>
        <v>1.7040773663447764</v>
      </c>
      <c r="H276" s="135">
        <v>0.33108357813444278</v>
      </c>
      <c r="I276" s="135">
        <v>0</v>
      </c>
      <c r="J276" s="135">
        <v>0</v>
      </c>
      <c r="K276" s="52"/>
    </row>
    <row r="277" spans="2:11" x14ac:dyDescent="0.3">
      <c r="B277" s="51"/>
      <c r="C277" s="56">
        <v>272</v>
      </c>
      <c r="D277" s="135">
        <v>14.4</v>
      </c>
      <c r="E277" s="135">
        <v>-8.6</v>
      </c>
      <c r="F277" s="135">
        <v>0</v>
      </c>
      <c r="G277" s="135">
        <f>ETo!$I277*((1-Constantes!$D$19)*ETo!$K277+ETo!$L277)</f>
        <v>1.7294333190171276</v>
      </c>
      <c r="H277" s="135">
        <v>0.32879661680775668</v>
      </c>
      <c r="I277" s="135">
        <v>0</v>
      </c>
      <c r="J277" s="135">
        <v>0</v>
      </c>
      <c r="K277" s="52"/>
    </row>
    <row r="278" spans="2:11" x14ac:dyDescent="0.3">
      <c r="B278" s="51"/>
      <c r="C278" s="56">
        <v>273</v>
      </c>
      <c r="D278" s="135">
        <v>15.8</v>
      </c>
      <c r="E278" s="135">
        <v>-14</v>
      </c>
      <c r="F278" s="135">
        <v>0</v>
      </c>
      <c r="G278" s="135">
        <f>ETo!$I278*((1-Constantes!$D$19)*ETo!$K278+ETo!$L278)</f>
        <v>1.6358644342651403</v>
      </c>
      <c r="H278" s="135">
        <v>0.32652545267687</v>
      </c>
      <c r="I278" s="135">
        <v>0</v>
      </c>
      <c r="J278" s="135">
        <v>0</v>
      </c>
      <c r="K278" s="52"/>
    </row>
    <row r="279" spans="2:11" x14ac:dyDescent="0.3">
      <c r="B279" s="51"/>
      <c r="C279" s="56">
        <v>274</v>
      </c>
      <c r="D279" s="135">
        <v>16.600000000000001</v>
      </c>
      <c r="E279" s="135">
        <v>-11.4</v>
      </c>
      <c r="F279" s="135">
        <v>0</v>
      </c>
      <c r="G279" s="135">
        <f>ETo!$I279*((1-Constantes!$D$19)*ETo!$K279+ETo!$L279)</f>
        <v>1.725441690267183</v>
      </c>
      <c r="H279" s="135">
        <v>0.32426997662258056</v>
      </c>
      <c r="I279" s="135">
        <v>0</v>
      </c>
      <c r="J279" s="135">
        <v>0</v>
      </c>
      <c r="K279" s="52"/>
    </row>
    <row r="280" spans="2:11" x14ac:dyDescent="0.3">
      <c r="B280" s="51"/>
      <c r="C280" s="56">
        <v>275</v>
      </c>
      <c r="D280" s="135">
        <v>17.2</v>
      </c>
      <c r="E280" s="135">
        <v>-8.8000000000000007</v>
      </c>
      <c r="F280" s="135">
        <v>0</v>
      </c>
      <c r="G280" s="135">
        <f>ETo!$I280*((1-Constantes!$D$19)*ETo!$K280+ETo!$L280)</f>
        <v>1.810617138814026</v>
      </c>
      <c r="H280" s="135">
        <v>0.32203008027942787</v>
      </c>
      <c r="I280" s="135">
        <v>0</v>
      </c>
      <c r="J280" s="135">
        <v>0</v>
      </c>
      <c r="K280" s="52"/>
    </row>
    <row r="281" spans="2:11" x14ac:dyDescent="0.3">
      <c r="B281" s="51"/>
      <c r="C281" s="56">
        <v>276</v>
      </c>
      <c r="D281" s="135">
        <v>15.6</v>
      </c>
      <c r="E281" s="135">
        <v>-7.2</v>
      </c>
      <c r="F281" s="135">
        <v>0</v>
      </c>
      <c r="G281" s="135">
        <f>ETo!$I281*((1-Constantes!$D$19)*ETo!$K281+ETo!$L281)</f>
        <v>1.8159850196463465</v>
      </c>
      <c r="H281" s="135">
        <v>0.319805656030486</v>
      </c>
      <c r="I281" s="135">
        <v>0</v>
      </c>
      <c r="J281" s="135">
        <v>0</v>
      </c>
      <c r="K281" s="52"/>
    </row>
    <row r="282" spans="2:11" x14ac:dyDescent="0.3">
      <c r="B282" s="51"/>
      <c r="C282" s="56">
        <v>277</v>
      </c>
      <c r="D282" s="135">
        <v>13.2</v>
      </c>
      <c r="E282" s="135">
        <v>-5.2</v>
      </c>
      <c r="F282" s="135">
        <v>0</v>
      </c>
      <c r="G282" s="135">
        <f>ETo!$I282*((1-Constantes!$D$19)*ETo!$K282+ETo!$L282)</f>
        <v>1.8111671054363156</v>
      </c>
      <c r="H282" s="135">
        <v>0.31759659700219373</v>
      </c>
      <c r="I282" s="135">
        <v>0</v>
      </c>
      <c r="J282" s="135">
        <v>0</v>
      </c>
      <c r="K282" s="52"/>
    </row>
    <row r="283" spans="2:11" x14ac:dyDescent="0.3">
      <c r="B283" s="51"/>
      <c r="C283" s="56">
        <v>278</v>
      </c>
      <c r="D283" s="135">
        <v>12.2</v>
      </c>
      <c r="E283" s="135">
        <v>-5.4</v>
      </c>
      <c r="F283" s="135">
        <v>0.7</v>
      </c>
      <c r="G283" s="135">
        <f>ETo!$I283*((1-Constantes!$D$19)*ETo!$K283+ETo!$L283)</f>
        <v>1.7859938843761178</v>
      </c>
      <c r="H283" s="135">
        <v>0.3178079132628841</v>
      </c>
      <c r="I283" s="135">
        <v>0</v>
      </c>
      <c r="J283" s="135">
        <v>0</v>
      </c>
      <c r="K283" s="52"/>
    </row>
    <row r="284" spans="2:11" x14ac:dyDescent="0.3">
      <c r="B284" s="51"/>
      <c r="C284" s="56">
        <v>279</v>
      </c>
      <c r="D284" s="135">
        <v>14</v>
      </c>
      <c r="E284" s="135">
        <v>-0.6</v>
      </c>
      <c r="F284" s="135">
        <v>0.1</v>
      </c>
      <c r="G284" s="135">
        <f>ETo!$I284*((1-Constantes!$D$19)*ETo!$K284+ETo!$L284)</f>
        <v>1.9578338032952376</v>
      </c>
      <c r="H284" s="135">
        <v>0.31400744361238098</v>
      </c>
      <c r="I284" s="135">
        <v>0</v>
      </c>
      <c r="J284" s="135">
        <v>0</v>
      </c>
      <c r="K284" s="52"/>
    </row>
    <row r="285" spans="2:11" x14ac:dyDescent="0.3">
      <c r="B285" s="51"/>
      <c r="C285" s="56">
        <v>280</v>
      </c>
      <c r="D285" s="135">
        <v>10</v>
      </c>
      <c r="E285" s="135">
        <v>-1.8</v>
      </c>
      <c r="F285" s="135">
        <v>0</v>
      </c>
      <c r="G285" s="135">
        <f>ETo!$I285*((1-Constantes!$D$19)*ETo!$K285+ETo!$L285)</f>
        <v>1.8311067873747351</v>
      </c>
      <c r="H285" s="135">
        <v>0.31120375560939645</v>
      </c>
      <c r="I285" s="135">
        <v>0</v>
      </c>
      <c r="J285" s="135">
        <v>0</v>
      </c>
      <c r="K285" s="52"/>
    </row>
    <row r="286" spans="2:11" x14ac:dyDescent="0.3">
      <c r="B286" s="51"/>
      <c r="C286" s="56">
        <v>281</v>
      </c>
      <c r="D286" s="135">
        <v>13</v>
      </c>
      <c r="E286" s="135">
        <v>-8</v>
      </c>
      <c r="F286" s="135">
        <v>0</v>
      </c>
      <c r="G286" s="135">
        <f>ETo!$I286*((1-Constantes!$D$19)*ETo!$K286+ETo!$L286)</f>
        <v>1.7544850969694485</v>
      </c>
      <c r="H286" s="135">
        <v>0.30893808164197861</v>
      </c>
      <c r="I286" s="135">
        <v>0</v>
      </c>
      <c r="J286" s="135">
        <v>0</v>
      </c>
      <c r="K286" s="52"/>
    </row>
    <row r="287" spans="2:11" x14ac:dyDescent="0.3">
      <c r="B287" s="51"/>
      <c r="C287" s="56">
        <v>282</v>
      </c>
      <c r="D287" s="135">
        <v>14.8</v>
      </c>
      <c r="E287" s="135">
        <v>-9</v>
      </c>
      <c r="F287" s="135">
        <v>0</v>
      </c>
      <c r="G287" s="135">
        <f>ETo!$I287*((1-Constantes!$D$19)*ETo!$K287+ETo!$L287)</f>
        <v>1.7792376470866063</v>
      </c>
      <c r="H287" s="135">
        <v>0.30678287728296866</v>
      </c>
      <c r="I287" s="135">
        <v>0</v>
      </c>
      <c r="J287" s="135">
        <v>0</v>
      </c>
      <c r="K287" s="52"/>
    </row>
    <row r="288" spans="2:11" x14ac:dyDescent="0.3">
      <c r="B288" s="51"/>
      <c r="C288" s="56">
        <v>283</v>
      </c>
      <c r="D288" s="135">
        <v>15.8</v>
      </c>
      <c r="E288" s="135">
        <v>-8.4</v>
      </c>
      <c r="F288" s="135">
        <v>0</v>
      </c>
      <c r="G288" s="135">
        <f>ETo!$I288*((1-Constantes!$D$19)*ETo!$K288+ETo!$L288)</f>
        <v>1.8244217712276896</v>
      </c>
      <c r="H288" s="135">
        <v>0.30465989495744522</v>
      </c>
      <c r="I288" s="135">
        <v>0</v>
      </c>
      <c r="J288" s="135">
        <v>0</v>
      </c>
      <c r="K288" s="52"/>
    </row>
    <row r="289" spans="2:11" x14ac:dyDescent="0.3">
      <c r="B289" s="51"/>
      <c r="C289" s="56">
        <v>284</v>
      </c>
      <c r="D289" s="135">
        <v>15.6</v>
      </c>
      <c r="E289" s="135">
        <v>-4.5999999999999996</v>
      </c>
      <c r="F289" s="135">
        <v>0</v>
      </c>
      <c r="G289" s="135">
        <f>ETo!$I289*((1-Constantes!$D$19)*ETo!$K289+ETo!$L289)</f>
        <v>1.920953727298673</v>
      </c>
      <c r="H289" s="135">
        <v>0.30255474632787333</v>
      </c>
      <c r="I289" s="135">
        <v>0</v>
      </c>
      <c r="J289" s="135">
        <v>0</v>
      </c>
      <c r="K289" s="52"/>
    </row>
    <row r="290" spans="2:11" x14ac:dyDescent="0.3">
      <c r="B290" s="51"/>
      <c r="C290" s="56">
        <v>285</v>
      </c>
      <c r="D290" s="135">
        <v>15.2</v>
      </c>
      <c r="E290" s="135">
        <v>-7</v>
      </c>
      <c r="F290" s="135">
        <v>0</v>
      </c>
      <c r="G290" s="135">
        <f>ETo!$I290*((1-Constantes!$D$19)*ETo!$K290+ETo!$L290)</f>
        <v>1.853406590060013</v>
      </c>
      <c r="H290" s="135">
        <v>0.30046471841452027</v>
      </c>
      <c r="I290" s="135">
        <v>0</v>
      </c>
      <c r="J290" s="135">
        <v>0</v>
      </c>
      <c r="K290" s="52"/>
    </row>
    <row r="291" spans="2:11" x14ac:dyDescent="0.3">
      <c r="B291" s="51"/>
      <c r="C291" s="56">
        <v>286</v>
      </c>
      <c r="D291" s="135">
        <v>12.2</v>
      </c>
      <c r="E291" s="135">
        <v>-2.8</v>
      </c>
      <c r="F291" s="135">
        <v>3.8</v>
      </c>
      <c r="G291" s="135">
        <f>ETo!$I291*((1-Constantes!$D$19)*ETo!$K291+ETo!$L291)</f>
        <v>1.8883789439659027</v>
      </c>
      <c r="H291" s="135">
        <v>0.35681795851518772</v>
      </c>
      <c r="I291" s="135">
        <v>0</v>
      </c>
      <c r="J291" s="135">
        <v>0</v>
      </c>
      <c r="K291" s="52"/>
    </row>
    <row r="292" spans="2:11" x14ac:dyDescent="0.3">
      <c r="B292" s="51"/>
      <c r="C292" s="56">
        <v>287</v>
      </c>
      <c r="D292" s="135">
        <v>12.4</v>
      </c>
      <c r="E292" s="135">
        <v>-1.6</v>
      </c>
      <c r="F292" s="135">
        <v>5.4</v>
      </c>
      <c r="G292" s="135">
        <f>ETo!$I292*((1-Constantes!$D$19)*ETo!$K292+ETo!$L292)</f>
        <v>1.9285247187262886</v>
      </c>
      <c r="H292" s="135">
        <v>0.50094835429651363</v>
      </c>
      <c r="I292" s="135">
        <v>0</v>
      </c>
      <c r="J292" s="135">
        <v>0</v>
      </c>
      <c r="K292" s="52"/>
    </row>
    <row r="293" spans="2:11" x14ac:dyDescent="0.3">
      <c r="B293" s="51"/>
      <c r="C293" s="56">
        <v>288</v>
      </c>
      <c r="D293" s="135">
        <v>10</v>
      </c>
      <c r="E293" s="135">
        <v>0.6</v>
      </c>
      <c r="F293" s="135">
        <v>0</v>
      </c>
      <c r="G293" s="135">
        <f>ETo!$I293*((1-Constantes!$D$19)*ETo!$K293+ETo!$L293)</f>
        <v>1.9273265528687036</v>
      </c>
      <c r="H293" s="135">
        <v>0.40662124796077542</v>
      </c>
      <c r="I293" s="135">
        <v>0</v>
      </c>
      <c r="J293" s="135">
        <v>0</v>
      </c>
      <c r="K293" s="52"/>
    </row>
    <row r="294" spans="2:11" x14ac:dyDescent="0.3">
      <c r="B294" s="51"/>
      <c r="C294" s="56">
        <v>289</v>
      </c>
      <c r="D294" s="135">
        <v>11</v>
      </c>
      <c r="E294" s="135">
        <v>0.6</v>
      </c>
      <c r="F294" s="135">
        <v>0</v>
      </c>
      <c r="G294" s="135">
        <f>ETo!$I294*((1-Constantes!$D$19)*ETo!$K294+ETo!$L294)</f>
        <v>1.9570695750143221</v>
      </c>
      <c r="H294" s="135">
        <v>0.3879994687268658</v>
      </c>
      <c r="I294" s="135">
        <v>0</v>
      </c>
      <c r="J294" s="135">
        <v>0</v>
      </c>
      <c r="K294" s="52"/>
    </row>
    <row r="295" spans="2:11" x14ac:dyDescent="0.3">
      <c r="B295" s="51"/>
      <c r="C295" s="56">
        <v>290</v>
      </c>
      <c r="D295" s="135">
        <v>13.8</v>
      </c>
      <c r="E295" s="135">
        <v>-4.5999999999999996</v>
      </c>
      <c r="F295" s="135">
        <v>0</v>
      </c>
      <c r="G295" s="135">
        <f>ETo!$I295*((1-Constantes!$D$19)*ETo!$K295+ETo!$L295)</f>
        <v>1.8985242181449904</v>
      </c>
      <c r="H295" s="135">
        <v>0.37037512195398048</v>
      </c>
      <c r="I295" s="135">
        <v>0</v>
      </c>
      <c r="J295" s="135">
        <v>0</v>
      </c>
      <c r="K295" s="52"/>
    </row>
    <row r="296" spans="2:11" x14ac:dyDescent="0.3">
      <c r="B296" s="51"/>
      <c r="C296" s="56">
        <v>291</v>
      </c>
      <c r="D296" s="135">
        <v>13.8</v>
      </c>
      <c r="E296" s="135">
        <v>-4.5999999999999996</v>
      </c>
      <c r="F296" s="135">
        <v>0</v>
      </c>
      <c r="G296" s="135">
        <f>ETo!$I296*((1-Constantes!$D$19)*ETo!$K296+ETo!$L296)</f>
        <v>1.9020375700757921</v>
      </c>
      <c r="H296" s="135">
        <v>0.35322702861324629</v>
      </c>
      <c r="I296" s="135">
        <v>0</v>
      </c>
      <c r="J296" s="135">
        <v>0</v>
      </c>
      <c r="K296" s="52"/>
    </row>
    <row r="297" spans="2:11" x14ac:dyDescent="0.3">
      <c r="B297" s="51"/>
      <c r="C297" s="56">
        <v>292</v>
      </c>
      <c r="D297" s="135">
        <v>13.8</v>
      </c>
      <c r="E297" s="135">
        <v>-4.5999999999999996</v>
      </c>
      <c r="F297" s="135">
        <v>0</v>
      </c>
      <c r="G297" s="135">
        <f>ETo!$I297*((1-Constantes!$D$19)*ETo!$K297+ETo!$L297)</f>
        <v>1.9054292318797725</v>
      </c>
      <c r="H297" s="135">
        <v>0.33652207482497731</v>
      </c>
      <c r="I297" s="135">
        <v>0</v>
      </c>
      <c r="J297" s="135">
        <v>0</v>
      </c>
      <c r="K297" s="52"/>
    </row>
    <row r="298" spans="2:11" x14ac:dyDescent="0.3">
      <c r="B298" s="51"/>
      <c r="C298" s="56">
        <v>293</v>
      </c>
      <c r="D298" s="135">
        <v>13.8</v>
      </c>
      <c r="E298" s="135">
        <v>-4.5999999999999996</v>
      </c>
      <c r="F298" s="135">
        <v>0</v>
      </c>
      <c r="G298" s="135">
        <f>ETo!$I298*((1-Constantes!$D$19)*ETo!$K298+ETo!$L298)</f>
        <v>1.9087005739677003</v>
      </c>
      <c r="H298" s="135">
        <v>0.32023149635148707</v>
      </c>
      <c r="I298" s="135">
        <v>0</v>
      </c>
      <c r="J298" s="135">
        <v>0</v>
      </c>
      <c r="K298" s="52"/>
    </row>
    <row r="299" spans="2:11" x14ac:dyDescent="0.3">
      <c r="B299" s="51"/>
      <c r="C299" s="56">
        <v>294</v>
      </c>
      <c r="D299" s="135">
        <v>13.8</v>
      </c>
      <c r="E299" s="135">
        <v>-4.5999999999999996</v>
      </c>
      <c r="F299" s="135">
        <v>0</v>
      </c>
      <c r="G299" s="135">
        <f>ETo!$I299*((1-Constantes!$D$19)*ETo!$K299+ETo!$L299)</f>
        <v>1.9118530620309131</v>
      </c>
      <c r="H299" s="135">
        <v>0.30433013575373508</v>
      </c>
      <c r="I299" s="135">
        <v>0</v>
      </c>
      <c r="J299" s="135">
        <v>0</v>
      </c>
      <c r="K299" s="52"/>
    </row>
    <row r="300" spans="2:11" x14ac:dyDescent="0.3">
      <c r="B300" s="51"/>
      <c r="C300" s="56">
        <v>295</v>
      </c>
      <c r="D300" s="135">
        <v>13.8</v>
      </c>
      <c r="E300" s="135">
        <v>-4.5999999999999996</v>
      </c>
      <c r="F300" s="135">
        <v>0</v>
      </c>
      <c r="G300" s="135">
        <f>ETo!$I300*((1-Constantes!$D$19)*ETo!$K300+ETo!$L300)</f>
        <v>1.9148882537209644</v>
      </c>
      <c r="H300" s="135">
        <v>0.28879585019193788</v>
      </c>
      <c r="I300" s="135">
        <v>0</v>
      </c>
      <c r="J300" s="135">
        <v>0</v>
      </c>
      <c r="K300" s="52"/>
    </row>
    <row r="301" spans="2:11" x14ac:dyDescent="0.3">
      <c r="B301" s="51"/>
      <c r="C301" s="56">
        <v>296</v>
      </c>
      <c r="D301" s="135">
        <v>13.8</v>
      </c>
      <c r="E301" s="135">
        <v>-4.5999999999999996</v>
      </c>
      <c r="F301" s="135">
        <v>0</v>
      </c>
      <c r="G301" s="135">
        <f>ETo!$I301*((1-Constantes!$D$19)*ETo!$K301+ETo!$L301)</f>
        <v>1.9178077952347823</v>
      </c>
      <c r="H301" s="135">
        <v>0.27995226361329506</v>
      </c>
      <c r="I301" s="135">
        <v>0</v>
      </c>
      <c r="J301" s="135">
        <v>0</v>
      </c>
      <c r="K301" s="52"/>
    </row>
    <row r="302" spans="2:11" x14ac:dyDescent="0.3">
      <c r="B302" s="51"/>
      <c r="C302" s="56">
        <v>297</v>
      </c>
      <c r="D302" s="135">
        <v>14.8</v>
      </c>
      <c r="E302" s="135">
        <v>-6.4</v>
      </c>
      <c r="F302" s="135">
        <v>0</v>
      </c>
      <c r="G302" s="135">
        <f>ETo!$I302*((1-Constantes!$D$19)*ETo!$K302+ETo!$L302)</f>
        <v>1.8995945284678613</v>
      </c>
      <c r="H302" s="135">
        <v>0.27676640353632831</v>
      </c>
      <c r="I302" s="135">
        <v>0</v>
      </c>
      <c r="J302" s="135">
        <v>0</v>
      </c>
      <c r="K302" s="52"/>
    </row>
    <row r="303" spans="2:11" x14ac:dyDescent="0.3">
      <c r="B303" s="51"/>
      <c r="C303" s="56">
        <v>298</v>
      </c>
      <c r="D303" s="135">
        <v>15.8</v>
      </c>
      <c r="E303" s="135">
        <v>-4.2</v>
      </c>
      <c r="F303" s="135">
        <v>0</v>
      </c>
      <c r="G303" s="135">
        <f>ETo!$I303*((1-Constantes!$D$19)*ETo!$K303+ETo!$L303)</f>
        <v>1.9864454769476518</v>
      </c>
      <c r="H303" s="135">
        <v>0.27462573076495905</v>
      </c>
      <c r="I303" s="135">
        <v>0</v>
      </c>
      <c r="J303" s="135">
        <v>0</v>
      </c>
      <c r="K303" s="52"/>
    </row>
    <row r="304" spans="2:11" x14ac:dyDescent="0.3">
      <c r="B304" s="51"/>
      <c r="C304" s="56">
        <v>299</v>
      </c>
      <c r="D304" s="135">
        <v>13.8</v>
      </c>
      <c r="E304" s="135">
        <v>-6.6</v>
      </c>
      <c r="F304" s="135">
        <v>0</v>
      </c>
      <c r="G304" s="135">
        <f>ETo!$I304*((1-Constantes!$D$19)*ETo!$K304+ETo!$L304)</f>
        <v>1.8731929863628247</v>
      </c>
      <c r="H304" s="135">
        <v>0.27268690325652473</v>
      </c>
      <c r="I304" s="135">
        <v>0</v>
      </c>
      <c r="J304" s="135">
        <v>0</v>
      </c>
      <c r="K304" s="52"/>
    </row>
    <row r="305" spans="2:11" x14ac:dyDescent="0.3">
      <c r="B305" s="51"/>
      <c r="C305" s="56">
        <v>300</v>
      </c>
      <c r="D305" s="135">
        <v>16.600000000000001</v>
      </c>
      <c r="E305" s="135">
        <v>-6.4</v>
      </c>
      <c r="F305" s="135">
        <v>0</v>
      </c>
      <c r="G305" s="135">
        <f>ETo!$I305*((1-Constantes!$D$19)*ETo!$K305+ETo!$L305)</f>
        <v>1.9547466862790923</v>
      </c>
      <c r="H305" s="135">
        <v>0.27079566636512237</v>
      </c>
      <c r="I305" s="135">
        <v>0</v>
      </c>
      <c r="J305" s="135">
        <v>0</v>
      </c>
      <c r="K305" s="52"/>
    </row>
    <row r="306" spans="2:11" x14ac:dyDescent="0.3">
      <c r="B306" s="51"/>
      <c r="C306" s="56">
        <v>301</v>
      </c>
      <c r="D306" s="135">
        <v>17</v>
      </c>
      <c r="E306" s="135">
        <v>-7</v>
      </c>
      <c r="F306" s="135">
        <v>0</v>
      </c>
      <c r="G306" s="135">
        <f>ETo!$I306*((1-Constantes!$D$19)*ETo!$K306+ETo!$L306)</f>
        <v>1.9518662241334526</v>
      </c>
      <c r="H306" s="135">
        <v>0.26892374532874014</v>
      </c>
      <c r="I306" s="135">
        <v>0</v>
      </c>
      <c r="J306" s="135">
        <v>0</v>
      </c>
      <c r="K306" s="52"/>
    </row>
    <row r="307" spans="2:11" x14ac:dyDescent="0.3">
      <c r="B307" s="51"/>
      <c r="C307" s="56">
        <v>302</v>
      </c>
      <c r="D307" s="135">
        <v>16.2</v>
      </c>
      <c r="E307" s="135">
        <v>-8.8000000000000007</v>
      </c>
      <c r="F307" s="135">
        <v>0</v>
      </c>
      <c r="G307" s="135">
        <f>ETo!$I307*((1-Constantes!$D$19)*ETo!$K307+ETo!$L307)</f>
        <v>1.8853892935978736</v>
      </c>
      <c r="H307" s="135">
        <v>0.26706589761316141</v>
      </c>
      <c r="I307" s="135">
        <v>0</v>
      </c>
      <c r="J307" s="135">
        <v>0</v>
      </c>
      <c r="K307" s="52"/>
    </row>
    <row r="308" spans="2:11" x14ac:dyDescent="0.3">
      <c r="B308" s="51"/>
      <c r="C308" s="56">
        <v>303</v>
      </c>
      <c r="D308" s="135">
        <v>17</v>
      </c>
      <c r="E308" s="135">
        <v>-4.4000000000000004</v>
      </c>
      <c r="F308" s="135">
        <v>0</v>
      </c>
      <c r="G308" s="135">
        <f>ETo!$I308*((1-Constantes!$D$19)*ETo!$K308+ETo!$L308)</f>
        <v>2.0251641210401901</v>
      </c>
      <c r="H308" s="135">
        <v>0.26522109195633597</v>
      </c>
      <c r="I308" s="135">
        <v>0</v>
      </c>
      <c r="J308" s="135">
        <v>0</v>
      </c>
      <c r="K308" s="52"/>
    </row>
    <row r="309" spans="2:11" x14ac:dyDescent="0.3">
      <c r="B309" s="51"/>
      <c r="C309" s="56">
        <v>304</v>
      </c>
      <c r="D309" s="135">
        <v>16</v>
      </c>
      <c r="E309" s="135">
        <v>-2.8</v>
      </c>
      <c r="F309" s="135">
        <v>0</v>
      </c>
      <c r="G309" s="135">
        <f>ETo!$I309*((1-Constantes!$D$19)*ETo!$K309+ETo!$L309)</f>
        <v>2.0432180083108196</v>
      </c>
      <c r="H309" s="135">
        <v>0.26338906750650798</v>
      </c>
      <c r="I309" s="135">
        <v>0</v>
      </c>
      <c r="J309" s="135">
        <v>0</v>
      </c>
      <c r="K309" s="52"/>
    </row>
    <row r="310" spans="2:11" x14ac:dyDescent="0.3">
      <c r="B310" s="51"/>
      <c r="C310" s="56">
        <v>305</v>
      </c>
      <c r="D310" s="135">
        <v>16.600000000000001</v>
      </c>
      <c r="E310" s="135">
        <v>-3</v>
      </c>
      <c r="F310" s="135">
        <v>0.2</v>
      </c>
      <c r="G310" s="135">
        <f>ETo!$I310*((1-Constantes!$D$19)*ETo!$K310+ETo!$L310)</f>
        <v>2.0558978173558029</v>
      </c>
      <c r="H310" s="135">
        <v>0.26225688081650428</v>
      </c>
      <c r="I310" s="135">
        <v>0</v>
      </c>
      <c r="J310" s="135">
        <v>0</v>
      </c>
      <c r="K310" s="52"/>
    </row>
    <row r="311" spans="2:11" x14ac:dyDescent="0.3">
      <c r="B311" s="51"/>
      <c r="C311" s="56">
        <v>306</v>
      </c>
      <c r="D311" s="135">
        <v>12.2</v>
      </c>
      <c r="E311" s="135">
        <v>-4.5999999999999996</v>
      </c>
      <c r="F311" s="135">
        <v>0</v>
      </c>
      <c r="G311" s="135">
        <f>ETo!$I311*((1-Constantes!$D$19)*ETo!$K311+ETo!$L311)</f>
        <v>1.8985578432466526</v>
      </c>
      <c r="H311" s="135">
        <v>0.25988854048175963</v>
      </c>
      <c r="I311" s="135">
        <v>0</v>
      </c>
      <c r="J311" s="135">
        <v>0</v>
      </c>
      <c r="K311" s="52"/>
    </row>
    <row r="312" spans="2:11" x14ac:dyDescent="0.3">
      <c r="B312" s="51"/>
      <c r="C312" s="56">
        <v>307</v>
      </c>
      <c r="D312" s="135">
        <v>16.600000000000001</v>
      </c>
      <c r="E312" s="135">
        <v>-6.8</v>
      </c>
      <c r="F312" s="135">
        <v>0</v>
      </c>
      <c r="G312" s="135">
        <f>ETo!$I312*((1-Constantes!$D$19)*ETo!$K312+ETo!$L312)</f>
        <v>1.9587901480252685</v>
      </c>
      <c r="H312" s="135">
        <v>0.25799156474191004</v>
      </c>
      <c r="I312" s="135">
        <v>0</v>
      </c>
      <c r="J312" s="135">
        <v>0</v>
      </c>
      <c r="K312" s="52"/>
    </row>
    <row r="313" spans="2:11" x14ac:dyDescent="0.3">
      <c r="B313" s="51"/>
      <c r="C313" s="56">
        <v>308</v>
      </c>
      <c r="D313" s="135">
        <v>17.399999999999999</v>
      </c>
      <c r="E313" s="135">
        <v>-7.2</v>
      </c>
      <c r="F313" s="135">
        <v>0</v>
      </c>
      <c r="G313" s="135">
        <f>ETo!$I313*((1-Constantes!$D$19)*ETo!$K313+ETo!$L313)</f>
        <v>1.9711349267166443</v>
      </c>
      <c r="H313" s="135">
        <v>0.25619087670703189</v>
      </c>
      <c r="I313" s="135">
        <v>0</v>
      </c>
      <c r="J313" s="135">
        <v>0</v>
      </c>
      <c r="K313" s="52"/>
    </row>
    <row r="314" spans="2:11" x14ac:dyDescent="0.3">
      <c r="B314" s="51"/>
      <c r="C314" s="56">
        <v>309</v>
      </c>
      <c r="D314" s="135">
        <v>16.8</v>
      </c>
      <c r="E314" s="135">
        <v>-6</v>
      </c>
      <c r="F314" s="135">
        <v>0</v>
      </c>
      <c r="G314" s="135">
        <f>ETo!$I314*((1-Constantes!$D$19)*ETo!$K314+ETo!$L314)</f>
        <v>1.9887334848609475</v>
      </c>
      <c r="H314" s="135">
        <v>0.25441783474313995</v>
      </c>
      <c r="I314" s="135">
        <v>0</v>
      </c>
      <c r="J314" s="135">
        <v>0</v>
      </c>
      <c r="K314" s="52"/>
    </row>
    <row r="315" spans="2:11" x14ac:dyDescent="0.3">
      <c r="B315" s="51"/>
      <c r="C315" s="56">
        <v>310</v>
      </c>
      <c r="D315" s="135">
        <v>17.399999999999999</v>
      </c>
      <c r="E315" s="135">
        <v>-8.1999999999999993</v>
      </c>
      <c r="F315" s="135">
        <v>0</v>
      </c>
      <c r="G315" s="135">
        <f>ETo!$I315*((1-Constantes!$D$19)*ETo!$K315+ETo!$L315)</f>
        <v>1.9476392555313964</v>
      </c>
      <c r="H315" s="135">
        <v>0.25265982037566159</v>
      </c>
      <c r="I315" s="135">
        <v>0</v>
      </c>
      <c r="J315" s="135">
        <v>0</v>
      </c>
      <c r="K315" s="52"/>
    </row>
    <row r="316" spans="2:11" x14ac:dyDescent="0.3">
      <c r="B316" s="51"/>
      <c r="C316" s="56">
        <v>311</v>
      </c>
      <c r="D316" s="135">
        <v>17</v>
      </c>
      <c r="E316" s="135">
        <v>-2.6</v>
      </c>
      <c r="F316" s="135">
        <v>1.2</v>
      </c>
      <c r="G316" s="135">
        <f>ETo!$I316*((1-Constantes!$D$19)*ETo!$K316+ETo!$L316)</f>
        <v>2.0876969485160988</v>
      </c>
      <c r="H316" s="135">
        <v>0.25734310844551317</v>
      </c>
      <c r="I316" s="135">
        <v>0</v>
      </c>
      <c r="J316" s="135">
        <v>0</v>
      </c>
      <c r="K316" s="52"/>
    </row>
    <row r="317" spans="2:11" x14ac:dyDescent="0.3">
      <c r="B317" s="51"/>
      <c r="C317" s="56">
        <v>312</v>
      </c>
      <c r="D317" s="135">
        <v>17</v>
      </c>
      <c r="E317" s="135">
        <v>-7.4</v>
      </c>
      <c r="F317" s="135">
        <v>0</v>
      </c>
      <c r="G317" s="135">
        <f>ETo!$I317*((1-Constantes!$D$19)*ETo!$K317+ETo!$L317)</f>
        <v>1.9610987888080955</v>
      </c>
      <c r="H317" s="135">
        <v>0.25035653400426261</v>
      </c>
      <c r="I317" s="135">
        <v>0</v>
      </c>
      <c r="J317" s="135">
        <v>0</v>
      </c>
      <c r="K317" s="52"/>
    </row>
    <row r="318" spans="2:11" x14ac:dyDescent="0.3">
      <c r="B318" s="51"/>
      <c r="C318" s="56">
        <v>313</v>
      </c>
      <c r="D318" s="135">
        <v>16</v>
      </c>
      <c r="E318" s="135">
        <v>-4.8</v>
      </c>
      <c r="F318" s="135">
        <v>0</v>
      </c>
      <c r="G318" s="135">
        <f>ETo!$I318*((1-Constantes!$D$19)*ETo!$K318+ETo!$L318)</f>
        <v>2.0051088792645113</v>
      </c>
      <c r="H318" s="135">
        <v>0.24767488703967566</v>
      </c>
      <c r="I318" s="135">
        <v>0</v>
      </c>
      <c r="J318" s="135">
        <v>0</v>
      </c>
      <c r="K318" s="52"/>
    </row>
    <row r="319" spans="2:11" x14ac:dyDescent="0.3">
      <c r="B319" s="51"/>
      <c r="C319" s="56">
        <v>314</v>
      </c>
      <c r="D319" s="135">
        <v>18.600000000000001</v>
      </c>
      <c r="E319" s="135">
        <v>-4.2</v>
      </c>
      <c r="F319" s="135">
        <v>0</v>
      </c>
      <c r="G319" s="135">
        <f>ETo!$I319*((1-Constantes!$D$19)*ETo!$K319+ETo!$L319)</f>
        <v>2.0917945965071647</v>
      </c>
      <c r="H319" s="135">
        <v>0.24578997009713349</v>
      </c>
      <c r="I319" s="135">
        <v>0</v>
      </c>
      <c r="J319" s="135">
        <v>0</v>
      </c>
      <c r="K319" s="52"/>
    </row>
    <row r="320" spans="2:11" x14ac:dyDescent="0.3">
      <c r="B320" s="51"/>
      <c r="C320" s="56">
        <v>315</v>
      </c>
      <c r="D320" s="135">
        <v>17</v>
      </c>
      <c r="E320" s="135">
        <v>-5.2</v>
      </c>
      <c r="F320" s="135">
        <v>0</v>
      </c>
      <c r="G320" s="135">
        <f>ETo!$I320*((1-Constantes!$D$19)*ETo!$K320+ETo!$L320)</f>
        <v>2.023535800919686</v>
      </c>
      <c r="H320" s="135">
        <v>0.24406034541120075</v>
      </c>
      <c r="I320" s="135">
        <v>0</v>
      </c>
      <c r="J320" s="135">
        <v>0</v>
      </c>
      <c r="K320" s="52"/>
    </row>
    <row r="321" spans="2:11" x14ac:dyDescent="0.3">
      <c r="B321" s="51"/>
      <c r="C321" s="56">
        <v>316</v>
      </c>
      <c r="D321" s="135">
        <v>16.600000000000001</v>
      </c>
      <c r="E321" s="135">
        <v>-4.2</v>
      </c>
      <c r="F321" s="135">
        <v>0</v>
      </c>
      <c r="G321" s="135">
        <f>ETo!$I321*((1-Constantes!$D$19)*ETo!$K321+ETo!$L321)</f>
        <v>2.0406739352730434</v>
      </c>
      <c r="H321" s="135">
        <v>0.24236867840155535</v>
      </c>
      <c r="I321" s="135">
        <v>0</v>
      </c>
      <c r="J321" s="135">
        <v>0</v>
      </c>
      <c r="K321" s="52"/>
    </row>
    <row r="322" spans="2:11" x14ac:dyDescent="0.3">
      <c r="B322" s="51"/>
      <c r="C322" s="56">
        <v>317</v>
      </c>
      <c r="D322" s="135">
        <v>16.8</v>
      </c>
      <c r="E322" s="135">
        <v>-5.8</v>
      </c>
      <c r="F322" s="135">
        <v>0</v>
      </c>
      <c r="G322" s="135">
        <f>ETo!$I322*((1-Constantes!$D$19)*ETo!$K322+ETo!$L322)</f>
        <v>2.0042450273136381</v>
      </c>
      <c r="H322" s="135">
        <v>0.24069345180553042</v>
      </c>
      <c r="I322" s="135">
        <v>0</v>
      </c>
      <c r="J322" s="135">
        <v>0</v>
      </c>
      <c r="K322" s="52"/>
    </row>
    <row r="323" spans="2:11" x14ac:dyDescent="0.3">
      <c r="B323" s="51"/>
      <c r="C323" s="56">
        <v>318</v>
      </c>
      <c r="D323" s="135">
        <v>15.6</v>
      </c>
      <c r="E323" s="135">
        <v>-4.8</v>
      </c>
      <c r="F323" s="135">
        <v>0</v>
      </c>
      <c r="G323" s="135">
        <f>ETo!$I323*((1-Constantes!$D$19)*ETo!$K323+ETo!$L323)</f>
        <v>1.9998359296664443</v>
      </c>
      <c r="H323" s="135">
        <v>0.23903066619630281</v>
      </c>
      <c r="I323" s="135">
        <v>0</v>
      </c>
      <c r="J323" s="135">
        <v>0</v>
      </c>
      <c r="K323" s="52"/>
    </row>
    <row r="324" spans="2:11" x14ac:dyDescent="0.3">
      <c r="B324" s="51"/>
      <c r="C324" s="56">
        <v>319</v>
      </c>
      <c r="D324" s="135">
        <v>19.2</v>
      </c>
      <c r="E324" s="135">
        <v>-7</v>
      </c>
      <c r="F324" s="135">
        <v>0</v>
      </c>
      <c r="G324" s="135">
        <f>ETo!$I324*((1-Constantes!$D$19)*ETo!$K324+ETo!$L324)</f>
        <v>2.0382139244916777</v>
      </c>
      <c r="H324" s="135">
        <v>0.23737952522160891</v>
      </c>
      <c r="I324" s="135">
        <v>0</v>
      </c>
      <c r="J324" s="135">
        <v>0</v>
      </c>
      <c r="K324" s="52"/>
    </row>
    <row r="325" spans="2:11" x14ac:dyDescent="0.3">
      <c r="B325" s="51"/>
      <c r="C325" s="56">
        <v>320</v>
      </c>
      <c r="D325" s="135">
        <v>16.8</v>
      </c>
      <c r="E325" s="135">
        <v>-4.8</v>
      </c>
      <c r="F325" s="135">
        <v>0</v>
      </c>
      <c r="G325" s="135">
        <f>ETo!$I325*((1-Constantes!$D$19)*ETo!$K325+ETo!$L325)</f>
        <v>2.0336905755182211</v>
      </c>
      <c r="H325" s="135">
        <v>0.23573981856738782</v>
      </c>
      <c r="I325" s="135">
        <v>0</v>
      </c>
      <c r="J325" s="135">
        <v>0</v>
      </c>
      <c r="K325" s="52"/>
    </row>
    <row r="326" spans="2:11" x14ac:dyDescent="0.3">
      <c r="B326" s="51"/>
      <c r="C326" s="56">
        <v>321</v>
      </c>
      <c r="D326" s="135">
        <v>15.8</v>
      </c>
      <c r="E326" s="135">
        <v>-4.5999999999999996</v>
      </c>
      <c r="F326" s="135">
        <v>0</v>
      </c>
      <c r="G326" s="135">
        <f>ETo!$I326*((1-Constantes!$D$19)*ETo!$K326+ETo!$L326)</f>
        <v>2.0130198090283682</v>
      </c>
      <c r="H326" s="135">
        <v>0.23411144350651802</v>
      </c>
      <c r="I326" s="135">
        <v>0</v>
      </c>
      <c r="J326" s="135">
        <v>0</v>
      </c>
      <c r="K326" s="52"/>
    </row>
    <row r="327" spans="2:11" x14ac:dyDescent="0.3">
      <c r="B327" s="51"/>
      <c r="C327" s="56">
        <v>322</v>
      </c>
      <c r="D327" s="135">
        <v>18.399999999999999</v>
      </c>
      <c r="E327" s="135">
        <v>-7.8</v>
      </c>
      <c r="F327" s="135">
        <v>0</v>
      </c>
      <c r="G327" s="135">
        <f>ETo!$I327*((1-Constantes!$D$19)*ETo!$K327+ETo!$L327)</f>
        <v>1.9976365437267853</v>
      </c>
      <c r="H327" s="135">
        <v>0.23249431742498267</v>
      </c>
      <c r="I327" s="135">
        <v>0</v>
      </c>
      <c r="J327" s="135">
        <v>0</v>
      </c>
      <c r="K327" s="52"/>
    </row>
    <row r="328" spans="2:11" x14ac:dyDescent="0.3">
      <c r="B328" s="51"/>
      <c r="C328" s="56">
        <v>323</v>
      </c>
      <c r="D328" s="135">
        <v>17</v>
      </c>
      <c r="E328" s="135">
        <v>-3.2</v>
      </c>
      <c r="F328" s="135">
        <v>0</v>
      </c>
      <c r="G328" s="135">
        <f>ETo!$I328*((1-Constantes!$D$19)*ETo!$K328+ETo!$L328)</f>
        <v>2.0841035728095272</v>
      </c>
      <c r="H328" s="135">
        <v>0.23088836182678452</v>
      </c>
      <c r="I328" s="135">
        <v>0</v>
      </c>
      <c r="J328" s="135">
        <v>0</v>
      </c>
      <c r="K328" s="52"/>
    </row>
    <row r="329" spans="2:11" x14ac:dyDescent="0.3">
      <c r="B329" s="51"/>
      <c r="C329" s="56">
        <v>324</v>
      </c>
      <c r="D329" s="135">
        <v>18.399999999999999</v>
      </c>
      <c r="E329" s="135">
        <v>-7.2</v>
      </c>
      <c r="F329" s="135">
        <v>0</v>
      </c>
      <c r="G329" s="135">
        <f>ETo!$I329*((1-Constantes!$D$19)*ETo!$K329+ETo!$L329)</f>
        <v>2.0149887029896738</v>
      </c>
      <c r="H329" s="135">
        <v>0.22929349940666879</v>
      </c>
      <c r="I329" s="135">
        <v>0</v>
      </c>
      <c r="J329" s="135">
        <v>0</v>
      </c>
      <c r="K329" s="52"/>
    </row>
    <row r="330" spans="2:11" x14ac:dyDescent="0.3">
      <c r="B330" s="51"/>
      <c r="C330" s="56">
        <v>325</v>
      </c>
      <c r="D330" s="135">
        <v>16.600000000000001</v>
      </c>
      <c r="E330" s="135">
        <v>-3</v>
      </c>
      <c r="F330" s="135">
        <v>0.4</v>
      </c>
      <c r="G330" s="135">
        <f>ETo!$I330*((1-Constantes!$D$19)*ETo!$K330+ETo!$L330)</f>
        <v>2.0799411543397088</v>
      </c>
      <c r="H330" s="135">
        <v>0.22908400562831155</v>
      </c>
      <c r="I330" s="135">
        <v>0</v>
      </c>
      <c r="J330" s="135">
        <v>0</v>
      </c>
      <c r="K330" s="52"/>
    </row>
    <row r="331" spans="2:11" x14ac:dyDescent="0.3">
      <c r="B331" s="51"/>
      <c r="C331" s="56">
        <v>326</v>
      </c>
      <c r="D331" s="135">
        <v>19.2</v>
      </c>
      <c r="E331" s="135">
        <v>-9</v>
      </c>
      <c r="F331" s="135">
        <v>0</v>
      </c>
      <c r="G331" s="135">
        <f>ETo!$I331*((1-Constantes!$D$19)*ETo!$K331+ETo!$L331)</f>
        <v>1.9892020845786444</v>
      </c>
      <c r="H331" s="135">
        <v>0.22638800791755267</v>
      </c>
      <c r="I331" s="135">
        <v>0</v>
      </c>
      <c r="J331" s="135">
        <v>0</v>
      </c>
      <c r="K331" s="52"/>
    </row>
    <row r="332" spans="2:11" x14ac:dyDescent="0.3">
      <c r="B332" s="51"/>
      <c r="C332" s="56">
        <v>327</v>
      </c>
      <c r="D332" s="135">
        <v>16.399999999999999</v>
      </c>
      <c r="E332" s="135">
        <v>-10.199999999999999</v>
      </c>
      <c r="F332" s="135">
        <v>0</v>
      </c>
      <c r="G332" s="135">
        <f>ETo!$I332*((1-Constantes!$D$19)*ETo!$K332+ETo!$L332)</f>
        <v>1.8821723049711334</v>
      </c>
      <c r="H332" s="135">
        <v>0.22462064290304987</v>
      </c>
      <c r="I332" s="135">
        <v>0</v>
      </c>
      <c r="J332" s="135">
        <v>0</v>
      </c>
      <c r="K332" s="52"/>
    </row>
    <row r="333" spans="2:11" x14ac:dyDescent="0.3">
      <c r="B333" s="51"/>
      <c r="C333" s="56">
        <v>328</v>
      </c>
      <c r="D333" s="135">
        <v>17.2</v>
      </c>
      <c r="E333" s="135">
        <v>-9.4</v>
      </c>
      <c r="F333" s="135">
        <v>0</v>
      </c>
      <c r="G333" s="135">
        <f>ETo!$I333*((1-Constantes!$D$19)*ETo!$K333+ETo!$L333)</f>
        <v>1.9255806195734995</v>
      </c>
      <c r="H333" s="135">
        <v>0.22303185455791455</v>
      </c>
      <c r="I333" s="135">
        <v>0</v>
      </c>
      <c r="J333" s="135">
        <v>0</v>
      </c>
      <c r="K333" s="52"/>
    </row>
    <row r="334" spans="2:11" x14ac:dyDescent="0.3">
      <c r="B334" s="51"/>
      <c r="C334" s="56">
        <v>329</v>
      </c>
      <c r="D334" s="135">
        <v>17.600000000000001</v>
      </c>
      <c r="E334" s="135">
        <v>-8.6</v>
      </c>
      <c r="F334" s="135">
        <v>0</v>
      </c>
      <c r="G334" s="135">
        <f>ETo!$I334*((1-Constantes!$D$19)*ETo!$K334+ETo!$L334)</f>
        <v>1.9582117881905858</v>
      </c>
      <c r="H334" s="135">
        <v>0.22148445638026229</v>
      </c>
      <c r="I334" s="135">
        <v>0</v>
      </c>
      <c r="J334" s="135">
        <v>0</v>
      </c>
      <c r="K334" s="52"/>
    </row>
    <row r="335" spans="2:11" x14ac:dyDescent="0.3">
      <c r="B335" s="51"/>
      <c r="C335" s="56">
        <v>330</v>
      </c>
      <c r="D335" s="135">
        <v>18</v>
      </c>
      <c r="E335" s="135">
        <v>-5.6</v>
      </c>
      <c r="F335" s="135">
        <v>0</v>
      </c>
      <c r="G335" s="135">
        <f>ETo!$I335*((1-Constantes!$D$19)*ETo!$K335+ETo!$L335)</f>
        <v>2.0499281056897458</v>
      </c>
      <c r="H335" s="135">
        <v>0.21995330746164651</v>
      </c>
      <c r="I335" s="135">
        <v>0</v>
      </c>
      <c r="J335" s="135">
        <v>0</v>
      </c>
      <c r="K335" s="52"/>
    </row>
    <row r="336" spans="2:11" x14ac:dyDescent="0.3">
      <c r="B336" s="51"/>
      <c r="C336" s="56">
        <v>331</v>
      </c>
      <c r="D336" s="135">
        <v>15.8</v>
      </c>
      <c r="E336" s="135">
        <v>-6</v>
      </c>
      <c r="F336" s="135">
        <v>0</v>
      </c>
      <c r="G336" s="135">
        <f>ETo!$I336*((1-Constantes!$D$19)*ETo!$K336+ETo!$L336)</f>
        <v>1.9803723842165346</v>
      </c>
      <c r="H336" s="135">
        <v>0.21843375155322162</v>
      </c>
      <c r="I336" s="135">
        <v>0</v>
      </c>
      <c r="J336" s="135">
        <v>0</v>
      </c>
      <c r="K336" s="52"/>
    </row>
    <row r="337" spans="2:11" x14ac:dyDescent="0.3">
      <c r="B337" s="51"/>
      <c r="C337" s="56">
        <v>332</v>
      </c>
      <c r="D337" s="135">
        <v>16.399999999999999</v>
      </c>
      <c r="E337" s="135">
        <v>-8.8000000000000007</v>
      </c>
      <c r="F337" s="135">
        <v>0</v>
      </c>
      <c r="G337" s="135">
        <f>ETo!$I337*((1-Constantes!$D$19)*ETo!$K337+ETo!$L337)</f>
        <v>1.921481576893086</v>
      </c>
      <c r="H337" s="135">
        <v>0.2169248778381348</v>
      </c>
      <c r="I337" s="135">
        <v>0</v>
      </c>
      <c r="J337" s="135">
        <v>0</v>
      </c>
      <c r="K337" s="52"/>
    </row>
    <row r="338" spans="2:11" x14ac:dyDescent="0.3">
      <c r="B338" s="51"/>
      <c r="C338" s="56">
        <v>333</v>
      </c>
      <c r="D338" s="135">
        <v>15.8</v>
      </c>
      <c r="E338" s="135">
        <v>-8.4</v>
      </c>
      <c r="F338" s="135">
        <v>0</v>
      </c>
      <c r="G338" s="135">
        <f>ETo!$I338*((1-Constantes!$D$19)*ETo!$K338+ETo!$L338)</f>
        <v>1.9163448873895199</v>
      </c>
      <c r="H338" s="135">
        <v>0.21542646065305332</v>
      </c>
      <c r="I338" s="135">
        <v>0</v>
      </c>
      <c r="J338" s="135">
        <v>0</v>
      </c>
      <c r="K338" s="52"/>
    </row>
    <row r="339" spans="2:11" x14ac:dyDescent="0.3">
      <c r="B339" s="51"/>
      <c r="C339" s="56">
        <v>334</v>
      </c>
      <c r="D339" s="135">
        <v>15.2</v>
      </c>
      <c r="E339" s="135">
        <v>-10.199999999999999</v>
      </c>
      <c r="F339" s="135">
        <v>0</v>
      </c>
      <c r="G339" s="135">
        <f>ETo!$I339*((1-Constantes!$D$19)*ETo!$K339+ETo!$L339)</f>
        <v>1.8519859233295213</v>
      </c>
      <c r="H339" s="135">
        <v>0.21393840000338119</v>
      </c>
      <c r="I339" s="135">
        <v>0</v>
      </c>
      <c r="J339" s="135">
        <v>0</v>
      </c>
      <c r="K339" s="52"/>
    </row>
    <row r="340" spans="2:11" x14ac:dyDescent="0.3">
      <c r="B340" s="51"/>
      <c r="C340" s="56">
        <v>335</v>
      </c>
      <c r="D340" s="135">
        <v>15.6</v>
      </c>
      <c r="E340" s="135">
        <v>-12.4</v>
      </c>
      <c r="F340" s="135">
        <v>0</v>
      </c>
      <c r="G340" s="135">
        <f>ETo!$I340*((1-Constantes!$D$19)*ETo!$K340+ETo!$L340)</f>
        <v>1.8037530026623947</v>
      </c>
      <c r="H340" s="135">
        <v>0.21246061927509363</v>
      </c>
      <c r="I340" s="135">
        <v>0</v>
      </c>
      <c r="J340" s="135">
        <v>0</v>
      </c>
      <c r="K340" s="52"/>
    </row>
    <row r="341" spans="2:11" x14ac:dyDescent="0.3">
      <c r="B341" s="51"/>
      <c r="C341" s="56">
        <v>336</v>
      </c>
      <c r="D341" s="135">
        <v>15</v>
      </c>
      <c r="E341" s="135">
        <v>-11.8</v>
      </c>
      <c r="F341" s="135">
        <v>0</v>
      </c>
      <c r="G341" s="135">
        <f>ETo!$I341*((1-Constantes!$D$19)*ETo!$K341+ETo!$L341)</f>
        <v>1.8039137898883564</v>
      </c>
      <c r="H341" s="135">
        <v>0.21099304653155138</v>
      </c>
      <c r="I341" s="135">
        <v>0</v>
      </c>
      <c r="J341" s="135">
        <v>0</v>
      </c>
      <c r="K341" s="52"/>
    </row>
    <row r="342" spans="2:11" x14ac:dyDescent="0.3">
      <c r="B342" s="51"/>
      <c r="C342" s="56">
        <v>337</v>
      </c>
      <c r="D342" s="135">
        <v>16.399999999999999</v>
      </c>
      <c r="E342" s="135">
        <v>-10.6</v>
      </c>
      <c r="F342" s="135">
        <v>0</v>
      </c>
      <c r="G342" s="135">
        <f>ETo!$I342*((1-Constantes!$D$19)*ETo!$K342+ETo!$L342)</f>
        <v>1.8740141742402798</v>
      </c>
      <c r="H342" s="135">
        <v>0.2095356110913891</v>
      </c>
      <c r="I342" s="135">
        <v>0</v>
      </c>
      <c r="J342" s="135">
        <v>0</v>
      </c>
      <c r="K342" s="52"/>
    </row>
    <row r="343" spans="2:11" x14ac:dyDescent="0.3">
      <c r="B343" s="51"/>
      <c r="C343" s="56">
        <v>338</v>
      </c>
      <c r="D343" s="135">
        <v>14</v>
      </c>
      <c r="E343" s="135">
        <v>-11.8</v>
      </c>
      <c r="F343" s="135">
        <v>0</v>
      </c>
      <c r="G343" s="135">
        <f>ETo!$I343*((1-Constantes!$D$19)*ETo!$K343+ETo!$L343)</f>
        <v>1.7772884469621708</v>
      </c>
      <c r="H343" s="135">
        <v>0.20808824290011937</v>
      </c>
      <c r="I343" s="135">
        <v>0</v>
      </c>
      <c r="J343" s="135">
        <v>0</v>
      </c>
      <c r="K343" s="52"/>
    </row>
    <row r="344" spans="2:11" x14ac:dyDescent="0.3">
      <c r="B344" s="51"/>
      <c r="C344" s="56">
        <v>339</v>
      </c>
      <c r="D344" s="135">
        <v>17</v>
      </c>
      <c r="E344" s="135">
        <v>-9.8000000000000007</v>
      </c>
      <c r="F344" s="135">
        <v>0</v>
      </c>
      <c r="G344" s="135">
        <f>ETo!$I344*((1-Constantes!$D$19)*ETo!$K344+ETo!$L344)</f>
        <v>1.9119431969828429</v>
      </c>
      <c r="H344" s="135">
        <v>0.20665087241250379</v>
      </c>
      <c r="I344" s="135">
        <v>0</v>
      </c>
      <c r="J344" s="135">
        <v>0</v>
      </c>
      <c r="K344" s="52"/>
    </row>
    <row r="345" spans="2:11" x14ac:dyDescent="0.3">
      <c r="B345" s="51"/>
      <c r="C345" s="56">
        <v>340</v>
      </c>
      <c r="D345" s="135">
        <v>15.6</v>
      </c>
      <c r="E345" s="135">
        <v>-10.4</v>
      </c>
      <c r="F345" s="135">
        <v>0</v>
      </c>
      <c r="G345" s="135">
        <f>ETo!$I345*((1-Constantes!$D$19)*ETo!$K345+ETo!$L345)</f>
        <v>1.8582036315489936</v>
      </c>
      <c r="H345" s="135">
        <v>0.20522343056832204</v>
      </c>
      <c r="I345" s="135">
        <v>0</v>
      </c>
      <c r="J345" s="135">
        <v>0</v>
      </c>
      <c r="K345" s="52"/>
    </row>
    <row r="346" spans="2:11" x14ac:dyDescent="0.3">
      <c r="B346" s="51"/>
      <c r="C346" s="56">
        <v>341</v>
      </c>
      <c r="D346" s="135">
        <v>16.600000000000001</v>
      </c>
      <c r="E346" s="135">
        <v>-6.6</v>
      </c>
      <c r="F346" s="135">
        <v>0</v>
      </c>
      <c r="G346" s="135">
        <f>ETo!$I346*((1-Constantes!$D$19)*ETo!$K346+ETo!$L346)</f>
        <v>1.9874971169136684</v>
      </c>
      <c r="H346" s="135">
        <v>0.20380584878523472</v>
      </c>
      <c r="I346" s="135">
        <v>0</v>
      </c>
      <c r="J346" s="135">
        <v>0</v>
      </c>
      <c r="K346" s="52"/>
    </row>
    <row r="347" spans="2:11" x14ac:dyDescent="0.3">
      <c r="B347" s="51"/>
      <c r="C347" s="56">
        <v>342</v>
      </c>
      <c r="D347" s="135">
        <v>17.399999999999999</v>
      </c>
      <c r="E347" s="135">
        <v>-5.4</v>
      </c>
      <c r="F347" s="135">
        <v>0</v>
      </c>
      <c r="G347" s="135">
        <f>ETo!$I347*((1-Constantes!$D$19)*ETo!$K347+ETo!$L347)</f>
        <v>2.0413793737049284</v>
      </c>
      <c r="H347" s="135">
        <v>0.20239805895479016</v>
      </c>
      <c r="I347" s="135">
        <v>0</v>
      </c>
      <c r="J347" s="135">
        <v>0</v>
      </c>
      <c r="K347" s="52"/>
    </row>
    <row r="348" spans="2:11" x14ac:dyDescent="0.3">
      <c r="B348" s="51"/>
      <c r="C348" s="56">
        <v>343</v>
      </c>
      <c r="D348" s="135">
        <v>19.2</v>
      </c>
      <c r="E348" s="135">
        <v>-5.4</v>
      </c>
      <c r="F348" s="135">
        <v>0</v>
      </c>
      <c r="G348" s="135">
        <f>ETo!$I348*((1-Constantes!$D$19)*ETo!$K348+ETo!$L348)</f>
        <v>2.0898411842868936</v>
      </c>
      <c r="H348" s="135">
        <v>0.20099999343902461</v>
      </c>
      <c r="I348" s="135">
        <v>0</v>
      </c>
      <c r="J348" s="135">
        <v>0</v>
      </c>
      <c r="K348" s="52"/>
    </row>
    <row r="349" spans="2:11" x14ac:dyDescent="0.3">
      <c r="B349" s="51"/>
      <c r="C349" s="56">
        <v>344</v>
      </c>
      <c r="D349" s="135">
        <v>18.399999999999999</v>
      </c>
      <c r="E349" s="135">
        <v>-5.8</v>
      </c>
      <c r="F349" s="135">
        <v>0</v>
      </c>
      <c r="G349" s="135">
        <f>ETo!$I349*((1-Constantes!$D$19)*ETo!$K349+ETo!$L349)</f>
        <v>2.0576392604417353</v>
      </c>
      <c r="H349" s="135">
        <v>0.19961158506718873</v>
      </c>
      <c r="I349" s="135">
        <v>0</v>
      </c>
      <c r="J349" s="135">
        <v>0</v>
      </c>
      <c r="K349" s="52"/>
    </row>
    <row r="350" spans="2:11" x14ac:dyDescent="0.3">
      <c r="B350" s="51"/>
      <c r="C350" s="56">
        <v>345</v>
      </c>
      <c r="D350" s="135">
        <v>18</v>
      </c>
      <c r="E350" s="135">
        <v>0.4</v>
      </c>
      <c r="F350" s="135">
        <v>0</v>
      </c>
      <c r="G350" s="135">
        <f>ETo!$I350*((1-Constantes!$D$19)*ETo!$K350+ETo!$L350)</f>
        <v>2.2134760757386167</v>
      </c>
      <c r="H350" s="135">
        <v>0.19823276713251664</v>
      </c>
      <c r="I350" s="135">
        <v>0</v>
      </c>
      <c r="J350" s="135">
        <v>0</v>
      </c>
      <c r="K350" s="52"/>
    </row>
    <row r="351" spans="2:11" x14ac:dyDescent="0.3">
      <c r="B351" s="51"/>
      <c r="C351" s="56">
        <v>346</v>
      </c>
      <c r="D351" s="135">
        <v>18.8</v>
      </c>
      <c r="E351" s="135">
        <v>-3.4</v>
      </c>
      <c r="F351" s="135">
        <v>0</v>
      </c>
      <c r="G351" s="135">
        <f>ETo!$I351*((1-Constantes!$D$19)*ETo!$K351+ETo!$L351)</f>
        <v>2.1329808477653009</v>
      </c>
      <c r="H351" s="135">
        <v>0.19686347338901974</v>
      </c>
      <c r="I351" s="135">
        <v>0</v>
      </c>
      <c r="J351" s="135">
        <v>0</v>
      </c>
      <c r="K351" s="52"/>
    </row>
    <row r="352" spans="2:11" x14ac:dyDescent="0.3">
      <c r="B352" s="51"/>
      <c r="C352" s="56">
        <v>347</v>
      </c>
      <c r="D352" s="135">
        <v>16.2</v>
      </c>
      <c r="E352" s="135">
        <v>-3.2</v>
      </c>
      <c r="F352" s="135">
        <v>0</v>
      </c>
      <c r="G352" s="135">
        <f>ETo!$I352*((1-Constantes!$D$19)*ETo!$K352+ETo!$L352)</f>
        <v>2.0685160396579452</v>
      </c>
      <c r="H352" s="135">
        <v>0.19550363804830415</v>
      </c>
      <c r="I352" s="135">
        <v>0</v>
      </c>
      <c r="J352" s="135">
        <v>0</v>
      </c>
      <c r="K352" s="52"/>
    </row>
    <row r="353" spans="2:11" x14ac:dyDescent="0.3">
      <c r="B353" s="51"/>
      <c r="C353" s="56">
        <v>348</v>
      </c>
      <c r="D353" s="135">
        <v>18.2</v>
      </c>
      <c r="E353" s="135">
        <v>-4.2</v>
      </c>
      <c r="F353" s="135">
        <v>0</v>
      </c>
      <c r="G353" s="135">
        <f>ETo!$I353*((1-Constantes!$D$19)*ETo!$K353+ETo!$L353)</f>
        <v>2.0954253967615677</v>
      </c>
      <c r="H353" s="135">
        <v>0.19415319577640938</v>
      </c>
      <c r="I353" s="135">
        <v>0</v>
      </c>
      <c r="J353" s="135">
        <v>0</v>
      </c>
      <c r="K353" s="52"/>
    </row>
    <row r="354" spans="2:11" x14ac:dyDescent="0.3">
      <c r="B354" s="51"/>
      <c r="C354" s="56">
        <v>349</v>
      </c>
      <c r="D354" s="135">
        <v>15</v>
      </c>
      <c r="E354" s="135">
        <v>-4.8</v>
      </c>
      <c r="F354" s="135">
        <v>9.1999999999999993</v>
      </c>
      <c r="G354" s="135">
        <f>ETo!$I354*((1-Constantes!$D$19)*ETo!$K354+ETo!$L354)</f>
        <v>1.9932416255150751</v>
      </c>
      <c r="H354" s="135">
        <v>0.85047408204108677</v>
      </c>
      <c r="I354" s="135">
        <v>0</v>
      </c>
      <c r="J354" s="135">
        <v>0</v>
      </c>
      <c r="K354" s="52"/>
    </row>
    <row r="355" spans="2:11" x14ac:dyDescent="0.3">
      <c r="B355" s="51"/>
      <c r="C355" s="56">
        <v>350</v>
      </c>
      <c r="D355" s="135">
        <v>11.4</v>
      </c>
      <c r="E355" s="135">
        <v>0.4</v>
      </c>
      <c r="F355" s="135">
        <v>3.4</v>
      </c>
      <c r="G355" s="135">
        <f>ETo!$I355*((1-Constantes!$D$19)*ETo!$K355+ETo!$L355)</f>
        <v>2.0363091931697093</v>
      </c>
      <c r="H355" s="135">
        <v>0.36819837602589522</v>
      </c>
      <c r="I355" s="135">
        <v>0</v>
      </c>
      <c r="J355" s="135">
        <v>0</v>
      </c>
      <c r="K355" s="52"/>
    </row>
    <row r="356" spans="2:11" x14ac:dyDescent="0.3">
      <c r="B356" s="51"/>
      <c r="C356" s="56">
        <v>351</v>
      </c>
      <c r="D356" s="135">
        <v>12.4</v>
      </c>
      <c r="E356" s="135">
        <v>-4.8</v>
      </c>
      <c r="F356" s="135">
        <v>4.8</v>
      </c>
      <c r="G356" s="135">
        <f>ETo!$I356*((1-Constantes!$D$19)*ETo!$K356+ETo!$L356)</f>
        <v>1.9232762893032125</v>
      </c>
      <c r="H356" s="135">
        <v>0.46966792559329362</v>
      </c>
      <c r="I356" s="135">
        <v>0</v>
      </c>
      <c r="J356" s="135">
        <v>0</v>
      </c>
      <c r="K356" s="52"/>
    </row>
    <row r="357" spans="2:11" x14ac:dyDescent="0.3">
      <c r="B357" s="51"/>
      <c r="C357" s="56">
        <v>352</v>
      </c>
      <c r="D357" s="135">
        <v>13.4</v>
      </c>
      <c r="E357" s="135">
        <v>-0.6</v>
      </c>
      <c r="F357" s="135">
        <v>0</v>
      </c>
      <c r="G357" s="135">
        <f>ETo!$I357*((1-Constantes!$D$19)*ETo!$K357+ETo!$L357)</f>
        <v>2.0632277452219729</v>
      </c>
      <c r="H357" s="135">
        <v>0.40475862496216841</v>
      </c>
      <c r="I357" s="135">
        <v>0</v>
      </c>
      <c r="J357" s="135">
        <v>0</v>
      </c>
      <c r="K357" s="52"/>
    </row>
    <row r="358" spans="2:11" x14ac:dyDescent="0.3">
      <c r="B358" s="51"/>
      <c r="C358" s="56">
        <v>353</v>
      </c>
      <c r="D358" s="135">
        <v>14.8</v>
      </c>
      <c r="E358" s="135">
        <v>-2</v>
      </c>
      <c r="F358" s="135">
        <v>0</v>
      </c>
      <c r="G358" s="135">
        <f>ETo!$I358*((1-Constantes!$D$19)*ETo!$K358+ETo!$L358)</f>
        <v>2.0632350551839891</v>
      </c>
      <c r="H358" s="135">
        <v>0.38166829550119785</v>
      </c>
      <c r="I358" s="135">
        <v>0</v>
      </c>
      <c r="J358" s="135">
        <v>0</v>
      </c>
      <c r="K358" s="52"/>
    </row>
    <row r="359" spans="2:11" x14ac:dyDescent="0.3">
      <c r="B359" s="51"/>
      <c r="C359" s="56">
        <v>354</v>
      </c>
      <c r="D359" s="135">
        <v>14.8</v>
      </c>
      <c r="E359" s="135">
        <v>-3.8</v>
      </c>
      <c r="F359" s="135">
        <v>0</v>
      </c>
      <c r="G359" s="135">
        <f>ETo!$I359*((1-Constantes!$D$19)*ETo!$K359+ETo!$L359)</f>
        <v>2.0148212331294095</v>
      </c>
      <c r="H359" s="135">
        <v>0.36007796247306995</v>
      </c>
      <c r="I359" s="135">
        <v>0</v>
      </c>
      <c r="J359" s="135">
        <v>0</v>
      </c>
      <c r="K359" s="52"/>
    </row>
    <row r="360" spans="2:11" x14ac:dyDescent="0.3">
      <c r="B360" s="51"/>
      <c r="C360" s="56">
        <v>355</v>
      </c>
      <c r="D360" s="135">
        <v>16.2</v>
      </c>
      <c r="E360" s="135">
        <v>-3.2</v>
      </c>
      <c r="F360" s="135">
        <v>0</v>
      </c>
      <c r="G360" s="135">
        <f>ETo!$I360*((1-Constantes!$D$19)*ETo!$K360+ETo!$L360)</f>
        <v>2.0686204245482718</v>
      </c>
      <c r="H360" s="135">
        <v>0.33896968751429135</v>
      </c>
      <c r="I360" s="135">
        <v>0</v>
      </c>
      <c r="J360" s="135">
        <v>0</v>
      </c>
      <c r="K360" s="52"/>
    </row>
    <row r="361" spans="2:11" x14ac:dyDescent="0.3">
      <c r="B361" s="51"/>
      <c r="C361" s="56">
        <v>356</v>
      </c>
      <c r="D361" s="135">
        <v>15.4</v>
      </c>
      <c r="E361" s="135">
        <v>-1.6</v>
      </c>
      <c r="F361" s="135">
        <v>0</v>
      </c>
      <c r="G361" s="135">
        <f>ETo!$I361*((1-Constantes!$D$19)*ETo!$K361+ETo!$L361)</f>
        <v>2.0901284758495668</v>
      </c>
      <c r="H361" s="135">
        <v>0.31853649389306626</v>
      </c>
      <c r="I361" s="135">
        <v>0</v>
      </c>
      <c r="J361" s="135">
        <v>0</v>
      </c>
      <c r="K361" s="52"/>
    </row>
    <row r="362" spans="2:11" x14ac:dyDescent="0.3">
      <c r="B362" s="51"/>
      <c r="C362" s="56">
        <v>357</v>
      </c>
      <c r="D362" s="135">
        <v>16.2</v>
      </c>
      <c r="E362" s="135">
        <v>-5.8</v>
      </c>
      <c r="F362" s="135">
        <v>0</v>
      </c>
      <c r="G362" s="135">
        <f>ETo!$I362*((1-Constantes!$D$19)*ETo!$K362+ETo!$L362)</f>
        <v>1.99867681121187</v>
      </c>
      <c r="H362" s="135">
        <v>0.29957207705675803</v>
      </c>
      <c r="I362" s="135">
        <v>0</v>
      </c>
      <c r="J362" s="135">
        <v>0</v>
      </c>
      <c r="K362" s="52"/>
    </row>
    <row r="363" spans="2:11" x14ac:dyDescent="0.3">
      <c r="B363" s="51"/>
      <c r="C363" s="56">
        <v>358</v>
      </c>
      <c r="D363" s="135">
        <v>17</v>
      </c>
      <c r="E363" s="135">
        <v>-6</v>
      </c>
      <c r="F363" s="135">
        <v>0</v>
      </c>
      <c r="G363" s="135">
        <f>ETo!$I363*((1-Constantes!$D$19)*ETo!$K363+ETo!$L363)</f>
        <v>2.0148191543476228</v>
      </c>
      <c r="H363" s="135">
        <v>0.28113318078993177</v>
      </c>
      <c r="I363" s="135">
        <v>0</v>
      </c>
      <c r="J363" s="135">
        <v>0</v>
      </c>
      <c r="K363" s="52"/>
    </row>
    <row r="364" spans="2:11" x14ac:dyDescent="0.3">
      <c r="B364" s="51"/>
      <c r="C364" s="56">
        <v>359</v>
      </c>
      <c r="D364" s="135">
        <v>17</v>
      </c>
      <c r="E364" s="135">
        <v>-6.2</v>
      </c>
      <c r="F364" s="135">
        <v>0</v>
      </c>
      <c r="G364" s="135">
        <f>ETo!$I364*((1-Constantes!$D$19)*ETo!$K364+ETo!$L364)</f>
        <v>2.0094316233478411</v>
      </c>
      <c r="H364" s="135">
        <v>0.26333033264093092</v>
      </c>
      <c r="I364" s="135">
        <v>0</v>
      </c>
      <c r="J364" s="135">
        <v>0</v>
      </c>
      <c r="K364" s="52"/>
    </row>
    <row r="365" spans="2:11" x14ac:dyDescent="0.3">
      <c r="B365" s="51"/>
      <c r="C365" s="56">
        <v>360</v>
      </c>
      <c r="D365" s="135">
        <v>14.8</v>
      </c>
      <c r="E365" s="135">
        <v>-2.4</v>
      </c>
      <c r="F365" s="135">
        <v>0.6</v>
      </c>
      <c r="G365" s="135">
        <f>ETo!$I365*((1-Constantes!$D$19)*ETo!$K365+ETo!$L365)</f>
        <v>2.0524661205451067</v>
      </c>
      <c r="H365" s="135">
        <v>0.2560673924536615</v>
      </c>
      <c r="I365" s="135">
        <v>0</v>
      </c>
      <c r="J365" s="135">
        <v>0</v>
      </c>
      <c r="K365" s="52"/>
    </row>
    <row r="366" spans="2:11" x14ac:dyDescent="0.3">
      <c r="B366" s="51"/>
      <c r="C366" s="56">
        <v>361</v>
      </c>
      <c r="D366" s="135">
        <v>16</v>
      </c>
      <c r="E366" s="135">
        <v>-0.6</v>
      </c>
      <c r="F366" s="135">
        <v>4.9000000000000004</v>
      </c>
      <c r="G366" s="135">
        <f>ETo!$I366*((1-Constantes!$D$19)*ETo!$K366+ETo!$L366)</f>
        <v>2.133090439565172</v>
      </c>
      <c r="H366" s="135">
        <v>0.36713042818837038</v>
      </c>
      <c r="I366" s="135">
        <v>0</v>
      </c>
      <c r="J366" s="135">
        <v>0</v>
      </c>
      <c r="K366" s="52"/>
    </row>
    <row r="367" spans="2:11" x14ac:dyDescent="0.3">
      <c r="B367" s="51"/>
      <c r="C367" s="56">
        <v>362</v>
      </c>
      <c r="D367" s="135">
        <v>12</v>
      </c>
      <c r="E367" s="135">
        <v>0.4</v>
      </c>
      <c r="F367" s="135">
        <v>1.5</v>
      </c>
      <c r="G367" s="135">
        <f>ETo!$I367*((1-Constantes!$D$19)*ETo!$K367+ETo!$L367)</f>
        <v>2.0524393443195885</v>
      </c>
      <c r="H367" s="135">
        <v>0.32758929159983641</v>
      </c>
      <c r="I367" s="135">
        <v>0</v>
      </c>
      <c r="J367" s="135">
        <v>0</v>
      </c>
      <c r="K367" s="52"/>
    </row>
    <row r="368" spans="2:11" x14ac:dyDescent="0.3">
      <c r="B368" s="51"/>
      <c r="C368" s="56">
        <v>363</v>
      </c>
      <c r="D368" s="135">
        <v>13.4</v>
      </c>
      <c r="E368" s="135">
        <v>1</v>
      </c>
      <c r="F368" s="135">
        <v>0</v>
      </c>
      <c r="G368" s="135">
        <f>ETo!$I368*((1-Constantes!$D$19)*ETo!$K368+ETo!$L368)</f>
        <v>2.1061870695197471</v>
      </c>
      <c r="H368" s="135">
        <v>0.3071967897855391</v>
      </c>
      <c r="I368" s="135">
        <v>0</v>
      </c>
      <c r="J368" s="135">
        <v>0</v>
      </c>
      <c r="K368" s="52"/>
    </row>
    <row r="369" spans="2:11" x14ac:dyDescent="0.3">
      <c r="B369" s="51"/>
      <c r="C369" s="56">
        <v>364</v>
      </c>
      <c r="D369" s="135">
        <v>12.4</v>
      </c>
      <c r="E369" s="135">
        <v>-2.8</v>
      </c>
      <c r="F369" s="135">
        <v>1.8</v>
      </c>
      <c r="G369" s="135">
        <f>ETo!$I369*((1-Constantes!$D$19)*ETo!$K369+ETo!$L369)</f>
        <v>1.9770595210152706</v>
      </c>
      <c r="H369" s="135">
        <v>0.31947917306998264</v>
      </c>
      <c r="I369" s="135">
        <v>0</v>
      </c>
      <c r="J369" s="135">
        <v>0</v>
      </c>
      <c r="K369" s="52"/>
    </row>
    <row r="370" spans="2:11" x14ac:dyDescent="0.3">
      <c r="B370" s="51"/>
      <c r="C370" s="56">
        <v>365</v>
      </c>
      <c r="D370" s="135">
        <v>16.2</v>
      </c>
      <c r="E370" s="135">
        <v>-1</v>
      </c>
      <c r="F370" s="135">
        <v>2.6</v>
      </c>
      <c r="G370" s="135">
        <f>ETo!$I370*((1-Constantes!$D$19)*ETo!$K370+ETo!$L370)</f>
        <v>2.1276262470570662</v>
      </c>
      <c r="H370" s="135">
        <v>0.34383115619816351</v>
      </c>
      <c r="I370" s="135">
        <v>0</v>
      </c>
      <c r="J370" s="135">
        <v>0</v>
      </c>
      <c r="K370" s="52"/>
    </row>
    <row r="371" spans="2:11" x14ac:dyDescent="0.3">
      <c r="B371" s="51"/>
      <c r="C371" s="72">
        <v>366</v>
      </c>
      <c r="D371" s="135">
        <f>D6</f>
        <v>14</v>
      </c>
      <c r="E371" s="135">
        <f t="shared" ref="E371:F371" si="0">E6</f>
        <v>2.4</v>
      </c>
      <c r="F371" s="135">
        <f t="shared" si="0"/>
        <v>0.2</v>
      </c>
      <c r="G371" s="135">
        <f t="shared" ref="D371:J386" si="1">G6</f>
        <v>2.159816936041778</v>
      </c>
      <c r="H371" s="135">
        <f t="shared" si="1"/>
        <v>0.31710351555428129</v>
      </c>
      <c r="I371" s="135">
        <f>I6</f>
        <v>0</v>
      </c>
      <c r="J371" s="135">
        <f>J6</f>
        <v>0</v>
      </c>
      <c r="K371" s="52"/>
    </row>
    <row r="372" spans="2:11" x14ac:dyDescent="0.3">
      <c r="B372" s="51"/>
      <c r="C372" s="72">
        <v>367</v>
      </c>
      <c r="D372" s="135">
        <f t="shared" si="1"/>
        <v>10.6</v>
      </c>
      <c r="E372" s="135">
        <f t="shared" si="1"/>
        <v>0</v>
      </c>
      <c r="F372" s="135">
        <f t="shared" si="1"/>
        <v>0</v>
      </c>
      <c r="G372" s="135">
        <f t="shared" ref="G372" si="2">G7</f>
        <v>2.0038656523183795</v>
      </c>
      <c r="H372" s="135">
        <f t="shared" si="1"/>
        <v>0.29749549197939074</v>
      </c>
      <c r="I372" s="135">
        <f t="shared" si="1"/>
        <v>0</v>
      </c>
      <c r="J372" s="135">
        <f t="shared" si="1"/>
        <v>0</v>
      </c>
      <c r="K372" s="52"/>
    </row>
    <row r="373" spans="2:11" x14ac:dyDescent="0.3">
      <c r="B373" s="51"/>
      <c r="C373" s="72">
        <v>368</v>
      </c>
      <c r="D373" s="135">
        <f t="shared" ref="D373:H373" si="3">D8</f>
        <v>13.4</v>
      </c>
      <c r="E373" s="135">
        <f t="shared" si="3"/>
        <v>-3.6</v>
      </c>
      <c r="F373" s="135">
        <f t="shared" si="3"/>
        <v>0</v>
      </c>
      <c r="G373" s="135">
        <f t="shared" si="3"/>
        <v>1.9822861188021181</v>
      </c>
      <c r="H373" s="135">
        <f t="shared" si="3"/>
        <v>0.27877534784649555</v>
      </c>
      <c r="I373" s="135">
        <f t="shared" si="1"/>
        <v>0</v>
      </c>
      <c r="J373" s="135">
        <f t="shared" si="1"/>
        <v>0</v>
      </c>
      <c r="K373" s="52"/>
    </row>
    <row r="374" spans="2:11" x14ac:dyDescent="0.3">
      <c r="B374" s="51"/>
      <c r="C374" s="72">
        <v>369</v>
      </c>
      <c r="D374" s="135">
        <f t="shared" ref="D374:H374" si="4">D9</f>
        <v>12.8</v>
      </c>
      <c r="E374" s="135">
        <f t="shared" si="4"/>
        <v>-4</v>
      </c>
      <c r="F374" s="135">
        <f t="shared" si="4"/>
        <v>1.1000000000000001</v>
      </c>
      <c r="G374" s="135">
        <f t="shared" si="4"/>
        <v>1.9553104756605066</v>
      </c>
      <c r="H374" s="135">
        <f t="shared" si="4"/>
        <v>0.27979840552473945</v>
      </c>
      <c r="I374" s="135">
        <f t="shared" si="1"/>
        <v>0</v>
      </c>
      <c r="J374" s="135">
        <f t="shared" si="1"/>
        <v>0</v>
      </c>
      <c r="K374" s="52"/>
    </row>
    <row r="375" spans="2:11" x14ac:dyDescent="0.3">
      <c r="B375" s="51"/>
      <c r="C375" s="72">
        <v>370</v>
      </c>
      <c r="D375" s="135">
        <f t="shared" ref="D375:H375" si="5">D10</f>
        <v>13.4</v>
      </c>
      <c r="E375" s="135">
        <f t="shared" si="5"/>
        <v>1</v>
      </c>
      <c r="F375" s="135">
        <f t="shared" si="5"/>
        <v>2.6</v>
      </c>
      <c r="G375" s="135">
        <f t="shared" si="5"/>
        <v>2.1058564348432696</v>
      </c>
      <c r="H375" s="135">
        <f t="shared" si="5"/>
        <v>0.30538517857132369</v>
      </c>
      <c r="I375" s="135">
        <f t="shared" si="1"/>
        <v>0</v>
      </c>
      <c r="J375" s="135">
        <f t="shared" si="1"/>
        <v>0</v>
      </c>
      <c r="K375" s="52"/>
    </row>
    <row r="376" spans="2:11" x14ac:dyDescent="0.3">
      <c r="B376" s="51"/>
      <c r="C376" s="72">
        <v>371</v>
      </c>
      <c r="D376" s="135">
        <f t="shared" ref="D376:H376" si="6">D11</f>
        <v>15.4</v>
      </c>
      <c r="E376" s="135">
        <f t="shared" si="6"/>
        <v>-1</v>
      </c>
      <c r="F376" s="135">
        <f t="shared" si="6"/>
        <v>0.3</v>
      </c>
      <c r="G376" s="135">
        <f t="shared" si="6"/>
        <v>2.1057681283784961</v>
      </c>
      <c r="H376" s="135">
        <f t="shared" si="6"/>
        <v>0.29045036164254978</v>
      </c>
      <c r="I376" s="135">
        <f t="shared" si="1"/>
        <v>0</v>
      </c>
      <c r="J376" s="135">
        <f t="shared" si="1"/>
        <v>0</v>
      </c>
      <c r="K376" s="52"/>
    </row>
    <row r="377" spans="2:11" x14ac:dyDescent="0.3">
      <c r="B377" s="51"/>
      <c r="C377" s="72">
        <v>372</v>
      </c>
      <c r="D377" s="135">
        <f t="shared" ref="D377:H377" si="7">D12</f>
        <v>12.4</v>
      </c>
      <c r="E377" s="135">
        <f t="shared" si="7"/>
        <v>1.8</v>
      </c>
      <c r="F377" s="135">
        <f t="shared" si="7"/>
        <v>6.4</v>
      </c>
      <c r="G377" s="135">
        <f t="shared" si="7"/>
        <v>2.1002919393349133</v>
      </c>
      <c r="H377" s="135">
        <f t="shared" si="7"/>
        <v>0.53409420419516729</v>
      </c>
      <c r="I377" s="135">
        <f t="shared" si="1"/>
        <v>0</v>
      </c>
      <c r="J377" s="135">
        <f t="shared" si="1"/>
        <v>0</v>
      </c>
      <c r="K377" s="52"/>
    </row>
    <row r="378" spans="2:11" x14ac:dyDescent="0.3">
      <c r="B378" s="51"/>
      <c r="C378" s="72">
        <v>373</v>
      </c>
      <c r="D378" s="135">
        <f t="shared" ref="D378:H378" si="8">D13</f>
        <v>10.199999999999999</v>
      </c>
      <c r="E378" s="135">
        <f t="shared" si="8"/>
        <v>2</v>
      </c>
      <c r="F378" s="135">
        <f t="shared" si="8"/>
        <v>9.6</v>
      </c>
      <c r="G378" s="135">
        <f t="shared" si="8"/>
        <v>2.0464188197637374</v>
      </c>
      <c r="H378" s="135">
        <f t="shared" si="8"/>
        <v>1.1003203525532608</v>
      </c>
      <c r="I378" s="135">
        <f t="shared" si="1"/>
        <v>0</v>
      </c>
      <c r="J378" s="135">
        <f t="shared" si="1"/>
        <v>0</v>
      </c>
      <c r="K378" s="52"/>
    </row>
    <row r="379" spans="2:11" x14ac:dyDescent="0.3">
      <c r="B379" s="51"/>
      <c r="C379" s="72">
        <v>374</v>
      </c>
      <c r="D379" s="135">
        <f t="shared" ref="D379:H379" si="9">D14</f>
        <v>11</v>
      </c>
      <c r="E379" s="135">
        <f t="shared" si="9"/>
        <v>0</v>
      </c>
      <c r="F379" s="135">
        <f t="shared" si="9"/>
        <v>3.6</v>
      </c>
      <c r="G379" s="135">
        <f t="shared" si="9"/>
        <v>2.0140168100727065</v>
      </c>
      <c r="H379" s="135">
        <f t="shared" si="9"/>
        <v>0.52412519806338786</v>
      </c>
      <c r="I379" s="135">
        <f t="shared" si="1"/>
        <v>0</v>
      </c>
      <c r="J379" s="135">
        <f t="shared" si="1"/>
        <v>0</v>
      </c>
      <c r="K379" s="52"/>
    </row>
    <row r="380" spans="2:11" x14ac:dyDescent="0.3">
      <c r="B380" s="51"/>
      <c r="C380" s="72">
        <v>375</v>
      </c>
      <c r="D380" s="135">
        <f t="shared" ref="D380:H380" si="10">D15</f>
        <v>11.8</v>
      </c>
      <c r="E380" s="135">
        <f t="shared" si="10"/>
        <v>1.6</v>
      </c>
      <c r="F380" s="135">
        <f t="shared" si="10"/>
        <v>5.6</v>
      </c>
      <c r="G380" s="135">
        <f t="shared" si="10"/>
        <v>2.0783879655398132</v>
      </c>
      <c r="H380" s="135">
        <f t="shared" si="10"/>
        <v>0.63395068024610968</v>
      </c>
      <c r="I380" s="135">
        <f t="shared" si="1"/>
        <v>0</v>
      </c>
      <c r="J380" s="135">
        <f t="shared" si="1"/>
        <v>0</v>
      </c>
      <c r="K380" s="52"/>
    </row>
    <row r="381" spans="2:11" x14ac:dyDescent="0.3">
      <c r="B381" s="51"/>
      <c r="C381" s="72">
        <v>376</v>
      </c>
      <c r="D381" s="135">
        <f t="shared" ref="D381:H381" si="11">D16</f>
        <v>8.1999999999999993</v>
      </c>
      <c r="E381" s="135">
        <f t="shared" si="11"/>
        <v>1</v>
      </c>
      <c r="F381" s="135">
        <f t="shared" si="11"/>
        <v>20.9</v>
      </c>
      <c r="G381" s="135">
        <f t="shared" si="11"/>
        <v>1.9652801562288675</v>
      </c>
      <c r="H381" s="135">
        <f t="shared" si="11"/>
        <v>4.5175914471603082</v>
      </c>
      <c r="I381" s="135">
        <f t="shared" si="1"/>
        <v>0</v>
      </c>
      <c r="J381" s="135">
        <f t="shared" si="1"/>
        <v>0</v>
      </c>
      <c r="K381" s="52"/>
    </row>
    <row r="382" spans="2:11" x14ac:dyDescent="0.3">
      <c r="B382" s="51"/>
      <c r="C382" s="72">
        <v>377</v>
      </c>
      <c r="D382" s="135">
        <f t="shared" ref="D382:H382" si="12">D17</f>
        <v>9.1999999999999993</v>
      </c>
      <c r="E382" s="135">
        <f t="shared" si="12"/>
        <v>-0.6</v>
      </c>
      <c r="F382" s="135">
        <f t="shared" si="12"/>
        <v>0</v>
      </c>
      <c r="G382" s="135">
        <f t="shared" si="12"/>
        <v>1.9489508337978227</v>
      </c>
      <c r="H382" s="135">
        <f t="shared" si="12"/>
        <v>0.61691379545548219</v>
      </c>
      <c r="I382" s="135">
        <f t="shared" si="1"/>
        <v>0</v>
      </c>
      <c r="J382" s="135">
        <f t="shared" si="1"/>
        <v>0</v>
      </c>
      <c r="K382" s="52"/>
    </row>
    <row r="383" spans="2:11" x14ac:dyDescent="0.3">
      <c r="B383" s="51"/>
      <c r="C383" s="72">
        <v>378</v>
      </c>
      <c r="D383" s="135">
        <f t="shared" ref="D383:H383" si="13">D18</f>
        <v>10.6</v>
      </c>
      <c r="E383" s="135">
        <f t="shared" si="13"/>
        <v>0.8</v>
      </c>
      <c r="F383" s="135">
        <f t="shared" si="13"/>
        <v>0</v>
      </c>
      <c r="G383" s="135">
        <f t="shared" si="13"/>
        <v>2.0240443403633077</v>
      </c>
      <c r="H383" s="135">
        <f t="shared" si="13"/>
        <v>0.58614904641326526</v>
      </c>
      <c r="I383" s="135">
        <f t="shared" si="1"/>
        <v>0</v>
      </c>
      <c r="J383" s="135">
        <f t="shared" si="1"/>
        <v>0</v>
      </c>
      <c r="K383" s="52"/>
    </row>
    <row r="384" spans="2:11" x14ac:dyDescent="0.3">
      <c r="B384" s="51"/>
      <c r="C384" s="72">
        <v>379</v>
      </c>
      <c r="D384" s="135">
        <f t="shared" ref="D384:H384" si="14">D19</f>
        <v>10.4</v>
      </c>
      <c r="E384" s="135">
        <f t="shared" si="14"/>
        <v>-2</v>
      </c>
      <c r="F384" s="135">
        <f t="shared" si="14"/>
        <v>0.2</v>
      </c>
      <c r="G384" s="135">
        <f t="shared" si="14"/>
        <v>1.9431278309197642</v>
      </c>
      <c r="H384" s="135">
        <f t="shared" si="14"/>
        <v>0.5620020186671264</v>
      </c>
      <c r="I384" s="135">
        <f t="shared" si="1"/>
        <v>0</v>
      </c>
      <c r="J384" s="135">
        <f t="shared" si="1"/>
        <v>0</v>
      </c>
      <c r="K384" s="52"/>
    </row>
    <row r="385" spans="2:11" x14ac:dyDescent="0.3">
      <c r="B385" s="51"/>
      <c r="C385" s="72">
        <v>380</v>
      </c>
      <c r="D385" s="135">
        <f t="shared" ref="D385:H385" si="15">D20</f>
        <v>11.6</v>
      </c>
      <c r="E385" s="135">
        <f t="shared" si="15"/>
        <v>-2.2000000000000002</v>
      </c>
      <c r="F385" s="135">
        <f t="shared" si="15"/>
        <v>10.5</v>
      </c>
      <c r="G385" s="135">
        <f t="shared" si="15"/>
        <v>1.9697606029273005</v>
      </c>
      <c r="H385" s="135">
        <f t="shared" si="15"/>
        <v>1.4277184928073856</v>
      </c>
      <c r="I385" s="135">
        <f t="shared" si="1"/>
        <v>0</v>
      </c>
      <c r="J385" s="135">
        <f t="shared" si="1"/>
        <v>0</v>
      </c>
      <c r="K385" s="52"/>
    </row>
    <row r="386" spans="2:11" x14ac:dyDescent="0.3">
      <c r="B386" s="51"/>
      <c r="C386" s="72">
        <v>381</v>
      </c>
      <c r="D386" s="135">
        <f t="shared" ref="D386:H386" si="16">D21</f>
        <v>12</v>
      </c>
      <c r="E386" s="135">
        <f t="shared" si="16"/>
        <v>0</v>
      </c>
      <c r="F386" s="135">
        <f t="shared" si="16"/>
        <v>11.1</v>
      </c>
      <c r="G386" s="135">
        <f t="shared" si="16"/>
        <v>2.0393478363983077</v>
      </c>
      <c r="H386" s="135">
        <f t="shared" si="16"/>
        <v>1.5999876886435229</v>
      </c>
      <c r="I386" s="135">
        <f t="shared" si="1"/>
        <v>0</v>
      </c>
      <c r="J386" s="135">
        <f t="shared" si="1"/>
        <v>0</v>
      </c>
      <c r="K386" s="52"/>
    </row>
    <row r="387" spans="2:11" x14ac:dyDescent="0.3">
      <c r="B387" s="51"/>
      <c r="C387" s="72">
        <v>382</v>
      </c>
      <c r="D387" s="135">
        <f t="shared" ref="D387:J402" si="17">D22</f>
        <v>11</v>
      </c>
      <c r="E387" s="135">
        <f t="shared" si="17"/>
        <v>0.8</v>
      </c>
      <c r="F387" s="135">
        <f t="shared" si="17"/>
        <v>5.8</v>
      </c>
      <c r="G387" s="135">
        <f t="shared" si="17"/>
        <v>2.0336370840396008</v>
      </c>
      <c r="H387" s="135">
        <f t="shared" si="17"/>
        <v>0.84953650867456343</v>
      </c>
      <c r="I387" s="135">
        <f t="shared" si="17"/>
        <v>0</v>
      </c>
      <c r="J387" s="135">
        <f t="shared" si="17"/>
        <v>0</v>
      </c>
      <c r="K387" s="52"/>
    </row>
    <row r="388" spans="2:11" x14ac:dyDescent="0.3">
      <c r="B388" s="51"/>
      <c r="C388" s="72">
        <v>383</v>
      </c>
      <c r="D388" s="135">
        <f t="shared" ref="D388:H388" si="18">D23</f>
        <v>12.4</v>
      </c>
      <c r="E388" s="135">
        <f t="shared" si="18"/>
        <v>0</v>
      </c>
      <c r="F388" s="135">
        <f t="shared" si="18"/>
        <v>6.3</v>
      </c>
      <c r="G388" s="135">
        <f t="shared" si="18"/>
        <v>2.0493783628581683</v>
      </c>
      <c r="H388" s="135">
        <f t="shared" si="18"/>
        <v>0.91872873505915864</v>
      </c>
      <c r="I388" s="135">
        <f t="shared" si="17"/>
        <v>0</v>
      </c>
      <c r="J388" s="135">
        <f t="shared" si="17"/>
        <v>0</v>
      </c>
      <c r="K388" s="52"/>
    </row>
    <row r="389" spans="2:11" x14ac:dyDescent="0.3">
      <c r="B389" s="51"/>
      <c r="C389" s="72">
        <v>384</v>
      </c>
      <c r="D389" s="135">
        <f t="shared" ref="D389:H389" si="19">D24</f>
        <v>11</v>
      </c>
      <c r="E389" s="135">
        <f t="shared" si="19"/>
        <v>0.2</v>
      </c>
      <c r="F389" s="135">
        <f t="shared" si="19"/>
        <v>1.2</v>
      </c>
      <c r="G389" s="135">
        <f t="shared" si="19"/>
        <v>2.0167407909536963</v>
      </c>
      <c r="H389" s="135">
        <f t="shared" si="19"/>
        <v>0.75846035364885067</v>
      </c>
      <c r="I389" s="135">
        <f t="shared" si="17"/>
        <v>0</v>
      </c>
      <c r="J389" s="135">
        <f t="shared" si="17"/>
        <v>0</v>
      </c>
      <c r="K389" s="52"/>
    </row>
    <row r="390" spans="2:11" x14ac:dyDescent="0.3">
      <c r="B390" s="51"/>
      <c r="C390" s="72">
        <v>385</v>
      </c>
      <c r="D390" s="135">
        <f t="shared" ref="D390:H390" si="20">D25</f>
        <v>10.199999999999999</v>
      </c>
      <c r="E390" s="135">
        <f t="shared" si="20"/>
        <v>1</v>
      </c>
      <c r="F390" s="135">
        <f t="shared" si="20"/>
        <v>11.2</v>
      </c>
      <c r="G390" s="135">
        <f t="shared" si="20"/>
        <v>2.0162943367501951</v>
      </c>
      <c r="H390" s="135">
        <f t="shared" si="20"/>
        <v>1.722289407156717</v>
      </c>
      <c r="I390" s="135">
        <f t="shared" si="17"/>
        <v>0</v>
      </c>
      <c r="J390" s="135">
        <f t="shared" si="17"/>
        <v>0</v>
      </c>
      <c r="K390" s="52"/>
    </row>
    <row r="391" spans="2:11" x14ac:dyDescent="0.3">
      <c r="B391" s="51"/>
      <c r="C391" s="72">
        <v>386</v>
      </c>
      <c r="D391" s="135">
        <f t="shared" ref="D391:H391" si="21">D26</f>
        <v>11.2</v>
      </c>
      <c r="E391" s="135">
        <f t="shared" si="21"/>
        <v>-0.4</v>
      </c>
      <c r="F391" s="135">
        <f t="shared" si="21"/>
        <v>17.399999999999999</v>
      </c>
      <c r="G391" s="135">
        <f t="shared" si="21"/>
        <v>2.0050667245397951</v>
      </c>
      <c r="H391" s="135">
        <f t="shared" si="21"/>
        <v>3.5110279578053696</v>
      </c>
      <c r="I391" s="135">
        <f t="shared" si="17"/>
        <v>0</v>
      </c>
      <c r="J391" s="135">
        <f t="shared" si="17"/>
        <v>0</v>
      </c>
      <c r="K391" s="52"/>
    </row>
    <row r="392" spans="2:11" x14ac:dyDescent="0.3">
      <c r="B392" s="51"/>
      <c r="C392" s="72">
        <v>387</v>
      </c>
      <c r="D392" s="135">
        <f t="shared" ref="D392:H392" si="22">D27</f>
        <v>11</v>
      </c>
      <c r="E392" s="135">
        <f t="shared" si="22"/>
        <v>-2</v>
      </c>
      <c r="F392" s="135">
        <f t="shared" si="22"/>
        <v>3.5</v>
      </c>
      <c r="G392" s="135">
        <f t="shared" si="22"/>
        <v>1.9562097663785338</v>
      </c>
      <c r="H392" s="135">
        <f t="shared" si="22"/>
        <v>0.91770027241836372</v>
      </c>
      <c r="I392" s="135">
        <f t="shared" si="17"/>
        <v>0</v>
      </c>
      <c r="J392" s="135">
        <f t="shared" si="17"/>
        <v>0</v>
      </c>
      <c r="K392" s="52"/>
    </row>
    <row r="393" spans="2:11" x14ac:dyDescent="0.3">
      <c r="B393" s="51"/>
      <c r="C393" s="72">
        <v>388</v>
      </c>
      <c r="D393" s="135">
        <f t="shared" ref="D393:H393" si="23">D28</f>
        <v>12.8</v>
      </c>
      <c r="E393" s="135">
        <f t="shared" si="23"/>
        <v>-0.2</v>
      </c>
      <c r="F393" s="135">
        <f t="shared" si="23"/>
        <v>7.7</v>
      </c>
      <c r="G393" s="135">
        <f t="shared" si="23"/>
        <v>2.0522474921718676</v>
      </c>
      <c r="H393" s="135">
        <f t="shared" si="23"/>
        <v>1.250655409863207</v>
      </c>
      <c r="I393" s="135">
        <f t="shared" si="17"/>
        <v>0</v>
      </c>
      <c r="J393" s="135">
        <f t="shared" si="17"/>
        <v>0</v>
      </c>
      <c r="K393" s="52"/>
    </row>
    <row r="394" spans="2:11" x14ac:dyDescent="0.3">
      <c r="B394" s="51"/>
      <c r="C394" s="72">
        <v>389</v>
      </c>
      <c r="D394" s="135">
        <f t="shared" ref="D394:H394" si="24">D29</f>
        <v>11.2</v>
      </c>
      <c r="E394" s="135">
        <f t="shared" si="24"/>
        <v>0.8</v>
      </c>
      <c r="F394" s="135">
        <f t="shared" si="24"/>
        <v>1.1000000000000001</v>
      </c>
      <c r="G394" s="135">
        <f t="shared" si="24"/>
        <v>2.0355181680773904</v>
      </c>
      <c r="H394" s="135">
        <f t="shared" si="24"/>
        <v>0.93279263031670945</v>
      </c>
      <c r="I394" s="135">
        <f t="shared" si="17"/>
        <v>0</v>
      </c>
      <c r="J394" s="135">
        <f t="shared" si="17"/>
        <v>0</v>
      </c>
      <c r="K394" s="52"/>
    </row>
    <row r="395" spans="2:11" x14ac:dyDescent="0.3">
      <c r="B395" s="51"/>
      <c r="C395" s="72">
        <v>390</v>
      </c>
      <c r="D395" s="135">
        <f t="shared" ref="D395:H395" si="25">D30</f>
        <v>13.8</v>
      </c>
      <c r="E395" s="135">
        <f t="shared" si="25"/>
        <v>0</v>
      </c>
      <c r="F395" s="135">
        <f t="shared" si="25"/>
        <v>1.4</v>
      </c>
      <c r="G395" s="135">
        <f t="shared" si="25"/>
        <v>2.0830654940433035</v>
      </c>
      <c r="H395" s="135">
        <f t="shared" si="25"/>
        <v>0.9217917843025234</v>
      </c>
      <c r="I395" s="135">
        <f t="shared" si="17"/>
        <v>0</v>
      </c>
      <c r="J395" s="135">
        <f t="shared" si="17"/>
        <v>0</v>
      </c>
      <c r="K395" s="52"/>
    </row>
    <row r="396" spans="2:11" x14ac:dyDescent="0.3">
      <c r="B396" s="51"/>
      <c r="C396" s="72">
        <v>391</v>
      </c>
      <c r="D396" s="135">
        <f t="shared" ref="D396:H396" si="26">D31</f>
        <v>12</v>
      </c>
      <c r="E396" s="135">
        <f t="shared" si="26"/>
        <v>-0.2</v>
      </c>
      <c r="F396" s="135">
        <f t="shared" si="26"/>
        <v>0</v>
      </c>
      <c r="G396" s="135">
        <f t="shared" si="26"/>
        <v>2.0287249508961316</v>
      </c>
      <c r="H396" s="135">
        <f t="shared" si="26"/>
        <v>0.88806554619431699</v>
      </c>
      <c r="I396" s="135">
        <f t="shared" si="17"/>
        <v>0</v>
      </c>
      <c r="J396" s="135">
        <f t="shared" si="17"/>
        <v>0</v>
      </c>
      <c r="K396" s="52"/>
    </row>
    <row r="397" spans="2:11" x14ac:dyDescent="0.3">
      <c r="B397" s="51"/>
      <c r="C397" s="72">
        <v>392</v>
      </c>
      <c r="D397" s="135">
        <f t="shared" ref="D397:H397" si="27">D32</f>
        <v>13.4</v>
      </c>
      <c r="E397" s="135">
        <f t="shared" si="27"/>
        <v>-4</v>
      </c>
      <c r="F397" s="135">
        <f t="shared" si="27"/>
        <v>0</v>
      </c>
      <c r="G397" s="135">
        <f t="shared" si="27"/>
        <v>1.9636127687029377</v>
      </c>
      <c r="H397" s="135">
        <f t="shared" si="27"/>
        <v>0.85758039238684658</v>
      </c>
      <c r="I397" s="135">
        <f t="shared" si="17"/>
        <v>0</v>
      </c>
      <c r="J397" s="135">
        <f t="shared" si="17"/>
        <v>0</v>
      </c>
      <c r="K397" s="52"/>
    </row>
    <row r="398" spans="2:11" x14ac:dyDescent="0.3">
      <c r="B398" s="51"/>
      <c r="C398" s="72">
        <v>393</v>
      </c>
      <c r="D398" s="135">
        <f t="shared" ref="D398:H398" si="28">D33</f>
        <v>13.2</v>
      </c>
      <c r="E398" s="135">
        <f t="shared" si="28"/>
        <v>-3</v>
      </c>
      <c r="F398" s="135">
        <f t="shared" si="28"/>
        <v>0</v>
      </c>
      <c r="G398" s="135">
        <f t="shared" si="28"/>
        <v>1.9842121912036035</v>
      </c>
      <c r="H398" s="135">
        <f t="shared" si="28"/>
        <v>0.82880784106439531</v>
      </c>
      <c r="I398" s="135">
        <f t="shared" si="17"/>
        <v>0</v>
      </c>
      <c r="J398" s="135">
        <f t="shared" si="17"/>
        <v>0</v>
      </c>
      <c r="K398" s="52"/>
    </row>
    <row r="399" spans="2:11" x14ac:dyDescent="0.3">
      <c r="B399" s="51"/>
      <c r="C399" s="72">
        <v>394</v>
      </c>
      <c r="D399" s="135">
        <f t="shared" ref="D399:H399" si="29">D34</f>
        <v>12</v>
      </c>
      <c r="E399" s="135">
        <f t="shared" si="29"/>
        <v>-0.4</v>
      </c>
      <c r="F399" s="135">
        <f t="shared" si="29"/>
        <v>0</v>
      </c>
      <c r="G399" s="135">
        <f t="shared" si="29"/>
        <v>2.0207868616602251</v>
      </c>
      <c r="H399" s="135">
        <f t="shared" si="29"/>
        <v>0.80129362316826303</v>
      </c>
      <c r="I399" s="135">
        <f t="shared" si="17"/>
        <v>0</v>
      </c>
      <c r="J399" s="135">
        <f t="shared" si="17"/>
        <v>0</v>
      </c>
      <c r="K399" s="52"/>
    </row>
    <row r="400" spans="2:11" x14ac:dyDescent="0.3">
      <c r="B400" s="51"/>
      <c r="C400" s="72">
        <v>395</v>
      </c>
      <c r="D400" s="135">
        <f t="shared" ref="D400:H400" si="30">D35</f>
        <v>12.4</v>
      </c>
      <c r="E400" s="135">
        <f t="shared" si="30"/>
        <v>-2.4</v>
      </c>
      <c r="F400" s="135">
        <f t="shared" si="30"/>
        <v>0</v>
      </c>
      <c r="G400" s="135">
        <f t="shared" si="30"/>
        <v>1.9769870977947617</v>
      </c>
      <c r="H400" s="135">
        <f t="shared" si="30"/>
        <v>0.77556112430408697</v>
      </c>
      <c r="I400" s="135">
        <f t="shared" si="17"/>
        <v>0</v>
      </c>
      <c r="J400" s="135">
        <f t="shared" si="17"/>
        <v>0</v>
      </c>
      <c r="K400" s="52"/>
    </row>
    <row r="401" spans="2:11" x14ac:dyDescent="0.3">
      <c r="B401" s="51"/>
      <c r="C401" s="72">
        <v>396</v>
      </c>
      <c r="D401" s="135">
        <f t="shared" ref="D401:H401" si="31">D36</f>
        <v>13.4</v>
      </c>
      <c r="E401" s="135">
        <f t="shared" si="31"/>
        <v>-2.2000000000000002</v>
      </c>
      <c r="F401" s="135">
        <f t="shared" si="31"/>
        <v>0</v>
      </c>
      <c r="G401" s="135">
        <f t="shared" si="31"/>
        <v>2.0080484406539298</v>
      </c>
      <c r="H401" s="135">
        <f t="shared" si="31"/>
        <v>0.75070731440007654</v>
      </c>
      <c r="I401" s="135">
        <f t="shared" si="17"/>
        <v>0</v>
      </c>
      <c r="J401" s="135">
        <f t="shared" si="17"/>
        <v>0</v>
      </c>
      <c r="K401" s="52"/>
    </row>
    <row r="402" spans="2:11" x14ac:dyDescent="0.3">
      <c r="B402" s="51"/>
      <c r="C402" s="72">
        <v>397</v>
      </c>
      <c r="D402" s="135">
        <f t="shared" ref="D402:H402" si="32">D37</f>
        <v>13.2</v>
      </c>
      <c r="E402" s="135">
        <f t="shared" si="32"/>
        <v>1</v>
      </c>
      <c r="F402" s="135">
        <f t="shared" si="32"/>
        <v>18.100000000000001</v>
      </c>
      <c r="G402" s="135">
        <f t="shared" si="32"/>
        <v>2.0870675818891691</v>
      </c>
      <c r="H402" s="135">
        <f t="shared" si="32"/>
        <v>3.7908742771237036</v>
      </c>
      <c r="I402" s="135">
        <f t="shared" si="17"/>
        <v>0</v>
      </c>
      <c r="J402" s="135">
        <f t="shared" si="17"/>
        <v>0</v>
      </c>
      <c r="K402" s="52"/>
    </row>
    <row r="403" spans="2:11" x14ac:dyDescent="0.3">
      <c r="B403" s="51"/>
      <c r="C403" s="72">
        <v>398</v>
      </c>
      <c r="D403" s="135">
        <f t="shared" ref="D403:J418" si="33">D38</f>
        <v>10</v>
      </c>
      <c r="E403" s="135">
        <f t="shared" si="33"/>
        <v>0.8</v>
      </c>
      <c r="F403" s="135">
        <f t="shared" si="33"/>
        <v>0</v>
      </c>
      <c r="G403" s="135">
        <f t="shared" si="33"/>
        <v>1.9950497954189312</v>
      </c>
      <c r="H403" s="135">
        <f t="shared" si="33"/>
        <v>0.91415722460781357</v>
      </c>
      <c r="I403" s="135">
        <f t="shared" si="33"/>
        <v>0</v>
      </c>
      <c r="J403" s="135">
        <f t="shared" si="33"/>
        <v>0</v>
      </c>
      <c r="K403" s="52"/>
    </row>
    <row r="404" spans="2:11" x14ac:dyDescent="0.3">
      <c r="B404" s="51"/>
      <c r="C404" s="72">
        <v>399</v>
      </c>
      <c r="D404" s="135">
        <f t="shared" ref="D404:H404" si="34">D39</f>
        <v>13.6</v>
      </c>
      <c r="E404" s="135">
        <f t="shared" si="34"/>
        <v>-0.2</v>
      </c>
      <c r="F404" s="135">
        <f t="shared" si="34"/>
        <v>6</v>
      </c>
      <c r="G404" s="135">
        <f t="shared" si="34"/>
        <v>2.063168113721757</v>
      </c>
      <c r="H404" s="135">
        <f t="shared" si="34"/>
        <v>1.0727623335827858</v>
      </c>
      <c r="I404" s="135">
        <f t="shared" si="33"/>
        <v>0</v>
      </c>
      <c r="J404" s="135">
        <f t="shared" si="33"/>
        <v>0</v>
      </c>
      <c r="K404" s="52"/>
    </row>
    <row r="405" spans="2:11" x14ac:dyDescent="0.3">
      <c r="B405" s="51"/>
      <c r="C405" s="72">
        <v>400</v>
      </c>
      <c r="D405" s="135">
        <f t="shared" ref="D405:H405" si="35">D40</f>
        <v>13</v>
      </c>
      <c r="E405" s="135">
        <f t="shared" si="35"/>
        <v>1.6</v>
      </c>
      <c r="F405" s="135">
        <f t="shared" si="35"/>
        <v>2.5</v>
      </c>
      <c r="G405" s="135">
        <f t="shared" si="35"/>
        <v>2.0937610788639578</v>
      </c>
      <c r="H405" s="135">
        <f t="shared" si="35"/>
        <v>0.95091162197132961</v>
      </c>
      <c r="I405" s="135">
        <f t="shared" si="33"/>
        <v>0</v>
      </c>
      <c r="J405" s="135">
        <f t="shared" si="33"/>
        <v>0</v>
      </c>
      <c r="K405" s="52"/>
    </row>
    <row r="406" spans="2:11" x14ac:dyDescent="0.3">
      <c r="B406" s="51"/>
      <c r="C406" s="72">
        <v>401</v>
      </c>
      <c r="D406" s="135">
        <f t="shared" ref="D406:H406" si="36">D41</f>
        <v>14.6</v>
      </c>
      <c r="E406" s="135">
        <f t="shared" si="36"/>
        <v>2.4</v>
      </c>
      <c r="F406" s="135">
        <f t="shared" si="36"/>
        <v>0.3</v>
      </c>
      <c r="G406" s="135">
        <f t="shared" si="36"/>
        <v>2.1561465600822696</v>
      </c>
      <c r="H406" s="135">
        <f t="shared" si="36"/>
        <v>0.91884119847154233</v>
      </c>
      <c r="I406" s="135">
        <f t="shared" si="33"/>
        <v>0</v>
      </c>
      <c r="J406" s="135">
        <f t="shared" si="33"/>
        <v>0</v>
      </c>
      <c r="K406" s="52"/>
    </row>
    <row r="407" spans="2:11" x14ac:dyDescent="0.3">
      <c r="B407" s="51"/>
      <c r="C407" s="72">
        <v>402</v>
      </c>
      <c r="D407" s="135">
        <f t="shared" ref="D407:H407" si="37">D42</f>
        <v>13.4</v>
      </c>
      <c r="E407" s="135">
        <f t="shared" si="37"/>
        <v>1.4</v>
      </c>
      <c r="F407" s="135">
        <f t="shared" si="37"/>
        <v>5.7</v>
      </c>
      <c r="G407" s="135">
        <f t="shared" si="37"/>
        <v>2.0960048074575899</v>
      </c>
      <c r="H407" s="135">
        <f t="shared" si="37"/>
        <v>1.0565585336100765</v>
      </c>
      <c r="I407" s="135">
        <f t="shared" si="33"/>
        <v>0</v>
      </c>
      <c r="J407" s="135">
        <f t="shared" si="33"/>
        <v>0</v>
      </c>
      <c r="K407" s="52"/>
    </row>
    <row r="408" spans="2:11" x14ac:dyDescent="0.3">
      <c r="B408" s="51"/>
      <c r="C408" s="72">
        <v>403</v>
      </c>
      <c r="D408" s="135">
        <f t="shared" ref="D408:H408" si="38">D43</f>
        <v>13.2</v>
      </c>
      <c r="E408" s="135">
        <f t="shared" si="38"/>
        <v>2</v>
      </c>
      <c r="F408" s="135">
        <f t="shared" si="38"/>
        <v>0</v>
      </c>
      <c r="G408" s="135">
        <f t="shared" si="38"/>
        <v>2.104960520574219</v>
      </c>
      <c r="H408" s="135">
        <f t="shared" si="38"/>
        <v>0.92305964345121227</v>
      </c>
      <c r="I408" s="135">
        <f t="shared" si="33"/>
        <v>0</v>
      </c>
      <c r="J408" s="135">
        <f t="shared" si="33"/>
        <v>0</v>
      </c>
      <c r="K408" s="52"/>
    </row>
    <row r="409" spans="2:11" x14ac:dyDescent="0.3">
      <c r="B409" s="51"/>
      <c r="C409" s="72">
        <v>404</v>
      </c>
      <c r="D409" s="135">
        <f t="shared" ref="D409:H409" si="39">D44</f>
        <v>13</v>
      </c>
      <c r="E409" s="135">
        <f t="shared" si="39"/>
        <v>-1.6</v>
      </c>
      <c r="F409" s="135">
        <f t="shared" si="39"/>
        <v>0</v>
      </c>
      <c r="G409" s="135">
        <f t="shared" si="39"/>
        <v>2.002200673898773</v>
      </c>
      <c r="H409" s="135">
        <f t="shared" si="39"/>
        <v>0.89050455394244232</v>
      </c>
      <c r="I409" s="135">
        <f t="shared" si="33"/>
        <v>0</v>
      </c>
      <c r="J409" s="135">
        <f t="shared" si="33"/>
        <v>0</v>
      </c>
      <c r="K409" s="52"/>
    </row>
    <row r="410" spans="2:11" x14ac:dyDescent="0.3">
      <c r="B410" s="51"/>
      <c r="C410" s="72">
        <v>405</v>
      </c>
      <c r="D410" s="135">
        <f t="shared" ref="D410:H410" si="40">D45</f>
        <v>11.2</v>
      </c>
      <c r="E410" s="135">
        <f t="shared" si="40"/>
        <v>-0.2</v>
      </c>
      <c r="F410" s="135">
        <f t="shared" si="40"/>
        <v>7.8</v>
      </c>
      <c r="G410" s="135">
        <f t="shared" si="40"/>
        <v>1.9897889099296424</v>
      </c>
      <c r="H410" s="135">
        <f t="shared" si="40"/>
        <v>1.2803831439840603</v>
      </c>
      <c r="I410" s="135">
        <f t="shared" si="33"/>
        <v>0</v>
      </c>
      <c r="J410" s="135">
        <f t="shared" si="33"/>
        <v>0</v>
      </c>
      <c r="K410" s="52"/>
    </row>
    <row r="411" spans="2:11" x14ac:dyDescent="0.3">
      <c r="B411" s="51"/>
      <c r="C411" s="72">
        <v>406</v>
      </c>
      <c r="D411" s="135">
        <f t="shared" ref="D411:H411" si="41">D46</f>
        <v>10.6</v>
      </c>
      <c r="E411" s="135">
        <f t="shared" si="41"/>
        <v>1.6</v>
      </c>
      <c r="F411" s="135">
        <f t="shared" si="41"/>
        <v>17.399999999999999</v>
      </c>
      <c r="G411" s="135">
        <f t="shared" si="41"/>
        <v>2.0197635043769653</v>
      </c>
      <c r="H411" s="135">
        <f t="shared" si="41"/>
        <v>3.6513294694253116</v>
      </c>
      <c r="I411" s="135">
        <f t="shared" si="33"/>
        <v>0</v>
      </c>
      <c r="J411" s="135">
        <f t="shared" si="33"/>
        <v>0</v>
      </c>
      <c r="K411" s="52"/>
    </row>
    <row r="412" spans="2:11" x14ac:dyDescent="0.3">
      <c r="B412" s="51"/>
      <c r="C412" s="72">
        <v>407</v>
      </c>
      <c r="D412" s="135">
        <f t="shared" ref="D412:H412" si="42">D47</f>
        <v>10.4</v>
      </c>
      <c r="E412" s="135">
        <f t="shared" si="42"/>
        <v>0.4</v>
      </c>
      <c r="F412" s="135">
        <f t="shared" si="42"/>
        <v>0</v>
      </c>
      <c r="G412" s="135">
        <f t="shared" si="42"/>
        <v>1.9806498082645223</v>
      </c>
      <c r="H412" s="135">
        <f t="shared" si="42"/>
        <v>1.0121656773795482</v>
      </c>
      <c r="I412" s="135">
        <f t="shared" si="33"/>
        <v>0</v>
      </c>
      <c r="J412" s="135">
        <f t="shared" si="33"/>
        <v>0</v>
      </c>
      <c r="K412" s="52"/>
    </row>
    <row r="413" spans="2:11" x14ac:dyDescent="0.3">
      <c r="B413" s="51"/>
      <c r="C413" s="72">
        <v>408</v>
      </c>
      <c r="D413" s="135">
        <f t="shared" ref="D413:H413" si="43">D48</f>
        <v>12.6</v>
      </c>
      <c r="E413" s="135">
        <f t="shared" si="43"/>
        <v>0.2</v>
      </c>
      <c r="F413" s="135">
        <f t="shared" si="43"/>
        <v>3.1</v>
      </c>
      <c r="G413" s="135">
        <f t="shared" si="43"/>
        <v>2.0315526447180714</v>
      </c>
      <c r="H413" s="135">
        <f t="shared" si="43"/>
        <v>1.0319616048037661</v>
      </c>
      <c r="I413" s="135">
        <f t="shared" si="33"/>
        <v>0</v>
      </c>
      <c r="J413" s="135">
        <f t="shared" si="33"/>
        <v>0</v>
      </c>
      <c r="K413" s="52"/>
    </row>
    <row r="414" spans="2:11" x14ac:dyDescent="0.3">
      <c r="B414" s="51"/>
      <c r="C414" s="72">
        <v>409</v>
      </c>
      <c r="D414" s="135">
        <f t="shared" ref="D414:H414" si="44">D49</f>
        <v>11.4</v>
      </c>
      <c r="E414" s="135">
        <f t="shared" si="44"/>
        <v>2.2000000000000002</v>
      </c>
      <c r="F414" s="135">
        <f t="shared" si="44"/>
        <v>7.4</v>
      </c>
      <c r="G414" s="135">
        <f t="shared" si="44"/>
        <v>2.0504880443123281</v>
      </c>
      <c r="H414" s="135">
        <f t="shared" si="44"/>
        <v>1.331917472812618</v>
      </c>
      <c r="I414" s="135">
        <f t="shared" si="33"/>
        <v>0</v>
      </c>
      <c r="J414" s="135">
        <f t="shared" si="33"/>
        <v>0</v>
      </c>
      <c r="K414" s="52"/>
    </row>
    <row r="415" spans="2:11" x14ac:dyDescent="0.3">
      <c r="B415" s="51"/>
      <c r="C415" s="72">
        <v>410</v>
      </c>
      <c r="D415" s="135">
        <f t="shared" ref="D415:H415" si="45">D50</f>
        <v>10.8</v>
      </c>
      <c r="E415" s="135">
        <f t="shared" si="45"/>
        <v>2.4</v>
      </c>
      <c r="F415" s="135">
        <f t="shared" si="45"/>
        <v>10.199999999999999</v>
      </c>
      <c r="G415" s="135">
        <f t="shared" si="45"/>
        <v>2.0375744931359288</v>
      </c>
      <c r="H415" s="135">
        <f t="shared" si="45"/>
        <v>1.8156888855314173</v>
      </c>
      <c r="I415" s="135">
        <f t="shared" si="33"/>
        <v>0</v>
      </c>
      <c r="J415" s="135">
        <f t="shared" si="33"/>
        <v>0</v>
      </c>
      <c r="K415" s="52"/>
    </row>
    <row r="416" spans="2:11" x14ac:dyDescent="0.3">
      <c r="B416" s="51"/>
      <c r="C416" s="72">
        <v>411</v>
      </c>
      <c r="D416" s="135">
        <f t="shared" ref="D416:H416" si="46">D51</f>
        <v>12</v>
      </c>
      <c r="E416" s="135">
        <f t="shared" si="46"/>
        <v>1</v>
      </c>
      <c r="F416" s="135">
        <f t="shared" si="46"/>
        <v>13.6</v>
      </c>
      <c r="G416" s="135">
        <f t="shared" si="46"/>
        <v>2.0298524938531055</v>
      </c>
      <c r="H416" s="135">
        <f t="shared" si="46"/>
        <v>2.6519881878991938</v>
      </c>
      <c r="I416" s="135">
        <f t="shared" si="33"/>
        <v>0</v>
      </c>
      <c r="J416" s="135">
        <f t="shared" si="33"/>
        <v>0</v>
      </c>
      <c r="K416" s="52"/>
    </row>
    <row r="417" spans="2:11" x14ac:dyDescent="0.3">
      <c r="B417" s="51"/>
      <c r="C417" s="72">
        <v>412</v>
      </c>
      <c r="D417" s="135">
        <f t="shared" ref="D417:H417" si="47">D52</f>
        <v>10</v>
      </c>
      <c r="E417" s="135">
        <f t="shared" si="47"/>
        <v>0.2</v>
      </c>
      <c r="F417" s="135">
        <f t="shared" si="47"/>
        <v>0</v>
      </c>
      <c r="G417" s="135">
        <f t="shared" si="47"/>
        <v>1.9535053119466179</v>
      </c>
      <c r="H417" s="135">
        <f t="shared" si="47"/>
        <v>1.1454662208913822</v>
      </c>
      <c r="I417" s="135">
        <f t="shared" si="33"/>
        <v>0</v>
      </c>
      <c r="J417" s="135">
        <f t="shared" si="33"/>
        <v>0</v>
      </c>
      <c r="K417" s="52"/>
    </row>
    <row r="418" spans="2:11" x14ac:dyDescent="0.3">
      <c r="B418" s="51"/>
      <c r="C418" s="72">
        <v>413</v>
      </c>
      <c r="D418" s="135">
        <f t="shared" ref="D418:H418" si="48">D53</f>
        <v>13.4</v>
      </c>
      <c r="E418" s="135">
        <f t="shared" si="48"/>
        <v>2.4</v>
      </c>
      <c r="F418" s="135">
        <f t="shared" si="48"/>
        <v>8.1999999999999993</v>
      </c>
      <c r="G418" s="135">
        <f t="shared" si="48"/>
        <v>2.0982946996209546</v>
      </c>
      <c r="H418" s="135">
        <f t="shared" si="48"/>
        <v>1.5700778627603911</v>
      </c>
      <c r="I418" s="135">
        <f t="shared" si="33"/>
        <v>0</v>
      </c>
      <c r="J418" s="135">
        <f t="shared" si="33"/>
        <v>0</v>
      </c>
      <c r="K418" s="52"/>
    </row>
    <row r="419" spans="2:11" x14ac:dyDescent="0.3">
      <c r="B419" s="51"/>
      <c r="C419" s="72">
        <v>414</v>
      </c>
      <c r="D419" s="135">
        <f t="shared" ref="D419:J434" si="49">D54</f>
        <v>13.2</v>
      </c>
      <c r="E419" s="135">
        <f t="shared" si="49"/>
        <v>-1.4</v>
      </c>
      <c r="F419" s="135">
        <f t="shared" si="49"/>
        <v>0</v>
      </c>
      <c r="G419" s="135">
        <f t="shared" si="49"/>
        <v>1.990324541123633</v>
      </c>
      <c r="H419" s="135">
        <f t="shared" si="49"/>
        <v>1.1644196254637111</v>
      </c>
      <c r="I419" s="135">
        <f t="shared" si="49"/>
        <v>0</v>
      </c>
      <c r="J419" s="135">
        <f t="shared" si="49"/>
        <v>0</v>
      </c>
      <c r="K419" s="52"/>
    </row>
    <row r="420" spans="2:11" x14ac:dyDescent="0.3">
      <c r="B420" s="51"/>
      <c r="C420" s="72">
        <v>415</v>
      </c>
      <c r="D420" s="135">
        <f t="shared" ref="D420:H420" si="50">D55</f>
        <v>12.4</v>
      </c>
      <c r="E420" s="135">
        <f t="shared" si="50"/>
        <v>-4</v>
      </c>
      <c r="F420" s="135">
        <f t="shared" si="50"/>
        <v>0</v>
      </c>
      <c r="G420" s="135">
        <f t="shared" si="50"/>
        <v>1.8982215961755229</v>
      </c>
      <c r="H420" s="135">
        <f t="shared" si="50"/>
        <v>1.1312634546734848</v>
      </c>
      <c r="I420" s="135">
        <f t="shared" si="49"/>
        <v>0</v>
      </c>
      <c r="J420" s="135">
        <f t="shared" si="49"/>
        <v>0</v>
      </c>
      <c r="K420" s="52"/>
    </row>
    <row r="421" spans="2:11" x14ac:dyDescent="0.3">
      <c r="B421" s="51"/>
      <c r="C421" s="72">
        <v>416</v>
      </c>
      <c r="D421" s="135">
        <f t="shared" ref="D421:H421" si="51">D56</f>
        <v>13.4</v>
      </c>
      <c r="E421" s="135">
        <f t="shared" si="51"/>
        <v>-3.2</v>
      </c>
      <c r="F421" s="135">
        <f t="shared" si="51"/>
        <v>0</v>
      </c>
      <c r="G421" s="135">
        <f t="shared" si="51"/>
        <v>1.9425745802378596</v>
      </c>
      <c r="H421" s="135">
        <f t="shared" si="51"/>
        <v>1.0997825339752283</v>
      </c>
      <c r="I421" s="135">
        <f t="shared" si="49"/>
        <v>0</v>
      </c>
      <c r="J421" s="135">
        <f t="shared" si="49"/>
        <v>0</v>
      </c>
      <c r="K421" s="52"/>
    </row>
    <row r="422" spans="2:11" x14ac:dyDescent="0.3">
      <c r="B422" s="51"/>
      <c r="C422" s="72">
        <v>417</v>
      </c>
      <c r="D422" s="135">
        <f t="shared" ref="D422:H422" si="52">D57</f>
        <v>12.2</v>
      </c>
      <c r="E422" s="135">
        <f t="shared" si="52"/>
        <v>-2.8</v>
      </c>
      <c r="F422" s="135">
        <f t="shared" si="52"/>
        <v>4.9000000000000004</v>
      </c>
      <c r="G422" s="135">
        <f t="shared" si="52"/>
        <v>1.9186193873377679</v>
      </c>
      <c r="H422" s="135">
        <f t="shared" si="52"/>
        <v>1.1993639205178626</v>
      </c>
      <c r="I422" s="135">
        <f t="shared" si="49"/>
        <v>0</v>
      </c>
      <c r="J422" s="135">
        <f t="shared" si="49"/>
        <v>0</v>
      </c>
      <c r="K422" s="52"/>
    </row>
    <row r="423" spans="2:11" x14ac:dyDescent="0.3">
      <c r="B423" s="51"/>
      <c r="C423" s="72">
        <v>418</v>
      </c>
      <c r="D423" s="135">
        <f t="shared" ref="D423:H423" si="53">D58</f>
        <v>10.199999999999999</v>
      </c>
      <c r="E423" s="135">
        <f t="shared" si="53"/>
        <v>1</v>
      </c>
      <c r="F423" s="135">
        <f t="shared" si="53"/>
        <v>8.8000000000000007</v>
      </c>
      <c r="G423" s="135">
        <f t="shared" si="53"/>
        <v>1.9625428454870713</v>
      </c>
      <c r="H423" s="135">
        <f t="shared" si="53"/>
        <v>1.667210074016525</v>
      </c>
      <c r="I423" s="135">
        <f t="shared" si="49"/>
        <v>0</v>
      </c>
      <c r="J423" s="135">
        <f t="shared" si="49"/>
        <v>0</v>
      </c>
      <c r="K423" s="52"/>
    </row>
    <row r="424" spans="2:11" x14ac:dyDescent="0.3">
      <c r="B424" s="51"/>
      <c r="C424" s="72">
        <v>419</v>
      </c>
      <c r="D424" s="135">
        <f t="shared" ref="D424:H424" si="54">D59</f>
        <v>10.4</v>
      </c>
      <c r="E424" s="135">
        <f t="shared" si="54"/>
        <v>1.4</v>
      </c>
      <c r="F424" s="135">
        <f t="shared" si="54"/>
        <v>16.7</v>
      </c>
      <c r="G424" s="135">
        <f t="shared" si="54"/>
        <v>1.9748874222005011</v>
      </c>
      <c r="H424" s="135">
        <f t="shared" si="54"/>
        <v>3.6633457287263895</v>
      </c>
      <c r="I424" s="135">
        <f t="shared" si="49"/>
        <v>0</v>
      </c>
      <c r="J424" s="135">
        <f t="shared" si="49"/>
        <v>0</v>
      </c>
      <c r="K424" s="52"/>
    </row>
    <row r="425" spans="2:11" x14ac:dyDescent="0.3">
      <c r="B425" s="51"/>
      <c r="C425" s="72">
        <v>420</v>
      </c>
      <c r="D425" s="135">
        <f t="shared" ref="D425:H425" si="55">D60</f>
        <v>10.8</v>
      </c>
      <c r="E425" s="135">
        <f t="shared" si="55"/>
        <v>0.2</v>
      </c>
      <c r="F425" s="135">
        <f t="shared" si="55"/>
        <v>1.7</v>
      </c>
      <c r="G425" s="135">
        <f t="shared" si="55"/>
        <v>1.9506095103334777</v>
      </c>
      <c r="H425" s="135">
        <f t="shared" si="55"/>
        <v>1.280548761130756</v>
      </c>
      <c r="I425" s="135">
        <f t="shared" si="49"/>
        <v>0</v>
      </c>
      <c r="J425" s="135">
        <f t="shared" si="49"/>
        <v>0</v>
      </c>
      <c r="K425" s="52"/>
    </row>
    <row r="426" spans="2:11" x14ac:dyDescent="0.3">
      <c r="B426" s="51"/>
      <c r="C426" s="72">
        <v>421</v>
      </c>
      <c r="D426" s="135">
        <f t="shared" ref="D426:H426" si="56">D61</f>
        <v>13.2</v>
      </c>
      <c r="E426" s="135">
        <f t="shared" si="56"/>
        <v>0.8</v>
      </c>
      <c r="F426" s="135">
        <f t="shared" si="56"/>
        <v>6.6</v>
      </c>
      <c r="G426" s="135">
        <f t="shared" si="56"/>
        <v>2.0250108616777807</v>
      </c>
      <c r="H426" s="135">
        <f t="shared" si="56"/>
        <v>1.4818960243703039</v>
      </c>
      <c r="I426" s="135">
        <f t="shared" si="49"/>
        <v>0</v>
      </c>
      <c r="J426" s="135">
        <f t="shared" si="49"/>
        <v>0</v>
      </c>
      <c r="K426" s="52"/>
    </row>
    <row r="427" spans="2:11" x14ac:dyDescent="0.3">
      <c r="B427" s="51"/>
      <c r="C427" s="72">
        <v>422</v>
      </c>
      <c r="D427" s="135">
        <f t="shared" ref="D427:H427" si="57">D62</f>
        <v>11.2</v>
      </c>
      <c r="E427" s="135">
        <f t="shared" si="57"/>
        <v>0.4</v>
      </c>
      <c r="F427" s="135">
        <f t="shared" si="57"/>
        <v>5.4</v>
      </c>
      <c r="G427" s="135">
        <f t="shared" si="57"/>
        <v>1.9589649154277626</v>
      </c>
      <c r="H427" s="135">
        <f t="shared" si="57"/>
        <v>1.4002028262459321</v>
      </c>
      <c r="I427" s="135">
        <f t="shared" si="49"/>
        <v>0</v>
      </c>
      <c r="J427" s="135">
        <f t="shared" si="49"/>
        <v>0</v>
      </c>
      <c r="K427" s="52"/>
    </row>
    <row r="428" spans="2:11" x14ac:dyDescent="0.3">
      <c r="B428" s="51"/>
      <c r="C428" s="72">
        <v>423</v>
      </c>
      <c r="D428" s="135">
        <f t="shared" ref="D428:H428" si="58">D63</f>
        <v>12.6</v>
      </c>
      <c r="E428" s="135">
        <f t="shared" si="58"/>
        <v>2.2000000000000002</v>
      </c>
      <c r="F428" s="135">
        <f t="shared" si="58"/>
        <v>0.6</v>
      </c>
      <c r="G428" s="135">
        <f t="shared" si="58"/>
        <v>2.0379529577734696</v>
      </c>
      <c r="H428" s="135">
        <f t="shared" si="58"/>
        <v>1.2966711495206757</v>
      </c>
      <c r="I428" s="135">
        <f t="shared" si="49"/>
        <v>0</v>
      </c>
      <c r="J428" s="135">
        <f t="shared" si="49"/>
        <v>0</v>
      </c>
      <c r="K428" s="52"/>
    </row>
    <row r="429" spans="2:11" x14ac:dyDescent="0.3">
      <c r="B429" s="51"/>
      <c r="C429" s="72">
        <v>424</v>
      </c>
      <c r="D429" s="135">
        <f t="shared" ref="D429:H429" si="59">D64</f>
        <v>14</v>
      </c>
      <c r="E429" s="135">
        <f t="shared" si="59"/>
        <v>1.8</v>
      </c>
      <c r="F429" s="135">
        <f t="shared" si="59"/>
        <v>0</v>
      </c>
      <c r="G429" s="135">
        <f t="shared" si="59"/>
        <v>2.059655296978554</v>
      </c>
      <c r="H429" s="135">
        <f t="shared" si="59"/>
        <v>1.2600258687741439</v>
      </c>
      <c r="I429" s="135">
        <f t="shared" si="49"/>
        <v>0</v>
      </c>
      <c r="J429" s="135">
        <f t="shared" si="49"/>
        <v>0</v>
      </c>
      <c r="K429" s="52"/>
    </row>
    <row r="430" spans="2:11" x14ac:dyDescent="0.3">
      <c r="B430" s="51"/>
      <c r="C430" s="72">
        <v>425</v>
      </c>
      <c r="D430" s="135">
        <f t="shared" ref="D430:H430" si="60">D65</f>
        <v>13</v>
      </c>
      <c r="E430" s="135">
        <f t="shared" si="60"/>
        <v>1.6</v>
      </c>
      <c r="F430" s="135">
        <f t="shared" si="60"/>
        <v>4.2</v>
      </c>
      <c r="G430" s="135">
        <f t="shared" si="60"/>
        <v>2.0244241636519598</v>
      </c>
      <c r="H430" s="135">
        <f t="shared" si="60"/>
        <v>1.3145196839269824</v>
      </c>
      <c r="I430" s="135">
        <f t="shared" si="49"/>
        <v>0</v>
      </c>
      <c r="J430" s="135">
        <f t="shared" si="49"/>
        <v>0</v>
      </c>
      <c r="K430" s="52"/>
    </row>
    <row r="431" spans="2:11" x14ac:dyDescent="0.3">
      <c r="B431" s="51"/>
      <c r="C431" s="72">
        <v>426</v>
      </c>
      <c r="D431" s="135">
        <f t="shared" ref="D431:H431" si="61">D66</f>
        <v>11.6</v>
      </c>
      <c r="E431" s="135">
        <f t="shared" si="61"/>
        <v>1.8</v>
      </c>
      <c r="F431" s="135">
        <f t="shared" si="61"/>
        <v>2.2000000000000002</v>
      </c>
      <c r="G431" s="135">
        <f t="shared" si="61"/>
        <v>1.989185840853342</v>
      </c>
      <c r="H431" s="135">
        <f t="shared" si="61"/>
        <v>1.2987216944106807</v>
      </c>
      <c r="I431" s="135">
        <f t="shared" si="49"/>
        <v>0</v>
      </c>
      <c r="J431" s="135">
        <f t="shared" si="49"/>
        <v>0</v>
      </c>
      <c r="K431" s="52"/>
    </row>
    <row r="432" spans="2:11" x14ac:dyDescent="0.3">
      <c r="B432" s="51"/>
      <c r="C432" s="72">
        <v>427</v>
      </c>
      <c r="D432" s="135">
        <f t="shared" ref="D432:H432" si="62">D67</f>
        <v>9.8000000000000007</v>
      </c>
      <c r="E432" s="135">
        <f t="shared" si="62"/>
        <v>2</v>
      </c>
      <c r="F432" s="135">
        <f t="shared" si="62"/>
        <v>4.5999999999999996</v>
      </c>
      <c r="G432" s="135">
        <f t="shared" si="62"/>
        <v>1.9436841440383332</v>
      </c>
      <c r="H432" s="135">
        <f t="shared" si="62"/>
        <v>1.3426541602135749</v>
      </c>
      <c r="I432" s="135">
        <f t="shared" si="49"/>
        <v>0</v>
      </c>
      <c r="J432" s="135">
        <f t="shared" si="49"/>
        <v>0</v>
      </c>
      <c r="K432" s="52"/>
    </row>
    <row r="433" spans="2:11" x14ac:dyDescent="0.3">
      <c r="B433" s="51"/>
      <c r="C433" s="72">
        <v>428</v>
      </c>
      <c r="D433" s="135">
        <f t="shared" ref="D433:H433" si="63">D68</f>
        <v>12.2</v>
      </c>
      <c r="E433" s="135">
        <f t="shared" si="63"/>
        <v>2.8</v>
      </c>
      <c r="F433" s="135">
        <f t="shared" si="63"/>
        <v>17.100000000000001</v>
      </c>
      <c r="G433" s="135">
        <f t="shared" si="63"/>
        <v>2.0211103747314816</v>
      </c>
      <c r="H433" s="135">
        <f t="shared" si="63"/>
        <v>3.8967337086269653</v>
      </c>
      <c r="I433" s="135">
        <f t="shared" si="49"/>
        <v>0</v>
      </c>
      <c r="J433" s="135">
        <f t="shared" si="49"/>
        <v>0</v>
      </c>
      <c r="K433" s="52"/>
    </row>
    <row r="434" spans="2:11" x14ac:dyDescent="0.3">
      <c r="B434" s="51"/>
      <c r="C434" s="72">
        <v>429</v>
      </c>
      <c r="D434" s="135">
        <f t="shared" ref="D434:H434" si="64">D69</f>
        <v>7.2</v>
      </c>
      <c r="E434" s="135">
        <f t="shared" si="64"/>
        <v>0.4</v>
      </c>
      <c r="F434" s="135">
        <f t="shared" si="64"/>
        <v>1</v>
      </c>
      <c r="G434" s="135">
        <f t="shared" si="64"/>
        <v>1.8273383362987026</v>
      </c>
      <c r="H434" s="135">
        <f t="shared" si="64"/>
        <v>1.3732289920047229</v>
      </c>
      <c r="I434" s="135">
        <f t="shared" si="49"/>
        <v>0</v>
      </c>
      <c r="J434" s="135">
        <f t="shared" si="49"/>
        <v>0</v>
      </c>
      <c r="K434" s="52"/>
    </row>
    <row r="435" spans="2:11" x14ac:dyDescent="0.3">
      <c r="B435" s="51"/>
      <c r="C435" s="72">
        <v>430</v>
      </c>
      <c r="D435" s="135">
        <f t="shared" ref="D435:J450" si="65">D70</f>
        <v>10.4</v>
      </c>
      <c r="E435" s="135">
        <f t="shared" si="65"/>
        <v>2</v>
      </c>
      <c r="F435" s="135">
        <f t="shared" si="65"/>
        <v>0</v>
      </c>
      <c r="G435" s="135">
        <f t="shared" si="65"/>
        <v>1.945102012965348</v>
      </c>
      <c r="H435" s="135">
        <f t="shared" si="65"/>
        <v>1.3366716295307792</v>
      </c>
      <c r="I435" s="135">
        <f t="shared" si="65"/>
        <v>0</v>
      </c>
      <c r="J435" s="135">
        <f t="shared" si="65"/>
        <v>0</v>
      </c>
      <c r="K435" s="52"/>
    </row>
    <row r="436" spans="2:11" x14ac:dyDescent="0.3">
      <c r="B436" s="51"/>
      <c r="C436" s="72">
        <v>431</v>
      </c>
      <c r="D436" s="135">
        <f t="shared" ref="D436:H436" si="66">D71</f>
        <v>11.2</v>
      </c>
      <c r="E436" s="135">
        <f t="shared" si="66"/>
        <v>1.8</v>
      </c>
      <c r="F436" s="135">
        <f t="shared" si="66"/>
        <v>0.6</v>
      </c>
      <c r="G436" s="135">
        <f t="shared" si="66"/>
        <v>1.955418193146568</v>
      </c>
      <c r="H436" s="135">
        <f t="shared" si="66"/>
        <v>1.3128689858356475</v>
      </c>
      <c r="I436" s="135">
        <f t="shared" si="65"/>
        <v>0</v>
      </c>
      <c r="J436" s="135">
        <f t="shared" si="65"/>
        <v>0</v>
      </c>
      <c r="K436" s="52"/>
    </row>
    <row r="437" spans="2:11" x14ac:dyDescent="0.3">
      <c r="B437" s="51"/>
      <c r="C437" s="72">
        <v>432</v>
      </c>
      <c r="D437" s="135">
        <f t="shared" ref="D437:H437" si="67">D72</f>
        <v>10</v>
      </c>
      <c r="E437" s="135">
        <f t="shared" si="67"/>
        <v>2.4</v>
      </c>
      <c r="F437" s="135">
        <f t="shared" si="67"/>
        <v>0</v>
      </c>
      <c r="G437" s="135">
        <f t="shared" si="67"/>
        <v>1.935108788243725</v>
      </c>
      <c r="H437" s="135">
        <f t="shared" si="67"/>
        <v>1.2802958736979464</v>
      </c>
      <c r="I437" s="135">
        <f t="shared" si="65"/>
        <v>0</v>
      </c>
      <c r="J437" s="135">
        <f t="shared" si="65"/>
        <v>0</v>
      </c>
      <c r="K437" s="52"/>
    </row>
    <row r="438" spans="2:11" x14ac:dyDescent="0.3">
      <c r="B438" s="51"/>
      <c r="C438" s="72">
        <v>433</v>
      </c>
      <c r="D438" s="135">
        <f t="shared" ref="D438:H438" si="68">D73</f>
        <v>12.4</v>
      </c>
      <c r="E438" s="135">
        <f t="shared" si="68"/>
        <v>-1</v>
      </c>
      <c r="F438" s="135">
        <f t="shared" si="68"/>
        <v>0</v>
      </c>
      <c r="G438" s="135">
        <f t="shared" si="68"/>
        <v>1.9046381550939888</v>
      </c>
      <c r="H438" s="135">
        <f t="shared" si="68"/>
        <v>1.2498130312072988</v>
      </c>
      <c r="I438" s="135">
        <f t="shared" si="65"/>
        <v>0</v>
      </c>
      <c r="J438" s="135">
        <f t="shared" si="65"/>
        <v>0</v>
      </c>
      <c r="K438" s="52"/>
    </row>
    <row r="439" spans="2:11" x14ac:dyDescent="0.3">
      <c r="B439" s="51"/>
      <c r="C439" s="72">
        <v>434</v>
      </c>
      <c r="D439" s="135">
        <f t="shared" ref="D439:H439" si="69">D74</f>
        <v>12.6</v>
      </c>
      <c r="E439" s="135">
        <f t="shared" si="69"/>
        <v>0.2</v>
      </c>
      <c r="F439" s="135">
        <f t="shared" si="69"/>
        <v>0</v>
      </c>
      <c r="G439" s="135">
        <f t="shared" si="69"/>
        <v>1.9346547477978904</v>
      </c>
      <c r="H439" s="135">
        <f t="shared" si="69"/>
        <v>1.2205056175772</v>
      </c>
      <c r="I439" s="135">
        <f t="shared" si="65"/>
        <v>0</v>
      </c>
      <c r="J439" s="135">
        <f t="shared" si="65"/>
        <v>0</v>
      </c>
      <c r="K439" s="52"/>
    </row>
    <row r="440" spans="2:11" x14ac:dyDescent="0.3">
      <c r="B440" s="51"/>
      <c r="C440" s="72">
        <v>435</v>
      </c>
      <c r="D440" s="135">
        <f t="shared" ref="D440:H440" si="70">D75</f>
        <v>13.6</v>
      </c>
      <c r="E440" s="135">
        <f t="shared" si="70"/>
        <v>-0.2</v>
      </c>
      <c r="F440" s="135">
        <f t="shared" si="70"/>
        <v>15.6</v>
      </c>
      <c r="G440" s="135">
        <f t="shared" si="70"/>
        <v>1.9442344960233597</v>
      </c>
      <c r="H440" s="135">
        <f t="shared" si="70"/>
        <v>3.4157869225617068</v>
      </c>
      <c r="I440" s="135">
        <f t="shared" si="65"/>
        <v>0</v>
      </c>
      <c r="J440" s="135">
        <f t="shared" si="65"/>
        <v>0</v>
      </c>
      <c r="K440" s="52"/>
    </row>
    <row r="441" spans="2:11" x14ac:dyDescent="0.3">
      <c r="B441" s="51"/>
      <c r="C441" s="72">
        <v>436</v>
      </c>
      <c r="D441" s="135">
        <f t="shared" ref="D441:H441" si="71">D76</f>
        <v>8.8000000000000007</v>
      </c>
      <c r="E441" s="135">
        <f t="shared" si="71"/>
        <v>-0.4</v>
      </c>
      <c r="F441" s="135">
        <f t="shared" si="71"/>
        <v>7.5</v>
      </c>
      <c r="G441" s="135">
        <f t="shared" si="71"/>
        <v>1.8133169793608048</v>
      </c>
      <c r="H441" s="135">
        <f t="shared" si="71"/>
        <v>1.6839221207160469</v>
      </c>
      <c r="I441" s="135">
        <f t="shared" si="65"/>
        <v>0</v>
      </c>
      <c r="J441" s="135">
        <f t="shared" si="65"/>
        <v>0</v>
      </c>
      <c r="K441" s="52"/>
    </row>
    <row r="442" spans="2:11" x14ac:dyDescent="0.3">
      <c r="B442" s="51"/>
      <c r="C442" s="72">
        <v>437</v>
      </c>
      <c r="D442" s="135">
        <f t="shared" ref="D442:H442" si="72">D77</f>
        <v>12.6</v>
      </c>
      <c r="E442" s="135">
        <f t="shared" si="72"/>
        <v>-0.2</v>
      </c>
      <c r="F442" s="135">
        <f t="shared" si="72"/>
        <v>0</v>
      </c>
      <c r="G442" s="135">
        <f t="shared" si="72"/>
        <v>1.9077585940094361</v>
      </c>
      <c r="H442" s="135">
        <f t="shared" si="72"/>
        <v>1.3705877929453154</v>
      </c>
      <c r="I442" s="135">
        <f t="shared" si="65"/>
        <v>0</v>
      </c>
      <c r="J442" s="135">
        <f t="shared" si="65"/>
        <v>0</v>
      </c>
      <c r="K442" s="52"/>
    </row>
    <row r="443" spans="2:11" x14ac:dyDescent="0.3">
      <c r="B443" s="51"/>
      <c r="C443" s="72">
        <v>438</v>
      </c>
      <c r="D443" s="135">
        <f t="shared" ref="D443:H443" si="73">D78</f>
        <v>12</v>
      </c>
      <c r="E443" s="135">
        <f t="shared" si="73"/>
        <v>-0.2</v>
      </c>
      <c r="F443" s="135">
        <f t="shared" si="73"/>
        <v>0</v>
      </c>
      <c r="G443" s="135">
        <f t="shared" si="73"/>
        <v>1.8869453366182174</v>
      </c>
      <c r="H443" s="135">
        <f t="shared" si="73"/>
        <v>1.3360611722801892</v>
      </c>
      <c r="I443" s="135">
        <f t="shared" si="65"/>
        <v>0</v>
      </c>
      <c r="J443" s="135">
        <f t="shared" si="65"/>
        <v>0</v>
      </c>
      <c r="K443" s="52"/>
    </row>
    <row r="444" spans="2:11" x14ac:dyDescent="0.3">
      <c r="B444" s="51"/>
      <c r="C444" s="72">
        <v>439</v>
      </c>
      <c r="D444" s="135">
        <f t="shared" ref="D444:H444" si="74">D79</f>
        <v>14</v>
      </c>
      <c r="E444" s="135">
        <f t="shared" si="74"/>
        <v>-1.2</v>
      </c>
      <c r="F444" s="135">
        <f t="shared" si="74"/>
        <v>0</v>
      </c>
      <c r="G444" s="135">
        <f t="shared" si="74"/>
        <v>1.9058078027825267</v>
      </c>
      <c r="H444" s="135">
        <f t="shared" si="74"/>
        <v>1.3034853248572471</v>
      </c>
      <c r="I444" s="135">
        <f t="shared" si="65"/>
        <v>0</v>
      </c>
      <c r="J444" s="135">
        <f t="shared" si="65"/>
        <v>0</v>
      </c>
      <c r="K444" s="52"/>
    </row>
    <row r="445" spans="2:11" x14ac:dyDescent="0.3">
      <c r="B445" s="51"/>
      <c r="C445" s="72">
        <v>440</v>
      </c>
      <c r="D445" s="135">
        <f t="shared" ref="D445:H445" si="75">D80</f>
        <v>9</v>
      </c>
      <c r="E445" s="135">
        <f t="shared" si="75"/>
        <v>1.4</v>
      </c>
      <c r="F445" s="135">
        <f t="shared" si="75"/>
        <v>2.5</v>
      </c>
      <c r="G445" s="135">
        <f t="shared" si="75"/>
        <v>1.8402723686396567</v>
      </c>
      <c r="H445" s="135">
        <f t="shared" si="75"/>
        <v>1.3162907847576868</v>
      </c>
      <c r="I445" s="135">
        <f t="shared" si="65"/>
        <v>0</v>
      </c>
      <c r="J445" s="135">
        <f t="shared" si="65"/>
        <v>0</v>
      </c>
      <c r="K445" s="52"/>
    </row>
    <row r="446" spans="2:11" x14ac:dyDescent="0.3">
      <c r="B446" s="51"/>
      <c r="C446" s="72">
        <v>441</v>
      </c>
      <c r="D446" s="135">
        <f t="shared" ref="D446:H446" si="76">D81</f>
        <v>13</v>
      </c>
      <c r="E446" s="135">
        <f t="shared" si="76"/>
        <v>0.2</v>
      </c>
      <c r="F446" s="135">
        <f t="shared" si="76"/>
        <v>2.4</v>
      </c>
      <c r="G446" s="135">
        <f t="shared" si="76"/>
        <v>1.9031984373293414</v>
      </c>
      <c r="H446" s="135">
        <f t="shared" si="76"/>
        <v>1.3254612624506128</v>
      </c>
      <c r="I446" s="135">
        <f t="shared" si="65"/>
        <v>0</v>
      </c>
      <c r="J446" s="135">
        <f t="shared" si="65"/>
        <v>0</v>
      </c>
      <c r="K446" s="52"/>
    </row>
    <row r="447" spans="2:11" x14ac:dyDescent="0.3">
      <c r="B447" s="51"/>
      <c r="C447" s="72">
        <v>442</v>
      </c>
      <c r="D447" s="135">
        <f t="shared" ref="D447:H447" si="77">D82</f>
        <v>12</v>
      </c>
      <c r="E447" s="135">
        <f t="shared" si="77"/>
        <v>1</v>
      </c>
      <c r="F447" s="135">
        <f t="shared" si="77"/>
        <v>8.1999999999999993</v>
      </c>
      <c r="G447" s="135">
        <f t="shared" si="77"/>
        <v>1.8918153829980302</v>
      </c>
      <c r="H447" s="135">
        <f t="shared" si="77"/>
        <v>1.7608617397485922</v>
      </c>
      <c r="I447" s="135">
        <f t="shared" si="65"/>
        <v>0</v>
      </c>
      <c r="J447" s="135">
        <f t="shared" si="65"/>
        <v>0</v>
      </c>
      <c r="K447" s="52"/>
    </row>
    <row r="448" spans="2:11" x14ac:dyDescent="0.3">
      <c r="B448" s="51"/>
      <c r="C448" s="72">
        <v>443</v>
      </c>
      <c r="D448" s="135">
        <f t="shared" ref="D448:H448" si="78">D83</f>
        <v>13</v>
      </c>
      <c r="E448" s="135">
        <f t="shared" si="78"/>
        <v>0.8</v>
      </c>
      <c r="F448" s="135">
        <f t="shared" si="78"/>
        <v>19.2</v>
      </c>
      <c r="G448" s="135">
        <f t="shared" si="78"/>
        <v>1.9048312496050817</v>
      </c>
      <c r="H448" s="135">
        <f t="shared" si="78"/>
        <v>4.7096994654674731</v>
      </c>
      <c r="I448" s="135">
        <f t="shared" si="65"/>
        <v>0</v>
      </c>
      <c r="J448" s="135">
        <f t="shared" si="65"/>
        <v>0</v>
      </c>
      <c r="K448" s="52"/>
    </row>
    <row r="449" spans="2:11" x14ac:dyDescent="0.3">
      <c r="B449" s="51"/>
      <c r="C449" s="72">
        <v>444</v>
      </c>
      <c r="D449" s="135">
        <f t="shared" ref="D449:H449" si="79">D84</f>
        <v>11.8</v>
      </c>
      <c r="E449" s="135">
        <f t="shared" si="79"/>
        <v>-0.2</v>
      </c>
      <c r="F449" s="135">
        <f t="shared" si="79"/>
        <v>18.2</v>
      </c>
      <c r="G449" s="135">
        <f t="shared" si="79"/>
        <v>1.8443703725724201</v>
      </c>
      <c r="H449" s="135">
        <f t="shared" si="79"/>
        <v>4.4423923029520473</v>
      </c>
      <c r="I449" s="135">
        <f t="shared" si="65"/>
        <v>0</v>
      </c>
      <c r="J449" s="135">
        <f t="shared" si="65"/>
        <v>0</v>
      </c>
      <c r="K449" s="52"/>
    </row>
    <row r="450" spans="2:11" x14ac:dyDescent="0.3">
      <c r="B450" s="51"/>
      <c r="C450" s="72">
        <v>445</v>
      </c>
      <c r="D450" s="135">
        <f t="shared" ref="D450:H450" si="80">D85</f>
        <v>10.4</v>
      </c>
      <c r="E450" s="135">
        <f t="shared" si="80"/>
        <v>1</v>
      </c>
      <c r="F450" s="135">
        <f t="shared" si="80"/>
        <v>3.7</v>
      </c>
      <c r="G450" s="135">
        <f t="shared" si="80"/>
        <v>1.8328011758977265</v>
      </c>
      <c r="H450" s="135">
        <f t="shared" si="80"/>
        <v>1.5771776837642764</v>
      </c>
      <c r="I450" s="135">
        <f t="shared" si="65"/>
        <v>0</v>
      </c>
      <c r="J450" s="135">
        <f t="shared" si="65"/>
        <v>0</v>
      </c>
      <c r="K450" s="52"/>
    </row>
    <row r="451" spans="2:11" x14ac:dyDescent="0.3">
      <c r="B451" s="51"/>
      <c r="C451" s="72">
        <v>446</v>
      </c>
      <c r="D451" s="135">
        <f t="shared" ref="D451:J466" si="81">D86</f>
        <v>11.2</v>
      </c>
      <c r="E451" s="135">
        <f t="shared" si="81"/>
        <v>0.8</v>
      </c>
      <c r="F451" s="135">
        <f t="shared" si="81"/>
        <v>0.1</v>
      </c>
      <c r="G451" s="135">
        <f t="shared" si="81"/>
        <v>1.8405136185759978</v>
      </c>
      <c r="H451" s="135">
        <f t="shared" si="81"/>
        <v>1.5367020029417442</v>
      </c>
      <c r="I451" s="135">
        <f t="shared" si="81"/>
        <v>0</v>
      </c>
      <c r="J451" s="135">
        <f t="shared" si="81"/>
        <v>0</v>
      </c>
      <c r="K451" s="52"/>
    </row>
    <row r="452" spans="2:11" x14ac:dyDescent="0.3">
      <c r="B452" s="51"/>
      <c r="C452" s="72">
        <v>447</v>
      </c>
      <c r="D452" s="135">
        <f t="shared" ref="D452:H452" si="82">D87</f>
        <v>10</v>
      </c>
      <c r="E452" s="135">
        <f t="shared" si="82"/>
        <v>1.8</v>
      </c>
      <c r="F452" s="135">
        <f t="shared" si="82"/>
        <v>7.7</v>
      </c>
      <c r="G452" s="135">
        <f t="shared" si="82"/>
        <v>1.8287000480785562</v>
      </c>
      <c r="H452" s="135">
        <f t="shared" si="82"/>
        <v>1.8877480129210482</v>
      </c>
      <c r="I452" s="135">
        <f t="shared" si="81"/>
        <v>0</v>
      </c>
      <c r="J452" s="135">
        <f t="shared" si="81"/>
        <v>0</v>
      </c>
      <c r="K452" s="52"/>
    </row>
    <row r="453" spans="2:11" x14ac:dyDescent="0.3">
      <c r="B453" s="51"/>
      <c r="C453" s="72">
        <v>448</v>
      </c>
      <c r="D453" s="135">
        <f t="shared" ref="D453:H453" si="83">D88</f>
        <v>14.4</v>
      </c>
      <c r="E453" s="135">
        <f t="shared" si="83"/>
        <v>1.6</v>
      </c>
      <c r="F453" s="135">
        <f t="shared" si="83"/>
        <v>0</v>
      </c>
      <c r="G453" s="135">
        <f t="shared" si="83"/>
        <v>1.9226136344570026</v>
      </c>
      <c r="H453" s="135">
        <f t="shared" si="83"/>
        <v>1.547487470093144</v>
      </c>
      <c r="I453" s="135">
        <f t="shared" si="81"/>
        <v>0</v>
      </c>
      <c r="J453" s="135">
        <f t="shared" si="81"/>
        <v>0</v>
      </c>
      <c r="K453" s="52"/>
    </row>
    <row r="454" spans="2:11" x14ac:dyDescent="0.3">
      <c r="B454" s="51"/>
      <c r="C454" s="72">
        <v>449</v>
      </c>
      <c r="D454" s="135">
        <f t="shared" ref="D454:H454" si="84">D89</f>
        <v>10.8</v>
      </c>
      <c r="E454" s="135">
        <f t="shared" si="84"/>
        <v>1</v>
      </c>
      <c r="F454" s="135">
        <f t="shared" si="84"/>
        <v>0</v>
      </c>
      <c r="G454" s="135">
        <f t="shared" si="84"/>
        <v>1.8144028382502566</v>
      </c>
      <c r="H454" s="135">
        <f t="shared" si="84"/>
        <v>1.5123724787009842</v>
      </c>
      <c r="I454" s="135">
        <f t="shared" si="81"/>
        <v>0</v>
      </c>
      <c r="J454" s="135">
        <f t="shared" si="81"/>
        <v>0</v>
      </c>
      <c r="K454" s="52"/>
    </row>
    <row r="455" spans="2:11" x14ac:dyDescent="0.3">
      <c r="B455" s="51"/>
      <c r="C455" s="72">
        <v>450</v>
      </c>
      <c r="D455" s="135">
        <f t="shared" ref="D455:H455" si="85">D90</f>
        <v>12.4</v>
      </c>
      <c r="E455" s="135">
        <f t="shared" si="85"/>
        <v>-1.8</v>
      </c>
      <c r="F455" s="135">
        <f t="shared" si="85"/>
        <v>0</v>
      </c>
      <c r="G455" s="135">
        <f t="shared" si="85"/>
        <v>1.7784977850268091</v>
      </c>
      <c r="H455" s="135">
        <f t="shared" si="85"/>
        <v>1.4797236122985906</v>
      </c>
      <c r="I455" s="135">
        <f t="shared" si="81"/>
        <v>0</v>
      </c>
      <c r="J455" s="135">
        <f t="shared" si="81"/>
        <v>0</v>
      </c>
      <c r="K455" s="52"/>
    </row>
    <row r="456" spans="2:11" x14ac:dyDescent="0.3">
      <c r="B456" s="51"/>
      <c r="C456" s="72">
        <v>451</v>
      </c>
      <c r="D456" s="135">
        <f t="shared" ref="D456:H456" si="86">D91</f>
        <v>12</v>
      </c>
      <c r="E456" s="135">
        <f t="shared" si="86"/>
        <v>-2</v>
      </c>
      <c r="F456" s="135">
        <f t="shared" si="86"/>
        <v>0</v>
      </c>
      <c r="G456" s="135">
        <f t="shared" si="86"/>
        <v>1.7569601714261409</v>
      </c>
      <c r="H456" s="135">
        <f t="shared" si="86"/>
        <v>1.4489487713245175</v>
      </c>
      <c r="I456" s="135">
        <f t="shared" si="81"/>
        <v>0</v>
      </c>
      <c r="J456" s="135">
        <f t="shared" si="81"/>
        <v>0</v>
      </c>
      <c r="K456" s="52"/>
    </row>
    <row r="457" spans="2:11" x14ac:dyDescent="0.3">
      <c r="B457" s="51"/>
      <c r="C457" s="72">
        <v>452</v>
      </c>
      <c r="D457" s="135">
        <f t="shared" ref="D457:H457" si="87">D92</f>
        <v>11</v>
      </c>
      <c r="E457" s="135">
        <f t="shared" si="87"/>
        <v>-2</v>
      </c>
      <c r="F457" s="135">
        <f t="shared" si="87"/>
        <v>0</v>
      </c>
      <c r="G457" s="135">
        <f t="shared" si="87"/>
        <v>1.7260077697695964</v>
      </c>
      <c r="H457" s="135">
        <f t="shared" si="87"/>
        <v>1.4198415732670424</v>
      </c>
      <c r="I457" s="135">
        <f t="shared" si="81"/>
        <v>0</v>
      </c>
      <c r="J457" s="135">
        <f t="shared" si="81"/>
        <v>0</v>
      </c>
      <c r="K457" s="52"/>
    </row>
    <row r="458" spans="2:11" x14ac:dyDescent="0.3">
      <c r="B458" s="51"/>
      <c r="C458" s="72">
        <v>453</v>
      </c>
      <c r="D458" s="135">
        <f t="shared" ref="D458:H458" si="88">D93</f>
        <v>13</v>
      </c>
      <c r="E458" s="135">
        <f t="shared" si="88"/>
        <v>-5.2</v>
      </c>
      <c r="F458" s="135">
        <f t="shared" si="88"/>
        <v>0</v>
      </c>
      <c r="G458" s="135">
        <f t="shared" si="88"/>
        <v>1.6904834863081564</v>
      </c>
      <c r="H458" s="135">
        <f t="shared" si="88"/>
        <v>1.3922100039170502</v>
      </c>
      <c r="I458" s="135">
        <f t="shared" si="81"/>
        <v>0</v>
      </c>
      <c r="J458" s="135">
        <f t="shared" si="81"/>
        <v>0</v>
      </c>
      <c r="K458" s="52"/>
    </row>
    <row r="459" spans="2:11" x14ac:dyDescent="0.3">
      <c r="B459" s="51"/>
      <c r="C459" s="72">
        <v>454</v>
      </c>
      <c r="D459" s="135">
        <f t="shared" ref="D459:H459" si="89">D94</f>
        <v>13.2</v>
      </c>
      <c r="E459" s="135">
        <f t="shared" si="89"/>
        <v>-3.8</v>
      </c>
      <c r="F459" s="135">
        <f t="shared" si="89"/>
        <v>0</v>
      </c>
      <c r="G459" s="135">
        <f t="shared" si="89"/>
        <v>1.7205385148991055</v>
      </c>
      <c r="H459" s="135">
        <f t="shared" si="89"/>
        <v>1.3652935211088293</v>
      </c>
      <c r="I459" s="135">
        <f t="shared" si="81"/>
        <v>0</v>
      </c>
      <c r="J459" s="135">
        <f t="shared" si="81"/>
        <v>0</v>
      </c>
      <c r="K459" s="52"/>
    </row>
    <row r="460" spans="2:11" x14ac:dyDescent="0.3">
      <c r="B460" s="51"/>
      <c r="C460" s="72">
        <v>455</v>
      </c>
      <c r="D460" s="135">
        <f t="shared" ref="D460:H460" si="90">D95</f>
        <v>12.4</v>
      </c>
      <c r="E460" s="135">
        <f t="shared" si="90"/>
        <v>-4.4000000000000004</v>
      </c>
      <c r="F460" s="135">
        <f t="shared" si="90"/>
        <v>0</v>
      </c>
      <c r="G460" s="135">
        <f t="shared" si="90"/>
        <v>1.6803722470885329</v>
      </c>
      <c r="H460" s="135">
        <f t="shared" si="90"/>
        <v>1.3396088446425769</v>
      </c>
      <c r="I460" s="135">
        <f t="shared" si="81"/>
        <v>0</v>
      </c>
      <c r="J460" s="135">
        <f t="shared" si="81"/>
        <v>0</v>
      </c>
      <c r="K460" s="52"/>
    </row>
    <row r="461" spans="2:11" x14ac:dyDescent="0.3">
      <c r="B461" s="51"/>
      <c r="C461" s="72">
        <v>456</v>
      </c>
      <c r="D461" s="135">
        <f t="shared" ref="D461:H461" si="91">D96</f>
        <v>12.2</v>
      </c>
      <c r="E461" s="135">
        <f t="shared" si="91"/>
        <v>-6.2</v>
      </c>
      <c r="F461" s="135">
        <f t="shared" si="91"/>
        <v>0</v>
      </c>
      <c r="G461" s="135">
        <f t="shared" si="91"/>
        <v>1.626589803143095</v>
      </c>
      <c r="H461" s="135">
        <f t="shared" si="91"/>
        <v>1.3151425955461176</v>
      </c>
      <c r="I461" s="135">
        <f t="shared" si="81"/>
        <v>0</v>
      </c>
      <c r="J461" s="135">
        <f t="shared" si="81"/>
        <v>0</v>
      </c>
      <c r="K461" s="52"/>
    </row>
    <row r="462" spans="2:11" x14ac:dyDescent="0.3">
      <c r="B462" s="51"/>
      <c r="C462" s="72">
        <v>457</v>
      </c>
      <c r="D462" s="135">
        <f t="shared" ref="D462:H462" si="92">D97</f>
        <v>14.8</v>
      </c>
      <c r="E462" s="135">
        <f t="shared" si="92"/>
        <v>-6.4</v>
      </c>
      <c r="F462" s="135">
        <f t="shared" si="92"/>
        <v>0</v>
      </c>
      <c r="G462" s="135">
        <f t="shared" si="92"/>
        <v>1.6744105682502874</v>
      </c>
      <c r="H462" s="135">
        <f t="shared" si="92"/>
        <v>1.2909660557627085</v>
      </c>
      <c r="I462" s="135">
        <f t="shared" si="81"/>
        <v>0</v>
      </c>
      <c r="J462" s="135">
        <f t="shared" si="81"/>
        <v>0</v>
      </c>
      <c r="K462" s="52"/>
    </row>
    <row r="463" spans="2:11" x14ac:dyDescent="0.3">
      <c r="B463" s="51"/>
      <c r="C463" s="72">
        <v>458</v>
      </c>
      <c r="D463" s="135">
        <f t="shared" ref="D463:H463" si="93">D98</f>
        <v>13.4</v>
      </c>
      <c r="E463" s="135">
        <f t="shared" si="93"/>
        <v>-4.5999999999999996</v>
      </c>
      <c r="F463" s="135">
        <f t="shared" si="93"/>
        <v>0</v>
      </c>
      <c r="G463" s="135">
        <f t="shared" si="93"/>
        <v>1.6758186630107321</v>
      </c>
      <c r="H463" s="135">
        <f t="shared" si="93"/>
        <v>1.267419288466483</v>
      </c>
      <c r="I463" s="135">
        <f t="shared" si="81"/>
        <v>0</v>
      </c>
      <c r="J463" s="135">
        <f t="shared" si="81"/>
        <v>0</v>
      </c>
      <c r="K463" s="52"/>
    </row>
    <row r="464" spans="2:11" x14ac:dyDescent="0.3">
      <c r="B464" s="51"/>
      <c r="C464" s="72">
        <v>459</v>
      </c>
      <c r="D464" s="135">
        <f t="shared" ref="D464:H464" si="94">D99</f>
        <v>13.6</v>
      </c>
      <c r="E464" s="135">
        <f t="shared" si="94"/>
        <v>-5.2</v>
      </c>
      <c r="F464" s="135">
        <f t="shared" si="94"/>
        <v>0</v>
      </c>
      <c r="G464" s="135">
        <f t="shared" si="94"/>
        <v>1.6587997277725548</v>
      </c>
      <c r="H464" s="135">
        <f t="shared" si="94"/>
        <v>1.244594277679641</v>
      </c>
      <c r="I464" s="135">
        <f t="shared" si="81"/>
        <v>0</v>
      </c>
      <c r="J464" s="135">
        <f t="shared" si="81"/>
        <v>0</v>
      </c>
      <c r="K464" s="52"/>
    </row>
    <row r="465" spans="2:11" x14ac:dyDescent="0.3">
      <c r="B465" s="51"/>
      <c r="C465" s="72">
        <v>460</v>
      </c>
      <c r="D465" s="135">
        <f t="shared" ref="D465:H465" si="95">D100</f>
        <v>13</v>
      </c>
      <c r="E465" s="135">
        <f t="shared" si="95"/>
        <v>-6.4</v>
      </c>
      <c r="F465" s="135">
        <f t="shared" si="95"/>
        <v>0</v>
      </c>
      <c r="G465" s="135">
        <f t="shared" si="95"/>
        <v>1.6100503774675399</v>
      </c>
      <c r="H465" s="135">
        <f t="shared" si="95"/>
        <v>1.2226787994109447</v>
      </c>
      <c r="I465" s="135">
        <f t="shared" si="81"/>
        <v>0</v>
      </c>
      <c r="J465" s="135">
        <f t="shared" si="81"/>
        <v>0</v>
      </c>
      <c r="K465" s="52"/>
    </row>
    <row r="466" spans="2:11" x14ac:dyDescent="0.3">
      <c r="B466" s="51"/>
      <c r="C466" s="72">
        <v>461</v>
      </c>
      <c r="D466" s="135">
        <f t="shared" ref="D466:H466" si="96">D101</f>
        <v>13.2</v>
      </c>
      <c r="E466" s="135">
        <f t="shared" si="96"/>
        <v>-5.8</v>
      </c>
      <c r="F466" s="135">
        <f t="shared" si="96"/>
        <v>0</v>
      </c>
      <c r="G466" s="135">
        <f t="shared" si="96"/>
        <v>1.6202957328710883</v>
      </c>
      <c r="H466" s="135">
        <f t="shared" si="96"/>
        <v>1.2011741946482384</v>
      </c>
      <c r="I466" s="135">
        <f t="shared" si="81"/>
        <v>0</v>
      </c>
      <c r="J466" s="135">
        <f t="shared" si="81"/>
        <v>0</v>
      </c>
      <c r="K466" s="52"/>
    </row>
    <row r="467" spans="2:11" x14ac:dyDescent="0.3">
      <c r="B467" s="51"/>
      <c r="C467" s="72">
        <v>462</v>
      </c>
      <c r="D467" s="135">
        <f t="shared" ref="D467:J482" si="97">D102</f>
        <v>13.6</v>
      </c>
      <c r="E467" s="135">
        <f t="shared" si="97"/>
        <v>-3.2</v>
      </c>
      <c r="F467" s="135">
        <f t="shared" si="97"/>
        <v>3.1</v>
      </c>
      <c r="G467" s="135">
        <f t="shared" si="97"/>
        <v>1.679770181958427</v>
      </c>
      <c r="H467" s="135">
        <f t="shared" si="97"/>
        <v>1.2329503359332978</v>
      </c>
      <c r="I467" s="135">
        <f t="shared" si="97"/>
        <v>0</v>
      </c>
      <c r="J467" s="135">
        <f t="shared" si="97"/>
        <v>0</v>
      </c>
      <c r="K467" s="52"/>
    </row>
    <row r="468" spans="2:11" x14ac:dyDescent="0.3">
      <c r="B468" s="51"/>
      <c r="C468" s="72">
        <v>463</v>
      </c>
      <c r="D468" s="135">
        <f t="shared" ref="D468:H468" si="98">D103</f>
        <v>12</v>
      </c>
      <c r="E468" s="135">
        <f t="shared" si="98"/>
        <v>-1.4</v>
      </c>
      <c r="F468" s="135">
        <f t="shared" si="98"/>
        <v>3.7</v>
      </c>
      <c r="G468" s="135">
        <f t="shared" si="98"/>
        <v>1.6758707294795296</v>
      </c>
      <c r="H468" s="135">
        <f t="shared" si="98"/>
        <v>1.2781099064504722</v>
      </c>
      <c r="I468" s="135">
        <f t="shared" si="97"/>
        <v>0</v>
      </c>
      <c r="J468" s="135">
        <f t="shared" si="97"/>
        <v>0</v>
      </c>
      <c r="K468" s="52"/>
    </row>
    <row r="469" spans="2:11" x14ac:dyDescent="0.3">
      <c r="B469" s="51"/>
      <c r="C469" s="72">
        <v>464</v>
      </c>
      <c r="D469" s="135">
        <f t="shared" ref="D469:H469" si="99">D104</f>
        <v>12.4</v>
      </c>
      <c r="E469" s="135">
        <f t="shared" si="99"/>
        <v>-3.4</v>
      </c>
      <c r="F469" s="135">
        <f t="shared" si="99"/>
        <v>0</v>
      </c>
      <c r="G469" s="135">
        <f t="shared" si="99"/>
        <v>1.6317758451134927</v>
      </c>
      <c r="H469" s="135">
        <f t="shared" si="99"/>
        <v>1.2498383068053016</v>
      </c>
      <c r="I469" s="135">
        <f t="shared" si="97"/>
        <v>0</v>
      </c>
      <c r="J469" s="135">
        <f t="shared" si="97"/>
        <v>0</v>
      </c>
      <c r="K469" s="52"/>
    </row>
    <row r="470" spans="2:11" x14ac:dyDescent="0.3">
      <c r="B470" s="51"/>
      <c r="C470" s="72">
        <v>465</v>
      </c>
      <c r="D470" s="135">
        <f t="shared" ref="D470:H470" si="100">D105</f>
        <v>12.8</v>
      </c>
      <c r="E470" s="135">
        <f t="shared" si="100"/>
        <v>-0.6</v>
      </c>
      <c r="F470" s="135">
        <f t="shared" si="100"/>
        <v>0</v>
      </c>
      <c r="G470" s="135">
        <f t="shared" si="100"/>
        <v>1.6943686513840721</v>
      </c>
      <c r="H470" s="135">
        <f t="shared" si="100"/>
        <v>1.2260341587066781</v>
      </c>
      <c r="I470" s="135">
        <f t="shared" si="97"/>
        <v>0</v>
      </c>
      <c r="J470" s="135">
        <f t="shared" si="97"/>
        <v>0</v>
      </c>
      <c r="K470" s="52"/>
    </row>
    <row r="471" spans="2:11" x14ac:dyDescent="0.3">
      <c r="B471" s="51"/>
      <c r="C471" s="72">
        <v>466</v>
      </c>
      <c r="D471" s="135">
        <f t="shared" ref="D471:H471" si="101">D106</f>
        <v>14.4</v>
      </c>
      <c r="E471" s="135">
        <f t="shared" si="101"/>
        <v>-3.4</v>
      </c>
      <c r="F471" s="135">
        <f t="shared" si="101"/>
        <v>0</v>
      </c>
      <c r="G471" s="135">
        <f t="shared" si="101"/>
        <v>1.6590980161480307</v>
      </c>
      <c r="H471" s="135">
        <f t="shared" si="101"/>
        <v>1.2031432897938044</v>
      </c>
      <c r="I471" s="135">
        <f t="shared" si="97"/>
        <v>0</v>
      </c>
      <c r="J471" s="135">
        <f t="shared" si="97"/>
        <v>0</v>
      </c>
      <c r="K471" s="52"/>
    </row>
    <row r="472" spans="2:11" x14ac:dyDescent="0.3">
      <c r="B472" s="51"/>
      <c r="C472" s="72">
        <v>467</v>
      </c>
      <c r="D472" s="135">
        <f t="shared" ref="D472:H472" si="102">D107</f>
        <v>15</v>
      </c>
      <c r="E472" s="135">
        <f t="shared" si="102"/>
        <v>-3.2</v>
      </c>
      <c r="F472" s="135">
        <f t="shared" si="102"/>
        <v>0</v>
      </c>
      <c r="G472" s="135">
        <f t="shared" si="102"/>
        <v>1.6679658157768276</v>
      </c>
      <c r="H472" s="135">
        <f t="shared" si="102"/>
        <v>1.1807566961369567</v>
      </c>
      <c r="I472" s="135">
        <f t="shared" si="97"/>
        <v>0</v>
      </c>
      <c r="J472" s="135">
        <f t="shared" si="97"/>
        <v>0</v>
      </c>
      <c r="K472" s="52"/>
    </row>
    <row r="473" spans="2:11" x14ac:dyDescent="0.3">
      <c r="B473" s="51"/>
      <c r="C473" s="72">
        <v>468</v>
      </c>
      <c r="D473" s="135">
        <f t="shared" ref="D473:H473" si="103">D108</f>
        <v>11.6</v>
      </c>
      <c r="E473" s="135">
        <f t="shared" si="103"/>
        <v>-2</v>
      </c>
      <c r="F473" s="135">
        <f t="shared" si="103"/>
        <v>0</v>
      </c>
      <c r="G473" s="135">
        <f t="shared" si="103"/>
        <v>1.611134957772264</v>
      </c>
      <c r="H473" s="135">
        <f t="shared" si="103"/>
        <v>1.1593326141471956</v>
      </c>
      <c r="I473" s="135">
        <f t="shared" si="97"/>
        <v>0</v>
      </c>
      <c r="J473" s="135">
        <f t="shared" si="97"/>
        <v>0</v>
      </c>
      <c r="K473" s="52"/>
    </row>
    <row r="474" spans="2:11" x14ac:dyDescent="0.3">
      <c r="B474" s="51"/>
      <c r="C474" s="72">
        <v>469</v>
      </c>
      <c r="D474" s="135">
        <f t="shared" ref="D474:H474" si="104">D109</f>
        <v>13.4</v>
      </c>
      <c r="E474" s="135">
        <f t="shared" si="104"/>
        <v>0.6</v>
      </c>
      <c r="F474" s="135">
        <f t="shared" si="104"/>
        <v>0</v>
      </c>
      <c r="G474" s="135">
        <f t="shared" si="104"/>
        <v>1.6981084796050456</v>
      </c>
      <c r="H474" s="135">
        <f t="shared" si="104"/>
        <v>1.1377426982622714</v>
      </c>
      <c r="I474" s="135">
        <f t="shared" si="97"/>
        <v>0</v>
      </c>
      <c r="J474" s="135">
        <f t="shared" si="97"/>
        <v>0</v>
      </c>
      <c r="K474" s="52"/>
    </row>
    <row r="475" spans="2:11" x14ac:dyDescent="0.3">
      <c r="B475" s="51"/>
      <c r="C475" s="72">
        <v>470</v>
      </c>
      <c r="D475" s="135">
        <f t="shared" ref="D475:H475" si="105">D110</f>
        <v>13.6</v>
      </c>
      <c r="E475" s="135">
        <f t="shared" si="105"/>
        <v>-4</v>
      </c>
      <c r="F475" s="135">
        <f t="shared" si="105"/>
        <v>0</v>
      </c>
      <c r="G475" s="135">
        <f t="shared" si="105"/>
        <v>1.593850600380126</v>
      </c>
      <c r="H475" s="135">
        <f t="shared" si="105"/>
        <v>1.1173921051572326</v>
      </c>
      <c r="I475" s="135">
        <f t="shared" si="97"/>
        <v>0</v>
      </c>
      <c r="J475" s="135">
        <f t="shared" si="97"/>
        <v>0</v>
      </c>
      <c r="K475" s="52"/>
    </row>
    <row r="476" spans="2:11" x14ac:dyDescent="0.3">
      <c r="B476" s="51"/>
      <c r="C476" s="72">
        <v>471</v>
      </c>
      <c r="D476" s="135">
        <f t="shared" ref="D476:H476" si="106">D111</f>
        <v>15.2</v>
      </c>
      <c r="E476" s="135">
        <f t="shared" si="106"/>
        <v>-4.2</v>
      </c>
      <c r="F476" s="135">
        <f t="shared" si="106"/>
        <v>0</v>
      </c>
      <c r="G476" s="135">
        <f t="shared" si="106"/>
        <v>1.615168993355838</v>
      </c>
      <c r="H476" s="135">
        <f t="shared" si="106"/>
        <v>1.0973055341692701</v>
      </c>
      <c r="I476" s="135">
        <f t="shared" si="97"/>
        <v>0</v>
      </c>
      <c r="J476" s="135">
        <f t="shared" si="97"/>
        <v>0</v>
      </c>
      <c r="K476" s="52"/>
    </row>
    <row r="477" spans="2:11" x14ac:dyDescent="0.3">
      <c r="B477" s="51"/>
      <c r="C477" s="72">
        <v>472</v>
      </c>
      <c r="D477" s="135">
        <f t="shared" ref="D477:H477" si="107">D112</f>
        <v>15.6</v>
      </c>
      <c r="E477" s="135">
        <f t="shared" si="107"/>
        <v>-5.4</v>
      </c>
      <c r="F477" s="135">
        <f t="shared" si="107"/>
        <v>0</v>
      </c>
      <c r="G477" s="135">
        <f t="shared" si="107"/>
        <v>1.58920684385639</v>
      </c>
      <c r="H477" s="135">
        <f t="shared" si="107"/>
        <v>1.0778062093853245</v>
      </c>
      <c r="I477" s="135">
        <f t="shared" si="97"/>
        <v>0</v>
      </c>
      <c r="J477" s="135">
        <f t="shared" si="97"/>
        <v>0</v>
      </c>
      <c r="K477" s="52"/>
    </row>
    <row r="478" spans="2:11" x14ac:dyDescent="0.3">
      <c r="B478" s="51"/>
      <c r="C478" s="72">
        <v>473</v>
      </c>
      <c r="D478" s="135">
        <f t="shared" ref="D478:H478" si="108">D113</f>
        <v>14</v>
      </c>
      <c r="E478" s="135">
        <f t="shared" si="108"/>
        <v>-5.2</v>
      </c>
      <c r="F478" s="135">
        <f t="shared" si="108"/>
        <v>0</v>
      </c>
      <c r="G478" s="135">
        <f t="shared" si="108"/>
        <v>1.5507378441420092</v>
      </c>
      <c r="H478" s="135">
        <f t="shared" si="108"/>
        <v>1.0589538867353285</v>
      </c>
      <c r="I478" s="135">
        <f t="shared" si="97"/>
        <v>0</v>
      </c>
      <c r="J478" s="135">
        <f t="shared" si="97"/>
        <v>0</v>
      </c>
      <c r="K478" s="52"/>
    </row>
    <row r="479" spans="2:11" x14ac:dyDescent="0.3">
      <c r="B479" s="51"/>
      <c r="C479" s="72">
        <v>474</v>
      </c>
      <c r="D479" s="135">
        <f t="shared" ref="D479:H479" si="109">D114</f>
        <v>15</v>
      </c>
      <c r="E479" s="135">
        <f t="shared" si="109"/>
        <v>-5.6</v>
      </c>
      <c r="F479" s="135">
        <f t="shared" si="109"/>
        <v>0</v>
      </c>
      <c r="G479" s="135">
        <f t="shared" si="109"/>
        <v>1.5546808465365236</v>
      </c>
      <c r="H479" s="135">
        <f t="shared" si="109"/>
        <v>1.0404220175145216</v>
      </c>
      <c r="I479" s="135">
        <f t="shared" si="97"/>
        <v>0</v>
      </c>
      <c r="J479" s="135">
        <f t="shared" si="97"/>
        <v>0</v>
      </c>
      <c r="K479" s="52"/>
    </row>
    <row r="480" spans="2:11" x14ac:dyDescent="0.3">
      <c r="B480" s="51"/>
      <c r="C480" s="72">
        <v>475</v>
      </c>
      <c r="D480" s="135">
        <f t="shared" ref="D480:H480" si="110">D115</f>
        <v>15.2</v>
      </c>
      <c r="E480" s="135">
        <f t="shared" si="110"/>
        <v>-5.4</v>
      </c>
      <c r="F480" s="135">
        <f t="shared" si="110"/>
        <v>0</v>
      </c>
      <c r="G480" s="135">
        <f t="shared" si="110"/>
        <v>1.5542833100827922</v>
      </c>
      <c r="H480" s="135">
        <f t="shared" si="110"/>
        <v>1.0222269768581513</v>
      </c>
      <c r="I480" s="135">
        <f t="shared" si="97"/>
        <v>0</v>
      </c>
      <c r="J480" s="135">
        <f t="shared" si="97"/>
        <v>0</v>
      </c>
      <c r="K480" s="52"/>
    </row>
    <row r="481" spans="2:11" x14ac:dyDescent="0.3">
      <c r="B481" s="51"/>
      <c r="C481" s="72">
        <v>476</v>
      </c>
      <c r="D481" s="135">
        <f t="shared" ref="D481:H481" si="111">D116</f>
        <v>13.8</v>
      </c>
      <c r="E481" s="135">
        <f t="shared" si="111"/>
        <v>-5.6</v>
      </c>
      <c r="F481" s="135">
        <f t="shared" si="111"/>
        <v>0</v>
      </c>
      <c r="G481" s="135">
        <f t="shared" si="111"/>
        <v>1.5121986589221676</v>
      </c>
      <c r="H481" s="135">
        <f t="shared" si="111"/>
        <v>1.0057763005875822</v>
      </c>
      <c r="I481" s="135">
        <f t="shared" si="97"/>
        <v>0</v>
      </c>
      <c r="J481" s="135">
        <f t="shared" si="97"/>
        <v>0</v>
      </c>
      <c r="K481" s="52"/>
    </row>
    <row r="482" spans="2:11" x14ac:dyDescent="0.3">
      <c r="B482" s="51"/>
      <c r="C482" s="72">
        <v>477</v>
      </c>
      <c r="D482" s="135">
        <f t="shared" ref="D482:H482" si="112">D117</f>
        <v>14</v>
      </c>
      <c r="E482" s="135">
        <f t="shared" si="112"/>
        <v>-4.2</v>
      </c>
      <c r="F482" s="135">
        <f t="shared" si="112"/>
        <v>0</v>
      </c>
      <c r="G482" s="135">
        <f t="shared" si="112"/>
        <v>1.536617997324194</v>
      </c>
      <c r="H482" s="135">
        <f t="shared" si="112"/>
        <v>0.99711227682307901</v>
      </c>
      <c r="I482" s="135">
        <f t="shared" si="97"/>
        <v>0</v>
      </c>
      <c r="J482" s="135">
        <f t="shared" si="97"/>
        <v>0</v>
      </c>
      <c r="K482" s="52"/>
    </row>
    <row r="483" spans="2:11" x14ac:dyDescent="0.3">
      <c r="B483" s="51"/>
      <c r="C483" s="72">
        <v>478</v>
      </c>
      <c r="D483" s="135">
        <f t="shared" ref="D483:J498" si="113">D118</f>
        <v>12.4</v>
      </c>
      <c r="E483" s="135">
        <f t="shared" si="113"/>
        <v>-1.4</v>
      </c>
      <c r="F483" s="135">
        <f t="shared" si="113"/>
        <v>0</v>
      </c>
      <c r="G483" s="135">
        <f t="shared" si="113"/>
        <v>1.5524837773350242</v>
      </c>
      <c r="H483" s="135">
        <f t="shared" si="113"/>
        <v>0.98991088583881615</v>
      </c>
      <c r="I483" s="135">
        <f t="shared" si="113"/>
        <v>0</v>
      </c>
      <c r="J483" s="135">
        <f t="shared" si="113"/>
        <v>0</v>
      </c>
      <c r="K483" s="52"/>
    </row>
    <row r="484" spans="2:11" x14ac:dyDescent="0.3">
      <c r="B484" s="51"/>
      <c r="C484" s="72">
        <v>479</v>
      </c>
      <c r="D484" s="135">
        <f t="shared" ref="D484:H484" si="114">D119</f>
        <v>11.6</v>
      </c>
      <c r="E484" s="135">
        <f t="shared" si="114"/>
        <v>-1.6</v>
      </c>
      <c r="F484" s="135">
        <f t="shared" si="114"/>
        <v>10.199999999999999</v>
      </c>
      <c r="G484" s="135">
        <f t="shared" si="114"/>
        <v>1.5230369498638301</v>
      </c>
      <c r="H484" s="135">
        <f t="shared" si="114"/>
        <v>1.8356341953950777</v>
      </c>
      <c r="I484" s="135">
        <f t="shared" si="113"/>
        <v>0</v>
      </c>
      <c r="J484" s="135">
        <f t="shared" si="113"/>
        <v>0</v>
      </c>
      <c r="K484" s="52"/>
    </row>
    <row r="485" spans="2:11" x14ac:dyDescent="0.3">
      <c r="B485" s="51"/>
      <c r="C485" s="72">
        <v>480</v>
      </c>
      <c r="D485" s="135">
        <f t="shared" ref="D485:H485" si="115">D120</f>
        <v>11.8</v>
      </c>
      <c r="E485" s="135">
        <f t="shared" si="115"/>
        <v>0</v>
      </c>
      <c r="F485" s="135">
        <f t="shared" si="115"/>
        <v>0</v>
      </c>
      <c r="G485" s="135">
        <f t="shared" si="115"/>
        <v>1.5508346971131459</v>
      </c>
      <c r="H485" s="135">
        <f t="shared" si="115"/>
        <v>1.1141552147920808</v>
      </c>
      <c r="I485" s="135">
        <f t="shared" si="113"/>
        <v>0</v>
      </c>
      <c r="J485" s="135">
        <f t="shared" si="113"/>
        <v>0</v>
      </c>
      <c r="K485" s="52"/>
    </row>
    <row r="486" spans="2:11" x14ac:dyDescent="0.3">
      <c r="B486" s="51"/>
      <c r="C486" s="72">
        <v>481</v>
      </c>
      <c r="D486" s="135">
        <f t="shared" ref="D486:H486" si="116">D121</f>
        <v>11.2</v>
      </c>
      <c r="E486" s="135">
        <f t="shared" si="116"/>
        <v>1.2</v>
      </c>
      <c r="F486" s="135">
        <f t="shared" si="116"/>
        <v>0.9</v>
      </c>
      <c r="G486" s="135">
        <f t="shared" si="116"/>
        <v>1.5539516319649624</v>
      </c>
      <c r="H486" s="135">
        <f t="shared" si="116"/>
        <v>1.1084253157369801</v>
      </c>
      <c r="I486" s="135">
        <f t="shared" si="113"/>
        <v>0</v>
      </c>
      <c r="J486" s="135">
        <f t="shared" si="113"/>
        <v>0</v>
      </c>
      <c r="K486" s="52"/>
    </row>
    <row r="487" spans="2:11" x14ac:dyDescent="0.3">
      <c r="B487" s="51"/>
      <c r="C487" s="72">
        <v>482</v>
      </c>
      <c r="D487" s="135">
        <f t="shared" ref="D487:H487" si="117">D122</f>
        <v>12.4</v>
      </c>
      <c r="E487" s="135">
        <f t="shared" si="117"/>
        <v>-3.2</v>
      </c>
      <c r="F487" s="135">
        <f t="shared" si="117"/>
        <v>0</v>
      </c>
      <c r="G487" s="135">
        <f t="shared" si="117"/>
        <v>1.4804900228681646</v>
      </c>
      <c r="H487" s="135">
        <f t="shared" si="117"/>
        <v>1.0878180419799051</v>
      </c>
      <c r="I487" s="135">
        <f t="shared" si="113"/>
        <v>0</v>
      </c>
      <c r="J487" s="135">
        <f t="shared" si="113"/>
        <v>0</v>
      </c>
      <c r="K487" s="52"/>
    </row>
    <row r="488" spans="2:11" x14ac:dyDescent="0.3">
      <c r="B488" s="51"/>
      <c r="C488" s="72">
        <v>483</v>
      </c>
      <c r="D488" s="135">
        <f t="shared" ref="D488:H488" si="118">D123</f>
        <v>12.2</v>
      </c>
      <c r="E488" s="135">
        <f t="shared" si="118"/>
        <v>-1.2</v>
      </c>
      <c r="F488" s="135">
        <f t="shared" si="118"/>
        <v>8.1</v>
      </c>
      <c r="G488" s="135">
        <f t="shared" si="118"/>
        <v>1.5077303250401377</v>
      </c>
      <c r="H488" s="135">
        <f t="shared" si="118"/>
        <v>1.555037084969872</v>
      </c>
      <c r="I488" s="135">
        <f t="shared" si="113"/>
        <v>0</v>
      </c>
      <c r="J488" s="135">
        <f t="shared" si="113"/>
        <v>0</v>
      </c>
      <c r="K488" s="52"/>
    </row>
    <row r="489" spans="2:11" x14ac:dyDescent="0.3">
      <c r="B489" s="51"/>
      <c r="C489" s="72">
        <v>484</v>
      </c>
      <c r="D489" s="135">
        <f t="shared" ref="D489:H489" si="119">D124</f>
        <v>11.8</v>
      </c>
      <c r="E489" s="135">
        <f t="shared" si="119"/>
        <v>-1</v>
      </c>
      <c r="F489" s="135">
        <f t="shared" si="119"/>
        <v>0</v>
      </c>
      <c r="G489" s="135">
        <f t="shared" si="119"/>
        <v>1.4948770278611621</v>
      </c>
      <c r="H489" s="135">
        <f t="shared" si="119"/>
        <v>1.1757706094608589</v>
      </c>
      <c r="I489" s="135">
        <f t="shared" si="113"/>
        <v>0</v>
      </c>
      <c r="J489" s="135">
        <f t="shared" si="113"/>
        <v>0</v>
      </c>
      <c r="K489" s="52"/>
    </row>
    <row r="490" spans="2:11" x14ac:dyDescent="0.3">
      <c r="B490" s="51"/>
      <c r="C490" s="72">
        <v>485</v>
      </c>
      <c r="D490" s="135">
        <f t="shared" ref="D490:H490" si="120">D125</f>
        <v>13.2</v>
      </c>
      <c r="E490" s="135">
        <f t="shared" si="120"/>
        <v>-1.4</v>
      </c>
      <c r="F490" s="135">
        <f t="shared" si="120"/>
        <v>0.6</v>
      </c>
      <c r="G490" s="135">
        <f t="shared" si="120"/>
        <v>1.5058277111203162</v>
      </c>
      <c r="H490" s="135">
        <f t="shared" si="120"/>
        <v>1.1620781428386986</v>
      </c>
      <c r="I490" s="135">
        <f t="shared" si="113"/>
        <v>0</v>
      </c>
      <c r="J490" s="135">
        <f t="shared" si="113"/>
        <v>0</v>
      </c>
      <c r="K490" s="52"/>
    </row>
    <row r="491" spans="2:11" x14ac:dyDescent="0.3">
      <c r="B491" s="51"/>
      <c r="C491" s="72">
        <v>486</v>
      </c>
      <c r="D491" s="135">
        <f t="shared" ref="D491:H491" si="121">D126</f>
        <v>12.4</v>
      </c>
      <c r="E491" s="135">
        <f t="shared" si="121"/>
        <v>-2.6</v>
      </c>
      <c r="F491" s="135">
        <f t="shared" si="121"/>
        <v>0</v>
      </c>
      <c r="G491" s="135">
        <f t="shared" si="121"/>
        <v>1.4576771797101951</v>
      </c>
      <c r="H491" s="135">
        <f t="shared" si="121"/>
        <v>1.1388630336687524</v>
      </c>
      <c r="I491" s="135">
        <f t="shared" si="113"/>
        <v>0</v>
      </c>
      <c r="J491" s="135">
        <f t="shared" si="113"/>
        <v>0</v>
      </c>
      <c r="K491" s="52"/>
    </row>
    <row r="492" spans="2:11" x14ac:dyDescent="0.3">
      <c r="B492" s="51"/>
      <c r="C492" s="72">
        <v>487</v>
      </c>
      <c r="D492" s="135">
        <f t="shared" ref="D492:H492" si="122">D127</f>
        <v>14.4</v>
      </c>
      <c r="E492" s="135">
        <f t="shared" si="122"/>
        <v>-2.8</v>
      </c>
      <c r="F492" s="135">
        <f t="shared" si="122"/>
        <v>0</v>
      </c>
      <c r="G492" s="135">
        <f t="shared" si="122"/>
        <v>1.4841756395705392</v>
      </c>
      <c r="H492" s="135">
        <f t="shared" si="122"/>
        <v>1.116150289840516</v>
      </c>
      <c r="I492" s="135">
        <f t="shared" si="113"/>
        <v>0</v>
      </c>
      <c r="J492" s="135">
        <f t="shared" si="113"/>
        <v>0</v>
      </c>
      <c r="K492" s="52"/>
    </row>
    <row r="493" spans="2:11" x14ac:dyDescent="0.3">
      <c r="B493" s="51"/>
      <c r="C493" s="72">
        <v>488</v>
      </c>
      <c r="D493" s="135">
        <f t="shared" ref="D493:H493" si="123">D128</f>
        <v>13.2</v>
      </c>
      <c r="E493" s="135">
        <f t="shared" si="123"/>
        <v>-3.6</v>
      </c>
      <c r="F493" s="135">
        <f t="shared" si="123"/>
        <v>0</v>
      </c>
      <c r="G493" s="135">
        <f t="shared" si="123"/>
        <v>1.4366451102519904</v>
      </c>
      <c r="H493" s="135">
        <f t="shared" si="123"/>
        <v>1.0945146835258379</v>
      </c>
      <c r="I493" s="135">
        <f t="shared" si="113"/>
        <v>0</v>
      </c>
      <c r="J493" s="135">
        <f t="shared" si="113"/>
        <v>0</v>
      </c>
      <c r="K493" s="52"/>
    </row>
    <row r="494" spans="2:11" x14ac:dyDescent="0.3">
      <c r="B494" s="51"/>
      <c r="C494" s="72">
        <v>489</v>
      </c>
      <c r="D494" s="135">
        <f t="shared" ref="D494:H494" si="124">D129</f>
        <v>12</v>
      </c>
      <c r="E494" s="135">
        <f t="shared" si="124"/>
        <v>-4</v>
      </c>
      <c r="F494" s="135">
        <f t="shared" si="124"/>
        <v>0</v>
      </c>
      <c r="G494" s="135">
        <f t="shared" si="124"/>
        <v>1.397478262060762</v>
      </c>
      <c r="H494" s="135">
        <f t="shared" si="124"/>
        <v>1.0737958534403118</v>
      </c>
      <c r="I494" s="135">
        <f t="shared" si="113"/>
        <v>0</v>
      </c>
      <c r="J494" s="135">
        <f t="shared" si="113"/>
        <v>0</v>
      </c>
      <c r="K494" s="52"/>
    </row>
    <row r="495" spans="2:11" x14ac:dyDescent="0.3">
      <c r="B495" s="51"/>
      <c r="C495" s="72">
        <v>490</v>
      </c>
      <c r="D495" s="135">
        <f t="shared" ref="D495:H495" si="125">D130</f>
        <v>11</v>
      </c>
      <c r="E495" s="135">
        <f t="shared" si="125"/>
        <v>-3.8</v>
      </c>
      <c r="F495" s="135">
        <f t="shared" si="125"/>
        <v>2</v>
      </c>
      <c r="G495" s="135">
        <f t="shared" si="125"/>
        <v>1.374047366908923</v>
      </c>
      <c r="H495" s="135">
        <f t="shared" si="125"/>
        <v>1.0881558455665621</v>
      </c>
      <c r="I495" s="135">
        <f t="shared" si="113"/>
        <v>0</v>
      </c>
      <c r="J495" s="135">
        <f t="shared" si="113"/>
        <v>0</v>
      </c>
      <c r="K495" s="52"/>
    </row>
    <row r="496" spans="2:11" x14ac:dyDescent="0.3">
      <c r="B496" s="51"/>
      <c r="C496" s="72">
        <v>491</v>
      </c>
      <c r="D496" s="135">
        <f t="shared" ref="D496:H496" si="126">D131</f>
        <v>10.8</v>
      </c>
      <c r="E496" s="135">
        <f t="shared" si="126"/>
        <v>-3.6</v>
      </c>
      <c r="F496" s="135">
        <f t="shared" si="126"/>
        <v>0</v>
      </c>
      <c r="G496" s="135">
        <f t="shared" si="126"/>
        <v>1.3659885051812004</v>
      </c>
      <c r="H496" s="135">
        <f t="shared" si="126"/>
        <v>1.0675568963617086</v>
      </c>
      <c r="I496" s="135">
        <f t="shared" si="113"/>
        <v>0</v>
      </c>
      <c r="J496" s="135">
        <f t="shared" si="113"/>
        <v>0</v>
      </c>
      <c r="K496" s="52"/>
    </row>
    <row r="497" spans="2:11" x14ac:dyDescent="0.3">
      <c r="B497" s="51"/>
      <c r="C497" s="72">
        <v>492</v>
      </c>
      <c r="D497" s="135">
        <f t="shared" ref="D497:H497" si="127">D132</f>
        <v>11.8</v>
      </c>
      <c r="E497" s="135">
        <f t="shared" si="127"/>
        <v>-4.5999999999999996</v>
      </c>
      <c r="F497" s="135">
        <f t="shared" si="127"/>
        <v>0</v>
      </c>
      <c r="G497" s="135">
        <f t="shared" si="127"/>
        <v>1.3580013534452755</v>
      </c>
      <c r="H497" s="135">
        <f t="shared" si="127"/>
        <v>1.0475575866830587</v>
      </c>
      <c r="I497" s="135">
        <f t="shared" si="113"/>
        <v>0</v>
      </c>
      <c r="J497" s="135">
        <f t="shared" si="113"/>
        <v>0</v>
      </c>
      <c r="K497" s="52"/>
    </row>
    <row r="498" spans="2:11" x14ac:dyDescent="0.3">
      <c r="B498" s="51"/>
      <c r="C498" s="72">
        <v>493</v>
      </c>
      <c r="D498" s="135">
        <f t="shared" ref="D498:H498" si="128">D133</f>
        <v>11</v>
      </c>
      <c r="E498" s="135">
        <f t="shared" si="128"/>
        <v>-4</v>
      </c>
      <c r="F498" s="135">
        <f t="shared" si="128"/>
        <v>0</v>
      </c>
      <c r="G498" s="135">
        <f t="shared" si="128"/>
        <v>1.3463635222137627</v>
      </c>
      <c r="H498" s="135">
        <f t="shared" si="128"/>
        <v>1.0281443323785315</v>
      </c>
      <c r="I498" s="135">
        <f t="shared" si="113"/>
        <v>0</v>
      </c>
      <c r="J498" s="135">
        <f t="shared" si="113"/>
        <v>0</v>
      </c>
      <c r="K498" s="52"/>
    </row>
    <row r="499" spans="2:11" x14ac:dyDescent="0.3">
      <c r="B499" s="51"/>
      <c r="C499" s="72">
        <v>494</v>
      </c>
      <c r="D499" s="135">
        <f t="shared" ref="D499:J514" si="129">D134</f>
        <v>12</v>
      </c>
      <c r="E499" s="135">
        <f t="shared" si="129"/>
        <v>-2.8</v>
      </c>
      <c r="F499" s="135">
        <f t="shared" si="129"/>
        <v>0</v>
      </c>
      <c r="G499" s="135">
        <f t="shared" si="129"/>
        <v>1.379409102204467</v>
      </c>
      <c r="H499" s="135">
        <f t="shared" si="129"/>
        <v>1.0089298279955581</v>
      </c>
      <c r="I499" s="135">
        <f t="shared" si="129"/>
        <v>0</v>
      </c>
      <c r="J499" s="135">
        <f t="shared" si="129"/>
        <v>0</v>
      </c>
      <c r="K499" s="52"/>
    </row>
    <row r="500" spans="2:11" x14ac:dyDescent="0.3">
      <c r="B500" s="51"/>
      <c r="C500" s="72">
        <v>495</v>
      </c>
      <c r="D500" s="135">
        <f t="shared" ref="D500:H500" si="130">D135</f>
        <v>12.4</v>
      </c>
      <c r="E500" s="135">
        <f t="shared" si="130"/>
        <v>-2.2000000000000002</v>
      </c>
      <c r="F500" s="135">
        <f t="shared" si="130"/>
        <v>0</v>
      </c>
      <c r="G500" s="135">
        <f t="shared" si="130"/>
        <v>1.3899725723233145</v>
      </c>
      <c r="H500" s="135">
        <f t="shared" si="130"/>
        <v>0.99007482065739805</v>
      </c>
      <c r="I500" s="135">
        <f t="shared" si="129"/>
        <v>0</v>
      </c>
      <c r="J500" s="135">
        <f t="shared" si="129"/>
        <v>0</v>
      </c>
      <c r="K500" s="52"/>
    </row>
    <row r="501" spans="2:11" x14ac:dyDescent="0.3">
      <c r="B501" s="51"/>
      <c r="C501" s="72">
        <v>496</v>
      </c>
      <c r="D501" s="135">
        <f t="shared" ref="D501:H501" si="131">D136</f>
        <v>14.6</v>
      </c>
      <c r="E501" s="135">
        <f t="shared" si="131"/>
        <v>-7.8</v>
      </c>
      <c r="F501" s="135">
        <f t="shared" si="131"/>
        <v>0</v>
      </c>
      <c r="G501" s="135">
        <f t="shared" si="131"/>
        <v>1.3195578468270595</v>
      </c>
      <c r="H501" s="135">
        <f t="shared" si="131"/>
        <v>0.97217013141297071</v>
      </c>
      <c r="I501" s="135">
        <f t="shared" si="129"/>
        <v>0</v>
      </c>
      <c r="J501" s="135">
        <f t="shared" si="129"/>
        <v>0</v>
      </c>
      <c r="K501" s="52"/>
    </row>
    <row r="502" spans="2:11" x14ac:dyDescent="0.3">
      <c r="B502" s="51"/>
      <c r="C502" s="72">
        <v>497</v>
      </c>
      <c r="D502" s="135">
        <f t="shared" ref="D502:H502" si="132">D137</f>
        <v>13.8</v>
      </c>
      <c r="E502" s="135">
        <f t="shared" si="132"/>
        <v>-7.6</v>
      </c>
      <c r="F502" s="135">
        <f t="shared" si="132"/>
        <v>0</v>
      </c>
      <c r="G502" s="135">
        <f t="shared" si="132"/>
        <v>1.3011578977668812</v>
      </c>
      <c r="H502" s="135">
        <f t="shared" si="132"/>
        <v>0.95477559197804296</v>
      </c>
      <c r="I502" s="135">
        <f t="shared" si="129"/>
        <v>0</v>
      </c>
      <c r="J502" s="135">
        <f t="shared" si="129"/>
        <v>0</v>
      </c>
      <c r="K502" s="52"/>
    </row>
    <row r="503" spans="2:11" x14ac:dyDescent="0.3">
      <c r="B503" s="51"/>
      <c r="C503" s="72">
        <v>498</v>
      </c>
      <c r="D503" s="135">
        <f t="shared" ref="D503:H503" si="133">D138</f>
        <v>14</v>
      </c>
      <c r="E503" s="135">
        <f t="shared" si="133"/>
        <v>-8.8000000000000007</v>
      </c>
      <c r="F503" s="135">
        <f t="shared" si="133"/>
        <v>0</v>
      </c>
      <c r="G503" s="135">
        <f t="shared" si="133"/>
        <v>1.2758108437044853</v>
      </c>
      <c r="H503" s="135">
        <f t="shared" si="133"/>
        <v>0.93791702861968529</v>
      </c>
      <c r="I503" s="135">
        <f t="shared" si="129"/>
        <v>0</v>
      </c>
      <c r="J503" s="135">
        <f t="shared" si="129"/>
        <v>0</v>
      </c>
      <c r="K503" s="52"/>
    </row>
    <row r="504" spans="2:11" x14ac:dyDescent="0.3">
      <c r="B504" s="51"/>
      <c r="C504" s="72">
        <v>499</v>
      </c>
      <c r="D504" s="135">
        <f t="shared" ref="D504:H504" si="134">D139</f>
        <v>11.6</v>
      </c>
      <c r="E504" s="135">
        <f t="shared" si="134"/>
        <v>-11.6</v>
      </c>
      <c r="F504" s="135">
        <f t="shared" si="134"/>
        <v>0</v>
      </c>
      <c r="G504" s="135">
        <f t="shared" si="134"/>
        <v>0</v>
      </c>
      <c r="H504" s="135">
        <f t="shared" si="134"/>
        <v>0.93065552894967285</v>
      </c>
      <c r="I504" s="135">
        <f t="shared" si="129"/>
        <v>0</v>
      </c>
      <c r="J504" s="135">
        <f t="shared" si="129"/>
        <v>0</v>
      </c>
      <c r="K504" s="52"/>
    </row>
    <row r="505" spans="2:11" x14ac:dyDescent="0.3">
      <c r="B505" s="51"/>
      <c r="C505" s="72">
        <v>500</v>
      </c>
      <c r="D505" s="135">
        <f t="shared" ref="D505:H505" si="135">D140</f>
        <v>12</v>
      </c>
      <c r="E505" s="135">
        <f t="shared" si="135"/>
        <v>-9.1999999999999993</v>
      </c>
      <c r="F505" s="135">
        <f t="shared" si="135"/>
        <v>0</v>
      </c>
      <c r="G505" s="135">
        <f t="shared" si="135"/>
        <v>1.2191626957622281</v>
      </c>
      <c r="H505" s="135">
        <f t="shared" si="135"/>
        <v>0.91461000737380871</v>
      </c>
      <c r="I505" s="135">
        <f t="shared" si="129"/>
        <v>0</v>
      </c>
      <c r="J505" s="135">
        <f t="shared" si="129"/>
        <v>0</v>
      </c>
      <c r="K505" s="52"/>
    </row>
    <row r="506" spans="2:11" x14ac:dyDescent="0.3">
      <c r="B506" s="51"/>
      <c r="C506" s="72">
        <v>501</v>
      </c>
      <c r="D506" s="135">
        <f t="shared" ref="D506:H506" si="136">D141</f>
        <v>12.8</v>
      </c>
      <c r="E506" s="135">
        <f t="shared" si="136"/>
        <v>-10</v>
      </c>
      <c r="F506" s="135">
        <f t="shared" si="136"/>
        <v>0</v>
      </c>
      <c r="G506" s="135">
        <f t="shared" si="136"/>
        <v>1.2125191725125177</v>
      </c>
      <c r="H506" s="135">
        <f t="shared" si="136"/>
        <v>0.89890779251444053</v>
      </c>
      <c r="I506" s="135">
        <f t="shared" si="129"/>
        <v>0</v>
      </c>
      <c r="J506" s="135">
        <f t="shared" si="129"/>
        <v>0</v>
      </c>
      <c r="K506" s="52"/>
    </row>
    <row r="507" spans="2:11" x14ac:dyDescent="0.3">
      <c r="B507" s="51"/>
      <c r="C507" s="72">
        <v>502</v>
      </c>
      <c r="D507" s="135">
        <f t="shared" ref="D507:H507" si="137">D142</f>
        <v>13</v>
      </c>
      <c r="E507" s="135">
        <f t="shared" si="137"/>
        <v>-9.4</v>
      </c>
      <c r="F507" s="135">
        <f t="shared" si="137"/>
        <v>0</v>
      </c>
      <c r="G507" s="135">
        <f t="shared" si="137"/>
        <v>1.219962241069388</v>
      </c>
      <c r="H507" s="135">
        <f t="shared" si="137"/>
        <v>0.88343394609853088</v>
      </c>
      <c r="I507" s="135">
        <f t="shared" si="129"/>
        <v>0</v>
      </c>
      <c r="J507" s="135">
        <f t="shared" si="129"/>
        <v>0</v>
      </c>
      <c r="K507" s="52"/>
    </row>
    <row r="508" spans="2:11" x14ac:dyDescent="0.3">
      <c r="B508" s="51"/>
      <c r="C508" s="72">
        <v>503</v>
      </c>
      <c r="D508" s="135">
        <f t="shared" ref="D508:H508" si="138">D143</f>
        <v>12.8</v>
      </c>
      <c r="E508" s="135">
        <f t="shared" si="138"/>
        <v>-12</v>
      </c>
      <c r="F508" s="135">
        <f t="shared" si="138"/>
        <v>0</v>
      </c>
      <c r="G508" s="135">
        <f t="shared" si="138"/>
        <v>1.1649884804919552</v>
      </c>
      <c r="H508" s="135">
        <f t="shared" si="138"/>
        <v>0.86862549187580307</v>
      </c>
      <c r="I508" s="135">
        <f t="shared" si="129"/>
        <v>0</v>
      </c>
      <c r="J508" s="135">
        <f t="shared" si="129"/>
        <v>0</v>
      </c>
      <c r="K508" s="52"/>
    </row>
    <row r="509" spans="2:11" x14ac:dyDescent="0.3">
      <c r="B509" s="51"/>
      <c r="C509" s="72">
        <v>504</v>
      </c>
      <c r="D509" s="135">
        <f t="shared" ref="D509:H509" si="139">D144</f>
        <v>13</v>
      </c>
      <c r="E509" s="135">
        <f t="shared" si="139"/>
        <v>-13.4</v>
      </c>
      <c r="F509" s="135">
        <f t="shared" si="139"/>
        <v>0</v>
      </c>
      <c r="G509" s="135">
        <f t="shared" si="139"/>
        <v>0</v>
      </c>
      <c r="H509" s="135">
        <f t="shared" si="139"/>
        <v>0.86225286973887616</v>
      </c>
      <c r="I509" s="135">
        <f t="shared" si="129"/>
        <v>0</v>
      </c>
      <c r="J509" s="135">
        <f t="shared" si="129"/>
        <v>0</v>
      </c>
      <c r="K509" s="52"/>
    </row>
    <row r="510" spans="2:11" x14ac:dyDescent="0.3">
      <c r="B510" s="51"/>
      <c r="C510" s="72">
        <v>505</v>
      </c>
      <c r="D510" s="135">
        <f t="shared" ref="D510:H510" si="140">D145</f>
        <v>12.6</v>
      </c>
      <c r="E510" s="135">
        <f t="shared" si="140"/>
        <v>-8.8000000000000007</v>
      </c>
      <c r="F510" s="135">
        <f t="shared" si="140"/>
        <v>0</v>
      </c>
      <c r="G510" s="135">
        <f t="shared" si="140"/>
        <v>1.2043027971223175</v>
      </c>
      <c r="H510" s="135">
        <f t="shared" si="140"/>
        <v>0.84746959537395339</v>
      </c>
      <c r="I510" s="135">
        <f t="shared" si="129"/>
        <v>0</v>
      </c>
      <c r="J510" s="135">
        <f t="shared" si="129"/>
        <v>0</v>
      </c>
      <c r="K510" s="52"/>
    </row>
    <row r="511" spans="2:11" x14ac:dyDescent="0.3">
      <c r="B511" s="51"/>
      <c r="C511" s="72">
        <v>506</v>
      </c>
      <c r="D511" s="135">
        <f t="shared" ref="D511:H511" si="141">D146</f>
        <v>12.2</v>
      </c>
      <c r="E511" s="135">
        <f t="shared" si="141"/>
        <v>-10</v>
      </c>
      <c r="F511" s="135">
        <f t="shared" si="141"/>
        <v>0</v>
      </c>
      <c r="G511" s="135">
        <f t="shared" si="141"/>
        <v>1.1708905883428236</v>
      </c>
      <c r="H511" s="135">
        <f t="shared" si="141"/>
        <v>0.83317171430768844</v>
      </c>
      <c r="I511" s="135">
        <f t="shared" si="129"/>
        <v>0</v>
      </c>
      <c r="J511" s="135">
        <f t="shared" si="129"/>
        <v>0</v>
      </c>
      <c r="K511" s="52"/>
    </row>
    <row r="512" spans="2:11" x14ac:dyDescent="0.3">
      <c r="B512" s="51"/>
      <c r="C512" s="72">
        <v>507</v>
      </c>
      <c r="D512" s="135">
        <f t="shared" ref="D512:H512" si="142">D147</f>
        <v>13</v>
      </c>
      <c r="E512" s="135">
        <f t="shared" si="142"/>
        <v>-9.6</v>
      </c>
      <c r="F512" s="135">
        <f t="shared" si="142"/>
        <v>0</v>
      </c>
      <c r="G512" s="135">
        <f t="shared" si="142"/>
        <v>1.1853993919818273</v>
      </c>
      <c r="H512" s="135">
        <f t="shared" si="142"/>
        <v>0.81900743673374254</v>
      </c>
      <c r="I512" s="135">
        <f t="shared" si="129"/>
        <v>0</v>
      </c>
      <c r="J512" s="135">
        <f t="shared" si="129"/>
        <v>0</v>
      </c>
      <c r="K512" s="52"/>
    </row>
    <row r="513" spans="2:11" x14ac:dyDescent="0.3">
      <c r="B513" s="51"/>
      <c r="C513" s="72">
        <v>508</v>
      </c>
      <c r="D513" s="135">
        <f t="shared" ref="D513:H513" si="143">D148</f>
        <v>11.8</v>
      </c>
      <c r="E513" s="135">
        <f t="shared" si="143"/>
        <v>-8.4</v>
      </c>
      <c r="F513" s="135">
        <f t="shared" si="143"/>
        <v>0</v>
      </c>
      <c r="G513" s="135">
        <f t="shared" si="143"/>
        <v>1.179594758291143</v>
      </c>
      <c r="H513" s="135">
        <f t="shared" si="143"/>
        <v>0.80572126642272268</v>
      </c>
      <c r="I513" s="135">
        <f t="shared" si="129"/>
        <v>0</v>
      </c>
      <c r="J513" s="135">
        <f t="shared" si="129"/>
        <v>0</v>
      </c>
      <c r="K513" s="52"/>
    </row>
    <row r="514" spans="2:11" x14ac:dyDescent="0.3">
      <c r="B514" s="51"/>
      <c r="C514" s="72">
        <v>509</v>
      </c>
      <c r="D514" s="135">
        <f t="shared" ref="D514:H514" si="144">D149</f>
        <v>12.6</v>
      </c>
      <c r="E514" s="135">
        <f t="shared" si="144"/>
        <v>-9.8000000000000007</v>
      </c>
      <c r="F514" s="135">
        <f t="shared" si="144"/>
        <v>0</v>
      </c>
      <c r="G514" s="135">
        <f t="shared" si="144"/>
        <v>1.1638659530157589</v>
      </c>
      <c r="H514" s="135">
        <f t="shared" si="144"/>
        <v>0.79876102802433546</v>
      </c>
      <c r="I514" s="135">
        <f t="shared" si="129"/>
        <v>0</v>
      </c>
      <c r="J514" s="135">
        <f t="shared" si="129"/>
        <v>0</v>
      </c>
      <c r="K514" s="52"/>
    </row>
    <row r="515" spans="2:11" x14ac:dyDescent="0.3">
      <c r="B515" s="51"/>
      <c r="C515" s="72">
        <v>510</v>
      </c>
      <c r="D515" s="135">
        <f t="shared" ref="D515:J530" si="145">D150</f>
        <v>12</v>
      </c>
      <c r="E515" s="135">
        <f t="shared" si="145"/>
        <v>-9.4</v>
      </c>
      <c r="F515" s="135">
        <f t="shared" si="145"/>
        <v>0</v>
      </c>
      <c r="G515" s="135">
        <f t="shared" si="145"/>
        <v>1.1550746731282888</v>
      </c>
      <c r="H515" s="135">
        <f t="shared" si="145"/>
        <v>0.79298859993389326</v>
      </c>
      <c r="I515" s="135">
        <f t="shared" si="145"/>
        <v>0</v>
      </c>
      <c r="J515" s="135">
        <f t="shared" si="145"/>
        <v>0</v>
      </c>
      <c r="K515" s="52"/>
    </row>
    <row r="516" spans="2:11" x14ac:dyDescent="0.3">
      <c r="B516" s="51"/>
      <c r="C516" s="72">
        <v>511</v>
      </c>
      <c r="D516" s="135">
        <f t="shared" ref="D516:H516" si="146">D151</f>
        <v>13.2</v>
      </c>
      <c r="E516" s="135">
        <f t="shared" si="146"/>
        <v>-9</v>
      </c>
      <c r="F516" s="135">
        <f t="shared" si="146"/>
        <v>0</v>
      </c>
      <c r="G516" s="135">
        <f t="shared" si="146"/>
        <v>1.1763895140180336</v>
      </c>
      <c r="H516" s="135">
        <f t="shared" si="146"/>
        <v>0.7874644114817585</v>
      </c>
      <c r="I516" s="135">
        <f t="shared" si="145"/>
        <v>0</v>
      </c>
      <c r="J516" s="135">
        <f t="shared" si="145"/>
        <v>0</v>
      </c>
      <c r="K516" s="52"/>
    </row>
    <row r="517" spans="2:11" x14ac:dyDescent="0.3">
      <c r="B517" s="51"/>
      <c r="C517" s="72">
        <v>512</v>
      </c>
      <c r="D517" s="135">
        <f t="shared" ref="D517:H517" si="147">D152</f>
        <v>13</v>
      </c>
      <c r="E517" s="135">
        <f t="shared" si="147"/>
        <v>-9.6</v>
      </c>
      <c r="F517" s="135">
        <f t="shared" si="147"/>
        <v>0</v>
      </c>
      <c r="G517" s="135">
        <f t="shared" si="147"/>
        <v>1.1578756647326631</v>
      </c>
      <c r="H517" s="135">
        <f t="shared" si="147"/>
        <v>0.7820164750866816</v>
      </c>
      <c r="I517" s="135">
        <f t="shared" si="145"/>
        <v>0</v>
      </c>
      <c r="J517" s="135">
        <f t="shared" si="145"/>
        <v>0</v>
      </c>
      <c r="K517" s="52"/>
    </row>
    <row r="518" spans="2:11" x14ac:dyDescent="0.3">
      <c r="B518" s="51"/>
      <c r="C518" s="72">
        <v>513</v>
      </c>
      <c r="D518" s="135">
        <f t="shared" ref="D518:H518" si="148">D153</f>
        <v>12.6</v>
      </c>
      <c r="E518" s="135">
        <f t="shared" si="148"/>
        <v>-9.1999999999999993</v>
      </c>
      <c r="F518" s="135">
        <f t="shared" si="148"/>
        <v>0</v>
      </c>
      <c r="G518" s="135">
        <f t="shared" si="148"/>
        <v>1.1528400167126878</v>
      </c>
      <c r="H518" s="135">
        <f t="shared" si="148"/>
        <v>0.77661313465016879</v>
      </c>
      <c r="I518" s="135">
        <f t="shared" si="145"/>
        <v>0</v>
      </c>
      <c r="J518" s="135">
        <f t="shared" si="145"/>
        <v>0</v>
      </c>
      <c r="K518" s="52"/>
    </row>
    <row r="519" spans="2:11" x14ac:dyDescent="0.3">
      <c r="B519" s="51"/>
      <c r="C519" s="72">
        <v>514</v>
      </c>
      <c r="D519" s="135">
        <f t="shared" ref="D519:H519" si="149">D154</f>
        <v>10.6</v>
      </c>
      <c r="E519" s="135">
        <f t="shared" si="149"/>
        <v>-14.4</v>
      </c>
      <c r="F519" s="135">
        <f t="shared" si="149"/>
        <v>0</v>
      </c>
      <c r="G519" s="135">
        <f t="shared" si="149"/>
        <v>0</v>
      </c>
      <c r="H519" s="135">
        <f t="shared" si="149"/>
        <v>0.77124867226788563</v>
      </c>
      <c r="I519" s="135">
        <f t="shared" si="145"/>
        <v>0</v>
      </c>
      <c r="J519" s="135">
        <f t="shared" si="145"/>
        <v>0</v>
      </c>
      <c r="K519" s="52"/>
    </row>
    <row r="520" spans="2:11" x14ac:dyDescent="0.3">
      <c r="B520" s="51"/>
      <c r="C520" s="72">
        <v>515</v>
      </c>
      <c r="D520" s="135">
        <f t="shared" ref="D520:H520" si="150">D155</f>
        <v>12</v>
      </c>
      <c r="E520" s="135">
        <f t="shared" si="150"/>
        <v>-13.8</v>
      </c>
      <c r="F520" s="135">
        <f t="shared" si="150"/>
        <v>0</v>
      </c>
      <c r="G520" s="135">
        <f t="shared" si="150"/>
        <v>0</v>
      </c>
      <c r="H520" s="135">
        <f t="shared" si="150"/>
        <v>0.76592126499602142</v>
      </c>
      <c r="I520" s="135">
        <f t="shared" si="145"/>
        <v>0</v>
      </c>
      <c r="J520" s="135">
        <f t="shared" si="145"/>
        <v>0</v>
      </c>
      <c r="K520" s="52"/>
    </row>
    <row r="521" spans="2:11" x14ac:dyDescent="0.3">
      <c r="B521" s="51"/>
      <c r="C521" s="72">
        <v>516</v>
      </c>
      <c r="D521" s="135">
        <f t="shared" ref="D521:H521" si="151">D156</f>
        <v>11.6</v>
      </c>
      <c r="E521" s="135">
        <f t="shared" si="151"/>
        <v>-14.8</v>
      </c>
      <c r="F521" s="135">
        <f t="shared" si="151"/>
        <v>0</v>
      </c>
      <c r="G521" s="135">
        <f t="shared" si="151"/>
        <v>0</v>
      </c>
      <c r="H521" s="135">
        <f t="shared" si="151"/>
        <v>0.76063065687516584</v>
      </c>
      <c r="I521" s="135">
        <f t="shared" si="145"/>
        <v>0</v>
      </c>
      <c r="J521" s="135">
        <f t="shared" si="145"/>
        <v>0</v>
      </c>
      <c r="K521" s="52"/>
    </row>
    <row r="522" spans="2:11" x14ac:dyDescent="0.3">
      <c r="B522" s="51"/>
      <c r="C522" s="72">
        <v>517</v>
      </c>
      <c r="D522" s="135">
        <f t="shared" ref="D522:H522" si="152">D157</f>
        <v>12</v>
      </c>
      <c r="E522" s="135">
        <f t="shared" si="152"/>
        <v>-14.6</v>
      </c>
      <c r="F522" s="135">
        <f t="shared" si="152"/>
        <v>0</v>
      </c>
      <c r="G522" s="135">
        <f t="shared" si="152"/>
        <v>0</v>
      </c>
      <c r="H522" s="135">
        <f t="shared" si="152"/>
        <v>0.75537659371396815</v>
      </c>
      <c r="I522" s="135">
        <f t="shared" si="145"/>
        <v>0</v>
      </c>
      <c r="J522" s="135">
        <f t="shared" si="145"/>
        <v>0</v>
      </c>
      <c r="K522" s="52"/>
    </row>
    <row r="523" spans="2:11" x14ac:dyDescent="0.3">
      <c r="B523" s="51"/>
      <c r="C523" s="72">
        <v>518</v>
      </c>
      <c r="D523" s="135">
        <f t="shared" ref="D523:H523" si="153">D158</f>
        <v>13.2</v>
      </c>
      <c r="E523" s="135">
        <f t="shared" si="153"/>
        <v>-11.6</v>
      </c>
      <c r="F523" s="135">
        <f t="shared" si="153"/>
        <v>0</v>
      </c>
      <c r="G523" s="135">
        <f t="shared" si="153"/>
        <v>1.1013025280838717</v>
      </c>
      <c r="H523" s="135">
        <f t="shared" si="153"/>
        <v>0.75015856067480413</v>
      </c>
      <c r="I523" s="135">
        <f t="shared" si="145"/>
        <v>0</v>
      </c>
      <c r="J523" s="135">
        <f t="shared" si="145"/>
        <v>0</v>
      </c>
      <c r="K523" s="52"/>
    </row>
    <row r="524" spans="2:11" x14ac:dyDescent="0.3">
      <c r="B524" s="51"/>
      <c r="C524" s="72">
        <v>519</v>
      </c>
      <c r="D524" s="135">
        <f t="shared" ref="D524:H524" si="154">D159</f>
        <v>3.6</v>
      </c>
      <c r="E524" s="135">
        <f t="shared" si="154"/>
        <v>-3.6</v>
      </c>
      <c r="F524" s="135">
        <f t="shared" si="154"/>
        <v>15.6</v>
      </c>
      <c r="G524" s="135">
        <f t="shared" si="154"/>
        <v>0</v>
      </c>
      <c r="H524" s="135">
        <f t="shared" si="154"/>
        <v>3.0113746859840704</v>
      </c>
      <c r="I524" s="135">
        <f t="shared" si="145"/>
        <v>0</v>
      </c>
      <c r="J524" s="135">
        <f t="shared" si="145"/>
        <v>0</v>
      </c>
      <c r="K524" s="52"/>
    </row>
    <row r="525" spans="2:11" x14ac:dyDescent="0.3">
      <c r="B525" s="51"/>
      <c r="C525" s="72">
        <v>520</v>
      </c>
      <c r="D525" s="135">
        <f t="shared" ref="D525:H525" si="155">D160</f>
        <v>6.8</v>
      </c>
      <c r="E525" s="135">
        <f t="shared" si="155"/>
        <v>-2.6</v>
      </c>
      <c r="F525" s="135">
        <f t="shared" si="155"/>
        <v>0</v>
      </c>
      <c r="G525" s="135">
        <f t="shared" si="155"/>
        <v>1.1351982680242854</v>
      </c>
      <c r="H525" s="135">
        <f t="shared" si="155"/>
        <v>0.95848627717271795</v>
      </c>
      <c r="I525" s="135">
        <f t="shared" si="145"/>
        <v>0</v>
      </c>
      <c r="J525" s="135">
        <f t="shared" si="145"/>
        <v>0</v>
      </c>
      <c r="K525" s="52"/>
    </row>
    <row r="526" spans="2:11" x14ac:dyDescent="0.3">
      <c r="B526" s="51"/>
      <c r="C526" s="72">
        <v>521</v>
      </c>
      <c r="D526" s="135">
        <f t="shared" ref="D526:H526" si="156">D161</f>
        <v>10</v>
      </c>
      <c r="E526" s="135">
        <f t="shared" si="156"/>
        <v>-1.8</v>
      </c>
      <c r="F526" s="135">
        <f t="shared" si="156"/>
        <v>0.1</v>
      </c>
      <c r="G526" s="135">
        <f t="shared" si="156"/>
        <v>1.1958311385260527</v>
      </c>
      <c r="H526" s="135">
        <f t="shared" si="156"/>
        <v>0.94068278894113622</v>
      </c>
      <c r="I526" s="135">
        <f t="shared" si="145"/>
        <v>0</v>
      </c>
      <c r="J526" s="135">
        <f t="shared" si="145"/>
        <v>0</v>
      </c>
      <c r="K526" s="52"/>
    </row>
    <row r="527" spans="2:11" x14ac:dyDescent="0.3">
      <c r="B527" s="51"/>
      <c r="C527" s="72">
        <v>522</v>
      </c>
      <c r="D527" s="135">
        <f t="shared" ref="D527:H527" si="157">D162</f>
        <v>8.8000000000000007</v>
      </c>
      <c r="E527" s="135">
        <f t="shared" si="157"/>
        <v>-5</v>
      </c>
      <c r="F527" s="135">
        <f t="shared" si="157"/>
        <v>0</v>
      </c>
      <c r="G527" s="135">
        <f t="shared" si="157"/>
        <v>1.1216895169594521</v>
      </c>
      <c r="H527" s="135">
        <f t="shared" si="157"/>
        <v>0.92231658190438859</v>
      </c>
      <c r="I527" s="135">
        <f t="shared" si="145"/>
        <v>0</v>
      </c>
      <c r="J527" s="135">
        <f t="shared" si="145"/>
        <v>0</v>
      </c>
      <c r="K527" s="52"/>
    </row>
    <row r="528" spans="2:11" x14ac:dyDescent="0.3">
      <c r="B528" s="51"/>
      <c r="C528" s="72">
        <v>523</v>
      </c>
      <c r="D528" s="135">
        <f t="shared" ref="D528:H528" si="158">D163</f>
        <v>8.1999999999999993</v>
      </c>
      <c r="E528" s="135">
        <f t="shared" si="158"/>
        <v>-3.2</v>
      </c>
      <c r="F528" s="135">
        <f t="shared" si="158"/>
        <v>0</v>
      </c>
      <c r="G528" s="135">
        <f t="shared" si="158"/>
        <v>1.137469643651992</v>
      </c>
      <c r="H528" s="135">
        <f t="shared" si="158"/>
        <v>0.90430655598541665</v>
      </c>
      <c r="I528" s="135">
        <f t="shared" si="145"/>
        <v>0</v>
      </c>
      <c r="J528" s="135">
        <f t="shared" si="145"/>
        <v>0</v>
      </c>
      <c r="K528" s="52"/>
    </row>
    <row r="529" spans="2:11" x14ac:dyDescent="0.3">
      <c r="B529" s="51"/>
      <c r="C529" s="72">
        <v>524</v>
      </c>
      <c r="D529" s="135">
        <f t="shared" ref="D529:H529" si="159">D164</f>
        <v>9</v>
      </c>
      <c r="E529" s="135">
        <f t="shared" si="159"/>
        <v>-4</v>
      </c>
      <c r="F529" s="135">
        <f t="shared" si="159"/>
        <v>3</v>
      </c>
      <c r="G529" s="135">
        <f t="shared" si="159"/>
        <v>1.134343961367154</v>
      </c>
      <c r="H529" s="135">
        <f t="shared" si="159"/>
        <v>0.9383257614874001</v>
      </c>
      <c r="I529" s="135">
        <f t="shared" si="145"/>
        <v>0</v>
      </c>
      <c r="J529" s="135">
        <f t="shared" si="145"/>
        <v>0</v>
      </c>
      <c r="K529" s="52"/>
    </row>
    <row r="530" spans="2:11" x14ac:dyDescent="0.3">
      <c r="B530" s="51"/>
      <c r="C530" s="72">
        <v>525</v>
      </c>
      <c r="D530" s="135">
        <f t="shared" ref="D530:H530" si="160">D165</f>
        <v>7.6</v>
      </c>
      <c r="E530" s="135">
        <f t="shared" si="160"/>
        <v>-5.2</v>
      </c>
      <c r="F530" s="135">
        <f t="shared" si="160"/>
        <v>0</v>
      </c>
      <c r="G530" s="135">
        <f t="shared" si="160"/>
        <v>1.0905001790166307</v>
      </c>
      <c r="H530" s="135">
        <f t="shared" si="160"/>
        <v>0.91988280787750543</v>
      </c>
      <c r="I530" s="135">
        <f t="shared" si="145"/>
        <v>0</v>
      </c>
      <c r="J530" s="135">
        <f t="shared" si="145"/>
        <v>0</v>
      </c>
      <c r="K530" s="52"/>
    </row>
    <row r="531" spans="2:11" x14ac:dyDescent="0.3">
      <c r="B531" s="51"/>
      <c r="C531" s="72">
        <v>526</v>
      </c>
      <c r="D531" s="135">
        <f t="shared" ref="D531:J546" si="161">D166</f>
        <v>8</v>
      </c>
      <c r="E531" s="135">
        <f t="shared" si="161"/>
        <v>-5.4</v>
      </c>
      <c r="F531" s="135">
        <f t="shared" si="161"/>
        <v>0</v>
      </c>
      <c r="G531" s="135">
        <f t="shared" si="161"/>
        <v>1.0910157333505179</v>
      </c>
      <c r="H531" s="135">
        <f t="shared" si="161"/>
        <v>0.90194516133385938</v>
      </c>
      <c r="I531" s="135">
        <f t="shared" si="161"/>
        <v>0</v>
      </c>
      <c r="J531" s="135">
        <f t="shared" si="161"/>
        <v>0</v>
      </c>
      <c r="K531" s="52"/>
    </row>
    <row r="532" spans="2:11" x14ac:dyDescent="0.3">
      <c r="B532" s="51"/>
      <c r="C532" s="72">
        <v>527</v>
      </c>
      <c r="D532" s="135">
        <f t="shared" ref="D532:H532" si="162">D167</f>
        <v>8.1999999999999993</v>
      </c>
      <c r="E532" s="135">
        <f t="shared" si="162"/>
        <v>-5</v>
      </c>
      <c r="F532" s="135">
        <f t="shared" si="162"/>
        <v>0</v>
      </c>
      <c r="G532" s="135">
        <f t="shared" si="162"/>
        <v>1.0979629476832891</v>
      </c>
      <c r="H532" s="135">
        <f t="shared" si="162"/>
        <v>0.88442172903854077</v>
      </c>
      <c r="I532" s="135">
        <f t="shared" si="161"/>
        <v>0</v>
      </c>
      <c r="J532" s="135">
        <f t="shared" si="161"/>
        <v>0</v>
      </c>
      <c r="K532" s="52"/>
    </row>
    <row r="533" spans="2:11" x14ac:dyDescent="0.3">
      <c r="B533" s="51"/>
      <c r="C533" s="72">
        <v>528</v>
      </c>
      <c r="D533" s="135">
        <f t="shared" ref="D533:H533" si="163">D168</f>
        <v>10</v>
      </c>
      <c r="E533" s="135">
        <f t="shared" si="163"/>
        <v>-7.8</v>
      </c>
      <c r="F533" s="135">
        <f t="shared" si="163"/>
        <v>0.2</v>
      </c>
      <c r="G533" s="135">
        <f t="shared" si="163"/>
        <v>1.0801528956593827</v>
      </c>
      <c r="H533" s="135">
        <f t="shared" si="163"/>
        <v>0.87092884796553449</v>
      </c>
      <c r="I533" s="135">
        <f t="shared" si="161"/>
        <v>0</v>
      </c>
      <c r="J533" s="135">
        <f t="shared" si="161"/>
        <v>0</v>
      </c>
      <c r="K533" s="52"/>
    </row>
    <row r="534" spans="2:11" x14ac:dyDescent="0.3">
      <c r="B534" s="51"/>
      <c r="C534" s="72">
        <v>529</v>
      </c>
      <c r="D534" s="135">
        <f t="shared" ref="D534:H534" si="164">D169</f>
        <v>9.6</v>
      </c>
      <c r="E534" s="135">
        <f t="shared" si="164"/>
        <v>-5.6</v>
      </c>
      <c r="F534" s="135">
        <f t="shared" si="164"/>
        <v>0.7</v>
      </c>
      <c r="G534" s="135">
        <f t="shared" si="164"/>
        <v>1.1061477449947286</v>
      </c>
      <c r="H534" s="135">
        <f t="shared" si="164"/>
        <v>0.86611419799406375</v>
      </c>
      <c r="I534" s="135">
        <f t="shared" si="161"/>
        <v>0</v>
      </c>
      <c r="J534" s="135">
        <f t="shared" si="161"/>
        <v>0</v>
      </c>
      <c r="K534" s="52"/>
    </row>
    <row r="535" spans="2:11" x14ac:dyDescent="0.3">
      <c r="B535" s="51"/>
      <c r="C535" s="72">
        <v>530</v>
      </c>
      <c r="D535" s="135">
        <f t="shared" ref="D535:H535" si="165">D170</f>
        <v>10.199999999999999</v>
      </c>
      <c r="E535" s="135">
        <f t="shared" si="165"/>
        <v>-1.4</v>
      </c>
      <c r="F535" s="135">
        <f t="shared" si="165"/>
        <v>0</v>
      </c>
      <c r="G535" s="135">
        <f t="shared" si="165"/>
        <v>1.1797191314979056</v>
      </c>
      <c r="H535" s="135">
        <f t="shared" si="165"/>
        <v>0.84869865089786489</v>
      </c>
      <c r="I535" s="135">
        <f t="shared" si="161"/>
        <v>0</v>
      </c>
      <c r="J535" s="135">
        <f t="shared" si="161"/>
        <v>0</v>
      </c>
      <c r="K535" s="52"/>
    </row>
    <row r="536" spans="2:11" x14ac:dyDescent="0.3">
      <c r="B536" s="51"/>
      <c r="C536" s="72">
        <v>531</v>
      </c>
      <c r="D536" s="135">
        <f t="shared" ref="D536:H536" si="166">D171</f>
        <v>10.4</v>
      </c>
      <c r="E536" s="135">
        <f t="shared" si="166"/>
        <v>-6.4</v>
      </c>
      <c r="F536" s="135">
        <f t="shared" si="166"/>
        <v>0</v>
      </c>
      <c r="G536" s="135">
        <f t="shared" si="166"/>
        <v>1.1026414806303977</v>
      </c>
      <c r="H536" s="135">
        <f t="shared" si="166"/>
        <v>0.83233984035265984</v>
      </c>
      <c r="I536" s="135">
        <f t="shared" si="161"/>
        <v>0</v>
      </c>
      <c r="J536" s="135">
        <f t="shared" si="161"/>
        <v>0</v>
      </c>
      <c r="K536" s="52"/>
    </row>
    <row r="537" spans="2:11" x14ac:dyDescent="0.3">
      <c r="B537" s="51"/>
      <c r="C537" s="72">
        <v>532</v>
      </c>
      <c r="D537" s="135">
        <f t="shared" ref="D537:H537" si="167">D172</f>
        <v>11.2</v>
      </c>
      <c r="E537" s="135">
        <f t="shared" si="167"/>
        <v>-5.8</v>
      </c>
      <c r="F537" s="135">
        <f t="shared" si="167"/>
        <v>0</v>
      </c>
      <c r="G537" s="135">
        <f t="shared" si="167"/>
        <v>1.1229965188060853</v>
      </c>
      <c r="H537" s="135">
        <f t="shared" si="167"/>
        <v>0.8161954231633809</v>
      </c>
      <c r="I537" s="135">
        <f t="shared" si="161"/>
        <v>0</v>
      </c>
      <c r="J537" s="135">
        <f t="shared" si="161"/>
        <v>0</v>
      </c>
      <c r="K537" s="52"/>
    </row>
    <row r="538" spans="2:11" x14ac:dyDescent="0.3">
      <c r="B538" s="51"/>
      <c r="C538" s="72">
        <v>533</v>
      </c>
      <c r="D538" s="135">
        <f t="shared" ref="D538:H538" si="168">D173</f>
        <v>12</v>
      </c>
      <c r="E538" s="135">
        <f t="shared" si="168"/>
        <v>-7.2</v>
      </c>
      <c r="F538" s="135">
        <f t="shared" si="168"/>
        <v>0</v>
      </c>
      <c r="G538" s="135">
        <f t="shared" si="168"/>
        <v>1.1124002451675363</v>
      </c>
      <c r="H538" s="135">
        <f t="shared" si="168"/>
        <v>0.80049775935500589</v>
      </c>
      <c r="I538" s="135">
        <f t="shared" si="161"/>
        <v>0</v>
      </c>
      <c r="J538" s="135">
        <f t="shared" si="161"/>
        <v>0</v>
      </c>
      <c r="K538" s="52"/>
    </row>
    <row r="539" spans="2:11" x14ac:dyDescent="0.3">
      <c r="B539" s="51"/>
      <c r="C539" s="72">
        <v>534</v>
      </c>
      <c r="D539" s="135">
        <f t="shared" ref="D539:H539" si="169">D174</f>
        <v>11.8</v>
      </c>
      <c r="E539" s="135">
        <f t="shared" si="169"/>
        <v>-7.4</v>
      </c>
      <c r="F539" s="135">
        <f t="shared" si="169"/>
        <v>0</v>
      </c>
      <c r="G539" s="135">
        <f t="shared" si="169"/>
        <v>1.1051620003906688</v>
      </c>
      <c r="H539" s="135">
        <f t="shared" si="169"/>
        <v>0.78519727257605954</v>
      </c>
      <c r="I539" s="135">
        <f t="shared" si="161"/>
        <v>0</v>
      </c>
      <c r="J539" s="135">
        <f t="shared" si="161"/>
        <v>0</v>
      </c>
      <c r="K539" s="52"/>
    </row>
    <row r="540" spans="2:11" x14ac:dyDescent="0.3">
      <c r="B540" s="51"/>
      <c r="C540" s="72">
        <v>535</v>
      </c>
      <c r="D540" s="135">
        <f t="shared" ref="D540:H540" si="170">D175</f>
        <v>11.6</v>
      </c>
      <c r="E540" s="135">
        <f t="shared" si="170"/>
        <v>-6.8</v>
      </c>
      <c r="F540" s="135">
        <f t="shared" si="170"/>
        <v>0</v>
      </c>
      <c r="G540" s="135">
        <f t="shared" si="170"/>
        <v>1.1105600530173254</v>
      </c>
      <c r="H540" s="135">
        <f t="shared" si="170"/>
        <v>0.7701776016664551</v>
      </c>
      <c r="I540" s="135">
        <f t="shared" si="161"/>
        <v>0</v>
      </c>
      <c r="J540" s="135">
        <f t="shared" si="161"/>
        <v>0</v>
      </c>
      <c r="K540" s="52"/>
    </row>
    <row r="541" spans="2:11" x14ac:dyDescent="0.3">
      <c r="B541" s="51"/>
      <c r="C541" s="72">
        <v>536</v>
      </c>
      <c r="D541" s="135">
        <f t="shared" ref="D541:H541" si="171">D176</f>
        <v>11</v>
      </c>
      <c r="E541" s="135">
        <f t="shared" si="171"/>
        <v>-7.2</v>
      </c>
      <c r="F541" s="135">
        <f t="shared" si="171"/>
        <v>0</v>
      </c>
      <c r="G541" s="135">
        <f t="shared" si="171"/>
        <v>1.0944765418222817</v>
      </c>
      <c r="H541" s="135">
        <f t="shared" si="171"/>
        <v>0.75558838276544937</v>
      </c>
      <c r="I541" s="135">
        <f t="shared" si="161"/>
        <v>0</v>
      </c>
      <c r="J541" s="135">
        <f t="shared" si="161"/>
        <v>0</v>
      </c>
      <c r="K541" s="52"/>
    </row>
    <row r="542" spans="2:11" x14ac:dyDescent="0.3">
      <c r="B542" s="51"/>
      <c r="C542" s="72">
        <v>537</v>
      </c>
      <c r="D542" s="135">
        <f t="shared" ref="D542:H542" si="172">D177</f>
        <v>11.8</v>
      </c>
      <c r="E542" s="135">
        <f t="shared" si="172"/>
        <v>-8</v>
      </c>
      <c r="F542" s="135">
        <f t="shared" si="172"/>
        <v>0</v>
      </c>
      <c r="G542" s="135">
        <f t="shared" si="172"/>
        <v>1.0941028253144194</v>
      </c>
      <c r="H542" s="135">
        <f t="shared" si="172"/>
        <v>0.7412926176507515</v>
      </c>
      <c r="I542" s="135">
        <f t="shared" si="161"/>
        <v>0</v>
      </c>
      <c r="J542" s="135">
        <f t="shared" si="161"/>
        <v>0</v>
      </c>
      <c r="K542" s="52"/>
    </row>
    <row r="543" spans="2:11" x14ac:dyDescent="0.3">
      <c r="B543" s="51"/>
      <c r="C543" s="72">
        <v>538</v>
      </c>
      <c r="D543" s="135">
        <f t="shared" ref="D543:H543" si="173">D178</f>
        <v>11.8</v>
      </c>
      <c r="E543" s="135">
        <f t="shared" si="173"/>
        <v>-8.1999999999999993</v>
      </c>
      <c r="F543" s="135">
        <f t="shared" si="173"/>
        <v>0</v>
      </c>
      <c r="G543" s="135">
        <f t="shared" si="173"/>
        <v>1.090853512776139</v>
      </c>
      <c r="H543" s="135">
        <f t="shared" si="173"/>
        <v>0.72729937258572264</v>
      </c>
      <c r="I543" s="135">
        <f t="shared" si="161"/>
        <v>0</v>
      </c>
      <c r="J543" s="135">
        <f t="shared" si="161"/>
        <v>0</v>
      </c>
      <c r="K543" s="52"/>
    </row>
    <row r="544" spans="2:11" x14ac:dyDescent="0.3">
      <c r="B544" s="51"/>
      <c r="C544" s="72">
        <v>539</v>
      </c>
      <c r="D544" s="135">
        <f t="shared" ref="D544:H544" si="174">D179</f>
        <v>10.4</v>
      </c>
      <c r="E544" s="135">
        <f t="shared" si="174"/>
        <v>-8.6</v>
      </c>
      <c r="F544" s="135">
        <f t="shared" si="174"/>
        <v>0</v>
      </c>
      <c r="G544" s="135">
        <f t="shared" si="174"/>
        <v>1.0632013889644436</v>
      </c>
      <c r="H544" s="135">
        <f t="shared" si="174"/>
        <v>0.7137759217477907</v>
      </c>
      <c r="I544" s="135">
        <f t="shared" si="161"/>
        <v>0</v>
      </c>
      <c r="J544" s="135">
        <f t="shared" si="161"/>
        <v>0</v>
      </c>
      <c r="K544" s="52"/>
    </row>
    <row r="545" spans="2:11" x14ac:dyDescent="0.3">
      <c r="B545" s="51"/>
      <c r="C545" s="72">
        <v>540</v>
      </c>
      <c r="D545" s="135">
        <f t="shared" ref="D545:H545" si="175">D180</f>
        <v>12.8</v>
      </c>
      <c r="E545" s="135">
        <f t="shared" si="175"/>
        <v>-9.4</v>
      </c>
      <c r="F545" s="135">
        <f t="shared" si="175"/>
        <v>0</v>
      </c>
      <c r="G545" s="135">
        <f t="shared" si="175"/>
        <v>1.0880849926822305</v>
      </c>
      <c r="H545" s="135">
        <f t="shared" si="175"/>
        <v>0.70032077971962881</v>
      </c>
      <c r="I545" s="135">
        <f t="shared" si="161"/>
        <v>0</v>
      </c>
      <c r="J545" s="135">
        <f t="shared" si="161"/>
        <v>0</v>
      </c>
      <c r="K545" s="52"/>
    </row>
    <row r="546" spans="2:11" x14ac:dyDescent="0.3">
      <c r="B546" s="51"/>
      <c r="C546" s="72">
        <v>541</v>
      </c>
      <c r="D546" s="135">
        <f t="shared" ref="D546:H546" si="176">D181</f>
        <v>9.8000000000000007</v>
      </c>
      <c r="E546" s="135">
        <f t="shared" si="176"/>
        <v>-8.6</v>
      </c>
      <c r="F546" s="135">
        <f t="shared" si="176"/>
        <v>0</v>
      </c>
      <c r="G546" s="135">
        <f t="shared" si="176"/>
        <v>1.0547214006077263</v>
      </c>
      <c r="H546" s="135">
        <f t="shared" si="176"/>
        <v>0.68735357421722543</v>
      </c>
      <c r="I546" s="135">
        <f t="shared" si="161"/>
        <v>0</v>
      </c>
      <c r="J546" s="135">
        <f t="shared" si="161"/>
        <v>0</v>
      </c>
      <c r="K546" s="52"/>
    </row>
    <row r="547" spans="2:11" x14ac:dyDescent="0.3">
      <c r="B547" s="51"/>
      <c r="C547" s="72">
        <v>542</v>
      </c>
      <c r="D547" s="135">
        <f t="shared" ref="D547:J562" si="177">D182</f>
        <v>12</v>
      </c>
      <c r="E547" s="135">
        <f t="shared" si="177"/>
        <v>-10.4</v>
      </c>
      <c r="F547" s="135">
        <f t="shared" si="177"/>
        <v>0</v>
      </c>
      <c r="G547" s="135">
        <f t="shared" si="177"/>
        <v>1.061524338133246</v>
      </c>
      <c r="H547" s="135">
        <f t="shared" si="177"/>
        <v>0.6745679630568997</v>
      </c>
      <c r="I547" s="135">
        <f t="shared" si="177"/>
        <v>0</v>
      </c>
      <c r="J547" s="135">
        <f t="shared" si="177"/>
        <v>0</v>
      </c>
      <c r="K547" s="52"/>
    </row>
    <row r="548" spans="2:11" x14ac:dyDescent="0.3">
      <c r="B548" s="51"/>
      <c r="C548" s="72">
        <v>543</v>
      </c>
      <c r="D548" s="135">
        <f t="shared" ref="D548:H548" si="178">D183</f>
        <v>10.6</v>
      </c>
      <c r="E548" s="135">
        <f t="shared" si="178"/>
        <v>-9.8000000000000007</v>
      </c>
      <c r="F548" s="135">
        <f t="shared" si="178"/>
        <v>0</v>
      </c>
      <c r="G548" s="135">
        <f t="shared" si="178"/>
        <v>1.0501194086774166</v>
      </c>
      <c r="H548" s="135">
        <f t="shared" si="178"/>
        <v>0.66208815238099528</v>
      </c>
      <c r="I548" s="135">
        <f t="shared" si="177"/>
        <v>0</v>
      </c>
      <c r="J548" s="135">
        <f t="shared" si="177"/>
        <v>0</v>
      </c>
      <c r="K548" s="52"/>
    </row>
    <row r="549" spans="2:11" x14ac:dyDescent="0.3">
      <c r="B549" s="51"/>
      <c r="C549" s="72">
        <v>544</v>
      </c>
      <c r="D549" s="135">
        <f t="shared" ref="D549:H549" si="179">D184</f>
        <v>12.4</v>
      </c>
      <c r="E549" s="135">
        <f t="shared" si="179"/>
        <v>-8.6</v>
      </c>
      <c r="F549" s="135">
        <f t="shared" si="179"/>
        <v>0</v>
      </c>
      <c r="G549" s="135">
        <f t="shared" si="179"/>
        <v>1.0974604947166262</v>
      </c>
      <c r="H549" s="135">
        <f t="shared" si="179"/>
        <v>0.64948737720855998</v>
      </c>
      <c r="I549" s="135">
        <f t="shared" si="177"/>
        <v>0</v>
      </c>
      <c r="J549" s="135">
        <f t="shared" si="177"/>
        <v>0</v>
      </c>
      <c r="K549" s="52"/>
    </row>
    <row r="550" spans="2:11" x14ac:dyDescent="0.3">
      <c r="B550" s="51"/>
      <c r="C550" s="72">
        <v>545</v>
      </c>
      <c r="D550" s="135">
        <f t="shared" ref="D550:H550" si="180">D185</f>
        <v>11.8</v>
      </c>
      <c r="E550" s="135">
        <f t="shared" si="180"/>
        <v>-9.8000000000000007</v>
      </c>
      <c r="F550" s="135">
        <f t="shared" si="180"/>
        <v>0</v>
      </c>
      <c r="G550" s="135">
        <f t="shared" si="180"/>
        <v>1.0709279376864482</v>
      </c>
      <c r="H550" s="135">
        <f t="shared" si="180"/>
        <v>0.6372913523471414</v>
      </c>
      <c r="I550" s="135">
        <f t="shared" si="177"/>
        <v>0</v>
      </c>
      <c r="J550" s="135">
        <f t="shared" si="177"/>
        <v>0</v>
      </c>
      <c r="K550" s="52"/>
    </row>
    <row r="551" spans="2:11" x14ac:dyDescent="0.3">
      <c r="B551" s="51"/>
      <c r="C551" s="72">
        <v>546</v>
      </c>
      <c r="D551" s="135">
        <f t="shared" ref="D551:H551" si="181">D186</f>
        <v>12.6</v>
      </c>
      <c r="E551" s="135">
        <f t="shared" si="181"/>
        <v>-9.8000000000000007</v>
      </c>
      <c r="F551" s="135">
        <f t="shared" si="181"/>
        <v>0</v>
      </c>
      <c r="G551" s="135">
        <f t="shared" si="181"/>
        <v>1.0848037332230209</v>
      </c>
      <c r="H551" s="135">
        <f t="shared" si="181"/>
        <v>0.62520388367682389</v>
      </c>
      <c r="I551" s="135">
        <f t="shared" si="177"/>
        <v>0</v>
      </c>
      <c r="J551" s="135">
        <f t="shared" si="177"/>
        <v>0</v>
      </c>
      <c r="K551" s="52"/>
    </row>
    <row r="552" spans="2:11" x14ac:dyDescent="0.3">
      <c r="B552" s="51"/>
      <c r="C552" s="72">
        <v>547</v>
      </c>
      <c r="D552" s="135">
        <f t="shared" ref="D552:H552" si="182">D187</f>
        <v>12.4</v>
      </c>
      <c r="E552" s="135">
        <f t="shared" si="182"/>
        <v>-9.4</v>
      </c>
      <c r="F552" s="135">
        <f t="shared" si="182"/>
        <v>0</v>
      </c>
      <c r="G552" s="135">
        <f t="shared" si="182"/>
        <v>1.0896299834101855</v>
      </c>
      <c r="H552" s="135">
        <f t="shared" si="182"/>
        <v>0.61490541279413224</v>
      </c>
      <c r="I552" s="135">
        <f t="shared" si="177"/>
        <v>0</v>
      </c>
      <c r="J552" s="135">
        <f t="shared" si="177"/>
        <v>0</v>
      </c>
      <c r="K552" s="52"/>
    </row>
    <row r="553" spans="2:11" x14ac:dyDescent="0.3">
      <c r="B553" s="51"/>
      <c r="C553" s="72">
        <v>548</v>
      </c>
      <c r="D553" s="135">
        <f t="shared" ref="D553:H553" si="183">D188</f>
        <v>14</v>
      </c>
      <c r="E553" s="135">
        <f t="shared" si="183"/>
        <v>-10</v>
      </c>
      <c r="F553" s="135">
        <f t="shared" si="183"/>
        <v>0</v>
      </c>
      <c r="G553" s="135">
        <f t="shared" si="183"/>
        <v>1.1071544874450125</v>
      </c>
      <c r="H553" s="135">
        <f t="shared" si="183"/>
        <v>0.60956470703401366</v>
      </c>
      <c r="I553" s="135">
        <f t="shared" si="177"/>
        <v>0</v>
      </c>
      <c r="J553" s="135">
        <f t="shared" si="177"/>
        <v>0</v>
      </c>
      <c r="K553" s="52"/>
    </row>
    <row r="554" spans="2:11" x14ac:dyDescent="0.3">
      <c r="B554" s="51"/>
      <c r="C554" s="72">
        <v>549</v>
      </c>
      <c r="D554" s="135">
        <f t="shared" ref="D554:H554" si="184">D189</f>
        <v>13.6</v>
      </c>
      <c r="E554" s="135">
        <f t="shared" si="184"/>
        <v>-10.199999999999999</v>
      </c>
      <c r="F554" s="135">
        <f t="shared" si="184"/>
        <v>0</v>
      </c>
      <c r="G554" s="135">
        <f t="shared" si="184"/>
        <v>1.0999396740036091</v>
      </c>
      <c r="H554" s="135">
        <f t="shared" si="184"/>
        <v>0.60515426855005783</v>
      </c>
      <c r="I554" s="135">
        <f t="shared" si="177"/>
        <v>0</v>
      </c>
      <c r="J554" s="135">
        <f t="shared" si="177"/>
        <v>0</v>
      </c>
      <c r="K554" s="52"/>
    </row>
    <row r="555" spans="2:11" x14ac:dyDescent="0.3">
      <c r="B555" s="51"/>
      <c r="C555" s="72">
        <v>550</v>
      </c>
      <c r="D555" s="135">
        <f t="shared" ref="D555:H555" si="185">D190</f>
        <v>13</v>
      </c>
      <c r="E555" s="135">
        <f t="shared" si="185"/>
        <v>-10</v>
      </c>
      <c r="F555" s="135">
        <f t="shared" si="185"/>
        <v>0</v>
      </c>
      <c r="G555" s="135">
        <f t="shared" si="185"/>
        <v>1.0960313563025279</v>
      </c>
      <c r="H555" s="135">
        <f t="shared" si="185"/>
        <v>0.60093762278483775</v>
      </c>
      <c r="I555" s="135">
        <f t="shared" si="177"/>
        <v>0</v>
      </c>
      <c r="J555" s="135">
        <f t="shared" si="177"/>
        <v>0</v>
      </c>
      <c r="K555" s="52"/>
    </row>
    <row r="556" spans="2:11" x14ac:dyDescent="0.3">
      <c r="B556" s="51"/>
      <c r="C556" s="72">
        <v>551</v>
      </c>
      <c r="D556" s="135">
        <f t="shared" ref="D556:H556" si="186">D191</f>
        <v>13.2</v>
      </c>
      <c r="E556" s="135">
        <f t="shared" si="186"/>
        <v>-9.1999999999999993</v>
      </c>
      <c r="F556" s="135">
        <f t="shared" si="186"/>
        <v>0</v>
      </c>
      <c r="G556" s="135">
        <f t="shared" si="186"/>
        <v>1.1142738403362777</v>
      </c>
      <c r="H556" s="135">
        <f t="shared" si="186"/>
        <v>0.59677996316811865</v>
      </c>
      <c r="I556" s="135">
        <f t="shared" si="177"/>
        <v>0</v>
      </c>
      <c r="J556" s="135">
        <f t="shared" si="177"/>
        <v>0</v>
      </c>
      <c r="K556" s="52"/>
    </row>
    <row r="557" spans="2:11" x14ac:dyDescent="0.3">
      <c r="B557" s="51"/>
      <c r="C557" s="72">
        <v>552</v>
      </c>
      <c r="D557" s="135">
        <f t="shared" ref="D557:H557" si="187">D192</f>
        <v>14.4</v>
      </c>
      <c r="E557" s="135">
        <f t="shared" si="187"/>
        <v>-7.4</v>
      </c>
      <c r="F557" s="135">
        <f t="shared" si="187"/>
        <v>0</v>
      </c>
      <c r="G557" s="135">
        <f t="shared" si="187"/>
        <v>1.1646329357606942</v>
      </c>
      <c r="H557" s="135">
        <f t="shared" si="187"/>
        <v>0.59265648156300943</v>
      </c>
      <c r="I557" s="135">
        <f t="shared" si="177"/>
        <v>0</v>
      </c>
      <c r="J557" s="135">
        <f t="shared" si="177"/>
        <v>0</v>
      </c>
      <c r="K557" s="52"/>
    </row>
    <row r="558" spans="2:11" x14ac:dyDescent="0.3">
      <c r="B558" s="51"/>
      <c r="C558" s="72">
        <v>553</v>
      </c>
      <c r="D558" s="135">
        <f t="shared" ref="D558:H558" si="188">D193</f>
        <v>13.4</v>
      </c>
      <c r="E558" s="135">
        <f t="shared" si="188"/>
        <v>-7.8</v>
      </c>
      <c r="F558" s="135">
        <f t="shared" si="188"/>
        <v>0</v>
      </c>
      <c r="G558" s="135">
        <f t="shared" si="188"/>
        <v>1.1454186154623882</v>
      </c>
      <c r="H558" s="135">
        <f t="shared" si="188"/>
        <v>0.58856248093602492</v>
      </c>
      <c r="I558" s="135">
        <f t="shared" si="177"/>
        <v>0</v>
      </c>
      <c r="J558" s="135">
        <f t="shared" si="177"/>
        <v>0</v>
      </c>
      <c r="K558" s="52"/>
    </row>
    <row r="559" spans="2:11" x14ac:dyDescent="0.3">
      <c r="B559" s="51"/>
      <c r="C559" s="72">
        <v>554</v>
      </c>
      <c r="D559" s="135">
        <f t="shared" ref="D559:H559" si="189">D194</f>
        <v>13.4</v>
      </c>
      <c r="E559" s="135">
        <f t="shared" si="189"/>
        <v>-10.8</v>
      </c>
      <c r="F559" s="135">
        <f t="shared" si="189"/>
        <v>0</v>
      </c>
      <c r="G559" s="135">
        <f t="shared" si="189"/>
        <v>1.1010369402849038</v>
      </c>
      <c r="H559" s="135">
        <f t="shared" si="189"/>
        <v>0.58449694209385972</v>
      </c>
      <c r="I559" s="135">
        <f t="shared" si="177"/>
        <v>0</v>
      </c>
      <c r="J559" s="135">
        <f t="shared" si="177"/>
        <v>0</v>
      </c>
      <c r="K559" s="52"/>
    </row>
    <row r="560" spans="2:11" x14ac:dyDescent="0.3">
      <c r="B560" s="51"/>
      <c r="C560" s="72">
        <v>555</v>
      </c>
      <c r="D560" s="135">
        <f t="shared" ref="D560:H560" si="190">D195</f>
        <v>11.8</v>
      </c>
      <c r="E560" s="135">
        <f t="shared" si="190"/>
        <v>-9.8000000000000007</v>
      </c>
      <c r="F560" s="135">
        <f t="shared" si="190"/>
        <v>0</v>
      </c>
      <c r="G560" s="135">
        <f t="shared" si="190"/>
        <v>1.0948318376032367</v>
      </c>
      <c r="H560" s="135">
        <f t="shared" si="190"/>
        <v>0.58045951933666062</v>
      </c>
      <c r="I560" s="135">
        <f t="shared" si="177"/>
        <v>0</v>
      </c>
      <c r="J560" s="135">
        <f t="shared" si="177"/>
        <v>0</v>
      </c>
      <c r="K560" s="52"/>
    </row>
    <row r="561" spans="2:11" x14ac:dyDescent="0.3">
      <c r="B561" s="51"/>
      <c r="C561" s="72">
        <v>556</v>
      </c>
      <c r="D561" s="135">
        <f t="shared" ref="D561:H561" si="191">D196</f>
        <v>11.4</v>
      </c>
      <c r="E561" s="135">
        <f t="shared" si="191"/>
        <v>-8.1999999999999993</v>
      </c>
      <c r="F561" s="135">
        <f t="shared" si="191"/>
        <v>0</v>
      </c>
      <c r="G561" s="135">
        <f t="shared" si="191"/>
        <v>1.1173730389918173</v>
      </c>
      <c r="H561" s="135">
        <f t="shared" si="191"/>
        <v>0.57644999119390095</v>
      </c>
      <c r="I561" s="135">
        <f t="shared" si="177"/>
        <v>0</v>
      </c>
      <c r="J561" s="135">
        <f t="shared" si="177"/>
        <v>0</v>
      </c>
      <c r="K561" s="52"/>
    </row>
    <row r="562" spans="2:11" x14ac:dyDescent="0.3">
      <c r="B562" s="51"/>
      <c r="C562" s="72">
        <v>557</v>
      </c>
      <c r="D562" s="135">
        <f t="shared" ref="D562:H562" si="192">D197</f>
        <v>8.6</v>
      </c>
      <c r="E562" s="135">
        <f t="shared" si="192"/>
        <v>-5.4</v>
      </c>
      <c r="F562" s="135">
        <f t="shared" si="192"/>
        <v>0.5</v>
      </c>
      <c r="G562" s="135">
        <f t="shared" si="192"/>
        <v>1.1210795220637639</v>
      </c>
      <c r="H562" s="135">
        <f t="shared" si="192"/>
        <v>0.57418610014545657</v>
      </c>
      <c r="I562" s="135">
        <f t="shared" si="177"/>
        <v>0</v>
      </c>
      <c r="J562" s="135">
        <f t="shared" si="177"/>
        <v>0</v>
      </c>
      <c r="K562" s="52"/>
    </row>
    <row r="563" spans="2:11" x14ac:dyDescent="0.3">
      <c r="B563" s="51"/>
      <c r="C563" s="72">
        <v>558</v>
      </c>
      <c r="D563" s="135">
        <f t="shared" ref="D563:J578" si="193">D198</f>
        <v>6.2</v>
      </c>
      <c r="E563" s="135">
        <f t="shared" si="193"/>
        <v>-4.8</v>
      </c>
      <c r="F563" s="135">
        <f t="shared" si="193"/>
        <v>0</v>
      </c>
      <c r="G563" s="135">
        <f t="shared" si="193"/>
        <v>1.0961452167041545</v>
      </c>
      <c r="H563" s="135">
        <f t="shared" si="193"/>
        <v>0.56882790837269048</v>
      </c>
      <c r="I563" s="135">
        <f t="shared" si="193"/>
        <v>0</v>
      </c>
      <c r="J563" s="135">
        <f t="shared" si="193"/>
        <v>0</v>
      </c>
      <c r="K563" s="52"/>
    </row>
    <row r="564" spans="2:11" x14ac:dyDescent="0.3">
      <c r="B564" s="51"/>
      <c r="C564" s="72">
        <v>559</v>
      </c>
      <c r="D564" s="135">
        <f t="shared" ref="D564:H564" si="194">D199</f>
        <v>7</v>
      </c>
      <c r="E564" s="135">
        <f t="shared" si="194"/>
        <v>-2.6</v>
      </c>
      <c r="F564" s="135">
        <f t="shared" si="194"/>
        <v>0</v>
      </c>
      <c r="G564" s="135">
        <f t="shared" si="194"/>
        <v>1.148433349196083</v>
      </c>
      <c r="H564" s="135">
        <f t="shared" si="194"/>
        <v>0.56464424097076871</v>
      </c>
      <c r="I564" s="135">
        <f t="shared" si="193"/>
        <v>0</v>
      </c>
      <c r="J564" s="135">
        <f t="shared" si="193"/>
        <v>0</v>
      </c>
      <c r="K564" s="52"/>
    </row>
    <row r="565" spans="2:11" x14ac:dyDescent="0.3">
      <c r="B565" s="51"/>
      <c r="C565" s="72">
        <v>560</v>
      </c>
      <c r="D565" s="135">
        <f t="shared" ref="D565:H565" si="195">D200</f>
        <v>6.8</v>
      </c>
      <c r="E565" s="135">
        <f t="shared" si="195"/>
        <v>-3.4</v>
      </c>
      <c r="F565" s="135">
        <f t="shared" si="195"/>
        <v>0.7</v>
      </c>
      <c r="G565" s="135">
        <f t="shared" si="195"/>
        <v>1.1365372522106303</v>
      </c>
      <c r="H565" s="135">
        <f t="shared" si="195"/>
        <v>0.56496489011087381</v>
      </c>
      <c r="I565" s="135">
        <f t="shared" si="193"/>
        <v>0</v>
      </c>
      <c r="J565" s="135">
        <f t="shared" si="193"/>
        <v>0</v>
      </c>
      <c r="K565" s="52"/>
    </row>
    <row r="566" spans="2:11" x14ac:dyDescent="0.3">
      <c r="B566" s="51"/>
      <c r="C566" s="72">
        <v>561</v>
      </c>
      <c r="D566" s="135">
        <f t="shared" ref="D566:H566" si="196">D201</f>
        <v>9.8000000000000007</v>
      </c>
      <c r="E566" s="135">
        <f t="shared" si="196"/>
        <v>-9.4</v>
      </c>
      <c r="F566" s="135">
        <f t="shared" si="196"/>
        <v>0</v>
      </c>
      <c r="G566" s="135">
        <f t="shared" si="196"/>
        <v>1.092385436759044</v>
      </c>
      <c r="H566" s="135">
        <f t="shared" si="196"/>
        <v>0.55759608621476153</v>
      </c>
      <c r="I566" s="135">
        <f t="shared" si="193"/>
        <v>0</v>
      </c>
      <c r="J566" s="135">
        <f t="shared" si="193"/>
        <v>0</v>
      </c>
      <c r="K566" s="52"/>
    </row>
    <row r="567" spans="2:11" x14ac:dyDescent="0.3">
      <c r="B567" s="51"/>
      <c r="C567" s="72">
        <v>562</v>
      </c>
      <c r="D567" s="135">
        <f t="shared" ref="D567:H567" si="197">D202</f>
        <v>11.2</v>
      </c>
      <c r="E567" s="135">
        <f t="shared" si="197"/>
        <v>-9.1999999999999993</v>
      </c>
      <c r="F567" s="135">
        <f t="shared" si="197"/>
        <v>0</v>
      </c>
      <c r="G567" s="135">
        <f t="shared" si="197"/>
        <v>1.1227596881911415</v>
      </c>
      <c r="H567" s="135">
        <f t="shared" si="197"/>
        <v>0.55311077650516671</v>
      </c>
      <c r="I567" s="135">
        <f t="shared" si="193"/>
        <v>0</v>
      </c>
      <c r="J567" s="135">
        <f t="shared" si="193"/>
        <v>0</v>
      </c>
      <c r="K567" s="52"/>
    </row>
    <row r="568" spans="2:11" x14ac:dyDescent="0.3">
      <c r="B568" s="51"/>
      <c r="C568" s="72">
        <v>563</v>
      </c>
      <c r="D568" s="135">
        <f t="shared" ref="D568:H568" si="198">D203</f>
        <v>11.8</v>
      </c>
      <c r="E568" s="135">
        <f t="shared" si="198"/>
        <v>-8.4</v>
      </c>
      <c r="F568" s="135">
        <f t="shared" si="198"/>
        <v>0</v>
      </c>
      <c r="G568" s="135">
        <f t="shared" si="198"/>
        <v>1.1503838477523456</v>
      </c>
      <c r="H568" s="135">
        <f t="shared" si="198"/>
        <v>0.54917430564896408</v>
      </c>
      <c r="I568" s="135">
        <f t="shared" si="193"/>
        <v>0</v>
      </c>
      <c r="J568" s="135">
        <f t="shared" si="193"/>
        <v>0</v>
      </c>
      <c r="K568" s="52"/>
    </row>
    <row r="569" spans="2:11" x14ac:dyDescent="0.3">
      <c r="B569" s="51"/>
      <c r="C569" s="72">
        <v>564</v>
      </c>
      <c r="D569" s="135">
        <f t="shared" ref="D569:H569" si="199">D204</f>
        <v>11.6</v>
      </c>
      <c r="E569" s="135">
        <f t="shared" si="199"/>
        <v>-6.2</v>
      </c>
      <c r="F569" s="135">
        <f t="shared" si="199"/>
        <v>0</v>
      </c>
      <c r="G569" s="135">
        <f t="shared" si="199"/>
        <v>1.1884458185784226</v>
      </c>
      <c r="H569" s="135">
        <f t="shared" si="199"/>
        <v>0.54535970082871099</v>
      </c>
      <c r="I569" s="135">
        <f t="shared" si="193"/>
        <v>0</v>
      </c>
      <c r="J569" s="135">
        <f t="shared" si="193"/>
        <v>0</v>
      </c>
      <c r="K569" s="52"/>
    </row>
    <row r="570" spans="2:11" x14ac:dyDescent="0.3">
      <c r="B570" s="51"/>
      <c r="C570" s="72">
        <v>565</v>
      </c>
      <c r="D570" s="135">
        <f t="shared" ref="D570:H570" si="200">D205</f>
        <v>9.8000000000000007</v>
      </c>
      <c r="E570" s="135">
        <f t="shared" si="200"/>
        <v>-2.8</v>
      </c>
      <c r="F570" s="135">
        <f t="shared" si="200"/>
        <v>7.1</v>
      </c>
      <c r="G570" s="135">
        <f t="shared" si="200"/>
        <v>1.2204912228986191</v>
      </c>
      <c r="H570" s="135">
        <f t="shared" si="200"/>
        <v>0.8797481014226215</v>
      </c>
      <c r="I570" s="135">
        <f t="shared" si="193"/>
        <v>0</v>
      </c>
      <c r="J570" s="135">
        <f t="shared" si="193"/>
        <v>0</v>
      </c>
      <c r="K570" s="52"/>
    </row>
    <row r="571" spans="2:11" x14ac:dyDescent="0.3">
      <c r="B571" s="51"/>
      <c r="C571" s="72">
        <v>566</v>
      </c>
      <c r="D571" s="135">
        <f t="shared" ref="D571:H571" si="201">D206</f>
        <v>6</v>
      </c>
      <c r="E571" s="135">
        <f t="shared" si="201"/>
        <v>-9</v>
      </c>
      <c r="F571" s="135">
        <f t="shared" si="201"/>
        <v>1.2</v>
      </c>
      <c r="G571" s="135">
        <f t="shared" si="201"/>
        <v>0</v>
      </c>
      <c r="H571" s="135">
        <f t="shared" si="201"/>
        <v>0.6662528597458256</v>
      </c>
      <c r="I571" s="135">
        <f t="shared" si="193"/>
        <v>0</v>
      </c>
      <c r="J571" s="135">
        <f t="shared" si="193"/>
        <v>0</v>
      </c>
      <c r="K571" s="52"/>
    </row>
    <row r="572" spans="2:11" x14ac:dyDescent="0.3">
      <c r="B572" s="51"/>
      <c r="C572" s="72">
        <v>567</v>
      </c>
      <c r="D572" s="135">
        <f t="shared" ref="D572:H572" si="202">D207</f>
        <v>3</v>
      </c>
      <c r="E572" s="135">
        <f t="shared" si="202"/>
        <v>-2</v>
      </c>
      <c r="F572" s="135">
        <f t="shared" si="202"/>
        <v>10.5</v>
      </c>
      <c r="G572" s="135">
        <f t="shared" si="202"/>
        <v>1.1310944817940185</v>
      </c>
      <c r="H572" s="135">
        <f t="shared" si="202"/>
        <v>1.5765678166288839</v>
      </c>
      <c r="I572" s="135">
        <f t="shared" si="193"/>
        <v>0</v>
      </c>
      <c r="J572" s="135">
        <f t="shared" si="193"/>
        <v>0</v>
      </c>
      <c r="K572" s="52"/>
    </row>
    <row r="573" spans="2:11" x14ac:dyDescent="0.3">
      <c r="B573" s="51"/>
      <c r="C573" s="72">
        <v>568</v>
      </c>
      <c r="D573" s="135">
        <f t="shared" ref="D573:H573" si="203">D208</f>
        <v>1.2</v>
      </c>
      <c r="E573" s="135">
        <f t="shared" si="203"/>
        <v>-12.2</v>
      </c>
      <c r="F573" s="135">
        <f t="shared" si="203"/>
        <v>0.1</v>
      </c>
      <c r="G573" s="135">
        <f t="shared" si="203"/>
        <v>0</v>
      </c>
      <c r="H573" s="135">
        <f t="shared" si="203"/>
        <v>0.81212228347775328</v>
      </c>
      <c r="I573" s="135">
        <f t="shared" si="193"/>
        <v>0</v>
      </c>
      <c r="J573" s="135">
        <f t="shared" si="193"/>
        <v>0</v>
      </c>
      <c r="K573" s="52"/>
    </row>
    <row r="574" spans="2:11" x14ac:dyDescent="0.3">
      <c r="B574" s="51"/>
      <c r="C574" s="72">
        <v>569</v>
      </c>
      <c r="D574" s="135">
        <f t="shared" ref="D574:H574" si="204">D209</f>
        <v>5.6</v>
      </c>
      <c r="E574" s="135">
        <f t="shared" si="204"/>
        <v>-8.4</v>
      </c>
      <c r="F574" s="135">
        <f t="shared" si="204"/>
        <v>0</v>
      </c>
      <c r="G574" s="135">
        <f t="shared" si="204"/>
        <v>0</v>
      </c>
      <c r="H574" s="135">
        <f t="shared" si="204"/>
        <v>0.80361915594304478</v>
      </c>
      <c r="I574" s="135">
        <f t="shared" si="193"/>
        <v>0</v>
      </c>
      <c r="J574" s="135">
        <f t="shared" si="193"/>
        <v>0</v>
      </c>
      <c r="K574" s="52"/>
    </row>
    <row r="575" spans="2:11" x14ac:dyDescent="0.3">
      <c r="B575" s="51"/>
      <c r="C575" s="72">
        <v>570</v>
      </c>
      <c r="D575" s="135">
        <f t="shared" ref="D575:H575" si="205">D210</f>
        <v>9.4</v>
      </c>
      <c r="E575" s="135">
        <f t="shared" si="205"/>
        <v>-2.6</v>
      </c>
      <c r="F575" s="135">
        <f t="shared" si="205"/>
        <v>0</v>
      </c>
      <c r="G575" s="135">
        <f t="shared" si="205"/>
        <v>1.2465354147638705</v>
      </c>
      <c r="H575" s="135">
        <f t="shared" si="205"/>
        <v>0.78260876188070805</v>
      </c>
      <c r="I575" s="135">
        <f t="shared" si="193"/>
        <v>0</v>
      </c>
      <c r="J575" s="135">
        <f t="shared" si="193"/>
        <v>0</v>
      </c>
      <c r="K575" s="52"/>
    </row>
    <row r="576" spans="2:11" x14ac:dyDescent="0.3">
      <c r="B576" s="51"/>
      <c r="C576" s="72">
        <v>571</v>
      </c>
      <c r="D576" s="135">
        <f t="shared" ref="D576:H576" si="206">D211</f>
        <v>10.199999999999999</v>
      </c>
      <c r="E576" s="135">
        <f t="shared" si="206"/>
        <v>-3</v>
      </c>
      <c r="F576" s="135">
        <f t="shared" si="206"/>
        <v>0</v>
      </c>
      <c r="G576" s="135">
        <f t="shared" si="206"/>
        <v>1.2597949076559929</v>
      </c>
      <c r="H576" s="135">
        <f t="shared" si="206"/>
        <v>0.76231309399647762</v>
      </c>
      <c r="I576" s="135">
        <f t="shared" si="193"/>
        <v>0</v>
      </c>
      <c r="J576" s="135">
        <f t="shared" si="193"/>
        <v>0</v>
      </c>
      <c r="K576" s="52"/>
    </row>
    <row r="577" spans="2:11" x14ac:dyDescent="0.3">
      <c r="B577" s="51"/>
      <c r="C577" s="72">
        <v>572</v>
      </c>
      <c r="D577" s="135">
        <f t="shared" ref="D577:H577" si="207">D212</f>
        <v>10</v>
      </c>
      <c r="E577" s="135">
        <f t="shared" si="207"/>
        <v>-4.2</v>
      </c>
      <c r="F577" s="135">
        <f t="shared" si="207"/>
        <v>0</v>
      </c>
      <c r="G577" s="135">
        <f t="shared" si="207"/>
        <v>1.2419925795153894</v>
      </c>
      <c r="H577" s="135">
        <f t="shared" si="207"/>
        <v>0.74294904615979096</v>
      </c>
      <c r="I577" s="135">
        <f t="shared" si="193"/>
        <v>0</v>
      </c>
      <c r="J577" s="135">
        <f t="shared" si="193"/>
        <v>0</v>
      </c>
      <c r="K577" s="52"/>
    </row>
    <row r="578" spans="2:11" x14ac:dyDescent="0.3">
      <c r="B578" s="51"/>
      <c r="C578" s="72">
        <v>573</v>
      </c>
      <c r="D578" s="135">
        <f t="shared" ref="D578:H578" si="208">D213</f>
        <v>10.4</v>
      </c>
      <c r="E578" s="135">
        <f t="shared" si="208"/>
        <v>-6.2</v>
      </c>
      <c r="F578" s="135">
        <f t="shared" si="208"/>
        <v>0</v>
      </c>
      <c r="G578" s="135">
        <f t="shared" si="208"/>
        <v>1.2206774611600981</v>
      </c>
      <c r="H578" s="135">
        <f t="shared" si="208"/>
        <v>0.72445499383914569</v>
      </c>
      <c r="I578" s="135">
        <f t="shared" si="193"/>
        <v>0</v>
      </c>
      <c r="J578" s="135">
        <f t="shared" si="193"/>
        <v>0</v>
      </c>
      <c r="K578" s="52"/>
    </row>
    <row r="579" spans="2:11" x14ac:dyDescent="0.3">
      <c r="B579" s="51"/>
      <c r="C579" s="72">
        <v>574</v>
      </c>
      <c r="D579" s="135">
        <f t="shared" ref="D579:J594" si="209">D214</f>
        <v>10.199999999999999</v>
      </c>
      <c r="E579" s="135">
        <f t="shared" si="209"/>
        <v>-7.2</v>
      </c>
      <c r="F579" s="135">
        <f t="shared" si="209"/>
        <v>0</v>
      </c>
      <c r="G579" s="135">
        <f t="shared" si="209"/>
        <v>1.2062499972178686</v>
      </c>
      <c r="H579" s="135">
        <f t="shared" si="209"/>
        <v>0.70669005111508187</v>
      </c>
      <c r="I579" s="135">
        <f t="shared" si="209"/>
        <v>0</v>
      </c>
      <c r="J579" s="135">
        <f t="shared" si="209"/>
        <v>0</v>
      </c>
      <c r="K579" s="52"/>
    </row>
    <row r="580" spans="2:11" x14ac:dyDescent="0.3">
      <c r="B580" s="51"/>
      <c r="C580" s="72">
        <v>575</v>
      </c>
      <c r="D580" s="135">
        <f t="shared" ref="D580:H580" si="210">D215</f>
        <v>11.4</v>
      </c>
      <c r="E580" s="135">
        <f t="shared" si="210"/>
        <v>-7.4</v>
      </c>
      <c r="F580" s="135">
        <f t="shared" si="210"/>
        <v>0</v>
      </c>
      <c r="G580" s="135">
        <f t="shared" si="210"/>
        <v>1.2302719611269495</v>
      </c>
      <c r="H580" s="135">
        <f t="shared" si="210"/>
        <v>0.68926167715170694</v>
      </c>
      <c r="I580" s="135">
        <f t="shared" si="209"/>
        <v>0</v>
      </c>
      <c r="J580" s="135">
        <f t="shared" si="209"/>
        <v>0</v>
      </c>
      <c r="K580" s="52"/>
    </row>
    <row r="581" spans="2:11" x14ac:dyDescent="0.3">
      <c r="B581" s="51"/>
      <c r="C581" s="72">
        <v>576</v>
      </c>
      <c r="D581" s="135">
        <f t="shared" ref="D581:H581" si="211">D216</f>
        <v>11.2</v>
      </c>
      <c r="E581" s="135">
        <f t="shared" si="211"/>
        <v>-8.8000000000000007</v>
      </c>
      <c r="F581" s="135">
        <f t="shared" si="211"/>
        <v>0</v>
      </c>
      <c r="G581" s="135">
        <f t="shared" si="211"/>
        <v>1.2087888356798986</v>
      </c>
      <c r="H581" s="135">
        <f t="shared" si="211"/>
        <v>0.67252764389712771</v>
      </c>
      <c r="I581" s="135">
        <f t="shared" si="209"/>
        <v>0</v>
      </c>
      <c r="J581" s="135">
        <f t="shared" si="209"/>
        <v>0</v>
      </c>
      <c r="K581" s="52"/>
    </row>
    <row r="582" spans="2:11" x14ac:dyDescent="0.3">
      <c r="B582" s="51"/>
      <c r="C582" s="72">
        <v>577</v>
      </c>
      <c r="D582" s="135">
        <f t="shared" ref="D582:H582" si="212">D217</f>
        <v>13</v>
      </c>
      <c r="E582" s="135">
        <f t="shared" si="212"/>
        <v>-8.6</v>
      </c>
      <c r="F582" s="135">
        <f t="shared" si="212"/>
        <v>0</v>
      </c>
      <c r="G582" s="135">
        <f t="shared" si="212"/>
        <v>1.2509243291014436</v>
      </c>
      <c r="H582" s="135">
        <f t="shared" si="212"/>
        <v>0.65591300218457627</v>
      </c>
      <c r="I582" s="135">
        <f t="shared" si="209"/>
        <v>0</v>
      </c>
      <c r="J582" s="135">
        <f t="shared" si="209"/>
        <v>0</v>
      </c>
      <c r="K582" s="52"/>
    </row>
    <row r="583" spans="2:11" x14ac:dyDescent="0.3">
      <c r="B583" s="51"/>
      <c r="C583" s="72">
        <v>578</v>
      </c>
      <c r="D583" s="135">
        <f t="shared" ref="D583:H583" si="213">D218</f>
        <v>11.8</v>
      </c>
      <c r="E583" s="135">
        <f t="shared" si="213"/>
        <v>-7.2</v>
      </c>
      <c r="F583" s="135">
        <f t="shared" si="213"/>
        <v>0</v>
      </c>
      <c r="G583" s="135">
        <f t="shared" si="213"/>
        <v>1.2614856408895632</v>
      </c>
      <c r="H583" s="135">
        <f t="shared" si="213"/>
        <v>0.63966558276198071</v>
      </c>
      <c r="I583" s="135">
        <f t="shared" si="209"/>
        <v>0</v>
      </c>
      <c r="J583" s="135">
        <f t="shared" si="209"/>
        <v>0</v>
      </c>
      <c r="K583" s="52"/>
    </row>
    <row r="584" spans="2:11" x14ac:dyDescent="0.3">
      <c r="B584" s="51"/>
      <c r="C584" s="72">
        <v>579</v>
      </c>
      <c r="D584" s="135">
        <f t="shared" ref="D584:H584" si="214">D219</f>
        <v>11.2</v>
      </c>
      <c r="E584" s="135">
        <f t="shared" si="214"/>
        <v>-3</v>
      </c>
      <c r="F584" s="135">
        <f t="shared" si="214"/>
        <v>0</v>
      </c>
      <c r="G584" s="135">
        <f t="shared" si="214"/>
        <v>1.3337451190701877</v>
      </c>
      <c r="H584" s="135">
        <f t="shared" si="214"/>
        <v>0.62327355404341278</v>
      </c>
      <c r="I584" s="135">
        <f t="shared" si="209"/>
        <v>0</v>
      </c>
      <c r="J584" s="135">
        <f t="shared" si="209"/>
        <v>0</v>
      </c>
      <c r="K584" s="52"/>
    </row>
    <row r="585" spans="2:11" x14ac:dyDescent="0.3">
      <c r="B585" s="51"/>
      <c r="C585" s="72">
        <v>580</v>
      </c>
      <c r="D585" s="135">
        <f t="shared" ref="D585:H585" si="215">D220</f>
        <v>9.8000000000000007</v>
      </c>
      <c r="E585" s="135">
        <f t="shared" si="215"/>
        <v>-4.8</v>
      </c>
      <c r="F585" s="135">
        <f t="shared" si="215"/>
        <v>0</v>
      </c>
      <c r="G585" s="135">
        <f t="shared" si="215"/>
        <v>1.2830594596565543</v>
      </c>
      <c r="H585" s="135">
        <f t="shared" si="215"/>
        <v>0.60770231404707298</v>
      </c>
      <c r="I585" s="135">
        <f t="shared" si="209"/>
        <v>0</v>
      </c>
      <c r="J585" s="135">
        <f t="shared" si="209"/>
        <v>0</v>
      </c>
      <c r="K585" s="52"/>
    </row>
    <row r="586" spans="2:11" x14ac:dyDescent="0.3">
      <c r="B586" s="51"/>
      <c r="C586" s="72">
        <v>581</v>
      </c>
      <c r="D586" s="135">
        <f t="shared" ref="D586:H586" si="216">D221</f>
        <v>10</v>
      </c>
      <c r="E586" s="135">
        <f t="shared" si="216"/>
        <v>-4.5999999999999996</v>
      </c>
      <c r="F586" s="135">
        <f t="shared" si="216"/>
        <v>0</v>
      </c>
      <c r="G586" s="135">
        <f t="shared" si="216"/>
        <v>1.2977181438991732</v>
      </c>
      <c r="H586" s="135">
        <f t="shared" si="216"/>
        <v>0.59240185724675631</v>
      </c>
      <c r="I586" s="135">
        <f t="shared" si="209"/>
        <v>0</v>
      </c>
      <c r="J586" s="135">
        <f t="shared" si="209"/>
        <v>0</v>
      </c>
      <c r="K586" s="52"/>
    </row>
    <row r="587" spans="2:11" x14ac:dyDescent="0.3">
      <c r="B587" s="51"/>
      <c r="C587" s="72">
        <v>582</v>
      </c>
      <c r="D587" s="135">
        <f t="shared" ref="D587:H587" si="217">D222</f>
        <v>10.199999999999999</v>
      </c>
      <c r="E587" s="135">
        <f t="shared" si="217"/>
        <v>-10.8</v>
      </c>
      <c r="F587" s="135">
        <f t="shared" si="217"/>
        <v>0</v>
      </c>
      <c r="G587" s="135">
        <f t="shared" si="217"/>
        <v>0</v>
      </c>
      <c r="H587" s="135">
        <f t="shared" si="217"/>
        <v>0.58720389309434096</v>
      </c>
      <c r="I587" s="135">
        <f t="shared" si="209"/>
        <v>0</v>
      </c>
      <c r="J587" s="135">
        <f t="shared" si="209"/>
        <v>0</v>
      </c>
      <c r="K587" s="52"/>
    </row>
    <row r="588" spans="2:11" x14ac:dyDescent="0.3">
      <c r="B588" s="51"/>
      <c r="C588" s="72">
        <v>583</v>
      </c>
      <c r="D588" s="135">
        <f t="shared" ref="D588:H588" si="218">D223</f>
        <v>10.8</v>
      </c>
      <c r="E588" s="135">
        <f t="shared" si="218"/>
        <v>-11.4</v>
      </c>
      <c r="F588" s="135">
        <f t="shared" si="218"/>
        <v>0</v>
      </c>
      <c r="G588" s="135">
        <f t="shared" si="218"/>
        <v>0</v>
      </c>
      <c r="H588" s="135">
        <f t="shared" si="218"/>
        <v>0.58206083338682624</v>
      </c>
      <c r="I588" s="135">
        <f t="shared" si="209"/>
        <v>0</v>
      </c>
      <c r="J588" s="135">
        <f t="shared" si="209"/>
        <v>0</v>
      </c>
      <c r="K588" s="52"/>
    </row>
    <row r="589" spans="2:11" x14ac:dyDescent="0.3">
      <c r="B589" s="51"/>
      <c r="C589" s="72">
        <v>584</v>
      </c>
      <c r="D589" s="135">
        <f t="shared" ref="D589:H589" si="219">D224</f>
        <v>10.4</v>
      </c>
      <c r="E589" s="135">
        <f t="shared" si="219"/>
        <v>-5</v>
      </c>
      <c r="F589" s="135">
        <f t="shared" si="219"/>
        <v>0</v>
      </c>
      <c r="G589" s="135">
        <f t="shared" si="219"/>
        <v>1.3204458434748232</v>
      </c>
      <c r="H589" s="135">
        <f t="shared" si="219"/>
        <v>0.56710830386146127</v>
      </c>
      <c r="I589" s="135">
        <f t="shared" si="209"/>
        <v>0</v>
      </c>
      <c r="J589" s="135">
        <f t="shared" si="209"/>
        <v>0</v>
      </c>
      <c r="K589" s="52"/>
    </row>
    <row r="590" spans="2:11" x14ac:dyDescent="0.3">
      <c r="B590" s="51"/>
      <c r="C590" s="72">
        <v>585</v>
      </c>
      <c r="D590" s="135">
        <f t="shared" ref="D590:H590" si="220">D225</f>
        <v>11.2</v>
      </c>
      <c r="E590" s="135">
        <f t="shared" si="220"/>
        <v>-6.4</v>
      </c>
      <c r="F590" s="135">
        <f t="shared" si="220"/>
        <v>0</v>
      </c>
      <c r="G590" s="135">
        <f t="shared" si="220"/>
        <v>1.3169467599555076</v>
      </c>
      <c r="H590" s="135">
        <f t="shared" si="220"/>
        <v>0.55252892431844181</v>
      </c>
      <c r="I590" s="135">
        <f t="shared" si="209"/>
        <v>0</v>
      </c>
      <c r="J590" s="135">
        <f t="shared" si="209"/>
        <v>0</v>
      </c>
      <c r="K590" s="52"/>
    </row>
    <row r="591" spans="2:11" x14ac:dyDescent="0.3">
      <c r="B591" s="51"/>
      <c r="C591" s="72">
        <v>586</v>
      </c>
      <c r="D591" s="135">
        <f t="shared" ref="D591:H591" si="221">D226</f>
        <v>12.2</v>
      </c>
      <c r="E591" s="135">
        <f t="shared" si="221"/>
        <v>-8.1999999999999993</v>
      </c>
      <c r="F591" s="135">
        <f t="shared" si="221"/>
        <v>0</v>
      </c>
      <c r="G591" s="135">
        <f t="shared" si="221"/>
        <v>1.3096307324377583</v>
      </c>
      <c r="H591" s="135">
        <f t="shared" si="221"/>
        <v>0.5383317498779292</v>
      </c>
      <c r="I591" s="135">
        <f t="shared" si="209"/>
        <v>0</v>
      </c>
      <c r="J591" s="135">
        <f t="shared" si="209"/>
        <v>0</v>
      </c>
      <c r="K591" s="52"/>
    </row>
    <row r="592" spans="2:11" x14ac:dyDescent="0.3">
      <c r="B592" s="51"/>
      <c r="C592" s="72">
        <v>587</v>
      </c>
      <c r="D592" s="135">
        <f t="shared" ref="D592:H592" si="222">D227</f>
        <v>12.4</v>
      </c>
      <c r="E592" s="135">
        <f t="shared" si="222"/>
        <v>-10</v>
      </c>
      <c r="F592" s="135">
        <f t="shared" si="222"/>
        <v>0</v>
      </c>
      <c r="G592" s="135">
        <f t="shared" si="222"/>
        <v>1.2871167434446913</v>
      </c>
      <c r="H592" s="135">
        <f t="shared" si="222"/>
        <v>0.52460891074864857</v>
      </c>
      <c r="I592" s="135">
        <f t="shared" si="209"/>
        <v>0</v>
      </c>
      <c r="J592" s="135">
        <f t="shared" si="209"/>
        <v>0</v>
      </c>
      <c r="K592" s="52"/>
    </row>
    <row r="593" spans="2:11" x14ac:dyDescent="0.3">
      <c r="B593" s="51"/>
      <c r="C593" s="72">
        <v>588</v>
      </c>
      <c r="D593" s="135">
        <f t="shared" ref="D593:H593" si="223">D228</f>
        <v>12.2</v>
      </c>
      <c r="E593" s="135">
        <f t="shared" si="223"/>
        <v>-10.4</v>
      </c>
      <c r="F593" s="135">
        <f t="shared" si="223"/>
        <v>0</v>
      </c>
      <c r="G593" s="135">
        <f t="shared" si="223"/>
        <v>1.2833104801347095</v>
      </c>
      <c r="H593" s="135">
        <f t="shared" si="223"/>
        <v>0.51120431906982156</v>
      </c>
      <c r="I593" s="135">
        <f t="shared" si="209"/>
        <v>0</v>
      </c>
      <c r="J593" s="135">
        <f t="shared" si="209"/>
        <v>0</v>
      </c>
      <c r="K593" s="52"/>
    </row>
    <row r="594" spans="2:11" x14ac:dyDescent="0.3">
      <c r="B594" s="51"/>
      <c r="C594" s="72">
        <v>589</v>
      </c>
      <c r="D594" s="135">
        <f t="shared" ref="D594:H594" si="224">D229</f>
        <v>12</v>
      </c>
      <c r="E594" s="135">
        <f t="shared" si="224"/>
        <v>-7.4</v>
      </c>
      <c r="F594" s="135">
        <f t="shared" si="224"/>
        <v>0</v>
      </c>
      <c r="G594" s="135">
        <f t="shared" si="224"/>
        <v>1.3444400662511677</v>
      </c>
      <c r="H594" s="135">
        <f t="shared" si="224"/>
        <v>0.49764095394433711</v>
      </c>
      <c r="I594" s="135">
        <f t="shared" si="209"/>
        <v>0</v>
      </c>
      <c r="J594" s="135">
        <f t="shared" si="209"/>
        <v>0</v>
      </c>
      <c r="K594" s="52"/>
    </row>
    <row r="595" spans="2:11" x14ac:dyDescent="0.3">
      <c r="B595" s="51"/>
      <c r="C595" s="72">
        <v>590</v>
      </c>
      <c r="D595" s="135">
        <f t="shared" ref="D595:J610" si="225">D230</f>
        <v>11.6</v>
      </c>
      <c r="E595" s="135">
        <f t="shared" si="225"/>
        <v>-7.8</v>
      </c>
      <c r="F595" s="135">
        <f t="shared" si="225"/>
        <v>0</v>
      </c>
      <c r="G595" s="135">
        <f t="shared" si="225"/>
        <v>1.336950684144532</v>
      </c>
      <c r="H595" s="135">
        <f t="shared" si="225"/>
        <v>0.48441078003657662</v>
      </c>
      <c r="I595" s="135">
        <f t="shared" si="225"/>
        <v>0</v>
      </c>
      <c r="J595" s="135">
        <f t="shared" si="225"/>
        <v>0</v>
      </c>
      <c r="K595" s="52"/>
    </row>
    <row r="596" spans="2:11" x14ac:dyDescent="0.3">
      <c r="B596" s="51"/>
      <c r="C596" s="72">
        <v>591</v>
      </c>
      <c r="D596" s="135">
        <f t="shared" ref="D596:H596" si="226">D231</f>
        <v>11.2</v>
      </c>
      <c r="E596" s="135">
        <f t="shared" si="226"/>
        <v>-12.4</v>
      </c>
      <c r="F596" s="135">
        <f t="shared" si="226"/>
        <v>0</v>
      </c>
      <c r="G596" s="135">
        <f t="shared" si="226"/>
        <v>0</v>
      </c>
      <c r="H596" s="135">
        <f t="shared" si="226"/>
        <v>0.4807669129415913</v>
      </c>
      <c r="I596" s="135">
        <f t="shared" si="225"/>
        <v>0</v>
      </c>
      <c r="J596" s="135">
        <f t="shared" si="225"/>
        <v>0</v>
      </c>
      <c r="K596" s="52"/>
    </row>
    <row r="597" spans="2:11" x14ac:dyDescent="0.3">
      <c r="B597" s="51"/>
      <c r="C597" s="72">
        <v>592</v>
      </c>
      <c r="D597" s="135">
        <f t="shared" ref="D597:H597" si="227">D232</f>
        <v>11</v>
      </c>
      <c r="E597" s="135">
        <f t="shared" si="227"/>
        <v>-11.6</v>
      </c>
      <c r="F597" s="135">
        <f t="shared" si="227"/>
        <v>0</v>
      </c>
      <c r="G597" s="135">
        <f t="shared" si="227"/>
        <v>0</v>
      </c>
      <c r="H597" s="135">
        <f t="shared" si="227"/>
        <v>0.47715333185664804</v>
      </c>
      <c r="I597" s="135">
        <f t="shared" si="225"/>
        <v>0</v>
      </c>
      <c r="J597" s="135">
        <f t="shared" si="225"/>
        <v>0</v>
      </c>
      <c r="K597" s="52"/>
    </row>
    <row r="598" spans="2:11" x14ac:dyDescent="0.3">
      <c r="B598" s="51"/>
      <c r="C598" s="72">
        <v>593</v>
      </c>
      <c r="D598" s="135">
        <f t="shared" ref="D598:H598" si="228">D233</f>
        <v>12.2</v>
      </c>
      <c r="E598" s="135">
        <f t="shared" si="228"/>
        <v>-12.2</v>
      </c>
      <c r="F598" s="135">
        <f t="shared" si="228"/>
        <v>0</v>
      </c>
      <c r="G598" s="135">
        <f t="shared" si="228"/>
        <v>0</v>
      </c>
      <c r="H598" s="135">
        <f t="shared" si="228"/>
        <v>0.47356973969149513</v>
      </c>
      <c r="I598" s="135">
        <f t="shared" si="225"/>
        <v>0</v>
      </c>
      <c r="J598" s="135">
        <f t="shared" si="225"/>
        <v>0</v>
      </c>
      <c r="K598" s="52"/>
    </row>
    <row r="599" spans="2:11" x14ac:dyDescent="0.3">
      <c r="B599" s="51"/>
      <c r="C599" s="72">
        <v>594</v>
      </c>
      <c r="D599" s="135">
        <f t="shared" ref="D599:H599" si="229">D234</f>
        <v>12</v>
      </c>
      <c r="E599" s="135">
        <f t="shared" si="229"/>
        <v>-11</v>
      </c>
      <c r="F599" s="135">
        <f t="shared" si="229"/>
        <v>0</v>
      </c>
      <c r="G599" s="135">
        <f t="shared" si="229"/>
        <v>1.313514964337104</v>
      </c>
      <c r="H599" s="135">
        <f t="shared" si="229"/>
        <v>0.46087616997510317</v>
      </c>
      <c r="I599" s="135">
        <f t="shared" si="225"/>
        <v>0</v>
      </c>
      <c r="J599" s="135">
        <f t="shared" si="225"/>
        <v>0</v>
      </c>
      <c r="K599" s="52"/>
    </row>
    <row r="600" spans="2:11" x14ac:dyDescent="0.3">
      <c r="B600" s="51"/>
      <c r="C600" s="72">
        <v>595</v>
      </c>
      <c r="D600" s="135">
        <f t="shared" ref="D600:H600" si="230">D235</f>
        <v>12.2</v>
      </c>
      <c r="E600" s="135">
        <f t="shared" si="230"/>
        <v>-11.6</v>
      </c>
      <c r="F600" s="135">
        <f t="shared" si="230"/>
        <v>0</v>
      </c>
      <c r="G600" s="135">
        <f t="shared" si="230"/>
        <v>1.3132696165504847</v>
      </c>
      <c r="H600" s="135">
        <f t="shared" si="230"/>
        <v>0.4484339707367177</v>
      </c>
      <c r="I600" s="135">
        <f t="shared" si="225"/>
        <v>0</v>
      </c>
      <c r="J600" s="135">
        <f t="shared" si="225"/>
        <v>0</v>
      </c>
      <c r="K600" s="52"/>
    </row>
    <row r="601" spans="2:11" x14ac:dyDescent="0.3">
      <c r="B601" s="51"/>
      <c r="C601" s="72">
        <v>596</v>
      </c>
      <c r="D601" s="135">
        <f t="shared" ref="D601:H601" si="231">D236</f>
        <v>12.4</v>
      </c>
      <c r="E601" s="135">
        <f t="shared" si="231"/>
        <v>-11.2</v>
      </c>
      <c r="F601" s="135">
        <f t="shared" si="231"/>
        <v>0</v>
      </c>
      <c r="G601" s="135">
        <f t="shared" si="231"/>
        <v>1.3328663873584823</v>
      </c>
      <c r="H601" s="135">
        <f t="shared" si="231"/>
        <v>0.43842647940026086</v>
      </c>
      <c r="I601" s="135">
        <f t="shared" si="225"/>
        <v>0</v>
      </c>
      <c r="J601" s="135">
        <f t="shared" si="225"/>
        <v>0</v>
      </c>
      <c r="K601" s="52"/>
    </row>
    <row r="602" spans="2:11" x14ac:dyDescent="0.3">
      <c r="B602" s="51"/>
      <c r="C602" s="72">
        <v>597</v>
      </c>
      <c r="D602" s="135">
        <f t="shared" ref="D602:H602" si="232">D237</f>
        <v>12</v>
      </c>
      <c r="E602" s="135">
        <f t="shared" si="232"/>
        <v>-8</v>
      </c>
      <c r="F602" s="135">
        <f t="shared" si="232"/>
        <v>0</v>
      </c>
      <c r="G602" s="135">
        <f t="shared" si="232"/>
        <v>1.3969358926458302</v>
      </c>
      <c r="H602" s="135">
        <f t="shared" si="232"/>
        <v>0.43413476865542222</v>
      </c>
      <c r="I602" s="135">
        <f t="shared" si="225"/>
        <v>0</v>
      </c>
      <c r="J602" s="135">
        <f t="shared" si="225"/>
        <v>0</v>
      </c>
      <c r="K602" s="52"/>
    </row>
    <row r="603" spans="2:11" x14ac:dyDescent="0.3">
      <c r="B603" s="51"/>
      <c r="C603" s="72">
        <v>598</v>
      </c>
      <c r="D603" s="135">
        <f t="shared" ref="D603:H603" si="233">D238</f>
        <v>11.4</v>
      </c>
      <c r="E603" s="135">
        <f t="shared" si="233"/>
        <v>-8.6</v>
      </c>
      <c r="F603" s="135">
        <f t="shared" si="233"/>
        <v>0</v>
      </c>
      <c r="G603" s="135">
        <f t="shared" si="233"/>
        <v>1.3807040445303516</v>
      </c>
      <c r="H603" s="135">
        <f t="shared" si="233"/>
        <v>0.43090502754954751</v>
      </c>
      <c r="I603" s="135">
        <f t="shared" si="225"/>
        <v>0</v>
      </c>
      <c r="J603" s="135">
        <f t="shared" si="225"/>
        <v>0</v>
      </c>
      <c r="K603" s="52"/>
    </row>
    <row r="604" spans="2:11" x14ac:dyDescent="0.3">
      <c r="B604" s="51"/>
      <c r="C604" s="72">
        <v>599</v>
      </c>
      <c r="D604" s="135">
        <f t="shared" ref="D604:H604" si="234">D239</f>
        <v>12.2</v>
      </c>
      <c r="E604" s="135">
        <f t="shared" si="234"/>
        <v>-11</v>
      </c>
      <c r="F604" s="135">
        <f t="shared" si="234"/>
        <v>0</v>
      </c>
      <c r="G604" s="135">
        <f t="shared" si="234"/>
        <v>1.3560919278034589</v>
      </c>
      <c r="H604" s="135">
        <f t="shared" si="234"/>
        <v>0.42788632610137511</v>
      </c>
      <c r="I604" s="135">
        <f t="shared" si="225"/>
        <v>0</v>
      </c>
      <c r="J604" s="135">
        <f t="shared" si="225"/>
        <v>0</v>
      </c>
      <c r="K604" s="52"/>
    </row>
    <row r="605" spans="2:11" x14ac:dyDescent="0.3">
      <c r="B605" s="51"/>
      <c r="C605" s="72">
        <v>600</v>
      </c>
      <c r="D605" s="135">
        <f t="shared" ref="D605:H605" si="235">D240</f>
        <v>11.4</v>
      </c>
      <c r="E605" s="135">
        <f t="shared" si="235"/>
        <v>-14.4</v>
      </c>
      <c r="F605" s="135">
        <f t="shared" si="235"/>
        <v>0</v>
      </c>
      <c r="G605" s="135">
        <f t="shared" si="235"/>
        <v>0</v>
      </c>
      <c r="H605" s="135">
        <f t="shared" si="235"/>
        <v>0.42493060149389655</v>
      </c>
      <c r="I605" s="135">
        <f t="shared" si="225"/>
        <v>0</v>
      </c>
      <c r="J605" s="135">
        <f t="shared" si="225"/>
        <v>0</v>
      </c>
      <c r="K605" s="52"/>
    </row>
    <row r="606" spans="2:11" x14ac:dyDescent="0.3">
      <c r="B606" s="51"/>
      <c r="C606" s="72">
        <v>601</v>
      </c>
      <c r="D606" s="135">
        <f t="shared" ref="D606:H606" si="236">D241</f>
        <v>13</v>
      </c>
      <c r="E606" s="135">
        <f t="shared" si="236"/>
        <v>-15.8</v>
      </c>
      <c r="F606" s="135">
        <f t="shared" si="236"/>
        <v>0</v>
      </c>
      <c r="G606" s="135">
        <f t="shared" si="236"/>
        <v>0</v>
      </c>
      <c r="H606" s="135">
        <f t="shared" si="236"/>
        <v>0.42199529524876433</v>
      </c>
      <c r="I606" s="135">
        <f t="shared" si="225"/>
        <v>0</v>
      </c>
      <c r="J606" s="135">
        <f t="shared" si="225"/>
        <v>0</v>
      </c>
      <c r="K606" s="52"/>
    </row>
    <row r="607" spans="2:11" x14ac:dyDescent="0.3">
      <c r="B607" s="51"/>
      <c r="C607" s="72">
        <v>602</v>
      </c>
      <c r="D607" s="135">
        <f t="shared" ref="D607:H607" si="237">D242</f>
        <v>13.6</v>
      </c>
      <c r="E607" s="135">
        <f t="shared" si="237"/>
        <v>-10.199999999999999</v>
      </c>
      <c r="F607" s="135">
        <f t="shared" si="237"/>
        <v>0</v>
      </c>
      <c r="G607" s="135">
        <f t="shared" si="237"/>
        <v>1.4249776123229658</v>
      </c>
      <c r="H607" s="135">
        <f t="shared" si="237"/>
        <v>0.41907290453186791</v>
      </c>
      <c r="I607" s="135">
        <f t="shared" si="225"/>
        <v>0</v>
      </c>
      <c r="J607" s="135">
        <f t="shared" si="225"/>
        <v>0</v>
      </c>
      <c r="K607" s="52"/>
    </row>
    <row r="608" spans="2:11" x14ac:dyDescent="0.3">
      <c r="B608" s="51"/>
      <c r="C608" s="72">
        <v>603</v>
      </c>
      <c r="D608" s="135">
        <f t="shared" ref="D608:H608" si="238">D243</f>
        <v>13.2</v>
      </c>
      <c r="E608" s="135">
        <f t="shared" si="238"/>
        <v>-7.2</v>
      </c>
      <c r="F608" s="135">
        <f t="shared" si="238"/>
        <v>0</v>
      </c>
      <c r="G608" s="135">
        <f t="shared" si="238"/>
        <v>1.4874775478716009</v>
      </c>
      <c r="H608" s="135">
        <f t="shared" si="238"/>
        <v>0.41617679336830538</v>
      </c>
      <c r="I608" s="135">
        <f t="shared" si="225"/>
        <v>0</v>
      </c>
      <c r="J608" s="135">
        <f t="shared" si="225"/>
        <v>0</v>
      </c>
      <c r="K608" s="52"/>
    </row>
    <row r="609" spans="2:11" x14ac:dyDescent="0.3">
      <c r="B609" s="51"/>
      <c r="C609" s="72">
        <v>604</v>
      </c>
      <c r="D609" s="135">
        <f t="shared" ref="D609:H609" si="239">D244</f>
        <v>12.2</v>
      </c>
      <c r="E609" s="135">
        <f t="shared" si="239"/>
        <v>-8</v>
      </c>
      <c r="F609" s="135">
        <f t="shared" si="239"/>
        <v>0</v>
      </c>
      <c r="G609" s="135">
        <f t="shared" si="239"/>
        <v>1.4578213879893971</v>
      </c>
      <c r="H609" s="135">
        <f t="shared" si="239"/>
        <v>0.41330180105478481</v>
      </c>
      <c r="I609" s="135">
        <f t="shared" si="225"/>
        <v>0</v>
      </c>
      <c r="J609" s="135">
        <f t="shared" si="225"/>
        <v>0</v>
      </c>
      <c r="K609" s="52"/>
    </row>
    <row r="610" spans="2:11" x14ac:dyDescent="0.3">
      <c r="B610" s="51"/>
      <c r="C610" s="72">
        <v>605</v>
      </c>
      <c r="D610" s="135">
        <f t="shared" ref="D610:H610" si="240">D245</f>
        <v>12.8</v>
      </c>
      <c r="E610" s="135">
        <f t="shared" si="240"/>
        <v>-5.4</v>
      </c>
      <c r="F610" s="135">
        <f t="shared" si="240"/>
        <v>0</v>
      </c>
      <c r="G610" s="135">
        <f t="shared" si="240"/>
        <v>1.5338746284670588</v>
      </c>
      <c r="H610" s="135">
        <f t="shared" si="240"/>
        <v>0.41044687141660474</v>
      </c>
      <c r="I610" s="135">
        <f t="shared" si="225"/>
        <v>0</v>
      </c>
      <c r="J610" s="135">
        <f t="shared" si="225"/>
        <v>0</v>
      </c>
      <c r="K610" s="52"/>
    </row>
    <row r="611" spans="2:11" x14ac:dyDescent="0.3">
      <c r="B611" s="51"/>
      <c r="C611" s="72">
        <v>606</v>
      </c>
      <c r="D611" s="135">
        <f t="shared" ref="D611:J626" si="241">D246</f>
        <v>14</v>
      </c>
      <c r="E611" s="135">
        <f t="shared" si="241"/>
        <v>-7</v>
      </c>
      <c r="F611" s="135">
        <f t="shared" si="241"/>
        <v>0</v>
      </c>
      <c r="G611" s="135">
        <f t="shared" si="241"/>
        <v>1.5337537992266621</v>
      </c>
      <c r="H611" s="135">
        <f t="shared" si="241"/>
        <v>0.40761169944985709</v>
      </c>
      <c r="I611" s="135">
        <f t="shared" si="241"/>
        <v>0</v>
      </c>
      <c r="J611" s="135">
        <f t="shared" si="241"/>
        <v>0</v>
      </c>
      <c r="K611" s="52"/>
    </row>
    <row r="612" spans="2:11" x14ac:dyDescent="0.3">
      <c r="B612" s="51"/>
      <c r="C612" s="72">
        <v>607</v>
      </c>
      <c r="D612" s="135">
        <f t="shared" ref="D612:H612" si="242">D247</f>
        <v>12</v>
      </c>
      <c r="E612" s="135">
        <f t="shared" si="242"/>
        <v>-6</v>
      </c>
      <c r="F612" s="135">
        <f t="shared" si="242"/>
        <v>0</v>
      </c>
      <c r="G612" s="135">
        <f t="shared" si="242"/>
        <v>1.5206009925086217</v>
      </c>
      <c r="H612" s="135">
        <f t="shared" si="242"/>
        <v>0.40479611825317041</v>
      </c>
      <c r="I612" s="135">
        <f t="shared" si="241"/>
        <v>0</v>
      </c>
      <c r="J612" s="135">
        <f t="shared" si="241"/>
        <v>0</v>
      </c>
      <c r="K612" s="52"/>
    </row>
    <row r="613" spans="2:11" x14ac:dyDescent="0.3">
      <c r="B613" s="51"/>
      <c r="C613" s="72">
        <v>608</v>
      </c>
      <c r="D613" s="135">
        <f t="shared" ref="D613:H613" si="243">D248</f>
        <v>12.6</v>
      </c>
      <c r="E613" s="135">
        <f t="shared" si="243"/>
        <v>-8.6</v>
      </c>
      <c r="F613" s="135">
        <f t="shared" si="243"/>
        <v>0</v>
      </c>
      <c r="G613" s="135">
        <f t="shared" si="243"/>
        <v>1.4856130203737912</v>
      </c>
      <c r="H613" s="135">
        <f t="shared" si="243"/>
        <v>0.40199998694086375</v>
      </c>
      <c r="I613" s="135">
        <f t="shared" si="241"/>
        <v>0</v>
      </c>
      <c r="J613" s="135">
        <f t="shared" si="241"/>
        <v>0</v>
      </c>
      <c r="K613" s="52"/>
    </row>
    <row r="614" spans="2:11" x14ac:dyDescent="0.3">
      <c r="B614" s="51"/>
      <c r="C614" s="72">
        <v>609</v>
      </c>
      <c r="D614" s="135">
        <f t="shared" ref="D614:H614" si="244">D249</f>
        <v>12</v>
      </c>
      <c r="E614" s="135">
        <f t="shared" si="244"/>
        <v>-8.4</v>
      </c>
      <c r="F614" s="135">
        <f t="shared" si="244"/>
        <v>0</v>
      </c>
      <c r="G614" s="135">
        <f t="shared" si="244"/>
        <v>1.4848532541136197</v>
      </c>
      <c r="H614" s="135">
        <f t="shared" si="244"/>
        <v>0.39922317014586034</v>
      </c>
      <c r="I614" s="135">
        <f t="shared" si="241"/>
        <v>0</v>
      </c>
      <c r="J614" s="135">
        <f t="shared" si="241"/>
        <v>0</v>
      </c>
      <c r="K614" s="52"/>
    </row>
    <row r="615" spans="2:11" x14ac:dyDescent="0.3">
      <c r="B615" s="51"/>
      <c r="C615" s="72">
        <v>610</v>
      </c>
      <c r="D615" s="135">
        <f t="shared" ref="D615:H615" si="245">D250</f>
        <v>13.4</v>
      </c>
      <c r="E615" s="135">
        <f t="shared" si="245"/>
        <v>-16.600000000000001</v>
      </c>
      <c r="F615" s="135">
        <f t="shared" si="245"/>
        <v>0</v>
      </c>
      <c r="G615" s="135">
        <f t="shared" si="245"/>
        <v>0</v>
      </c>
      <c r="H615" s="135">
        <f t="shared" si="245"/>
        <v>0.39646553427631892</v>
      </c>
      <c r="I615" s="135">
        <f t="shared" si="241"/>
        <v>0</v>
      </c>
      <c r="J615" s="135">
        <f t="shared" si="241"/>
        <v>0</v>
      </c>
      <c r="K615" s="52"/>
    </row>
    <row r="616" spans="2:11" x14ac:dyDescent="0.3">
      <c r="B616" s="51"/>
      <c r="C616" s="72">
        <v>611</v>
      </c>
      <c r="D616" s="135">
        <f t="shared" ref="D616:H616" si="246">D251</f>
        <v>13.6</v>
      </c>
      <c r="E616" s="135">
        <f t="shared" si="246"/>
        <v>-12.6</v>
      </c>
      <c r="F616" s="135">
        <f t="shared" si="246"/>
        <v>0</v>
      </c>
      <c r="G616" s="135">
        <f t="shared" si="246"/>
        <v>1.4435504061235223</v>
      </c>
      <c r="H616" s="135">
        <f t="shared" si="246"/>
        <v>0.39372694678010189</v>
      </c>
      <c r="I616" s="135">
        <f t="shared" si="241"/>
        <v>0</v>
      </c>
      <c r="J616" s="135">
        <f t="shared" si="241"/>
        <v>0</v>
      </c>
      <c r="K616" s="52"/>
    </row>
    <row r="617" spans="2:11" x14ac:dyDescent="0.3">
      <c r="B617" s="51"/>
      <c r="C617" s="72">
        <v>612</v>
      </c>
      <c r="D617" s="135">
        <f t="shared" ref="D617:H617" si="247">D252</f>
        <v>14</v>
      </c>
      <c r="E617" s="135">
        <f t="shared" si="247"/>
        <v>-9.4</v>
      </c>
      <c r="F617" s="135">
        <f t="shared" si="247"/>
        <v>0</v>
      </c>
      <c r="G617" s="135">
        <f t="shared" si="247"/>
        <v>1.5302294817405733</v>
      </c>
      <c r="H617" s="135">
        <f t="shared" si="247"/>
        <v>0.39100727609698449</v>
      </c>
      <c r="I617" s="135">
        <f t="shared" si="241"/>
        <v>0</v>
      </c>
      <c r="J617" s="135">
        <f t="shared" si="241"/>
        <v>0</v>
      </c>
      <c r="K617" s="52"/>
    </row>
    <row r="618" spans="2:11" x14ac:dyDescent="0.3">
      <c r="B618" s="51"/>
      <c r="C618" s="72">
        <v>613</v>
      </c>
      <c r="D618" s="135">
        <f t="shared" ref="D618:H618" si="248">D253</f>
        <v>13.8</v>
      </c>
      <c r="E618" s="135">
        <f t="shared" si="248"/>
        <v>-11.6</v>
      </c>
      <c r="F618" s="135">
        <f t="shared" si="248"/>
        <v>0</v>
      </c>
      <c r="G618" s="135">
        <f t="shared" si="248"/>
        <v>1.4848302601284942</v>
      </c>
      <c r="H618" s="135">
        <f t="shared" si="248"/>
        <v>0.38830639155288676</v>
      </c>
      <c r="I618" s="135">
        <f t="shared" si="241"/>
        <v>0</v>
      </c>
      <c r="J618" s="135">
        <f t="shared" si="241"/>
        <v>0</v>
      </c>
      <c r="K618" s="52"/>
    </row>
    <row r="619" spans="2:11" x14ac:dyDescent="0.3">
      <c r="B619" s="51"/>
      <c r="C619" s="72">
        <v>614</v>
      </c>
      <c r="D619" s="135">
        <f t="shared" ref="D619:H619" si="249">D254</f>
        <v>15.2</v>
      </c>
      <c r="E619" s="135">
        <f t="shared" si="249"/>
        <v>-8.4</v>
      </c>
      <c r="F619" s="135">
        <f t="shared" si="249"/>
        <v>0</v>
      </c>
      <c r="G619" s="135">
        <f t="shared" si="249"/>
        <v>1.5949017339948646</v>
      </c>
      <c r="H619" s="135">
        <f t="shared" si="249"/>
        <v>0.38562416338135125</v>
      </c>
      <c r="I619" s="135">
        <f t="shared" si="241"/>
        <v>0</v>
      </c>
      <c r="J619" s="135">
        <f t="shared" si="241"/>
        <v>0</v>
      </c>
      <c r="K619" s="52"/>
    </row>
    <row r="620" spans="2:11" x14ac:dyDescent="0.3">
      <c r="B620" s="51"/>
      <c r="C620" s="72">
        <v>615</v>
      </c>
      <c r="D620" s="135">
        <f t="shared" ref="D620:H620" si="250">D255</f>
        <v>15.8</v>
      </c>
      <c r="E620" s="135">
        <f t="shared" si="250"/>
        <v>-9.1999999999999993</v>
      </c>
      <c r="F620" s="135">
        <f t="shared" si="250"/>
        <v>0</v>
      </c>
      <c r="G620" s="135">
        <f t="shared" si="250"/>
        <v>1.5983293768925033</v>
      </c>
      <c r="H620" s="135">
        <f t="shared" si="250"/>
        <v>0.38296046271319506</v>
      </c>
      <c r="I620" s="135">
        <f t="shared" si="241"/>
        <v>0</v>
      </c>
      <c r="J620" s="135">
        <f t="shared" si="241"/>
        <v>0</v>
      </c>
      <c r="K620" s="52"/>
    </row>
    <row r="621" spans="2:11" x14ac:dyDescent="0.3">
      <c r="B621" s="51"/>
      <c r="C621" s="72">
        <v>616</v>
      </c>
      <c r="D621" s="135">
        <f t="shared" ref="D621:H621" si="251">D256</f>
        <v>14.8</v>
      </c>
      <c r="E621" s="135">
        <f t="shared" si="251"/>
        <v>-8</v>
      </c>
      <c r="F621" s="135">
        <f t="shared" si="251"/>
        <v>0</v>
      </c>
      <c r="G621" s="135">
        <f t="shared" si="251"/>
        <v>1.6106820773289154</v>
      </c>
      <c r="H621" s="135">
        <f t="shared" si="251"/>
        <v>0.38031516156956702</v>
      </c>
      <c r="I621" s="135">
        <f t="shared" si="241"/>
        <v>0</v>
      </c>
      <c r="J621" s="135">
        <f t="shared" si="241"/>
        <v>0</v>
      </c>
      <c r="K621" s="52"/>
    </row>
    <row r="622" spans="2:11" x14ac:dyDescent="0.3">
      <c r="B622" s="51"/>
      <c r="C622" s="72">
        <v>617</v>
      </c>
      <c r="D622" s="135">
        <f t="shared" ref="D622:H622" si="252">D257</f>
        <v>15.6</v>
      </c>
      <c r="E622" s="135">
        <f t="shared" si="252"/>
        <v>-8.8000000000000007</v>
      </c>
      <c r="F622" s="135">
        <f t="shared" si="252"/>
        <v>0</v>
      </c>
      <c r="G622" s="135">
        <f t="shared" si="252"/>
        <v>1.6184643586574277</v>
      </c>
      <c r="H622" s="135">
        <f t="shared" si="252"/>
        <v>0.3776881328556605</v>
      </c>
      <c r="I622" s="135">
        <f t="shared" si="241"/>
        <v>0</v>
      </c>
      <c r="J622" s="135">
        <f t="shared" si="241"/>
        <v>0</v>
      </c>
      <c r="K622" s="52"/>
    </row>
    <row r="623" spans="2:11" x14ac:dyDescent="0.3">
      <c r="B623" s="51"/>
      <c r="C623" s="72">
        <v>618</v>
      </c>
      <c r="D623" s="135">
        <f t="shared" ref="D623:H623" si="253">D258</f>
        <v>14.4</v>
      </c>
      <c r="E623" s="135">
        <f t="shared" si="253"/>
        <v>-9</v>
      </c>
      <c r="F623" s="135">
        <f t="shared" si="253"/>
        <v>0</v>
      </c>
      <c r="G623" s="135">
        <f t="shared" si="253"/>
        <v>1.5942221497081388</v>
      </c>
      <c r="H623" s="135">
        <f t="shared" si="253"/>
        <v>0.37507925035458251</v>
      </c>
      <c r="I623" s="135">
        <f t="shared" si="241"/>
        <v>0</v>
      </c>
      <c r="J623" s="135">
        <f t="shared" si="241"/>
        <v>0</v>
      </c>
      <c r="K623" s="52"/>
    </row>
    <row r="624" spans="2:11" x14ac:dyDescent="0.3">
      <c r="B624" s="51"/>
      <c r="C624" s="72">
        <v>619</v>
      </c>
      <c r="D624" s="135">
        <f t="shared" ref="D624:H624" si="254">D259</f>
        <v>14.2</v>
      </c>
      <c r="E624" s="135">
        <f t="shared" si="254"/>
        <v>-6.4</v>
      </c>
      <c r="F624" s="135">
        <f t="shared" si="254"/>
        <v>0</v>
      </c>
      <c r="G624" s="135">
        <f t="shared" si="254"/>
        <v>1.656754381680936</v>
      </c>
      <c r="H624" s="135">
        <f t="shared" si="254"/>
        <v>0.37248838872128509</v>
      </c>
      <c r="I624" s="135">
        <f t="shared" si="241"/>
        <v>0</v>
      </c>
      <c r="J624" s="135">
        <f t="shared" si="241"/>
        <v>0</v>
      </c>
      <c r="K624" s="52"/>
    </row>
    <row r="625" spans="2:11" x14ac:dyDescent="0.3">
      <c r="B625" s="51"/>
      <c r="C625" s="72">
        <v>620</v>
      </c>
      <c r="D625" s="135">
        <f t="shared" ref="D625:H625" si="255">D260</f>
        <v>14.4</v>
      </c>
      <c r="E625" s="135">
        <f t="shared" si="255"/>
        <v>-10</v>
      </c>
      <c r="F625" s="135">
        <f t="shared" si="255"/>
        <v>0</v>
      </c>
      <c r="G625" s="135">
        <f t="shared" si="255"/>
        <v>1.5860538216149456</v>
      </c>
      <c r="H625" s="135">
        <f t="shared" si="255"/>
        <v>0.36991542347654172</v>
      </c>
      <c r="I625" s="135">
        <f t="shared" si="241"/>
        <v>0</v>
      </c>
      <c r="J625" s="135">
        <f t="shared" si="241"/>
        <v>0</v>
      </c>
      <c r="K625" s="52"/>
    </row>
    <row r="626" spans="2:11" x14ac:dyDescent="0.3">
      <c r="B626" s="51"/>
      <c r="C626" s="72">
        <v>621</v>
      </c>
      <c r="D626" s="135">
        <f t="shared" ref="D626:H626" si="256">D261</f>
        <v>14.6</v>
      </c>
      <c r="E626" s="135">
        <f t="shared" si="256"/>
        <v>-13</v>
      </c>
      <c r="F626" s="135">
        <f t="shared" si="256"/>
        <v>0</v>
      </c>
      <c r="G626" s="135">
        <f t="shared" si="256"/>
        <v>1.5286066396662816</v>
      </c>
      <c r="H626" s="135">
        <f t="shared" si="256"/>
        <v>0.36736023100096671</v>
      </c>
      <c r="I626" s="135">
        <f t="shared" si="241"/>
        <v>0</v>
      </c>
      <c r="J626" s="135">
        <f t="shared" si="241"/>
        <v>0</v>
      </c>
      <c r="K626" s="52"/>
    </row>
    <row r="627" spans="2:11" x14ac:dyDescent="0.3">
      <c r="B627" s="51"/>
      <c r="C627" s="72">
        <v>622</v>
      </c>
      <c r="D627" s="135">
        <f t="shared" ref="D627:J642" si="257">D262</f>
        <v>14.4</v>
      </c>
      <c r="E627" s="135">
        <f t="shared" si="257"/>
        <v>-12.4</v>
      </c>
      <c r="F627" s="135">
        <f t="shared" si="257"/>
        <v>0</v>
      </c>
      <c r="G627" s="135">
        <f t="shared" si="257"/>
        <v>1.5446619099647674</v>
      </c>
      <c r="H627" s="135">
        <f t="shared" si="257"/>
        <v>0.36482268852907596</v>
      </c>
      <c r="I627" s="135">
        <f t="shared" si="257"/>
        <v>0</v>
      </c>
      <c r="J627" s="135">
        <f t="shared" si="257"/>
        <v>0</v>
      </c>
      <c r="K627" s="52"/>
    </row>
    <row r="628" spans="2:11" x14ac:dyDescent="0.3">
      <c r="B628" s="51"/>
      <c r="C628" s="72">
        <v>623</v>
      </c>
      <c r="D628" s="135">
        <f t="shared" ref="D628:H628" si="258">D263</f>
        <v>14.2</v>
      </c>
      <c r="E628" s="135">
        <f t="shared" si="258"/>
        <v>-9</v>
      </c>
      <c r="F628" s="135">
        <f t="shared" si="258"/>
        <v>0</v>
      </c>
      <c r="G628" s="135">
        <f t="shared" si="258"/>
        <v>1.6260343785378109</v>
      </c>
      <c r="H628" s="135">
        <f t="shared" si="258"/>
        <v>0.36230267414338851</v>
      </c>
      <c r="I628" s="135">
        <f t="shared" si="257"/>
        <v>0</v>
      </c>
      <c r="J628" s="135">
        <f t="shared" si="257"/>
        <v>0</v>
      </c>
      <c r="K628" s="52"/>
    </row>
    <row r="629" spans="2:11" x14ac:dyDescent="0.3">
      <c r="B629" s="51"/>
      <c r="C629" s="72">
        <v>624</v>
      </c>
      <c r="D629" s="135">
        <f t="shared" ref="D629:H629" si="259">D264</f>
        <v>14</v>
      </c>
      <c r="E629" s="135">
        <f t="shared" si="259"/>
        <v>-11</v>
      </c>
      <c r="F629" s="135">
        <f t="shared" si="259"/>
        <v>0</v>
      </c>
      <c r="G629" s="135">
        <f t="shared" si="259"/>
        <v>1.5814720588501718</v>
      </c>
      <c r="H629" s="135">
        <f t="shared" si="259"/>
        <v>0.35980006676856896</v>
      </c>
      <c r="I629" s="135">
        <f t="shared" si="257"/>
        <v>0</v>
      </c>
      <c r="J629" s="135">
        <f t="shared" si="257"/>
        <v>0</v>
      </c>
      <c r="K629" s="52"/>
    </row>
    <row r="630" spans="2:11" x14ac:dyDescent="0.3">
      <c r="B630" s="51"/>
      <c r="C630" s="72">
        <v>625</v>
      </c>
      <c r="D630" s="135">
        <f t="shared" ref="D630:H630" si="260">D265</f>
        <v>12.8</v>
      </c>
      <c r="E630" s="135">
        <f t="shared" si="260"/>
        <v>-13</v>
      </c>
      <c r="F630" s="135">
        <f t="shared" si="260"/>
        <v>0</v>
      </c>
      <c r="G630" s="135">
        <f t="shared" si="260"/>
        <v>0</v>
      </c>
      <c r="H630" s="135">
        <f t="shared" si="260"/>
        <v>0.35731474616561026</v>
      </c>
      <c r="I630" s="135">
        <f t="shared" si="257"/>
        <v>0</v>
      </c>
      <c r="J630" s="135">
        <f t="shared" si="257"/>
        <v>0</v>
      </c>
      <c r="K630" s="52"/>
    </row>
    <row r="631" spans="2:11" x14ac:dyDescent="0.3">
      <c r="B631" s="51"/>
      <c r="C631" s="72">
        <v>626</v>
      </c>
      <c r="D631" s="135">
        <f t="shared" ref="D631:H631" si="261">D266</f>
        <v>13.2</v>
      </c>
      <c r="E631" s="135">
        <f t="shared" si="261"/>
        <v>-15.4</v>
      </c>
      <c r="F631" s="135">
        <f t="shared" si="261"/>
        <v>0</v>
      </c>
      <c r="G631" s="135">
        <f t="shared" si="261"/>
        <v>0</v>
      </c>
      <c r="H631" s="135">
        <f t="shared" si="261"/>
        <v>0.35484659292605697</v>
      </c>
      <c r="I631" s="135">
        <f t="shared" si="257"/>
        <v>0</v>
      </c>
      <c r="J631" s="135">
        <f t="shared" si="257"/>
        <v>0</v>
      </c>
      <c r="K631" s="52"/>
    </row>
    <row r="632" spans="2:11" x14ac:dyDescent="0.3">
      <c r="B632" s="51"/>
      <c r="C632" s="72">
        <v>627</v>
      </c>
      <c r="D632" s="135">
        <f t="shared" ref="D632:H632" si="262">D267</f>
        <v>15</v>
      </c>
      <c r="E632" s="135">
        <f t="shared" si="262"/>
        <v>-16</v>
      </c>
      <c r="F632" s="135">
        <f t="shared" si="262"/>
        <v>0</v>
      </c>
      <c r="G632" s="135">
        <f t="shared" si="262"/>
        <v>0</v>
      </c>
      <c r="H632" s="135">
        <f t="shared" si="262"/>
        <v>0.352395488466268</v>
      </c>
      <c r="I632" s="135">
        <f t="shared" si="257"/>
        <v>0</v>
      </c>
      <c r="J632" s="135">
        <f t="shared" si="257"/>
        <v>0</v>
      </c>
      <c r="K632" s="52"/>
    </row>
    <row r="633" spans="2:11" x14ac:dyDescent="0.3">
      <c r="B633" s="51"/>
      <c r="C633" s="72">
        <v>628</v>
      </c>
      <c r="D633" s="135">
        <f t="shared" ref="D633:H633" si="263">D268</f>
        <v>15.6</v>
      </c>
      <c r="E633" s="135">
        <f t="shared" si="263"/>
        <v>-13.4</v>
      </c>
      <c r="F633" s="135">
        <f t="shared" si="263"/>
        <v>0</v>
      </c>
      <c r="G633" s="135">
        <f t="shared" si="263"/>
        <v>1.5885382680411755</v>
      </c>
      <c r="H633" s="135">
        <f t="shared" si="263"/>
        <v>0.34996131502171929</v>
      </c>
      <c r="I633" s="135">
        <f t="shared" si="257"/>
        <v>0</v>
      </c>
      <c r="J633" s="135">
        <f t="shared" si="257"/>
        <v>0</v>
      </c>
      <c r="K633" s="52"/>
    </row>
    <row r="634" spans="2:11" x14ac:dyDescent="0.3">
      <c r="B634" s="51"/>
      <c r="C634" s="72">
        <v>629</v>
      </c>
      <c r="D634" s="135">
        <f t="shared" ref="D634:H634" si="264">D269</f>
        <v>16.399999999999999</v>
      </c>
      <c r="E634" s="135">
        <f t="shared" si="264"/>
        <v>-12.8</v>
      </c>
      <c r="F634" s="135">
        <f t="shared" si="264"/>
        <v>0</v>
      </c>
      <c r="G634" s="135">
        <f t="shared" si="264"/>
        <v>1.6282431688974162</v>
      </c>
      <c r="H634" s="135">
        <f t="shared" si="264"/>
        <v>0.34754395564134588</v>
      </c>
      <c r="I634" s="135">
        <f t="shared" si="257"/>
        <v>0</v>
      </c>
      <c r="J634" s="135">
        <f t="shared" si="257"/>
        <v>0</v>
      </c>
      <c r="K634" s="52"/>
    </row>
    <row r="635" spans="2:11" x14ac:dyDescent="0.3">
      <c r="B635" s="51"/>
      <c r="C635" s="72">
        <v>630</v>
      </c>
      <c r="D635" s="135">
        <f t="shared" ref="D635:H635" si="265">D270</f>
        <v>15</v>
      </c>
      <c r="E635" s="135">
        <f t="shared" si="265"/>
        <v>-9.8000000000000007</v>
      </c>
      <c r="F635" s="135">
        <f t="shared" si="265"/>
        <v>0</v>
      </c>
      <c r="G635" s="135">
        <f t="shared" si="265"/>
        <v>1.6729800471734659</v>
      </c>
      <c r="H635" s="135">
        <f t="shared" si="265"/>
        <v>0.34514329418192269</v>
      </c>
      <c r="I635" s="135">
        <f t="shared" si="257"/>
        <v>0</v>
      </c>
      <c r="J635" s="135">
        <f t="shared" si="257"/>
        <v>0</v>
      </c>
      <c r="K635" s="52"/>
    </row>
    <row r="636" spans="2:11" x14ac:dyDescent="0.3">
      <c r="B636" s="51"/>
      <c r="C636" s="72">
        <v>631</v>
      </c>
      <c r="D636" s="135">
        <f t="shared" ref="D636:H636" si="266">D271</f>
        <v>12.6</v>
      </c>
      <c r="E636" s="135">
        <f t="shared" si="266"/>
        <v>-1.8</v>
      </c>
      <c r="F636" s="135">
        <f t="shared" si="266"/>
        <v>0</v>
      </c>
      <c r="G636" s="135">
        <f t="shared" si="266"/>
        <v>1.8148598130014477</v>
      </c>
      <c r="H636" s="135">
        <f t="shared" si="266"/>
        <v>0.34275921530248465</v>
      </c>
      <c r="I636" s="135">
        <f t="shared" si="257"/>
        <v>0</v>
      </c>
      <c r="J636" s="135">
        <f t="shared" si="257"/>
        <v>0</v>
      </c>
      <c r="K636" s="52"/>
    </row>
    <row r="637" spans="2:11" x14ac:dyDescent="0.3">
      <c r="B637" s="51"/>
      <c r="C637" s="72">
        <v>632</v>
      </c>
      <c r="D637" s="135">
        <f t="shared" ref="D637:H637" si="267">D272</f>
        <v>13.4</v>
      </c>
      <c r="E637" s="135">
        <f t="shared" si="267"/>
        <v>-9.1999999999999993</v>
      </c>
      <c r="F637" s="135">
        <f t="shared" si="267"/>
        <v>0</v>
      </c>
      <c r="G637" s="135">
        <f t="shared" si="267"/>
        <v>1.6611824516706863</v>
      </c>
      <c r="H637" s="135">
        <f t="shared" si="267"/>
        <v>0.34039160445878475</v>
      </c>
      <c r="I637" s="135">
        <f t="shared" si="257"/>
        <v>0</v>
      </c>
      <c r="J637" s="135">
        <f t="shared" si="257"/>
        <v>0</v>
      </c>
      <c r="K637" s="52"/>
    </row>
    <row r="638" spans="2:11" x14ac:dyDescent="0.3">
      <c r="B638" s="51"/>
      <c r="C638" s="72">
        <v>633</v>
      </c>
      <c r="D638" s="135">
        <f t="shared" ref="D638:H638" si="268">D273</f>
        <v>14</v>
      </c>
      <c r="E638" s="135">
        <f t="shared" si="268"/>
        <v>-10</v>
      </c>
      <c r="F638" s="135">
        <f t="shared" si="268"/>
        <v>0</v>
      </c>
      <c r="G638" s="135">
        <f t="shared" si="268"/>
        <v>1.6622837370979442</v>
      </c>
      <c r="H638" s="135">
        <f t="shared" si="268"/>
        <v>0.33804034789779103</v>
      </c>
      <c r="I638" s="135">
        <f t="shared" si="257"/>
        <v>0</v>
      </c>
      <c r="J638" s="135">
        <f t="shared" si="257"/>
        <v>0</v>
      </c>
      <c r="K638" s="52"/>
    </row>
    <row r="639" spans="2:11" x14ac:dyDescent="0.3">
      <c r="B639" s="51"/>
      <c r="C639" s="72">
        <v>634</v>
      </c>
      <c r="D639" s="135">
        <f t="shared" ref="D639:H639" si="269">D274</f>
        <v>13.2</v>
      </c>
      <c r="E639" s="135">
        <f t="shared" si="269"/>
        <v>-8</v>
      </c>
      <c r="F639" s="135">
        <f t="shared" si="269"/>
        <v>0</v>
      </c>
      <c r="G639" s="135">
        <f t="shared" si="269"/>
        <v>1.6974531606864198</v>
      </c>
      <c r="H639" s="135">
        <f t="shared" si="269"/>
        <v>0.33570533265222108</v>
      </c>
      <c r="I639" s="135">
        <f t="shared" si="257"/>
        <v>0</v>
      </c>
      <c r="J639" s="135">
        <f t="shared" si="257"/>
        <v>0</v>
      </c>
      <c r="K639" s="52"/>
    </row>
    <row r="640" spans="2:11" x14ac:dyDescent="0.3">
      <c r="B640" s="51"/>
      <c r="C640" s="72">
        <v>635</v>
      </c>
      <c r="D640" s="135">
        <f t="shared" ref="D640:H640" si="270">D275</f>
        <v>14</v>
      </c>
      <c r="E640" s="135">
        <f t="shared" si="270"/>
        <v>-9</v>
      </c>
      <c r="F640" s="135">
        <f t="shared" si="270"/>
        <v>0</v>
      </c>
      <c r="G640" s="135">
        <f t="shared" si="270"/>
        <v>1.6983783786635167</v>
      </c>
      <c r="H640" s="135">
        <f t="shared" si="270"/>
        <v>0.33338644653511446</v>
      </c>
      <c r="I640" s="135">
        <f t="shared" si="257"/>
        <v>0</v>
      </c>
      <c r="J640" s="135">
        <f t="shared" si="257"/>
        <v>0</v>
      </c>
      <c r="K640" s="52"/>
    </row>
    <row r="641" spans="2:11" x14ac:dyDescent="0.3">
      <c r="B641" s="51"/>
      <c r="C641" s="72">
        <v>636</v>
      </c>
      <c r="D641" s="135">
        <f t="shared" ref="D641:H641" si="271">D276</f>
        <v>13.8</v>
      </c>
      <c r="E641" s="135">
        <f t="shared" si="271"/>
        <v>-8.8000000000000007</v>
      </c>
      <c r="F641" s="135">
        <f t="shared" si="271"/>
        <v>0</v>
      </c>
      <c r="G641" s="135">
        <f t="shared" si="271"/>
        <v>1.7040773663447764</v>
      </c>
      <c r="H641" s="135">
        <f t="shared" si="271"/>
        <v>0.33108357813444278</v>
      </c>
      <c r="I641" s="135">
        <f t="shared" si="257"/>
        <v>0</v>
      </c>
      <c r="J641" s="135">
        <f t="shared" si="257"/>
        <v>0</v>
      </c>
      <c r="K641" s="52"/>
    </row>
    <row r="642" spans="2:11" x14ac:dyDescent="0.3">
      <c r="B642" s="51"/>
      <c r="C642" s="72">
        <v>637</v>
      </c>
      <c r="D642" s="135">
        <f t="shared" ref="D642:H642" si="272">D277</f>
        <v>14.4</v>
      </c>
      <c r="E642" s="135">
        <f t="shared" si="272"/>
        <v>-8.6</v>
      </c>
      <c r="F642" s="135">
        <f t="shared" si="272"/>
        <v>0</v>
      </c>
      <c r="G642" s="135">
        <f t="shared" si="272"/>
        <v>1.7294333190171276</v>
      </c>
      <c r="H642" s="135">
        <f t="shared" si="272"/>
        <v>0.32879661680775668</v>
      </c>
      <c r="I642" s="135">
        <f t="shared" si="257"/>
        <v>0</v>
      </c>
      <c r="J642" s="135">
        <f t="shared" si="257"/>
        <v>0</v>
      </c>
      <c r="K642" s="52"/>
    </row>
    <row r="643" spans="2:11" x14ac:dyDescent="0.3">
      <c r="B643" s="51"/>
      <c r="C643" s="72">
        <v>638</v>
      </c>
      <c r="D643" s="135">
        <f t="shared" ref="D643:J658" si="273">D278</f>
        <v>15.8</v>
      </c>
      <c r="E643" s="135">
        <f t="shared" si="273"/>
        <v>-14</v>
      </c>
      <c r="F643" s="135">
        <f t="shared" si="273"/>
        <v>0</v>
      </c>
      <c r="G643" s="135">
        <f t="shared" si="273"/>
        <v>1.6358644342651403</v>
      </c>
      <c r="H643" s="135">
        <f t="shared" si="273"/>
        <v>0.32652545267687</v>
      </c>
      <c r="I643" s="135">
        <f t="shared" si="273"/>
        <v>0</v>
      </c>
      <c r="J643" s="135">
        <f t="shared" si="273"/>
        <v>0</v>
      </c>
      <c r="K643" s="52"/>
    </row>
    <row r="644" spans="2:11" x14ac:dyDescent="0.3">
      <c r="B644" s="51"/>
      <c r="C644" s="72">
        <v>639</v>
      </c>
      <c r="D644" s="135">
        <f t="shared" ref="D644:H644" si="274">D279</f>
        <v>16.600000000000001</v>
      </c>
      <c r="E644" s="135">
        <f t="shared" si="274"/>
        <v>-11.4</v>
      </c>
      <c r="F644" s="135">
        <f t="shared" si="274"/>
        <v>0</v>
      </c>
      <c r="G644" s="135">
        <f t="shared" si="274"/>
        <v>1.725441690267183</v>
      </c>
      <c r="H644" s="135">
        <f t="shared" si="274"/>
        <v>0.32426997662258056</v>
      </c>
      <c r="I644" s="135">
        <f t="shared" si="273"/>
        <v>0</v>
      </c>
      <c r="J644" s="135">
        <f t="shared" si="273"/>
        <v>0</v>
      </c>
      <c r="K644" s="52"/>
    </row>
    <row r="645" spans="2:11" x14ac:dyDescent="0.3">
      <c r="B645" s="51"/>
      <c r="C645" s="72">
        <v>640</v>
      </c>
      <c r="D645" s="135">
        <f t="shared" ref="D645:H645" si="275">D280</f>
        <v>17.2</v>
      </c>
      <c r="E645" s="135">
        <f t="shared" si="275"/>
        <v>-8.8000000000000007</v>
      </c>
      <c r="F645" s="135">
        <f t="shared" si="275"/>
        <v>0</v>
      </c>
      <c r="G645" s="135">
        <f t="shared" si="275"/>
        <v>1.810617138814026</v>
      </c>
      <c r="H645" s="135">
        <f t="shared" si="275"/>
        <v>0.32203008027942787</v>
      </c>
      <c r="I645" s="135">
        <f t="shared" si="273"/>
        <v>0</v>
      </c>
      <c r="J645" s="135">
        <f t="shared" si="273"/>
        <v>0</v>
      </c>
      <c r="K645" s="52"/>
    </row>
    <row r="646" spans="2:11" x14ac:dyDescent="0.3">
      <c r="B646" s="51"/>
      <c r="C646" s="72">
        <v>641</v>
      </c>
      <c r="D646" s="135">
        <f t="shared" ref="D646:H646" si="276">D281</f>
        <v>15.6</v>
      </c>
      <c r="E646" s="135">
        <f t="shared" si="276"/>
        <v>-7.2</v>
      </c>
      <c r="F646" s="135">
        <f t="shared" si="276"/>
        <v>0</v>
      </c>
      <c r="G646" s="135">
        <f t="shared" si="276"/>
        <v>1.8159850196463465</v>
      </c>
      <c r="H646" s="135">
        <f t="shared" si="276"/>
        <v>0.319805656030486</v>
      </c>
      <c r="I646" s="135">
        <f t="shared" si="273"/>
        <v>0</v>
      </c>
      <c r="J646" s="135">
        <f t="shared" si="273"/>
        <v>0</v>
      </c>
      <c r="K646" s="52"/>
    </row>
    <row r="647" spans="2:11" x14ac:dyDescent="0.3">
      <c r="B647" s="51"/>
      <c r="C647" s="72">
        <v>642</v>
      </c>
      <c r="D647" s="135">
        <f t="shared" ref="D647:H647" si="277">D282</f>
        <v>13.2</v>
      </c>
      <c r="E647" s="135">
        <f t="shared" si="277"/>
        <v>-5.2</v>
      </c>
      <c r="F647" s="135">
        <f t="shared" si="277"/>
        <v>0</v>
      </c>
      <c r="G647" s="135">
        <f t="shared" si="277"/>
        <v>1.8111671054363156</v>
      </c>
      <c r="H647" s="135">
        <f t="shared" si="277"/>
        <v>0.31759659700219373</v>
      </c>
      <c r="I647" s="135">
        <f t="shared" si="273"/>
        <v>0</v>
      </c>
      <c r="J647" s="135">
        <f t="shared" si="273"/>
        <v>0</v>
      </c>
      <c r="K647" s="52"/>
    </row>
    <row r="648" spans="2:11" x14ac:dyDescent="0.3">
      <c r="B648" s="51"/>
      <c r="C648" s="72">
        <v>643</v>
      </c>
      <c r="D648" s="135">
        <f t="shared" ref="D648:H648" si="278">D283</f>
        <v>12.2</v>
      </c>
      <c r="E648" s="135">
        <f t="shared" si="278"/>
        <v>-5.4</v>
      </c>
      <c r="F648" s="135">
        <f t="shared" si="278"/>
        <v>0.7</v>
      </c>
      <c r="G648" s="135">
        <f t="shared" si="278"/>
        <v>1.7859938843761178</v>
      </c>
      <c r="H648" s="135">
        <f t="shared" si="278"/>
        <v>0.3178079132628841</v>
      </c>
      <c r="I648" s="135">
        <f t="shared" si="273"/>
        <v>0</v>
      </c>
      <c r="J648" s="135">
        <f t="shared" si="273"/>
        <v>0</v>
      </c>
      <c r="K648" s="52"/>
    </row>
    <row r="649" spans="2:11" x14ac:dyDescent="0.3">
      <c r="B649" s="51"/>
      <c r="C649" s="72">
        <v>644</v>
      </c>
      <c r="D649" s="135">
        <f t="shared" ref="D649:H649" si="279">D284</f>
        <v>14</v>
      </c>
      <c r="E649" s="135">
        <f t="shared" si="279"/>
        <v>-0.6</v>
      </c>
      <c r="F649" s="135">
        <f t="shared" si="279"/>
        <v>0.1</v>
      </c>
      <c r="G649" s="135">
        <f t="shared" si="279"/>
        <v>1.9578338032952376</v>
      </c>
      <c r="H649" s="135">
        <f t="shared" si="279"/>
        <v>0.31400744361238098</v>
      </c>
      <c r="I649" s="135">
        <f t="shared" si="273"/>
        <v>0</v>
      </c>
      <c r="J649" s="135">
        <f t="shared" si="273"/>
        <v>0</v>
      </c>
      <c r="K649" s="52"/>
    </row>
    <row r="650" spans="2:11" x14ac:dyDescent="0.3">
      <c r="B650" s="51"/>
      <c r="C650" s="72">
        <v>645</v>
      </c>
      <c r="D650" s="135">
        <f t="shared" ref="D650:H650" si="280">D285</f>
        <v>10</v>
      </c>
      <c r="E650" s="135">
        <f t="shared" si="280"/>
        <v>-1.8</v>
      </c>
      <c r="F650" s="135">
        <f t="shared" si="280"/>
        <v>0</v>
      </c>
      <c r="G650" s="135">
        <f t="shared" si="280"/>
        <v>1.8311067873747351</v>
      </c>
      <c r="H650" s="135">
        <f t="shared" si="280"/>
        <v>0.31120375560939645</v>
      </c>
      <c r="I650" s="135">
        <f t="shared" si="273"/>
        <v>0</v>
      </c>
      <c r="J650" s="135">
        <f t="shared" si="273"/>
        <v>0</v>
      </c>
      <c r="K650" s="52"/>
    </row>
    <row r="651" spans="2:11" x14ac:dyDescent="0.3">
      <c r="B651" s="51"/>
      <c r="C651" s="72">
        <v>646</v>
      </c>
      <c r="D651" s="135">
        <f t="shared" ref="D651:H651" si="281">D286</f>
        <v>13</v>
      </c>
      <c r="E651" s="135">
        <f t="shared" si="281"/>
        <v>-8</v>
      </c>
      <c r="F651" s="135">
        <f t="shared" si="281"/>
        <v>0</v>
      </c>
      <c r="G651" s="135">
        <f t="shared" si="281"/>
        <v>1.7544850969694485</v>
      </c>
      <c r="H651" s="135">
        <f t="shared" si="281"/>
        <v>0.30893808164197861</v>
      </c>
      <c r="I651" s="135">
        <f t="shared" si="273"/>
        <v>0</v>
      </c>
      <c r="J651" s="135">
        <f t="shared" si="273"/>
        <v>0</v>
      </c>
      <c r="K651" s="52"/>
    </row>
    <row r="652" spans="2:11" x14ac:dyDescent="0.3">
      <c r="B652" s="51"/>
      <c r="C652" s="72">
        <v>647</v>
      </c>
      <c r="D652" s="135">
        <f t="shared" ref="D652:H652" si="282">D287</f>
        <v>14.8</v>
      </c>
      <c r="E652" s="135">
        <f t="shared" si="282"/>
        <v>-9</v>
      </c>
      <c r="F652" s="135">
        <f t="shared" si="282"/>
        <v>0</v>
      </c>
      <c r="G652" s="135">
        <f t="shared" si="282"/>
        <v>1.7792376470866063</v>
      </c>
      <c r="H652" s="135">
        <f t="shared" si="282"/>
        <v>0.30678287728296866</v>
      </c>
      <c r="I652" s="135">
        <f t="shared" si="273"/>
        <v>0</v>
      </c>
      <c r="J652" s="135">
        <f t="shared" si="273"/>
        <v>0</v>
      </c>
      <c r="K652" s="52"/>
    </row>
    <row r="653" spans="2:11" x14ac:dyDescent="0.3">
      <c r="B653" s="51"/>
      <c r="C653" s="72">
        <v>648</v>
      </c>
      <c r="D653" s="135">
        <f t="shared" ref="D653:H653" si="283">D288</f>
        <v>15.8</v>
      </c>
      <c r="E653" s="135">
        <f t="shared" si="283"/>
        <v>-8.4</v>
      </c>
      <c r="F653" s="135">
        <f t="shared" si="283"/>
        <v>0</v>
      </c>
      <c r="G653" s="135">
        <f t="shared" si="283"/>
        <v>1.8244217712276896</v>
      </c>
      <c r="H653" s="135">
        <f t="shared" si="283"/>
        <v>0.30465989495744522</v>
      </c>
      <c r="I653" s="135">
        <f t="shared" si="273"/>
        <v>0</v>
      </c>
      <c r="J653" s="135">
        <f t="shared" si="273"/>
        <v>0</v>
      </c>
      <c r="K653" s="52"/>
    </row>
    <row r="654" spans="2:11" x14ac:dyDescent="0.3">
      <c r="B654" s="51"/>
      <c r="C654" s="72">
        <v>649</v>
      </c>
      <c r="D654" s="135">
        <f t="shared" ref="D654:H654" si="284">D289</f>
        <v>15.6</v>
      </c>
      <c r="E654" s="135">
        <f t="shared" si="284"/>
        <v>-4.5999999999999996</v>
      </c>
      <c r="F654" s="135">
        <f t="shared" si="284"/>
        <v>0</v>
      </c>
      <c r="G654" s="135">
        <f t="shared" si="284"/>
        <v>1.920953727298673</v>
      </c>
      <c r="H654" s="135">
        <f t="shared" si="284"/>
        <v>0.30255474632787333</v>
      </c>
      <c r="I654" s="135">
        <f t="shared" si="273"/>
        <v>0</v>
      </c>
      <c r="J654" s="135">
        <f t="shared" si="273"/>
        <v>0</v>
      </c>
      <c r="K654" s="52"/>
    </row>
    <row r="655" spans="2:11" x14ac:dyDescent="0.3">
      <c r="B655" s="51"/>
      <c r="C655" s="72">
        <v>650</v>
      </c>
      <c r="D655" s="135">
        <f t="shared" ref="D655:H655" si="285">D290</f>
        <v>15.2</v>
      </c>
      <c r="E655" s="135">
        <f t="shared" si="285"/>
        <v>-7</v>
      </c>
      <c r="F655" s="135">
        <f t="shared" si="285"/>
        <v>0</v>
      </c>
      <c r="G655" s="135">
        <f t="shared" si="285"/>
        <v>1.853406590060013</v>
      </c>
      <c r="H655" s="135">
        <f t="shared" si="285"/>
        <v>0.30046471841452027</v>
      </c>
      <c r="I655" s="135">
        <f t="shared" si="273"/>
        <v>0</v>
      </c>
      <c r="J655" s="135">
        <f t="shared" si="273"/>
        <v>0</v>
      </c>
      <c r="K655" s="52"/>
    </row>
    <row r="656" spans="2:11" x14ac:dyDescent="0.3">
      <c r="B656" s="51"/>
      <c r="C656" s="72">
        <v>651</v>
      </c>
      <c r="D656" s="135">
        <f t="shared" ref="D656:H656" si="286">D291</f>
        <v>12.2</v>
      </c>
      <c r="E656" s="135">
        <f t="shared" si="286"/>
        <v>-2.8</v>
      </c>
      <c r="F656" s="135">
        <f t="shared" si="286"/>
        <v>3.8</v>
      </c>
      <c r="G656" s="135">
        <f t="shared" si="286"/>
        <v>1.8883789439659027</v>
      </c>
      <c r="H656" s="135">
        <f t="shared" si="286"/>
        <v>0.35681795851518772</v>
      </c>
      <c r="I656" s="135">
        <f t="shared" si="273"/>
        <v>0</v>
      </c>
      <c r="J656" s="135">
        <f t="shared" si="273"/>
        <v>0</v>
      </c>
      <c r="K656" s="52"/>
    </row>
    <row r="657" spans="2:11" x14ac:dyDescent="0.3">
      <c r="B657" s="51"/>
      <c r="C657" s="72">
        <v>652</v>
      </c>
      <c r="D657" s="135">
        <f t="shared" ref="D657:H657" si="287">D292</f>
        <v>12.4</v>
      </c>
      <c r="E657" s="135">
        <f t="shared" si="287"/>
        <v>-1.6</v>
      </c>
      <c r="F657" s="135">
        <f t="shared" si="287"/>
        <v>5.4</v>
      </c>
      <c r="G657" s="135">
        <f t="shared" si="287"/>
        <v>1.9285247187262886</v>
      </c>
      <c r="H657" s="135">
        <f t="shared" si="287"/>
        <v>0.50094835429651363</v>
      </c>
      <c r="I657" s="135">
        <f t="shared" si="273"/>
        <v>0</v>
      </c>
      <c r="J657" s="135">
        <f t="shared" si="273"/>
        <v>0</v>
      </c>
      <c r="K657" s="52"/>
    </row>
    <row r="658" spans="2:11" x14ac:dyDescent="0.3">
      <c r="B658" s="51"/>
      <c r="C658" s="72">
        <v>653</v>
      </c>
      <c r="D658" s="135">
        <f t="shared" ref="D658:H658" si="288">D293</f>
        <v>10</v>
      </c>
      <c r="E658" s="135">
        <f t="shared" si="288"/>
        <v>0.6</v>
      </c>
      <c r="F658" s="135">
        <f t="shared" si="288"/>
        <v>0</v>
      </c>
      <c r="G658" s="135">
        <f t="shared" si="288"/>
        <v>1.9273265528687036</v>
      </c>
      <c r="H658" s="135">
        <f t="shared" si="288"/>
        <v>0.40662124796077542</v>
      </c>
      <c r="I658" s="135">
        <f t="shared" si="273"/>
        <v>0</v>
      </c>
      <c r="J658" s="135">
        <f t="shared" si="273"/>
        <v>0</v>
      </c>
      <c r="K658" s="52"/>
    </row>
    <row r="659" spans="2:11" x14ac:dyDescent="0.3">
      <c r="B659" s="51"/>
      <c r="C659" s="72">
        <v>654</v>
      </c>
      <c r="D659" s="135">
        <f t="shared" ref="D659:J674" si="289">D294</f>
        <v>11</v>
      </c>
      <c r="E659" s="135">
        <f t="shared" si="289"/>
        <v>0.6</v>
      </c>
      <c r="F659" s="135">
        <f t="shared" si="289"/>
        <v>0</v>
      </c>
      <c r="G659" s="135">
        <f t="shared" si="289"/>
        <v>1.9570695750143221</v>
      </c>
      <c r="H659" s="135">
        <f t="shared" si="289"/>
        <v>0.3879994687268658</v>
      </c>
      <c r="I659" s="135">
        <f t="shared" si="289"/>
        <v>0</v>
      </c>
      <c r="J659" s="135">
        <f t="shared" si="289"/>
        <v>0</v>
      </c>
      <c r="K659" s="52"/>
    </row>
    <row r="660" spans="2:11" x14ac:dyDescent="0.3">
      <c r="B660" s="51"/>
      <c r="C660" s="72">
        <v>655</v>
      </c>
      <c r="D660" s="135">
        <f t="shared" ref="D660:H660" si="290">D295</f>
        <v>13.8</v>
      </c>
      <c r="E660" s="135">
        <f t="shared" si="290"/>
        <v>-4.5999999999999996</v>
      </c>
      <c r="F660" s="135">
        <f t="shared" si="290"/>
        <v>0</v>
      </c>
      <c r="G660" s="135">
        <f t="shared" si="290"/>
        <v>1.8985242181449904</v>
      </c>
      <c r="H660" s="135">
        <f t="shared" si="290"/>
        <v>0.37037512195398048</v>
      </c>
      <c r="I660" s="135">
        <f t="shared" si="289"/>
        <v>0</v>
      </c>
      <c r="J660" s="135">
        <f t="shared" si="289"/>
        <v>0</v>
      </c>
      <c r="K660" s="52"/>
    </row>
    <row r="661" spans="2:11" x14ac:dyDescent="0.3">
      <c r="B661" s="51"/>
      <c r="C661" s="72">
        <v>656</v>
      </c>
      <c r="D661" s="135">
        <f t="shared" ref="D661:H661" si="291">D296</f>
        <v>13.8</v>
      </c>
      <c r="E661" s="135">
        <f t="shared" si="291"/>
        <v>-4.5999999999999996</v>
      </c>
      <c r="F661" s="135">
        <f t="shared" si="291"/>
        <v>0</v>
      </c>
      <c r="G661" s="135">
        <f t="shared" si="291"/>
        <v>1.9020375700757921</v>
      </c>
      <c r="H661" s="135">
        <f t="shared" si="291"/>
        <v>0.35322702861324629</v>
      </c>
      <c r="I661" s="135">
        <f t="shared" si="289"/>
        <v>0</v>
      </c>
      <c r="J661" s="135">
        <f t="shared" si="289"/>
        <v>0</v>
      </c>
      <c r="K661" s="52"/>
    </row>
    <row r="662" spans="2:11" x14ac:dyDescent="0.3">
      <c r="B662" s="51"/>
      <c r="C662" s="72">
        <v>657</v>
      </c>
      <c r="D662" s="135">
        <f t="shared" ref="D662:H662" si="292">D297</f>
        <v>13.8</v>
      </c>
      <c r="E662" s="135">
        <f t="shared" si="292"/>
        <v>-4.5999999999999996</v>
      </c>
      <c r="F662" s="135">
        <f t="shared" si="292"/>
        <v>0</v>
      </c>
      <c r="G662" s="135">
        <f t="shared" si="292"/>
        <v>1.9054292318797725</v>
      </c>
      <c r="H662" s="135">
        <f t="shared" si="292"/>
        <v>0.33652207482497731</v>
      </c>
      <c r="I662" s="135">
        <f t="shared" si="289"/>
        <v>0</v>
      </c>
      <c r="J662" s="135">
        <f t="shared" si="289"/>
        <v>0</v>
      </c>
      <c r="K662" s="52"/>
    </row>
    <row r="663" spans="2:11" x14ac:dyDescent="0.3">
      <c r="B663" s="51"/>
      <c r="C663" s="72">
        <v>658</v>
      </c>
      <c r="D663" s="135">
        <f t="shared" ref="D663:H663" si="293">D298</f>
        <v>13.8</v>
      </c>
      <c r="E663" s="135">
        <f t="shared" si="293"/>
        <v>-4.5999999999999996</v>
      </c>
      <c r="F663" s="135">
        <f t="shared" si="293"/>
        <v>0</v>
      </c>
      <c r="G663" s="135">
        <f t="shared" si="293"/>
        <v>1.9087005739677003</v>
      </c>
      <c r="H663" s="135">
        <f t="shared" si="293"/>
        <v>0.32023149635148707</v>
      </c>
      <c r="I663" s="135">
        <f t="shared" si="289"/>
        <v>0</v>
      </c>
      <c r="J663" s="135">
        <f t="shared" si="289"/>
        <v>0</v>
      </c>
      <c r="K663" s="52"/>
    </row>
    <row r="664" spans="2:11" x14ac:dyDescent="0.3">
      <c r="B664" s="51"/>
      <c r="C664" s="72">
        <v>659</v>
      </c>
      <c r="D664" s="135">
        <f t="shared" ref="D664:H664" si="294">D299</f>
        <v>13.8</v>
      </c>
      <c r="E664" s="135">
        <f t="shared" si="294"/>
        <v>-4.5999999999999996</v>
      </c>
      <c r="F664" s="135">
        <f t="shared" si="294"/>
        <v>0</v>
      </c>
      <c r="G664" s="135">
        <f t="shared" si="294"/>
        <v>1.9118530620309131</v>
      </c>
      <c r="H664" s="135">
        <f t="shared" si="294"/>
        <v>0.30433013575373508</v>
      </c>
      <c r="I664" s="135">
        <f t="shared" si="289"/>
        <v>0</v>
      </c>
      <c r="J664" s="135">
        <f t="shared" si="289"/>
        <v>0</v>
      </c>
      <c r="K664" s="52"/>
    </row>
    <row r="665" spans="2:11" x14ac:dyDescent="0.3">
      <c r="B665" s="51"/>
      <c r="C665" s="72">
        <v>660</v>
      </c>
      <c r="D665" s="135">
        <f t="shared" ref="D665:H665" si="295">D300</f>
        <v>13.8</v>
      </c>
      <c r="E665" s="135">
        <f t="shared" si="295"/>
        <v>-4.5999999999999996</v>
      </c>
      <c r="F665" s="135">
        <f t="shared" si="295"/>
        <v>0</v>
      </c>
      <c r="G665" s="135">
        <f t="shared" si="295"/>
        <v>1.9148882537209644</v>
      </c>
      <c r="H665" s="135">
        <f t="shared" si="295"/>
        <v>0.28879585019193788</v>
      </c>
      <c r="I665" s="135">
        <f t="shared" si="289"/>
        <v>0</v>
      </c>
      <c r="J665" s="135">
        <f t="shared" si="289"/>
        <v>0</v>
      </c>
      <c r="K665" s="52"/>
    </row>
    <row r="666" spans="2:11" x14ac:dyDescent="0.3">
      <c r="B666" s="51"/>
      <c r="C666" s="72">
        <v>661</v>
      </c>
      <c r="D666" s="135">
        <f t="shared" ref="D666:H666" si="296">D301</f>
        <v>13.8</v>
      </c>
      <c r="E666" s="135">
        <f t="shared" si="296"/>
        <v>-4.5999999999999996</v>
      </c>
      <c r="F666" s="135">
        <f t="shared" si="296"/>
        <v>0</v>
      </c>
      <c r="G666" s="135">
        <f t="shared" si="296"/>
        <v>1.9178077952347823</v>
      </c>
      <c r="H666" s="135">
        <f t="shared" si="296"/>
        <v>0.27995226361329506</v>
      </c>
      <c r="I666" s="135">
        <f t="shared" si="289"/>
        <v>0</v>
      </c>
      <c r="J666" s="135">
        <f t="shared" si="289"/>
        <v>0</v>
      </c>
      <c r="K666" s="52"/>
    </row>
    <row r="667" spans="2:11" x14ac:dyDescent="0.3">
      <c r="B667" s="51"/>
      <c r="C667" s="72">
        <v>662</v>
      </c>
      <c r="D667" s="135">
        <f t="shared" ref="D667:H667" si="297">D302</f>
        <v>14.8</v>
      </c>
      <c r="E667" s="135">
        <f t="shared" si="297"/>
        <v>-6.4</v>
      </c>
      <c r="F667" s="135">
        <f t="shared" si="297"/>
        <v>0</v>
      </c>
      <c r="G667" s="135">
        <f t="shared" si="297"/>
        <v>1.8995945284678613</v>
      </c>
      <c r="H667" s="135">
        <f t="shared" si="297"/>
        <v>0.27676640353632831</v>
      </c>
      <c r="I667" s="135">
        <f t="shared" si="289"/>
        <v>0</v>
      </c>
      <c r="J667" s="135">
        <f t="shared" si="289"/>
        <v>0</v>
      </c>
      <c r="K667" s="52"/>
    </row>
    <row r="668" spans="2:11" x14ac:dyDescent="0.3">
      <c r="B668" s="51"/>
      <c r="C668" s="72">
        <v>663</v>
      </c>
      <c r="D668" s="135">
        <f t="shared" ref="D668:H668" si="298">D303</f>
        <v>15.8</v>
      </c>
      <c r="E668" s="135">
        <f t="shared" si="298"/>
        <v>-4.2</v>
      </c>
      <c r="F668" s="135">
        <f t="shared" si="298"/>
        <v>0</v>
      </c>
      <c r="G668" s="135">
        <f t="shared" si="298"/>
        <v>1.9864454769476518</v>
      </c>
      <c r="H668" s="135">
        <f t="shared" si="298"/>
        <v>0.27462573076495905</v>
      </c>
      <c r="I668" s="135">
        <f t="shared" si="289"/>
        <v>0</v>
      </c>
      <c r="J668" s="135">
        <f t="shared" si="289"/>
        <v>0</v>
      </c>
      <c r="K668" s="52"/>
    </row>
    <row r="669" spans="2:11" x14ac:dyDescent="0.3">
      <c r="B669" s="51"/>
      <c r="C669" s="72">
        <v>664</v>
      </c>
      <c r="D669" s="135">
        <f t="shared" ref="D669:H669" si="299">D304</f>
        <v>13.8</v>
      </c>
      <c r="E669" s="135">
        <f t="shared" si="299"/>
        <v>-6.6</v>
      </c>
      <c r="F669" s="135">
        <f t="shared" si="299"/>
        <v>0</v>
      </c>
      <c r="G669" s="135">
        <f t="shared" si="299"/>
        <v>1.8731929863628247</v>
      </c>
      <c r="H669" s="135">
        <f t="shared" si="299"/>
        <v>0.27268690325652473</v>
      </c>
      <c r="I669" s="135">
        <f t="shared" si="289"/>
        <v>0</v>
      </c>
      <c r="J669" s="135">
        <f t="shared" si="289"/>
        <v>0</v>
      </c>
      <c r="K669" s="52"/>
    </row>
    <row r="670" spans="2:11" x14ac:dyDescent="0.3">
      <c r="B670" s="51"/>
      <c r="C670" s="72">
        <v>665</v>
      </c>
      <c r="D670" s="135">
        <f t="shared" ref="D670:H670" si="300">D305</f>
        <v>16.600000000000001</v>
      </c>
      <c r="E670" s="135">
        <f t="shared" si="300"/>
        <v>-6.4</v>
      </c>
      <c r="F670" s="135">
        <f t="shared" si="300"/>
        <v>0</v>
      </c>
      <c r="G670" s="135">
        <f t="shared" si="300"/>
        <v>1.9547466862790923</v>
      </c>
      <c r="H670" s="135">
        <f t="shared" si="300"/>
        <v>0.27079566636512237</v>
      </c>
      <c r="I670" s="135">
        <f t="shared" si="289"/>
        <v>0</v>
      </c>
      <c r="J670" s="135">
        <f t="shared" si="289"/>
        <v>0</v>
      </c>
      <c r="K670" s="52"/>
    </row>
    <row r="671" spans="2:11" x14ac:dyDescent="0.3">
      <c r="B671" s="51"/>
      <c r="C671" s="72">
        <v>666</v>
      </c>
      <c r="D671" s="135">
        <f t="shared" ref="D671:H671" si="301">D306</f>
        <v>17</v>
      </c>
      <c r="E671" s="135">
        <f t="shared" si="301"/>
        <v>-7</v>
      </c>
      <c r="F671" s="135">
        <f t="shared" si="301"/>
        <v>0</v>
      </c>
      <c r="G671" s="135">
        <f t="shared" si="301"/>
        <v>1.9518662241334526</v>
      </c>
      <c r="H671" s="135">
        <f t="shared" si="301"/>
        <v>0.26892374532874014</v>
      </c>
      <c r="I671" s="135">
        <f t="shared" si="289"/>
        <v>0</v>
      </c>
      <c r="J671" s="135">
        <f t="shared" si="289"/>
        <v>0</v>
      </c>
      <c r="K671" s="52"/>
    </row>
    <row r="672" spans="2:11" x14ac:dyDescent="0.3">
      <c r="B672" s="51"/>
      <c r="C672" s="72">
        <v>667</v>
      </c>
      <c r="D672" s="135">
        <f t="shared" ref="D672:H672" si="302">D307</f>
        <v>16.2</v>
      </c>
      <c r="E672" s="135">
        <f t="shared" si="302"/>
        <v>-8.8000000000000007</v>
      </c>
      <c r="F672" s="135">
        <f t="shared" si="302"/>
        <v>0</v>
      </c>
      <c r="G672" s="135">
        <f t="shared" si="302"/>
        <v>1.8853892935978736</v>
      </c>
      <c r="H672" s="135">
        <f t="shared" si="302"/>
        <v>0.26706589761316141</v>
      </c>
      <c r="I672" s="135">
        <f t="shared" si="289"/>
        <v>0</v>
      </c>
      <c r="J672" s="135">
        <f t="shared" si="289"/>
        <v>0</v>
      </c>
      <c r="K672" s="52"/>
    </row>
    <row r="673" spans="2:11" x14ac:dyDescent="0.3">
      <c r="B673" s="51"/>
      <c r="C673" s="72">
        <v>668</v>
      </c>
      <c r="D673" s="135">
        <f t="shared" ref="D673:H673" si="303">D308</f>
        <v>17</v>
      </c>
      <c r="E673" s="135">
        <f t="shared" si="303"/>
        <v>-4.4000000000000004</v>
      </c>
      <c r="F673" s="135">
        <f t="shared" si="303"/>
        <v>0</v>
      </c>
      <c r="G673" s="135">
        <f t="shared" si="303"/>
        <v>2.0251641210401901</v>
      </c>
      <c r="H673" s="135">
        <f t="shared" si="303"/>
        <v>0.26522109195633597</v>
      </c>
      <c r="I673" s="135">
        <f t="shared" si="289"/>
        <v>0</v>
      </c>
      <c r="J673" s="135">
        <f t="shared" si="289"/>
        <v>0</v>
      </c>
      <c r="K673" s="52"/>
    </row>
    <row r="674" spans="2:11" x14ac:dyDescent="0.3">
      <c r="B674" s="51"/>
      <c r="C674" s="72">
        <v>669</v>
      </c>
      <c r="D674" s="135">
        <f t="shared" ref="D674:H674" si="304">D309</f>
        <v>16</v>
      </c>
      <c r="E674" s="135">
        <f t="shared" si="304"/>
        <v>-2.8</v>
      </c>
      <c r="F674" s="135">
        <f t="shared" si="304"/>
        <v>0</v>
      </c>
      <c r="G674" s="135">
        <f t="shared" si="304"/>
        <v>2.0432180083108196</v>
      </c>
      <c r="H674" s="135">
        <f t="shared" si="304"/>
        <v>0.26338906750650798</v>
      </c>
      <c r="I674" s="135">
        <f t="shared" si="289"/>
        <v>0</v>
      </c>
      <c r="J674" s="135">
        <f t="shared" si="289"/>
        <v>0</v>
      </c>
      <c r="K674" s="52"/>
    </row>
    <row r="675" spans="2:11" x14ac:dyDescent="0.3">
      <c r="B675" s="51"/>
      <c r="C675" s="72">
        <v>670</v>
      </c>
      <c r="D675" s="135">
        <f t="shared" ref="D675:J690" si="305">D310</f>
        <v>16.600000000000001</v>
      </c>
      <c r="E675" s="135">
        <f t="shared" si="305"/>
        <v>-3</v>
      </c>
      <c r="F675" s="135">
        <f t="shared" si="305"/>
        <v>0.2</v>
      </c>
      <c r="G675" s="135">
        <f t="shared" si="305"/>
        <v>2.0558978173558029</v>
      </c>
      <c r="H675" s="135">
        <f t="shared" si="305"/>
        <v>0.26225688081650428</v>
      </c>
      <c r="I675" s="135">
        <f t="shared" si="305"/>
        <v>0</v>
      </c>
      <c r="J675" s="135">
        <f t="shared" si="305"/>
        <v>0</v>
      </c>
      <c r="K675" s="52"/>
    </row>
    <row r="676" spans="2:11" x14ac:dyDescent="0.3">
      <c r="B676" s="51"/>
      <c r="C676" s="72">
        <v>671</v>
      </c>
      <c r="D676" s="135">
        <f t="shared" ref="D676:H676" si="306">D311</f>
        <v>12.2</v>
      </c>
      <c r="E676" s="135">
        <f t="shared" si="306"/>
        <v>-4.5999999999999996</v>
      </c>
      <c r="F676" s="135">
        <f t="shared" si="306"/>
        <v>0</v>
      </c>
      <c r="G676" s="135">
        <f t="shared" si="306"/>
        <v>1.8985578432466526</v>
      </c>
      <c r="H676" s="135">
        <f t="shared" si="306"/>
        <v>0.25988854048175963</v>
      </c>
      <c r="I676" s="135">
        <f t="shared" si="305"/>
        <v>0</v>
      </c>
      <c r="J676" s="135">
        <f t="shared" si="305"/>
        <v>0</v>
      </c>
      <c r="K676" s="52"/>
    </row>
    <row r="677" spans="2:11" x14ac:dyDescent="0.3">
      <c r="B677" s="51"/>
      <c r="C677" s="72">
        <v>672</v>
      </c>
      <c r="D677" s="135">
        <f t="shared" ref="D677:H677" si="307">D312</f>
        <v>16.600000000000001</v>
      </c>
      <c r="E677" s="135">
        <f t="shared" si="307"/>
        <v>-6.8</v>
      </c>
      <c r="F677" s="135">
        <f t="shared" si="307"/>
        <v>0</v>
      </c>
      <c r="G677" s="135">
        <f t="shared" si="307"/>
        <v>1.9587901480252685</v>
      </c>
      <c r="H677" s="135">
        <f t="shared" si="307"/>
        <v>0.25799156474191004</v>
      </c>
      <c r="I677" s="135">
        <f t="shared" si="305"/>
        <v>0</v>
      </c>
      <c r="J677" s="135">
        <f t="shared" si="305"/>
        <v>0</v>
      </c>
      <c r="K677" s="52"/>
    </row>
    <row r="678" spans="2:11" x14ac:dyDescent="0.3">
      <c r="B678" s="51"/>
      <c r="C678" s="72">
        <v>673</v>
      </c>
      <c r="D678" s="135">
        <f t="shared" ref="D678:H678" si="308">D313</f>
        <v>17.399999999999999</v>
      </c>
      <c r="E678" s="135">
        <f t="shared" si="308"/>
        <v>-7.2</v>
      </c>
      <c r="F678" s="135">
        <f t="shared" si="308"/>
        <v>0</v>
      </c>
      <c r="G678" s="135">
        <f t="shared" si="308"/>
        <v>1.9711349267166443</v>
      </c>
      <c r="H678" s="135">
        <f t="shared" si="308"/>
        <v>0.25619087670703189</v>
      </c>
      <c r="I678" s="135">
        <f t="shared" si="305"/>
        <v>0</v>
      </c>
      <c r="J678" s="135">
        <f t="shared" si="305"/>
        <v>0</v>
      </c>
      <c r="K678" s="52"/>
    </row>
    <row r="679" spans="2:11" x14ac:dyDescent="0.3">
      <c r="B679" s="51"/>
      <c r="C679" s="72">
        <v>674</v>
      </c>
      <c r="D679" s="135">
        <f t="shared" ref="D679:H679" si="309">D314</f>
        <v>16.8</v>
      </c>
      <c r="E679" s="135">
        <f t="shared" si="309"/>
        <v>-6</v>
      </c>
      <c r="F679" s="135">
        <f t="shared" si="309"/>
        <v>0</v>
      </c>
      <c r="G679" s="135">
        <f t="shared" si="309"/>
        <v>1.9887334848609475</v>
      </c>
      <c r="H679" s="135">
        <f t="shared" si="309"/>
        <v>0.25441783474313995</v>
      </c>
      <c r="I679" s="135">
        <f t="shared" si="305"/>
        <v>0</v>
      </c>
      <c r="J679" s="135">
        <f t="shared" si="305"/>
        <v>0</v>
      </c>
      <c r="K679" s="52"/>
    </row>
    <row r="680" spans="2:11" x14ac:dyDescent="0.3">
      <c r="B680" s="51"/>
      <c r="C680" s="72">
        <v>675</v>
      </c>
      <c r="D680" s="135">
        <f t="shared" ref="D680:H680" si="310">D315</f>
        <v>17.399999999999999</v>
      </c>
      <c r="E680" s="135">
        <f t="shared" si="310"/>
        <v>-8.1999999999999993</v>
      </c>
      <c r="F680" s="135">
        <f t="shared" si="310"/>
        <v>0</v>
      </c>
      <c r="G680" s="135">
        <f t="shared" si="310"/>
        <v>1.9476392555313964</v>
      </c>
      <c r="H680" s="135">
        <f t="shared" si="310"/>
        <v>0.25265982037566159</v>
      </c>
      <c r="I680" s="135">
        <f t="shared" si="305"/>
        <v>0</v>
      </c>
      <c r="J680" s="135">
        <f t="shared" si="305"/>
        <v>0</v>
      </c>
      <c r="K680" s="52"/>
    </row>
    <row r="681" spans="2:11" x14ac:dyDescent="0.3">
      <c r="B681" s="51"/>
      <c r="C681" s="72">
        <v>676</v>
      </c>
      <c r="D681" s="135">
        <f t="shared" ref="D681:H681" si="311">D316</f>
        <v>17</v>
      </c>
      <c r="E681" s="135">
        <f t="shared" si="311"/>
        <v>-2.6</v>
      </c>
      <c r="F681" s="135">
        <f t="shared" si="311"/>
        <v>1.2</v>
      </c>
      <c r="G681" s="135">
        <f t="shared" si="311"/>
        <v>2.0876969485160988</v>
      </c>
      <c r="H681" s="135">
        <f t="shared" si="311"/>
        <v>0.25734310844551317</v>
      </c>
      <c r="I681" s="135">
        <f t="shared" si="305"/>
        <v>0</v>
      </c>
      <c r="J681" s="135">
        <f t="shared" si="305"/>
        <v>0</v>
      </c>
      <c r="K681" s="52"/>
    </row>
    <row r="682" spans="2:11" x14ac:dyDescent="0.3">
      <c r="B682" s="51"/>
      <c r="C682" s="72">
        <v>677</v>
      </c>
      <c r="D682" s="135">
        <f t="shared" ref="D682:H682" si="312">D317</f>
        <v>17</v>
      </c>
      <c r="E682" s="135">
        <f t="shared" si="312"/>
        <v>-7.4</v>
      </c>
      <c r="F682" s="135">
        <f t="shared" si="312"/>
        <v>0</v>
      </c>
      <c r="G682" s="135">
        <f t="shared" si="312"/>
        <v>1.9610987888080955</v>
      </c>
      <c r="H682" s="135">
        <f t="shared" si="312"/>
        <v>0.25035653400426261</v>
      </c>
      <c r="I682" s="135">
        <f t="shared" si="305"/>
        <v>0</v>
      </c>
      <c r="J682" s="135">
        <f t="shared" si="305"/>
        <v>0</v>
      </c>
      <c r="K682" s="52"/>
    </row>
    <row r="683" spans="2:11" x14ac:dyDescent="0.3">
      <c r="B683" s="51"/>
      <c r="C683" s="72">
        <v>678</v>
      </c>
      <c r="D683" s="135">
        <f t="shared" ref="D683:H683" si="313">D318</f>
        <v>16</v>
      </c>
      <c r="E683" s="135">
        <f t="shared" si="313"/>
        <v>-4.8</v>
      </c>
      <c r="F683" s="135">
        <f t="shared" si="313"/>
        <v>0</v>
      </c>
      <c r="G683" s="135">
        <f t="shared" si="313"/>
        <v>2.0051088792645113</v>
      </c>
      <c r="H683" s="135">
        <f t="shared" si="313"/>
        <v>0.24767488703967566</v>
      </c>
      <c r="I683" s="135">
        <f t="shared" si="305"/>
        <v>0</v>
      </c>
      <c r="J683" s="135">
        <f t="shared" si="305"/>
        <v>0</v>
      </c>
      <c r="K683" s="52"/>
    </row>
    <row r="684" spans="2:11" x14ac:dyDescent="0.3">
      <c r="B684" s="51"/>
      <c r="C684" s="72">
        <v>679</v>
      </c>
      <c r="D684" s="135">
        <f t="shared" ref="D684:H684" si="314">D319</f>
        <v>18.600000000000001</v>
      </c>
      <c r="E684" s="135">
        <f t="shared" si="314"/>
        <v>-4.2</v>
      </c>
      <c r="F684" s="135">
        <f t="shared" si="314"/>
        <v>0</v>
      </c>
      <c r="G684" s="135">
        <f t="shared" si="314"/>
        <v>2.0917945965071647</v>
      </c>
      <c r="H684" s="135">
        <f t="shared" si="314"/>
        <v>0.24578997009713349</v>
      </c>
      <c r="I684" s="135">
        <f t="shared" si="305"/>
        <v>0</v>
      </c>
      <c r="J684" s="135">
        <f t="shared" si="305"/>
        <v>0</v>
      </c>
      <c r="K684" s="52"/>
    </row>
    <row r="685" spans="2:11" x14ac:dyDescent="0.3">
      <c r="B685" s="51"/>
      <c r="C685" s="72">
        <v>680</v>
      </c>
      <c r="D685" s="135">
        <f t="shared" ref="D685:H685" si="315">D320</f>
        <v>17</v>
      </c>
      <c r="E685" s="135">
        <f t="shared" si="315"/>
        <v>-5.2</v>
      </c>
      <c r="F685" s="135">
        <f t="shared" si="315"/>
        <v>0</v>
      </c>
      <c r="G685" s="135">
        <f t="shared" si="315"/>
        <v>2.023535800919686</v>
      </c>
      <c r="H685" s="135">
        <f t="shared" si="315"/>
        <v>0.24406034541120075</v>
      </c>
      <c r="I685" s="135">
        <f t="shared" si="305"/>
        <v>0</v>
      </c>
      <c r="J685" s="135">
        <f t="shared" si="305"/>
        <v>0</v>
      </c>
      <c r="K685" s="52"/>
    </row>
    <row r="686" spans="2:11" x14ac:dyDescent="0.3">
      <c r="B686" s="51"/>
      <c r="C686" s="72">
        <v>681</v>
      </c>
      <c r="D686" s="135">
        <f t="shared" ref="D686:H686" si="316">D321</f>
        <v>16.600000000000001</v>
      </c>
      <c r="E686" s="135">
        <f t="shared" si="316"/>
        <v>-4.2</v>
      </c>
      <c r="F686" s="135">
        <f t="shared" si="316"/>
        <v>0</v>
      </c>
      <c r="G686" s="135">
        <f t="shared" si="316"/>
        <v>2.0406739352730434</v>
      </c>
      <c r="H686" s="135">
        <f t="shared" si="316"/>
        <v>0.24236867840155535</v>
      </c>
      <c r="I686" s="135">
        <f t="shared" si="305"/>
        <v>0</v>
      </c>
      <c r="J686" s="135">
        <f t="shared" si="305"/>
        <v>0</v>
      </c>
      <c r="K686" s="52"/>
    </row>
    <row r="687" spans="2:11" x14ac:dyDescent="0.3">
      <c r="B687" s="51"/>
      <c r="C687" s="72">
        <v>682</v>
      </c>
      <c r="D687" s="135">
        <f t="shared" ref="D687:H687" si="317">D322</f>
        <v>16.8</v>
      </c>
      <c r="E687" s="135">
        <f t="shared" si="317"/>
        <v>-5.8</v>
      </c>
      <c r="F687" s="135">
        <f t="shared" si="317"/>
        <v>0</v>
      </c>
      <c r="G687" s="135">
        <f t="shared" si="317"/>
        <v>2.0042450273136381</v>
      </c>
      <c r="H687" s="135">
        <f t="shared" si="317"/>
        <v>0.24069345180553042</v>
      </c>
      <c r="I687" s="135">
        <f t="shared" si="305"/>
        <v>0</v>
      </c>
      <c r="J687" s="135">
        <f t="shared" si="305"/>
        <v>0</v>
      </c>
      <c r="K687" s="52"/>
    </row>
    <row r="688" spans="2:11" x14ac:dyDescent="0.3">
      <c r="B688" s="51"/>
      <c r="C688" s="72">
        <v>683</v>
      </c>
      <c r="D688" s="135">
        <f t="shared" ref="D688:H688" si="318">D323</f>
        <v>15.6</v>
      </c>
      <c r="E688" s="135">
        <f t="shared" si="318"/>
        <v>-4.8</v>
      </c>
      <c r="F688" s="135">
        <f t="shared" si="318"/>
        <v>0</v>
      </c>
      <c r="G688" s="135">
        <f t="shared" si="318"/>
        <v>1.9998359296664443</v>
      </c>
      <c r="H688" s="135">
        <f t="shared" si="318"/>
        <v>0.23903066619630281</v>
      </c>
      <c r="I688" s="135">
        <f t="shared" si="305"/>
        <v>0</v>
      </c>
      <c r="J688" s="135">
        <f t="shared" si="305"/>
        <v>0</v>
      </c>
      <c r="K688" s="52"/>
    </row>
    <row r="689" spans="2:11" x14ac:dyDescent="0.3">
      <c r="B689" s="51"/>
      <c r="C689" s="72">
        <v>684</v>
      </c>
      <c r="D689" s="135">
        <f t="shared" ref="D689:H689" si="319">D324</f>
        <v>19.2</v>
      </c>
      <c r="E689" s="135">
        <f t="shared" si="319"/>
        <v>-7</v>
      </c>
      <c r="F689" s="135">
        <f t="shared" si="319"/>
        <v>0</v>
      </c>
      <c r="G689" s="135">
        <f t="shared" si="319"/>
        <v>2.0382139244916777</v>
      </c>
      <c r="H689" s="135">
        <f t="shared" si="319"/>
        <v>0.23737952522160891</v>
      </c>
      <c r="I689" s="135">
        <f t="shared" si="305"/>
        <v>0</v>
      </c>
      <c r="J689" s="135">
        <f t="shared" si="305"/>
        <v>0</v>
      </c>
      <c r="K689" s="52"/>
    </row>
    <row r="690" spans="2:11" x14ac:dyDescent="0.3">
      <c r="B690" s="51"/>
      <c r="C690" s="72">
        <v>685</v>
      </c>
      <c r="D690" s="135">
        <f t="shared" ref="D690:H690" si="320">D325</f>
        <v>16.8</v>
      </c>
      <c r="E690" s="135">
        <f t="shared" si="320"/>
        <v>-4.8</v>
      </c>
      <c r="F690" s="135">
        <f t="shared" si="320"/>
        <v>0</v>
      </c>
      <c r="G690" s="135">
        <f t="shared" si="320"/>
        <v>2.0336905755182211</v>
      </c>
      <c r="H690" s="135">
        <f t="shared" si="320"/>
        <v>0.23573981856738782</v>
      </c>
      <c r="I690" s="135">
        <f t="shared" si="305"/>
        <v>0</v>
      </c>
      <c r="J690" s="135">
        <f t="shared" si="305"/>
        <v>0</v>
      </c>
      <c r="K690" s="52"/>
    </row>
    <row r="691" spans="2:11" x14ac:dyDescent="0.3">
      <c r="B691" s="51"/>
      <c r="C691" s="72">
        <v>686</v>
      </c>
      <c r="D691" s="135">
        <f t="shared" ref="D691:J706" si="321">D326</f>
        <v>15.8</v>
      </c>
      <c r="E691" s="135">
        <f t="shared" si="321"/>
        <v>-4.5999999999999996</v>
      </c>
      <c r="F691" s="135">
        <f t="shared" si="321"/>
        <v>0</v>
      </c>
      <c r="G691" s="135">
        <f t="shared" si="321"/>
        <v>2.0130198090283682</v>
      </c>
      <c r="H691" s="135">
        <f t="shared" si="321"/>
        <v>0.23411144350651802</v>
      </c>
      <c r="I691" s="135">
        <f t="shared" si="321"/>
        <v>0</v>
      </c>
      <c r="J691" s="135">
        <f t="shared" si="321"/>
        <v>0</v>
      </c>
      <c r="K691" s="52"/>
    </row>
    <row r="692" spans="2:11" x14ac:dyDescent="0.3">
      <c r="B692" s="51"/>
      <c r="C692" s="72">
        <v>687</v>
      </c>
      <c r="D692" s="135">
        <f t="shared" ref="D692:H692" si="322">D327</f>
        <v>18.399999999999999</v>
      </c>
      <c r="E692" s="135">
        <f t="shared" si="322"/>
        <v>-7.8</v>
      </c>
      <c r="F692" s="135">
        <f t="shared" si="322"/>
        <v>0</v>
      </c>
      <c r="G692" s="135">
        <f t="shared" si="322"/>
        <v>1.9976365437267853</v>
      </c>
      <c r="H692" s="135">
        <f t="shared" si="322"/>
        <v>0.23249431742498267</v>
      </c>
      <c r="I692" s="135">
        <f t="shared" si="321"/>
        <v>0</v>
      </c>
      <c r="J692" s="135">
        <f t="shared" si="321"/>
        <v>0</v>
      </c>
      <c r="K692" s="52"/>
    </row>
    <row r="693" spans="2:11" x14ac:dyDescent="0.3">
      <c r="B693" s="51"/>
      <c r="C693" s="72">
        <v>688</v>
      </c>
      <c r="D693" s="135">
        <f t="shared" ref="D693:H693" si="323">D328</f>
        <v>17</v>
      </c>
      <c r="E693" s="135">
        <f t="shared" si="323"/>
        <v>-3.2</v>
      </c>
      <c r="F693" s="135">
        <f t="shared" si="323"/>
        <v>0</v>
      </c>
      <c r="G693" s="135">
        <f t="shared" si="323"/>
        <v>2.0841035728095272</v>
      </c>
      <c r="H693" s="135">
        <f t="shared" si="323"/>
        <v>0.23088836182678452</v>
      </c>
      <c r="I693" s="135">
        <f t="shared" si="321"/>
        <v>0</v>
      </c>
      <c r="J693" s="135">
        <f t="shared" si="321"/>
        <v>0</v>
      </c>
      <c r="K693" s="52"/>
    </row>
    <row r="694" spans="2:11" x14ac:dyDescent="0.3">
      <c r="B694" s="51"/>
      <c r="C694" s="72">
        <v>689</v>
      </c>
      <c r="D694" s="135">
        <f t="shared" ref="D694:H694" si="324">D329</f>
        <v>18.399999999999999</v>
      </c>
      <c r="E694" s="135">
        <f t="shared" si="324"/>
        <v>-7.2</v>
      </c>
      <c r="F694" s="135">
        <f t="shared" si="324"/>
        <v>0</v>
      </c>
      <c r="G694" s="135">
        <f t="shared" si="324"/>
        <v>2.0149887029896738</v>
      </c>
      <c r="H694" s="135">
        <f t="shared" si="324"/>
        <v>0.22929349940666879</v>
      </c>
      <c r="I694" s="135">
        <f t="shared" si="321"/>
        <v>0</v>
      </c>
      <c r="J694" s="135">
        <f t="shared" si="321"/>
        <v>0</v>
      </c>
      <c r="K694" s="52"/>
    </row>
    <row r="695" spans="2:11" x14ac:dyDescent="0.3">
      <c r="B695" s="51"/>
      <c r="C695" s="72">
        <v>690</v>
      </c>
      <c r="D695" s="135">
        <f t="shared" ref="D695:H695" si="325">D330</f>
        <v>16.600000000000001</v>
      </c>
      <c r="E695" s="135">
        <f t="shared" si="325"/>
        <v>-3</v>
      </c>
      <c r="F695" s="135">
        <f t="shared" si="325"/>
        <v>0.4</v>
      </c>
      <c r="G695" s="135">
        <f t="shared" si="325"/>
        <v>2.0799411543397088</v>
      </c>
      <c r="H695" s="135">
        <f t="shared" si="325"/>
        <v>0.22908400562831155</v>
      </c>
      <c r="I695" s="135">
        <f t="shared" si="321"/>
        <v>0</v>
      </c>
      <c r="J695" s="135">
        <f t="shared" si="321"/>
        <v>0</v>
      </c>
      <c r="K695" s="52"/>
    </row>
    <row r="696" spans="2:11" x14ac:dyDescent="0.3">
      <c r="B696" s="51"/>
      <c r="C696" s="72">
        <v>691</v>
      </c>
      <c r="D696" s="135">
        <f t="shared" ref="D696:H696" si="326">D331</f>
        <v>19.2</v>
      </c>
      <c r="E696" s="135">
        <f t="shared" si="326"/>
        <v>-9</v>
      </c>
      <c r="F696" s="135">
        <f t="shared" si="326"/>
        <v>0</v>
      </c>
      <c r="G696" s="135">
        <f t="shared" si="326"/>
        <v>1.9892020845786444</v>
      </c>
      <c r="H696" s="135">
        <f t="shared" si="326"/>
        <v>0.22638800791755267</v>
      </c>
      <c r="I696" s="135">
        <f t="shared" si="321"/>
        <v>0</v>
      </c>
      <c r="J696" s="135">
        <f t="shared" si="321"/>
        <v>0</v>
      </c>
      <c r="K696" s="52"/>
    </row>
    <row r="697" spans="2:11" x14ac:dyDescent="0.3">
      <c r="B697" s="51"/>
      <c r="C697" s="72">
        <v>692</v>
      </c>
      <c r="D697" s="135">
        <f t="shared" ref="D697:H697" si="327">D332</f>
        <v>16.399999999999999</v>
      </c>
      <c r="E697" s="135">
        <f t="shared" si="327"/>
        <v>-10.199999999999999</v>
      </c>
      <c r="F697" s="135">
        <f t="shared" si="327"/>
        <v>0</v>
      </c>
      <c r="G697" s="135">
        <f t="shared" si="327"/>
        <v>1.8821723049711334</v>
      </c>
      <c r="H697" s="135">
        <f t="shared" si="327"/>
        <v>0.22462064290304987</v>
      </c>
      <c r="I697" s="135">
        <f t="shared" si="321"/>
        <v>0</v>
      </c>
      <c r="J697" s="135">
        <f t="shared" si="321"/>
        <v>0</v>
      </c>
      <c r="K697" s="52"/>
    </row>
    <row r="698" spans="2:11" x14ac:dyDescent="0.3">
      <c r="B698" s="51"/>
      <c r="C698" s="72">
        <v>693</v>
      </c>
      <c r="D698" s="135">
        <f t="shared" ref="D698:H698" si="328">D333</f>
        <v>17.2</v>
      </c>
      <c r="E698" s="135">
        <f t="shared" si="328"/>
        <v>-9.4</v>
      </c>
      <c r="F698" s="135">
        <f t="shared" si="328"/>
        <v>0</v>
      </c>
      <c r="G698" s="135">
        <f t="shared" si="328"/>
        <v>1.9255806195734995</v>
      </c>
      <c r="H698" s="135">
        <f t="shared" si="328"/>
        <v>0.22303185455791455</v>
      </c>
      <c r="I698" s="135">
        <f t="shared" si="321"/>
        <v>0</v>
      </c>
      <c r="J698" s="135">
        <f t="shared" si="321"/>
        <v>0</v>
      </c>
      <c r="K698" s="52"/>
    </row>
    <row r="699" spans="2:11" x14ac:dyDescent="0.3">
      <c r="B699" s="51"/>
      <c r="C699" s="72">
        <v>694</v>
      </c>
      <c r="D699" s="135">
        <f t="shared" ref="D699:H699" si="329">D334</f>
        <v>17.600000000000001</v>
      </c>
      <c r="E699" s="135">
        <f t="shared" si="329"/>
        <v>-8.6</v>
      </c>
      <c r="F699" s="135">
        <f t="shared" si="329"/>
        <v>0</v>
      </c>
      <c r="G699" s="135">
        <f t="shared" si="329"/>
        <v>1.9582117881905858</v>
      </c>
      <c r="H699" s="135">
        <f t="shared" si="329"/>
        <v>0.22148445638026229</v>
      </c>
      <c r="I699" s="135">
        <f t="shared" si="321"/>
        <v>0</v>
      </c>
      <c r="J699" s="135">
        <f t="shared" si="321"/>
        <v>0</v>
      </c>
      <c r="K699" s="52"/>
    </row>
    <row r="700" spans="2:11" x14ac:dyDescent="0.3">
      <c r="B700" s="51"/>
      <c r="C700" s="72">
        <v>695</v>
      </c>
      <c r="D700" s="135">
        <f t="shared" ref="D700:H700" si="330">D335</f>
        <v>18</v>
      </c>
      <c r="E700" s="135">
        <f t="shared" si="330"/>
        <v>-5.6</v>
      </c>
      <c r="F700" s="135">
        <f t="shared" si="330"/>
        <v>0</v>
      </c>
      <c r="G700" s="135">
        <f t="shared" si="330"/>
        <v>2.0499281056897458</v>
      </c>
      <c r="H700" s="135">
        <f t="shared" si="330"/>
        <v>0.21995330746164651</v>
      </c>
      <c r="I700" s="135">
        <f t="shared" si="321"/>
        <v>0</v>
      </c>
      <c r="J700" s="135">
        <f t="shared" si="321"/>
        <v>0</v>
      </c>
      <c r="K700" s="52"/>
    </row>
    <row r="701" spans="2:11" x14ac:dyDescent="0.3">
      <c r="B701" s="51"/>
      <c r="C701" s="72">
        <v>696</v>
      </c>
      <c r="D701" s="135">
        <f t="shared" ref="D701:H701" si="331">D336</f>
        <v>15.8</v>
      </c>
      <c r="E701" s="135">
        <f t="shared" si="331"/>
        <v>-6</v>
      </c>
      <c r="F701" s="135">
        <f t="shared" si="331"/>
        <v>0</v>
      </c>
      <c r="G701" s="135">
        <f t="shared" si="331"/>
        <v>1.9803723842165346</v>
      </c>
      <c r="H701" s="135">
        <f t="shared" si="331"/>
        <v>0.21843375155322162</v>
      </c>
      <c r="I701" s="135">
        <f t="shared" si="321"/>
        <v>0</v>
      </c>
      <c r="J701" s="135">
        <f t="shared" si="321"/>
        <v>0</v>
      </c>
      <c r="K701" s="52"/>
    </row>
    <row r="702" spans="2:11" x14ac:dyDescent="0.3">
      <c r="B702" s="51"/>
      <c r="C702" s="72">
        <v>697</v>
      </c>
      <c r="D702" s="135">
        <f t="shared" ref="D702:H702" si="332">D337</f>
        <v>16.399999999999999</v>
      </c>
      <c r="E702" s="135">
        <f t="shared" si="332"/>
        <v>-8.8000000000000007</v>
      </c>
      <c r="F702" s="135">
        <f t="shared" si="332"/>
        <v>0</v>
      </c>
      <c r="G702" s="135">
        <f t="shared" si="332"/>
        <v>1.921481576893086</v>
      </c>
      <c r="H702" s="135">
        <f t="shared" si="332"/>
        <v>0.2169248778381348</v>
      </c>
      <c r="I702" s="135">
        <f t="shared" si="321"/>
        <v>0</v>
      </c>
      <c r="J702" s="135">
        <f t="shared" si="321"/>
        <v>0</v>
      </c>
      <c r="K702" s="52"/>
    </row>
    <row r="703" spans="2:11" x14ac:dyDescent="0.3">
      <c r="B703" s="51"/>
      <c r="C703" s="72">
        <v>698</v>
      </c>
      <c r="D703" s="135">
        <f t="shared" ref="D703:H703" si="333">D338</f>
        <v>15.8</v>
      </c>
      <c r="E703" s="135">
        <f t="shared" si="333"/>
        <v>-8.4</v>
      </c>
      <c r="F703" s="135">
        <f t="shared" si="333"/>
        <v>0</v>
      </c>
      <c r="G703" s="135">
        <f t="shared" si="333"/>
        <v>1.9163448873895199</v>
      </c>
      <c r="H703" s="135">
        <f t="shared" si="333"/>
        <v>0.21542646065305332</v>
      </c>
      <c r="I703" s="135">
        <f t="shared" si="321"/>
        <v>0</v>
      </c>
      <c r="J703" s="135">
        <f t="shared" si="321"/>
        <v>0</v>
      </c>
      <c r="K703" s="52"/>
    </row>
    <row r="704" spans="2:11" x14ac:dyDescent="0.3">
      <c r="B704" s="51"/>
      <c r="C704" s="72">
        <v>699</v>
      </c>
      <c r="D704" s="135">
        <f t="shared" ref="D704:H704" si="334">D339</f>
        <v>15.2</v>
      </c>
      <c r="E704" s="135">
        <f t="shared" si="334"/>
        <v>-10.199999999999999</v>
      </c>
      <c r="F704" s="135">
        <f t="shared" si="334"/>
        <v>0</v>
      </c>
      <c r="G704" s="135">
        <f t="shared" si="334"/>
        <v>1.8519859233295213</v>
      </c>
      <c r="H704" s="135">
        <f t="shared" si="334"/>
        <v>0.21393840000338119</v>
      </c>
      <c r="I704" s="135">
        <f t="shared" si="321"/>
        <v>0</v>
      </c>
      <c r="J704" s="135">
        <f t="shared" si="321"/>
        <v>0</v>
      </c>
      <c r="K704" s="52"/>
    </row>
    <row r="705" spans="2:11" x14ac:dyDescent="0.3">
      <c r="B705" s="51"/>
      <c r="C705" s="72">
        <v>700</v>
      </c>
      <c r="D705" s="135">
        <f t="shared" ref="D705:H705" si="335">D340</f>
        <v>15.6</v>
      </c>
      <c r="E705" s="135">
        <f t="shared" si="335"/>
        <v>-12.4</v>
      </c>
      <c r="F705" s="135">
        <f t="shared" si="335"/>
        <v>0</v>
      </c>
      <c r="G705" s="135">
        <f t="shared" si="335"/>
        <v>1.8037530026623947</v>
      </c>
      <c r="H705" s="135">
        <f t="shared" si="335"/>
        <v>0.21246061927509363</v>
      </c>
      <c r="I705" s="135">
        <f t="shared" si="321"/>
        <v>0</v>
      </c>
      <c r="J705" s="135">
        <f t="shared" si="321"/>
        <v>0</v>
      </c>
      <c r="K705" s="52"/>
    </row>
    <row r="706" spans="2:11" x14ac:dyDescent="0.3">
      <c r="B706" s="51"/>
      <c r="C706" s="72">
        <v>701</v>
      </c>
      <c r="D706" s="135">
        <f t="shared" ref="D706:H706" si="336">D341</f>
        <v>15</v>
      </c>
      <c r="E706" s="135">
        <f t="shared" si="336"/>
        <v>-11.8</v>
      </c>
      <c r="F706" s="135">
        <f t="shared" si="336"/>
        <v>0</v>
      </c>
      <c r="G706" s="135">
        <f t="shared" si="336"/>
        <v>1.8039137898883564</v>
      </c>
      <c r="H706" s="135">
        <f t="shared" si="336"/>
        <v>0.21099304653155138</v>
      </c>
      <c r="I706" s="135">
        <f t="shared" si="321"/>
        <v>0</v>
      </c>
      <c r="J706" s="135">
        <f t="shared" si="321"/>
        <v>0</v>
      </c>
      <c r="K706" s="52"/>
    </row>
    <row r="707" spans="2:11" x14ac:dyDescent="0.3">
      <c r="B707" s="51"/>
      <c r="C707" s="72">
        <v>702</v>
      </c>
      <c r="D707" s="135">
        <f t="shared" ref="D707:J722" si="337">D342</f>
        <v>16.399999999999999</v>
      </c>
      <c r="E707" s="135">
        <f t="shared" si="337"/>
        <v>-10.6</v>
      </c>
      <c r="F707" s="135">
        <f t="shared" si="337"/>
        <v>0</v>
      </c>
      <c r="G707" s="135">
        <f t="shared" si="337"/>
        <v>1.8740141742402798</v>
      </c>
      <c r="H707" s="135">
        <f t="shared" si="337"/>
        <v>0.2095356110913891</v>
      </c>
      <c r="I707" s="135">
        <f t="shared" si="337"/>
        <v>0</v>
      </c>
      <c r="J707" s="135">
        <f t="shared" si="337"/>
        <v>0</v>
      </c>
      <c r="K707" s="52"/>
    </row>
    <row r="708" spans="2:11" x14ac:dyDescent="0.3">
      <c r="B708" s="51"/>
      <c r="C708" s="72">
        <v>703</v>
      </c>
      <c r="D708" s="135">
        <f t="shared" ref="D708:H708" si="338">D343</f>
        <v>14</v>
      </c>
      <c r="E708" s="135">
        <f t="shared" si="338"/>
        <v>-11.8</v>
      </c>
      <c r="F708" s="135">
        <f t="shared" si="338"/>
        <v>0</v>
      </c>
      <c r="G708" s="135">
        <f t="shared" si="338"/>
        <v>1.7772884469621708</v>
      </c>
      <c r="H708" s="135">
        <f t="shared" si="338"/>
        <v>0.20808824290011937</v>
      </c>
      <c r="I708" s="135">
        <f t="shared" si="337"/>
        <v>0</v>
      </c>
      <c r="J708" s="135">
        <f t="shared" si="337"/>
        <v>0</v>
      </c>
      <c r="K708" s="52"/>
    </row>
    <row r="709" spans="2:11" x14ac:dyDescent="0.3">
      <c r="B709" s="51"/>
      <c r="C709" s="72">
        <v>704</v>
      </c>
      <c r="D709" s="135">
        <f t="shared" ref="D709:H709" si="339">D344</f>
        <v>17</v>
      </c>
      <c r="E709" s="135">
        <f t="shared" si="339"/>
        <v>-9.8000000000000007</v>
      </c>
      <c r="F709" s="135">
        <f t="shared" si="339"/>
        <v>0</v>
      </c>
      <c r="G709" s="135">
        <f t="shared" si="339"/>
        <v>1.9119431969828429</v>
      </c>
      <c r="H709" s="135">
        <f t="shared" si="339"/>
        <v>0.20665087241250379</v>
      </c>
      <c r="I709" s="135">
        <f t="shared" si="337"/>
        <v>0</v>
      </c>
      <c r="J709" s="135">
        <f t="shared" si="337"/>
        <v>0</v>
      </c>
      <c r="K709" s="52"/>
    </row>
    <row r="710" spans="2:11" x14ac:dyDescent="0.3">
      <c r="B710" s="51"/>
      <c r="C710" s="72">
        <v>705</v>
      </c>
      <c r="D710" s="135">
        <f t="shared" ref="D710:H710" si="340">D345</f>
        <v>15.6</v>
      </c>
      <c r="E710" s="135">
        <f t="shared" si="340"/>
        <v>-10.4</v>
      </c>
      <c r="F710" s="135">
        <f t="shared" si="340"/>
        <v>0</v>
      </c>
      <c r="G710" s="135">
        <f t="shared" si="340"/>
        <v>1.8582036315489936</v>
      </c>
      <c r="H710" s="135">
        <f t="shared" si="340"/>
        <v>0.20522343056832204</v>
      </c>
      <c r="I710" s="135">
        <f t="shared" si="337"/>
        <v>0</v>
      </c>
      <c r="J710" s="135">
        <f t="shared" si="337"/>
        <v>0</v>
      </c>
      <c r="K710" s="52"/>
    </row>
    <row r="711" spans="2:11" x14ac:dyDescent="0.3">
      <c r="B711" s="51"/>
      <c r="C711" s="72">
        <v>706</v>
      </c>
      <c r="D711" s="135">
        <f t="shared" ref="D711:H711" si="341">D346</f>
        <v>16.600000000000001</v>
      </c>
      <c r="E711" s="135">
        <f t="shared" si="341"/>
        <v>-6.6</v>
      </c>
      <c r="F711" s="135">
        <f t="shared" si="341"/>
        <v>0</v>
      </c>
      <c r="G711" s="135">
        <f t="shared" si="341"/>
        <v>1.9874971169136684</v>
      </c>
      <c r="H711" s="135">
        <f t="shared" si="341"/>
        <v>0.20380584878523472</v>
      </c>
      <c r="I711" s="135">
        <f t="shared" si="337"/>
        <v>0</v>
      </c>
      <c r="J711" s="135">
        <f t="shared" si="337"/>
        <v>0</v>
      </c>
      <c r="K711" s="52"/>
    </row>
    <row r="712" spans="2:11" x14ac:dyDescent="0.3">
      <c r="B712" s="51"/>
      <c r="C712" s="72">
        <v>707</v>
      </c>
      <c r="D712" s="135">
        <f t="shared" ref="D712:H712" si="342">D347</f>
        <v>17.399999999999999</v>
      </c>
      <c r="E712" s="135">
        <f t="shared" si="342"/>
        <v>-5.4</v>
      </c>
      <c r="F712" s="135">
        <f t="shared" si="342"/>
        <v>0</v>
      </c>
      <c r="G712" s="135">
        <f t="shared" si="342"/>
        <v>2.0413793737049284</v>
      </c>
      <c r="H712" s="135">
        <f t="shared" si="342"/>
        <v>0.20239805895479016</v>
      </c>
      <c r="I712" s="135">
        <f t="shared" si="337"/>
        <v>0</v>
      </c>
      <c r="J712" s="135">
        <f t="shared" si="337"/>
        <v>0</v>
      </c>
      <c r="K712" s="52"/>
    </row>
    <row r="713" spans="2:11" x14ac:dyDescent="0.3">
      <c r="B713" s="51"/>
      <c r="C713" s="72">
        <v>708</v>
      </c>
      <c r="D713" s="135">
        <f t="shared" ref="D713:H713" si="343">D348</f>
        <v>19.2</v>
      </c>
      <c r="E713" s="135">
        <f t="shared" si="343"/>
        <v>-5.4</v>
      </c>
      <c r="F713" s="135">
        <f t="shared" si="343"/>
        <v>0</v>
      </c>
      <c r="G713" s="135">
        <f t="shared" si="343"/>
        <v>2.0898411842868936</v>
      </c>
      <c r="H713" s="135">
        <f t="shared" si="343"/>
        <v>0.20099999343902461</v>
      </c>
      <c r="I713" s="135">
        <f t="shared" si="337"/>
        <v>0</v>
      </c>
      <c r="J713" s="135">
        <f t="shared" si="337"/>
        <v>0</v>
      </c>
      <c r="K713" s="52"/>
    </row>
    <row r="714" spans="2:11" x14ac:dyDescent="0.3">
      <c r="B714" s="51"/>
      <c r="C714" s="72">
        <v>709</v>
      </c>
      <c r="D714" s="135">
        <f t="shared" ref="D714:H714" si="344">D349</f>
        <v>18.399999999999999</v>
      </c>
      <c r="E714" s="135">
        <f t="shared" si="344"/>
        <v>-5.8</v>
      </c>
      <c r="F714" s="135">
        <f t="shared" si="344"/>
        <v>0</v>
      </c>
      <c r="G714" s="135">
        <f t="shared" si="344"/>
        <v>2.0576392604417353</v>
      </c>
      <c r="H714" s="135">
        <f t="shared" si="344"/>
        <v>0.19961158506718873</v>
      </c>
      <c r="I714" s="135">
        <f t="shared" si="337"/>
        <v>0</v>
      </c>
      <c r="J714" s="135">
        <f t="shared" si="337"/>
        <v>0</v>
      </c>
      <c r="K714" s="52"/>
    </row>
    <row r="715" spans="2:11" x14ac:dyDescent="0.3">
      <c r="B715" s="51"/>
      <c r="C715" s="72">
        <v>710</v>
      </c>
      <c r="D715" s="135">
        <f t="shared" ref="D715:H715" si="345">D350</f>
        <v>18</v>
      </c>
      <c r="E715" s="135">
        <f t="shared" si="345"/>
        <v>0.4</v>
      </c>
      <c r="F715" s="135">
        <f t="shared" si="345"/>
        <v>0</v>
      </c>
      <c r="G715" s="135">
        <f t="shared" si="345"/>
        <v>2.2134760757386167</v>
      </c>
      <c r="H715" s="135">
        <f t="shared" si="345"/>
        <v>0.19823276713251664</v>
      </c>
      <c r="I715" s="135">
        <f t="shared" si="337"/>
        <v>0</v>
      </c>
      <c r="J715" s="135">
        <f t="shared" si="337"/>
        <v>0</v>
      </c>
      <c r="K715" s="52"/>
    </row>
    <row r="716" spans="2:11" x14ac:dyDescent="0.3">
      <c r="B716" s="51"/>
      <c r="C716" s="72">
        <v>711</v>
      </c>
      <c r="D716" s="135">
        <f t="shared" ref="D716:H716" si="346">D351</f>
        <v>18.8</v>
      </c>
      <c r="E716" s="135">
        <f t="shared" si="346"/>
        <v>-3.4</v>
      </c>
      <c r="F716" s="135">
        <f t="shared" si="346"/>
        <v>0</v>
      </c>
      <c r="G716" s="135">
        <f t="shared" si="346"/>
        <v>2.1329808477653009</v>
      </c>
      <c r="H716" s="135">
        <f t="shared" si="346"/>
        <v>0.19686347338901974</v>
      </c>
      <c r="I716" s="135">
        <f t="shared" si="337"/>
        <v>0</v>
      </c>
      <c r="J716" s="135">
        <f t="shared" si="337"/>
        <v>0</v>
      </c>
      <c r="K716" s="52"/>
    </row>
    <row r="717" spans="2:11" x14ac:dyDescent="0.3">
      <c r="B717" s="51"/>
      <c r="C717" s="72">
        <v>712</v>
      </c>
      <c r="D717" s="135">
        <f t="shared" ref="D717:H717" si="347">D352</f>
        <v>16.2</v>
      </c>
      <c r="E717" s="135">
        <f t="shared" si="347"/>
        <v>-3.2</v>
      </c>
      <c r="F717" s="135">
        <f t="shared" si="347"/>
        <v>0</v>
      </c>
      <c r="G717" s="135">
        <f t="shared" si="347"/>
        <v>2.0685160396579452</v>
      </c>
      <c r="H717" s="135">
        <f t="shared" si="347"/>
        <v>0.19550363804830415</v>
      </c>
      <c r="I717" s="135">
        <f t="shared" si="337"/>
        <v>0</v>
      </c>
      <c r="J717" s="135">
        <f t="shared" si="337"/>
        <v>0</v>
      </c>
      <c r="K717" s="52"/>
    </row>
    <row r="718" spans="2:11" x14ac:dyDescent="0.3">
      <c r="B718" s="51"/>
      <c r="C718" s="72">
        <v>713</v>
      </c>
      <c r="D718" s="135">
        <f t="shared" ref="D718:H718" si="348">D353</f>
        <v>18.2</v>
      </c>
      <c r="E718" s="135">
        <f t="shared" si="348"/>
        <v>-4.2</v>
      </c>
      <c r="F718" s="135">
        <f t="shared" si="348"/>
        <v>0</v>
      </c>
      <c r="G718" s="135">
        <f t="shared" si="348"/>
        <v>2.0954253967615677</v>
      </c>
      <c r="H718" s="135">
        <f t="shared" si="348"/>
        <v>0.19415319577640938</v>
      </c>
      <c r="I718" s="135">
        <f t="shared" si="337"/>
        <v>0</v>
      </c>
      <c r="J718" s="135">
        <f t="shared" si="337"/>
        <v>0</v>
      </c>
      <c r="K718" s="52"/>
    </row>
    <row r="719" spans="2:11" x14ac:dyDescent="0.3">
      <c r="B719" s="51"/>
      <c r="C719" s="72">
        <v>714</v>
      </c>
      <c r="D719" s="135">
        <f t="shared" ref="D719:H719" si="349">D354</f>
        <v>15</v>
      </c>
      <c r="E719" s="135">
        <f t="shared" si="349"/>
        <v>-4.8</v>
      </c>
      <c r="F719" s="135">
        <f t="shared" si="349"/>
        <v>9.1999999999999993</v>
      </c>
      <c r="G719" s="135">
        <f t="shared" si="349"/>
        <v>1.9932416255150751</v>
      </c>
      <c r="H719" s="135">
        <f t="shared" si="349"/>
        <v>0.85047408204108677</v>
      </c>
      <c r="I719" s="135">
        <f t="shared" si="337"/>
        <v>0</v>
      </c>
      <c r="J719" s="135">
        <f t="shared" si="337"/>
        <v>0</v>
      </c>
      <c r="K719" s="52"/>
    </row>
    <row r="720" spans="2:11" x14ac:dyDescent="0.3">
      <c r="B720" s="51"/>
      <c r="C720" s="72">
        <v>715</v>
      </c>
      <c r="D720" s="135">
        <f t="shared" ref="D720:H720" si="350">D355</f>
        <v>11.4</v>
      </c>
      <c r="E720" s="135">
        <f t="shared" si="350"/>
        <v>0.4</v>
      </c>
      <c r="F720" s="135">
        <f t="shared" si="350"/>
        <v>3.4</v>
      </c>
      <c r="G720" s="135">
        <f t="shared" si="350"/>
        <v>2.0363091931697093</v>
      </c>
      <c r="H720" s="135">
        <f t="shared" si="350"/>
        <v>0.36819837602589522</v>
      </c>
      <c r="I720" s="135">
        <f t="shared" si="337"/>
        <v>0</v>
      </c>
      <c r="J720" s="135">
        <f t="shared" si="337"/>
        <v>0</v>
      </c>
      <c r="K720" s="52"/>
    </row>
    <row r="721" spans="2:11" x14ac:dyDescent="0.3">
      <c r="B721" s="51"/>
      <c r="C721" s="72">
        <v>716</v>
      </c>
      <c r="D721" s="135">
        <f t="shared" ref="D721:H721" si="351">D356</f>
        <v>12.4</v>
      </c>
      <c r="E721" s="135">
        <f t="shared" si="351"/>
        <v>-4.8</v>
      </c>
      <c r="F721" s="135">
        <f t="shared" si="351"/>
        <v>4.8</v>
      </c>
      <c r="G721" s="135">
        <f t="shared" si="351"/>
        <v>1.9232762893032125</v>
      </c>
      <c r="H721" s="135">
        <f t="shared" si="351"/>
        <v>0.46966792559329362</v>
      </c>
      <c r="I721" s="135">
        <f t="shared" si="337"/>
        <v>0</v>
      </c>
      <c r="J721" s="135">
        <f t="shared" si="337"/>
        <v>0</v>
      </c>
      <c r="K721" s="52"/>
    </row>
    <row r="722" spans="2:11" x14ac:dyDescent="0.3">
      <c r="B722" s="51"/>
      <c r="C722" s="72">
        <v>717</v>
      </c>
      <c r="D722" s="135">
        <f t="shared" ref="D722:H722" si="352">D357</f>
        <v>13.4</v>
      </c>
      <c r="E722" s="135">
        <f t="shared" si="352"/>
        <v>-0.6</v>
      </c>
      <c r="F722" s="135">
        <f t="shared" si="352"/>
        <v>0</v>
      </c>
      <c r="G722" s="135">
        <f t="shared" si="352"/>
        <v>2.0632277452219729</v>
      </c>
      <c r="H722" s="135">
        <f t="shared" si="352"/>
        <v>0.40475862496216841</v>
      </c>
      <c r="I722" s="135">
        <f t="shared" si="337"/>
        <v>0</v>
      </c>
      <c r="J722" s="135">
        <f t="shared" si="337"/>
        <v>0</v>
      </c>
      <c r="K722" s="52"/>
    </row>
    <row r="723" spans="2:11" x14ac:dyDescent="0.3">
      <c r="B723" s="51"/>
      <c r="C723" s="72">
        <v>718</v>
      </c>
      <c r="D723" s="135">
        <f t="shared" ref="D723:J735" si="353">D358</f>
        <v>14.8</v>
      </c>
      <c r="E723" s="135">
        <f t="shared" si="353"/>
        <v>-2</v>
      </c>
      <c r="F723" s="135">
        <f t="shared" si="353"/>
        <v>0</v>
      </c>
      <c r="G723" s="135">
        <f t="shared" si="353"/>
        <v>2.0632350551839891</v>
      </c>
      <c r="H723" s="135">
        <f t="shared" si="353"/>
        <v>0.38166829550119785</v>
      </c>
      <c r="I723" s="135">
        <f t="shared" si="353"/>
        <v>0</v>
      </c>
      <c r="J723" s="135">
        <f t="shared" si="353"/>
        <v>0</v>
      </c>
      <c r="K723" s="52"/>
    </row>
    <row r="724" spans="2:11" x14ac:dyDescent="0.3">
      <c r="B724" s="51"/>
      <c r="C724" s="72">
        <v>719</v>
      </c>
      <c r="D724" s="135">
        <f t="shared" ref="D724:H724" si="354">D359</f>
        <v>14.8</v>
      </c>
      <c r="E724" s="135">
        <f t="shared" si="354"/>
        <v>-3.8</v>
      </c>
      <c r="F724" s="135">
        <f t="shared" si="354"/>
        <v>0</v>
      </c>
      <c r="G724" s="135">
        <f t="shared" si="354"/>
        <v>2.0148212331294095</v>
      </c>
      <c r="H724" s="135">
        <f t="shared" si="354"/>
        <v>0.36007796247306995</v>
      </c>
      <c r="I724" s="135">
        <f t="shared" si="353"/>
        <v>0</v>
      </c>
      <c r="J724" s="135">
        <f t="shared" si="353"/>
        <v>0</v>
      </c>
      <c r="K724" s="52"/>
    </row>
    <row r="725" spans="2:11" x14ac:dyDescent="0.3">
      <c r="B725" s="51"/>
      <c r="C725" s="72">
        <v>720</v>
      </c>
      <c r="D725" s="135">
        <f t="shared" ref="D725:H725" si="355">D360</f>
        <v>16.2</v>
      </c>
      <c r="E725" s="135">
        <f t="shared" si="355"/>
        <v>-3.2</v>
      </c>
      <c r="F725" s="135">
        <f t="shared" si="355"/>
        <v>0</v>
      </c>
      <c r="G725" s="135">
        <f t="shared" si="355"/>
        <v>2.0686204245482718</v>
      </c>
      <c r="H725" s="135">
        <f t="shared" si="355"/>
        <v>0.33896968751429135</v>
      </c>
      <c r="I725" s="135">
        <f t="shared" si="353"/>
        <v>0</v>
      </c>
      <c r="J725" s="135">
        <f t="shared" si="353"/>
        <v>0</v>
      </c>
      <c r="K725" s="52"/>
    </row>
    <row r="726" spans="2:11" x14ac:dyDescent="0.3">
      <c r="B726" s="51"/>
      <c r="C726" s="72">
        <v>721</v>
      </c>
      <c r="D726" s="135">
        <f t="shared" ref="D726:H726" si="356">D361</f>
        <v>15.4</v>
      </c>
      <c r="E726" s="135">
        <f t="shared" si="356"/>
        <v>-1.6</v>
      </c>
      <c r="F726" s="135">
        <f t="shared" si="356"/>
        <v>0</v>
      </c>
      <c r="G726" s="135">
        <f t="shared" si="356"/>
        <v>2.0901284758495668</v>
      </c>
      <c r="H726" s="135">
        <f t="shared" si="356"/>
        <v>0.31853649389306626</v>
      </c>
      <c r="I726" s="135">
        <f t="shared" si="353"/>
        <v>0</v>
      </c>
      <c r="J726" s="135">
        <f t="shared" si="353"/>
        <v>0</v>
      </c>
      <c r="K726" s="52"/>
    </row>
    <row r="727" spans="2:11" x14ac:dyDescent="0.3">
      <c r="B727" s="51"/>
      <c r="C727" s="72">
        <v>722</v>
      </c>
      <c r="D727" s="135">
        <f t="shared" ref="D727:H727" si="357">D362</f>
        <v>16.2</v>
      </c>
      <c r="E727" s="135">
        <f t="shared" si="357"/>
        <v>-5.8</v>
      </c>
      <c r="F727" s="135">
        <f t="shared" si="357"/>
        <v>0</v>
      </c>
      <c r="G727" s="135">
        <f t="shared" si="357"/>
        <v>1.99867681121187</v>
      </c>
      <c r="H727" s="135">
        <f t="shared" si="357"/>
        <v>0.29957207705675803</v>
      </c>
      <c r="I727" s="135">
        <f t="shared" si="353"/>
        <v>0</v>
      </c>
      <c r="J727" s="135">
        <f t="shared" si="353"/>
        <v>0</v>
      </c>
      <c r="K727" s="52"/>
    </row>
    <row r="728" spans="2:11" x14ac:dyDescent="0.3">
      <c r="B728" s="51"/>
      <c r="C728" s="72">
        <v>723</v>
      </c>
      <c r="D728" s="135">
        <f t="shared" ref="D728:H728" si="358">D363</f>
        <v>17</v>
      </c>
      <c r="E728" s="135">
        <f t="shared" si="358"/>
        <v>-6</v>
      </c>
      <c r="F728" s="135">
        <f t="shared" si="358"/>
        <v>0</v>
      </c>
      <c r="G728" s="135">
        <f t="shared" si="358"/>
        <v>2.0148191543476228</v>
      </c>
      <c r="H728" s="135">
        <f t="shared" si="358"/>
        <v>0.28113318078993177</v>
      </c>
      <c r="I728" s="135">
        <f t="shared" si="353"/>
        <v>0</v>
      </c>
      <c r="J728" s="135">
        <f t="shared" si="353"/>
        <v>0</v>
      </c>
      <c r="K728" s="52"/>
    </row>
    <row r="729" spans="2:11" x14ac:dyDescent="0.3">
      <c r="B729" s="51"/>
      <c r="C729" s="72">
        <v>724</v>
      </c>
      <c r="D729" s="135">
        <f t="shared" ref="D729:H729" si="359">D364</f>
        <v>17</v>
      </c>
      <c r="E729" s="135">
        <f t="shared" si="359"/>
        <v>-6.2</v>
      </c>
      <c r="F729" s="135">
        <f t="shared" si="359"/>
        <v>0</v>
      </c>
      <c r="G729" s="135">
        <f t="shared" si="359"/>
        <v>2.0094316233478411</v>
      </c>
      <c r="H729" s="135">
        <f t="shared" si="359"/>
        <v>0.26333033264093092</v>
      </c>
      <c r="I729" s="135">
        <f t="shared" si="353"/>
        <v>0</v>
      </c>
      <c r="J729" s="135">
        <f t="shared" si="353"/>
        <v>0</v>
      </c>
      <c r="K729" s="52"/>
    </row>
    <row r="730" spans="2:11" x14ac:dyDescent="0.3">
      <c r="B730" s="51"/>
      <c r="C730" s="72">
        <v>725</v>
      </c>
      <c r="D730" s="135">
        <f t="shared" ref="D730:H730" si="360">D365</f>
        <v>14.8</v>
      </c>
      <c r="E730" s="135">
        <f t="shared" si="360"/>
        <v>-2.4</v>
      </c>
      <c r="F730" s="135">
        <f t="shared" si="360"/>
        <v>0.6</v>
      </c>
      <c r="G730" s="135">
        <f t="shared" si="360"/>
        <v>2.0524661205451067</v>
      </c>
      <c r="H730" s="135">
        <f t="shared" si="360"/>
        <v>0.2560673924536615</v>
      </c>
      <c r="I730" s="135">
        <f t="shared" si="353"/>
        <v>0</v>
      </c>
      <c r="J730" s="135">
        <f t="shared" si="353"/>
        <v>0</v>
      </c>
      <c r="K730" s="52"/>
    </row>
    <row r="731" spans="2:11" x14ac:dyDescent="0.3">
      <c r="B731" s="51"/>
      <c r="C731" s="72">
        <v>726</v>
      </c>
      <c r="D731" s="135">
        <f t="shared" ref="D731:H731" si="361">D366</f>
        <v>16</v>
      </c>
      <c r="E731" s="135">
        <f t="shared" si="361"/>
        <v>-0.6</v>
      </c>
      <c r="F731" s="135">
        <f t="shared" si="361"/>
        <v>4.9000000000000004</v>
      </c>
      <c r="G731" s="135">
        <f t="shared" si="361"/>
        <v>2.133090439565172</v>
      </c>
      <c r="H731" s="135">
        <f t="shared" si="361"/>
        <v>0.36713042818837038</v>
      </c>
      <c r="I731" s="135">
        <f t="shared" si="353"/>
        <v>0</v>
      </c>
      <c r="J731" s="135">
        <f t="shared" si="353"/>
        <v>0</v>
      </c>
      <c r="K731" s="52"/>
    </row>
    <row r="732" spans="2:11" x14ac:dyDescent="0.3">
      <c r="B732" s="51"/>
      <c r="C732" s="72">
        <v>727</v>
      </c>
      <c r="D732" s="135">
        <f t="shared" ref="D732:H732" si="362">D367</f>
        <v>12</v>
      </c>
      <c r="E732" s="135">
        <f t="shared" si="362"/>
        <v>0.4</v>
      </c>
      <c r="F732" s="135">
        <f t="shared" si="362"/>
        <v>1.5</v>
      </c>
      <c r="G732" s="135">
        <f t="shared" si="362"/>
        <v>2.0524393443195885</v>
      </c>
      <c r="H732" s="135">
        <f t="shared" si="362"/>
        <v>0.32758929159983641</v>
      </c>
      <c r="I732" s="135">
        <f t="shared" si="353"/>
        <v>0</v>
      </c>
      <c r="J732" s="135">
        <f t="shared" si="353"/>
        <v>0</v>
      </c>
      <c r="K732" s="52"/>
    </row>
    <row r="733" spans="2:11" x14ac:dyDescent="0.3">
      <c r="B733" s="51"/>
      <c r="C733" s="72">
        <v>728</v>
      </c>
      <c r="D733" s="135">
        <f t="shared" ref="D733:H733" si="363">D368</f>
        <v>13.4</v>
      </c>
      <c r="E733" s="135">
        <f t="shared" si="363"/>
        <v>1</v>
      </c>
      <c r="F733" s="135">
        <f t="shared" si="363"/>
        <v>0</v>
      </c>
      <c r="G733" s="135">
        <f t="shared" si="363"/>
        <v>2.1061870695197471</v>
      </c>
      <c r="H733" s="135">
        <f t="shared" si="363"/>
        <v>0.3071967897855391</v>
      </c>
      <c r="I733" s="135">
        <f t="shared" si="353"/>
        <v>0</v>
      </c>
      <c r="J733" s="135">
        <f t="shared" si="353"/>
        <v>0</v>
      </c>
      <c r="K733" s="52"/>
    </row>
    <row r="734" spans="2:11" x14ac:dyDescent="0.3">
      <c r="B734" s="51"/>
      <c r="C734" s="72">
        <v>729</v>
      </c>
      <c r="D734" s="135">
        <f t="shared" ref="D734:H734" si="364">D369</f>
        <v>12.4</v>
      </c>
      <c r="E734" s="135">
        <f t="shared" si="364"/>
        <v>-2.8</v>
      </c>
      <c r="F734" s="135">
        <f t="shared" si="364"/>
        <v>1.8</v>
      </c>
      <c r="G734" s="135">
        <f t="shared" si="364"/>
        <v>1.9770595210152706</v>
      </c>
      <c r="H734" s="135">
        <f t="shared" si="364"/>
        <v>0.31947917306998264</v>
      </c>
      <c r="I734" s="135">
        <f t="shared" si="353"/>
        <v>0</v>
      </c>
      <c r="J734" s="135">
        <f t="shared" si="353"/>
        <v>0</v>
      </c>
      <c r="K734" s="52"/>
    </row>
    <row r="735" spans="2:11" x14ac:dyDescent="0.3">
      <c r="B735" s="51"/>
      <c r="C735" s="72">
        <v>730</v>
      </c>
      <c r="D735" s="135">
        <f t="shared" ref="D735:H735" si="365">D370</f>
        <v>16.2</v>
      </c>
      <c r="E735" s="135">
        <f t="shared" si="365"/>
        <v>-1</v>
      </c>
      <c r="F735" s="135">
        <f t="shared" si="365"/>
        <v>2.6</v>
      </c>
      <c r="G735" s="135">
        <f t="shared" si="365"/>
        <v>2.1276262470570662</v>
      </c>
      <c r="H735" s="135">
        <f t="shared" si="365"/>
        <v>0.34383115619816351</v>
      </c>
      <c r="I735" s="135">
        <f t="shared" si="353"/>
        <v>0</v>
      </c>
      <c r="J735" s="135">
        <f t="shared" si="353"/>
        <v>0</v>
      </c>
      <c r="K735" s="52"/>
    </row>
    <row r="736" spans="2:11" s="47" customFormat="1" ht="14.5" thickBot="1" x14ac:dyDescent="0.35">
      <c r="B736" s="57"/>
      <c r="C736" s="58"/>
      <c r="D736" s="95"/>
      <c r="E736" s="95"/>
      <c r="F736" s="95"/>
      <c r="G736" s="95"/>
      <c r="H736" s="95"/>
      <c r="I736" s="95"/>
      <c r="J736" s="95"/>
      <c r="K736" s="59"/>
    </row>
    <row r="737" spans="4:10" s="47" customFormat="1" x14ac:dyDescent="0.3">
      <c r="D737" s="92"/>
      <c r="E737" s="92"/>
      <c r="F737" s="92"/>
      <c r="G737" s="92"/>
      <c r="H737" s="92"/>
      <c r="I737" s="92"/>
      <c r="J737" s="92"/>
    </row>
    <row r="738" spans="4:10" s="47" customFormat="1" x14ac:dyDescent="0.3">
      <c r="D738" s="92"/>
      <c r="E738" s="92"/>
      <c r="F738" s="92"/>
      <c r="G738" s="92"/>
      <c r="H738" s="92"/>
      <c r="I738" s="92"/>
      <c r="J738" s="92"/>
    </row>
    <row r="739" spans="4:10" s="47" customFormat="1" x14ac:dyDescent="0.3">
      <c r="D739" s="92"/>
      <c r="E739" s="92"/>
      <c r="F739" s="92"/>
      <c r="G739" s="92"/>
      <c r="H739" s="92"/>
      <c r="I739" s="92"/>
      <c r="J739" s="92"/>
    </row>
    <row r="740" spans="4:10" s="47" customFormat="1" x14ac:dyDescent="0.3">
      <c r="D740" s="92"/>
      <c r="E740" s="92"/>
      <c r="F740" s="92"/>
      <c r="G740" s="92"/>
      <c r="H740" s="92"/>
      <c r="I740" s="92"/>
      <c r="J740" s="92"/>
    </row>
    <row r="741" spans="4:10" s="47" customFormat="1" x14ac:dyDescent="0.3">
      <c r="D741" s="92"/>
      <c r="E741" s="92"/>
      <c r="F741" s="92"/>
      <c r="G741" s="92"/>
      <c r="H741" s="92"/>
      <c r="I741" s="92"/>
      <c r="J741" s="92"/>
    </row>
    <row r="742" spans="4:10" s="47" customFormat="1" x14ac:dyDescent="0.3">
      <c r="D742" s="92"/>
      <c r="E742" s="92"/>
      <c r="F742" s="92"/>
      <c r="G742" s="92"/>
      <c r="H742" s="92"/>
      <c r="I742" s="92"/>
      <c r="J742" s="92"/>
    </row>
    <row r="743" spans="4:10" s="47" customFormat="1" x14ac:dyDescent="0.3">
      <c r="D743" s="92"/>
      <c r="E743" s="92"/>
      <c r="F743" s="92"/>
      <c r="G743" s="92"/>
      <c r="H743" s="92"/>
      <c r="I743" s="92"/>
      <c r="J743" s="92"/>
    </row>
    <row r="744" spans="4:10" s="47" customFormat="1" x14ac:dyDescent="0.3">
      <c r="D744" s="92"/>
      <c r="E744" s="92"/>
      <c r="F744" s="92"/>
      <c r="G744" s="92"/>
      <c r="H744" s="92"/>
      <c r="I744" s="92"/>
      <c r="J744" s="92"/>
    </row>
    <row r="745" spans="4:10" s="47" customFormat="1" x14ac:dyDescent="0.3">
      <c r="D745" s="92"/>
      <c r="E745" s="92"/>
      <c r="F745" s="92"/>
      <c r="G745" s="92"/>
      <c r="H745" s="92"/>
      <c r="I745" s="92"/>
      <c r="J745" s="92"/>
    </row>
    <row r="746" spans="4:10" s="47" customFormat="1" x14ac:dyDescent="0.3">
      <c r="D746" s="92"/>
      <c r="E746" s="92"/>
      <c r="F746" s="92"/>
      <c r="G746" s="92"/>
      <c r="H746" s="92"/>
      <c r="I746" s="92"/>
      <c r="J746" s="92"/>
    </row>
    <row r="747" spans="4:10" s="47" customFormat="1" x14ac:dyDescent="0.3">
      <c r="D747" s="92"/>
      <c r="E747" s="92"/>
      <c r="F747" s="92"/>
      <c r="G747" s="92"/>
      <c r="H747" s="92"/>
      <c r="I747" s="92"/>
      <c r="J747" s="92"/>
    </row>
    <row r="748" spans="4:10" s="47" customFormat="1" x14ac:dyDescent="0.3">
      <c r="D748" s="92"/>
      <c r="E748" s="92"/>
      <c r="F748" s="92"/>
      <c r="G748" s="92"/>
      <c r="H748" s="92"/>
      <c r="I748" s="92"/>
      <c r="J748" s="92"/>
    </row>
    <row r="749" spans="4:10" s="47" customFormat="1" x14ac:dyDescent="0.3">
      <c r="D749" s="92"/>
      <c r="E749" s="92"/>
      <c r="F749" s="92"/>
      <c r="G749" s="92"/>
      <c r="H749" s="92"/>
      <c r="I749" s="92"/>
      <c r="J749" s="92"/>
    </row>
    <row r="750" spans="4:10" s="47" customFormat="1" x14ac:dyDescent="0.3">
      <c r="D750" s="92"/>
      <c r="E750" s="92"/>
      <c r="F750" s="92"/>
      <c r="G750" s="92"/>
      <c r="H750" s="92"/>
      <c r="I750" s="92"/>
      <c r="J750" s="92"/>
    </row>
    <row r="751" spans="4:10" s="47" customFormat="1" x14ac:dyDescent="0.3">
      <c r="D751" s="92"/>
      <c r="E751" s="92"/>
      <c r="F751" s="92"/>
      <c r="G751" s="92"/>
      <c r="H751" s="92"/>
      <c r="I751" s="92"/>
      <c r="J751" s="92"/>
    </row>
    <row r="752" spans="4:10" s="47" customFormat="1" x14ac:dyDescent="0.3">
      <c r="D752" s="92"/>
      <c r="E752" s="92"/>
      <c r="F752" s="92"/>
      <c r="G752" s="92"/>
      <c r="H752" s="92"/>
      <c r="I752" s="92"/>
      <c r="J752" s="92"/>
    </row>
    <row r="753" spans="4:10" s="47" customFormat="1" x14ac:dyDescent="0.3">
      <c r="D753" s="92"/>
      <c r="E753" s="92"/>
      <c r="F753" s="92"/>
      <c r="G753" s="92"/>
      <c r="H753" s="92"/>
      <c r="I753" s="92"/>
      <c r="J753" s="92"/>
    </row>
    <row r="754" spans="4:10" s="47" customFormat="1" x14ac:dyDescent="0.3">
      <c r="D754" s="92"/>
      <c r="E754" s="92"/>
      <c r="F754" s="92"/>
      <c r="G754" s="92"/>
      <c r="H754" s="92"/>
      <c r="I754" s="92"/>
      <c r="J754" s="92"/>
    </row>
    <row r="755" spans="4:10" s="47" customFormat="1" x14ac:dyDescent="0.3">
      <c r="D755" s="92"/>
      <c r="E755" s="92"/>
      <c r="F755" s="92"/>
      <c r="G755" s="92"/>
      <c r="H755" s="92"/>
      <c r="I755" s="92"/>
      <c r="J755" s="92"/>
    </row>
    <row r="756" spans="4:10" s="47" customFormat="1" x14ac:dyDescent="0.3">
      <c r="D756" s="92"/>
      <c r="E756" s="92"/>
      <c r="F756" s="92"/>
      <c r="G756" s="92"/>
      <c r="H756" s="92"/>
      <c r="I756" s="92"/>
      <c r="J756" s="92"/>
    </row>
    <row r="757" spans="4:10" s="47" customFormat="1" x14ac:dyDescent="0.3">
      <c r="D757" s="92"/>
      <c r="E757" s="92"/>
      <c r="F757" s="92"/>
      <c r="G757" s="92"/>
      <c r="H757" s="92"/>
      <c r="I757" s="92"/>
      <c r="J757" s="92"/>
    </row>
    <row r="758" spans="4:10" s="47" customFormat="1" x14ac:dyDescent="0.3">
      <c r="D758" s="92"/>
      <c r="E758" s="92"/>
      <c r="F758" s="92"/>
      <c r="G758" s="92"/>
      <c r="H758" s="92"/>
      <c r="I758" s="92"/>
      <c r="J758" s="92"/>
    </row>
    <row r="759" spans="4:10" s="47" customFormat="1" x14ac:dyDescent="0.3">
      <c r="D759" s="92"/>
      <c r="E759" s="92"/>
      <c r="F759" s="92"/>
      <c r="G759" s="92"/>
      <c r="H759" s="92"/>
      <c r="I759" s="92"/>
      <c r="J759" s="92"/>
    </row>
    <row r="760" spans="4:10" s="47" customFormat="1" x14ac:dyDescent="0.3">
      <c r="D760" s="92"/>
      <c r="E760" s="92"/>
      <c r="F760" s="92"/>
      <c r="G760" s="92"/>
      <c r="H760" s="92"/>
      <c r="I760" s="92"/>
      <c r="J760" s="92"/>
    </row>
    <row r="761" spans="4:10" s="47" customFormat="1" x14ac:dyDescent="0.3">
      <c r="D761" s="92"/>
      <c r="E761" s="92"/>
      <c r="F761" s="92"/>
      <c r="G761" s="92"/>
      <c r="H761" s="92"/>
      <c r="I761" s="92"/>
      <c r="J761" s="92"/>
    </row>
    <row r="762" spans="4:10" s="47" customFormat="1" x14ac:dyDescent="0.3">
      <c r="D762" s="92"/>
      <c r="E762" s="92"/>
      <c r="F762" s="92"/>
      <c r="G762" s="92"/>
      <c r="H762" s="92"/>
      <c r="I762" s="92"/>
      <c r="J762" s="92"/>
    </row>
    <row r="763" spans="4:10" s="47" customFormat="1" x14ac:dyDescent="0.3">
      <c r="D763" s="92"/>
      <c r="E763" s="92"/>
      <c r="F763" s="92"/>
      <c r="G763" s="92"/>
      <c r="H763" s="92"/>
      <c r="I763" s="92"/>
      <c r="J763" s="92"/>
    </row>
    <row r="764" spans="4:10" s="47" customFormat="1" x14ac:dyDescent="0.3">
      <c r="D764" s="92"/>
      <c r="E764" s="92"/>
      <c r="F764" s="92"/>
      <c r="G764" s="92"/>
      <c r="H764" s="92"/>
      <c r="I764" s="92"/>
      <c r="J764" s="92"/>
    </row>
    <row r="765" spans="4:10" s="47" customFormat="1" x14ac:dyDescent="0.3">
      <c r="D765" s="92"/>
      <c r="E765" s="92"/>
      <c r="F765" s="92"/>
      <c r="G765" s="92"/>
      <c r="H765" s="92"/>
      <c r="I765" s="92"/>
      <c r="J765" s="92"/>
    </row>
    <row r="766" spans="4:10" s="47" customFormat="1" x14ac:dyDescent="0.3">
      <c r="D766" s="92"/>
      <c r="E766" s="92"/>
      <c r="F766" s="92"/>
      <c r="G766" s="92"/>
      <c r="H766" s="92"/>
      <c r="I766" s="92"/>
      <c r="J766" s="92"/>
    </row>
    <row r="767" spans="4:10" s="47" customFormat="1" x14ac:dyDescent="0.3">
      <c r="D767" s="92"/>
      <c r="E767" s="92"/>
      <c r="F767" s="92"/>
      <c r="G767" s="92"/>
      <c r="H767" s="92"/>
      <c r="I767" s="92"/>
      <c r="J767" s="92"/>
    </row>
    <row r="768" spans="4:10" s="47" customFormat="1" x14ac:dyDescent="0.3">
      <c r="D768" s="92"/>
      <c r="E768" s="92"/>
      <c r="F768" s="92"/>
      <c r="G768" s="92"/>
      <c r="H768" s="92"/>
      <c r="I768" s="92"/>
      <c r="J768" s="92"/>
    </row>
    <row r="769" spans="4:10" s="47" customFormat="1" x14ac:dyDescent="0.3">
      <c r="D769" s="92"/>
      <c r="E769" s="92"/>
      <c r="F769" s="92"/>
      <c r="G769" s="92"/>
      <c r="H769" s="92"/>
      <c r="I769" s="92"/>
      <c r="J769" s="92"/>
    </row>
    <row r="770" spans="4:10" s="47" customFormat="1" x14ac:dyDescent="0.3">
      <c r="D770" s="92"/>
      <c r="E770" s="92"/>
      <c r="F770" s="92"/>
      <c r="G770" s="92"/>
      <c r="H770" s="92"/>
      <c r="I770" s="92"/>
      <c r="J770" s="92"/>
    </row>
    <row r="771" spans="4:10" s="47" customFormat="1" x14ac:dyDescent="0.3">
      <c r="D771" s="92"/>
      <c r="E771" s="92"/>
      <c r="F771" s="92"/>
      <c r="G771" s="92"/>
      <c r="H771" s="92"/>
      <c r="I771" s="92"/>
      <c r="J771" s="92"/>
    </row>
    <row r="772" spans="4:10" s="47" customFormat="1" x14ac:dyDescent="0.3">
      <c r="D772" s="92"/>
      <c r="E772" s="92"/>
      <c r="F772" s="92"/>
      <c r="G772" s="92"/>
      <c r="H772" s="92"/>
      <c r="I772" s="92"/>
      <c r="J772" s="92"/>
    </row>
    <row r="773" spans="4:10" s="47" customFormat="1" x14ac:dyDescent="0.3">
      <c r="D773" s="92"/>
      <c r="E773" s="92"/>
      <c r="F773" s="92"/>
      <c r="G773" s="92"/>
      <c r="H773" s="92"/>
      <c r="I773" s="92"/>
      <c r="J773" s="92"/>
    </row>
    <row r="774" spans="4:10" s="47" customFormat="1" x14ac:dyDescent="0.3">
      <c r="D774" s="92"/>
      <c r="E774" s="92"/>
      <c r="F774" s="92"/>
      <c r="G774" s="92"/>
      <c r="H774" s="92"/>
      <c r="I774" s="92"/>
      <c r="J774" s="92"/>
    </row>
    <row r="775" spans="4:10" s="47" customFormat="1" x14ac:dyDescent="0.3">
      <c r="D775" s="92"/>
      <c r="E775" s="92"/>
      <c r="F775" s="92"/>
      <c r="G775" s="92"/>
      <c r="H775" s="92"/>
      <c r="I775" s="92"/>
      <c r="J775" s="92"/>
    </row>
    <row r="776" spans="4:10" s="47" customFormat="1" x14ac:dyDescent="0.3">
      <c r="D776" s="92"/>
      <c r="E776" s="92"/>
      <c r="F776" s="92"/>
      <c r="G776" s="92"/>
      <c r="H776" s="92"/>
      <c r="I776" s="92"/>
      <c r="J776" s="92"/>
    </row>
    <row r="777" spans="4:10" s="47" customFormat="1" x14ac:dyDescent="0.3">
      <c r="D777" s="92"/>
      <c r="E777" s="92"/>
      <c r="F777" s="92"/>
      <c r="G777" s="92"/>
      <c r="H777" s="92"/>
      <c r="I777" s="92"/>
      <c r="J777" s="92"/>
    </row>
    <row r="778" spans="4:10" s="47" customFormat="1" x14ac:dyDescent="0.3">
      <c r="D778" s="92"/>
      <c r="E778" s="92"/>
      <c r="F778" s="92"/>
      <c r="G778" s="92"/>
      <c r="H778" s="92"/>
      <c r="I778" s="92"/>
      <c r="J778" s="92"/>
    </row>
    <row r="779" spans="4:10" s="47" customFormat="1" x14ac:dyDescent="0.3">
      <c r="D779" s="92"/>
      <c r="E779" s="92"/>
      <c r="F779" s="92"/>
      <c r="G779" s="92"/>
      <c r="H779" s="92"/>
      <c r="I779" s="92"/>
      <c r="J779" s="92"/>
    </row>
    <row r="780" spans="4:10" s="47" customFormat="1" x14ac:dyDescent="0.3">
      <c r="D780" s="92"/>
      <c r="E780" s="92"/>
      <c r="F780" s="92"/>
      <c r="G780" s="92"/>
      <c r="H780" s="92"/>
      <c r="I780" s="92"/>
      <c r="J780" s="92"/>
    </row>
    <row r="781" spans="4:10" s="47" customFormat="1" x14ac:dyDescent="0.3">
      <c r="D781" s="92"/>
      <c r="E781" s="92"/>
      <c r="F781" s="92"/>
      <c r="G781" s="92"/>
      <c r="H781" s="92"/>
      <c r="I781" s="92"/>
      <c r="J781" s="92"/>
    </row>
    <row r="782" spans="4:10" s="47" customFormat="1" x14ac:dyDescent="0.3">
      <c r="D782" s="92"/>
      <c r="E782" s="92"/>
      <c r="F782" s="92"/>
      <c r="G782" s="92"/>
      <c r="H782" s="92"/>
      <c r="I782" s="92"/>
      <c r="J782" s="92"/>
    </row>
    <row r="783" spans="4:10" s="47" customFormat="1" x14ac:dyDescent="0.3">
      <c r="D783" s="92"/>
      <c r="E783" s="92"/>
      <c r="F783" s="92"/>
      <c r="G783" s="92"/>
      <c r="H783" s="92"/>
      <c r="I783" s="92"/>
      <c r="J783" s="92"/>
    </row>
    <row r="784" spans="4:10" s="47" customFormat="1" x14ac:dyDescent="0.3">
      <c r="D784" s="92"/>
      <c r="E784" s="92"/>
      <c r="F784" s="92"/>
      <c r="G784" s="92"/>
      <c r="H784" s="92"/>
      <c r="I784" s="92"/>
      <c r="J784" s="92"/>
    </row>
    <row r="785" spans="4:10" s="47" customFormat="1" x14ac:dyDescent="0.3">
      <c r="D785" s="92"/>
      <c r="E785" s="92"/>
      <c r="F785" s="92"/>
      <c r="G785" s="92"/>
      <c r="H785" s="92"/>
      <c r="I785" s="92"/>
      <c r="J785" s="92"/>
    </row>
    <row r="786" spans="4:10" s="47" customFormat="1" x14ac:dyDescent="0.3">
      <c r="D786" s="92"/>
      <c r="E786" s="92"/>
      <c r="F786" s="92"/>
      <c r="G786" s="92"/>
      <c r="H786" s="92"/>
      <c r="I786" s="92"/>
      <c r="J786" s="92"/>
    </row>
    <row r="787" spans="4:10" s="47" customFormat="1" x14ac:dyDescent="0.3">
      <c r="D787" s="92"/>
      <c r="E787" s="92"/>
      <c r="F787" s="92"/>
      <c r="G787" s="92"/>
      <c r="H787" s="92"/>
      <c r="I787" s="92"/>
      <c r="J787" s="92"/>
    </row>
    <row r="788" spans="4:10" s="47" customFormat="1" x14ac:dyDescent="0.3">
      <c r="D788" s="92"/>
      <c r="E788" s="92"/>
      <c r="F788" s="92"/>
      <c r="G788" s="92"/>
      <c r="H788" s="92"/>
      <c r="I788" s="92"/>
      <c r="J788" s="92"/>
    </row>
    <row r="789" spans="4:10" s="47" customFormat="1" x14ac:dyDescent="0.3">
      <c r="D789" s="92"/>
      <c r="E789" s="92"/>
      <c r="F789" s="92"/>
      <c r="G789" s="92"/>
      <c r="H789" s="92"/>
      <c r="I789" s="92"/>
      <c r="J789" s="92"/>
    </row>
    <row r="790" spans="4:10" s="47" customFormat="1" x14ac:dyDescent="0.3">
      <c r="D790" s="92"/>
      <c r="E790" s="92"/>
      <c r="F790" s="92"/>
      <c r="G790" s="92"/>
      <c r="H790" s="92"/>
      <c r="I790" s="92"/>
      <c r="J790" s="92"/>
    </row>
    <row r="791" spans="4:10" s="47" customFormat="1" x14ac:dyDescent="0.3">
      <c r="D791" s="92"/>
      <c r="E791" s="92"/>
      <c r="F791" s="92"/>
      <c r="G791" s="92"/>
      <c r="H791" s="92"/>
      <c r="I791" s="92"/>
      <c r="J791" s="92"/>
    </row>
    <row r="792" spans="4:10" s="47" customFormat="1" x14ac:dyDescent="0.3">
      <c r="D792" s="92"/>
      <c r="E792" s="92"/>
      <c r="F792" s="92"/>
      <c r="G792" s="92"/>
      <c r="H792" s="92"/>
      <c r="I792" s="92"/>
      <c r="J792" s="92"/>
    </row>
    <row r="793" spans="4:10" s="47" customFormat="1" x14ac:dyDescent="0.3">
      <c r="D793" s="92"/>
      <c r="E793" s="92"/>
      <c r="F793" s="92"/>
      <c r="G793" s="92"/>
      <c r="H793" s="92"/>
      <c r="I793" s="92"/>
      <c r="J793" s="92"/>
    </row>
    <row r="794" spans="4:10" s="47" customFormat="1" x14ac:dyDescent="0.3">
      <c r="D794" s="92"/>
      <c r="E794" s="92"/>
      <c r="F794" s="92"/>
      <c r="G794" s="92"/>
      <c r="H794" s="92"/>
      <c r="I794" s="92"/>
      <c r="J794" s="92"/>
    </row>
    <row r="795" spans="4:10" s="47" customFormat="1" x14ac:dyDescent="0.3">
      <c r="D795" s="92"/>
      <c r="E795" s="92"/>
      <c r="F795" s="92"/>
      <c r="G795" s="92"/>
      <c r="H795" s="92"/>
      <c r="I795" s="92"/>
      <c r="J795" s="92"/>
    </row>
    <row r="796" spans="4:10" s="47" customFormat="1" x14ac:dyDescent="0.3">
      <c r="D796" s="92"/>
      <c r="E796" s="92"/>
      <c r="F796" s="92"/>
      <c r="G796" s="92"/>
      <c r="H796" s="92"/>
      <c r="I796" s="92"/>
      <c r="J796" s="92"/>
    </row>
    <row r="797" spans="4:10" s="47" customFormat="1" x14ac:dyDescent="0.3">
      <c r="D797" s="92"/>
      <c r="E797" s="92"/>
      <c r="F797" s="92"/>
      <c r="G797" s="92"/>
      <c r="H797" s="92"/>
      <c r="I797" s="92"/>
      <c r="J797" s="92"/>
    </row>
    <row r="798" spans="4:10" s="47" customFormat="1" x14ac:dyDescent="0.3">
      <c r="D798" s="92"/>
      <c r="E798" s="92"/>
      <c r="F798" s="92"/>
      <c r="G798" s="92"/>
      <c r="H798" s="92"/>
      <c r="I798" s="92"/>
      <c r="J798" s="92"/>
    </row>
    <row r="799" spans="4:10" s="47" customFormat="1" x14ac:dyDescent="0.3">
      <c r="D799" s="92"/>
      <c r="E799" s="92"/>
      <c r="F799" s="92"/>
      <c r="G799" s="92"/>
      <c r="H799" s="92"/>
      <c r="I799" s="92"/>
      <c r="J799" s="92"/>
    </row>
    <row r="800" spans="4:10" s="47" customFormat="1" x14ac:dyDescent="0.3">
      <c r="D800" s="92"/>
      <c r="E800" s="92"/>
      <c r="F800" s="92"/>
      <c r="G800" s="92"/>
      <c r="H800" s="92"/>
      <c r="I800" s="92"/>
      <c r="J800" s="92"/>
    </row>
    <row r="801" spans="4:10" s="47" customFormat="1" x14ac:dyDescent="0.3">
      <c r="D801" s="92"/>
      <c r="E801" s="92"/>
      <c r="F801" s="92"/>
      <c r="G801" s="92"/>
      <c r="H801" s="92"/>
      <c r="I801" s="92"/>
      <c r="J801" s="92"/>
    </row>
    <row r="802" spans="4:10" s="47" customFormat="1" x14ac:dyDescent="0.3">
      <c r="D802" s="92"/>
      <c r="E802" s="92"/>
      <c r="F802" s="92"/>
      <c r="G802" s="92"/>
      <c r="H802" s="92"/>
      <c r="I802" s="92"/>
      <c r="J802" s="92"/>
    </row>
    <row r="803" spans="4:10" s="47" customFormat="1" x14ac:dyDescent="0.3">
      <c r="D803" s="92"/>
      <c r="E803" s="92"/>
      <c r="F803" s="92"/>
      <c r="G803" s="92"/>
      <c r="H803" s="92"/>
      <c r="I803" s="92"/>
      <c r="J803" s="92"/>
    </row>
    <row r="804" spans="4:10" s="47" customFormat="1" x14ac:dyDescent="0.3">
      <c r="D804" s="92"/>
      <c r="E804" s="92"/>
      <c r="F804" s="92"/>
      <c r="G804" s="92"/>
      <c r="H804" s="92"/>
      <c r="I804" s="92"/>
      <c r="J804" s="92"/>
    </row>
    <row r="805" spans="4:10" s="47" customFormat="1" x14ac:dyDescent="0.3">
      <c r="D805" s="92"/>
      <c r="E805" s="92"/>
      <c r="F805" s="92"/>
      <c r="G805" s="92"/>
      <c r="H805" s="92"/>
      <c r="I805" s="92"/>
      <c r="J805" s="92"/>
    </row>
    <row r="806" spans="4:10" s="47" customFormat="1" x14ac:dyDescent="0.3">
      <c r="D806" s="92"/>
      <c r="E806" s="92"/>
      <c r="F806" s="92"/>
      <c r="G806" s="92"/>
      <c r="H806" s="92"/>
      <c r="I806" s="92"/>
      <c r="J806" s="92"/>
    </row>
    <row r="807" spans="4:10" s="47" customFormat="1" x14ac:dyDescent="0.3">
      <c r="D807" s="92"/>
      <c r="E807" s="92"/>
      <c r="F807" s="92"/>
      <c r="G807" s="92"/>
      <c r="H807" s="92"/>
      <c r="I807" s="92"/>
      <c r="J807" s="92"/>
    </row>
    <row r="808" spans="4:10" s="47" customFormat="1" x14ac:dyDescent="0.3">
      <c r="D808" s="92"/>
      <c r="E808" s="92"/>
      <c r="F808" s="92"/>
      <c r="G808" s="92"/>
      <c r="H808" s="92"/>
      <c r="I808" s="92"/>
      <c r="J808" s="92"/>
    </row>
    <row r="809" spans="4:10" s="47" customFormat="1" x14ac:dyDescent="0.3">
      <c r="D809" s="92"/>
      <c r="E809" s="92"/>
      <c r="F809" s="92"/>
      <c r="G809" s="92"/>
      <c r="H809" s="92"/>
      <c r="I809" s="92"/>
      <c r="J809" s="92"/>
    </row>
    <row r="810" spans="4:10" s="47" customFormat="1" x14ac:dyDescent="0.3">
      <c r="D810" s="92"/>
      <c r="E810" s="92"/>
      <c r="F810" s="92"/>
      <c r="G810" s="92"/>
      <c r="H810" s="92"/>
      <c r="I810" s="92"/>
      <c r="J810" s="92"/>
    </row>
    <row r="811" spans="4:10" s="47" customFormat="1" x14ac:dyDescent="0.3">
      <c r="D811" s="92"/>
      <c r="E811" s="92"/>
      <c r="F811" s="92"/>
      <c r="G811" s="92"/>
      <c r="H811" s="92"/>
      <c r="I811" s="92"/>
      <c r="J811" s="92"/>
    </row>
    <row r="812" spans="4:10" s="47" customFormat="1" x14ac:dyDescent="0.3">
      <c r="D812" s="92"/>
      <c r="E812" s="92"/>
      <c r="F812" s="92"/>
      <c r="G812" s="92"/>
      <c r="H812" s="92"/>
      <c r="I812" s="92"/>
      <c r="J812" s="92"/>
    </row>
    <row r="813" spans="4:10" s="47" customFormat="1" x14ac:dyDescent="0.3">
      <c r="D813" s="92"/>
      <c r="E813" s="92"/>
      <c r="F813" s="92"/>
      <c r="G813" s="92"/>
      <c r="H813" s="92"/>
      <c r="I813" s="92"/>
      <c r="J813" s="92"/>
    </row>
    <row r="814" spans="4:10" s="47" customFormat="1" x14ac:dyDescent="0.3">
      <c r="D814" s="92"/>
      <c r="E814" s="92"/>
      <c r="F814" s="92"/>
      <c r="G814" s="92"/>
      <c r="H814" s="92"/>
      <c r="I814" s="92"/>
      <c r="J814" s="92"/>
    </row>
    <row r="815" spans="4:10" s="47" customFormat="1" x14ac:dyDescent="0.3">
      <c r="D815" s="92"/>
      <c r="E815" s="92"/>
      <c r="F815" s="92"/>
      <c r="G815" s="92"/>
      <c r="H815" s="92"/>
      <c r="I815" s="92"/>
      <c r="J815" s="92"/>
    </row>
    <row r="816" spans="4:10" s="47" customFormat="1" x14ac:dyDescent="0.3">
      <c r="D816" s="92"/>
      <c r="E816" s="92"/>
      <c r="F816" s="92"/>
      <c r="G816" s="92"/>
      <c r="H816" s="92"/>
      <c r="I816" s="92"/>
      <c r="J816" s="92"/>
    </row>
    <row r="817" spans="4:10" s="47" customFormat="1" x14ac:dyDescent="0.3">
      <c r="D817" s="92"/>
      <c r="E817" s="92"/>
      <c r="F817" s="92"/>
      <c r="G817" s="92"/>
      <c r="H817" s="92"/>
      <c r="I817" s="92"/>
      <c r="J817" s="92"/>
    </row>
    <row r="818" spans="4:10" s="47" customFormat="1" x14ac:dyDescent="0.3">
      <c r="D818" s="92"/>
      <c r="E818" s="92"/>
      <c r="F818" s="92"/>
      <c r="G818" s="92"/>
      <c r="H818" s="92"/>
      <c r="I818" s="92"/>
      <c r="J818" s="92"/>
    </row>
    <row r="819" spans="4:10" s="47" customFormat="1" x14ac:dyDescent="0.3">
      <c r="D819" s="92"/>
      <c r="E819" s="92"/>
      <c r="F819" s="92"/>
      <c r="G819" s="92"/>
      <c r="H819" s="92"/>
      <c r="I819" s="92"/>
      <c r="J819" s="92"/>
    </row>
    <row r="820" spans="4:10" s="47" customFormat="1" x14ac:dyDescent="0.3">
      <c r="D820" s="92"/>
      <c r="E820" s="92"/>
      <c r="F820" s="92"/>
      <c r="G820" s="92"/>
      <c r="H820" s="92"/>
      <c r="I820" s="92"/>
      <c r="J820" s="92"/>
    </row>
    <row r="821" spans="4:10" s="47" customFormat="1" x14ac:dyDescent="0.3">
      <c r="D821" s="92"/>
      <c r="E821" s="92"/>
      <c r="F821" s="92"/>
      <c r="G821" s="92"/>
      <c r="H821" s="92"/>
      <c r="I821" s="92"/>
      <c r="J821" s="92"/>
    </row>
    <row r="822" spans="4:10" s="47" customFormat="1" x14ac:dyDescent="0.3">
      <c r="D822" s="92"/>
      <c r="E822" s="92"/>
      <c r="F822" s="92"/>
      <c r="G822" s="92"/>
      <c r="H822" s="92"/>
      <c r="I822" s="92"/>
      <c r="J822" s="92"/>
    </row>
    <row r="823" spans="4:10" s="47" customFormat="1" x14ac:dyDescent="0.3">
      <c r="D823" s="92"/>
      <c r="E823" s="92"/>
      <c r="F823" s="92"/>
      <c r="G823" s="92"/>
      <c r="H823" s="92"/>
      <c r="I823" s="92"/>
      <c r="J823" s="92"/>
    </row>
    <row r="824" spans="4:10" s="47" customFormat="1" x14ac:dyDescent="0.3">
      <c r="D824" s="92"/>
      <c r="E824" s="92"/>
      <c r="F824" s="92"/>
      <c r="G824" s="92"/>
      <c r="H824" s="92"/>
      <c r="I824" s="92"/>
      <c r="J824" s="92"/>
    </row>
    <row r="825" spans="4:10" s="47" customFormat="1" x14ac:dyDescent="0.3">
      <c r="D825" s="92"/>
      <c r="E825" s="92"/>
      <c r="F825" s="92"/>
      <c r="G825" s="92"/>
      <c r="H825" s="92"/>
      <c r="I825" s="92"/>
      <c r="J825" s="92"/>
    </row>
    <row r="826" spans="4:10" s="47" customFormat="1" x14ac:dyDescent="0.3">
      <c r="D826" s="92"/>
      <c r="E826" s="92"/>
      <c r="F826" s="92"/>
      <c r="G826" s="92"/>
      <c r="H826" s="92"/>
      <c r="I826" s="92"/>
      <c r="J826" s="92"/>
    </row>
    <row r="827" spans="4:10" s="47" customFormat="1" x14ac:dyDescent="0.3">
      <c r="D827" s="92"/>
      <c r="E827" s="92"/>
      <c r="F827" s="92"/>
      <c r="G827" s="92"/>
      <c r="H827" s="92"/>
      <c r="I827" s="92"/>
      <c r="J827" s="92"/>
    </row>
    <row r="828" spans="4:10" s="47" customFormat="1" x14ac:dyDescent="0.3">
      <c r="D828" s="92"/>
      <c r="E828" s="92"/>
      <c r="F828" s="92"/>
      <c r="G828" s="92"/>
      <c r="H828" s="92"/>
      <c r="I828" s="92"/>
      <c r="J828" s="92"/>
    </row>
    <row r="829" spans="4:10" s="47" customFormat="1" x14ac:dyDescent="0.3">
      <c r="D829" s="92"/>
      <c r="E829" s="92"/>
      <c r="F829" s="92"/>
      <c r="G829" s="92"/>
      <c r="H829" s="92"/>
      <c r="I829" s="92"/>
      <c r="J829" s="92"/>
    </row>
    <row r="830" spans="4:10" s="47" customFormat="1" x14ac:dyDescent="0.3">
      <c r="D830" s="92"/>
      <c r="E830" s="92"/>
      <c r="F830" s="92"/>
      <c r="G830" s="92"/>
      <c r="H830" s="92"/>
      <c r="I830" s="92"/>
      <c r="J830" s="92"/>
    </row>
    <row r="831" spans="4:10" s="47" customFormat="1" x14ac:dyDescent="0.3">
      <c r="D831" s="92"/>
      <c r="E831" s="92"/>
      <c r="F831" s="92"/>
      <c r="G831" s="92"/>
      <c r="H831" s="92"/>
      <c r="I831" s="92"/>
      <c r="J831" s="92"/>
    </row>
    <row r="832" spans="4:10" s="47" customFormat="1" x14ac:dyDescent="0.3">
      <c r="D832" s="92"/>
      <c r="E832" s="92"/>
      <c r="F832" s="92"/>
      <c r="G832" s="92"/>
      <c r="H832" s="92"/>
      <c r="I832" s="92"/>
      <c r="J832" s="92"/>
    </row>
    <row r="833" spans="4:10" s="47" customFormat="1" x14ac:dyDescent="0.3">
      <c r="D833" s="92"/>
      <c r="E833" s="92"/>
      <c r="F833" s="92"/>
      <c r="G833" s="92"/>
      <c r="H833" s="92"/>
      <c r="I833" s="92"/>
      <c r="J833" s="92"/>
    </row>
    <row r="834" spans="4:10" s="47" customFormat="1" x14ac:dyDescent="0.3">
      <c r="D834" s="92"/>
      <c r="E834" s="92"/>
      <c r="F834" s="92"/>
      <c r="G834" s="92"/>
      <c r="H834" s="92"/>
      <c r="I834" s="92"/>
      <c r="J834" s="92"/>
    </row>
    <row r="835" spans="4:10" s="47" customFormat="1" x14ac:dyDescent="0.3">
      <c r="D835" s="92"/>
      <c r="E835" s="92"/>
      <c r="F835" s="92"/>
      <c r="G835" s="92"/>
      <c r="H835" s="92"/>
      <c r="I835" s="92"/>
      <c r="J835" s="92"/>
    </row>
    <row r="836" spans="4:10" s="47" customFormat="1" x14ac:dyDescent="0.3">
      <c r="D836" s="92"/>
      <c r="E836" s="92"/>
      <c r="F836" s="92"/>
      <c r="G836" s="92"/>
      <c r="H836" s="92"/>
      <c r="I836" s="92"/>
      <c r="J836" s="92"/>
    </row>
    <row r="837" spans="4:10" s="47" customFormat="1" x14ac:dyDescent="0.3">
      <c r="D837" s="92"/>
      <c r="E837" s="92"/>
      <c r="F837" s="92"/>
      <c r="G837" s="92"/>
      <c r="H837" s="92"/>
      <c r="I837" s="92"/>
      <c r="J837" s="92"/>
    </row>
    <row r="838" spans="4:10" s="47" customFormat="1" x14ac:dyDescent="0.3">
      <c r="D838" s="92"/>
      <c r="E838" s="92"/>
      <c r="F838" s="92"/>
      <c r="G838" s="92"/>
      <c r="H838" s="92"/>
      <c r="I838" s="92"/>
      <c r="J838" s="92"/>
    </row>
    <row r="839" spans="4:10" s="47" customFormat="1" x14ac:dyDescent="0.3">
      <c r="D839" s="92"/>
      <c r="E839" s="92"/>
      <c r="F839" s="92"/>
      <c r="G839" s="92"/>
      <c r="H839" s="92"/>
      <c r="I839" s="92"/>
      <c r="J839" s="92"/>
    </row>
    <row r="840" spans="4:10" s="47" customFormat="1" x14ac:dyDescent="0.3">
      <c r="D840" s="92"/>
      <c r="E840" s="92"/>
      <c r="F840" s="92"/>
      <c r="G840" s="92"/>
      <c r="H840" s="92"/>
      <c r="I840" s="92"/>
      <c r="J840" s="92"/>
    </row>
    <row r="841" spans="4:10" s="47" customFormat="1" x14ac:dyDescent="0.3">
      <c r="D841" s="92"/>
      <c r="E841" s="92"/>
      <c r="F841" s="92"/>
      <c r="G841" s="92"/>
      <c r="H841" s="92"/>
      <c r="I841" s="92"/>
      <c r="J841" s="92"/>
    </row>
    <row r="842" spans="4:10" s="47" customFormat="1" x14ac:dyDescent="0.3">
      <c r="D842" s="92"/>
      <c r="E842" s="92"/>
      <c r="F842" s="92"/>
      <c r="G842" s="92"/>
      <c r="H842" s="92"/>
      <c r="I842" s="92"/>
      <c r="J842" s="92"/>
    </row>
    <row r="843" spans="4:10" s="47" customFormat="1" x14ac:dyDescent="0.3">
      <c r="D843" s="92"/>
      <c r="E843" s="92"/>
      <c r="F843" s="92"/>
      <c r="G843" s="92"/>
      <c r="H843" s="92"/>
      <c r="I843" s="92"/>
      <c r="J843" s="92"/>
    </row>
    <row r="844" spans="4:10" s="47" customFormat="1" x14ac:dyDescent="0.3">
      <c r="D844" s="92"/>
      <c r="E844" s="92"/>
      <c r="F844" s="92"/>
      <c r="G844" s="92"/>
      <c r="H844" s="92"/>
      <c r="I844" s="92"/>
      <c r="J844" s="92"/>
    </row>
    <row r="845" spans="4:10" s="47" customFormat="1" x14ac:dyDescent="0.3">
      <c r="D845" s="92"/>
      <c r="E845" s="92"/>
      <c r="F845" s="92"/>
      <c r="G845" s="92"/>
      <c r="H845" s="92"/>
      <c r="I845" s="92"/>
      <c r="J845" s="92"/>
    </row>
    <row r="846" spans="4:10" s="47" customFormat="1" x14ac:dyDescent="0.3">
      <c r="D846" s="92"/>
      <c r="E846" s="92"/>
      <c r="F846" s="92"/>
      <c r="G846" s="92"/>
      <c r="H846" s="92"/>
      <c r="I846" s="92"/>
      <c r="J846" s="92"/>
    </row>
    <row r="847" spans="4:10" s="47" customFormat="1" x14ac:dyDescent="0.3">
      <c r="D847" s="92"/>
      <c r="E847" s="92"/>
      <c r="F847" s="92"/>
      <c r="G847" s="92"/>
      <c r="H847" s="92"/>
      <c r="I847" s="92"/>
      <c r="J847" s="92"/>
    </row>
    <row r="848" spans="4:10" s="47" customFormat="1" x14ac:dyDescent="0.3">
      <c r="D848" s="92"/>
      <c r="E848" s="92"/>
      <c r="F848" s="92"/>
      <c r="G848" s="92"/>
      <c r="H848" s="92"/>
      <c r="I848" s="92"/>
      <c r="J848" s="92"/>
    </row>
    <row r="849" spans="4:10" s="47" customFormat="1" x14ac:dyDescent="0.3">
      <c r="D849" s="92"/>
      <c r="E849" s="92"/>
      <c r="F849" s="92"/>
      <c r="G849" s="92"/>
      <c r="H849" s="92"/>
      <c r="I849" s="92"/>
      <c r="J849" s="92"/>
    </row>
    <row r="850" spans="4:10" s="47" customFormat="1" x14ac:dyDescent="0.3">
      <c r="D850" s="92"/>
      <c r="E850" s="92"/>
      <c r="F850" s="92"/>
      <c r="G850" s="92"/>
      <c r="H850" s="92"/>
      <c r="I850" s="92"/>
      <c r="J850" s="92"/>
    </row>
    <row r="851" spans="4:10" s="47" customFormat="1" x14ac:dyDescent="0.3">
      <c r="D851" s="92"/>
      <c r="E851" s="92"/>
      <c r="F851" s="92"/>
      <c r="G851" s="92"/>
      <c r="H851" s="92"/>
      <c r="I851" s="92"/>
      <c r="J851" s="92"/>
    </row>
    <row r="852" spans="4:10" s="47" customFormat="1" x14ac:dyDescent="0.3">
      <c r="D852" s="92"/>
      <c r="E852" s="92"/>
      <c r="F852" s="92"/>
      <c r="G852" s="92"/>
      <c r="H852" s="92"/>
      <c r="I852" s="92"/>
      <c r="J852" s="92"/>
    </row>
    <row r="853" spans="4:10" s="47" customFormat="1" x14ac:dyDescent="0.3">
      <c r="D853" s="92"/>
      <c r="E853" s="92"/>
      <c r="F853" s="92"/>
      <c r="G853" s="92"/>
      <c r="H853" s="92"/>
      <c r="I853" s="92"/>
      <c r="J853" s="92"/>
    </row>
    <row r="854" spans="4:10" s="47" customFormat="1" x14ac:dyDescent="0.3">
      <c r="D854" s="92"/>
      <c r="E854" s="92"/>
      <c r="F854" s="92"/>
      <c r="G854" s="92"/>
      <c r="H854" s="92"/>
      <c r="I854" s="92"/>
      <c r="J854" s="92"/>
    </row>
    <row r="855" spans="4:10" s="47" customFormat="1" x14ac:dyDescent="0.3">
      <c r="D855" s="92"/>
      <c r="E855" s="92"/>
      <c r="F855" s="92"/>
      <c r="G855" s="92"/>
      <c r="H855" s="92"/>
      <c r="I855" s="92"/>
      <c r="J855" s="92"/>
    </row>
    <row r="856" spans="4:10" s="47" customFormat="1" x14ac:dyDescent="0.3">
      <c r="D856" s="92"/>
      <c r="E856" s="92"/>
      <c r="F856" s="92"/>
      <c r="G856" s="92"/>
      <c r="H856" s="92"/>
      <c r="I856" s="92"/>
      <c r="J856" s="92"/>
    </row>
    <row r="857" spans="4:10" s="47" customFormat="1" x14ac:dyDescent="0.3">
      <c r="D857" s="92"/>
      <c r="E857" s="92"/>
      <c r="F857" s="92"/>
      <c r="G857" s="92"/>
      <c r="H857" s="92"/>
      <c r="I857" s="92"/>
      <c r="J857" s="92"/>
    </row>
    <row r="858" spans="4:10" s="47" customFormat="1" x14ac:dyDescent="0.3">
      <c r="D858" s="92"/>
      <c r="E858" s="92"/>
      <c r="F858" s="92"/>
      <c r="G858" s="92"/>
      <c r="H858" s="92"/>
      <c r="I858" s="92"/>
      <c r="J858" s="92"/>
    </row>
    <row r="859" spans="4:10" s="47" customFormat="1" x14ac:dyDescent="0.3">
      <c r="D859" s="92"/>
      <c r="E859" s="92"/>
      <c r="F859" s="92"/>
      <c r="G859" s="92"/>
      <c r="H859" s="92"/>
      <c r="I859" s="92"/>
      <c r="J859" s="92"/>
    </row>
    <row r="860" spans="4:10" s="47" customFormat="1" x14ac:dyDescent="0.3">
      <c r="D860" s="92"/>
      <c r="E860" s="92"/>
      <c r="F860" s="92"/>
      <c r="G860" s="92"/>
      <c r="H860" s="92"/>
      <c r="I860" s="92"/>
      <c r="J860" s="92"/>
    </row>
    <row r="861" spans="4:10" s="47" customFormat="1" x14ac:dyDescent="0.3">
      <c r="D861" s="92"/>
      <c r="E861" s="92"/>
      <c r="F861" s="92"/>
      <c r="G861" s="92"/>
      <c r="H861" s="92"/>
      <c r="I861" s="92"/>
      <c r="J861" s="92"/>
    </row>
    <row r="862" spans="4:10" s="47" customFormat="1" x14ac:dyDescent="0.3">
      <c r="D862" s="92"/>
      <c r="E862" s="92"/>
      <c r="F862" s="92"/>
      <c r="G862" s="92"/>
      <c r="H862" s="92"/>
      <c r="I862" s="92"/>
      <c r="J862" s="92"/>
    </row>
    <row r="863" spans="4:10" s="47" customFormat="1" x14ac:dyDescent="0.3">
      <c r="D863" s="92"/>
      <c r="E863" s="92"/>
      <c r="F863" s="92"/>
      <c r="G863" s="92"/>
      <c r="H863" s="92"/>
      <c r="I863" s="92"/>
      <c r="J863" s="92"/>
    </row>
    <row r="864" spans="4:10" s="47" customFormat="1" x14ac:dyDescent="0.3">
      <c r="D864" s="92"/>
      <c r="E864" s="92"/>
      <c r="F864" s="92"/>
      <c r="G864" s="92"/>
      <c r="H864" s="92"/>
      <c r="I864" s="92"/>
      <c r="J864" s="92"/>
    </row>
    <row r="865" spans="4:10" s="47" customFormat="1" x14ac:dyDescent="0.3">
      <c r="D865" s="92"/>
      <c r="E865" s="92"/>
      <c r="F865" s="92"/>
      <c r="G865" s="92"/>
      <c r="H865" s="92"/>
      <c r="I865" s="92"/>
      <c r="J865" s="92"/>
    </row>
    <row r="866" spans="4:10" s="47" customFormat="1" x14ac:dyDescent="0.3">
      <c r="D866" s="92"/>
      <c r="E866" s="92"/>
      <c r="F866" s="92"/>
      <c r="G866" s="92"/>
      <c r="H866" s="92"/>
      <c r="I866" s="92"/>
      <c r="J866" s="92"/>
    </row>
    <row r="867" spans="4:10" s="47" customFormat="1" x14ac:dyDescent="0.3">
      <c r="D867" s="92"/>
      <c r="E867" s="92"/>
      <c r="F867" s="92"/>
      <c r="G867" s="92"/>
      <c r="H867" s="92"/>
      <c r="I867" s="92"/>
      <c r="J867" s="92"/>
    </row>
    <row r="868" spans="4:10" s="47" customFormat="1" x14ac:dyDescent="0.3">
      <c r="D868" s="92"/>
      <c r="E868" s="92"/>
      <c r="F868" s="92"/>
      <c r="G868" s="92"/>
      <c r="H868" s="92"/>
      <c r="I868" s="92"/>
      <c r="J868" s="92"/>
    </row>
    <row r="869" spans="4:10" s="47" customFormat="1" x14ac:dyDescent="0.3">
      <c r="D869" s="92"/>
      <c r="E869" s="92"/>
      <c r="F869" s="92"/>
      <c r="G869" s="92"/>
      <c r="H869" s="92"/>
      <c r="I869" s="92"/>
      <c r="J869" s="92"/>
    </row>
    <row r="870" spans="4:10" s="47" customFormat="1" x14ac:dyDescent="0.3">
      <c r="D870" s="92"/>
      <c r="E870" s="92"/>
      <c r="F870" s="92"/>
      <c r="G870" s="92"/>
      <c r="H870" s="92"/>
      <c r="I870" s="92"/>
      <c r="J870" s="92"/>
    </row>
    <row r="871" spans="4:10" s="47" customFormat="1" x14ac:dyDescent="0.3">
      <c r="D871" s="92"/>
      <c r="E871" s="92"/>
      <c r="F871" s="92"/>
      <c r="G871" s="92"/>
      <c r="H871" s="92"/>
      <c r="I871" s="92"/>
      <c r="J871" s="92"/>
    </row>
    <row r="872" spans="4:10" s="47" customFormat="1" x14ac:dyDescent="0.3">
      <c r="D872" s="92"/>
      <c r="E872" s="92"/>
      <c r="F872" s="92"/>
      <c r="G872" s="92"/>
      <c r="H872" s="92"/>
      <c r="I872" s="92"/>
      <c r="J872" s="92"/>
    </row>
    <row r="873" spans="4:10" s="47" customFormat="1" x14ac:dyDescent="0.3">
      <c r="D873" s="92"/>
      <c r="E873" s="92"/>
      <c r="F873" s="92"/>
      <c r="G873" s="92"/>
      <c r="H873" s="92"/>
      <c r="I873" s="92"/>
      <c r="J873" s="92"/>
    </row>
    <row r="874" spans="4:10" s="47" customFormat="1" x14ac:dyDescent="0.3">
      <c r="D874" s="92"/>
      <c r="E874" s="92"/>
      <c r="F874" s="92"/>
      <c r="G874" s="92"/>
      <c r="H874" s="92"/>
      <c r="I874" s="92"/>
      <c r="J874" s="92"/>
    </row>
    <row r="875" spans="4:10" s="47" customFormat="1" x14ac:dyDescent="0.3">
      <c r="D875" s="92"/>
      <c r="E875" s="92"/>
      <c r="F875" s="92"/>
      <c r="G875" s="92"/>
      <c r="H875" s="92"/>
      <c r="I875" s="92"/>
      <c r="J875" s="92"/>
    </row>
    <row r="876" spans="4:10" s="47" customFormat="1" x14ac:dyDescent="0.3">
      <c r="D876" s="92"/>
      <c r="E876" s="92"/>
      <c r="F876" s="92"/>
      <c r="G876" s="92"/>
      <c r="H876" s="92"/>
      <c r="I876" s="92"/>
      <c r="J876" s="92"/>
    </row>
    <row r="877" spans="4:10" s="47" customFormat="1" x14ac:dyDescent="0.3">
      <c r="D877" s="92"/>
      <c r="E877" s="92"/>
      <c r="F877" s="92"/>
      <c r="G877" s="92"/>
      <c r="H877" s="92"/>
      <c r="I877" s="92"/>
      <c r="J877" s="92"/>
    </row>
    <row r="878" spans="4:10" s="47" customFormat="1" x14ac:dyDescent="0.3">
      <c r="D878" s="92"/>
      <c r="E878" s="92"/>
      <c r="F878" s="92"/>
      <c r="G878" s="92"/>
      <c r="H878" s="92"/>
      <c r="I878" s="92"/>
      <c r="J878" s="92"/>
    </row>
    <row r="879" spans="4:10" s="47" customFormat="1" x14ac:dyDescent="0.3">
      <c r="D879" s="92"/>
      <c r="E879" s="92"/>
      <c r="F879" s="92"/>
      <c r="G879" s="92"/>
      <c r="H879" s="92"/>
      <c r="I879" s="92"/>
      <c r="J879" s="92"/>
    </row>
    <row r="880" spans="4:10" s="47" customFormat="1" x14ac:dyDescent="0.3">
      <c r="D880" s="92"/>
      <c r="E880" s="92"/>
      <c r="F880" s="92"/>
      <c r="G880" s="92"/>
      <c r="H880" s="92"/>
      <c r="I880" s="92"/>
      <c r="J880" s="92"/>
    </row>
    <row r="881" spans="4:10" s="47" customFormat="1" x14ac:dyDescent="0.3">
      <c r="D881" s="92"/>
      <c r="E881" s="92"/>
      <c r="F881" s="92"/>
      <c r="G881" s="92"/>
      <c r="H881" s="92"/>
      <c r="I881" s="92"/>
      <c r="J881" s="92"/>
    </row>
    <row r="882" spans="4:10" s="47" customFormat="1" x14ac:dyDescent="0.3">
      <c r="D882" s="92"/>
      <c r="E882" s="92"/>
      <c r="F882" s="92"/>
      <c r="G882" s="92"/>
      <c r="H882" s="92"/>
      <c r="I882" s="92"/>
      <c r="J882" s="92"/>
    </row>
    <row r="883" spans="4:10" s="47" customFormat="1" x14ac:dyDescent="0.3">
      <c r="D883" s="92"/>
      <c r="E883" s="92"/>
      <c r="F883" s="92"/>
      <c r="G883" s="92"/>
      <c r="H883" s="92"/>
      <c r="I883" s="92"/>
      <c r="J883" s="92"/>
    </row>
    <row r="884" spans="4:10" s="47" customFormat="1" x14ac:dyDescent="0.3">
      <c r="D884" s="92"/>
      <c r="E884" s="92"/>
      <c r="F884" s="92"/>
      <c r="G884" s="92"/>
      <c r="H884" s="92"/>
      <c r="I884" s="92"/>
      <c r="J884" s="92"/>
    </row>
    <row r="885" spans="4:10" s="47" customFormat="1" x14ac:dyDescent="0.3">
      <c r="D885" s="92"/>
      <c r="E885" s="92"/>
      <c r="F885" s="92"/>
      <c r="G885" s="92"/>
      <c r="H885" s="92"/>
      <c r="I885" s="92"/>
      <c r="J885" s="92"/>
    </row>
  </sheetData>
  <sheetProtection sheet="1" objects="1" scenarios="1"/>
  <mergeCells count="1">
    <mergeCell ref="C3:J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53B4A-EA76-4FAB-9F05-C817AED3EA45}">
  <sheetPr codeName="Sheet2"/>
  <dimension ref="B1:U304"/>
  <sheetViews>
    <sheetView zoomScaleNormal="100" workbookViewId="0">
      <selection activeCell="C3" sqref="C3:F3"/>
    </sheetView>
  </sheetViews>
  <sheetFormatPr baseColWidth="10" defaultColWidth="8.81640625" defaultRowHeight="14" x14ac:dyDescent="0.3"/>
  <cols>
    <col min="1" max="1" width="8.81640625" style="2"/>
    <col min="2" max="2" width="2.453125" style="2" customWidth="1"/>
    <col min="3" max="3" width="47.36328125" style="3" bestFit="1" customWidth="1"/>
    <col min="4" max="6" width="13.81640625" style="3" customWidth="1"/>
    <col min="7" max="9" width="2.453125" style="2" customWidth="1"/>
    <col min="10" max="10" width="69.1796875" style="2" bestFit="1" customWidth="1"/>
    <col min="11" max="11" width="11" style="2" customWidth="1"/>
    <col min="12" max="12" width="11.6328125" style="2" customWidth="1"/>
    <col min="13" max="13" width="11.6328125" style="2" bestFit="1" customWidth="1"/>
    <col min="14" max="16" width="2.453125" style="2" customWidth="1"/>
    <col min="17" max="17" width="64.1796875" style="2" bestFit="1" customWidth="1"/>
    <col min="18" max="18" width="16.6328125" style="2" bestFit="1" customWidth="1"/>
    <col min="19" max="20" width="13.36328125" style="2" customWidth="1"/>
    <col min="21" max="22" width="2.453125" style="2" customWidth="1"/>
    <col min="23" max="16384" width="8.81640625" style="2"/>
  </cols>
  <sheetData>
    <row r="1" spans="2:21" ht="14.5" thickBot="1" x14ac:dyDescent="0.35">
      <c r="D1" s="2"/>
      <c r="E1" s="2"/>
      <c r="F1" s="2"/>
    </row>
    <row r="2" spans="2:21" ht="14.5" thickBot="1" x14ac:dyDescent="0.35">
      <c r="B2" s="4"/>
      <c r="C2" s="5"/>
      <c r="D2" s="6"/>
      <c r="E2" s="6"/>
      <c r="F2" s="6"/>
      <c r="G2" s="7"/>
      <c r="I2" s="4"/>
      <c r="J2" s="5"/>
      <c r="K2" s="158"/>
      <c r="L2" s="158"/>
      <c r="M2" s="158"/>
      <c r="N2" s="7"/>
      <c r="P2" s="4"/>
      <c r="Q2" s="5"/>
      <c r="R2" s="158"/>
      <c r="S2" s="6"/>
      <c r="T2" s="6"/>
      <c r="U2" s="7"/>
    </row>
    <row r="3" spans="2:21" ht="25.5" thickBot="1" x14ac:dyDescent="0.55000000000000004">
      <c r="B3" s="11"/>
      <c r="C3" s="186" t="s">
        <v>49</v>
      </c>
      <c r="D3" s="187"/>
      <c r="E3" s="187"/>
      <c r="F3" s="188"/>
      <c r="G3" s="12"/>
      <c r="I3" s="11"/>
      <c r="J3" s="186" t="s">
        <v>61</v>
      </c>
      <c r="K3" s="187"/>
      <c r="L3" s="187"/>
      <c r="M3" s="188"/>
      <c r="N3" s="12"/>
      <c r="P3" s="11"/>
      <c r="Q3" s="186" t="s">
        <v>62</v>
      </c>
      <c r="R3" s="187"/>
      <c r="S3" s="187"/>
      <c r="T3" s="188"/>
      <c r="U3" s="12"/>
    </row>
    <row r="4" spans="2:21" x14ac:dyDescent="0.3">
      <c r="B4" s="11"/>
      <c r="C4" s="15"/>
      <c r="D4" s="16"/>
      <c r="E4" s="16"/>
      <c r="F4" s="16"/>
      <c r="G4" s="12"/>
      <c r="I4" s="11"/>
      <c r="J4" s="28"/>
      <c r="K4" s="28"/>
      <c r="L4" s="28"/>
      <c r="M4" s="28"/>
      <c r="N4" s="12"/>
      <c r="P4" s="11"/>
      <c r="Q4" s="28"/>
      <c r="R4" s="28"/>
      <c r="S4" s="28"/>
      <c r="T4" s="28"/>
      <c r="U4" s="12"/>
    </row>
    <row r="5" spans="2:21" x14ac:dyDescent="0.3">
      <c r="B5" s="11"/>
      <c r="C5" s="109" t="s">
        <v>49</v>
      </c>
      <c r="D5" s="18" t="s">
        <v>27</v>
      </c>
      <c r="E5" s="18" t="s">
        <v>28</v>
      </c>
      <c r="F5" s="18" t="s">
        <v>29</v>
      </c>
      <c r="G5" s="12"/>
      <c r="I5" s="11"/>
      <c r="J5" s="109" t="s">
        <v>137</v>
      </c>
      <c r="K5" s="18" t="s">
        <v>27</v>
      </c>
      <c r="L5" s="18" t="s">
        <v>28</v>
      </c>
      <c r="M5" s="18" t="s">
        <v>29</v>
      </c>
      <c r="N5" s="12"/>
      <c r="P5" s="11"/>
      <c r="Q5" s="109" t="s">
        <v>141</v>
      </c>
      <c r="R5" s="18"/>
      <c r="S5" s="18" t="s">
        <v>28</v>
      </c>
      <c r="T5" s="18" t="s">
        <v>29</v>
      </c>
      <c r="U5" s="12"/>
    </row>
    <row r="6" spans="2:21" x14ac:dyDescent="0.3">
      <c r="B6" s="11"/>
      <c r="C6" s="28" t="str">
        <f>_xlfn.CONCAT("Área de ",Entradas!D$5," (ha)")</f>
        <v>Área de Cobertura 1 (ha)</v>
      </c>
      <c r="D6" s="110">
        <v>30</v>
      </c>
      <c r="E6" s="110">
        <v>25</v>
      </c>
      <c r="F6" s="110">
        <v>25</v>
      </c>
      <c r="G6" s="12"/>
      <c r="I6" s="11"/>
      <c r="J6" s="28" t="s">
        <v>52</v>
      </c>
      <c r="K6" s="25">
        <f>SUM(Observaciones!$F$371:$F$735)</f>
        <v>496.40000000000009</v>
      </c>
      <c r="L6" s="25">
        <f>SUM(Observaciones!$F$371:$F$735)</f>
        <v>496.40000000000009</v>
      </c>
      <c r="M6" s="25">
        <f>SUM(Observaciones!$F$371:$F$735)</f>
        <v>496.40000000000009</v>
      </c>
      <c r="N6" s="12"/>
      <c r="P6" s="11"/>
      <c r="Q6" s="15" t="s">
        <v>304</v>
      </c>
      <c r="R6" s="85"/>
      <c r="S6" s="112">
        <f>E$9*Entradas!E$26</f>
        <v>3000</v>
      </c>
      <c r="T6" s="112">
        <f>F$9*Entradas!F$26</f>
        <v>3000</v>
      </c>
      <c r="U6" s="12"/>
    </row>
    <row r="7" spans="2:21" x14ac:dyDescent="0.3">
      <c r="B7" s="11"/>
      <c r="C7" s="28" t="str">
        <f>_xlfn.CONCAT("Área de ",Entradas!E$5," (ha)")</f>
        <v>Área de Cobertura 2 (ha)</v>
      </c>
      <c r="D7" s="110">
        <v>15</v>
      </c>
      <c r="E7" s="110">
        <v>15</v>
      </c>
      <c r="F7" s="110">
        <v>10</v>
      </c>
      <c r="G7" s="12"/>
      <c r="I7" s="11"/>
      <c r="J7" s="28" t="s">
        <v>57</v>
      </c>
      <c r="K7" s="26">
        <f>SUM(Cálculos!E$372:E$736)</f>
        <v>210.72156205824814</v>
      </c>
      <c r="L7" s="26">
        <f>SUM(Cálculos!AI$372:AI$736)</f>
        <v>225.48617174025978</v>
      </c>
      <c r="M7" s="26">
        <f>SUM(Cálculos!BK$372:BK$736)</f>
        <v>233.54083885608986</v>
      </c>
      <c r="N7" s="12"/>
      <c r="P7" s="11"/>
      <c r="Q7" s="28" t="s">
        <v>92</v>
      </c>
      <c r="R7" s="111"/>
      <c r="S7" s="112">
        <f>(MAX(0,E$6-$D$6)*Entradas!$D13+MAX(0,E$7-$D$7)*Entradas!$E13+MAX(0,E$8-$D$8)*Entradas!$F13)</f>
        <v>0</v>
      </c>
      <c r="T7" s="112">
        <f>(MAX(0,F$6-$D$6)*Entradas!$D13+MAX(0,F$7-$D$7)*Entradas!$E13+MAX(0,F$8-$D$8)*Entradas!$F13)</f>
        <v>0</v>
      </c>
      <c r="U7" s="12"/>
    </row>
    <row r="8" spans="2:21" x14ac:dyDescent="0.3">
      <c r="B8" s="11"/>
      <c r="C8" s="28" t="str">
        <f>_xlfn.CONCAT("Área de ",Entradas!F$5," (ha)")</f>
        <v>Área de Cobertura 3 (ha)</v>
      </c>
      <c r="D8" s="110">
        <v>5</v>
      </c>
      <c r="E8" s="110">
        <v>5</v>
      </c>
      <c r="F8" s="110">
        <v>5</v>
      </c>
      <c r="G8" s="12"/>
      <c r="I8" s="11"/>
      <c r="J8" s="28" t="s">
        <v>55</v>
      </c>
      <c r="K8" s="25">
        <f>SUM(Cálculos!F$372:F$736)</f>
        <v>29.997051961323887</v>
      </c>
      <c r="L8" s="25">
        <f>SUM(Cálculos!AJ$372:AJ$736)</f>
        <v>0</v>
      </c>
      <c r="M8" s="25">
        <f>SUM(Cálculos!BL$372:BL$736)</f>
        <v>0</v>
      </c>
      <c r="N8" s="12"/>
      <c r="P8" s="11"/>
      <c r="Q8" s="28" t="s">
        <v>238</v>
      </c>
      <c r="R8" s="28"/>
      <c r="S8" s="161">
        <v>0</v>
      </c>
      <c r="T8" s="161">
        <v>0</v>
      </c>
      <c r="U8" s="12"/>
    </row>
    <row r="9" spans="2:21" ht="16" x14ac:dyDescent="0.4">
      <c r="B9" s="11"/>
      <c r="C9" s="28" t="s">
        <v>135</v>
      </c>
      <c r="D9" s="15"/>
      <c r="E9" s="41">
        <v>5</v>
      </c>
      <c r="F9" s="41">
        <v>10</v>
      </c>
      <c r="G9" s="12"/>
      <c r="I9" s="11"/>
      <c r="J9" s="28" t="s">
        <v>56</v>
      </c>
      <c r="K9" s="26">
        <f>SUM(Cálculos!G$372:G$736)</f>
        <v>223.50988046503605</v>
      </c>
      <c r="L9" s="26">
        <f>SUM(Cálculos!AK$372:AK$736)</f>
        <v>242.05014994865914</v>
      </c>
      <c r="M9" s="26">
        <f>SUM(Cálculos!BM$372:BM$736)</f>
        <v>236.95378869843026</v>
      </c>
      <c r="N9" s="12"/>
      <c r="P9" s="11"/>
      <c r="Q9" s="28" t="s">
        <v>94</v>
      </c>
      <c r="R9" s="28"/>
      <c r="S9" s="112">
        <f>SUM(S6:S8)</f>
        <v>3000</v>
      </c>
      <c r="T9" s="112">
        <f>SUM(T6:T8)</f>
        <v>3000</v>
      </c>
      <c r="U9" s="12"/>
    </row>
    <row r="10" spans="2:21" ht="16" x14ac:dyDescent="0.4">
      <c r="B10" s="11"/>
      <c r="C10" s="28" t="s">
        <v>136</v>
      </c>
      <c r="D10" s="15"/>
      <c r="E10" s="97">
        <f>SUM(E6:E8)</f>
        <v>45</v>
      </c>
      <c r="F10" s="97">
        <f>SUM(F6:F8)</f>
        <v>40</v>
      </c>
      <c r="G10" s="12"/>
      <c r="I10" s="11"/>
      <c r="J10" s="28" t="s">
        <v>53</v>
      </c>
      <c r="K10" s="25">
        <f>SUM(Cálculos!L$372:L$736)</f>
        <v>284.89667326222684</v>
      </c>
      <c r="L10" s="25">
        <f>SUM(Cálculos!AN$372:AN$736)</f>
        <v>269.8526004523456</v>
      </c>
      <c r="M10" s="25">
        <f>SUM(Cálculos!BP$372:BP$736)</f>
        <v>261.82997588119872</v>
      </c>
      <c r="N10" s="12"/>
      <c r="P10" s="11"/>
      <c r="Q10" s="28"/>
      <c r="R10" s="28"/>
      <c r="S10" s="28"/>
      <c r="T10" s="28"/>
      <c r="U10" s="12"/>
    </row>
    <row r="11" spans="2:21" x14ac:dyDescent="0.3">
      <c r="B11" s="11"/>
      <c r="C11" s="28" t="s">
        <v>91</v>
      </c>
      <c r="D11" s="98">
        <f>SUM(D6:D8)</f>
        <v>50</v>
      </c>
      <c r="E11" s="98">
        <f>SUM(E6:E9)</f>
        <v>50</v>
      </c>
      <c r="F11" s="98">
        <f>SUM(F6:F9)</f>
        <v>50</v>
      </c>
      <c r="G11" s="12"/>
      <c r="I11" s="11"/>
      <c r="J11" s="28" t="s">
        <v>54</v>
      </c>
      <c r="K11" s="26">
        <f>SUM(Cálculos!K$372:K$736)</f>
        <v>222.72811578551122</v>
      </c>
      <c r="L11" s="26">
        <f>SUM(Cálculos!AM$372:AM$736)</f>
        <v>240.98892214126479</v>
      </c>
      <c r="M11" s="26">
        <f>SUM(Cálculos!BO$372:BO$736)</f>
        <v>235.92460343571915</v>
      </c>
      <c r="N11" s="12"/>
      <c r="P11" s="11"/>
      <c r="Q11" s="28"/>
      <c r="R11" s="28"/>
      <c r="S11" s="28"/>
      <c r="T11" s="28"/>
      <c r="U11" s="12"/>
    </row>
    <row r="12" spans="2:21" x14ac:dyDescent="0.3">
      <c r="B12" s="11"/>
      <c r="C12" s="122" t="s">
        <v>105</v>
      </c>
      <c r="D12" s="28"/>
      <c r="E12" s="21" t="str">
        <f>IF(D11=E11,"SI","NO")</f>
        <v>SI</v>
      </c>
      <c r="F12" s="21" t="str">
        <f>IF(D11=F11,"SI","NO")</f>
        <v>SI</v>
      </c>
      <c r="G12" s="12"/>
      <c r="I12" s="11"/>
      <c r="J12" s="28" t="s">
        <v>138</v>
      </c>
      <c r="K12" s="25">
        <f>D11*SUM(Cálculos!N$372:N$736)</f>
        <v>10.675070787492567</v>
      </c>
      <c r="L12" s="25">
        <f>E11*SUM(Cálculos!AP$372:AP$736)</f>
        <v>0</v>
      </c>
      <c r="M12" s="25">
        <f>F11*SUM(Cálculos!BR$372:BR$736)</f>
        <v>0</v>
      </c>
      <c r="N12" s="12"/>
      <c r="P12" s="11"/>
      <c r="Q12" s="28"/>
      <c r="R12" s="28"/>
      <c r="S12" s="28"/>
      <c r="T12" s="28"/>
      <c r="U12" s="12"/>
    </row>
    <row r="13" spans="2:21" ht="16.5" x14ac:dyDescent="0.3">
      <c r="B13" s="11"/>
      <c r="C13" s="28"/>
      <c r="D13" s="16"/>
      <c r="E13" s="16"/>
      <c r="F13" s="16"/>
      <c r="G13" s="12"/>
      <c r="I13" s="11"/>
      <c r="J13" s="28" t="s">
        <v>139</v>
      </c>
      <c r="K13" s="26">
        <f>AVERAGE(Cálculos!O$372:O$736)</f>
        <v>21.475929154430546</v>
      </c>
      <c r="L13" s="26">
        <f>AVERAGE(Cálculos!AQ$372:AQ$736)</f>
        <v>0</v>
      </c>
      <c r="M13" s="26">
        <f>AVERAGE(Cálculos!BS$372:BS$736)</f>
        <v>0</v>
      </c>
      <c r="N13" s="12"/>
      <c r="P13" s="11"/>
      <c r="Q13" s="28"/>
      <c r="R13" s="28"/>
      <c r="S13" s="28"/>
      <c r="T13" s="28"/>
      <c r="U13" s="12"/>
    </row>
    <row r="14" spans="2:21" x14ac:dyDescent="0.3">
      <c r="B14" s="11"/>
      <c r="C14" s="17" t="s">
        <v>302</v>
      </c>
      <c r="D14" s="18" t="s">
        <v>27</v>
      </c>
      <c r="E14" s="18" t="s">
        <v>28</v>
      </c>
      <c r="F14" s="18" t="s">
        <v>29</v>
      </c>
      <c r="G14" s="12"/>
      <c r="I14" s="11"/>
      <c r="J14" s="28"/>
      <c r="K14" s="28"/>
      <c r="L14" s="28"/>
      <c r="M14" s="28"/>
      <c r="N14" s="12"/>
      <c r="P14" s="11"/>
      <c r="Q14" s="28"/>
      <c r="R14" s="28"/>
      <c r="S14" s="28"/>
      <c r="T14" s="28"/>
      <c r="U14" s="12"/>
    </row>
    <row r="15" spans="2:21" x14ac:dyDescent="0.3">
      <c r="B15" s="11"/>
      <c r="C15" s="28" t="s">
        <v>107</v>
      </c>
      <c r="D15" s="97">
        <f>(D$6*Entradas!$D6+D$7*Entradas!$E6+D$8*Entradas!$F6)/(D$11-D$9)</f>
        <v>77.2</v>
      </c>
      <c r="E15" s="97">
        <f>(E$6*Entradas!$D6+E$7*Entradas!$E6+E$8*Entradas!$F6)/(E$11-E$9)</f>
        <v>76.777777777777771</v>
      </c>
      <c r="F15" s="97">
        <f>(F$6*Entradas!$D6+F$7*Entradas!$E6+F$8*Entradas!$F6)/(F$11-F$9)</f>
        <v>77.25</v>
      </c>
      <c r="G15" s="12"/>
      <c r="I15" s="11"/>
      <c r="J15" s="109" t="s">
        <v>239</v>
      </c>
      <c r="K15" s="18" t="s">
        <v>27</v>
      </c>
      <c r="L15" s="18" t="s">
        <v>28</v>
      </c>
      <c r="M15" s="18" t="s">
        <v>29</v>
      </c>
      <c r="N15" s="12"/>
      <c r="P15" s="11"/>
      <c r="Q15" s="28"/>
      <c r="R15" s="28"/>
      <c r="S15" s="28"/>
      <c r="T15" s="28"/>
      <c r="U15" s="12"/>
    </row>
    <row r="16" spans="2:21" ht="16.5" x14ac:dyDescent="0.3">
      <c r="B16" s="11"/>
      <c r="C16" s="28" t="s">
        <v>108</v>
      </c>
      <c r="D16" s="98">
        <f>(D$6*Entradas!$D7+D$7*Entradas!$E7+D$8*Entradas!$F7)/(D$11-D$9)</f>
        <v>1.65</v>
      </c>
      <c r="E16" s="98">
        <f>(E$6*Entradas!$D7+E$7*Entradas!$E7+E$8*Entradas!$F7)/(E$11-E$9)</f>
        <v>1.6666666666666667</v>
      </c>
      <c r="F16" s="98">
        <f>(F$6*Entradas!$D7+F$7*Entradas!$E7+F$8*Entradas!$F7)/(F$11-F$9)</f>
        <v>1.625</v>
      </c>
      <c r="G16" s="12"/>
      <c r="I16" s="11"/>
      <c r="J16" s="28" t="s">
        <v>240</v>
      </c>
      <c r="K16" s="159">
        <f>COUNTIF(Cálculos!L$372:L$736,"&gt;"&amp;Entradas!$D$50)</f>
        <v>10</v>
      </c>
      <c r="L16" s="159">
        <f>COUNTIF(Cálculos!AN$372:AN$736,"&gt;"&amp;Entradas!$D$50)</f>
        <v>0</v>
      </c>
      <c r="M16" s="159">
        <f>COUNTIF(Cálculos!BP$372:BP$736,"&gt;"&amp;Entradas!$D$50)</f>
        <v>0</v>
      </c>
      <c r="N16" s="12"/>
      <c r="P16" s="11"/>
      <c r="Q16" s="28"/>
      <c r="R16" s="28"/>
      <c r="S16" s="28"/>
      <c r="T16" s="28"/>
      <c r="U16" s="12"/>
    </row>
    <row r="17" spans="2:21" x14ac:dyDescent="0.3">
      <c r="B17" s="11"/>
      <c r="C17" s="28" t="s">
        <v>109</v>
      </c>
      <c r="D17" s="97">
        <f>(D$6*Entradas!$D8+D$7*Entradas!$E8+D$8*Entradas!$F8)/(D$11-D$9)</f>
        <v>2.9900000000000003E-2</v>
      </c>
      <c r="E17" s="97">
        <f>(E$6*Entradas!$D8+E$7*Entradas!$E8+E$8*Entradas!$F8)/(E$11-E$9)</f>
        <v>2.855555555555556E-2</v>
      </c>
      <c r="F17" s="97">
        <f>(F$6*Entradas!$D8+F$7*Entradas!$E8+F$8*Entradas!$F8)/(F$11-F$9)</f>
        <v>3.0500000000000006E-2</v>
      </c>
      <c r="G17" s="12"/>
      <c r="I17" s="11"/>
      <c r="J17" s="28" t="s">
        <v>241</v>
      </c>
      <c r="K17" s="160">
        <f>SUMIF(Cálculos!L$372:L$736,"&gt;"&amp;Entradas!$D$50)-K16*Entradas!$D$50</f>
        <v>9.2736697918933544</v>
      </c>
      <c r="L17" s="160">
        <f>SUMIF(Cálculos!AN$372:AN$736,"&gt;"&amp;Entradas!$D$50)-L16*Entradas!$D$50</f>
        <v>0</v>
      </c>
      <c r="M17" s="160">
        <f>SUMIF(Cálculos!BP$372:BP$736,"&gt;"&amp;Entradas!$D$50)-M16*Entradas!$D$50</f>
        <v>0</v>
      </c>
      <c r="N17" s="12"/>
      <c r="P17" s="11"/>
      <c r="Q17" s="28"/>
      <c r="R17" s="28"/>
      <c r="S17" s="28"/>
      <c r="T17" s="28"/>
      <c r="U17" s="12"/>
    </row>
    <row r="18" spans="2:21" x14ac:dyDescent="0.3">
      <c r="B18" s="11"/>
      <c r="C18" s="28" t="s">
        <v>110</v>
      </c>
      <c r="D18" s="98">
        <f>(D$6*Entradas!$D9+D$7*Entradas!$E9+D$8*Entradas!$F9)/(D$11-D$9)</f>
        <v>0.17399999999999999</v>
      </c>
      <c r="E18" s="98">
        <f>(E$6*Entradas!$D9+E$7*Entradas!$E9+E$8*Entradas!$F9)/(E$11-E$9)</f>
        <v>0.17333333333333334</v>
      </c>
      <c r="F18" s="98">
        <f>(F$6*Entradas!$D9+F$7*Entradas!$E9+F$8*Entradas!$F9)/(F$11-F$9)</f>
        <v>0.17499999999999999</v>
      </c>
      <c r="G18" s="12"/>
      <c r="I18" s="11"/>
      <c r="J18" s="28" t="s">
        <v>242</v>
      </c>
      <c r="K18" s="159">
        <f>MAX(Cálculos!L$372:L$736)</f>
        <v>4.1339487054718358</v>
      </c>
      <c r="L18" s="159">
        <f>MAX(Cálculos!AN$372:AN$736)</f>
        <v>1.5805584334486407</v>
      </c>
      <c r="M18" s="159">
        <f>MAX(Cálculos!BP$372:BP$736)</f>
        <v>1.5181164464311179</v>
      </c>
      <c r="N18" s="12"/>
      <c r="P18" s="11"/>
      <c r="Q18" s="28"/>
      <c r="R18" s="28"/>
      <c r="S18" s="28"/>
      <c r="T18" s="28"/>
      <c r="U18" s="12"/>
    </row>
    <row r="19" spans="2:21" ht="16" x14ac:dyDescent="0.4">
      <c r="B19" s="11"/>
      <c r="C19" s="28" t="s">
        <v>226</v>
      </c>
      <c r="D19" s="97">
        <f>(D$6*Entradas!$D10+D$7*Entradas!$E10+D$8*Entradas!$F10)/(D$11-D$9)</f>
        <v>0.75</v>
      </c>
      <c r="E19" s="97">
        <f>(E$6*Entradas!$D10+E$7*Entradas!$E10+E$8*Entradas!$F10)/(E$11-E$9)</f>
        <v>0.74444444444444446</v>
      </c>
      <c r="F19" s="97">
        <f>(F$6*Entradas!$D10+F$7*Entradas!$E10+F$8*Entradas!$F10)/(F$11-F$9)</f>
        <v>0.75</v>
      </c>
      <c r="G19" s="12"/>
      <c r="I19" s="11"/>
      <c r="J19" s="28" t="s">
        <v>243</v>
      </c>
      <c r="K19" s="160">
        <f>COUNTIF(Cálculos!L$372:L$736,"&lt;"&amp;Entradas!$D$51)</f>
        <v>38</v>
      </c>
      <c r="L19" s="160">
        <f>COUNTIF(Cálculos!AN$372:AN$736,"&lt;"&amp;Entradas!$D$51)</f>
        <v>13</v>
      </c>
      <c r="M19" s="160">
        <f>COUNTIF(Cálculos!BP$372:BP$736,"&lt;"&amp;Entradas!$D$51)</f>
        <v>19</v>
      </c>
      <c r="N19" s="12"/>
      <c r="P19" s="11"/>
      <c r="Q19" s="28"/>
      <c r="R19" s="28"/>
      <c r="S19" s="28"/>
      <c r="T19" s="28"/>
      <c r="U19" s="12"/>
    </row>
    <row r="20" spans="2:21" ht="14.5" thickBot="1" x14ac:dyDescent="0.35">
      <c r="B20" s="29"/>
      <c r="C20" s="30"/>
      <c r="D20" s="30"/>
      <c r="E20" s="30"/>
      <c r="F20" s="30"/>
      <c r="G20" s="31"/>
      <c r="I20" s="11"/>
      <c r="J20" s="28" t="s">
        <v>244</v>
      </c>
      <c r="K20" s="159">
        <f>SUMIF(Cálculos!L$372:L$736,"&lt;"&amp;Entradas!$D$51)+COUNTIF(Cálculos!L$372:L$736,"&gt;="&amp;Entradas!$D$51)*Entradas!$D$51</f>
        <v>90.324423148062365</v>
      </c>
      <c r="L20" s="159">
        <f>SUMIF(Cálculos!AN$372:AN$736,"&lt;"&amp;Entradas!$D$51)+COUNTIF(Cálculos!AN$372:AN$736,"&gt;="&amp;Entradas!$D$51)*Entradas!$D$51</f>
        <v>91.066917557294033</v>
      </c>
      <c r="M20" s="159">
        <f>SUMIF(Cálculos!BP$372:BP$736,"&lt;"&amp;Entradas!$D$51)+COUNTIF(Cálculos!BP$372:BP$736,"&gt;="&amp;Entradas!$D$51)*Entradas!$D$51</f>
        <v>90.948832886903872</v>
      </c>
      <c r="N20" s="12"/>
      <c r="P20" s="11"/>
      <c r="Q20" s="28"/>
      <c r="R20" s="28"/>
      <c r="S20" s="28"/>
      <c r="T20" s="28"/>
      <c r="U20" s="12"/>
    </row>
    <row r="21" spans="2:21" x14ac:dyDescent="0.3">
      <c r="C21" s="2"/>
      <c r="D21" s="2"/>
      <c r="E21" s="2"/>
      <c r="F21" s="2"/>
      <c r="I21" s="11"/>
      <c r="J21" s="28" t="s">
        <v>245</v>
      </c>
      <c r="K21" s="160">
        <f>MIN(Cálculos!L$372:L$736)</f>
        <v>0.1942179224162269</v>
      </c>
      <c r="L21" s="160">
        <f>MIN(Cálculos!AN$372:AN$736)</f>
        <v>0.2157381036678</v>
      </c>
      <c r="M21" s="160">
        <f>MIN(Cálculos!BP$372:BP$736)</f>
        <v>0.21160700698563634</v>
      </c>
      <c r="N21" s="12"/>
      <c r="P21" s="11"/>
      <c r="Q21" s="28"/>
      <c r="R21" s="28"/>
      <c r="S21" s="28"/>
      <c r="T21" s="28"/>
      <c r="U21" s="12"/>
    </row>
    <row r="22" spans="2:21" x14ac:dyDescent="0.3">
      <c r="C22" s="2"/>
      <c r="D22" s="2"/>
      <c r="E22" s="2"/>
      <c r="F22" s="2"/>
      <c r="I22" s="11"/>
      <c r="J22" s="28" t="s">
        <v>246</v>
      </c>
      <c r="K22" s="159">
        <f>COUNTIF(Cálculos!N$372:N$736,"&gt;"&amp;Entradas!$D$52)</f>
        <v>20</v>
      </c>
      <c r="L22" s="159">
        <f>COUNTIF(Cálculos!AP$372:AP$736,"&gt;"&amp;Entradas!$D$52)</f>
        <v>0</v>
      </c>
      <c r="M22" s="159">
        <f>COUNTIF(Cálculos!BR$372:BR$736,"&gt;"&amp;Entradas!$D$52)</f>
        <v>0</v>
      </c>
      <c r="N22" s="12"/>
      <c r="P22" s="11"/>
      <c r="Q22" s="28"/>
      <c r="R22" s="28"/>
      <c r="S22" s="28"/>
      <c r="T22" s="28"/>
      <c r="U22" s="12"/>
    </row>
    <row r="23" spans="2:21" x14ac:dyDescent="0.3">
      <c r="C23" s="2"/>
      <c r="D23" s="2"/>
      <c r="E23" s="2"/>
      <c r="F23" s="2"/>
      <c r="I23" s="11"/>
      <c r="J23" s="28" t="s">
        <v>247</v>
      </c>
      <c r="K23" s="160">
        <f>D9*SUMIF(Cálculos!N$372:N$736,"&gt;"&amp;Entradas!$D$52)-K22*Entradas!$D$52</f>
        <v>-0.02</v>
      </c>
      <c r="L23" s="160">
        <f>E9*SUMIF(Cálculos!AP$372:AP$736,"&gt;"&amp;Entradas!$D$52)-L22*Entradas!$D$52</f>
        <v>0</v>
      </c>
      <c r="M23" s="160">
        <f>F9*SUMIF(Cálculos!BR$372:BR$736,"&gt;"&amp;Entradas!$D$52)-M22*Entradas!$D$52</f>
        <v>0</v>
      </c>
      <c r="N23" s="12"/>
      <c r="P23" s="11"/>
      <c r="Q23" s="28"/>
      <c r="R23" s="28"/>
      <c r="S23" s="28"/>
      <c r="T23" s="28"/>
      <c r="U23" s="12"/>
    </row>
    <row r="24" spans="2:21" x14ac:dyDescent="0.3">
      <c r="C24" s="2"/>
      <c r="D24" s="2"/>
      <c r="E24" s="2"/>
      <c r="F24" s="2"/>
      <c r="I24" s="11"/>
      <c r="J24" s="28" t="s">
        <v>248</v>
      </c>
      <c r="K24" s="159">
        <f>D9*MAX(Cálculos!N$372:N$736)</f>
        <v>0</v>
      </c>
      <c r="L24" s="159">
        <f>E9*MAX(Cálculos!AP$372:AP$736)</f>
        <v>0</v>
      </c>
      <c r="M24" s="159">
        <f>F9*MAX(Cálculos!BR$372:BR$736)</f>
        <v>0</v>
      </c>
      <c r="N24" s="12"/>
      <c r="P24" s="11"/>
      <c r="Q24" s="28"/>
      <c r="R24" s="28"/>
      <c r="S24" s="28"/>
      <c r="T24" s="28"/>
      <c r="U24" s="12"/>
    </row>
    <row r="25" spans="2:21" x14ac:dyDescent="0.3">
      <c r="C25" s="2"/>
      <c r="D25" s="2"/>
      <c r="E25" s="2"/>
      <c r="F25" s="2"/>
      <c r="I25" s="11"/>
      <c r="J25" s="28" t="s">
        <v>249</v>
      </c>
      <c r="K25" s="160">
        <f>COUNTIF(Cálculos!N$372:N$736,"&lt;"&amp;Entradas!$D$53)</f>
        <v>330</v>
      </c>
      <c r="L25" s="160">
        <f>COUNTIF(Cálculos!AP$372:AP$736,"&lt;"&amp;Entradas!$D$53)</f>
        <v>365</v>
      </c>
      <c r="M25" s="160">
        <f>COUNTIF(Cálculos!BR$372:BR$736,"&lt;"&amp;Entradas!$D$53)</f>
        <v>365</v>
      </c>
      <c r="N25" s="12"/>
      <c r="P25" s="11"/>
      <c r="Q25" s="28"/>
      <c r="R25" s="28"/>
      <c r="S25" s="28"/>
      <c r="T25" s="28"/>
      <c r="U25" s="12"/>
    </row>
    <row r="26" spans="2:21" x14ac:dyDescent="0.3">
      <c r="C26" s="2"/>
      <c r="D26" s="2"/>
      <c r="E26" s="2"/>
      <c r="F26" s="2"/>
      <c r="I26" s="11"/>
      <c r="J26" s="28" t="s">
        <v>250</v>
      </c>
      <c r="K26" s="159">
        <f>D9*(SUMIF(Cálculos!N$372:N$736,"&lt;"&amp;Entradas!$D$53)+COUNTIF(Cálculos!N$372:N$736,"&gt;="&amp;Entradas!$D$53)*Entradas!$D$53)</f>
        <v>0</v>
      </c>
      <c r="L26" s="159">
        <f>E9*(SUMIF(Cálculos!AP$372:AP$736,"&lt;"&amp;Entradas!$D$53)+COUNTIF(Cálculos!AP$372:AP$736,"&gt;="&amp;Entradas!$D$53)*Entradas!$D$53)</f>
        <v>0</v>
      </c>
      <c r="M26" s="159">
        <f>F9*(SUMIF(Cálculos!BR$372:BR$736,"&lt;"&amp;Entradas!$D$53)+COUNTIF(Cálculos!BR$372:BR$736,"&gt;="&amp;Entradas!$D$53)*Entradas!$D$53)</f>
        <v>0</v>
      </c>
      <c r="N26" s="12"/>
      <c r="P26" s="11"/>
      <c r="Q26" s="28"/>
      <c r="R26" s="28"/>
      <c r="S26" s="28"/>
      <c r="T26" s="28"/>
      <c r="U26" s="12"/>
    </row>
    <row r="27" spans="2:21" x14ac:dyDescent="0.3">
      <c r="C27" s="2"/>
      <c r="D27" s="2"/>
      <c r="E27" s="2"/>
      <c r="F27" s="2"/>
      <c r="I27" s="11"/>
      <c r="J27" s="28" t="s">
        <v>251</v>
      </c>
      <c r="K27" s="160">
        <f>D9*MIN(Cálculos!N$372:N$736)</f>
        <v>0</v>
      </c>
      <c r="L27" s="160">
        <f>E9*MIN(Cálculos!AP$372:AP$736)</f>
        <v>0</v>
      </c>
      <c r="M27" s="160">
        <f>F9*MIN(Cálculos!BR$372:BR$736)</f>
        <v>0</v>
      </c>
      <c r="N27" s="12"/>
      <c r="P27" s="11"/>
      <c r="Q27" s="28"/>
      <c r="R27" s="28"/>
      <c r="S27" s="28"/>
      <c r="T27" s="28"/>
      <c r="U27" s="12"/>
    </row>
    <row r="28" spans="2:21" x14ac:dyDescent="0.3">
      <c r="C28" s="2"/>
      <c r="D28" s="2"/>
      <c r="E28" s="2"/>
      <c r="F28" s="2"/>
      <c r="I28" s="11"/>
      <c r="J28" s="28"/>
      <c r="K28" s="28"/>
      <c r="L28" s="28"/>
      <c r="M28" s="28"/>
      <c r="N28" s="12"/>
      <c r="P28" s="11"/>
      <c r="Q28" s="28"/>
      <c r="R28" s="28"/>
      <c r="S28" s="28"/>
      <c r="T28" s="28"/>
      <c r="U28" s="12"/>
    </row>
    <row r="29" spans="2:21" x14ac:dyDescent="0.3">
      <c r="C29" s="2"/>
      <c r="D29" s="2"/>
      <c r="E29" s="2"/>
      <c r="F29" s="2"/>
      <c r="I29" s="11"/>
      <c r="J29" s="109" t="s">
        <v>331</v>
      </c>
      <c r="K29" s="18" t="s">
        <v>27</v>
      </c>
      <c r="L29" s="18" t="s">
        <v>28</v>
      </c>
      <c r="M29" s="18" t="s">
        <v>29</v>
      </c>
      <c r="N29" s="12"/>
      <c r="P29" s="11"/>
      <c r="Q29" s="28"/>
      <c r="R29" s="28"/>
      <c r="S29" s="28"/>
      <c r="T29" s="28"/>
      <c r="U29" s="12"/>
    </row>
    <row r="30" spans="2:21" x14ac:dyDescent="0.3">
      <c r="C30" s="2"/>
      <c r="D30" s="2"/>
      <c r="E30" s="2"/>
      <c r="F30" s="2"/>
      <c r="I30" s="11"/>
      <c r="J30" s="28" t="s">
        <v>332</v>
      </c>
      <c r="K30" s="171">
        <f>Gráficos!AQ20</f>
        <v>0.57885869167093984</v>
      </c>
      <c r="L30" s="28"/>
      <c r="M30" s="28"/>
      <c r="N30" s="12"/>
      <c r="P30" s="11"/>
      <c r="Q30" s="28"/>
      <c r="R30" s="28"/>
      <c r="S30" s="28"/>
      <c r="T30" s="28"/>
      <c r="U30" s="12"/>
    </row>
    <row r="31" spans="2:21" x14ac:dyDescent="0.3">
      <c r="C31" s="2"/>
      <c r="D31" s="2"/>
      <c r="E31" s="2"/>
      <c r="F31" s="2"/>
      <c r="I31" s="11"/>
      <c r="J31" s="28" t="s">
        <v>333</v>
      </c>
      <c r="K31" s="172">
        <f>COUNTIF(Observaciones!F$372:F$736,"=0")/COUNT(Observaciones!F$372:F$736)</f>
        <v>0.75824175824175821</v>
      </c>
      <c r="L31" s="173"/>
      <c r="M31" s="173"/>
      <c r="N31" s="12"/>
      <c r="P31" s="11"/>
      <c r="Q31" s="28"/>
      <c r="R31" s="28"/>
      <c r="S31" s="28"/>
      <c r="T31" s="28"/>
      <c r="U31" s="12"/>
    </row>
    <row r="32" spans="2:21" x14ac:dyDescent="0.3">
      <c r="C32" s="2"/>
      <c r="D32" s="2"/>
      <c r="E32" s="2"/>
      <c r="F32" s="2"/>
      <c r="I32" s="11"/>
      <c r="J32" s="28" t="s">
        <v>334</v>
      </c>
      <c r="K32" s="171">
        <f>K10/K6</f>
        <v>0.5739256109230999</v>
      </c>
      <c r="L32" s="171">
        <f>L10/L6</f>
        <v>0.54361925957362112</v>
      </c>
      <c r="M32" s="171">
        <f>M10/M6</f>
        <v>0.52745764681949769</v>
      </c>
      <c r="N32" s="12"/>
      <c r="P32" s="11"/>
      <c r="Q32" s="28"/>
      <c r="R32" s="28"/>
      <c r="S32" s="28"/>
      <c r="T32" s="28"/>
      <c r="U32" s="12"/>
    </row>
    <row r="33" spans="3:21" x14ac:dyDescent="0.3">
      <c r="C33" s="2"/>
      <c r="D33" s="2"/>
      <c r="E33" s="2"/>
      <c r="F33" s="2"/>
      <c r="I33" s="11"/>
      <c r="J33" s="28" t="s">
        <v>335</v>
      </c>
      <c r="K33" s="172">
        <f>K11/K10</f>
        <v>0.78178559698556416</v>
      </c>
      <c r="L33" s="172">
        <f>L11/L10</f>
        <v>0.89303909518493607</v>
      </c>
      <c r="M33" s="172">
        <f>M11/M10</f>
        <v>0.90106032604443376</v>
      </c>
      <c r="N33" s="12"/>
      <c r="P33" s="11"/>
      <c r="Q33" s="28"/>
      <c r="R33" s="28"/>
      <c r="S33" s="28"/>
      <c r="T33" s="28"/>
      <c r="U33" s="12"/>
    </row>
    <row r="34" spans="3:21" x14ac:dyDescent="0.3">
      <c r="C34" s="2"/>
      <c r="D34" s="2"/>
      <c r="E34" s="2"/>
      <c r="F34" s="2"/>
      <c r="I34" s="11"/>
      <c r="J34" s="28" t="s">
        <v>336</v>
      </c>
      <c r="K34" s="171">
        <f>K11/K6</f>
        <v>0.44868677636082027</v>
      </c>
      <c r="L34" s="171">
        <f>L11/L6</f>
        <v>0.48547325169473154</v>
      </c>
      <c r="M34" s="171">
        <f>M11/M6</f>
        <v>0.47527115921780644</v>
      </c>
      <c r="N34" s="12"/>
      <c r="P34" s="11"/>
      <c r="Q34" s="28"/>
      <c r="R34" s="28"/>
      <c r="S34" s="28"/>
      <c r="T34" s="28"/>
      <c r="U34" s="12"/>
    </row>
    <row r="35" spans="3:21" x14ac:dyDescent="0.3">
      <c r="C35" s="2"/>
      <c r="D35" s="2"/>
      <c r="E35" s="2"/>
      <c r="F35" s="2"/>
      <c r="I35" s="11"/>
      <c r="J35" s="28" t="s">
        <v>337</v>
      </c>
      <c r="K35" s="172">
        <f>K6/K7</f>
        <v>2.355715263076799</v>
      </c>
      <c r="L35" s="172">
        <f>L6/L7</f>
        <v>2.2014653766520511</v>
      </c>
      <c r="M35" s="172">
        <f>M6/M7</f>
        <v>2.1255383102648122</v>
      </c>
      <c r="N35" s="12"/>
      <c r="P35" s="11"/>
      <c r="Q35" s="28"/>
      <c r="R35" s="28"/>
      <c r="S35" s="28"/>
      <c r="T35" s="28"/>
      <c r="U35" s="12"/>
    </row>
    <row r="36" spans="3:21" x14ac:dyDescent="0.3">
      <c r="C36" s="2"/>
      <c r="D36" s="2"/>
      <c r="E36" s="2"/>
      <c r="F36" s="2"/>
      <c r="I36" s="11"/>
      <c r="J36" s="28" t="s">
        <v>338</v>
      </c>
      <c r="K36" s="174">
        <f>ABS((LOG(_xlfn.PERCENTILE.INC(Cálculos!L$372:L$736,0.33))-LOG(_xlfn.PERCENTILE.INC(Cálculos!L$372:L$736,0.66)))/0.33)</f>
        <v>1.0106556629311232</v>
      </c>
      <c r="L36" s="174">
        <f>ABS((LOG(_xlfn.PERCENTILE.INC(Cálculos!AN$372:AN$736,0.33))-LOG(_xlfn.PERCENTILE.INC(Cálculos!AN$372:AN$736,0.66)))/0.33)</f>
        <v>0.91098144161794314</v>
      </c>
      <c r="M36" s="174">
        <f>ABS((LOG(_xlfn.PERCENTILE.INC(Cálculos!BP$372:BP$736,0.33))-LOG(_xlfn.PERCENTILE.INC(Cálculos!BP$372:BP$736,0.66)))/0.33)</f>
        <v>0.93085695404764957</v>
      </c>
      <c r="N36" s="12"/>
      <c r="P36" s="11"/>
      <c r="Q36" s="28"/>
      <c r="R36" s="28"/>
      <c r="S36" s="28"/>
      <c r="T36" s="28"/>
      <c r="U36" s="12"/>
    </row>
    <row r="37" spans="3:21" x14ac:dyDescent="0.3">
      <c r="C37" s="2"/>
      <c r="D37" s="2"/>
      <c r="E37" s="2"/>
      <c r="F37" s="2"/>
      <c r="I37" s="11"/>
      <c r="J37" s="28" t="s">
        <v>339</v>
      </c>
      <c r="K37" s="175">
        <f>Gráficos!BC$736/Escenarios!K$10</f>
        <v>0.19274788896056358</v>
      </c>
      <c r="L37" s="175">
        <f>Gráficos!BD$736/Escenarios!L$10</f>
        <v>2.1837283143356801E-2</v>
      </c>
      <c r="M37" s="175">
        <f>Gráficos!BE$736/Escenarios!M$10</f>
        <v>2.0309197046611348E-2</v>
      </c>
      <c r="N37" s="12"/>
      <c r="P37" s="11"/>
      <c r="Q37" s="28"/>
      <c r="R37" s="28"/>
      <c r="S37" s="28"/>
      <c r="T37" s="28"/>
      <c r="U37" s="12"/>
    </row>
    <row r="38" spans="3:21" x14ac:dyDescent="0.3">
      <c r="C38" s="2"/>
      <c r="D38" s="2"/>
      <c r="E38" s="2"/>
      <c r="F38" s="2"/>
      <c r="I38" s="11"/>
      <c r="J38" s="28" t="s">
        <v>340</v>
      </c>
      <c r="K38" s="171">
        <f>Gráficos!AS20</f>
        <v>0.26001450832303308</v>
      </c>
      <c r="L38" s="171">
        <f>Gráficos!AU20</f>
        <v>0.23040643264408525</v>
      </c>
      <c r="M38" s="171">
        <f>Gráficos!AW20</f>
        <v>0.23443027749090783</v>
      </c>
      <c r="N38" s="12"/>
      <c r="P38" s="11"/>
      <c r="Q38" s="28"/>
      <c r="R38" s="28"/>
      <c r="S38" s="28"/>
      <c r="T38" s="28"/>
      <c r="U38" s="12"/>
    </row>
    <row r="39" spans="3:21" x14ac:dyDescent="0.3">
      <c r="C39" s="2"/>
      <c r="D39" s="2"/>
      <c r="E39" s="2"/>
      <c r="F39" s="2"/>
      <c r="I39" s="11"/>
      <c r="J39" s="28" t="s">
        <v>341</v>
      </c>
      <c r="K39" s="172">
        <f>COUNTIF(Cálculos!L$372:L$736,"=0")/COUNT(Cálculos!L$372:L$736)</f>
        <v>0</v>
      </c>
      <c r="L39" s="172">
        <f>COUNTIF(Cálculos!AN$372:AN$736,"=0")/COUNT(Cálculos!AN$372:AN$736)</f>
        <v>0</v>
      </c>
      <c r="M39" s="172">
        <f>COUNTIF(Cálculos!BP$372:BP$736,"=0")/COUNT(Cálculos!BP$372:BP$736)</f>
        <v>0</v>
      </c>
      <c r="N39" s="12"/>
      <c r="P39" s="11"/>
      <c r="Q39" s="28"/>
      <c r="R39" s="28"/>
      <c r="S39" s="28"/>
      <c r="T39" s="28"/>
      <c r="U39" s="12"/>
    </row>
    <row r="40" spans="3:21" x14ac:dyDescent="0.3">
      <c r="C40" s="2"/>
      <c r="D40" s="2"/>
      <c r="E40" s="2"/>
      <c r="F40" s="2"/>
      <c r="I40" s="11"/>
      <c r="J40" s="28" t="s">
        <v>342</v>
      </c>
      <c r="K40" s="171">
        <f>K18/K21</f>
        <v>21.2851041450871</v>
      </c>
      <c r="L40" s="171">
        <f>L18/L21</f>
        <v>7.3262831487683417</v>
      </c>
      <c r="M40" s="171">
        <f>M18/M21</f>
        <v>7.1742257879681937</v>
      </c>
      <c r="N40" s="12"/>
      <c r="P40" s="11"/>
      <c r="Q40" s="28"/>
      <c r="R40" s="28"/>
      <c r="S40" s="28"/>
      <c r="T40" s="28"/>
      <c r="U40" s="12"/>
    </row>
    <row r="41" spans="3:21" x14ac:dyDescent="0.3">
      <c r="C41" s="2"/>
      <c r="D41" s="2"/>
      <c r="E41" s="2"/>
      <c r="F41" s="2"/>
      <c r="I41" s="11"/>
      <c r="J41" s="28" t="s">
        <v>343</v>
      </c>
      <c r="K41" s="175">
        <f>STDEV(Cálculos!L$372:L$736)/AVERAGE(Cálculos!L$372:L$736)</f>
        <v>0.75903618273429829</v>
      </c>
      <c r="L41" s="175">
        <f>STDEV(Cálculos!AN$372:AN$736)/AVERAGE(Cálculos!AN$372:AN$736)</f>
        <v>0.50733194661029912</v>
      </c>
      <c r="M41" s="175">
        <f>STDEV(Cálculos!BP$372:BP$736)/AVERAGE(Cálculos!BP$372:BP$736)</f>
        <v>0.51367016245496033</v>
      </c>
      <c r="N41" s="12"/>
      <c r="P41" s="11"/>
      <c r="Q41" s="28"/>
      <c r="R41" s="28"/>
      <c r="S41" s="28"/>
      <c r="T41" s="28"/>
      <c r="U41" s="12"/>
    </row>
    <row r="42" spans="3:21" ht="14.5" thickBot="1" x14ac:dyDescent="0.35">
      <c r="C42" s="2"/>
      <c r="D42" s="2"/>
      <c r="E42" s="2"/>
      <c r="F42" s="2"/>
      <c r="I42" s="11"/>
      <c r="J42" s="28"/>
      <c r="K42" s="28"/>
      <c r="L42" s="28"/>
      <c r="M42" s="28"/>
      <c r="N42" s="12"/>
      <c r="P42" s="11"/>
      <c r="Q42" s="28"/>
      <c r="R42" s="28"/>
      <c r="S42" s="28"/>
      <c r="T42" s="28"/>
      <c r="U42" s="12"/>
    </row>
    <row r="43" spans="3:21" ht="25.5" thickBot="1" x14ac:dyDescent="0.55000000000000004">
      <c r="C43" s="2"/>
      <c r="D43" s="2"/>
      <c r="E43" s="2"/>
      <c r="F43" s="2"/>
      <c r="I43" s="11"/>
      <c r="J43" s="186" t="s">
        <v>344</v>
      </c>
      <c r="K43" s="187"/>
      <c r="L43" s="187"/>
      <c r="M43" s="188"/>
      <c r="N43" s="12"/>
      <c r="P43" s="11"/>
      <c r="Q43" s="186" t="s">
        <v>345</v>
      </c>
      <c r="R43" s="187"/>
      <c r="S43" s="187"/>
      <c r="T43" s="188"/>
      <c r="U43" s="12"/>
    </row>
    <row r="44" spans="3:21" x14ac:dyDescent="0.3">
      <c r="C44" s="2"/>
      <c r="D44" s="2"/>
      <c r="E44" s="2"/>
      <c r="F44" s="2"/>
      <c r="I44" s="11"/>
      <c r="J44" s="28"/>
      <c r="K44" s="28"/>
      <c r="L44" s="28"/>
      <c r="M44" s="28"/>
      <c r="N44" s="12"/>
      <c r="P44" s="11"/>
      <c r="Q44" s="28"/>
      <c r="R44" s="28"/>
      <c r="S44" s="28"/>
      <c r="T44" s="28"/>
      <c r="U44" s="12"/>
    </row>
    <row r="45" spans="3:21" x14ac:dyDescent="0.3">
      <c r="C45" s="2"/>
      <c r="D45" s="2"/>
      <c r="E45" s="2"/>
      <c r="F45" s="2"/>
      <c r="I45" s="11"/>
      <c r="J45" s="109" t="s">
        <v>58</v>
      </c>
      <c r="K45" s="18" t="s">
        <v>252</v>
      </c>
      <c r="L45" s="18" t="s">
        <v>28</v>
      </c>
      <c r="M45" s="18" t="s">
        <v>29</v>
      </c>
      <c r="N45" s="12"/>
      <c r="P45" s="11"/>
      <c r="Q45" s="109" t="s">
        <v>140</v>
      </c>
      <c r="R45" s="18" t="s">
        <v>252</v>
      </c>
      <c r="S45" s="18" t="s">
        <v>28</v>
      </c>
      <c r="T45" s="18" t="s">
        <v>29</v>
      </c>
      <c r="U45" s="12"/>
    </row>
    <row r="46" spans="3:21" ht="16.5" x14ac:dyDescent="0.3">
      <c r="C46" s="2"/>
      <c r="D46" s="2"/>
      <c r="E46" s="2"/>
      <c r="F46" s="2"/>
      <c r="I46" s="11"/>
      <c r="J46" s="28" t="s">
        <v>253</v>
      </c>
      <c r="K46" s="28" t="s">
        <v>254</v>
      </c>
      <c r="L46" s="130">
        <f>0.01*(L7-$K7)*(Escenarios!E$11)</f>
        <v>7.3823048410058201</v>
      </c>
      <c r="M46" s="130">
        <f>0.01*(M7-$K7)*(Escenarios!F$11)</f>
        <v>11.409638398920862</v>
      </c>
      <c r="N46" s="12"/>
      <c r="P46" s="11"/>
      <c r="Q46" s="142"/>
      <c r="R46" s="163"/>
      <c r="S46" s="163"/>
      <c r="T46" s="163"/>
      <c r="U46" s="12"/>
    </row>
    <row r="47" spans="3:21" ht="16.5" x14ac:dyDescent="0.3">
      <c r="C47" s="2"/>
      <c r="D47" s="2"/>
      <c r="E47" s="2"/>
      <c r="F47" s="2"/>
      <c r="I47" s="11"/>
      <c r="J47" s="28" t="s">
        <v>255</v>
      </c>
      <c r="K47" s="28" t="s">
        <v>254</v>
      </c>
      <c r="L47" s="131">
        <f>0.01*(L8-$K8)*(Escenarios!E$11)</f>
        <v>-14.998525980661945</v>
      </c>
      <c r="M47" s="131">
        <f>0.01*(M8-$K8)*(Escenarios!F$11)</f>
        <v>-14.998525980661945</v>
      </c>
      <c r="N47" s="12"/>
      <c r="P47" s="11"/>
      <c r="Q47" s="28" t="s">
        <v>256</v>
      </c>
      <c r="R47" s="28" t="s">
        <v>257</v>
      </c>
      <c r="S47" s="132">
        <f>IFERROR(S$9/L47,"-")</f>
        <v>-200.01965552268209</v>
      </c>
      <c r="T47" s="132">
        <f>IFERROR(T$9/M47,"-")</f>
        <v>-200.01965552268209</v>
      </c>
      <c r="U47" s="12"/>
    </row>
    <row r="48" spans="3:21" ht="16.5" x14ac:dyDescent="0.3">
      <c r="C48" s="2"/>
      <c r="D48" s="2"/>
      <c r="E48" s="2"/>
      <c r="F48" s="2"/>
      <c r="I48" s="11"/>
      <c r="J48" s="28" t="s">
        <v>258</v>
      </c>
      <c r="K48" s="28" t="s">
        <v>254</v>
      </c>
      <c r="L48" s="130">
        <f>0.01*(L9-$K9)*(Escenarios!E$11)</f>
        <v>9.2701347418115461</v>
      </c>
      <c r="M48" s="130">
        <f>0.01*(M9-$K9)*(Escenarios!F$11)</f>
        <v>6.7219541166971055</v>
      </c>
      <c r="N48" s="12"/>
      <c r="P48" s="11"/>
      <c r="Q48" s="28" t="s">
        <v>259</v>
      </c>
      <c r="R48" s="28" t="s">
        <v>257</v>
      </c>
      <c r="S48" s="133">
        <f t="shared" ref="S48:S50" si="0">IFERROR(S$9/L48,"-")</f>
        <v>323.61989157168904</v>
      </c>
      <c r="T48" s="133">
        <f t="shared" ref="T48:T50" si="1">IFERROR(T$9/M48,"-")</f>
        <v>446.29879167846474</v>
      </c>
      <c r="U48" s="12"/>
    </row>
    <row r="49" spans="3:21" ht="16.5" x14ac:dyDescent="0.3">
      <c r="C49" s="2"/>
      <c r="D49" s="2"/>
      <c r="E49" s="2"/>
      <c r="F49" s="2"/>
      <c r="I49" s="11"/>
      <c r="J49" s="28" t="s">
        <v>260</v>
      </c>
      <c r="K49" s="28" t="s">
        <v>254</v>
      </c>
      <c r="L49" s="131">
        <f>0.01*(L10-$K10)*(Escenarios!E$11)</f>
        <v>-7.5220364049406214</v>
      </c>
      <c r="M49" s="131">
        <f>0.01*(M10-$K10)*(Escenarios!F$11)</f>
        <v>-11.53334869051406</v>
      </c>
      <c r="N49" s="12"/>
      <c r="P49" s="11"/>
      <c r="Q49" s="28" t="s">
        <v>261</v>
      </c>
      <c r="R49" s="28" t="s">
        <v>257</v>
      </c>
      <c r="S49" s="133">
        <f t="shared" si="0"/>
        <v>-398.82816813137742</v>
      </c>
      <c r="T49" s="133">
        <f t="shared" si="1"/>
        <v>-260.11526058060116</v>
      </c>
      <c r="U49" s="12"/>
    </row>
    <row r="50" spans="3:21" ht="16.5" x14ac:dyDescent="0.3">
      <c r="C50" s="2"/>
      <c r="D50" s="2"/>
      <c r="E50" s="2"/>
      <c r="F50" s="2"/>
      <c r="I50" s="11"/>
      <c r="J50" s="28" t="s">
        <v>262</v>
      </c>
      <c r="K50" s="28" t="s">
        <v>254</v>
      </c>
      <c r="L50" s="130">
        <f>0.01*(L11-$K11)*(Escenarios!E$11)</f>
        <v>9.1304031778767865</v>
      </c>
      <c r="M50" s="130">
        <f>0.01*(M11-$K11)*(Escenarios!F$11)</f>
        <v>6.5982438251039639</v>
      </c>
      <c r="N50" s="12"/>
      <c r="P50" s="11"/>
      <c r="Q50" s="28" t="s">
        <v>263</v>
      </c>
      <c r="R50" s="28" t="s">
        <v>257</v>
      </c>
      <c r="S50" s="133">
        <f t="shared" si="0"/>
        <v>328.57256591571786</v>
      </c>
      <c r="T50" s="133">
        <f t="shared" si="1"/>
        <v>454.66643542120562</v>
      </c>
      <c r="U50" s="12"/>
    </row>
    <row r="51" spans="3:21" x14ac:dyDescent="0.3">
      <c r="C51" s="2"/>
      <c r="D51" s="2"/>
      <c r="E51" s="2"/>
      <c r="F51" s="2"/>
      <c r="I51" s="11"/>
      <c r="J51" s="28" t="s">
        <v>264</v>
      </c>
      <c r="K51" s="28" t="s">
        <v>265</v>
      </c>
      <c r="L51" s="131">
        <f>(L12-$K12)</f>
        <v>-10.675070787492567</v>
      </c>
      <c r="M51" s="131">
        <f>(M12-$K12)</f>
        <v>-10.675070787492567</v>
      </c>
      <c r="N51" s="12"/>
      <c r="P51" s="11"/>
      <c r="Q51" s="28" t="s">
        <v>266</v>
      </c>
      <c r="R51" s="28" t="s">
        <v>267</v>
      </c>
      <c r="S51" s="132">
        <f>IFERROR(S$9/L51,"-")</f>
        <v>-281.0285814230802</v>
      </c>
      <c r="T51" s="132">
        <f>IFERROR(T$9/M51,"-")</f>
        <v>-281.0285814230802</v>
      </c>
      <c r="U51" s="12"/>
    </row>
    <row r="52" spans="3:21" ht="16.5" x14ac:dyDescent="0.3">
      <c r="C52" s="2"/>
      <c r="D52" s="2"/>
      <c r="E52" s="2"/>
      <c r="F52" s="2"/>
      <c r="I52" s="11"/>
      <c r="J52" s="28" t="s">
        <v>268</v>
      </c>
      <c r="K52" s="28" t="s">
        <v>269</v>
      </c>
      <c r="L52" s="130">
        <f>(L13-$K13)</f>
        <v>-21.475929154430546</v>
      </c>
      <c r="M52" s="130">
        <f>(M13-$K13)</f>
        <v>-21.475929154430546</v>
      </c>
      <c r="N52" s="12"/>
      <c r="P52" s="11"/>
      <c r="Q52" s="28" t="s">
        <v>270</v>
      </c>
      <c r="R52" s="28" t="s">
        <v>271</v>
      </c>
      <c r="S52" s="132">
        <f>IFERROR(S$9/L52,"-")</f>
        <v>-139.69127847402549</v>
      </c>
      <c r="T52" s="132">
        <f>IFERROR(T$9/M52,"-")</f>
        <v>-139.69127847402549</v>
      </c>
      <c r="U52" s="12"/>
    </row>
    <row r="53" spans="3:21" x14ac:dyDescent="0.3">
      <c r="C53" s="2"/>
      <c r="D53" s="2"/>
      <c r="E53" s="2"/>
      <c r="F53" s="2"/>
      <c r="I53" s="11"/>
      <c r="J53" s="28"/>
      <c r="K53" s="28"/>
      <c r="L53" s="28"/>
      <c r="M53" s="28"/>
      <c r="N53" s="12"/>
      <c r="P53" s="11"/>
      <c r="Q53" s="28"/>
      <c r="R53" s="28"/>
      <c r="S53" s="28"/>
      <c r="T53" s="28"/>
      <c r="U53" s="12"/>
    </row>
    <row r="54" spans="3:21" x14ac:dyDescent="0.3">
      <c r="C54" s="2"/>
      <c r="D54" s="2"/>
      <c r="E54" s="2"/>
      <c r="F54" s="2"/>
      <c r="I54" s="11"/>
      <c r="J54" s="109" t="s">
        <v>272</v>
      </c>
      <c r="K54" s="18" t="s">
        <v>252</v>
      </c>
      <c r="L54" s="18" t="s">
        <v>28</v>
      </c>
      <c r="M54" s="18" t="s">
        <v>29</v>
      </c>
      <c r="N54" s="12"/>
      <c r="P54" s="11"/>
      <c r="Q54" s="109" t="s">
        <v>273</v>
      </c>
      <c r="R54" s="18" t="s">
        <v>252</v>
      </c>
      <c r="S54" s="18" t="s">
        <v>28</v>
      </c>
      <c r="T54" s="18" t="s">
        <v>29</v>
      </c>
      <c r="U54" s="12"/>
    </row>
    <row r="55" spans="3:21" x14ac:dyDescent="0.3">
      <c r="C55" s="2"/>
      <c r="D55" s="2"/>
      <c r="E55" s="2"/>
      <c r="F55" s="2"/>
      <c r="I55" s="11"/>
      <c r="J55" s="28" t="s">
        <v>274</v>
      </c>
      <c r="K55" s="28" t="s">
        <v>275</v>
      </c>
      <c r="L55" s="162">
        <f>L16-$K16</f>
        <v>-10</v>
      </c>
      <c r="M55" s="162">
        <f>M16-$K16</f>
        <v>-10</v>
      </c>
      <c r="N55" s="12"/>
      <c r="P55" s="11"/>
      <c r="Q55" s="28" t="s">
        <v>276</v>
      </c>
      <c r="R55" s="28" t="s">
        <v>277</v>
      </c>
      <c r="S55" s="132">
        <f t="shared" ref="S55:S66" si="2">IFERROR(S$9/L55,"-")</f>
        <v>-300</v>
      </c>
      <c r="T55" s="132">
        <f t="shared" ref="T55:T66" si="3">IFERROR(T$9/M55,"-")</f>
        <v>-300</v>
      </c>
      <c r="U55" s="12"/>
    </row>
    <row r="56" spans="3:21" ht="16.5" x14ac:dyDescent="0.3">
      <c r="C56" s="2"/>
      <c r="D56" s="2"/>
      <c r="E56" s="2"/>
      <c r="F56" s="2"/>
      <c r="I56" s="11"/>
      <c r="J56" s="28" t="s">
        <v>278</v>
      </c>
      <c r="K56" s="28" t="s">
        <v>254</v>
      </c>
      <c r="L56" s="162">
        <f>0.01*(L17-$K17)*E$9</f>
        <v>-0.46368348959466776</v>
      </c>
      <c r="M56" s="162">
        <f t="shared" ref="M56:M57" si="4">0.01*(M17-$K17)*F$9</f>
        <v>-0.92736697918933553</v>
      </c>
      <c r="N56" s="12"/>
      <c r="P56" s="11"/>
      <c r="Q56" s="28" t="s">
        <v>279</v>
      </c>
      <c r="R56" s="28" t="s">
        <v>257</v>
      </c>
      <c r="S56" s="132">
        <f t="shared" si="2"/>
        <v>-6469.9306042198559</v>
      </c>
      <c r="T56" s="132">
        <f t="shared" si="3"/>
        <v>-3234.965302109928</v>
      </c>
      <c r="U56" s="12"/>
    </row>
    <row r="57" spans="3:21" ht="16.5" x14ac:dyDescent="0.3">
      <c r="C57" s="2"/>
      <c r="D57" s="2"/>
      <c r="E57" s="2"/>
      <c r="F57" s="2"/>
      <c r="I57" s="11"/>
      <c r="J57" s="28" t="s">
        <v>280</v>
      </c>
      <c r="K57" s="28" t="s">
        <v>254</v>
      </c>
      <c r="L57" s="162">
        <f>0.01*(L18-$K18)*E$9</f>
        <v>-0.12766951360115977</v>
      </c>
      <c r="M57" s="162">
        <f t="shared" si="4"/>
        <v>-0.26158322590407179</v>
      </c>
      <c r="N57" s="12"/>
      <c r="P57" s="11"/>
      <c r="Q57" s="28" t="s">
        <v>281</v>
      </c>
      <c r="R57" s="28" t="s">
        <v>257</v>
      </c>
      <c r="S57" s="132">
        <f t="shared" si="2"/>
        <v>-23498.170513690649</v>
      </c>
      <c r="T57" s="132">
        <f t="shared" si="3"/>
        <v>-11468.625289834772</v>
      </c>
      <c r="U57" s="12"/>
    </row>
    <row r="58" spans="3:21" x14ac:dyDescent="0.3">
      <c r="C58" s="2"/>
      <c r="D58" s="2"/>
      <c r="E58" s="2"/>
      <c r="F58" s="2"/>
      <c r="I58" s="11"/>
      <c r="J58" s="28" t="s">
        <v>282</v>
      </c>
      <c r="K58" s="28" t="s">
        <v>275</v>
      </c>
      <c r="L58" s="162">
        <f>L19-$K19</f>
        <v>-25</v>
      </c>
      <c r="M58" s="162">
        <f>M19-$K19</f>
        <v>-19</v>
      </c>
      <c r="N58" s="12"/>
      <c r="P58" s="11"/>
      <c r="Q58" s="28" t="s">
        <v>283</v>
      </c>
      <c r="R58" s="28" t="s">
        <v>277</v>
      </c>
      <c r="S58" s="132">
        <f t="shared" si="2"/>
        <v>-120</v>
      </c>
      <c r="T58" s="132">
        <f t="shared" si="3"/>
        <v>-157.89473684210526</v>
      </c>
      <c r="U58" s="12"/>
    </row>
    <row r="59" spans="3:21" ht="16.5" x14ac:dyDescent="0.3">
      <c r="C59" s="2"/>
      <c r="D59" s="2"/>
      <c r="E59" s="2"/>
      <c r="F59" s="2"/>
      <c r="I59" s="11"/>
      <c r="J59" s="28" t="s">
        <v>284</v>
      </c>
      <c r="K59" s="28" t="s">
        <v>254</v>
      </c>
      <c r="L59" s="162">
        <f>0.01*(L20-$K20)*E$9</f>
        <v>3.7124720461583396E-2</v>
      </c>
      <c r="M59" s="162">
        <f t="shared" ref="M59" si="5">0.01*(M20-$K20)*F$9</f>
        <v>6.2440973884150708E-2</v>
      </c>
      <c r="N59" s="12"/>
      <c r="P59" s="11"/>
      <c r="Q59" s="28" t="s">
        <v>285</v>
      </c>
      <c r="R59" s="28" t="s">
        <v>257</v>
      </c>
      <c r="S59" s="133">
        <f t="shared" si="2"/>
        <v>80808.689269577008</v>
      </c>
      <c r="T59" s="133">
        <f t="shared" si="3"/>
        <v>48045.374909847218</v>
      </c>
      <c r="U59" s="12"/>
    </row>
    <row r="60" spans="3:21" ht="16.5" x14ac:dyDescent="0.3">
      <c r="C60" s="2"/>
      <c r="D60" s="2"/>
      <c r="E60" s="2"/>
      <c r="F60" s="2"/>
      <c r="I60" s="11"/>
      <c r="J60" s="28" t="s">
        <v>286</v>
      </c>
      <c r="K60" s="28" t="s">
        <v>254</v>
      </c>
      <c r="L60" s="162">
        <f>0.01*(L21-$K21)*E$9</f>
        <v>1.0760090625786547E-3</v>
      </c>
      <c r="M60" s="162">
        <f>0.01*(M21-$K21)*F$9</f>
        <v>1.7389084569409434E-3</v>
      </c>
      <c r="N60" s="12"/>
      <c r="P60" s="11"/>
      <c r="Q60" s="28" t="s">
        <v>287</v>
      </c>
      <c r="R60" s="28" t="s">
        <v>257</v>
      </c>
      <c r="S60" s="133">
        <f t="shared" si="2"/>
        <v>2788080.6066916417</v>
      </c>
      <c r="T60" s="133">
        <f t="shared" si="3"/>
        <v>1725220.2023777298</v>
      </c>
      <c r="U60" s="12"/>
    </row>
    <row r="61" spans="3:21" x14ac:dyDescent="0.3">
      <c r="C61" s="2"/>
      <c r="D61" s="2"/>
      <c r="E61" s="2"/>
      <c r="F61" s="2"/>
      <c r="I61" s="11"/>
      <c r="J61" s="28" t="s">
        <v>288</v>
      </c>
      <c r="K61" s="28" t="s">
        <v>275</v>
      </c>
      <c r="L61" s="162">
        <f>0.01*(L22-$K22)*E$9</f>
        <v>-1</v>
      </c>
      <c r="M61" s="162">
        <f>0.01*(M22-$K22)*F$9</f>
        <v>-2</v>
      </c>
      <c r="N61" s="12"/>
      <c r="P61" s="11"/>
      <c r="Q61" s="28" t="s">
        <v>289</v>
      </c>
      <c r="R61" s="28" t="s">
        <v>277</v>
      </c>
      <c r="S61" s="132">
        <f t="shared" si="2"/>
        <v>-3000</v>
      </c>
      <c r="T61" s="132">
        <f t="shared" si="3"/>
        <v>-1500</v>
      </c>
      <c r="U61" s="12"/>
    </row>
    <row r="62" spans="3:21" x14ac:dyDescent="0.3">
      <c r="C62" s="2"/>
      <c r="D62" s="2"/>
      <c r="E62" s="2"/>
      <c r="F62" s="2"/>
      <c r="I62" s="11"/>
      <c r="J62" s="28" t="s">
        <v>290</v>
      </c>
      <c r="K62" s="28" t="s">
        <v>265</v>
      </c>
      <c r="L62" s="162">
        <f>(L23-$K23)</f>
        <v>0.02</v>
      </c>
      <c r="M62" s="162">
        <f>(M23-$K23)</f>
        <v>0.02</v>
      </c>
      <c r="N62" s="12"/>
      <c r="P62" s="11"/>
      <c r="Q62" s="28" t="s">
        <v>291</v>
      </c>
      <c r="R62" s="28" t="s">
        <v>267</v>
      </c>
      <c r="S62" s="132">
        <f t="shared" si="2"/>
        <v>150000</v>
      </c>
      <c r="T62" s="132">
        <f t="shared" si="3"/>
        <v>150000</v>
      </c>
      <c r="U62" s="12"/>
    </row>
    <row r="63" spans="3:21" x14ac:dyDescent="0.3">
      <c r="C63" s="2"/>
      <c r="D63" s="2"/>
      <c r="E63" s="2"/>
      <c r="F63" s="2"/>
      <c r="I63" s="11"/>
      <c r="J63" s="28" t="s">
        <v>292</v>
      </c>
      <c r="K63" s="28" t="s">
        <v>265</v>
      </c>
      <c r="L63" s="162">
        <f>(L24-$K24)</f>
        <v>0</v>
      </c>
      <c r="M63" s="162">
        <f>(M24-$K24)</f>
        <v>0</v>
      </c>
      <c r="N63" s="12"/>
      <c r="P63" s="11"/>
      <c r="Q63" s="28" t="s">
        <v>293</v>
      </c>
      <c r="R63" s="28" t="s">
        <v>267</v>
      </c>
      <c r="S63" s="132" t="str">
        <f t="shared" si="2"/>
        <v>-</v>
      </c>
      <c r="T63" s="132" t="str">
        <f t="shared" si="3"/>
        <v>-</v>
      </c>
      <c r="U63" s="12"/>
    </row>
    <row r="64" spans="3:21" x14ac:dyDescent="0.3">
      <c r="C64" s="2"/>
      <c r="D64" s="2"/>
      <c r="E64" s="2"/>
      <c r="F64" s="2"/>
      <c r="I64" s="11"/>
      <c r="J64" s="28" t="s">
        <v>294</v>
      </c>
      <c r="K64" s="28" t="s">
        <v>275</v>
      </c>
      <c r="L64" s="162">
        <f>L25-$K25</f>
        <v>35</v>
      </c>
      <c r="M64" s="162">
        <f>M25-$K25</f>
        <v>35</v>
      </c>
      <c r="N64" s="12"/>
      <c r="P64" s="11"/>
      <c r="Q64" s="28" t="s">
        <v>295</v>
      </c>
      <c r="R64" s="28" t="s">
        <v>277</v>
      </c>
      <c r="S64" s="133">
        <f t="shared" si="2"/>
        <v>85.714285714285708</v>
      </c>
      <c r="T64" s="133">
        <f t="shared" si="3"/>
        <v>85.714285714285708</v>
      </c>
      <c r="U64" s="12"/>
    </row>
    <row r="65" spans="3:21" x14ac:dyDescent="0.3">
      <c r="C65" s="2"/>
      <c r="D65" s="2"/>
      <c r="E65" s="2"/>
      <c r="F65" s="2"/>
      <c r="I65" s="11"/>
      <c r="J65" s="28" t="s">
        <v>296</v>
      </c>
      <c r="K65" s="28" t="s">
        <v>265</v>
      </c>
      <c r="L65" s="162">
        <f>(L26-$K26)</f>
        <v>0</v>
      </c>
      <c r="M65" s="162">
        <f>(M26-$K26)</f>
        <v>0</v>
      </c>
      <c r="N65" s="12"/>
      <c r="P65" s="11"/>
      <c r="Q65" s="28" t="s">
        <v>297</v>
      </c>
      <c r="R65" s="28" t="s">
        <v>267</v>
      </c>
      <c r="S65" s="132" t="str">
        <f t="shared" si="2"/>
        <v>-</v>
      </c>
      <c r="T65" s="132" t="str">
        <f t="shared" si="3"/>
        <v>-</v>
      </c>
      <c r="U65" s="12"/>
    </row>
    <row r="66" spans="3:21" x14ac:dyDescent="0.3">
      <c r="C66" s="2"/>
      <c r="D66" s="2"/>
      <c r="E66" s="2"/>
      <c r="F66" s="2"/>
      <c r="I66" s="11"/>
      <c r="J66" s="28" t="s">
        <v>298</v>
      </c>
      <c r="K66" s="28" t="s">
        <v>265</v>
      </c>
      <c r="L66" s="162">
        <f>(L27-$K27)</f>
        <v>0</v>
      </c>
      <c r="M66" s="162">
        <f>(M27-$K27)</f>
        <v>0</v>
      </c>
      <c r="N66" s="12"/>
      <c r="P66" s="11"/>
      <c r="Q66" s="28" t="s">
        <v>299</v>
      </c>
      <c r="R66" s="28" t="s">
        <v>267</v>
      </c>
      <c r="S66" s="132" t="str">
        <f t="shared" si="2"/>
        <v>-</v>
      </c>
      <c r="T66" s="132" t="str">
        <f t="shared" si="3"/>
        <v>-</v>
      </c>
      <c r="U66" s="12"/>
    </row>
    <row r="67" spans="3:21" x14ac:dyDescent="0.3">
      <c r="C67" s="2"/>
      <c r="D67" s="2"/>
      <c r="E67" s="2"/>
      <c r="F67" s="2"/>
      <c r="I67" s="11"/>
      <c r="J67" s="28"/>
      <c r="K67" s="28"/>
      <c r="L67" s="28"/>
      <c r="M67" s="28"/>
      <c r="N67" s="12"/>
      <c r="P67" s="11"/>
      <c r="Q67" s="28"/>
      <c r="R67" s="28"/>
      <c r="S67" s="28"/>
      <c r="T67" s="28"/>
      <c r="U67" s="12"/>
    </row>
    <row r="68" spans="3:21" x14ac:dyDescent="0.3">
      <c r="C68" s="2"/>
      <c r="D68" s="2"/>
      <c r="E68" s="2"/>
      <c r="F68" s="2"/>
      <c r="I68" s="11"/>
      <c r="J68" s="109" t="s">
        <v>346</v>
      </c>
      <c r="K68" s="18" t="s">
        <v>252</v>
      </c>
      <c r="L68" s="18" t="s">
        <v>28</v>
      </c>
      <c r="M68" s="18" t="s">
        <v>29</v>
      </c>
      <c r="N68" s="12"/>
      <c r="P68" s="11"/>
      <c r="Q68" s="109" t="s">
        <v>347</v>
      </c>
      <c r="R68" s="18" t="s">
        <v>252</v>
      </c>
      <c r="S68" s="18" t="s">
        <v>28</v>
      </c>
      <c r="T68" s="18" t="s">
        <v>29</v>
      </c>
      <c r="U68" s="12"/>
    </row>
    <row r="69" spans="3:21" x14ac:dyDescent="0.3">
      <c r="C69" s="2"/>
      <c r="D69" s="2"/>
      <c r="E69" s="2"/>
      <c r="F69" s="2"/>
      <c r="I69" s="11"/>
      <c r="J69" s="28" t="s">
        <v>348</v>
      </c>
      <c r="K69" s="28" t="s">
        <v>349</v>
      </c>
      <c r="L69" s="176">
        <f t="shared" ref="L69:M77" si="6">L32-$K32</f>
        <v>-3.0306351349478788E-2</v>
      </c>
      <c r="M69" s="176">
        <f t="shared" si="6"/>
        <v>-4.6467964103602211E-2</v>
      </c>
      <c r="N69" s="12"/>
      <c r="P69" s="11"/>
      <c r="Q69" s="28" t="s">
        <v>350</v>
      </c>
      <c r="R69" s="28" t="s">
        <v>351</v>
      </c>
      <c r="S69" s="133">
        <f t="shared" ref="S69:S78" si="7">IFERROR(S$9/L69,"-")</f>
        <v>-98989.151330207693</v>
      </c>
      <c r="T69" s="133">
        <f t="shared" ref="T69:T78" si="8">IFERROR(T$9/M69,"-")</f>
        <v>-64560.607676105159</v>
      </c>
      <c r="U69" s="12"/>
    </row>
    <row r="70" spans="3:21" x14ac:dyDescent="0.3">
      <c r="C70" s="2"/>
      <c r="D70" s="2"/>
      <c r="E70" s="2"/>
      <c r="F70" s="2"/>
      <c r="I70" s="11"/>
      <c r="J70" s="28" t="s">
        <v>352</v>
      </c>
      <c r="K70" s="28" t="s">
        <v>349</v>
      </c>
      <c r="L70" s="176">
        <f t="shared" si="6"/>
        <v>0.11125349819937191</v>
      </c>
      <c r="M70" s="176">
        <f t="shared" si="6"/>
        <v>0.1192747290588696</v>
      </c>
      <c r="N70" s="12"/>
      <c r="P70" s="11"/>
      <c r="Q70" s="28" t="s">
        <v>353</v>
      </c>
      <c r="R70" s="28" t="s">
        <v>351</v>
      </c>
      <c r="S70" s="133">
        <f t="shared" si="7"/>
        <v>26965.44422022441</v>
      </c>
      <c r="T70" s="133">
        <f t="shared" si="8"/>
        <v>25152.016891350981</v>
      </c>
      <c r="U70" s="12"/>
    </row>
    <row r="71" spans="3:21" x14ac:dyDescent="0.3">
      <c r="C71" s="2"/>
      <c r="D71" s="2"/>
      <c r="E71" s="2"/>
      <c r="F71" s="2"/>
      <c r="I71" s="11"/>
      <c r="J71" s="28" t="s">
        <v>354</v>
      </c>
      <c r="K71" s="28" t="s">
        <v>349</v>
      </c>
      <c r="L71" s="176">
        <f t="shared" si="6"/>
        <v>3.6786475333911273E-2</v>
      </c>
      <c r="M71" s="176">
        <f t="shared" si="6"/>
        <v>2.6584382856986166E-2</v>
      </c>
      <c r="N71" s="12"/>
      <c r="P71" s="11"/>
      <c r="Q71" s="28" t="s">
        <v>355</v>
      </c>
      <c r="R71" s="28" t="s">
        <v>351</v>
      </c>
      <c r="S71" s="133">
        <f t="shared" si="7"/>
        <v>81551.710860281237</v>
      </c>
      <c r="T71" s="133">
        <f t="shared" si="8"/>
        <v>112848.20927154318</v>
      </c>
      <c r="U71" s="12"/>
    </row>
    <row r="72" spans="3:21" x14ac:dyDescent="0.3">
      <c r="C72" s="2"/>
      <c r="D72" s="2"/>
      <c r="E72" s="2"/>
      <c r="F72" s="2"/>
      <c r="I72" s="11"/>
      <c r="J72" s="28" t="s">
        <v>356</v>
      </c>
      <c r="K72" s="28" t="s">
        <v>349</v>
      </c>
      <c r="L72" s="176">
        <f t="shared" si="6"/>
        <v>-0.15424988642474791</v>
      </c>
      <c r="M72" s="176">
        <f t="shared" si="6"/>
        <v>-0.2301769528119868</v>
      </c>
      <c r="N72" s="12"/>
      <c r="P72" s="11"/>
      <c r="Q72" s="28" t="s">
        <v>357</v>
      </c>
      <c r="R72" s="28" t="s">
        <v>351</v>
      </c>
      <c r="S72" s="133">
        <f t="shared" si="7"/>
        <v>-19448.960835790145</v>
      </c>
      <c r="T72" s="133">
        <f t="shared" si="8"/>
        <v>-13033.450844448622</v>
      </c>
      <c r="U72" s="12"/>
    </row>
    <row r="73" spans="3:21" x14ac:dyDescent="0.3">
      <c r="C73" s="2"/>
      <c r="D73" s="2"/>
      <c r="E73" s="2"/>
      <c r="F73" s="2"/>
      <c r="I73" s="11"/>
      <c r="J73" s="28" t="s">
        <v>358</v>
      </c>
      <c r="K73" s="28" t="s">
        <v>359</v>
      </c>
      <c r="L73" s="177">
        <f t="shared" si="6"/>
        <v>-9.9674221313180045E-2</v>
      </c>
      <c r="M73" s="177">
        <f t="shared" si="6"/>
        <v>-7.9798708883473624E-2</v>
      </c>
      <c r="N73" s="12"/>
      <c r="P73" s="11"/>
      <c r="Q73" s="28" t="s">
        <v>360</v>
      </c>
      <c r="R73" s="28" t="s">
        <v>361</v>
      </c>
      <c r="S73" s="132">
        <f t="shared" si="7"/>
        <v>-30098.053041958465</v>
      </c>
      <c r="T73" s="132">
        <f t="shared" si="8"/>
        <v>-37594.593220559014</v>
      </c>
      <c r="U73" s="12"/>
    </row>
    <row r="74" spans="3:21" x14ac:dyDescent="0.3">
      <c r="C74" s="2"/>
      <c r="D74" s="2"/>
      <c r="E74" s="2"/>
      <c r="F74" s="2"/>
      <c r="I74" s="11"/>
      <c r="J74" s="28" t="s">
        <v>362</v>
      </c>
      <c r="K74" s="28" t="s">
        <v>359</v>
      </c>
      <c r="L74" s="177">
        <f t="shared" si="6"/>
        <v>-0.17091060581720677</v>
      </c>
      <c r="M74" s="177">
        <f t="shared" si="6"/>
        <v>-0.17243869191395222</v>
      </c>
      <c r="N74" s="12"/>
      <c r="P74" s="11"/>
      <c r="Q74" s="28" t="s">
        <v>363</v>
      </c>
      <c r="R74" s="28" t="s">
        <v>361</v>
      </c>
      <c r="S74" s="132">
        <f t="shared" si="7"/>
        <v>-17553.035902339358</v>
      </c>
      <c r="T74" s="132">
        <f t="shared" si="8"/>
        <v>-17397.487574871044</v>
      </c>
      <c r="U74" s="12"/>
    </row>
    <row r="75" spans="3:21" x14ac:dyDescent="0.3">
      <c r="C75" s="2"/>
      <c r="D75" s="2"/>
      <c r="E75" s="2"/>
      <c r="F75" s="2"/>
      <c r="I75" s="11"/>
      <c r="J75" s="28" t="s">
        <v>364</v>
      </c>
      <c r="K75" s="28" t="s">
        <v>349</v>
      </c>
      <c r="L75" s="176">
        <f t="shared" si="6"/>
        <v>-2.9608075678947826E-2</v>
      </c>
      <c r="M75" s="176">
        <f t="shared" si="6"/>
        <v>-2.5584230832125243E-2</v>
      </c>
      <c r="N75" s="12"/>
      <c r="P75" s="11"/>
      <c r="Q75" s="28" t="s">
        <v>365</v>
      </c>
      <c r="R75" s="28" t="s">
        <v>351</v>
      </c>
      <c r="S75" s="132">
        <f t="shared" si="7"/>
        <v>-101323.70750906599</v>
      </c>
      <c r="T75" s="132">
        <f t="shared" si="8"/>
        <v>-117259.73001435724</v>
      </c>
      <c r="U75" s="12"/>
    </row>
    <row r="76" spans="3:21" x14ac:dyDescent="0.3">
      <c r="C76" s="2"/>
      <c r="D76" s="2"/>
      <c r="E76" s="2"/>
      <c r="F76" s="2"/>
      <c r="I76" s="11"/>
      <c r="J76" s="28" t="s">
        <v>366</v>
      </c>
      <c r="K76" s="28" t="s">
        <v>349</v>
      </c>
      <c r="L76" s="176">
        <f t="shared" si="6"/>
        <v>0</v>
      </c>
      <c r="M76" s="176">
        <f t="shared" si="6"/>
        <v>0</v>
      </c>
      <c r="N76" s="12"/>
      <c r="P76" s="11"/>
      <c r="Q76" s="28" t="s">
        <v>367</v>
      </c>
      <c r="R76" s="28" t="s">
        <v>351</v>
      </c>
      <c r="S76" s="132" t="str">
        <f t="shared" si="7"/>
        <v>-</v>
      </c>
      <c r="T76" s="132" t="str">
        <f t="shared" si="8"/>
        <v>-</v>
      </c>
      <c r="U76" s="12"/>
    </row>
    <row r="77" spans="3:21" x14ac:dyDescent="0.3">
      <c r="C77" s="2"/>
      <c r="D77" s="2"/>
      <c r="E77" s="2"/>
      <c r="F77" s="2"/>
      <c r="I77" s="11"/>
      <c r="J77" s="28" t="s">
        <v>368</v>
      </c>
      <c r="K77" s="28" t="s">
        <v>349</v>
      </c>
      <c r="L77" s="176">
        <f t="shared" si="6"/>
        <v>-13.958820996318758</v>
      </c>
      <c r="M77" s="176">
        <f t="shared" si="6"/>
        <v>-14.110878357118906</v>
      </c>
      <c r="N77" s="12"/>
      <c r="P77" s="11"/>
      <c r="Q77" s="28" t="s">
        <v>369</v>
      </c>
      <c r="R77" s="28" t="s">
        <v>351</v>
      </c>
      <c r="S77" s="132">
        <f t="shared" si="7"/>
        <v>-214.91786453821311</v>
      </c>
      <c r="T77" s="132">
        <f t="shared" si="8"/>
        <v>-212.60193193335175</v>
      </c>
      <c r="U77" s="12"/>
    </row>
    <row r="78" spans="3:21" x14ac:dyDescent="0.3">
      <c r="C78" s="2"/>
      <c r="D78" s="2"/>
      <c r="E78" s="2"/>
      <c r="F78" s="2"/>
      <c r="I78" s="11"/>
      <c r="J78" s="28" t="s">
        <v>370</v>
      </c>
      <c r="K78" s="28" t="s">
        <v>359</v>
      </c>
      <c r="L78" s="177">
        <f>L41-$K41</f>
        <v>-0.25170423612399917</v>
      </c>
      <c r="M78" s="177">
        <f>M41-$K41</f>
        <v>-0.24536602027933796</v>
      </c>
      <c r="N78" s="12"/>
      <c r="P78" s="11"/>
      <c r="Q78" s="28" t="s">
        <v>371</v>
      </c>
      <c r="R78" s="28" t="s">
        <v>361</v>
      </c>
      <c r="S78" s="132">
        <f t="shared" si="7"/>
        <v>-11918.750539113234</v>
      </c>
      <c r="T78" s="132">
        <f t="shared" si="8"/>
        <v>-12226.63185629631</v>
      </c>
      <c r="U78" s="12"/>
    </row>
    <row r="79" spans="3:21" ht="14.5" thickBot="1" x14ac:dyDescent="0.35">
      <c r="C79" s="2"/>
      <c r="D79" s="2"/>
      <c r="E79" s="2"/>
      <c r="F79" s="2"/>
      <c r="I79" s="29"/>
      <c r="J79" s="30"/>
      <c r="K79" s="30"/>
      <c r="L79" s="30"/>
      <c r="M79" s="30"/>
      <c r="N79" s="31"/>
      <c r="P79" s="29"/>
      <c r="Q79" s="30"/>
      <c r="R79" s="30"/>
      <c r="S79" s="30"/>
      <c r="T79" s="30"/>
      <c r="U79" s="31"/>
    </row>
    <row r="80" spans="3:21" x14ac:dyDescent="0.3">
      <c r="C80" s="2"/>
      <c r="D80" s="2"/>
      <c r="E80" s="2"/>
      <c r="F80" s="2"/>
    </row>
    <row r="81" s="2" customFormat="1" x14ac:dyDescent="0.3"/>
    <row r="82" s="2" customFormat="1" x14ac:dyDescent="0.3"/>
    <row r="83" s="2" customFormat="1" x14ac:dyDescent="0.3"/>
    <row r="84" s="2" customFormat="1" x14ac:dyDescent="0.3"/>
    <row r="85" s="2" customFormat="1" x14ac:dyDescent="0.3"/>
    <row r="86" s="2" customFormat="1" x14ac:dyDescent="0.3"/>
    <row r="87" s="2" customFormat="1" x14ac:dyDescent="0.3"/>
    <row r="88" s="2" customFormat="1" x14ac:dyDescent="0.3"/>
    <row r="89" s="2" customFormat="1" x14ac:dyDescent="0.3"/>
    <row r="90" s="2" customFormat="1" x14ac:dyDescent="0.3"/>
    <row r="91" s="2" customFormat="1" x14ac:dyDescent="0.3"/>
    <row r="92" s="2" customFormat="1" x14ac:dyDescent="0.3"/>
    <row r="93" s="2" customFormat="1" x14ac:dyDescent="0.3"/>
    <row r="94" s="2" customFormat="1" x14ac:dyDescent="0.3"/>
    <row r="95" s="2" customFormat="1" x14ac:dyDescent="0.3"/>
    <row r="96" s="2" customFormat="1" x14ac:dyDescent="0.3"/>
    <row r="97" s="2" customFormat="1" x14ac:dyDescent="0.3"/>
    <row r="98" s="2" customFormat="1" x14ac:dyDescent="0.3"/>
    <row r="99" s="2" customFormat="1" x14ac:dyDescent="0.3"/>
    <row r="100" s="2" customFormat="1" x14ac:dyDescent="0.3"/>
    <row r="101" s="2" customFormat="1" x14ac:dyDescent="0.3"/>
    <row r="102" s="2" customFormat="1" x14ac:dyDescent="0.3"/>
    <row r="103" s="2" customFormat="1" x14ac:dyDescent="0.3"/>
    <row r="104" s="2" customFormat="1" x14ac:dyDescent="0.3"/>
    <row r="105" s="2" customFormat="1" x14ac:dyDescent="0.3"/>
    <row r="106" s="2" customFormat="1" x14ac:dyDescent="0.3"/>
    <row r="107" s="2" customFormat="1" x14ac:dyDescent="0.3"/>
    <row r="108" s="2" customFormat="1" x14ac:dyDescent="0.3"/>
    <row r="109" s="2" customFormat="1" x14ac:dyDescent="0.3"/>
    <row r="110" s="2" customFormat="1" x14ac:dyDescent="0.3"/>
    <row r="111" s="2" customFormat="1" x14ac:dyDescent="0.3"/>
    <row r="112" s="2" customFormat="1" x14ac:dyDescent="0.3"/>
    <row r="113" s="2" customFormat="1" x14ac:dyDescent="0.3"/>
    <row r="114" s="2" customFormat="1" x14ac:dyDescent="0.3"/>
    <row r="115" s="2" customFormat="1" x14ac:dyDescent="0.3"/>
    <row r="116" s="2" customFormat="1" x14ac:dyDescent="0.3"/>
    <row r="117" s="2" customFormat="1" x14ac:dyDescent="0.3"/>
    <row r="118" s="2" customFormat="1" x14ac:dyDescent="0.3"/>
    <row r="119" s="2" customFormat="1" x14ac:dyDescent="0.3"/>
    <row r="120" s="2" customFormat="1" x14ac:dyDescent="0.3"/>
    <row r="121" s="2" customFormat="1" x14ac:dyDescent="0.3"/>
    <row r="122" s="2" customFormat="1" x14ac:dyDescent="0.3"/>
    <row r="123" s="2" customFormat="1" x14ac:dyDescent="0.3"/>
    <row r="124" s="2" customFormat="1" x14ac:dyDescent="0.3"/>
    <row r="125" s="2" customFormat="1" x14ac:dyDescent="0.3"/>
    <row r="126" s="2" customFormat="1" x14ac:dyDescent="0.3"/>
    <row r="127" s="2" customFormat="1" x14ac:dyDescent="0.3"/>
    <row r="128" s="2" customFormat="1" x14ac:dyDescent="0.3"/>
    <row r="129" s="2" customFormat="1" x14ac:dyDescent="0.3"/>
    <row r="130" s="2" customFormat="1" x14ac:dyDescent="0.3"/>
    <row r="131" s="2" customFormat="1" x14ac:dyDescent="0.3"/>
    <row r="132" s="2" customFormat="1" x14ac:dyDescent="0.3"/>
    <row r="133" s="2" customFormat="1" x14ac:dyDescent="0.3"/>
    <row r="134" s="2" customFormat="1" x14ac:dyDescent="0.3"/>
    <row r="135" s="2" customFormat="1" x14ac:dyDescent="0.3"/>
    <row r="136" s="2" customFormat="1" x14ac:dyDescent="0.3"/>
    <row r="137" s="2" customFormat="1" x14ac:dyDescent="0.3"/>
    <row r="138" s="2" customFormat="1" x14ac:dyDescent="0.3"/>
    <row r="139" s="2" customFormat="1" x14ac:dyDescent="0.3"/>
    <row r="140" s="2" customFormat="1" x14ac:dyDescent="0.3"/>
    <row r="141" s="2" customFormat="1" x14ac:dyDescent="0.3"/>
    <row r="142" s="2" customFormat="1" x14ac:dyDescent="0.3"/>
    <row r="143" s="2" customFormat="1" x14ac:dyDescent="0.3"/>
    <row r="144" s="2" customFormat="1" x14ac:dyDescent="0.3"/>
    <row r="145" s="2" customFormat="1" x14ac:dyDescent="0.3"/>
    <row r="146" s="2" customFormat="1" x14ac:dyDescent="0.3"/>
    <row r="147" s="2" customFormat="1" x14ac:dyDescent="0.3"/>
    <row r="148" s="2" customFormat="1" x14ac:dyDescent="0.3"/>
    <row r="149" s="2" customFormat="1" x14ac:dyDescent="0.3"/>
    <row r="150" s="2" customFormat="1" x14ac:dyDescent="0.3"/>
    <row r="151" s="2" customFormat="1" x14ac:dyDescent="0.3"/>
    <row r="152" s="2" customFormat="1" x14ac:dyDescent="0.3"/>
    <row r="153" s="2" customFormat="1" x14ac:dyDescent="0.3"/>
    <row r="154" s="2" customFormat="1" x14ac:dyDescent="0.3"/>
    <row r="155" s="2" customFormat="1" x14ac:dyDescent="0.3"/>
    <row r="156" s="2" customFormat="1" x14ac:dyDescent="0.3"/>
    <row r="157" s="2" customFormat="1" x14ac:dyDescent="0.3"/>
    <row r="158" s="2" customFormat="1" x14ac:dyDescent="0.3"/>
    <row r="159" s="2" customFormat="1" x14ac:dyDescent="0.3"/>
    <row r="160" s="2" customFormat="1" x14ac:dyDescent="0.3"/>
    <row r="161" s="2" customFormat="1" x14ac:dyDescent="0.3"/>
    <row r="162" s="2" customFormat="1" x14ac:dyDescent="0.3"/>
    <row r="163" s="2" customFormat="1" x14ac:dyDescent="0.3"/>
    <row r="164" s="2" customFormat="1" x14ac:dyDescent="0.3"/>
    <row r="165" s="2" customFormat="1" x14ac:dyDescent="0.3"/>
    <row r="166" s="2" customFormat="1" x14ac:dyDescent="0.3"/>
    <row r="167" s="2" customFormat="1" x14ac:dyDescent="0.3"/>
    <row r="168" s="2" customFormat="1" x14ac:dyDescent="0.3"/>
    <row r="169" s="2" customFormat="1" x14ac:dyDescent="0.3"/>
    <row r="170" s="2" customFormat="1" x14ac:dyDescent="0.3"/>
    <row r="171" s="2" customFormat="1" x14ac:dyDescent="0.3"/>
    <row r="172" s="2" customFormat="1" x14ac:dyDescent="0.3"/>
    <row r="173" s="2" customFormat="1" x14ac:dyDescent="0.3"/>
    <row r="174" s="2" customFormat="1" x14ac:dyDescent="0.3"/>
    <row r="175" s="2" customFormat="1" x14ac:dyDescent="0.3"/>
    <row r="176" s="2" customFormat="1" x14ac:dyDescent="0.3"/>
    <row r="177" s="2" customFormat="1" x14ac:dyDescent="0.3"/>
    <row r="178" s="2" customFormat="1" x14ac:dyDescent="0.3"/>
    <row r="179" s="2" customFormat="1" x14ac:dyDescent="0.3"/>
    <row r="180" s="2" customFormat="1" x14ac:dyDescent="0.3"/>
    <row r="181" s="2" customFormat="1" x14ac:dyDescent="0.3"/>
    <row r="182" s="2" customFormat="1" x14ac:dyDescent="0.3"/>
    <row r="183" s="2" customFormat="1" x14ac:dyDescent="0.3"/>
    <row r="184" s="2" customFormat="1" x14ac:dyDescent="0.3"/>
    <row r="185" s="2" customFormat="1" x14ac:dyDescent="0.3"/>
    <row r="186" s="2" customFormat="1" x14ac:dyDescent="0.3"/>
    <row r="187" s="2" customFormat="1" x14ac:dyDescent="0.3"/>
    <row r="188" s="2" customFormat="1" x14ac:dyDescent="0.3"/>
    <row r="189" s="2" customFormat="1" x14ac:dyDescent="0.3"/>
    <row r="190" s="2" customFormat="1" x14ac:dyDescent="0.3"/>
    <row r="191" s="2" customFormat="1" x14ac:dyDescent="0.3"/>
    <row r="192" s="2" customFormat="1" x14ac:dyDescent="0.3"/>
    <row r="193" s="2" customFormat="1" x14ac:dyDescent="0.3"/>
    <row r="194" s="2" customFormat="1" x14ac:dyDescent="0.3"/>
    <row r="195" s="2" customFormat="1" x14ac:dyDescent="0.3"/>
    <row r="196" s="2" customFormat="1" x14ac:dyDescent="0.3"/>
    <row r="197" s="2" customFormat="1" x14ac:dyDescent="0.3"/>
    <row r="198" s="2" customFormat="1" x14ac:dyDescent="0.3"/>
    <row r="199" s="2" customFormat="1" x14ac:dyDescent="0.3"/>
    <row r="200" s="2" customFormat="1" x14ac:dyDescent="0.3"/>
    <row r="201" s="2" customFormat="1" x14ac:dyDescent="0.3"/>
    <row r="202" s="2" customFormat="1" x14ac:dyDescent="0.3"/>
    <row r="203" s="2" customFormat="1" x14ac:dyDescent="0.3"/>
    <row r="204" s="2" customFormat="1" x14ac:dyDescent="0.3"/>
    <row r="205" s="2" customFormat="1" x14ac:dyDescent="0.3"/>
    <row r="206" s="2" customFormat="1" x14ac:dyDescent="0.3"/>
    <row r="207" s="2" customFormat="1" x14ac:dyDescent="0.3"/>
    <row r="208" s="2" customFormat="1" x14ac:dyDescent="0.3"/>
    <row r="209" s="2" customFormat="1" x14ac:dyDescent="0.3"/>
    <row r="210" s="2" customFormat="1" x14ac:dyDescent="0.3"/>
    <row r="211" s="2" customFormat="1" x14ac:dyDescent="0.3"/>
    <row r="212" s="2" customFormat="1" x14ac:dyDescent="0.3"/>
    <row r="213" s="2" customFormat="1" x14ac:dyDescent="0.3"/>
    <row r="214" s="2" customFormat="1" x14ac:dyDescent="0.3"/>
    <row r="215" s="2" customFormat="1" x14ac:dyDescent="0.3"/>
    <row r="216" s="2" customFormat="1" x14ac:dyDescent="0.3"/>
    <row r="217" s="2" customFormat="1" x14ac:dyDescent="0.3"/>
    <row r="218" s="2" customFormat="1" x14ac:dyDescent="0.3"/>
    <row r="219" s="2" customFormat="1" x14ac:dyDescent="0.3"/>
    <row r="220" s="2" customFormat="1" x14ac:dyDescent="0.3"/>
    <row r="221" s="2" customFormat="1" x14ac:dyDescent="0.3"/>
    <row r="222" s="2" customFormat="1" x14ac:dyDescent="0.3"/>
    <row r="223" s="2" customFormat="1" x14ac:dyDescent="0.3"/>
    <row r="224" s="2" customFormat="1" x14ac:dyDescent="0.3"/>
    <row r="225" s="2" customFormat="1" x14ac:dyDescent="0.3"/>
    <row r="226" s="2" customFormat="1" x14ac:dyDescent="0.3"/>
    <row r="227" s="2" customFormat="1" x14ac:dyDescent="0.3"/>
    <row r="228" s="2" customFormat="1" x14ac:dyDescent="0.3"/>
    <row r="229" s="2" customFormat="1" x14ac:dyDescent="0.3"/>
    <row r="230" s="2" customFormat="1" x14ac:dyDescent="0.3"/>
    <row r="231" s="2" customFormat="1" x14ac:dyDescent="0.3"/>
    <row r="232" s="2" customFormat="1" x14ac:dyDescent="0.3"/>
    <row r="233" s="2" customFormat="1" x14ac:dyDescent="0.3"/>
    <row r="234" s="2" customFormat="1" x14ac:dyDescent="0.3"/>
    <row r="235" s="2" customFormat="1" x14ac:dyDescent="0.3"/>
    <row r="236" s="2" customFormat="1" x14ac:dyDescent="0.3"/>
    <row r="237" s="2" customFormat="1" x14ac:dyDescent="0.3"/>
    <row r="238" s="2" customFormat="1" x14ac:dyDescent="0.3"/>
    <row r="239" s="2" customFormat="1" x14ac:dyDescent="0.3"/>
    <row r="240" s="2" customFormat="1" x14ac:dyDescent="0.3"/>
    <row r="241" s="2" customFormat="1" x14ac:dyDescent="0.3"/>
    <row r="242" s="2" customFormat="1" x14ac:dyDescent="0.3"/>
    <row r="243" s="2" customFormat="1" x14ac:dyDescent="0.3"/>
    <row r="244" s="2" customFormat="1" x14ac:dyDescent="0.3"/>
    <row r="245" s="2" customFormat="1" x14ac:dyDescent="0.3"/>
    <row r="246" s="2" customFormat="1" x14ac:dyDescent="0.3"/>
    <row r="247" s="2" customFormat="1" x14ac:dyDescent="0.3"/>
    <row r="248" s="2" customFormat="1" x14ac:dyDescent="0.3"/>
    <row r="249" s="2" customFormat="1" x14ac:dyDescent="0.3"/>
    <row r="250" s="2" customFormat="1" x14ac:dyDescent="0.3"/>
    <row r="251" s="2" customFormat="1" x14ac:dyDescent="0.3"/>
    <row r="252" s="2" customFormat="1" x14ac:dyDescent="0.3"/>
    <row r="253" s="2" customFormat="1" x14ac:dyDescent="0.3"/>
    <row r="254" s="2" customFormat="1" x14ac:dyDescent="0.3"/>
    <row r="255" s="2" customFormat="1" x14ac:dyDescent="0.3"/>
    <row r="256" s="2" customFormat="1" x14ac:dyDescent="0.3"/>
    <row r="257" s="2" customFormat="1" x14ac:dyDescent="0.3"/>
    <row r="258" s="2" customFormat="1" x14ac:dyDescent="0.3"/>
    <row r="259" s="2" customFormat="1" x14ac:dyDescent="0.3"/>
    <row r="260" s="2" customFormat="1" x14ac:dyDescent="0.3"/>
    <row r="261" s="2" customFormat="1" x14ac:dyDescent="0.3"/>
    <row r="262" s="2" customFormat="1" x14ac:dyDescent="0.3"/>
    <row r="263" s="2" customFormat="1" x14ac:dyDescent="0.3"/>
    <row r="264" s="2" customFormat="1" x14ac:dyDescent="0.3"/>
    <row r="265" s="2" customFormat="1" x14ac:dyDescent="0.3"/>
    <row r="266" s="2" customFormat="1" x14ac:dyDescent="0.3"/>
    <row r="267" s="2" customFormat="1" x14ac:dyDescent="0.3"/>
    <row r="268" s="2" customFormat="1" x14ac:dyDescent="0.3"/>
    <row r="269" s="2" customFormat="1" x14ac:dyDescent="0.3"/>
    <row r="270" s="2" customFormat="1" x14ac:dyDescent="0.3"/>
    <row r="271" s="2" customFormat="1" x14ac:dyDescent="0.3"/>
    <row r="272" s="2" customFormat="1" x14ac:dyDescent="0.3"/>
    <row r="273" s="2" customFormat="1" x14ac:dyDescent="0.3"/>
    <row r="274" s="2" customFormat="1" x14ac:dyDescent="0.3"/>
    <row r="275" s="2" customFormat="1" x14ac:dyDescent="0.3"/>
    <row r="276" s="2" customFormat="1" x14ac:dyDescent="0.3"/>
    <row r="277" s="2" customFormat="1" x14ac:dyDescent="0.3"/>
    <row r="278" s="2" customFormat="1" x14ac:dyDescent="0.3"/>
    <row r="279" s="2" customFormat="1" x14ac:dyDescent="0.3"/>
    <row r="280" s="2" customFormat="1" x14ac:dyDescent="0.3"/>
    <row r="281" s="2" customFormat="1" x14ac:dyDescent="0.3"/>
    <row r="282" s="2" customFormat="1" x14ac:dyDescent="0.3"/>
    <row r="283" s="2" customFormat="1" x14ac:dyDescent="0.3"/>
    <row r="284" s="2" customFormat="1" x14ac:dyDescent="0.3"/>
    <row r="285" s="2" customFormat="1" x14ac:dyDescent="0.3"/>
    <row r="286" s="2" customFormat="1" x14ac:dyDescent="0.3"/>
    <row r="287" s="2" customFormat="1" x14ac:dyDescent="0.3"/>
    <row r="288" s="2" customFormat="1" x14ac:dyDescent="0.3"/>
    <row r="289" s="2" customFormat="1" x14ac:dyDescent="0.3"/>
    <row r="290" s="2" customFormat="1" x14ac:dyDescent="0.3"/>
    <row r="291" s="2" customFormat="1" x14ac:dyDescent="0.3"/>
    <row r="292" s="2" customFormat="1" x14ac:dyDescent="0.3"/>
    <row r="293" s="2" customFormat="1" x14ac:dyDescent="0.3"/>
    <row r="294" s="2" customFormat="1" x14ac:dyDescent="0.3"/>
    <row r="295" s="2" customFormat="1" x14ac:dyDescent="0.3"/>
    <row r="296" s="2" customFormat="1" x14ac:dyDescent="0.3"/>
    <row r="297" s="2" customFormat="1" x14ac:dyDescent="0.3"/>
    <row r="298" s="2" customFormat="1" x14ac:dyDescent="0.3"/>
    <row r="299" s="2" customFormat="1" x14ac:dyDescent="0.3"/>
    <row r="300" s="2" customFormat="1" x14ac:dyDescent="0.3"/>
    <row r="301" s="2" customFormat="1" x14ac:dyDescent="0.3"/>
    <row r="302" s="2" customFormat="1" x14ac:dyDescent="0.3"/>
    <row r="303" s="2" customFormat="1" x14ac:dyDescent="0.3"/>
    <row r="304" s="2" customFormat="1" x14ac:dyDescent="0.3"/>
  </sheetData>
  <sheetProtection sheet="1" objects="1" scenarios="1"/>
  <mergeCells count="5">
    <mergeCell ref="C3:F3"/>
    <mergeCell ref="J3:M3"/>
    <mergeCell ref="Q3:T3"/>
    <mergeCell ref="J43:M43"/>
    <mergeCell ref="Q43:T43"/>
  </mergeCells>
  <conditionalFormatting sqref="E12">
    <cfRule type="containsText" dxfId="59" priority="71" operator="containsText" text="SI">
      <formula>NOT(ISERROR(SEARCH("SI",E12)))</formula>
    </cfRule>
    <cfRule type="containsText" dxfId="58" priority="72" operator="containsText" text="NO">
      <formula>NOT(ISERROR(SEARCH("NO",E12)))</formula>
    </cfRule>
  </conditionalFormatting>
  <conditionalFormatting sqref="F12">
    <cfRule type="containsText" dxfId="57" priority="69" operator="containsText" text="SI">
      <formula>NOT(ISERROR(SEARCH("SI",F12)))</formula>
    </cfRule>
    <cfRule type="containsText" dxfId="56" priority="70" operator="containsText" text="NO">
      <formula>NOT(ISERROR(SEARCH("NO",F12)))</formula>
    </cfRule>
  </conditionalFormatting>
  <conditionalFormatting sqref="L46:M52">
    <cfRule type="cellIs" dxfId="55" priority="67" operator="greaterThan">
      <formula>0</formula>
    </cfRule>
    <cfRule type="cellIs" dxfId="54" priority="68" operator="lessThan">
      <formula>0</formula>
    </cfRule>
  </conditionalFormatting>
  <conditionalFormatting sqref="T2">
    <cfRule type="containsText" dxfId="53" priority="61" operator="containsText" text="SI">
      <formula>NOT(ISERROR(SEARCH("SI",T2)))</formula>
    </cfRule>
    <cfRule type="containsText" dxfId="52" priority="62" operator="containsText" text="NO">
      <formula>NOT(ISERROR(SEARCH("NO",T2)))</formula>
    </cfRule>
  </conditionalFormatting>
  <conditionalFormatting sqref="L55:M61">
    <cfRule type="cellIs" dxfId="51" priority="57" operator="greaterThan">
      <formula>0</formula>
    </cfRule>
    <cfRule type="cellIs" dxfId="50" priority="58" operator="lessThan">
      <formula>0</formula>
    </cfRule>
  </conditionalFormatting>
  <conditionalFormatting sqref="L64:M64">
    <cfRule type="cellIs" dxfId="49" priority="55" operator="greaterThan">
      <formula>0</formula>
    </cfRule>
    <cfRule type="cellIs" dxfId="48" priority="56" operator="lessThan">
      <formula>0</formula>
    </cfRule>
  </conditionalFormatting>
  <conditionalFormatting sqref="L62:M62">
    <cfRule type="cellIs" dxfId="47" priority="53" operator="greaterThan">
      <formula>0</formula>
    </cfRule>
    <cfRule type="cellIs" dxfId="46" priority="54" operator="lessThan">
      <formula>0</formula>
    </cfRule>
  </conditionalFormatting>
  <conditionalFormatting sqref="L63:M63">
    <cfRule type="cellIs" dxfId="45" priority="51" operator="greaterThan">
      <formula>0</formula>
    </cfRule>
    <cfRule type="cellIs" dxfId="44" priority="52" operator="lessThan">
      <formula>0</formula>
    </cfRule>
  </conditionalFormatting>
  <conditionalFormatting sqref="L65:M65">
    <cfRule type="cellIs" dxfId="43" priority="49" operator="greaterThan">
      <formula>0</formula>
    </cfRule>
    <cfRule type="cellIs" dxfId="42" priority="50" operator="lessThan">
      <formula>0</formula>
    </cfRule>
  </conditionalFormatting>
  <conditionalFormatting sqref="L66:M66">
    <cfRule type="cellIs" dxfId="41" priority="47" operator="greaterThan">
      <formula>0</formula>
    </cfRule>
    <cfRule type="cellIs" dxfId="40" priority="48" operator="lessThan">
      <formula>0</formula>
    </cfRule>
  </conditionalFormatting>
  <conditionalFormatting sqref="S66:T66">
    <cfRule type="cellIs" dxfId="39" priority="45" operator="lessThan">
      <formula>0</formula>
    </cfRule>
    <cfRule type="cellIs" dxfId="38" priority="46" operator="greaterThan">
      <formula>0</formula>
    </cfRule>
  </conditionalFormatting>
  <conditionalFormatting sqref="S55:T58">
    <cfRule type="cellIs" dxfId="37" priority="43" operator="lessThan">
      <formula>0</formula>
    </cfRule>
    <cfRule type="cellIs" dxfId="36" priority="44" operator="greaterThan">
      <formula>0</formula>
    </cfRule>
  </conditionalFormatting>
  <conditionalFormatting sqref="S61:T63 S65:T65">
    <cfRule type="cellIs" dxfId="35" priority="41" operator="lessThan">
      <formula>0</formula>
    </cfRule>
    <cfRule type="cellIs" dxfId="34" priority="42" operator="greaterThan">
      <formula>0</formula>
    </cfRule>
  </conditionalFormatting>
  <conditionalFormatting sqref="S59:T60">
    <cfRule type="cellIs" dxfId="33" priority="39" operator="greaterThan">
      <formula>0</formula>
    </cfRule>
    <cfRule type="cellIs" dxfId="32" priority="40" operator="lessThan">
      <formula>0</formula>
    </cfRule>
  </conditionalFormatting>
  <conditionalFormatting sqref="S64:T64">
    <cfRule type="cellIs" dxfId="31" priority="37" operator="greaterThan">
      <formula>0</formula>
    </cfRule>
    <cfRule type="cellIs" dxfId="30" priority="38" operator="lessThan">
      <formula>0</formula>
    </cfRule>
  </conditionalFormatting>
  <conditionalFormatting sqref="S47:T47">
    <cfRule type="cellIs" dxfId="29" priority="29" operator="lessThan">
      <formula>0</formula>
    </cfRule>
    <cfRule type="cellIs" dxfId="28" priority="30" operator="greaterThan">
      <formula>0</formula>
    </cfRule>
  </conditionalFormatting>
  <conditionalFormatting sqref="S51:T51">
    <cfRule type="cellIs" dxfId="27" priority="27" operator="lessThan">
      <formula>0</formula>
    </cfRule>
    <cfRule type="cellIs" dxfId="26" priority="28" operator="greaterThan">
      <formula>0</formula>
    </cfRule>
  </conditionalFormatting>
  <conditionalFormatting sqref="S52:T52">
    <cfRule type="cellIs" dxfId="25" priority="25" operator="lessThan">
      <formula>0</formula>
    </cfRule>
    <cfRule type="cellIs" dxfId="24" priority="26" operator="greaterThan">
      <formula>0</formula>
    </cfRule>
  </conditionalFormatting>
  <conditionalFormatting sqref="S48:T50">
    <cfRule type="cellIs" dxfId="23" priority="23" operator="greaterThan">
      <formula>0</formula>
    </cfRule>
    <cfRule type="cellIs" dxfId="22" priority="24" operator="lessThan">
      <formula>0</formula>
    </cfRule>
  </conditionalFormatting>
  <conditionalFormatting sqref="L69:M78">
    <cfRule type="cellIs" dxfId="21" priority="21" operator="greaterThan">
      <formula>0</formula>
    </cfRule>
    <cfRule type="cellIs" dxfId="20" priority="22" operator="lessThan">
      <formula>0</formula>
    </cfRule>
  </conditionalFormatting>
  <conditionalFormatting sqref="S69:T69">
    <cfRule type="cellIs" dxfId="19" priority="19" operator="greaterThan">
      <formula>0</formula>
    </cfRule>
    <cfRule type="cellIs" dxfId="18" priority="20" operator="lessThan">
      <formula>0</formula>
    </cfRule>
  </conditionalFormatting>
  <conditionalFormatting sqref="S70:T70">
    <cfRule type="cellIs" dxfId="17" priority="17" operator="greaterThan">
      <formula>0</formula>
    </cfRule>
    <cfRule type="cellIs" dxfId="16" priority="18" operator="lessThan">
      <formula>0</formula>
    </cfRule>
  </conditionalFormatting>
  <conditionalFormatting sqref="S71:T71">
    <cfRule type="cellIs" dxfId="15" priority="15" operator="greaterThan">
      <formula>0</formula>
    </cfRule>
    <cfRule type="cellIs" dxfId="14" priority="16" operator="lessThan">
      <formula>0</formula>
    </cfRule>
  </conditionalFormatting>
  <conditionalFormatting sqref="S75:T75">
    <cfRule type="cellIs" dxfId="13" priority="13" operator="lessThan">
      <formula>0</formula>
    </cfRule>
    <cfRule type="cellIs" dxfId="12" priority="14" operator="greaterThan">
      <formula>0</formula>
    </cfRule>
  </conditionalFormatting>
  <conditionalFormatting sqref="S76:T76">
    <cfRule type="cellIs" dxfId="11" priority="11" operator="lessThan">
      <formula>0</formula>
    </cfRule>
    <cfRule type="cellIs" dxfId="10" priority="12" operator="greaterThan">
      <formula>0</formula>
    </cfRule>
  </conditionalFormatting>
  <conditionalFormatting sqref="S77:T77">
    <cfRule type="cellIs" dxfId="9" priority="9" operator="lessThan">
      <formula>0</formula>
    </cfRule>
    <cfRule type="cellIs" dxfId="8" priority="10" operator="greaterThan">
      <formula>0</formula>
    </cfRule>
  </conditionalFormatting>
  <conditionalFormatting sqref="S78:T78">
    <cfRule type="cellIs" dxfId="7" priority="7" operator="lessThan">
      <formula>0</formula>
    </cfRule>
    <cfRule type="cellIs" dxfId="6" priority="8" operator="greaterThan">
      <formula>0</formula>
    </cfRule>
  </conditionalFormatting>
  <conditionalFormatting sqref="S72:T72">
    <cfRule type="cellIs" dxfId="5" priority="5" operator="greaterThan">
      <formula>0</formula>
    </cfRule>
    <cfRule type="cellIs" dxfId="4" priority="6" operator="lessThan">
      <formula>0</formula>
    </cfRule>
  </conditionalFormatting>
  <conditionalFormatting sqref="S74:T74">
    <cfRule type="cellIs" dxfId="3" priority="3" operator="lessThan">
      <formula>0</formula>
    </cfRule>
    <cfRule type="cellIs" dxfId="2" priority="4" operator="greaterThan">
      <formula>0</formula>
    </cfRule>
  </conditionalFormatting>
  <conditionalFormatting sqref="S73:T73">
    <cfRule type="cellIs" dxfId="1" priority="1" operator="lessThan">
      <formula>0</formula>
    </cfRule>
    <cfRule type="cellIs" dxfId="0" priority="2" operator="greaterThan">
      <formula>0</formula>
    </cfRule>
  </conditionalFormatting>
  <pageMargins left="0.7" right="0.7" top="0.75" bottom="0.75" header="0.3" footer="0.3"/>
  <pageSetup orientation="portrait" r:id="rId1"/>
  <ignoredErrors>
    <ignoredError sqref="E10:F10"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F0405-E477-44E1-80A5-188E266FA182}">
  <sheetPr codeName="Sheet5"/>
  <dimension ref="A1:AN65"/>
  <sheetViews>
    <sheetView zoomScaleNormal="100" workbookViewId="0">
      <selection activeCell="C3" sqref="C3:F3"/>
    </sheetView>
  </sheetViews>
  <sheetFormatPr baseColWidth="10" defaultColWidth="8.81640625" defaultRowHeight="14" x14ac:dyDescent="0.3"/>
  <cols>
    <col min="1" max="1" width="8.81640625" style="2"/>
    <col min="2" max="2" width="2.453125" style="2" customWidth="1"/>
    <col min="3" max="3" width="51.81640625" style="3" bestFit="1" customWidth="1"/>
    <col min="4" max="4" width="9.1796875" style="3" bestFit="1" customWidth="1"/>
    <col min="5" max="6" width="9.1796875" style="3" customWidth="1"/>
    <col min="7" max="7" width="2.453125" style="3" customWidth="1"/>
    <col min="8" max="40" width="8.81640625" style="2"/>
    <col min="41" max="16384" width="8.81640625" style="3"/>
  </cols>
  <sheetData>
    <row r="1" spans="2:7" ht="14.5" thickBot="1" x14ac:dyDescent="0.35">
      <c r="D1" s="2"/>
      <c r="E1" s="2"/>
      <c r="F1" s="2"/>
      <c r="G1" s="2"/>
    </row>
    <row r="2" spans="2:7" ht="14.5" thickBot="1" x14ac:dyDescent="0.35">
      <c r="B2" s="32"/>
      <c r="C2" s="33"/>
      <c r="D2" s="33"/>
      <c r="E2" s="33"/>
      <c r="F2" s="33"/>
      <c r="G2" s="34"/>
    </row>
    <row r="3" spans="2:7" ht="25.5" thickBot="1" x14ac:dyDescent="0.55000000000000004">
      <c r="B3" s="35"/>
      <c r="C3" s="206" t="s">
        <v>60</v>
      </c>
      <c r="D3" s="207"/>
      <c r="E3" s="207"/>
      <c r="F3" s="208"/>
      <c r="G3" s="36"/>
    </row>
    <row r="4" spans="2:7" x14ac:dyDescent="0.3">
      <c r="B4" s="35"/>
      <c r="C4" s="15"/>
      <c r="D4" s="15"/>
      <c r="E4" s="15"/>
      <c r="F4" s="15"/>
      <c r="G4" s="36"/>
    </row>
    <row r="5" spans="2:7" x14ac:dyDescent="0.3">
      <c r="B5" s="35"/>
      <c r="C5" s="17" t="s">
        <v>71</v>
      </c>
      <c r="D5" s="17"/>
      <c r="E5" s="15"/>
      <c r="F5" s="15"/>
      <c r="G5" s="36"/>
    </row>
    <row r="6" spans="2:7" ht="15.75" customHeight="1" x14ac:dyDescent="0.3">
      <c r="B6" s="35"/>
      <c r="C6" s="44" t="s">
        <v>149</v>
      </c>
      <c r="D6" s="45">
        <f>101.3-0.01152*Entradas!D29+0.000000544*Entradas!D29^2</f>
        <v>74.161760000000001</v>
      </c>
      <c r="E6" s="15"/>
      <c r="F6" s="15"/>
      <c r="G6" s="36"/>
    </row>
    <row r="7" spans="2:7" x14ac:dyDescent="0.3">
      <c r="B7" s="35"/>
      <c r="C7" s="46" t="s">
        <v>0</v>
      </c>
      <c r="D7" s="45">
        <f>0.00000076*Entradas!D30^4+0.00607*Entradas!D30^2-14.639</f>
        <v>-13.42008384</v>
      </c>
      <c r="E7" s="15"/>
      <c r="F7" s="15"/>
      <c r="G7" s="36"/>
    </row>
    <row r="8" spans="2:7" x14ac:dyDescent="0.3">
      <c r="B8" s="35"/>
      <c r="C8" s="46" t="s">
        <v>1</v>
      </c>
      <c r="D8" s="45">
        <f>-0.0000383*Entradas!D30^3+0.805*Entradas!D30</f>
        <v>-11.164904800000002</v>
      </c>
      <c r="E8" s="15"/>
      <c r="F8" s="15"/>
      <c r="G8" s="36"/>
    </row>
    <row r="9" spans="2:7" x14ac:dyDescent="0.3">
      <c r="B9" s="35"/>
      <c r="C9" s="46" t="s">
        <v>4</v>
      </c>
      <c r="D9" s="45">
        <f>-0.0042*Entradas!D30^2+29.913</f>
        <v>29.0898</v>
      </c>
      <c r="E9" s="15"/>
      <c r="F9" s="15"/>
      <c r="G9" s="36"/>
    </row>
    <row r="10" spans="2:7" x14ac:dyDescent="0.3">
      <c r="B10" s="35"/>
      <c r="C10" s="15"/>
      <c r="D10" s="15"/>
      <c r="E10" s="15"/>
      <c r="F10" s="15"/>
      <c r="G10" s="36"/>
    </row>
    <row r="11" spans="2:7" x14ac:dyDescent="0.3">
      <c r="B11" s="35"/>
      <c r="C11" s="17" t="s">
        <v>70</v>
      </c>
      <c r="D11" s="17"/>
      <c r="E11" s="15"/>
      <c r="F11" s="15"/>
      <c r="G11" s="36"/>
    </row>
    <row r="12" spans="2:7" x14ac:dyDescent="0.3">
      <c r="B12" s="35"/>
      <c r="C12" s="46" t="s">
        <v>150</v>
      </c>
      <c r="D12" s="45">
        <f>Entradas!D42</f>
        <v>0.3</v>
      </c>
      <c r="E12" s="15"/>
      <c r="F12" s="15"/>
      <c r="G12" s="36"/>
    </row>
    <row r="13" spans="2:7" x14ac:dyDescent="0.3">
      <c r="B13" s="35"/>
      <c r="C13" s="46" t="s">
        <v>151</v>
      </c>
      <c r="D13" s="45">
        <f>Entradas!D34*Entradas!D35</f>
        <v>48.75</v>
      </c>
      <c r="E13" s="15"/>
      <c r="F13" s="15"/>
      <c r="G13" s="36"/>
    </row>
    <row r="14" spans="2:7" x14ac:dyDescent="0.3">
      <c r="B14" s="35"/>
      <c r="C14" s="46" t="s">
        <v>152</v>
      </c>
      <c r="D14" s="45">
        <f>Entradas!D34*Entradas!D36</f>
        <v>26.25</v>
      </c>
      <c r="E14" s="15"/>
      <c r="F14" s="15"/>
      <c r="G14" s="36"/>
    </row>
    <row r="15" spans="2:7" x14ac:dyDescent="0.3">
      <c r="B15" s="35"/>
      <c r="C15" s="15"/>
      <c r="D15" s="15"/>
      <c r="E15" s="15"/>
      <c r="F15" s="15"/>
      <c r="G15" s="36"/>
    </row>
    <row r="16" spans="2:7" x14ac:dyDescent="0.3">
      <c r="B16" s="35"/>
      <c r="C16" s="17" t="s">
        <v>35</v>
      </c>
      <c r="D16" s="17" t="s">
        <v>93</v>
      </c>
      <c r="E16" s="17" t="s">
        <v>103</v>
      </c>
      <c r="F16" s="17" t="s">
        <v>104</v>
      </c>
      <c r="G16" s="36"/>
    </row>
    <row r="17" spans="2:7" x14ac:dyDescent="0.3">
      <c r="B17" s="35"/>
      <c r="C17" s="137" t="s">
        <v>153</v>
      </c>
      <c r="D17" s="45">
        <f>IF(Escenarios!D16&lt;3,0.35*EXP(0.35*Escenarios!D16),1)</f>
        <v>0.6235526189882703</v>
      </c>
      <c r="E17" s="45">
        <f>IF(Escenarios!E16&lt;3,0.35*EXP(0.35*Escenarios!E16),1)</f>
        <v>0.62720063897951439</v>
      </c>
      <c r="F17" s="45">
        <f>IF(Escenarios!F16&lt;3,0.35*EXP(0.35*Escenarios!F16),1)</f>
        <v>0.61812033447592718</v>
      </c>
      <c r="G17" s="36"/>
    </row>
    <row r="18" spans="2:7" x14ac:dyDescent="0.3">
      <c r="B18" s="35"/>
      <c r="C18" s="46" t="s">
        <v>154</v>
      </c>
      <c r="D18" s="45">
        <f>25400/Escenarios!D15-254</f>
        <v>75.015544041450767</v>
      </c>
      <c r="E18" s="45">
        <f>25400/Escenarios!E15-254</f>
        <v>76.824891461649827</v>
      </c>
      <c r="F18" s="45">
        <f>25400/Escenarios!F15-254</f>
        <v>74.802588996763745</v>
      </c>
      <c r="G18" s="36"/>
    </row>
    <row r="19" spans="2:7" x14ac:dyDescent="0.3">
      <c r="B19" s="35"/>
      <c r="C19" s="46" t="s">
        <v>155</v>
      </c>
      <c r="D19" s="45">
        <f>Escenarios!D18</f>
        <v>0.17399999999999999</v>
      </c>
      <c r="E19" s="45">
        <f>Escenarios!E18</f>
        <v>0.17333333333333334</v>
      </c>
      <c r="F19" s="45">
        <f>Escenarios!F18</f>
        <v>0.17499999999999999</v>
      </c>
      <c r="G19" s="36"/>
    </row>
    <row r="20" spans="2:7" x14ac:dyDescent="0.3">
      <c r="B20" s="35"/>
      <c r="C20" s="15"/>
      <c r="D20" s="15"/>
      <c r="E20" s="15"/>
      <c r="F20" s="15"/>
      <c r="G20" s="36"/>
    </row>
    <row r="21" spans="2:7" x14ac:dyDescent="0.3">
      <c r="B21" s="35"/>
      <c r="C21" s="17" t="s">
        <v>80</v>
      </c>
      <c r="D21" s="17"/>
      <c r="E21" s="15"/>
      <c r="F21" s="15"/>
      <c r="G21" s="36"/>
    </row>
    <row r="22" spans="2:7" ht="16" x14ac:dyDescent="0.4">
      <c r="B22" s="35"/>
      <c r="C22" s="46" t="s">
        <v>156</v>
      </c>
      <c r="D22" s="45">
        <f>LN(2)/Entradas!D38</f>
        <v>1.3862943611198907E-2</v>
      </c>
      <c r="E22" s="15"/>
      <c r="F22" s="15"/>
      <c r="G22" s="36"/>
    </row>
    <row r="23" spans="2:7" ht="16" x14ac:dyDescent="0.4">
      <c r="B23" s="35"/>
      <c r="C23" s="46" t="s">
        <v>157</v>
      </c>
      <c r="D23" s="45">
        <f>LN(2)/Entradas!D39</f>
        <v>6.9314718055994533E-3</v>
      </c>
      <c r="E23" s="15"/>
      <c r="F23" s="15"/>
      <c r="G23" s="36"/>
    </row>
    <row r="24" spans="2:7" x14ac:dyDescent="0.3">
      <c r="B24" s="35"/>
      <c r="C24" s="15"/>
      <c r="D24" s="15"/>
      <c r="E24" s="15"/>
      <c r="F24" s="15"/>
      <c r="G24" s="36"/>
    </row>
    <row r="25" spans="2:7" x14ac:dyDescent="0.3">
      <c r="B25" s="35"/>
      <c r="C25" s="17" t="s">
        <v>305</v>
      </c>
      <c r="D25" s="15"/>
      <c r="E25" s="17" t="s">
        <v>103</v>
      </c>
      <c r="F25" s="17" t="s">
        <v>104</v>
      </c>
      <c r="G25" s="36"/>
    </row>
    <row r="26" spans="2:7" ht="16" x14ac:dyDescent="0.4">
      <c r="B26" s="35"/>
      <c r="C26" s="121" t="s">
        <v>165</v>
      </c>
      <c r="D26" s="15"/>
      <c r="E26" s="45">
        <f>1000*Entradas!E$16+0.5*Entradas!$D$34</f>
        <v>375</v>
      </c>
      <c r="F26" s="45">
        <f>1000*Entradas!F$16+0.5*Entradas!$D$34</f>
        <v>225</v>
      </c>
      <c r="G26" s="36"/>
    </row>
    <row r="27" spans="2:7" ht="16" x14ac:dyDescent="0.4">
      <c r="B27" s="35"/>
      <c r="C27" s="46" t="s">
        <v>166</v>
      </c>
      <c r="D27" s="15"/>
      <c r="E27" s="45">
        <f>Entradas!$D$34*Entradas!E19</f>
        <v>58.5</v>
      </c>
      <c r="F27" s="45">
        <f>Entradas!$D$34*Entradas!F19</f>
        <v>58.5</v>
      </c>
      <c r="G27" s="36"/>
    </row>
    <row r="28" spans="2:7" ht="16" x14ac:dyDescent="0.4">
      <c r="B28" s="35"/>
      <c r="C28" s="46" t="s">
        <v>167</v>
      </c>
      <c r="D28" s="15"/>
      <c r="E28" s="45">
        <f>Entradas!$D$34*Entradas!E20</f>
        <v>41.25</v>
      </c>
      <c r="F28" s="45">
        <f>Entradas!$D$34*Entradas!F20</f>
        <v>41.25</v>
      </c>
      <c r="G28" s="36"/>
    </row>
    <row r="29" spans="2:7" ht="17.5" x14ac:dyDescent="0.4">
      <c r="B29" s="35"/>
      <c r="C29" s="46" t="s">
        <v>168</v>
      </c>
      <c r="D29" s="15"/>
      <c r="E29" s="45">
        <f>-Entradas!E$17*Constantes!E27^2</f>
        <v>-10266.75</v>
      </c>
      <c r="F29" s="45">
        <f>-Entradas!F$17*Constantes!F27^2</f>
        <v>-10266.75</v>
      </c>
      <c r="G29" s="36"/>
    </row>
    <row r="30" spans="2:7" x14ac:dyDescent="0.3">
      <c r="B30" s="35"/>
      <c r="C30" s="15"/>
      <c r="D30" s="15"/>
      <c r="E30" s="15"/>
      <c r="F30" s="15"/>
      <c r="G30" s="36"/>
    </row>
    <row r="31" spans="2:7" x14ac:dyDescent="0.3">
      <c r="B31" s="35"/>
      <c r="C31" s="17" t="s">
        <v>96</v>
      </c>
      <c r="D31" s="15"/>
      <c r="E31" s="17" t="s">
        <v>103</v>
      </c>
      <c r="F31" s="17" t="s">
        <v>104</v>
      </c>
      <c r="G31" s="36"/>
    </row>
    <row r="32" spans="2:7" s="2" customFormat="1" ht="16.5" x14ac:dyDescent="0.3">
      <c r="B32" s="35"/>
      <c r="C32" s="46" t="s">
        <v>158</v>
      </c>
      <c r="D32" s="15"/>
      <c r="E32" s="45">
        <f>10000*Escenarios!E$10*Entradas!E$23/PI()</f>
        <v>0</v>
      </c>
      <c r="F32" s="45">
        <f>10000*Escenarios!F$10*Entradas!F$23/PI()</f>
        <v>0</v>
      </c>
      <c r="G32" s="36"/>
    </row>
    <row r="33" spans="2:7" s="2" customFormat="1" ht="17.5" x14ac:dyDescent="0.4">
      <c r="B33" s="35"/>
      <c r="C33" s="46" t="s">
        <v>159</v>
      </c>
      <c r="D33" s="15"/>
      <c r="E33" s="45">
        <f>10*Entradas!$D$47/(Entradas!$D$46)</f>
        <v>2000</v>
      </c>
      <c r="F33" s="45">
        <f>10*Entradas!$D$47/(Entradas!$D$46)</f>
        <v>2000</v>
      </c>
      <c r="G33" s="36"/>
    </row>
    <row r="34" spans="2:7" s="2" customFormat="1" ht="16.5" x14ac:dyDescent="0.3">
      <c r="B34" s="35"/>
      <c r="C34" s="46" t="s">
        <v>160</v>
      </c>
      <c r="D34" s="15"/>
      <c r="E34" s="45">
        <f>MAX(E32:E33)</f>
        <v>2000</v>
      </c>
      <c r="F34" s="45">
        <f>MAX(F32:F33)</f>
        <v>2000</v>
      </c>
      <c r="G34" s="36"/>
    </row>
    <row r="35" spans="2:7" s="2" customFormat="1" x14ac:dyDescent="0.3">
      <c r="B35" s="35"/>
      <c r="C35" s="15"/>
      <c r="D35" s="15"/>
      <c r="E35" s="15"/>
      <c r="F35" s="15"/>
      <c r="G35" s="36"/>
    </row>
    <row r="36" spans="2:7" s="2" customFormat="1" x14ac:dyDescent="0.3">
      <c r="B36" s="35"/>
      <c r="C36" s="17" t="s">
        <v>34</v>
      </c>
      <c r="D36" s="17" t="s">
        <v>93</v>
      </c>
      <c r="E36" s="17" t="s">
        <v>103</v>
      </c>
      <c r="F36" s="17" t="s">
        <v>104</v>
      </c>
      <c r="G36" s="36"/>
    </row>
    <row r="37" spans="2:7" s="2" customFormat="1" x14ac:dyDescent="0.3">
      <c r="B37" s="35"/>
      <c r="C37" s="46" t="s">
        <v>161</v>
      </c>
      <c r="D37" s="45">
        <f>Entradas!D37*Entradas!D43*0.1317</f>
        <v>0.1339389</v>
      </c>
      <c r="E37" s="15"/>
      <c r="F37" s="15"/>
      <c r="G37" s="36"/>
    </row>
    <row r="38" spans="2:7" s="2" customFormat="1" x14ac:dyDescent="0.3">
      <c r="B38" s="35"/>
      <c r="C38" s="46" t="s">
        <v>162</v>
      </c>
      <c r="D38" s="45">
        <f>ATAN(Entradas!D31)</f>
        <v>9.9668652491162038E-2</v>
      </c>
      <c r="E38" s="15"/>
      <c r="F38" s="15"/>
      <c r="G38" s="36"/>
    </row>
    <row r="39" spans="2:7" s="2" customFormat="1" x14ac:dyDescent="0.3">
      <c r="B39" s="35"/>
      <c r="C39" s="137" t="s">
        <v>163</v>
      </c>
      <c r="D39" s="45">
        <f>65.41*(SIN(D38))^2+4.56*SIN(D38)+0.065</f>
        <v>1.1663607211119928</v>
      </c>
      <c r="E39" s="15"/>
      <c r="F39" s="15"/>
      <c r="G39" s="36"/>
    </row>
    <row r="40" spans="2:7" s="2" customFormat="1" x14ac:dyDescent="0.3">
      <c r="B40" s="35"/>
      <c r="C40" s="137" t="s">
        <v>164</v>
      </c>
      <c r="D40" s="113">
        <f>$D$37*$D$39*Escenarios!D17</f>
        <v>4.6710100524695189E-3</v>
      </c>
      <c r="E40" s="113">
        <f>$D$37*$D$39*Escenarios!E17</f>
        <v>4.4609795001288232E-3</v>
      </c>
      <c r="F40" s="113">
        <f>$D$37*$D$39*Escenarios!F17</f>
        <v>4.7647426956628882E-3</v>
      </c>
      <c r="G40" s="36"/>
    </row>
    <row r="41" spans="2:7" s="2" customFormat="1" ht="14.5" thickBot="1" x14ac:dyDescent="0.35">
      <c r="B41" s="37"/>
      <c r="C41" s="38"/>
      <c r="D41" s="38"/>
      <c r="E41" s="38"/>
      <c r="F41" s="38"/>
      <c r="G41" s="39"/>
    </row>
    <row r="42" spans="2:7" s="2" customFormat="1" x14ac:dyDescent="0.3"/>
    <row r="43" spans="2:7" s="2" customFormat="1" x14ac:dyDescent="0.3"/>
    <row r="44" spans="2:7" s="2" customFormat="1" x14ac:dyDescent="0.3"/>
    <row r="45" spans="2:7" s="2" customFormat="1" x14ac:dyDescent="0.3"/>
    <row r="46" spans="2:7" s="2" customFormat="1" x14ac:dyDescent="0.3"/>
    <row r="47" spans="2:7" s="2" customFormat="1" x14ac:dyDescent="0.3"/>
    <row r="48" spans="2:7" s="2" customFormat="1" x14ac:dyDescent="0.3"/>
    <row r="49" spans="3:7" s="2" customFormat="1" x14ac:dyDescent="0.3"/>
    <row r="50" spans="3:7" s="2" customFormat="1" x14ac:dyDescent="0.3"/>
    <row r="51" spans="3:7" s="2" customFormat="1" x14ac:dyDescent="0.3"/>
    <row r="52" spans="3:7" s="2" customFormat="1" x14ac:dyDescent="0.3"/>
    <row r="53" spans="3:7" s="2" customFormat="1" x14ac:dyDescent="0.3"/>
    <row r="54" spans="3:7" s="2" customFormat="1" x14ac:dyDescent="0.3"/>
    <row r="55" spans="3:7" s="2" customFormat="1" x14ac:dyDescent="0.3"/>
    <row r="56" spans="3:7" s="2" customFormat="1" x14ac:dyDescent="0.3"/>
    <row r="57" spans="3:7" x14ac:dyDescent="0.3">
      <c r="C57" s="2"/>
      <c r="D57" s="2"/>
      <c r="E57" s="2"/>
      <c r="F57" s="2"/>
      <c r="G57" s="2"/>
    </row>
    <row r="58" spans="3:7" x14ac:dyDescent="0.3">
      <c r="C58" s="2"/>
      <c r="D58" s="2"/>
      <c r="E58" s="2"/>
      <c r="F58" s="2"/>
      <c r="G58" s="2"/>
    </row>
    <row r="59" spans="3:7" x14ac:dyDescent="0.3">
      <c r="C59" s="2"/>
      <c r="D59" s="2"/>
      <c r="E59" s="2"/>
      <c r="F59" s="2"/>
      <c r="G59" s="2"/>
    </row>
    <row r="60" spans="3:7" x14ac:dyDescent="0.3">
      <c r="C60" s="2"/>
      <c r="D60" s="2"/>
      <c r="E60" s="2"/>
      <c r="F60" s="2"/>
      <c r="G60" s="2"/>
    </row>
    <row r="61" spans="3:7" x14ac:dyDescent="0.3">
      <c r="C61" s="2"/>
      <c r="D61" s="2"/>
      <c r="E61" s="2"/>
      <c r="F61" s="2"/>
      <c r="G61" s="2"/>
    </row>
    <row r="62" spans="3:7" x14ac:dyDescent="0.3">
      <c r="C62" s="2"/>
      <c r="D62" s="2"/>
      <c r="E62" s="2"/>
      <c r="F62" s="2"/>
      <c r="G62" s="2"/>
    </row>
    <row r="63" spans="3:7" x14ac:dyDescent="0.3">
      <c r="C63" s="2"/>
      <c r="D63" s="2"/>
      <c r="E63" s="2"/>
      <c r="F63" s="2"/>
      <c r="G63" s="2"/>
    </row>
    <row r="64" spans="3:7" x14ac:dyDescent="0.3">
      <c r="C64" s="2"/>
      <c r="D64" s="2"/>
      <c r="E64" s="2"/>
      <c r="F64" s="2"/>
      <c r="G64" s="2"/>
    </row>
    <row r="65" spans="3:7" x14ac:dyDescent="0.3">
      <c r="C65" s="2"/>
      <c r="D65" s="2"/>
      <c r="E65" s="2"/>
      <c r="F65" s="2"/>
      <c r="G65" s="2"/>
    </row>
  </sheetData>
  <sheetProtection sheet="1" objects="1" scenarios="1"/>
  <mergeCells count="1">
    <mergeCell ref="C3:F3"/>
  </mergeCells>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7F9CE-8F2A-4099-A4EA-C32732BE1028}">
  <sheetPr codeName="Sheet6"/>
  <dimension ref="A1:AZ865"/>
  <sheetViews>
    <sheetView zoomScaleNormal="100" workbookViewId="0">
      <selection activeCell="C3" sqref="C3:L3"/>
    </sheetView>
  </sheetViews>
  <sheetFormatPr baseColWidth="10" defaultColWidth="8.81640625" defaultRowHeight="14" x14ac:dyDescent="0.3"/>
  <cols>
    <col min="1" max="1" width="8.81640625" style="2"/>
    <col min="2" max="2" width="2.453125" style="2" customWidth="1"/>
    <col min="3" max="3" width="8.81640625" style="3"/>
    <col min="4" max="4" width="13.453125" style="3" customWidth="1"/>
    <col min="5" max="5" width="12.81640625" style="104" bestFit="1" customWidth="1"/>
    <col min="6" max="6" width="26" style="104" bestFit="1" customWidth="1"/>
    <col min="7" max="7" width="16" style="104" bestFit="1" customWidth="1"/>
    <col min="8" max="8" width="14.36328125" style="104" bestFit="1" customWidth="1"/>
    <col min="9" max="9" width="14.1796875" style="104" customWidth="1"/>
    <col min="10" max="10" width="12.36328125" style="104" bestFit="1" customWidth="1"/>
    <col min="11" max="12" width="13.36328125" style="104" bestFit="1" customWidth="1"/>
    <col min="13" max="13" width="2.453125" style="2" customWidth="1"/>
    <col min="14" max="52" width="8.81640625" style="2"/>
    <col min="53" max="16384" width="8.81640625" style="3"/>
  </cols>
  <sheetData>
    <row r="1" spans="2:13" s="2" customFormat="1" ht="14.5" thickBot="1" x14ac:dyDescent="0.35">
      <c r="E1" s="99"/>
      <c r="F1" s="99"/>
      <c r="G1" s="99"/>
      <c r="H1" s="99"/>
      <c r="I1" s="99"/>
      <c r="J1" s="99"/>
      <c r="K1" s="99"/>
      <c r="L1" s="99"/>
    </row>
    <row r="2" spans="2:13" s="2" customFormat="1" ht="14.5" thickBot="1" x14ac:dyDescent="0.35">
      <c r="B2" s="4"/>
      <c r="C2" s="5"/>
      <c r="D2" s="5"/>
      <c r="E2" s="127"/>
      <c r="F2" s="127"/>
      <c r="G2" s="127"/>
      <c r="H2" s="127"/>
      <c r="I2" s="127"/>
      <c r="J2" s="127"/>
      <c r="K2" s="127"/>
      <c r="L2" s="127"/>
      <c r="M2" s="7"/>
    </row>
    <row r="3" spans="2:13" s="2" customFormat="1" ht="25.5" thickBot="1" x14ac:dyDescent="0.55000000000000004">
      <c r="B3" s="11"/>
      <c r="C3" s="206" t="s">
        <v>68</v>
      </c>
      <c r="D3" s="207"/>
      <c r="E3" s="207"/>
      <c r="F3" s="207"/>
      <c r="G3" s="207"/>
      <c r="H3" s="207"/>
      <c r="I3" s="207"/>
      <c r="J3" s="207"/>
      <c r="K3" s="207"/>
      <c r="L3" s="208"/>
      <c r="M3" s="12"/>
    </row>
    <row r="4" spans="2:13" s="2" customFormat="1" x14ac:dyDescent="0.3">
      <c r="B4" s="11"/>
      <c r="C4" s="15"/>
      <c r="D4" s="15"/>
      <c r="E4" s="101"/>
      <c r="F4" s="101"/>
      <c r="G4" s="101"/>
      <c r="H4" s="101"/>
      <c r="I4" s="101"/>
      <c r="J4" s="101"/>
      <c r="K4" s="101"/>
      <c r="L4" s="101"/>
      <c r="M4" s="12"/>
    </row>
    <row r="5" spans="2:13" ht="59" x14ac:dyDescent="0.3">
      <c r="B5" s="11"/>
      <c r="C5" s="60" t="s">
        <v>33</v>
      </c>
      <c r="D5" s="61" t="s">
        <v>169</v>
      </c>
      <c r="E5" s="61" t="s">
        <v>170</v>
      </c>
      <c r="F5" s="61" t="s">
        <v>171</v>
      </c>
      <c r="G5" s="61" t="s">
        <v>172</v>
      </c>
      <c r="H5" s="61" t="s">
        <v>173</v>
      </c>
      <c r="I5" s="61" t="s">
        <v>174</v>
      </c>
      <c r="J5" s="61" t="s">
        <v>175</v>
      </c>
      <c r="K5" s="61" t="s">
        <v>176</v>
      </c>
      <c r="L5" s="61" t="s">
        <v>177</v>
      </c>
      <c r="M5" s="12"/>
    </row>
    <row r="6" spans="2:13" x14ac:dyDescent="0.3">
      <c r="B6" s="11"/>
      <c r="C6" s="62">
        <v>1</v>
      </c>
      <c r="D6" s="62">
        <f>(Observaciones!D6+Observaciones!E6)/2</f>
        <v>8.1999999999999993</v>
      </c>
      <c r="E6" s="119">
        <f>EXP((16.78*D6-116.9)/(D6+237.3))</f>
        <v>1.0879567824826075</v>
      </c>
      <c r="F6" s="119">
        <f>4098*E6/((D6+237.3)^2)</f>
        <v>7.3974255866098543E-2</v>
      </c>
      <c r="G6" s="119">
        <f>2.501-0.002361*D6</f>
        <v>2.4816398</v>
      </c>
      <c r="H6" s="119">
        <f>0.001013*Constantes!$D$6/(0.622*G6)</f>
        <v>4.866988756069851E-2</v>
      </c>
      <c r="I6" s="119">
        <f>IF(D6&gt;0,1.26*F6/(G6*(F6+H6)),0)</f>
        <v>0.30624259081050231</v>
      </c>
      <c r="J6" s="119">
        <f>0.409*SIN(2*PI()*(C6-82)/365)</f>
        <v>-0.4026497910516057</v>
      </c>
      <c r="K6" s="119">
        <f>(Constantes!$D$12/0.8)*(Constantes!$D$7*J6^2+Constantes!$D$8*J6+Constantes!$D$9)</f>
        <v>11.778596478111242</v>
      </c>
      <c r="L6" s="119">
        <f>(Constantes!$D$12/0.8)*(0.00376*D6^2-0.0516*D6-6.967)</f>
        <v>-2.6764865999999992</v>
      </c>
      <c r="M6" s="12"/>
    </row>
    <row r="7" spans="2:13" x14ac:dyDescent="0.3">
      <c r="B7" s="11"/>
      <c r="C7" s="63">
        <v>2</v>
      </c>
      <c r="D7" s="63">
        <f>(Observaciones!D7+Observaciones!E7)/2</f>
        <v>5.3</v>
      </c>
      <c r="E7" s="120">
        <f t="shared" ref="E7:E70" si="0">EXP((16.78*D7-116.9)/(D7+237.3))</f>
        <v>0.8911200050543554</v>
      </c>
      <c r="F7" s="120">
        <f>4098*E7/((D7+237.3)^2)</f>
        <v>6.2047823841482788E-2</v>
      </c>
      <c r="G7" s="120">
        <f t="shared" ref="G7:G70" si="1">2.501-0.002361*D7</f>
        <v>2.4884866999999997</v>
      </c>
      <c r="H7" s="120">
        <f>0.001013*Constantes!$D$6/(0.622*G7)</f>
        <v>4.8535975712530176E-2</v>
      </c>
      <c r="I7" s="120">
        <f>IF(D7&gt;0,1.26*F7/(G7*(F7+H7)),0)</f>
        <v>0.28409936810792097</v>
      </c>
      <c r="J7" s="120">
        <f t="shared" ref="J7:J70" si="2">0.409*SIN(2*PI()*(C7-82)/365)</f>
        <v>-0.40135434634108819</v>
      </c>
      <c r="K7" s="120">
        <f>(Constantes!$D$12/0.8)*(Constantes!$D$7*J7^2+Constantes!$D$8*J7+Constantes!$D$9)</f>
        <v>11.778414256711955</v>
      </c>
      <c r="L7" s="120">
        <f>(Constantes!$D$12/0.8)*(0.00376*D7^2-0.0516*D7-6.967)</f>
        <v>-2.6755730999999994</v>
      </c>
      <c r="M7" s="12"/>
    </row>
    <row r="8" spans="2:13" x14ac:dyDescent="0.3">
      <c r="B8" s="11"/>
      <c r="C8" s="63">
        <v>3</v>
      </c>
      <c r="D8" s="63">
        <f>(Observaciones!D8+Observaciones!E8)/2</f>
        <v>4.9000000000000004</v>
      </c>
      <c r="E8" s="120">
        <f t="shared" si="0"/>
        <v>0.86659876849717865</v>
      </c>
      <c r="F8" s="120">
        <f t="shared" ref="F8:F70" si="3">4098*E8/((D8+237.3)^2)</f>
        <v>6.0539906235598358E-2</v>
      </c>
      <c r="G8" s="120">
        <f t="shared" si="1"/>
        <v>2.4894311</v>
      </c>
      <c r="H8" s="120">
        <f>0.001013*Constantes!$D$6/(0.622*G8)</f>
        <v>4.8517562921164735E-2</v>
      </c>
      <c r="I8" s="120">
        <f t="shared" ref="I8:I70" si="4">IF(D8&gt;0,1.26*F8/(G8*(F8+H8)),0)</f>
        <v>0.28096793738836995</v>
      </c>
      <c r="J8" s="120">
        <f t="shared" si="2"/>
        <v>-0.39993997167581363</v>
      </c>
      <c r="K8" s="120">
        <f>(Constantes!$D$12/0.8)*(Constantes!$D$7*J8^2+Constantes!$D$8*J8+Constantes!$D$9)</f>
        <v>11.778196018061966</v>
      </c>
      <c r="L8" s="120">
        <f>(Constantes!$D$12/0.8)*(0.00376*D8^2-0.0516*D8-6.967)</f>
        <v>-2.6735858999999995</v>
      </c>
      <c r="M8" s="12"/>
    </row>
    <row r="9" spans="2:13" x14ac:dyDescent="0.3">
      <c r="B9" s="11"/>
      <c r="C9" s="63">
        <v>4</v>
      </c>
      <c r="D9" s="63">
        <f>(Observaciones!D9+Observaciones!E9)/2</f>
        <v>4.4000000000000004</v>
      </c>
      <c r="E9" s="120">
        <f t="shared" si="0"/>
        <v>0.83678523020110962</v>
      </c>
      <c r="F9" s="120">
        <f t="shared" si="3"/>
        <v>5.8699264456482256E-2</v>
      </c>
      <c r="G9" s="120">
        <f t="shared" si="1"/>
        <v>2.4906115999999998</v>
      </c>
      <c r="H9" s="120">
        <f>0.001013*Constantes!$D$6/(0.622*G9)</f>
        <v>4.8494566568369937E-2</v>
      </c>
      <c r="I9" s="120">
        <f t="shared" si="4"/>
        <v>0.2770303848497464</v>
      </c>
      <c r="J9" s="120">
        <f t="shared" si="2"/>
        <v>-0.39840708616551995</v>
      </c>
      <c r="K9" s="120">
        <f>(Constantes!$D$12/0.8)*(Constantes!$D$7*J9^2+Constantes!$D$8*J9+Constantes!$D$9)</f>
        <v>11.777936757102003</v>
      </c>
      <c r="L9" s="120">
        <f>(Constantes!$D$12/0.8)*(0.00376*D9^2-0.0516*D9-6.967)</f>
        <v>-2.6704673999999993</v>
      </c>
      <c r="M9" s="12"/>
    </row>
    <row r="10" spans="2:13" x14ac:dyDescent="0.3">
      <c r="B10" s="11"/>
      <c r="C10" s="63">
        <v>5</v>
      </c>
      <c r="D10" s="63">
        <f>(Observaciones!D10+Observaciones!E10)/2</f>
        <v>7.2</v>
      </c>
      <c r="E10" s="120">
        <f t="shared" si="0"/>
        <v>1.0161453093242518</v>
      </c>
      <c r="F10" s="120">
        <f t="shared" si="3"/>
        <v>6.9657846489614608E-2</v>
      </c>
      <c r="G10" s="120">
        <f t="shared" si="1"/>
        <v>2.4840008</v>
      </c>
      <c r="H10" s="120">
        <f>0.001013*Constantes!$D$6/(0.622*G10)</f>
        <v>4.8623627670391391E-2</v>
      </c>
      <c r="I10" s="120">
        <f t="shared" si="4"/>
        <v>0.29872538467816745</v>
      </c>
      <c r="J10" s="120">
        <f t="shared" si="2"/>
        <v>-0.39675614403726639</v>
      </c>
      <c r="K10" s="120">
        <f>(Constantes!$D$12/0.8)*(Constantes!$D$7*J10^2+Constantes!$D$8*J10+Constantes!$D$9)</f>
        <v>11.777631076344202</v>
      </c>
      <c r="L10" s="120">
        <f>(Constantes!$D$12/0.8)*(0.00376*D10^2-0.0516*D10-6.967)</f>
        <v>-2.6788505999999992</v>
      </c>
      <c r="M10" s="12"/>
    </row>
    <row r="11" spans="2:13" x14ac:dyDescent="0.3">
      <c r="B11" s="11"/>
      <c r="C11" s="63">
        <v>6</v>
      </c>
      <c r="D11" s="63">
        <f>(Observaciones!D11+Observaciones!E11)/2</f>
        <v>7.2</v>
      </c>
      <c r="E11" s="120">
        <f t="shared" si="0"/>
        <v>1.0161453093242518</v>
      </c>
      <c r="F11" s="120">
        <f t="shared" si="3"/>
        <v>6.9657846489614608E-2</v>
      </c>
      <c r="G11" s="120">
        <f t="shared" si="1"/>
        <v>2.4840008</v>
      </c>
      <c r="H11" s="120">
        <f>0.001013*Constantes!$D$6/(0.622*G11)</f>
        <v>4.8623627670391391E-2</v>
      </c>
      <c r="I11" s="120">
        <f t="shared" si="4"/>
        <v>0.29872538467816745</v>
      </c>
      <c r="J11" s="120">
        <f t="shared" si="2"/>
        <v>-0.39498763450083563</v>
      </c>
      <c r="K11" s="120">
        <f>(Constantes!$D$12/0.8)*(Constantes!$D$7*J11^2+Constantes!$D$8*J11+Constantes!$D$9)</f>
        <v>11.777273193959651</v>
      </c>
      <c r="L11" s="120">
        <f>(Constantes!$D$12/0.8)*(0.00376*D11^2-0.0516*D11-6.967)</f>
        <v>-2.6788505999999992</v>
      </c>
      <c r="M11" s="12"/>
    </row>
    <row r="12" spans="2:13" x14ac:dyDescent="0.3">
      <c r="B12" s="11"/>
      <c r="C12" s="63">
        <v>7</v>
      </c>
      <c r="D12" s="63">
        <f>(Observaciones!D12+Observaciones!E12)/2</f>
        <v>7.1000000000000005</v>
      </c>
      <c r="E12" s="120">
        <f t="shared" si="0"/>
        <v>1.0091991741634025</v>
      </c>
      <c r="F12" s="120">
        <f t="shared" si="3"/>
        <v>6.9238306573324693E-2</v>
      </c>
      <c r="G12" s="120">
        <f t="shared" si="1"/>
        <v>2.4842369</v>
      </c>
      <c r="H12" s="120">
        <f>0.001013*Constantes!$D$6/(0.622*G12)</f>
        <v>4.8619006517516244E-2</v>
      </c>
      <c r="I12" s="120">
        <f t="shared" si="4"/>
        <v>0.29796649909103473</v>
      </c>
      <c r="J12" s="120">
        <f t="shared" si="2"/>
        <v>-0.39310208160377097</v>
      </c>
      <c r="K12" s="120">
        <f>(Constantes!$D$12/0.8)*(Constantes!$D$7*J12^2+Constantes!$D$8*J12+Constantes!$D$9)</f>
        <v>11.776856952451634</v>
      </c>
      <c r="L12" s="120">
        <f>(Constantes!$D$12/0.8)*(0.00376*D12^2-0.0516*D12-6.967)</f>
        <v>-2.6789318999999994</v>
      </c>
      <c r="M12" s="12"/>
    </row>
    <row r="13" spans="2:13" x14ac:dyDescent="0.3">
      <c r="B13" s="11"/>
      <c r="C13" s="63">
        <v>8</v>
      </c>
      <c r="D13" s="63">
        <f>(Observaciones!D13+Observaciones!E13)/2</f>
        <v>6.1</v>
      </c>
      <c r="E13" s="120">
        <f t="shared" si="0"/>
        <v>0.94200445485921169</v>
      </c>
      <c r="F13" s="120">
        <f t="shared" si="3"/>
        <v>6.5160403190035326E-2</v>
      </c>
      <c r="G13" s="120">
        <f t="shared" si="1"/>
        <v>2.4865979</v>
      </c>
      <c r="H13" s="120">
        <f>0.001013*Constantes!$D$6/(0.622*G13)</f>
        <v>4.8572843253890934E-2</v>
      </c>
      <c r="I13" s="120">
        <f t="shared" si="4"/>
        <v>0.29030954125473435</v>
      </c>
      <c r="J13" s="120">
        <f t="shared" si="2"/>
        <v>-0.39110004407608939</v>
      </c>
      <c r="K13" s="120">
        <f>(Constantes!$D$12/0.8)*(Constantes!$D$7*J13^2+Constantes!$D$8*J13+Constantes!$D$9)</f>
        <v>11.776375827903779</v>
      </c>
      <c r="L13" s="120">
        <f>(Constantes!$D$12/0.8)*(0.00376*D13^2-0.0516*D13-6.967)</f>
        <v>-2.6781938999999997</v>
      </c>
      <c r="M13" s="12"/>
    </row>
    <row r="14" spans="2:13" x14ac:dyDescent="0.3">
      <c r="B14" s="11"/>
      <c r="C14" s="63">
        <v>9</v>
      </c>
      <c r="D14" s="63">
        <f>(Observaciones!D14+Observaciones!E14)/2</f>
        <v>5.5</v>
      </c>
      <c r="E14" s="120">
        <f t="shared" si="0"/>
        <v>0.90360844965772646</v>
      </c>
      <c r="F14" s="120">
        <f t="shared" si="3"/>
        <v>6.2813771829638612E-2</v>
      </c>
      <c r="G14" s="120">
        <f t="shared" si="1"/>
        <v>2.4880144999999998</v>
      </c>
      <c r="H14" s="120">
        <f>0.001013*Constantes!$D$6/(0.622*G14)</f>
        <v>4.8545187350055377E-2</v>
      </c>
      <c r="I14" s="120">
        <f t="shared" si="4"/>
        <v>0.28565862902483974</v>
      </c>
      <c r="J14" s="120">
        <f t="shared" si="2"/>
        <v>-0.38898211516471776</v>
      </c>
      <c r="K14" s="120">
        <f>(Constantes!$D$12/0.8)*(Constantes!$D$7*J14^2+Constantes!$D$8*J14+Constantes!$D$9)</f>
        <v>11.77582293979156</v>
      </c>
      <c r="L14" s="120">
        <f>(Constantes!$D$12/0.8)*(0.00376*D14^2-0.0516*D14-6.967)</f>
        <v>-2.6763974999999998</v>
      </c>
      <c r="M14" s="12"/>
    </row>
    <row r="15" spans="2:13" x14ac:dyDescent="0.3">
      <c r="B15" s="11"/>
      <c r="C15" s="63">
        <v>10</v>
      </c>
      <c r="D15" s="63">
        <f>(Observaciones!D15+Observaciones!E15)/2</f>
        <v>6.7</v>
      </c>
      <c r="E15" s="120">
        <f t="shared" si="0"/>
        <v>0.98183101730388156</v>
      </c>
      <c r="F15" s="120">
        <f t="shared" si="3"/>
        <v>6.7581690219552987E-2</v>
      </c>
      <c r="G15" s="120">
        <f t="shared" si="1"/>
        <v>2.4851812999999998</v>
      </c>
      <c r="H15" s="120">
        <f>0.001013*Constantes!$D$6/(0.622*G15)</f>
        <v>4.8600530686495329E-2</v>
      </c>
      <c r="I15" s="120">
        <f t="shared" si="4"/>
        <v>0.29491838247160718</v>
      </c>
      <c r="J15" s="120">
        <f t="shared" si="2"/>
        <v>-0.38674892245770132</v>
      </c>
      <c r="K15" s="120">
        <f>(Constantes!$D$12/0.8)*(Constantes!$D$7*J15^2+Constantes!$D$8*J15+Constantes!$D$9)</f>
        <v>11.775191061344888</v>
      </c>
      <c r="L15" s="120">
        <f>(Constantes!$D$12/0.8)*(0.00376*D15^2-0.0516*D15-6.967)</f>
        <v>-2.6789750999999993</v>
      </c>
      <c r="M15" s="12"/>
    </row>
    <row r="16" spans="2:13" x14ac:dyDescent="0.3">
      <c r="B16" s="11"/>
      <c r="C16" s="63">
        <v>11</v>
      </c>
      <c r="D16" s="63">
        <f>(Observaciones!D16+Observaciones!E16)/2</f>
        <v>4.5999999999999996</v>
      </c>
      <c r="E16" s="120">
        <f t="shared" si="0"/>
        <v>0.84860028432540868</v>
      </c>
      <c r="F16" s="120">
        <f t="shared" si="3"/>
        <v>5.9429679792546375E-2</v>
      </c>
      <c r="G16" s="120">
        <f t="shared" si="1"/>
        <v>2.4901393999999999</v>
      </c>
      <c r="H16" s="120">
        <f>0.001013*Constantes!$D$6/(0.622*G16)</f>
        <v>4.8503762493037277E-2</v>
      </c>
      <c r="I16" s="120">
        <f t="shared" si="4"/>
        <v>0.27860842641973371</v>
      </c>
      <c r="J16" s="120">
        <f t="shared" si="2"/>
        <v>-0.3844011276982352</v>
      </c>
      <c r="K16" s="120">
        <f>(Constantes!$D$12/0.8)*(Constantes!$D$7*J16^2+Constantes!$D$8*J16+Constantes!$D$9)</f>
        <v>11.774472630448908</v>
      </c>
      <c r="L16" s="120">
        <f>(Constantes!$D$12/0.8)*(0.00376*D16^2-0.0516*D16-6.967)</f>
        <v>-2.6717993999999994</v>
      </c>
      <c r="M16" s="12"/>
    </row>
    <row r="17" spans="2:13" x14ac:dyDescent="0.3">
      <c r="B17" s="11"/>
      <c r="C17" s="63">
        <v>12</v>
      </c>
      <c r="D17" s="63">
        <f>(Observaciones!D17+Observaciones!E17)/2</f>
        <v>4.3</v>
      </c>
      <c r="E17" s="120">
        <f t="shared" si="0"/>
        <v>0.83093230159017306</v>
      </c>
      <c r="F17" s="120">
        <f t="shared" si="3"/>
        <v>5.8336952256694614E-2</v>
      </c>
      <c r="G17" s="120">
        <f t="shared" si="1"/>
        <v>2.4908476999999998</v>
      </c>
      <c r="H17" s="120">
        <f>0.001013*Constantes!$D$6/(0.622*G17)</f>
        <v>4.848996991351754E-2</v>
      </c>
      <c r="I17" s="120">
        <f t="shared" si="4"/>
        <v>0.27623988938520849</v>
      </c>
      <c r="J17" s="120">
        <f t="shared" si="2"/>
        <v>-0.38193942658857638</v>
      </c>
      <c r="K17" s="120">
        <f>(Constantes!$D$12/0.8)*(Constantes!$D$7*J17^2+Constantes!$D$8*J17+Constantes!$D$9)</f>
        <v>11.773659761069329</v>
      </c>
      <c r="L17" s="120">
        <f>(Constantes!$D$12/0.8)*(0.00376*D17^2-0.0516*D17-6.967)</f>
        <v>-2.6697590999999994</v>
      </c>
      <c r="M17" s="12"/>
    </row>
    <row r="18" spans="2:13" x14ac:dyDescent="0.3">
      <c r="B18" s="11"/>
      <c r="C18" s="63">
        <v>13</v>
      </c>
      <c r="D18" s="63">
        <f>(Observaciones!D18+Observaciones!E18)/2</f>
        <v>5.7</v>
      </c>
      <c r="E18" s="120">
        <f t="shared" si="0"/>
        <v>0.9162509210196762</v>
      </c>
      <c r="F18" s="120">
        <f t="shared" si="3"/>
        <v>6.358780460869165E-2</v>
      </c>
      <c r="G18" s="120">
        <f t="shared" si="1"/>
        <v>2.4875422999999999</v>
      </c>
      <c r="H18" s="120">
        <f>0.001013*Constantes!$D$6/(0.622*G18)</f>
        <v>4.8554402484795679E-2</v>
      </c>
      <c r="I18" s="120">
        <f t="shared" si="4"/>
        <v>0.28721346892523625</v>
      </c>
      <c r="J18" s="120">
        <f t="shared" si="2"/>
        <v>-0.3793645485838914</v>
      </c>
      <c r="K18" s="120">
        <f>(Constantes!$D$12/0.8)*(Constantes!$D$7*J18^2+Constantes!$D$8*J18+Constantes!$D$9)</f>
        <v>11.772744255188057</v>
      </c>
      <c r="L18" s="120">
        <f>(Constantes!$D$12/0.8)*(0.00376*D18^2-0.0516*D18-6.967)</f>
        <v>-2.6771090999999996</v>
      </c>
      <c r="M18" s="12"/>
    </row>
    <row r="19" spans="2:13" x14ac:dyDescent="0.3">
      <c r="B19" s="11"/>
      <c r="C19" s="63">
        <v>14</v>
      </c>
      <c r="D19" s="63">
        <f>(Observaciones!D19+Observaciones!E19)/2</f>
        <v>4.2</v>
      </c>
      <c r="E19" s="120">
        <f t="shared" si="0"/>
        <v>0.82511551517269466</v>
      </c>
      <c r="F19" s="120">
        <f t="shared" si="3"/>
        <v>5.797655922358453E-2</v>
      </c>
      <c r="G19" s="120">
        <f t="shared" si="1"/>
        <v>2.4910837999999997</v>
      </c>
      <c r="H19" s="120">
        <f>0.001013*Constantes!$D$6/(0.622*G19)</f>
        <v>4.8485374129988865E-2</v>
      </c>
      <c r="I19" s="120">
        <f t="shared" si="4"/>
        <v>0.27544842685092108</v>
      </c>
      <c r="J19" s="120">
        <f t="shared" si="2"/>
        <v>-0.37667725667610352</v>
      </c>
      <c r="K19" s="120">
        <f>(Constantes!$D$12/0.8)*(Constantes!$D$7*J19^2+Constantes!$D$8*J19+Constantes!$D$9)</f>
        <v>11.771717615234207</v>
      </c>
      <c r="L19" s="120">
        <f>(Constantes!$D$12/0.8)*(0.00376*D19^2-0.0516*D19-6.967)</f>
        <v>-2.6690225999999995</v>
      </c>
      <c r="M19" s="12"/>
    </row>
    <row r="20" spans="2:13" x14ac:dyDescent="0.3">
      <c r="B20" s="11"/>
      <c r="C20" s="63">
        <v>15</v>
      </c>
      <c r="D20" s="63">
        <f>(Observaciones!D20+Observaciones!E20)/2</f>
        <v>4.6999999999999993</v>
      </c>
      <c r="E20" s="120">
        <f t="shared" si="0"/>
        <v>0.85456279709437755</v>
      </c>
      <c r="F20" s="120">
        <f t="shared" si="3"/>
        <v>5.9797799714718242E-2</v>
      </c>
      <c r="G20" s="120">
        <f t="shared" si="1"/>
        <v>2.4899032999999999</v>
      </c>
      <c r="H20" s="120">
        <f>0.001013*Constantes!$D$6/(0.622*G20)</f>
        <v>4.8508361763348141E-2</v>
      </c>
      <c r="I20" s="120">
        <f t="shared" si="4"/>
        <v>0.27939594869492862</v>
      </c>
      <c r="J20" s="120">
        <f t="shared" si="2"/>
        <v>-0.37387834716780144</v>
      </c>
      <c r="K20" s="120">
        <f>(Constantes!$D$12/0.8)*(Constantes!$D$7*J20^2+Constantes!$D$8*J20+Constantes!$D$9)</f>
        <v>11.770571056994948</v>
      </c>
      <c r="L20" s="120">
        <f>(Constantes!$D$12/0.8)*(0.00376*D20^2-0.0516*D20-6.967)</f>
        <v>-2.6724230999999996</v>
      </c>
      <c r="M20" s="12"/>
    </row>
    <row r="21" spans="2:13" x14ac:dyDescent="0.3">
      <c r="B21" s="11"/>
      <c r="C21" s="63">
        <v>16</v>
      </c>
      <c r="D21" s="63">
        <f>(Observaciones!D21+Observaciones!E21)/2</f>
        <v>6</v>
      </c>
      <c r="E21" s="120">
        <f t="shared" si="0"/>
        <v>0.93550698503161778</v>
      </c>
      <c r="F21" s="120">
        <f t="shared" si="3"/>
        <v>6.4764165026061693E-2</v>
      </c>
      <c r="G21" s="120">
        <f t="shared" si="1"/>
        <v>2.486834</v>
      </c>
      <c r="H21" s="120">
        <f>0.001013*Constantes!$D$6/(0.622*G21)</f>
        <v>4.8568231748542266E-2</v>
      </c>
      <c r="I21" s="120">
        <f t="shared" si="4"/>
        <v>0.28953725056779078</v>
      </c>
      <c r="J21" s="120">
        <f t="shared" si="2"/>
        <v>-0.37096864943627805</v>
      </c>
      <c r="K21" s="120">
        <f>(Constantes!$D$12/0.8)*(Constantes!$D$7*J21^2+Constantes!$D$8*J21+Constantes!$D$9)</f>
        <v>11.76929552299004</v>
      </c>
      <c r="L21" s="120">
        <f>(Constantes!$D$12/0.8)*(0.00376*D21^2-0.0516*D21-6.967)</f>
        <v>-2.6779649999999995</v>
      </c>
      <c r="M21" s="12"/>
    </row>
    <row r="22" spans="2:13" x14ac:dyDescent="0.3">
      <c r="B22" s="11"/>
      <c r="C22" s="63">
        <v>17</v>
      </c>
      <c r="D22" s="63">
        <f>(Observaciones!D22+Observaciones!E22)/2</f>
        <v>5.9</v>
      </c>
      <c r="E22" s="120">
        <f t="shared" si="0"/>
        <v>0.9290490433608416</v>
      </c>
      <c r="F22" s="120">
        <f t="shared" si="3"/>
        <v>6.4369991730543294E-2</v>
      </c>
      <c r="G22" s="120">
        <f t="shared" si="1"/>
        <v>2.4870701</v>
      </c>
      <c r="H22" s="120">
        <f>0.001013*Constantes!$D$6/(0.622*G22)</f>
        <v>4.8563621118743031E-2</v>
      </c>
      <c r="I22" s="120">
        <f t="shared" si="4"/>
        <v>0.28876380129570045</v>
      </c>
      <c r="J22" s="120">
        <f t="shared" si="2"/>
        <v>-0.36794902568776749</v>
      </c>
      <c r="K22" s="120">
        <f>(Constantes!$D$12/0.8)*(Constantes!$D$7*J22^2+Constantes!$D$8*J22+Constantes!$D$9)</f>
        <v>11.767881696293363</v>
      </c>
      <c r="L22" s="120">
        <f>(Constantes!$D$12/0.8)*(0.00376*D22^2-0.0516*D22-6.967)</f>
        <v>-2.6777078999999997</v>
      </c>
      <c r="M22" s="12"/>
    </row>
    <row r="23" spans="2:13" x14ac:dyDescent="0.3">
      <c r="B23" s="11"/>
      <c r="C23" s="63">
        <v>18</v>
      </c>
      <c r="D23" s="63">
        <f>(Observaciones!D23+Observaciones!E23)/2</f>
        <v>6.2</v>
      </c>
      <c r="E23" s="120">
        <f t="shared" si="0"/>
        <v>0.94854165981127081</v>
      </c>
      <c r="F23" s="120">
        <f t="shared" si="3"/>
        <v>6.5558715041284285E-2</v>
      </c>
      <c r="G23" s="120">
        <f t="shared" si="1"/>
        <v>2.4863618000000001</v>
      </c>
      <c r="H23" s="120">
        <f>0.001013*Constantes!$D$6/(0.622*G23)</f>
        <v>4.8577455635038451E-2</v>
      </c>
      <c r="I23" s="120">
        <f t="shared" si="4"/>
        <v>0.29108066300250851</v>
      </c>
      <c r="J23" s="120">
        <f t="shared" si="2"/>
        <v>-0.36482037070195533</v>
      </c>
      <c r="K23" s="120">
        <f>(Constantes!$D$12/0.8)*(Constantes!$D$7*J23^2+Constantes!$D$8*J23+Constantes!$D$9)</f>
        <v>11.766320014784075</v>
      </c>
      <c r="L23" s="120">
        <f>(Constantes!$D$12/0.8)*(0.00376*D23^2-0.0516*D23-6.967)</f>
        <v>-2.6783945999999994</v>
      </c>
      <c r="M23" s="12"/>
    </row>
    <row r="24" spans="2:13" x14ac:dyDescent="0.3">
      <c r="B24" s="11"/>
      <c r="C24" s="63">
        <v>19</v>
      </c>
      <c r="D24" s="63">
        <f>(Observaciones!D24+Observaciones!E24)/2</f>
        <v>5.6</v>
      </c>
      <c r="E24" s="120">
        <f t="shared" si="0"/>
        <v>0.90991033080617656</v>
      </c>
      <c r="F24" s="120">
        <f t="shared" si="3"/>
        <v>6.3199773283672295E-2</v>
      </c>
      <c r="G24" s="120">
        <f t="shared" si="1"/>
        <v>2.4877783999999998</v>
      </c>
      <c r="H24" s="120">
        <f>0.001013*Constantes!$D$6/(0.622*G24)</f>
        <v>4.8549794480149178E-2</v>
      </c>
      <c r="I24" s="120">
        <f t="shared" si="4"/>
        <v>0.28643660704734913</v>
      </c>
      <c r="J24" s="120">
        <f t="shared" si="2"/>
        <v>-0.36158361156683566</v>
      </c>
      <c r="K24" s="120">
        <f>(Constantes!$D$12/0.8)*(Constantes!$D$7*J24^2+Constantes!$D$8*J24+Constantes!$D$9)</f>
        <v>11.76460068580964</v>
      </c>
      <c r="L24" s="120">
        <f>(Constantes!$D$12/0.8)*(0.00376*D24^2-0.0516*D24-6.967)</f>
        <v>-2.6767673999999992</v>
      </c>
      <c r="M24" s="12"/>
    </row>
    <row r="25" spans="2:13" x14ac:dyDescent="0.3">
      <c r="B25" s="11"/>
      <c r="C25" s="63">
        <v>20</v>
      </c>
      <c r="D25" s="63">
        <f>(Observaciones!D25+Observaciones!E25)/2</f>
        <v>5.6</v>
      </c>
      <c r="E25" s="120">
        <f t="shared" si="0"/>
        <v>0.90991033080617656</v>
      </c>
      <c r="F25" s="120">
        <f t="shared" si="3"/>
        <v>6.3199773283672295E-2</v>
      </c>
      <c r="G25" s="120">
        <f t="shared" si="1"/>
        <v>2.4877783999999998</v>
      </c>
      <c r="H25" s="120">
        <f>0.001013*Constantes!$D$6/(0.622*G25)</f>
        <v>4.8549794480149178E-2</v>
      </c>
      <c r="I25" s="120">
        <f t="shared" si="4"/>
        <v>0.28643660704734913</v>
      </c>
      <c r="J25" s="120">
        <f t="shared" si="2"/>
        <v>-0.3582397074039953</v>
      </c>
      <c r="K25" s="120">
        <f>(Constantes!$D$12/0.8)*(Constantes!$D$7*J25^2+Constantes!$D$8*J25+Constantes!$D$9)</f>
        <v>11.762713701242287</v>
      </c>
      <c r="L25" s="120">
        <f>(Constantes!$D$12/0.8)*(0.00376*D25^2-0.0516*D25-6.967)</f>
        <v>-2.6767673999999992</v>
      </c>
      <c r="M25" s="12"/>
    </row>
    <row r="26" spans="2:13" x14ac:dyDescent="0.3">
      <c r="B26" s="11"/>
      <c r="C26" s="63">
        <v>21</v>
      </c>
      <c r="D26" s="63">
        <f>(Observaciones!D26+Observaciones!E26)/2</f>
        <v>5.3999999999999995</v>
      </c>
      <c r="E26" s="120">
        <f t="shared" si="0"/>
        <v>0.89734507498222005</v>
      </c>
      <c r="F26" s="120">
        <f t="shared" si="3"/>
        <v>6.2429791566432663E-2</v>
      </c>
      <c r="G26" s="120">
        <f t="shared" si="1"/>
        <v>2.4882505999999998</v>
      </c>
      <c r="H26" s="120">
        <f>0.001013*Constantes!$D$6/(0.622*G26)</f>
        <v>4.8540581094265331E-2</v>
      </c>
      <c r="I26" s="120">
        <f t="shared" si="4"/>
        <v>0.28487954572282553</v>
      </c>
      <c r="J26" s="120">
        <f t="shared" si="2"/>
        <v>-0.35478964908440508</v>
      </c>
      <c r="K26" s="120">
        <f>(Constantes!$D$12/0.8)*(Constantes!$D$7*J26^2+Constantes!$D$8*J26+Constantes!$D$9)</f>
        <v>11.760648852910098</v>
      </c>
      <c r="L26" s="120">
        <f>(Constantes!$D$12/0.8)*(0.00376*D26^2-0.0516*D26-6.967)</f>
        <v>-2.6759993999999998</v>
      </c>
      <c r="M26" s="12"/>
    </row>
    <row r="27" spans="2:13" x14ac:dyDescent="0.3">
      <c r="B27" s="11"/>
      <c r="C27" s="63">
        <v>22</v>
      </c>
      <c r="D27" s="63">
        <f>(Observaciones!D27+Observaciones!E27)/2</f>
        <v>4.5</v>
      </c>
      <c r="E27" s="120">
        <f t="shared" si="0"/>
        <v>0.84267449337682987</v>
      </c>
      <c r="F27" s="120">
        <f t="shared" si="3"/>
        <v>5.906350417529968E-2</v>
      </c>
      <c r="G27" s="120">
        <f t="shared" si="1"/>
        <v>2.4903754999999999</v>
      </c>
      <c r="H27" s="120">
        <f>0.001013*Constantes!$D$6/(0.622*G27)</f>
        <v>4.8499164094793878E-2</v>
      </c>
      <c r="I27" s="120">
        <f t="shared" si="4"/>
        <v>0.2778199011826501</v>
      </c>
      <c r="J27" s="120">
        <f t="shared" si="2"/>
        <v>-0.35123445893480337</v>
      </c>
      <c r="K27" s="120">
        <f>(Constantes!$D$12/0.8)*(Constantes!$D$7*J27^2+Constantes!$D$8*J27+Constantes!$D$9)</f>
        <v>11.758395748383311</v>
      </c>
      <c r="L27" s="120">
        <f>(Constantes!$D$12/0.8)*(0.00376*D27^2-0.0516*D27-6.967)</f>
        <v>-2.6711474999999996</v>
      </c>
      <c r="M27" s="12"/>
    </row>
    <row r="28" spans="2:13" x14ac:dyDescent="0.3">
      <c r="B28" s="11"/>
      <c r="C28" s="63">
        <v>23</v>
      </c>
      <c r="D28" s="63">
        <f>(Observaciones!D28+Observaciones!E28)/2</f>
        <v>6.3000000000000007</v>
      </c>
      <c r="E28" s="120">
        <f t="shared" si="0"/>
        <v>0.9551188077388888</v>
      </c>
      <c r="F28" s="120">
        <f t="shared" si="3"/>
        <v>6.5959109426506846E-2</v>
      </c>
      <c r="G28" s="120">
        <f t="shared" si="1"/>
        <v>2.4861257000000001</v>
      </c>
      <c r="H28" s="120">
        <f>0.001013*Constantes!$D$6/(0.622*G28)</f>
        <v>4.8582068892234348E-2</v>
      </c>
      <c r="I28" s="120">
        <f t="shared" si="4"/>
        <v>0.29185060555993408</v>
      </c>
      <c r="J28" s="120">
        <f t="shared" si="2"/>
        <v>-0.34757519043475887</v>
      </c>
      <c r="K28" s="120">
        <f>(Constantes!$D$12/0.8)*(Constantes!$D$7*J28^2+Constantes!$D$8*J28+Constantes!$D$9)</f>
        <v>11.7559438270961</v>
      </c>
      <c r="L28" s="120">
        <f>(Constantes!$D$12/0.8)*(0.00376*D28^2-0.0516*D28-6.967)</f>
        <v>-2.6785670999999995</v>
      </c>
      <c r="M28" s="12"/>
    </row>
    <row r="29" spans="2:13" x14ac:dyDescent="0.3">
      <c r="B29" s="11"/>
      <c r="C29" s="63">
        <v>24</v>
      </c>
      <c r="D29" s="63">
        <f>(Observaciones!D29+Observaciones!E29)/2</f>
        <v>6</v>
      </c>
      <c r="E29" s="120">
        <f t="shared" si="0"/>
        <v>0.93550698503161778</v>
      </c>
      <c r="F29" s="120">
        <f t="shared" si="3"/>
        <v>6.4764165026061693E-2</v>
      </c>
      <c r="G29" s="120">
        <f t="shared" si="1"/>
        <v>2.486834</v>
      </c>
      <c r="H29" s="120">
        <f>0.001013*Constantes!$D$6/(0.622*G29)</f>
        <v>4.8568231748542266E-2</v>
      </c>
      <c r="I29" s="120">
        <f t="shared" si="4"/>
        <v>0.28953725056779078</v>
      </c>
      <c r="J29" s="120">
        <f t="shared" si="2"/>
        <v>-0.34381292790450158</v>
      </c>
      <c r="K29" s="120">
        <f>(Constantes!$D$12/0.8)*(Constantes!$D$7*J29^2+Constantes!$D$8*J29+Constantes!$D$9)</f>
        <v>11.753282376783554</v>
      </c>
      <c r="L29" s="120">
        <f>(Constantes!$D$12/0.8)*(0.00376*D29^2-0.0516*D29-6.967)</f>
        <v>-2.6779649999999995</v>
      </c>
      <c r="M29" s="12"/>
    </row>
    <row r="30" spans="2:13" x14ac:dyDescent="0.3">
      <c r="B30" s="11"/>
      <c r="C30" s="63">
        <v>25</v>
      </c>
      <c r="D30" s="63">
        <f>(Observaciones!D30+Observaciones!E30)/2</f>
        <v>6.9</v>
      </c>
      <c r="E30" s="120">
        <f t="shared" si="0"/>
        <v>0.99543224947116915</v>
      </c>
      <c r="F30" s="120">
        <f t="shared" si="3"/>
        <v>6.8405707891264905E-2</v>
      </c>
      <c r="G30" s="120">
        <f t="shared" si="1"/>
        <v>2.4847090999999999</v>
      </c>
      <c r="H30" s="120">
        <f>0.001013*Constantes!$D$6/(0.622*G30)</f>
        <v>4.8609766846410454E-2</v>
      </c>
      <c r="I30" s="120">
        <f t="shared" si="4"/>
        <v>0.29644493684108758</v>
      </c>
      <c r="J30" s="120">
        <f t="shared" si="2"/>
        <v>-0.3399487861836154</v>
      </c>
      <c r="K30" s="120">
        <f>(Constantes!$D$12/0.8)*(Constantes!$D$7*J30^2+Constantes!$D$8*J30+Constantes!$D$9)</f>
        <v>11.750400550213216</v>
      </c>
      <c r="L30" s="120">
        <f>(Constantes!$D$12/0.8)*(0.00376*D30^2-0.0516*D30-6.967)</f>
        <v>-2.6790098999999996</v>
      </c>
      <c r="M30" s="12"/>
    </row>
    <row r="31" spans="2:13" x14ac:dyDescent="0.3">
      <c r="B31" s="11"/>
      <c r="C31" s="63">
        <v>26</v>
      </c>
      <c r="D31" s="63">
        <f>(Observaciones!D31+Observaciones!E31)/2</f>
        <v>5.9</v>
      </c>
      <c r="E31" s="120">
        <f t="shared" si="0"/>
        <v>0.9290490433608416</v>
      </c>
      <c r="F31" s="120">
        <f t="shared" si="3"/>
        <v>6.4369991730543294E-2</v>
      </c>
      <c r="G31" s="120">
        <f t="shared" si="1"/>
        <v>2.4870701</v>
      </c>
      <c r="H31" s="120">
        <f>0.001013*Constantes!$D$6/(0.622*G31)</f>
        <v>4.8563621118743031E-2</v>
      </c>
      <c r="I31" s="120">
        <f t="shared" si="4"/>
        <v>0.28876380129570045</v>
      </c>
      <c r="J31" s="120">
        <f t="shared" si="2"/>
        <v>-0.33598391030068736</v>
      </c>
      <c r="K31" s="120">
        <f>(Constantes!$D$12/0.8)*(Constantes!$D$7*J31^2+Constantes!$D$8*J31+Constantes!$D$9)</f>
        <v>11.7472873821902</v>
      </c>
      <c r="L31" s="120">
        <f>(Constantes!$D$12/0.8)*(0.00376*D31^2-0.0516*D31-6.967)</f>
        <v>-2.6777078999999997</v>
      </c>
      <c r="M31" s="12"/>
    </row>
    <row r="32" spans="2:13" x14ac:dyDescent="0.3">
      <c r="B32" s="11"/>
      <c r="C32" s="63">
        <v>27</v>
      </c>
      <c r="D32" s="63">
        <f>(Observaciones!D32+Observaciones!E32)/2</f>
        <v>4.7</v>
      </c>
      <c r="E32" s="120">
        <f t="shared" si="0"/>
        <v>0.85456279709437766</v>
      </c>
      <c r="F32" s="120">
        <f t="shared" si="3"/>
        <v>5.9797799714718249E-2</v>
      </c>
      <c r="G32" s="120">
        <f t="shared" si="1"/>
        <v>2.4899032999999999</v>
      </c>
      <c r="H32" s="120">
        <f>0.001013*Constantes!$D$6/(0.622*G32)</f>
        <v>4.8508361763348141E-2</v>
      </c>
      <c r="I32" s="120">
        <f t="shared" si="4"/>
        <v>0.27939594869492862</v>
      </c>
      <c r="J32" s="120">
        <f t="shared" si="2"/>
        <v>-0.33191947513401066</v>
      </c>
      <c r="K32" s="120">
        <f>(Constantes!$D$12/0.8)*(Constantes!$D$7*J32^2+Constantes!$D$8*J32+Constantes!$D$9)</f>
        <v>11.743931806814418</v>
      </c>
      <c r="L32" s="120">
        <f>(Constantes!$D$12/0.8)*(0.00376*D32^2-0.0516*D32-6.967)</f>
        <v>-2.6724230999999996</v>
      </c>
      <c r="M32" s="12"/>
    </row>
    <row r="33" spans="2:13" x14ac:dyDescent="0.3">
      <c r="B33" s="11"/>
      <c r="C33" s="63">
        <v>28</v>
      </c>
      <c r="D33" s="63">
        <f>(Observaciones!D33+Observaciones!E33)/2</f>
        <v>5.0999999999999996</v>
      </c>
      <c r="E33" s="120">
        <f t="shared" si="0"/>
        <v>0.87878397685782894</v>
      </c>
      <c r="F33" s="120">
        <f t="shared" si="3"/>
        <v>6.1289891533703518E-2</v>
      </c>
      <c r="G33" s="120">
        <f t="shared" si="1"/>
        <v>2.4889589000000001</v>
      </c>
      <c r="H33" s="120">
        <f>0.001013*Constantes!$D$6/(0.622*G33)</f>
        <v>4.8526767570229598E-2</v>
      </c>
      <c r="I33" s="120">
        <f t="shared" si="4"/>
        <v>0.28253577431172794</v>
      </c>
      <c r="J33" s="120">
        <f t="shared" si="2"/>
        <v>-0.32775668506344269</v>
      </c>
      <c r="K33" s="120">
        <f>(Constantes!$D$12/0.8)*(Constantes!$D$7*J33^2+Constantes!$D$8*J33+Constantes!$D$9)</f>
        <v>11.740322674968299</v>
      </c>
      <c r="L33" s="120">
        <f>(Constantes!$D$12/0.8)*(0.00376*D33^2-0.0516*D33-6.967)</f>
        <v>-2.6746358999999997</v>
      </c>
      <c r="M33" s="12"/>
    </row>
    <row r="34" spans="2:13" x14ac:dyDescent="0.3">
      <c r="B34" s="11"/>
      <c r="C34" s="63">
        <v>29</v>
      </c>
      <c r="D34" s="63">
        <f>(Observaciones!D34+Observaciones!E34)/2</f>
        <v>5.8</v>
      </c>
      <c r="E34" s="120">
        <f t="shared" si="0"/>
        <v>0.92263042375989668</v>
      </c>
      <c r="F34" s="120">
        <f t="shared" si="3"/>
        <v>6.3977874512489694E-2</v>
      </c>
      <c r="G34" s="120">
        <f t="shared" si="1"/>
        <v>2.4873061999999999</v>
      </c>
      <c r="H34" s="120">
        <f>0.001013*Constantes!$D$6/(0.622*G34)</f>
        <v>4.8559011364243919E-2</v>
      </c>
      <c r="I34" s="120">
        <f t="shared" si="4"/>
        <v>0.28798920389513999</v>
      </c>
      <c r="J34" s="120">
        <f t="shared" si="2"/>
        <v>-0.32349677361352186</v>
      </c>
      <c r="K34" s="120">
        <f>(Constantes!$D$12/0.8)*(Constantes!$D$7*J34^2+Constantes!$D$8*J34+Constantes!$D$9)</f>
        <v>11.736448772012897</v>
      </c>
      <c r="L34" s="120">
        <f>(Constantes!$D$12/0.8)*(0.00376*D34^2-0.0516*D34-6.967)</f>
        <v>-2.6774225999999994</v>
      </c>
      <c r="M34" s="12"/>
    </row>
    <row r="35" spans="2:13" x14ac:dyDescent="0.3">
      <c r="B35" s="11"/>
      <c r="C35" s="63">
        <v>30</v>
      </c>
      <c r="D35" s="63">
        <f>(Observaciones!D35+Observaciones!E35)/2</f>
        <v>5</v>
      </c>
      <c r="E35" s="120">
        <f t="shared" si="0"/>
        <v>0.87267261944779717</v>
      </c>
      <c r="F35" s="120">
        <f t="shared" si="3"/>
        <v>6.0913909783222933E-2</v>
      </c>
      <c r="G35" s="120">
        <f t="shared" si="1"/>
        <v>2.489195</v>
      </c>
      <c r="H35" s="120">
        <f>0.001013*Constantes!$D$6/(0.622*G35)</f>
        <v>4.8522164809166962E-2</v>
      </c>
      <c r="I35" s="120">
        <f t="shared" si="4"/>
        <v>0.28175238056862134</v>
      </c>
      <c r="J35" s="120">
        <f t="shared" si="2"/>
        <v>-0.31914100308794713</v>
      </c>
      <c r="K35" s="120">
        <f>(Constantes!$D$12/0.8)*(Constantes!$D$7*J35^2+Constantes!$D$8*J35+Constantes!$D$9)</f>
        <v>11.732298835670136</v>
      </c>
      <c r="L35" s="120">
        <f>(Constantes!$D$12/0.8)*(0.00376*D35^2-0.0516*D35-6.967)</f>
        <v>-2.6741249999999992</v>
      </c>
      <c r="M35" s="12"/>
    </row>
    <row r="36" spans="2:13" x14ac:dyDescent="0.3">
      <c r="B36" s="11"/>
      <c r="C36" s="63">
        <v>31</v>
      </c>
      <c r="D36" s="63">
        <f>(Observaciones!D36+Observaciones!E36)/2</f>
        <v>5.6</v>
      </c>
      <c r="E36" s="120">
        <f t="shared" si="0"/>
        <v>0.90991033080617656</v>
      </c>
      <c r="F36" s="120">
        <f t="shared" si="3"/>
        <v>6.3199773283672295E-2</v>
      </c>
      <c r="G36" s="120">
        <f t="shared" si="1"/>
        <v>2.4877783999999998</v>
      </c>
      <c r="H36" s="120">
        <f>0.001013*Constantes!$D$6/(0.622*G36)</f>
        <v>4.8549794480149178E-2</v>
      </c>
      <c r="I36" s="120">
        <f t="shared" si="4"/>
        <v>0.28643660704734913</v>
      </c>
      <c r="J36" s="120">
        <f t="shared" si="2"/>
        <v>-0.31469066419553055</v>
      </c>
      <c r="K36" s="120">
        <f>(Constantes!$D$12/0.8)*(Constantes!$D$7*J36^2+Constantes!$D$8*J36+Constantes!$D$9)</f>
        <v>11.72786157406861</v>
      </c>
      <c r="L36" s="120">
        <f>(Constantes!$D$12/0.8)*(0.00376*D36^2-0.0516*D36-6.967)</f>
        <v>-2.6767673999999992</v>
      </c>
      <c r="M36" s="12"/>
    </row>
    <row r="37" spans="2:13" x14ac:dyDescent="0.3">
      <c r="B37" s="11"/>
      <c r="C37" s="63">
        <v>32</v>
      </c>
      <c r="D37" s="63">
        <f>(Observaciones!D37+Observaciones!E37)/2</f>
        <v>7.1</v>
      </c>
      <c r="E37" s="120">
        <f t="shared" si="0"/>
        <v>1.0091991741634025</v>
      </c>
      <c r="F37" s="120">
        <f t="shared" si="3"/>
        <v>6.9238306573324693E-2</v>
      </c>
      <c r="G37" s="120">
        <f t="shared" si="1"/>
        <v>2.4842369</v>
      </c>
      <c r="H37" s="120">
        <f>0.001013*Constantes!$D$6/(0.622*G37)</f>
        <v>4.8619006517516244E-2</v>
      </c>
      <c r="I37" s="120">
        <f t="shared" si="4"/>
        <v>0.29796649909103473</v>
      </c>
      <c r="J37" s="120">
        <f t="shared" si="2"/>
        <v>-0.31014707566773203</v>
      </c>
      <c r="K37" s="120">
        <f>(Constantes!$D$12/0.8)*(Constantes!$D$7*J37^2+Constantes!$D$8*J37+Constantes!$D$9)</f>
        <v>11.723125683930187</v>
      </c>
      <c r="L37" s="120">
        <f>(Constantes!$D$12/0.8)*(0.00376*D37^2-0.0516*D37-6.967)</f>
        <v>-2.6789318999999994</v>
      </c>
      <c r="M37" s="12"/>
    </row>
    <row r="38" spans="2:13" x14ac:dyDescent="0.3">
      <c r="B38" s="11"/>
      <c r="C38" s="63">
        <v>33</v>
      </c>
      <c r="D38" s="63">
        <f>(Observaciones!D38+Observaciones!E38)/2</f>
        <v>5.4</v>
      </c>
      <c r="E38" s="120">
        <f t="shared" si="0"/>
        <v>0.89734507498222005</v>
      </c>
      <c r="F38" s="120">
        <f t="shared" si="3"/>
        <v>6.2429791566432663E-2</v>
      </c>
      <c r="G38" s="120">
        <f t="shared" si="1"/>
        <v>2.4882505999999998</v>
      </c>
      <c r="H38" s="120">
        <f>0.001013*Constantes!$D$6/(0.622*G38)</f>
        <v>4.8540581094265331E-2</v>
      </c>
      <c r="I38" s="120">
        <f t="shared" si="4"/>
        <v>0.28487954572282553</v>
      </c>
      <c r="J38" s="120">
        <f t="shared" si="2"/>
        <v>-0.30551158386789107</v>
      </c>
      <c r="K38" s="120">
        <f>(Constantes!$D$12/0.8)*(Constantes!$D$7*J38^2+Constantes!$D$8*J38+Constantes!$D$9)</f>
        <v>11.718079868874387</v>
      </c>
      <c r="L38" s="120">
        <f>(Constantes!$D$12/0.8)*(0.00376*D38^2-0.0516*D38-6.967)</f>
        <v>-2.6759993999999998</v>
      </c>
      <c r="M38" s="12"/>
    </row>
    <row r="39" spans="2:13" x14ac:dyDescent="0.3">
      <c r="B39" s="11"/>
      <c r="C39" s="63">
        <v>34</v>
      </c>
      <c r="D39" s="63">
        <f>(Observaciones!D39+Observaciones!E39)/2</f>
        <v>6.7</v>
      </c>
      <c r="E39" s="120">
        <f t="shared" si="0"/>
        <v>0.98183101730388156</v>
      </c>
      <c r="F39" s="120">
        <f t="shared" si="3"/>
        <v>6.7581690219552987E-2</v>
      </c>
      <c r="G39" s="120">
        <f t="shared" si="1"/>
        <v>2.4851812999999998</v>
      </c>
      <c r="H39" s="120">
        <f>0.001013*Constantes!$D$6/(0.622*G39)</f>
        <v>4.8600530686495329E-2</v>
      </c>
      <c r="I39" s="120">
        <f t="shared" si="4"/>
        <v>0.29491838247160718</v>
      </c>
      <c r="J39" s="120">
        <f t="shared" si="2"/>
        <v>-0.30078556239227006</v>
      </c>
      <c r="K39" s="120">
        <f>(Constantes!$D$12/0.8)*(Constantes!$D$7*J39^2+Constantes!$D$8*J39+Constantes!$D$9)</f>
        <v>11.712712857817467</v>
      </c>
      <c r="L39" s="120">
        <f>(Constantes!$D$12/0.8)*(0.00376*D39^2-0.0516*D39-6.967)</f>
        <v>-2.6789750999999993</v>
      </c>
      <c r="M39" s="12"/>
    </row>
    <row r="40" spans="2:13" x14ac:dyDescent="0.3">
      <c r="B40" s="11"/>
      <c r="C40" s="63">
        <v>35</v>
      </c>
      <c r="D40" s="63">
        <f>(Observaciones!D40+Observaciones!E40)/2</f>
        <v>7.3</v>
      </c>
      <c r="E40" s="120">
        <f t="shared" si="0"/>
        <v>1.0231335151775351</v>
      </c>
      <c r="F40" s="120">
        <f t="shared" si="3"/>
        <v>7.0079558950811582E-2</v>
      </c>
      <c r="G40" s="120">
        <f t="shared" si="1"/>
        <v>2.4837647</v>
      </c>
      <c r="H40" s="120">
        <f>0.001013*Constantes!$D$6/(0.622*G40)</f>
        <v>4.8628249701815292E-2</v>
      </c>
      <c r="I40" s="120">
        <f t="shared" si="4"/>
        <v>0.29948299425174468</v>
      </c>
      <c r="J40" s="120">
        <f t="shared" si="2"/>
        <v>-0.29597041166302818</v>
      </c>
      <c r="K40" s="120">
        <f>(Constantes!$D$12/0.8)*(Constantes!$D$7*J40^2+Constantes!$D$8*J40+Constantes!$D$9)</f>
        <v>11.707013423442827</v>
      </c>
      <c r="L40" s="120">
        <f>(Constantes!$D$12/0.8)*(0.00376*D40^2-0.0516*D40-6.967)</f>
        <v>-2.6787410999999994</v>
      </c>
      <c r="M40" s="12"/>
    </row>
    <row r="41" spans="2:13" x14ac:dyDescent="0.3">
      <c r="B41" s="11"/>
      <c r="C41" s="63">
        <v>36</v>
      </c>
      <c r="D41" s="63">
        <f>(Observaciones!D41+Observaciones!E41)/2</f>
        <v>8.5</v>
      </c>
      <c r="E41" s="120">
        <f t="shared" si="0"/>
        <v>1.1103536858685381</v>
      </c>
      <c r="F41" s="120">
        <f t="shared" si="3"/>
        <v>7.5312928553469966E-2</v>
      </c>
      <c r="G41" s="120">
        <f t="shared" si="1"/>
        <v>2.4809315000000001</v>
      </c>
      <c r="H41" s="120">
        <f>0.001013*Constantes!$D$6/(0.622*G41)</f>
        <v>4.8683782697004872E-2</v>
      </c>
      <c r="I41" s="120">
        <f t="shared" si="4"/>
        <v>0.30847156780061824</v>
      </c>
      <c r="J41" s="120">
        <f t="shared" si="2"/>
        <v>-0.29106755851324578</v>
      </c>
      <c r="K41" s="120">
        <f>(Constantes!$D$12/0.8)*(Constantes!$D$7*J41^2+Constantes!$D$8*J41+Constantes!$D$9)</f>
        <v>11.70097040071941</v>
      </c>
      <c r="L41" s="120">
        <f>(Constantes!$D$12/0.8)*(0.00376*D41^2-0.0516*D41-6.967)</f>
        <v>-2.6752274999999996</v>
      </c>
      <c r="M41" s="12"/>
    </row>
    <row r="42" spans="2:13" x14ac:dyDescent="0.3">
      <c r="B42" s="11"/>
      <c r="C42" s="63">
        <v>37</v>
      </c>
      <c r="D42" s="63">
        <f>(Observaciones!D42+Observaciones!E42)/2</f>
        <v>7.4</v>
      </c>
      <c r="E42" s="120">
        <f t="shared" si="0"/>
        <v>1.0301640094775164</v>
      </c>
      <c r="F42" s="120">
        <f t="shared" si="3"/>
        <v>7.0503453113465397E-2</v>
      </c>
      <c r="G42" s="120">
        <f t="shared" si="1"/>
        <v>2.4835286000000001</v>
      </c>
      <c r="H42" s="120">
        <f>0.001013*Constantes!$D$6/(0.622*G42)</f>
        <v>4.8632872612038511E-2</v>
      </c>
      <c r="I42" s="120">
        <f t="shared" si="4"/>
        <v>0.3002393187005778</v>
      </c>
      <c r="J42" s="120">
        <f t="shared" si="2"/>
        <v>-0.28607845576412366</v>
      </c>
      <c r="K42" s="120">
        <f>(Constantes!$D$12/0.8)*(Constantes!$D$7*J42^2+Constantes!$D$8*J42+Constantes!$D$9)</f>
        <v>11.694572705444557</v>
      </c>
      <c r="L42" s="120">
        <f>(Constantes!$D$12/0.8)*(0.00376*D42^2-0.0516*D42-6.967)</f>
        <v>-2.6786033999999996</v>
      </c>
      <c r="M42" s="12"/>
    </row>
    <row r="43" spans="2:13" x14ac:dyDescent="0.3">
      <c r="B43" s="11"/>
      <c r="C43" s="63">
        <v>38</v>
      </c>
      <c r="D43" s="63">
        <f>(Observaciones!D43+Observaciones!E43)/2</f>
        <v>7.6</v>
      </c>
      <c r="E43" s="120">
        <f t="shared" si="0"/>
        <v>1.0443527390237508</v>
      </c>
      <c r="F43" s="120">
        <f t="shared" si="3"/>
        <v>7.1357823311676297E-2</v>
      </c>
      <c r="G43" s="120">
        <f t="shared" si="1"/>
        <v>2.4830563999999997</v>
      </c>
      <c r="H43" s="120">
        <f>0.001013*Constantes!$D$6/(0.622*G43)</f>
        <v>4.8642121069885629E-2</v>
      </c>
      <c r="I43" s="120">
        <f t="shared" si="4"/>
        <v>0.30174807629971534</v>
      </c>
      <c r="J43" s="120">
        <f t="shared" si="2"/>
        <v>-0.28100458179447974</v>
      </c>
      <c r="K43" s="120">
        <f>(Constantes!$D$12/0.8)*(Constantes!$D$7*J43^2+Constantes!$D$8*J43+Constantes!$D$9)</f>
        <v>11.687809352787783</v>
      </c>
      <c r="L43" s="120">
        <f>(Constantes!$D$12/0.8)*(0.00376*D43^2-0.0516*D43-6.967)</f>
        <v>-2.6782433999999995</v>
      </c>
      <c r="M43" s="12"/>
    </row>
    <row r="44" spans="2:13" x14ac:dyDescent="0.3">
      <c r="B44" s="11"/>
      <c r="C44" s="63">
        <v>39</v>
      </c>
      <c r="D44" s="63">
        <f>(Observaciones!D44+Observaciones!E44)/2</f>
        <v>5.7</v>
      </c>
      <c r="E44" s="120">
        <f t="shared" si="0"/>
        <v>0.9162509210196762</v>
      </c>
      <c r="F44" s="120">
        <f t="shared" si="3"/>
        <v>6.358780460869165E-2</v>
      </c>
      <c r="G44" s="120">
        <f t="shared" si="1"/>
        <v>2.4875422999999999</v>
      </c>
      <c r="H44" s="120">
        <f>0.001013*Constantes!$D$6/(0.622*G44)</f>
        <v>4.8554402484795679E-2</v>
      </c>
      <c r="I44" s="120">
        <f t="shared" si="4"/>
        <v>0.28721346892523625</v>
      </c>
      <c r="J44" s="120">
        <f t="shared" si="2"/>
        <v>-0.2758474401026747</v>
      </c>
      <c r="K44" s="120">
        <f>(Constantes!$D$12/0.8)*(Constantes!$D$7*J44^2+Constantes!$D$8*J44+Constantes!$D$9)</f>
        <v>11.680669475811902</v>
      </c>
      <c r="L44" s="120">
        <f>(Constantes!$D$12/0.8)*(0.00376*D44^2-0.0516*D44-6.967)</f>
        <v>-2.6771090999999996</v>
      </c>
      <c r="M44" s="12"/>
    </row>
    <row r="45" spans="2:13" x14ac:dyDescent="0.3">
      <c r="B45" s="11"/>
      <c r="C45" s="63">
        <v>40</v>
      </c>
      <c r="D45" s="63">
        <f>(Observaciones!D45+Observaciones!E45)/2</f>
        <v>5.5</v>
      </c>
      <c r="E45" s="120">
        <f t="shared" si="0"/>
        <v>0.90360844965772646</v>
      </c>
      <c r="F45" s="120">
        <f t="shared" si="3"/>
        <v>6.2813771829638612E-2</v>
      </c>
      <c r="G45" s="120">
        <f t="shared" si="1"/>
        <v>2.4880144999999998</v>
      </c>
      <c r="H45" s="120">
        <f>0.001013*Constantes!$D$6/(0.622*G45)</f>
        <v>4.8545187350055377E-2</v>
      </c>
      <c r="I45" s="120">
        <f t="shared" si="4"/>
        <v>0.28565862902483974</v>
      </c>
      <c r="J45" s="120">
        <f t="shared" si="2"/>
        <v>-0.27060855886109181</v>
      </c>
      <c r="K45" s="120">
        <f>(Constantes!$D$12/0.8)*(Constantes!$D$7*J45^2+Constantes!$D$8*J45+Constantes!$D$9)</f>
        <v>11.673142343947895</v>
      </c>
      <c r="L45" s="120">
        <f>(Constantes!$D$12/0.8)*(0.00376*D45^2-0.0516*D45-6.967)</f>
        <v>-2.6763974999999998</v>
      </c>
      <c r="M45" s="12"/>
    </row>
    <row r="46" spans="2:13" x14ac:dyDescent="0.3">
      <c r="B46" s="11"/>
      <c r="C46" s="63">
        <v>41</v>
      </c>
      <c r="D46" s="63">
        <f>(Observaciones!D46+Observaciones!E46)/2</f>
        <v>6.1</v>
      </c>
      <c r="E46" s="120">
        <f t="shared" si="0"/>
        <v>0.94200445485921169</v>
      </c>
      <c r="F46" s="120">
        <f t="shared" si="3"/>
        <v>6.5160403190035326E-2</v>
      </c>
      <c r="G46" s="120">
        <f t="shared" si="1"/>
        <v>2.4865979</v>
      </c>
      <c r="H46" s="120">
        <f>0.001013*Constantes!$D$6/(0.622*G46)</f>
        <v>4.8572843253890934E-2</v>
      </c>
      <c r="I46" s="120">
        <f t="shared" si="4"/>
        <v>0.29030954125473435</v>
      </c>
      <c r="J46" s="120">
        <f t="shared" si="2"/>
        <v>-0.26528949046330735</v>
      </c>
      <c r="K46" s="120">
        <f>(Constantes!$D$12/0.8)*(Constantes!$D$7*J46^2+Constantes!$D$8*J46+Constantes!$D$9)</f>
        <v>11.665217381399987</v>
      </c>
      <c r="L46" s="120">
        <f>(Constantes!$D$12/0.8)*(0.00376*D46^2-0.0516*D46-6.967)</f>
        <v>-2.6781938999999997</v>
      </c>
      <c r="M46" s="12"/>
    </row>
    <row r="47" spans="2:13" x14ac:dyDescent="0.3">
      <c r="B47" s="11"/>
      <c r="C47" s="63">
        <v>42</v>
      </c>
      <c r="D47" s="63">
        <f>(Observaciones!D47+Observaciones!E47)/2</f>
        <v>5.4</v>
      </c>
      <c r="E47" s="120">
        <f t="shared" si="0"/>
        <v>0.89734507498222005</v>
      </c>
      <c r="F47" s="120">
        <f t="shared" si="3"/>
        <v>6.2429791566432663E-2</v>
      </c>
      <c r="G47" s="120">
        <f t="shared" si="1"/>
        <v>2.4882505999999998</v>
      </c>
      <c r="H47" s="120">
        <f>0.001013*Constantes!$D$6/(0.622*G47)</f>
        <v>4.8540581094265331E-2</v>
      </c>
      <c r="I47" s="120">
        <f t="shared" si="4"/>
        <v>0.28487954572282553</v>
      </c>
      <c r="J47" s="120">
        <f t="shared" si="2"/>
        <v>-0.25989181106408255</v>
      </c>
      <c r="K47" s="120">
        <f>(Constantes!$D$12/0.8)*(Constantes!$D$7*J47^2+Constantes!$D$8*J47+Constantes!$D$9)</f>
        <v>11.656884185457431</v>
      </c>
      <c r="L47" s="120">
        <f>(Constantes!$D$12/0.8)*(0.00376*D47^2-0.0516*D47-6.967)</f>
        <v>-2.6759993999999998</v>
      </c>
      <c r="M47" s="12"/>
    </row>
    <row r="48" spans="2:13" x14ac:dyDescent="0.3">
      <c r="B48" s="11"/>
      <c r="C48" s="63">
        <v>43</v>
      </c>
      <c r="D48" s="63">
        <f>(Observaciones!D48+Observaciones!E48)/2</f>
        <v>6.3999999999999995</v>
      </c>
      <c r="E48" s="120">
        <f t="shared" si="0"/>
        <v>0.96173610737939708</v>
      </c>
      <c r="F48" s="120">
        <f t="shared" si="3"/>
        <v>6.6361595220328126E-2</v>
      </c>
      <c r="G48" s="120">
        <f t="shared" si="1"/>
        <v>2.4858895999999997</v>
      </c>
      <c r="H48" s="120">
        <f>0.001013*Constantes!$D$6/(0.622*G48)</f>
        <v>4.8586683025728238E-2</v>
      </c>
      <c r="I48" s="120">
        <f t="shared" si="4"/>
        <v>0.29261935877885276</v>
      </c>
      <c r="J48" s="120">
        <f t="shared" si="2"/>
        <v>-0.25441712011231477</v>
      </c>
      <c r="K48" s="120">
        <f>(Constantes!$D$12/0.8)*(Constantes!$D$7*J48^2+Constantes!$D$8*J48+Constantes!$D$9)</f>
        <v>11.648132544689584</v>
      </c>
      <c r="L48" s="120">
        <f>(Constantes!$D$12/0.8)*(0.00376*D48^2-0.0516*D48-6.967)</f>
        <v>-2.6787113999999992</v>
      </c>
      <c r="M48" s="12"/>
    </row>
    <row r="49" spans="2:13" x14ac:dyDescent="0.3">
      <c r="B49" s="11"/>
      <c r="C49" s="63">
        <v>44</v>
      </c>
      <c r="D49" s="63">
        <f>(Observaciones!D49+Observaciones!E49)/2</f>
        <v>6.8000000000000007</v>
      </c>
      <c r="E49" s="120">
        <f t="shared" si="0"/>
        <v>0.98861102899196263</v>
      </c>
      <c r="F49" s="120">
        <f t="shared" si="3"/>
        <v>6.7992630954249275E-2</v>
      </c>
      <c r="G49" s="120">
        <f t="shared" si="1"/>
        <v>2.4849451999999999</v>
      </c>
      <c r="H49" s="120">
        <f>0.001013*Constantes!$D$6/(0.622*G49)</f>
        <v>4.8605148327679162E-2</v>
      </c>
      <c r="I49" s="120">
        <f t="shared" si="4"/>
        <v>0.29568227892073129</v>
      </c>
      <c r="J49" s="120">
        <f t="shared" si="2"/>
        <v>-0.24886703987708655</v>
      </c>
      <c r="K49" s="120">
        <f>(Constantes!$D$12/0.8)*(Constantes!$D$7*J49^2+Constantes!$D$8*J49+Constantes!$D$9)</f>
        <v>11.638952457000952</v>
      </c>
      <c r="L49" s="120">
        <f>(Constantes!$D$12/0.8)*(0.00376*D49^2-0.0516*D49-6.967)</f>
        <v>-2.6790065999999997</v>
      </c>
      <c r="M49" s="12"/>
    </row>
    <row r="50" spans="2:13" x14ac:dyDescent="0.3">
      <c r="B50" s="11"/>
      <c r="C50" s="63">
        <v>45</v>
      </c>
      <c r="D50" s="63">
        <f>(Observaciones!D50+Observaciones!E50)/2</f>
        <v>6.6000000000000005</v>
      </c>
      <c r="E50" s="120">
        <f t="shared" si="0"/>
        <v>0.97509200119637607</v>
      </c>
      <c r="F50" s="120">
        <f t="shared" si="3"/>
        <v>6.7172876672191364E-2</v>
      </c>
      <c r="G50" s="120">
        <f t="shared" si="1"/>
        <v>2.4854173999999998</v>
      </c>
      <c r="H50" s="120">
        <f>0.001013*Constantes!$D$6/(0.622*G50)</f>
        <v>4.8595913922608876E-2</v>
      </c>
      <c r="I50" s="120">
        <f t="shared" si="4"/>
        <v>0.29415325712459833</v>
      </c>
      <c r="J50" s="120">
        <f t="shared" si="2"/>
        <v>-0.2432432149669522</v>
      </c>
      <c r="K50" s="120">
        <f>(Constantes!$D$12/0.8)*(Constantes!$D$7*J50^2+Constantes!$D$8*J50+Constantes!$D$9)</f>
        <v>11.629334147523089</v>
      </c>
      <c r="L50" s="120">
        <f>(Constantes!$D$12/0.8)*(0.00376*D50^2-0.0516*D50-6.967)</f>
        <v>-2.6789153999999997</v>
      </c>
      <c r="M50" s="12"/>
    </row>
    <row r="51" spans="2:13" x14ac:dyDescent="0.3">
      <c r="B51" s="11"/>
      <c r="C51" s="63">
        <v>46</v>
      </c>
      <c r="D51" s="63">
        <f>(Observaciones!D51+Observaciones!E51)/2</f>
        <v>6.5</v>
      </c>
      <c r="E51" s="120">
        <f t="shared" si="0"/>
        <v>0.96839376835916013</v>
      </c>
      <c r="F51" s="120">
        <f t="shared" si="3"/>
        <v>6.6766181325348339E-2</v>
      </c>
      <c r="G51" s="120">
        <f t="shared" si="1"/>
        <v>2.4856534999999997</v>
      </c>
      <c r="H51" s="120">
        <f>0.001013*Constantes!$D$6/(0.622*G51)</f>
        <v>4.8591298035769816E-2</v>
      </c>
      <c r="I51" s="120">
        <f t="shared" si="4"/>
        <v>0.29338691261428851</v>
      </c>
      <c r="J51" s="120">
        <f t="shared" si="2"/>
        <v>-0.23754731184260455</v>
      </c>
      <c r="K51" s="120">
        <f>(Constantes!$D$12/0.8)*(Constantes!$D$7*J51^2+Constantes!$D$8*J51+Constantes!$D$9)</f>
        <v>11.61926808632029</v>
      </c>
      <c r="L51" s="120">
        <f>(Constantes!$D$12/0.8)*(0.00376*D51^2-0.0516*D51-6.967)</f>
        <v>-2.6788274999999997</v>
      </c>
      <c r="M51" s="12"/>
    </row>
    <row r="52" spans="2:13" x14ac:dyDescent="0.3">
      <c r="B52" s="11"/>
      <c r="C52" s="63">
        <v>47</v>
      </c>
      <c r="D52" s="63">
        <f>(Observaciones!D52+Observaciones!E52)/2</f>
        <v>5.0999999999999996</v>
      </c>
      <c r="E52" s="120">
        <f t="shared" si="0"/>
        <v>0.87878397685782894</v>
      </c>
      <c r="F52" s="120">
        <f t="shared" si="3"/>
        <v>6.1289891533703518E-2</v>
      </c>
      <c r="G52" s="120">
        <f t="shared" si="1"/>
        <v>2.4889589000000001</v>
      </c>
      <c r="H52" s="120">
        <f>0.001013*Constantes!$D$6/(0.622*G52)</f>
        <v>4.8526767570229598E-2</v>
      </c>
      <c r="I52" s="120">
        <f t="shared" si="4"/>
        <v>0.28253577431172794</v>
      </c>
      <c r="J52" s="120">
        <f t="shared" si="2"/>
        <v>-0.23178101832306711</v>
      </c>
      <c r="K52" s="120">
        <f>(Constantes!$D$12/0.8)*(Constantes!$D$7*J52^2+Constantes!$D$8*J52+Constantes!$D$9)</f>
        <v>11.608745005886334</v>
      </c>
      <c r="L52" s="120">
        <f>(Constantes!$D$12/0.8)*(0.00376*D52^2-0.0516*D52-6.967)</f>
        <v>-2.6746358999999997</v>
      </c>
      <c r="M52" s="12"/>
    </row>
    <row r="53" spans="2:13" x14ac:dyDescent="0.3">
      <c r="B53" s="11"/>
      <c r="C53" s="63">
        <v>48</v>
      </c>
      <c r="D53" s="63">
        <f>(Observaciones!D53+Observaciones!E53)/2</f>
        <v>7.9</v>
      </c>
      <c r="E53" s="120">
        <f t="shared" si="0"/>
        <v>1.0659584934446342</v>
      </c>
      <c r="F53" s="120">
        <f t="shared" si="3"/>
        <v>7.2655971922512746E-2</v>
      </c>
      <c r="G53" s="120">
        <f t="shared" si="1"/>
        <v>2.4823480999999998</v>
      </c>
      <c r="H53" s="120">
        <f>0.001013*Constantes!$D$6/(0.622*G53)</f>
        <v>4.8656000353920689E-2</v>
      </c>
      <c r="I53" s="120">
        <f t="shared" si="4"/>
        <v>0.30400135246891019</v>
      </c>
      <c r="J53" s="120">
        <f t="shared" si="2"/>
        <v>-0.22594604308555641</v>
      </c>
      <c r="K53" s="120">
        <f>(Constantes!$D$12/0.8)*(Constantes!$D$7*J53^2+Constantes!$D$8*J53+Constantes!$D$9)</f>
        <v>11.597755918409696</v>
      </c>
      <c r="L53" s="120">
        <f>(Constantes!$D$12/0.8)*(0.00376*D53^2-0.0516*D53-6.967)</f>
        <v>-2.6774918999999993</v>
      </c>
      <c r="M53" s="12"/>
    </row>
    <row r="54" spans="2:13" x14ac:dyDescent="0.3">
      <c r="B54" s="11"/>
      <c r="C54" s="63">
        <v>49</v>
      </c>
      <c r="D54" s="63">
        <f>(Observaciones!D54+Observaciones!E54)/2</f>
        <v>5.8999999999999995</v>
      </c>
      <c r="E54" s="120">
        <f t="shared" si="0"/>
        <v>0.9290490433608416</v>
      </c>
      <c r="F54" s="120">
        <f t="shared" si="3"/>
        <v>6.4369991730543294E-2</v>
      </c>
      <c r="G54" s="120">
        <f t="shared" si="1"/>
        <v>2.4870701</v>
      </c>
      <c r="H54" s="120">
        <f>0.001013*Constantes!$D$6/(0.622*G54)</f>
        <v>4.8563621118743031E-2</v>
      </c>
      <c r="I54" s="120">
        <f t="shared" si="4"/>
        <v>0.28876380129570045</v>
      </c>
      <c r="J54" s="120">
        <f t="shared" si="2"/>
        <v>-0.22004411515916453</v>
      </c>
      <c r="K54" s="120">
        <f>(Constantes!$D$12/0.8)*(Constantes!$D$7*J54^2+Constantes!$D$8*J54+Constantes!$D$9)</f>
        <v>11.586292132784857</v>
      </c>
      <c r="L54" s="120">
        <f>(Constantes!$D$12/0.8)*(0.00376*D54^2-0.0516*D54-6.967)</f>
        <v>-2.6777078999999993</v>
      </c>
      <c r="M54" s="12"/>
    </row>
    <row r="55" spans="2:13" x14ac:dyDescent="0.3">
      <c r="B55" s="11"/>
      <c r="C55" s="63">
        <v>50</v>
      </c>
      <c r="D55" s="63">
        <f>(Observaciones!D55+Observaciones!E55)/2</f>
        <v>4.2</v>
      </c>
      <c r="E55" s="120">
        <f t="shared" si="0"/>
        <v>0.82511551517269466</v>
      </c>
      <c r="F55" s="120">
        <f t="shared" si="3"/>
        <v>5.797655922358453E-2</v>
      </c>
      <c r="G55" s="120">
        <f t="shared" si="1"/>
        <v>2.4910837999999997</v>
      </c>
      <c r="H55" s="120">
        <f>0.001013*Constantes!$D$6/(0.622*G55)</f>
        <v>4.8485374129988865E-2</v>
      </c>
      <c r="I55" s="120">
        <f t="shared" si="4"/>
        <v>0.27544842685092108</v>
      </c>
      <c r="J55" s="120">
        <f t="shared" si="2"/>
        <v>-0.21407698341251005</v>
      </c>
      <c r="K55" s="120">
        <f>(Constantes!$D$12/0.8)*(Constantes!$D$7*J55^2+Constantes!$D$8*J55+Constantes!$D$9)</f>
        <v>11.574345271347726</v>
      </c>
      <c r="L55" s="120">
        <f>(Constantes!$D$12/0.8)*(0.00376*D55^2-0.0516*D55-6.967)</f>
        <v>-2.6690225999999995</v>
      </c>
      <c r="M55" s="12"/>
    </row>
    <row r="56" spans="2:13" x14ac:dyDescent="0.3">
      <c r="B56" s="11"/>
      <c r="C56" s="63">
        <v>51</v>
      </c>
      <c r="D56" s="63">
        <f>(Observaciones!D56+Observaciones!E56)/2</f>
        <v>5.0999999999999996</v>
      </c>
      <c r="E56" s="120">
        <f t="shared" si="0"/>
        <v>0.87878397685782894</v>
      </c>
      <c r="F56" s="120">
        <f t="shared" si="3"/>
        <v>6.1289891533703518E-2</v>
      </c>
      <c r="G56" s="120">
        <f t="shared" si="1"/>
        <v>2.4889589000000001</v>
      </c>
      <c r="H56" s="120">
        <f>0.001013*Constantes!$D$6/(0.622*G56)</f>
        <v>4.8526767570229598E-2</v>
      </c>
      <c r="I56" s="120">
        <f t="shared" si="4"/>
        <v>0.28253577431172794</v>
      </c>
      <c r="J56" s="120">
        <f t="shared" si="2"/>
        <v>-0.20804641603551069</v>
      </c>
      <c r="K56" s="120">
        <f>(Constantes!$D$12/0.8)*(Constantes!$D$7*J56^2+Constantes!$D$8*J56+Constantes!$D$9)</f>
        <v>11.561907286313396</v>
      </c>
      <c r="L56" s="120">
        <f>(Constantes!$D$12/0.8)*(0.00376*D56^2-0.0516*D56-6.967)</f>
        <v>-2.6746358999999997</v>
      </c>
      <c r="M56" s="12"/>
    </row>
    <row r="57" spans="2:13" x14ac:dyDescent="0.3">
      <c r="B57" s="11"/>
      <c r="C57" s="63">
        <v>52</v>
      </c>
      <c r="D57" s="63">
        <f>(Observaciones!D57+Observaciones!E57)/2</f>
        <v>4.6999999999999993</v>
      </c>
      <c r="E57" s="120">
        <f t="shared" si="0"/>
        <v>0.85456279709437755</v>
      </c>
      <c r="F57" s="120">
        <f t="shared" si="3"/>
        <v>5.9797799714718242E-2</v>
      </c>
      <c r="G57" s="120">
        <f t="shared" si="1"/>
        <v>2.4899032999999999</v>
      </c>
      <c r="H57" s="120">
        <f>0.001013*Constantes!$D$6/(0.622*G57)</f>
        <v>4.8508361763348141E-2</v>
      </c>
      <c r="I57" s="120">
        <f t="shared" si="4"/>
        <v>0.27939594869492862</v>
      </c>
      <c r="J57" s="120">
        <f t="shared" si="2"/>
        <v>-0.20195420001543066</v>
      </c>
      <c r="K57" s="120">
        <f>(Constantes!$D$12/0.8)*(Constantes!$D$7*J57^2+Constantes!$D$8*J57+Constantes!$D$9)</f>
        <v>11.548970475894841</v>
      </c>
      <c r="L57" s="120">
        <f>(Constantes!$D$12/0.8)*(0.00376*D57^2-0.0516*D57-6.967)</f>
        <v>-2.6724230999999996</v>
      </c>
      <c r="M57" s="12"/>
    </row>
    <row r="58" spans="2:13" x14ac:dyDescent="0.3">
      <c r="B58" s="11"/>
      <c r="C58" s="63">
        <v>53</v>
      </c>
      <c r="D58" s="63">
        <f>(Observaciones!D58+Observaciones!E58)/2</f>
        <v>5.6</v>
      </c>
      <c r="E58" s="120">
        <f t="shared" si="0"/>
        <v>0.90991033080617656</v>
      </c>
      <c r="F58" s="120">
        <f t="shared" si="3"/>
        <v>6.3199773283672295E-2</v>
      </c>
      <c r="G58" s="120">
        <f t="shared" si="1"/>
        <v>2.4877783999999998</v>
      </c>
      <c r="H58" s="120">
        <f>0.001013*Constantes!$D$6/(0.622*G58)</f>
        <v>4.8549794480149178E-2</v>
      </c>
      <c r="I58" s="120">
        <f t="shared" si="4"/>
        <v>0.28643660704734913</v>
      </c>
      <c r="J58" s="120">
        <f t="shared" si="2"/>
        <v>-0.19580214060735746</v>
      </c>
      <c r="K58" s="120">
        <f>(Constantes!$D$12/0.8)*(Constantes!$D$7*J58^2+Constantes!$D$8*J58+Constantes!$D$9)</f>
        <v>11.535527500081477</v>
      </c>
      <c r="L58" s="120">
        <f>(Constantes!$D$12/0.8)*(0.00376*D58^2-0.0516*D58-6.967)</f>
        <v>-2.6767673999999992</v>
      </c>
      <c r="M58" s="12"/>
    </row>
    <row r="59" spans="2:13" x14ac:dyDescent="0.3">
      <c r="B59" s="11"/>
      <c r="C59" s="63">
        <v>54</v>
      </c>
      <c r="D59" s="63">
        <f>(Observaciones!D59+Observaciones!E59)/2</f>
        <v>5.9</v>
      </c>
      <c r="E59" s="120">
        <f t="shared" si="0"/>
        <v>0.9290490433608416</v>
      </c>
      <c r="F59" s="120">
        <f t="shared" si="3"/>
        <v>6.4369991730543294E-2</v>
      </c>
      <c r="G59" s="120">
        <f t="shared" si="1"/>
        <v>2.4870701</v>
      </c>
      <c r="H59" s="120">
        <f>0.001013*Constantes!$D$6/(0.622*G59)</f>
        <v>4.8563621118743031E-2</v>
      </c>
      <c r="I59" s="120">
        <f t="shared" si="4"/>
        <v>0.28876380129570045</v>
      </c>
      <c r="J59" s="120">
        <f t="shared" si="2"/>
        <v>-0.18959206079926599</v>
      </c>
      <c r="K59" s="120">
        <f>(Constantes!$D$12/0.8)*(Constantes!$D$7*J59^2+Constantes!$D$8*J59+Constantes!$D$9)</f>
        <v>11.521571396056952</v>
      </c>
      <c r="L59" s="120">
        <f>(Constantes!$D$12/0.8)*(0.00376*D59^2-0.0516*D59-6.967)</f>
        <v>-2.6777078999999997</v>
      </c>
      <c r="M59" s="12"/>
    </row>
    <row r="60" spans="2:13" x14ac:dyDescent="0.3">
      <c r="B60" s="11"/>
      <c r="C60" s="63">
        <v>55</v>
      </c>
      <c r="D60" s="63">
        <f>(Observaciones!D60+Observaciones!E60)/2</f>
        <v>5.5</v>
      </c>
      <c r="E60" s="120">
        <f t="shared" si="0"/>
        <v>0.90360844965772646</v>
      </c>
      <c r="F60" s="120">
        <f t="shared" si="3"/>
        <v>6.2813771829638612E-2</v>
      </c>
      <c r="G60" s="120">
        <f t="shared" si="1"/>
        <v>2.4880144999999998</v>
      </c>
      <c r="H60" s="120">
        <f>0.001013*Constantes!$D$6/(0.622*G60)</f>
        <v>4.8545187350055377E-2</v>
      </c>
      <c r="I60" s="120">
        <f t="shared" si="4"/>
        <v>0.28565862902483974</v>
      </c>
      <c r="J60" s="120">
        <f t="shared" si="2"/>
        <v>-0.18332580077182795</v>
      </c>
      <c r="K60" s="120">
        <f>(Constantes!$D$12/0.8)*(Constantes!$D$7*J60^2+Constantes!$D$8*J60+Constantes!$D$9)</f>
        <v>11.507095593235867</v>
      </c>
      <c r="L60" s="120">
        <f>(Constantes!$D$12/0.8)*(0.00376*D60^2-0.0516*D60-6.967)</f>
        <v>-2.6763974999999998</v>
      </c>
      <c r="M60" s="12"/>
    </row>
    <row r="61" spans="2:13" x14ac:dyDescent="0.3">
      <c r="B61" s="11"/>
      <c r="C61" s="63">
        <v>56</v>
      </c>
      <c r="D61" s="63">
        <f>(Observaciones!D61+Observaciones!E61)/2</f>
        <v>7</v>
      </c>
      <c r="E61" s="120">
        <f t="shared" si="0"/>
        <v>1.002294892855135</v>
      </c>
      <c r="F61" s="120">
        <f t="shared" si="3"/>
        <v>6.8820930073801245E-2</v>
      </c>
      <c r="G61" s="120">
        <f t="shared" si="1"/>
        <v>2.4844729999999999</v>
      </c>
      <c r="H61" s="120">
        <f>0.001013*Constantes!$D$6/(0.622*G61)</f>
        <v>4.8614386242939386E-2</v>
      </c>
      <c r="I61" s="120">
        <f t="shared" si="4"/>
        <v>0.29720634670559043</v>
      </c>
      <c r="J61" s="120">
        <f t="shared" si="2"/>
        <v>-0.17700521735312635</v>
      </c>
      <c r="K61" s="120">
        <f>(Constantes!$D$12/0.8)*(Constantes!$D$7*J61^2+Constantes!$D$8*J61+Constantes!$D$9)</f>
        <v>11.492093927899612</v>
      </c>
      <c r="L61" s="120">
        <f>(Constantes!$D$12/0.8)*(0.00376*D61^2-0.0516*D61-6.967)</f>
        <v>-2.6789849999999995</v>
      </c>
      <c r="M61" s="12"/>
    </row>
    <row r="62" spans="2:13" x14ac:dyDescent="0.3">
      <c r="B62" s="11"/>
      <c r="C62" s="63">
        <v>57</v>
      </c>
      <c r="D62" s="63">
        <f>(Observaciones!D62+Observaciones!E62)/2</f>
        <v>5.8</v>
      </c>
      <c r="E62" s="120">
        <f t="shared" si="0"/>
        <v>0.92263042375989668</v>
      </c>
      <c r="F62" s="120">
        <f t="shared" si="3"/>
        <v>6.3977874512489694E-2</v>
      </c>
      <c r="G62" s="120">
        <f t="shared" si="1"/>
        <v>2.4873061999999999</v>
      </c>
      <c r="H62" s="120">
        <f>0.001013*Constantes!$D$6/(0.622*G62)</f>
        <v>4.8559011364243919E-2</v>
      </c>
      <c r="I62" s="120">
        <f t="shared" si="4"/>
        <v>0.28798920389513999</v>
      </c>
      <c r="J62" s="120">
        <f t="shared" si="2"/>
        <v>-0.17063218346843756</v>
      </c>
      <c r="K62" s="120">
        <f>(Constantes!$D$12/0.8)*(Constantes!$D$7*J62^2+Constantes!$D$8*J62+Constantes!$D$9)</f>
        <v>11.476560657411932</v>
      </c>
      <c r="L62" s="120">
        <f>(Constantes!$D$12/0.8)*(0.00376*D62^2-0.0516*D62-6.967)</f>
        <v>-2.6774225999999994</v>
      </c>
      <c r="M62" s="12"/>
    </row>
    <row r="63" spans="2:13" x14ac:dyDescent="0.3">
      <c r="B63" s="11"/>
      <c r="C63" s="63">
        <v>58</v>
      </c>
      <c r="D63" s="63">
        <f>(Observaciones!D63+Observaciones!E63)/2</f>
        <v>7.4</v>
      </c>
      <c r="E63" s="120">
        <f t="shared" si="0"/>
        <v>1.0301640094775164</v>
      </c>
      <c r="F63" s="120">
        <f t="shared" si="3"/>
        <v>7.0503453113465397E-2</v>
      </c>
      <c r="G63" s="120">
        <f t="shared" si="1"/>
        <v>2.4835286000000001</v>
      </c>
      <c r="H63" s="120">
        <f>0.001013*Constantes!$D$6/(0.622*G63)</f>
        <v>4.8632872612038511E-2</v>
      </c>
      <c r="I63" s="120">
        <f t="shared" si="4"/>
        <v>0.3002393187005778</v>
      </c>
      <c r="J63" s="120">
        <f t="shared" si="2"/>
        <v>-0.16420858758524295</v>
      </c>
      <c r="K63" s="120">
        <f>(Constantes!$D$12/0.8)*(Constantes!$D$7*J63^2+Constantes!$D$8*J63+Constantes!$D$9)</f>
        <v>11.46049047399536</v>
      </c>
      <c r="L63" s="120">
        <f>(Constantes!$D$12/0.8)*(0.00376*D63^2-0.0516*D63-6.967)</f>
        <v>-2.6786033999999996</v>
      </c>
      <c r="M63" s="12"/>
    </row>
    <row r="64" spans="2:13" x14ac:dyDescent="0.3">
      <c r="B64" s="11"/>
      <c r="C64" s="63">
        <v>59</v>
      </c>
      <c r="D64" s="63">
        <f>(Observaciones!D64+Observaciones!E64)/2</f>
        <v>7.9</v>
      </c>
      <c r="E64" s="120">
        <f t="shared" si="0"/>
        <v>1.0659584934446342</v>
      </c>
      <c r="F64" s="120">
        <f t="shared" si="3"/>
        <v>7.2655971922512746E-2</v>
      </c>
      <c r="G64" s="120">
        <f t="shared" si="1"/>
        <v>2.4823480999999998</v>
      </c>
      <c r="H64" s="120">
        <f>0.001013*Constantes!$D$6/(0.622*G64)</f>
        <v>4.8656000353920689E-2</v>
      </c>
      <c r="I64" s="120">
        <f t="shared" si="4"/>
        <v>0.30400135246891019</v>
      </c>
      <c r="J64" s="120">
        <f t="shared" si="2"/>
        <v>-0.15773633315363528</v>
      </c>
      <c r="K64" s="120">
        <f>(Constantes!$D$12/0.8)*(Constantes!$D$7*J64^2+Constantes!$D$8*J64+Constantes!$D$9)</f>
        <v>11.44387851805006</v>
      </c>
      <c r="L64" s="120">
        <f>(Constantes!$D$12/0.8)*(0.00376*D64^2-0.0516*D64-6.967)</f>
        <v>-2.6774918999999993</v>
      </c>
      <c r="M64" s="12"/>
    </row>
    <row r="65" spans="2:13" x14ac:dyDescent="0.3">
      <c r="B65" s="11"/>
      <c r="C65" s="63">
        <v>60</v>
      </c>
      <c r="D65" s="63">
        <f>(Observaciones!D65+Observaciones!E65)/2</f>
        <v>7.3</v>
      </c>
      <c r="E65" s="120">
        <f t="shared" si="0"/>
        <v>1.0231335151775351</v>
      </c>
      <c r="F65" s="120">
        <f t="shared" si="3"/>
        <v>7.0079558950811582E-2</v>
      </c>
      <c r="G65" s="120">
        <f t="shared" si="1"/>
        <v>2.4837647</v>
      </c>
      <c r="H65" s="120">
        <f>0.001013*Constantes!$D$6/(0.622*G65)</f>
        <v>4.8628249701815292E-2</v>
      </c>
      <c r="I65" s="120">
        <f t="shared" si="4"/>
        <v>0.29948299425174468</v>
      </c>
      <c r="J65" s="120">
        <f t="shared" si="2"/>
        <v>-0.15121733804228529</v>
      </c>
      <c r="K65" s="120">
        <f>(Constantes!$D$12/0.8)*(Constantes!$D$7*J65^2+Constantes!$D$8*J65+Constantes!$D$9)</f>
        <v>11.426720390997277</v>
      </c>
      <c r="L65" s="120">
        <f>(Constantes!$D$12/0.8)*(0.00376*D65^2-0.0516*D65-6.967)</f>
        <v>-2.6787410999999994</v>
      </c>
      <c r="M65" s="12"/>
    </row>
    <row r="66" spans="2:13" x14ac:dyDescent="0.3">
      <c r="B66" s="11"/>
      <c r="C66" s="63">
        <v>61</v>
      </c>
      <c r="D66" s="63">
        <f>(Observaciones!D66+Observaciones!E66)/2</f>
        <v>6.7</v>
      </c>
      <c r="E66" s="120">
        <f t="shared" si="0"/>
        <v>0.98183101730388156</v>
      </c>
      <c r="F66" s="120">
        <f t="shared" si="3"/>
        <v>6.7581690219552987E-2</v>
      </c>
      <c r="G66" s="120">
        <f t="shared" si="1"/>
        <v>2.4851812999999998</v>
      </c>
      <c r="H66" s="120">
        <f>0.001013*Constantes!$D$6/(0.622*G66)</f>
        <v>4.8600530686495329E-2</v>
      </c>
      <c r="I66" s="120">
        <f t="shared" si="4"/>
        <v>0.29491838247160718</v>
      </c>
      <c r="J66" s="120">
        <f t="shared" si="2"/>
        <v>-0.14465353397013597</v>
      </c>
      <c r="K66" s="120">
        <f>(Constantes!$D$12/0.8)*(Constantes!$D$7*J66^2+Constantes!$D$8*J66+Constantes!$D$9)</f>
        <v>11.40901216763004</v>
      </c>
      <c r="L66" s="120">
        <f>(Constantes!$D$12/0.8)*(0.00376*D66^2-0.0516*D66-6.967)</f>
        <v>-2.6789750999999993</v>
      </c>
      <c r="M66" s="12"/>
    </row>
    <row r="67" spans="2:13" x14ac:dyDescent="0.3">
      <c r="B67" s="11"/>
      <c r="C67" s="63">
        <v>62</v>
      </c>
      <c r="D67" s="63">
        <f>(Observaciones!D67+Observaciones!E67)/2</f>
        <v>5.9</v>
      </c>
      <c r="E67" s="120">
        <f t="shared" si="0"/>
        <v>0.9290490433608416</v>
      </c>
      <c r="F67" s="120">
        <f t="shared" si="3"/>
        <v>6.4369991730543294E-2</v>
      </c>
      <c r="G67" s="120">
        <f t="shared" si="1"/>
        <v>2.4870701</v>
      </c>
      <c r="H67" s="120">
        <f>0.001013*Constantes!$D$6/(0.622*G67)</f>
        <v>4.8563621118743031E-2</v>
      </c>
      <c r="I67" s="120">
        <f t="shared" si="4"/>
        <v>0.28876380129570045</v>
      </c>
      <c r="J67" s="120">
        <f t="shared" si="2"/>
        <v>-0.13804686593399232</v>
      </c>
      <c r="K67" s="120">
        <f>(Constantes!$D$12/0.8)*(Constantes!$D$7*J67^2+Constantes!$D$8*J67+Constantes!$D$9)</f>
        <v>11.390750407954364</v>
      </c>
      <c r="L67" s="120">
        <f>(Constantes!$D$12/0.8)*(0.00376*D67^2-0.0516*D67-6.967)</f>
        <v>-2.6777078999999997</v>
      </c>
      <c r="M67" s="12"/>
    </row>
    <row r="68" spans="2:13" x14ac:dyDescent="0.3">
      <c r="B68" s="11"/>
      <c r="C68" s="63">
        <v>63</v>
      </c>
      <c r="D68" s="63">
        <f>(Observaciones!D68+Observaciones!E68)/2</f>
        <v>7.5</v>
      </c>
      <c r="E68" s="120">
        <f t="shared" si="0"/>
        <v>1.0372370108957141</v>
      </c>
      <c r="F68" s="120">
        <f t="shared" si="3"/>
        <v>7.0929538162582961E-2</v>
      </c>
      <c r="G68" s="120">
        <f t="shared" si="1"/>
        <v>2.4832924999999997</v>
      </c>
      <c r="H68" s="120">
        <f>0.001013*Constantes!$D$6/(0.622*G68)</f>
        <v>4.8637496401311715E-2</v>
      </c>
      <c r="I68" s="120">
        <f t="shared" si="4"/>
        <v>0.30099434901756567</v>
      </c>
      <c r="J68" s="120">
        <f t="shared" si="2"/>
        <v>-0.13139929163217703</v>
      </c>
      <c r="K68" s="120">
        <f>(Constantes!$D$12/0.8)*(Constantes!$D$7*J68^2+Constantes!$D$8*J68+Constantes!$D$9)</f>
        <v>11.371932168504792</v>
      </c>
      <c r="L68" s="120">
        <f>(Constantes!$D$12/0.8)*(0.00376*D68^2-0.0516*D68-6.967)</f>
        <v>-2.6784374999999998</v>
      </c>
      <c r="M68" s="12"/>
    </row>
    <row r="69" spans="2:13" x14ac:dyDescent="0.3">
      <c r="B69" s="11"/>
      <c r="C69" s="63">
        <v>64</v>
      </c>
      <c r="D69" s="63">
        <f>(Observaciones!D69+Observaciones!E69)/2</f>
        <v>3.8000000000000003</v>
      </c>
      <c r="E69" s="120">
        <f t="shared" si="0"/>
        <v>0.80220597314586006</v>
      </c>
      <c r="F69" s="120">
        <f t="shared" si="3"/>
        <v>5.6554012654769156E-2</v>
      </c>
      <c r="G69" s="120">
        <f t="shared" si="1"/>
        <v>2.4920282</v>
      </c>
      <c r="H69" s="120">
        <f>0.001013*Constantes!$D$6/(0.622*G69)</f>
        <v>4.8466999704158381E-2</v>
      </c>
      <c r="I69" s="120">
        <f t="shared" si="4"/>
        <v>0.27227315064879981</v>
      </c>
      <c r="J69" s="120">
        <f t="shared" si="2"/>
        <v>-0.12471278088442223</v>
      </c>
      <c r="K69" s="120">
        <f>(Constantes!$D$12/0.8)*(Constantes!$D$7*J69^2+Constantes!$D$8*J69+Constantes!$D$9)</f>
        <v>11.352555013118737</v>
      </c>
      <c r="L69" s="120">
        <f>(Constantes!$D$12/0.8)*(0.00376*D69^2-0.0516*D69-6.967)</f>
        <v>-2.6657945999999995</v>
      </c>
      <c r="M69" s="12"/>
    </row>
    <row r="70" spans="2:13" x14ac:dyDescent="0.3">
      <c r="B70" s="11"/>
      <c r="C70" s="63">
        <v>65</v>
      </c>
      <c r="D70" s="63">
        <f>(Observaciones!D70+Observaciones!E70)/2</f>
        <v>6.2</v>
      </c>
      <c r="E70" s="120">
        <f t="shared" si="0"/>
        <v>0.94854165981127081</v>
      </c>
      <c r="F70" s="120">
        <f t="shared" si="3"/>
        <v>6.5558715041284285E-2</v>
      </c>
      <c r="G70" s="120">
        <f t="shared" si="1"/>
        <v>2.4863618000000001</v>
      </c>
      <c r="H70" s="120">
        <f>0.001013*Constantes!$D$6/(0.622*G70)</f>
        <v>4.8577455635038451E-2</v>
      </c>
      <c r="I70" s="120">
        <f t="shared" si="4"/>
        <v>0.29108066300250851</v>
      </c>
      <c r="J70" s="120">
        <f t="shared" si="2"/>
        <v>-0.11798931504816906</v>
      </c>
      <c r="K70" s="120">
        <f>(Constantes!$D$12/0.8)*(Constantes!$D$7*J70^2+Constantes!$D$8*J70+Constantes!$D$9)</f>
        <v>11.332617023154661</v>
      </c>
      <c r="L70" s="120">
        <f>(Constantes!$D$12/0.8)*(0.00376*D70^2-0.0516*D70-6.967)</f>
        <v>-2.6783945999999994</v>
      </c>
      <c r="M70" s="12"/>
    </row>
    <row r="71" spans="2:13" x14ac:dyDescent="0.3">
      <c r="B71" s="11"/>
      <c r="C71" s="63">
        <v>66</v>
      </c>
      <c r="D71" s="63">
        <f>(Observaciones!D71+Observaciones!E71)/2</f>
        <v>6.5</v>
      </c>
      <c r="E71" s="120">
        <f t="shared" ref="E71:E134" si="5">EXP((16.78*D71-116.9)/(D71+237.3))</f>
        <v>0.96839376835916013</v>
      </c>
      <c r="F71" s="120">
        <f t="shared" ref="F71:F134" si="6">4098*E71/((D71+237.3)^2)</f>
        <v>6.6766181325348339E-2</v>
      </c>
      <c r="G71" s="120">
        <f t="shared" ref="G71:G134" si="7">2.501-0.002361*D71</f>
        <v>2.4856534999999997</v>
      </c>
      <c r="H71" s="120">
        <f>0.001013*Constantes!$D$6/(0.622*G71)</f>
        <v>4.8591298035769816E-2</v>
      </c>
      <c r="I71" s="120">
        <f t="shared" ref="I71:I134" si="8">IF(D71&gt;0,1.26*F71/(G71*(F71+H71)),0)</f>
        <v>0.29338691261428851</v>
      </c>
      <c r="J71" s="120">
        <f t="shared" ref="J71:J134" si="9">0.409*SIN(2*PI()*(C71-82)/365)</f>
        <v>-0.11123088643144916</v>
      </c>
      <c r="K71" s="120">
        <f>(Constantes!$D$12/0.8)*(Constantes!$D$7*J71^2+Constantes!$D$8*J71+Constantes!$D$9)</f>
        <v>11.312116807139837</v>
      </c>
      <c r="L71" s="120">
        <f>(Constantes!$D$12/0.8)*(0.00376*D71^2-0.0516*D71-6.967)</f>
        <v>-2.6788274999999997</v>
      </c>
      <c r="M71" s="12"/>
    </row>
    <row r="72" spans="2:13" x14ac:dyDescent="0.3">
      <c r="B72" s="11"/>
      <c r="C72" s="63">
        <v>67</v>
      </c>
      <c r="D72" s="63">
        <f>(Observaciones!D72+Observaciones!E72)/2</f>
        <v>6.2</v>
      </c>
      <c r="E72" s="120">
        <f t="shared" si="5"/>
        <v>0.94854165981127081</v>
      </c>
      <c r="F72" s="120">
        <f t="shared" si="6"/>
        <v>6.5558715041284285E-2</v>
      </c>
      <c r="G72" s="120">
        <f t="shared" si="7"/>
        <v>2.4863618000000001</v>
      </c>
      <c r="H72" s="120">
        <f>0.001013*Constantes!$D$6/(0.622*G72)</f>
        <v>4.8577455635038451E-2</v>
      </c>
      <c r="I72" s="120">
        <f t="shared" si="8"/>
        <v>0.29108066300250851</v>
      </c>
      <c r="J72" s="120">
        <f t="shared" si="9"/>
        <v>-0.10443949770252046</v>
      </c>
      <c r="K72" s="120">
        <f>(Constantes!$D$12/0.8)*(Constantes!$D$7*J72^2+Constantes!$D$8*J72+Constantes!$D$9)</f>
        <v>11.291053509834068</v>
      </c>
      <c r="L72" s="120">
        <f>(Constantes!$D$12/0.8)*(0.00376*D72^2-0.0516*D72-6.967)</f>
        <v>-2.6783945999999994</v>
      </c>
      <c r="M72" s="12"/>
    </row>
    <row r="73" spans="2:13" x14ac:dyDescent="0.3">
      <c r="B73" s="11"/>
      <c r="C73" s="63">
        <v>68</v>
      </c>
      <c r="D73" s="63">
        <f>(Observaciones!D73+Observaciones!E73)/2</f>
        <v>5.7</v>
      </c>
      <c r="E73" s="120">
        <f t="shared" si="5"/>
        <v>0.9162509210196762</v>
      </c>
      <c r="F73" s="120">
        <f t="shared" si="6"/>
        <v>6.358780460869165E-2</v>
      </c>
      <c r="G73" s="120">
        <f t="shared" si="7"/>
        <v>2.4875422999999999</v>
      </c>
      <c r="H73" s="120">
        <f>0.001013*Constantes!$D$6/(0.622*G73)</f>
        <v>4.8554402484795679E-2</v>
      </c>
      <c r="I73" s="120">
        <f t="shared" si="8"/>
        <v>0.28721346892523625</v>
      </c>
      <c r="J73" s="120">
        <f t="shared" si="9"/>
        <v>-9.7617161296433594E-2</v>
      </c>
      <c r="K73" s="120">
        <f>(Constantes!$D$12/0.8)*(Constantes!$D$7*J73^2+Constantes!$D$8*J73+Constantes!$D$9)</f>
        <v>11.269426820696417</v>
      </c>
      <c r="L73" s="120">
        <f>(Constantes!$D$12/0.8)*(0.00376*D73^2-0.0516*D73-6.967)</f>
        <v>-2.6771090999999996</v>
      </c>
      <c r="M73" s="12"/>
    </row>
    <row r="74" spans="2:13" x14ac:dyDescent="0.3">
      <c r="B74" s="11"/>
      <c r="C74" s="63">
        <v>69</v>
      </c>
      <c r="D74" s="63">
        <f>(Observaciones!D74+Observaciones!E74)/2</f>
        <v>6.3999999999999995</v>
      </c>
      <c r="E74" s="120">
        <f t="shared" si="5"/>
        <v>0.96173610737939708</v>
      </c>
      <c r="F74" s="120">
        <f t="shared" si="6"/>
        <v>6.6361595220328126E-2</v>
      </c>
      <c r="G74" s="120">
        <f t="shared" si="7"/>
        <v>2.4858895999999997</v>
      </c>
      <c r="H74" s="120">
        <f>0.001013*Constantes!$D$6/(0.622*G74)</f>
        <v>4.8586683025728238E-2</v>
      </c>
      <c r="I74" s="120">
        <f t="shared" si="8"/>
        <v>0.29261935877885276</v>
      </c>
      <c r="J74" s="120">
        <f t="shared" si="9"/>
        <v>-9.0765898818703686E-2</v>
      </c>
      <c r="K74" s="120">
        <f>(Constantes!$D$12/0.8)*(Constantes!$D$7*J74^2+Constantes!$D$8*J74+Constantes!$D$9)</f>
        <v>11.247236981742697</v>
      </c>
      <c r="L74" s="120">
        <f>(Constantes!$D$12/0.8)*(0.00376*D74^2-0.0516*D74-6.967)</f>
        <v>-2.6787113999999992</v>
      </c>
      <c r="M74" s="12"/>
    </row>
    <row r="75" spans="2:13" x14ac:dyDescent="0.3">
      <c r="B75" s="11"/>
      <c r="C75" s="63">
        <v>70</v>
      </c>
      <c r="D75" s="63">
        <f>(Observaciones!D75+Observaciones!E75)/2</f>
        <v>6.7</v>
      </c>
      <c r="E75" s="120">
        <f t="shared" si="5"/>
        <v>0.98183101730388156</v>
      </c>
      <c r="F75" s="120">
        <f t="shared" si="6"/>
        <v>6.7581690219552987E-2</v>
      </c>
      <c r="G75" s="120">
        <f t="shared" si="7"/>
        <v>2.4851812999999998</v>
      </c>
      <c r="H75" s="120">
        <f>0.001013*Constantes!$D$6/(0.622*G75)</f>
        <v>4.8600530686495329E-2</v>
      </c>
      <c r="I75" s="120">
        <f t="shared" si="8"/>
        <v>0.29491838247160718</v>
      </c>
      <c r="J75" s="120">
        <f t="shared" si="9"/>
        <v>-8.3887740446265249E-2</v>
      </c>
      <c r="K75" s="120">
        <f>(Constantes!$D$12/0.8)*(Constantes!$D$7*J75^2+Constantes!$D$8*J75+Constantes!$D$9)</f>
        <v>11.224484794782224</v>
      </c>
      <c r="L75" s="120">
        <f>(Constantes!$D$12/0.8)*(0.00376*D75^2-0.0516*D75-6.967)</f>
        <v>-2.6789750999999993</v>
      </c>
      <c r="M75" s="12"/>
    </row>
    <row r="76" spans="2:13" x14ac:dyDescent="0.3">
      <c r="B76" s="11"/>
      <c r="C76" s="63">
        <v>71</v>
      </c>
      <c r="D76" s="63">
        <f>(Observaciones!D76+Observaciones!E76)/2</f>
        <v>4.2</v>
      </c>
      <c r="E76" s="120">
        <f t="shared" si="5"/>
        <v>0.82511551517269466</v>
      </c>
      <c r="F76" s="120">
        <f t="shared" si="6"/>
        <v>5.797655922358453E-2</v>
      </c>
      <c r="G76" s="120">
        <f t="shared" si="7"/>
        <v>2.4910837999999997</v>
      </c>
      <c r="H76" s="120">
        <f>0.001013*Constantes!$D$6/(0.622*G76)</f>
        <v>4.8485374129988865E-2</v>
      </c>
      <c r="I76" s="120">
        <f t="shared" si="8"/>
        <v>0.27544842685092108</v>
      </c>
      <c r="J76" s="120">
        <f t="shared" si="9"/>
        <v>-7.6984724325886864E-2</v>
      </c>
      <c r="K76" s="120">
        <f>(Constantes!$D$12/0.8)*(Constantes!$D$7*J76^2+Constantes!$D$8*J76+Constantes!$D$9)</f>
        <v>11.201171628022983</v>
      </c>
      <c r="L76" s="120">
        <f>(Constantes!$D$12/0.8)*(0.00376*D76^2-0.0516*D76-6.967)</f>
        <v>-2.6690225999999995</v>
      </c>
      <c r="M76" s="12"/>
    </row>
    <row r="77" spans="2:13" x14ac:dyDescent="0.3">
      <c r="B77" s="11"/>
      <c r="C77" s="63">
        <v>72</v>
      </c>
      <c r="D77" s="63">
        <f>(Observaciones!D77+Observaciones!E77)/2</f>
        <v>6.2</v>
      </c>
      <c r="E77" s="120">
        <f t="shared" si="5"/>
        <v>0.94854165981127081</v>
      </c>
      <c r="F77" s="120">
        <f t="shared" si="6"/>
        <v>6.5558715041284285E-2</v>
      </c>
      <c r="G77" s="120">
        <f t="shared" si="7"/>
        <v>2.4863618000000001</v>
      </c>
      <c r="H77" s="120">
        <f>0.001013*Constantes!$D$6/(0.622*G77)</f>
        <v>4.8577455635038451E-2</v>
      </c>
      <c r="I77" s="120">
        <f t="shared" si="8"/>
        <v>0.29108066300250851</v>
      </c>
      <c r="J77" s="120">
        <f t="shared" si="9"/>
        <v>-7.0058895970224327E-2</v>
      </c>
      <c r="K77" s="120">
        <f>(Constantes!$D$12/0.8)*(Constantes!$D$7*J77^2+Constantes!$D$8*J77+Constantes!$D$9)</f>
        <v>11.177299422035169</v>
      </c>
      <c r="L77" s="120">
        <f>(Constantes!$D$12/0.8)*(0.00376*D77^2-0.0516*D77-6.967)</f>
        <v>-2.6783945999999994</v>
      </c>
      <c r="M77" s="12"/>
    </row>
    <row r="78" spans="2:13" x14ac:dyDescent="0.3">
      <c r="B78" s="11"/>
      <c r="C78" s="63">
        <v>73</v>
      </c>
      <c r="D78" s="63">
        <f>(Observaciones!D78+Observaciones!E78)/2</f>
        <v>5.9</v>
      </c>
      <c r="E78" s="120">
        <f t="shared" si="5"/>
        <v>0.9290490433608416</v>
      </c>
      <c r="F78" s="120">
        <f t="shared" si="6"/>
        <v>6.4369991730543294E-2</v>
      </c>
      <c r="G78" s="120">
        <f t="shared" si="7"/>
        <v>2.4870701</v>
      </c>
      <c r="H78" s="120">
        <f>0.001013*Constantes!$D$6/(0.622*G78)</f>
        <v>4.8563621118743031E-2</v>
      </c>
      <c r="I78" s="120">
        <f t="shared" si="8"/>
        <v>0.28876380129570045</v>
      </c>
      <c r="J78" s="120">
        <f t="shared" si="9"/>
        <v>-6.3112307651690999E-2</v>
      </c>
      <c r="K78" s="120">
        <f>(Constantes!$D$12/0.8)*(Constantes!$D$7*J78^2+Constantes!$D$8*J78+Constantes!$D$9)</f>
        <v>11.152870695063768</v>
      </c>
      <c r="L78" s="120">
        <f>(Constantes!$D$12/0.8)*(0.00376*D78^2-0.0516*D78-6.967)</f>
        <v>-2.6777078999999997</v>
      </c>
      <c r="M78" s="12"/>
    </row>
    <row r="79" spans="2:13" x14ac:dyDescent="0.3">
      <c r="B79" s="11"/>
      <c r="C79" s="63">
        <v>74</v>
      </c>
      <c r="D79" s="63">
        <f>(Observaciones!D79+Observaciones!E79)/2</f>
        <v>6.4</v>
      </c>
      <c r="E79" s="120">
        <f t="shared" si="5"/>
        <v>0.96173610737939708</v>
      </c>
      <c r="F79" s="120">
        <f t="shared" si="6"/>
        <v>6.6361595220328126E-2</v>
      </c>
      <c r="G79" s="120">
        <f t="shared" si="7"/>
        <v>2.4858895999999997</v>
      </c>
      <c r="H79" s="120">
        <f>0.001013*Constantes!$D$6/(0.622*G79)</f>
        <v>4.8586683025728238E-2</v>
      </c>
      <c r="I79" s="120">
        <f t="shared" si="8"/>
        <v>0.29261935877885276</v>
      </c>
      <c r="J79" s="120">
        <f t="shared" si="9"/>
        <v>-5.6147017794325293E-2</v>
      </c>
      <c r="K79" s="120">
        <f>(Constantes!$D$12/0.8)*(Constantes!$D$7*J79^2+Constantes!$D$8*J79+Constantes!$D$9)</f>
        <v>11.127888547681653</v>
      </c>
      <c r="L79" s="120">
        <f>(Constantes!$D$12/0.8)*(0.00376*D79^2-0.0516*D79-6.967)</f>
        <v>-2.6787113999999992</v>
      </c>
      <c r="M79" s="12"/>
    </row>
    <row r="80" spans="2:13" x14ac:dyDescent="0.3">
      <c r="B80" s="11"/>
      <c r="C80" s="63">
        <v>75</v>
      </c>
      <c r="D80" s="63">
        <f>(Observaciones!D80+Observaciones!E80)/2</f>
        <v>5.2</v>
      </c>
      <c r="E80" s="120">
        <f t="shared" si="5"/>
        <v>0.88493303901287812</v>
      </c>
      <c r="F80" s="120">
        <f t="shared" si="6"/>
        <v>6.1667860029754905E-2</v>
      </c>
      <c r="G80" s="120">
        <f t="shared" si="7"/>
        <v>2.4887227999999997</v>
      </c>
      <c r="H80" s="120">
        <f>0.001013*Constantes!$D$6/(0.622*G80)</f>
        <v>4.8531371204601152E-2</v>
      </c>
      <c r="I80" s="120">
        <f t="shared" si="8"/>
        <v>0.2833181072479638</v>
      </c>
      <c r="J80" s="120">
        <f t="shared" si="9"/>
        <v>-4.9165090363835255E-2</v>
      </c>
      <c r="K80" s="120">
        <f>(Constantes!$D$12/0.8)*(Constantes!$D$7*J80^2+Constantes!$D$8*J80+Constantes!$D$9)</f>
        <v>11.102356666775384</v>
      </c>
      <c r="L80" s="120">
        <f>(Constantes!$D$12/0.8)*(0.00376*D80^2-0.0516*D80-6.967)</f>
        <v>-2.6751185999999998</v>
      </c>
      <c r="M80" s="12"/>
    </row>
    <row r="81" spans="2:13" x14ac:dyDescent="0.3">
      <c r="B81" s="11"/>
      <c r="C81" s="63">
        <v>76</v>
      </c>
      <c r="D81" s="63">
        <f>(Observaciones!D81+Observaciones!E81)/2</f>
        <v>6.6</v>
      </c>
      <c r="E81" s="120">
        <f t="shared" si="5"/>
        <v>0.97509200119637596</v>
      </c>
      <c r="F81" s="120">
        <f t="shared" si="6"/>
        <v>6.7172876672191351E-2</v>
      </c>
      <c r="G81" s="120">
        <f t="shared" si="7"/>
        <v>2.4854173999999998</v>
      </c>
      <c r="H81" s="120">
        <f>0.001013*Constantes!$D$6/(0.622*G81)</f>
        <v>4.8595913922608876E-2</v>
      </c>
      <c r="I81" s="120">
        <f t="shared" si="8"/>
        <v>0.29415325712459833</v>
      </c>
      <c r="J81" s="120">
        <f t="shared" si="9"/>
        <v>-4.2168594256000849E-2</v>
      </c>
      <c r="K81" s="120">
        <f>(Constantes!$D$12/0.8)*(Constantes!$D$7*J81^2+Constantes!$D$8*J81+Constantes!$D$9)</f>
        <v>11.076279328856737</v>
      </c>
      <c r="L81" s="120">
        <f>(Constantes!$D$12/0.8)*(0.00376*D81^2-0.0516*D81-6.967)</f>
        <v>-2.6789153999999997</v>
      </c>
      <c r="M81" s="12"/>
    </row>
    <row r="82" spans="2:13" x14ac:dyDescent="0.3">
      <c r="B82" s="11"/>
      <c r="C82" s="63">
        <v>77</v>
      </c>
      <c r="D82" s="63">
        <f>(Observaciones!D82+Observaciones!E82)/2</f>
        <v>6.5</v>
      </c>
      <c r="E82" s="120">
        <f t="shared" si="5"/>
        <v>0.96839376835916013</v>
      </c>
      <c r="F82" s="120">
        <f t="shared" si="6"/>
        <v>6.6766181325348339E-2</v>
      </c>
      <c r="G82" s="120">
        <f t="shared" si="7"/>
        <v>2.4856534999999997</v>
      </c>
      <c r="H82" s="120">
        <f>0.001013*Constantes!$D$6/(0.622*G82)</f>
        <v>4.8591298035769816E-2</v>
      </c>
      <c r="I82" s="120">
        <f t="shared" si="8"/>
        <v>0.29338691261428851</v>
      </c>
      <c r="J82" s="120">
        <f t="shared" si="9"/>
        <v>-3.5159602683615607E-2</v>
      </c>
      <c r="K82" s="120">
        <f>(Constantes!$D$12/0.8)*(Constantes!$D$7*J82^2+Constantes!$D$8*J82+Constantes!$D$9)</f>
        <v>11.049661402693765</v>
      </c>
      <c r="L82" s="120">
        <f>(Constantes!$D$12/0.8)*(0.00376*D82^2-0.0516*D82-6.967)</f>
        <v>-2.6788274999999997</v>
      </c>
      <c r="M82" s="12"/>
    </row>
    <row r="83" spans="2:13" x14ac:dyDescent="0.3">
      <c r="B83" s="11"/>
      <c r="C83" s="63">
        <v>78</v>
      </c>
      <c r="D83" s="63">
        <f>(Observaciones!D83+Observaciones!E83)/2</f>
        <v>6.9</v>
      </c>
      <c r="E83" s="120">
        <f t="shared" si="5"/>
        <v>0.99543224947116915</v>
      </c>
      <c r="F83" s="120">
        <f t="shared" si="6"/>
        <v>6.8405707891264905E-2</v>
      </c>
      <c r="G83" s="120">
        <f t="shared" si="7"/>
        <v>2.4847090999999999</v>
      </c>
      <c r="H83" s="120">
        <f>0.001013*Constantes!$D$6/(0.622*G83)</f>
        <v>4.8609766846410454E-2</v>
      </c>
      <c r="I83" s="120">
        <f t="shared" si="8"/>
        <v>0.29644493684108758</v>
      </c>
      <c r="J83" s="120">
        <f t="shared" si="9"/>
        <v>-2.8140192562148822E-2</v>
      </c>
      <c r="K83" s="120">
        <f>(Constantes!$D$12/0.8)*(Constantes!$D$7*J83^2+Constantes!$D$8*J83+Constantes!$D$9)</f>
        <v>11.022508351255974</v>
      </c>
      <c r="L83" s="120">
        <f>(Constantes!$D$12/0.8)*(0.00376*D83^2-0.0516*D83-6.967)</f>
        <v>-2.6790098999999996</v>
      </c>
      <c r="M83" s="12"/>
    </row>
    <row r="84" spans="2:13" x14ac:dyDescent="0.3">
      <c r="B84" s="11"/>
      <c r="C84" s="63">
        <v>79</v>
      </c>
      <c r="D84" s="63">
        <f>(Observaciones!D84+Observaciones!E84)/2</f>
        <v>5.8000000000000007</v>
      </c>
      <c r="E84" s="120">
        <f t="shared" si="5"/>
        <v>0.92263042375989679</v>
      </c>
      <c r="F84" s="120">
        <f t="shared" si="6"/>
        <v>6.3977874512489707E-2</v>
      </c>
      <c r="G84" s="120">
        <f t="shared" si="7"/>
        <v>2.4873061999999999</v>
      </c>
      <c r="H84" s="120">
        <f>0.001013*Constantes!$D$6/(0.622*G84)</f>
        <v>4.8559011364243919E-2</v>
      </c>
      <c r="I84" s="120">
        <f t="shared" si="8"/>
        <v>0.28798920389513993</v>
      </c>
      <c r="J84" s="120">
        <f t="shared" si="9"/>
        <v>-2.1112443894310787E-2</v>
      </c>
      <c r="K84" s="120">
        <f>(Constantes!$D$12/0.8)*(Constantes!$D$7*J84^2+Constantes!$D$8*J84+Constantes!$D$9)</f>
        <v>10.994826232969041</v>
      </c>
      <c r="L84" s="120">
        <f>(Constantes!$D$12/0.8)*(0.00376*D84^2-0.0516*D84-6.967)</f>
        <v>-2.6774225999999994</v>
      </c>
      <c r="M84" s="12"/>
    </row>
    <row r="85" spans="2:13" x14ac:dyDescent="0.3">
      <c r="B85" s="11"/>
      <c r="C85" s="63">
        <v>80</v>
      </c>
      <c r="D85" s="63">
        <f>(Observaciones!D85+Observaciones!E85)/2</f>
        <v>5.7</v>
      </c>
      <c r="E85" s="120">
        <f t="shared" si="5"/>
        <v>0.9162509210196762</v>
      </c>
      <c r="F85" s="120">
        <f t="shared" si="6"/>
        <v>6.358780460869165E-2</v>
      </c>
      <c r="G85" s="120">
        <f t="shared" si="7"/>
        <v>2.4875422999999999</v>
      </c>
      <c r="H85" s="120">
        <f>0.001013*Constantes!$D$6/(0.622*G85)</f>
        <v>4.8554402484795679E-2</v>
      </c>
      <c r="I85" s="120">
        <f t="shared" si="8"/>
        <v>0.28721346892523625</v>
      </c>
      <c r="J85" s="120">
        <f t="shared" si="9"/>
        <v>-1.4078439153703007E-2</v>
      </c>
      <c r="K85" s="120">
        <f>(Constantes!$D$12/0.8)*(Constantes!$D$7*J85^2+Constantes!$D$8*J85+Constantes!$D$9)</f>
        <v>10.966621702275281</v>
      </c>
      <c r="L85" s="120">
        <f>(Constantes!$D$12/0.8)*(0.00376*D85^2-0.0516*D85-6.967)</f>
        <v>-2.6771090999999996</v>
      </c>
      <c r="M85" s="12"/>
    </row>
    <row r="86" spans="2:13" x14ac:dyDescent="0.3">
      <c r="B86" s="11"/>
      <c r="C86" s="63">
        <v>81</v>
      </c>
      <c r="D86" s="63">
        <f>(Observaciones!D86+Observaciones!E86)/2</f>
        <v>6</v>
      </c>
      <c r="E86" s="120">
        <f t="shared" si="5"/>
        <v>0.93550698503161778</v>
      </c>
      <c r="F86" s="120">
        <f t="shared" si="6"/>
        <v>6.4764165026061693E-2</v>
      </c>
      <c r="G86" s="120">
        <f t="shared" si="7"/>
        <v>2.486834</v>
      </c>
      <c r="H86" s="120">
        <f>0.001013*Constantes!$D$6/(0.622*G86)</f>
        <v>4.8568231748542266E-2</v>
      </c>
      <c r="I86" s="120">
        <f t="shared" si="8"/>
        <v>0.28953725056779078</v>
      </c>
      <c r="J86" s="120">
        <f t="shared" si="9"/>
        <v>-7.0402626677363855E-3</v>
      </c>
      <c r="K86" s="120">
        <f>(Constantes!$D$12/0.8)*(Constantes!$D$7*J86^2+Constantes!$D$8*J86+Constantes!$D$9)</f>
        <v>10.937902009496915</v>
      </c>
      <c r="L86" s="120">
        <f>(Constantes!$D$12/0.8)*(0.00376*D86^2-0.0516*D86-6.967)</f>
        <v>-2.6779649999999995</v>
      </c>
      <c r="M86" s="12"/>
    </row>
    <row r="87" spans="2:13" x14ac:dyDescent="0.3">
      <c r="B87" s="11"/>
      <c r="C87" s="63">
        <v>82</v>
      </c>
      <c r="D87" s="63">
        <f>(Observaciones!D87+Observaciones!E87)/2</f>
        <v>5.9</v>
      </c>
      <c r="E87" s="120">
        <f t="shared" si="5"/>
        <v>0.9290490433608416</v>
      </c>
      <c r="F87" s="120">
        <f t="shared" si="6"/>
        <v>6.4369991730543294E-2</v>
      </c>
      <c r="G87" s="120">
        <f t="shared" si="7"/>
        <v>2.4870701</v>
      </c>
      <c r="H87" s="120">
        <f>0.001013*Constantes!$D$6/(0.622*G87)</f>
        <v>4.8563621118743031E-2</v>
      </c>
      <c r="I87" s="120">
        <f t="shared" si="8"/>
        <v>0.28876380129570045</v>
      </c>
      <c r="J87" s="120">
        <f t="shared" si="9"/>
        <v>0</v>
      </c>
      <c r="K87" s="120">
        <f>(Constantes!$D$12/0.8)*(Constantes!$D$7*J87^2+Constantes!$D$8*J87+Constantes!$D$9)</f>
        <v>10.908674999999999</v>
      </c>
      <c r="L87" s="120">
        <f>(Constantes!$D$12/0.8)*(0.00376*D87^2-0.0516*D87-6.967)</f>
        <v>-2.6777078999999997</v>
      </c>
      <c r="M87" s="12"/>
    </row>
    <row r="88" spans="2:13" x14ac:dyDescent="0.3">
      <c r="B88" s="11"/>
      <c r="C88" s="63">
        <v>83</v>
      </c>
      <c r="D88" s="63">
        <f>(Observaciones!D88+Observaciones!E88)/2</f>
        <v>8</v>
      </c>
      <c r="E88" s="120">
        <f t="shared" si="5"/>
        <v>1.0732473428302998</v>
      </c>
      <c r="F88" s="120">
        <f t="shared" si="6"/>
        <v>7.3093150178406105E-2</v>
      </c>
      <c r="G88" s="120">
        <f t="shared" si="7"/>
        <v>2.4821119999999999</v>
      </c>
      <c r="H88" s="120">
        <f>0.001013*Constantes!$D$6/(0.622*G88)</f>
        <v>4.8660628542206943E-2</v>
      </c>
      <c r="I88" s="120">
        <f t="shared" si="8"/>
        <v>0.30474978066396519</v>
      </c>
      <c r="J88" s="120">
        <f t="shared" si="9"/>
        <v>7.0402626677363855E-3</v>
      </c>
      <c r="K88" s="120">
        <f>(Constantes!$D$12/0.8)*(Constantes!$D$7*J88^2+Constantes!$D$8*J88+Constantes!$D$9)</f>
        <v>10.878949112657711</v>
      </c>
      <c r="L88" s="120">
        <f>(Constantes!$D$12/0.8)*(0.00376*D88^2-0.0516*D88-6.967)</f>
        <v>-2.6771849999999993</v>
      </c>
      <c r="M88" s="12"/>
    </row>
    <row r="89" spans="2:13" x14ac:dyDescent="0.3">
      <c r="B89" s="11"/>
      <c r="C89" s="63">
        <v>84</v>
      </c>
      <c r="D89" s="63">
        <f>(Observaciones!D89+Observaciones!E89)/2</f>
        <v>5.9</v>
      </c>
      <c r="E89" s="120">
        <f t="shared" si="5"/>
        <v>0.9290490433608416</v>
      </c>
      <c r="F89" s="120">
        <f t="shared" si="6"/>
        <v>6.4369991730543294E-2</v>
      </c>
      <c r="G89" s="120">
        <f t="shared" si="7"/>
        <v>2.4870701</v>
      </c>
      <c r="H89" s="120">
        <f>0.001013*Constantes!$D$6/(0.622*G89)</f>
        <v>4.8563621118743031E-2</v>
      </c>
      <c r="I89" s="120">
        <f t="shared" si="8"/>
        <v>0.28876380129570045</v>
      </c>
      <c r="J89" s="120">
        <f t="shared" si="9"/>
        <v>1.4078439153703007E-2</v>
      </c>
      <c r="K89" s="120">
        <f>(Constantes!$D$12/0.8)*(Constantes!$D$7*J89^2+Constantes!$D$8*J89+Constantes!$D$9)</f>
        <v>10.848733377612517</v>
      </c>
      <c r="L89" s="120">
        <f>(Constantes!$D$12/0.8)*(0.00376*D89^2-0.0516*D89-6.967)</f>
        <v>-2.6777078999999997</v>
      </c>
      <c r="M89" s="12"/>
    </row>
    <row r="90" spans="2:13" x14ac:dyDescent="0.3">
      <c r="B90" s="11"/>
      <c r="C90" s="63">
        <v>85</v>
      </c>
      <c r="D90" s="63">
        <f>(Observaciones!D90+Observaciones!E90)/2</f>
        <v>5.3</v>
      </c>
      <c r="E90" s="120">
        <f t="shared" si="5"/>
        <v>0.8911200050543554</v>
      </c>
      <c r="F90" s="120">
        <f t="shared" si="6"/>
        <v>6.2047823841482788E-2</v>
      </c>
      <c r="G90" s="120">
        <f t="shared" si="7"/>
        <v>2.4884866999999997</v>
      </c>
      <c r="H90" s="120">
        <f>0.001013*Constantes!$D$6/(0.622*G90)</f>
        <v>4.8535975712530176E-2</v>
      </c>
      <c r="I90" s="120">
        <f t="shared" si="8"/>
        <v>0.28409936810792097</v>
      </c>
      <c r="J90" s="120">
        <f t="shared" si="9"/>
        <v>2.1112443894310787E-2</v>
      </c>
      <c r="K90" s="120">
        <f>(Constantes!$D$12/0.8)*(Constantes!$D$7*J90^2+Constantes!$D$8*J90+Constantes!$D$9)</f>
        <v>10.818037413337549</v>
      </c>
      <c r="L90" s="120">
        <f>(Constantes!$D$12/0.8)*(0.00376*D90^2-0.0516*D90-6.967)</f>
        <v>-2.6755730999999994</v>
      </c>
      <c r="M90" s="12"/>
    </row>
    <row r="91" spans="2:13" x14ac:dyDescent="0.3">
      <c r="B91" s="11"/>
      <c r="C91" s="63">
        <v>86</v>
      </c>
      <c r="D91" s="63">
        <f>(Observaciones!D91+Observaciones!E91)/2</f>
        <v>5</v>
      </c>
      <c r="E91" s="120">
        <f t="shared" si="5"/>
        <v>0.87267261944779717</v>
      </c>
      <c r="F91" s="120">
        <f t="shared" si="6"/>
        <v>6.0913909783222933E-2</v>
      </c>
      <c r="G91" s="120">
        <f t="shared" si="7"/>
        <v>2.489195</v>
      </c>
      <c r="H91" s="120">
        <f>0.001013*Constantes!$D$6/(0.622*G91)</f>
        <v>4.8522164809166962E-2</v>
      </c>
      <c r="I91" s="120">
        <f t="shared" si="8"/>
        <v>0.28175238056862134</v>
      </c>
      <c r="J91" s="120">
        <f t="shared" si="9"/>
        <v>2.8140192562148822E-2</v>
      </c>
      <c r="K91" s="120">
        <f>(Constantes!$D$12/0.8)*(Constantes!$D$7*J91^2+Constantes!$D$8*J91+Constantes!$D$9)</f>
        <v>10.786871422998429</v>
      </c>
      <c r="L91" s="120">
        <f>(Constantes!$D$12/0.8)*(0.00376*D91^2-0.0516*D91-6.967)</f>
        <v>-2.6741249999999992</v>
      </c>
      <c r="M91" s="12"/>
    </row>
    <row r="92" spans="2:13" x14ac:dyDescent="0.3">
      <c r="B92" s="11"/>
      <c r="C92" s="63">
        <v>87</v>
      </c>
      <c r="D92" s="63">
        <f>(Observaciones!D92+Observaciones!E92)/2</f>
        <v>4.5</v>
      </c>
      <c r="E92" s="120">
        <f t="shared" si="5"/>
        <v>0.84267449337682987</v>
      </c>
      <c r="F92" s="120">
        <f t="shared" si="6"/>
        <v>5.906350417529968E-2</v>
      </c>
      <c r="G92" s="120">
        <f t="shared" si="7"/>
        <v>2.4903754999999999</v>
      </c>
      <c r="H92" s="120">
        <f>0.001013*Constantes!$D$6/(0.622*G92)</f>
        <v>4.8499164094793878E-2</v>
      </c>
      <c r="I92" s="120">
        <f t="shared" si="8"/>
        <v>0.2778199011826501</v>
      </c>
      <c r="J92" s="120">
        <f t="shared" si="9"/>
        <v>3.5159602683615607E-2</v>
      </c>
      <c r="K92" s="120">
        <f>(Constantes!$D$12/0.8)*(Constantes!$D$7*J92^2+Constantes!$D$8*J92+Constantes!$D$9)</f>
        <v>10.75524619011747</v>
      </c>
      <c r="L92" s="120">
        <f>(Constantes!$D$12/0.8)*(0.00376*D92^2-0.0516*D92-6.967)</f>
        <v>-2.6711474999999996</v>
      </c>
      <c r="M92" s="12"/>
    </row>
    <row r="93" spans="2:13" x14ac:dyDescent="0.3">
      <c r="B93" s="11"/>
      <c r="C93" s="63">
        <v>88</v>
      </c>
      <c r="D93" s="63">
        <f>(Observaciones!D93+Observaciones!E93)/2</f>
        <v>3.9</v>
      </c>
      <c r="E93" s="120">
        <f t="shared" si="5"/>
        <v>0.80788009786226911</v>
      </c>
      <c r="F93" s="120">
        <f t="shared" si="6"/>
        <v>5.6906812005471166E-2</v>
      </c>
      <c r="G93" s="120">
        <f t="shared" si="7"/>
        <v>2.4917921000000001</v>
      </c>
      <c r="H93" s="120">
        <f>0.001013*Constantes!$D$6/(0.622*G93)</f>
        <v>4.847159200486844E-2</v>
      </c>
      <c r="I93" s="120">
        <f t="shared" si="8"/>
        <v>0.27306835890470821</v>
      </c>
      <c r="J93" s="120">
        <f t="shared" si="9"/>
        <v>4.2168594256000849E-2</v>
      </c>
      <c r="K93" s="120">
        <f>(Constantes!$D$12/0.8)*(Constantes!$D$7*J93^2+Constantes!$D$8*J93+Constantes!$D$9)</f>
        <v>10.72317307354318</v>
      </c>
      <c r="L93" s="120">
        <f>(Constantes!$D$12/0.8)*(0.00376*D93^2-0.0516*D93-6.967)</f>
        <v>-2.6666438999999995</v>
      </c>
      <c r="M93" s="12"/>
    </row>
    <row r="94" spans="2:13" x14ac:dyDescent="0.3">
      <c r="B94" s="11"/>
      <c r="C94" s="63">
        <v>89</v>
      </c>
      <c r="D94" s="63">
        <f>(Observaciones!D94+Observaciones!E94)/2</f>
        <v>4.6999999999999993</v>
      </c>
      <c r="E94" s="120">
        <f t="shared" si="5"/>
        <v>0.85456279709437755</v>
      </c>
      <c r="F94" s="120">
        <f t="shared" si="6"/>
        <v>5.9797799714718242E-2</v>
      </c>
      <c r="G94" s="120">
        <f t="shared" si="7"/>
        <v>2.4899032999999999</v>
      </c>
      <c r="H94" s="120">
        <f>0.001013*Constantes!$D$6/(0.622*G94)</f>
        <v>4.8508361763348141E-2</v>
      </c>
      <c r="I94" s="120">
        <f t="shared" si="8"/>
        <v>0.27939594869492862</v>
      </c>
      <c r="J94" s="120">
        <f t="shared" si="9"/>
        <v>4.9165090363835255E-2</v>
      </c>
      <c r="K94" s="120">
        <f>(Constantes!$D$12/0.8)*(Constantes!$D$7*J94^2+Constantes!$D$8*J94+Constantes!$D$9)</f>
        <v>10.69066400172867</v>
      </c>
      <c r="L94" s="120">
        <f>(Constantes!$D$12/0.8)*(0.00376*D94^2-0.0516*D94-6.967)</f>
        <v>-2.6724230999999996</v>
      </c>
      <c r="M94" s="12"/>
    </row>
    <row r="95" spans="2:13" x14ac:dyDescent="0.3">
      <c r="B95" s="11"/>
      <c r="C95" s="63">
        <v>90</v>
      </c>
      <c r="D95" s="63">
        <f>(Observaciones!D95+Observaciones!E95)/2</f>
        <v>4</v>
      </c>
      <c r="E95" s="120">
        <f t="shared" si="5"/>
        <v>0.81358960360034527</v>
      </c>
      <c r="F95" s="120">
        <f t="shared" si="6"/>
        <v>5.7261497382928649E-2</v>
      </c>
      <c r="G95" s="120">
        <f t="shared" si="7"/>
        <v>2.4915560000000001</v>
      </c>
      <c r="H95" s="120">
        <f>0.001013*Constantes!$D$6/(0.622*G95)</f>
        <v>4.8476185175911901E-2</v>
      </c>
      <c r="I95" s="120">
        <f t="shared" si="8"/>
        <v>0.27386264930652215</v>
      </c>
      <c r="J95" s="120">
        <f t="shared" si="9"/>
        <v>5.6147017794325293E-2</v>
      </c>
      <c r="K95" s="120">
        <f>(Constantes!$D$12/0.8)*(Constantes!$D$7*J95^2+Constantes!$D$8*J95+Constantes!$D$9)</f>
        <v>10.657731466323492</v>
      </c>
      <c r="L95" s="120">
        <f>(Constantes!$D$12/0.8)*(0.00376*D95^2-0.0516*D95-6.967)</f>
        <v>-2.6674649999999995</v>
      </c>
      <c r="M95" s="12"/>
    </row>
    <row r="96" spans="2:13" x14ac:dyDescent="0.3">
      <c r="B96" s="11"/>
      <c r="C96" s="63">
        <v>91</v>
      </c>
      <c r="D96" s="63">
        <f>(Observaciones!D96+Observaciones!E96)/2</f>
        <v>2.9999999999999996</v>
      </c>
      <c r="E96" s="120">
        <f t="shared" si="5"/>
        <v>0.75806427648670083</v>
      </c>
      <c r="F96" s="120">
        <f t="shared" si="6"/>
        <v>5.3798534274979479E-2</v>
      </c>
      <c r="G96" s="120">
        <f t="shared" si="7"/>
        <v>2.4939169999999997</v>
      </c>
      <c r="H96" s="120">
        <f>0.001013*Constantes!$D$6/(0.622*G96)</f>
        <v>4.8430292600818055E-2</v>
      </c>
      <c r="I96" s="120">
        <f t="shared" si="8"/>
        <v>0.2658799668755345</v>
      </c>
      <c r="J96" s="120">
        <f t="shared" si="9"/>
        <v>6.3112307651690999E-2</v>
      </c>
      <c r="K96" s="120">
        <f>(Constantes!$D$12/0.8)*(Constantes!$D$7*J96^2+Constantes!$D$8*J96+Constantes!$D$9)</f>
        <v>10.624388515084187</v>
      </c>
      <c r="L96" s="120">
        <f>(Constantes!$D$12/0.8)*(0.00376*D96^2-0.0516*D96-6.967)</f>
        <v>-2.6579849999999996</v>
      </c>
      <c r="M96" s="12"/>
    </row>
    <row r="97" spans="2:13" x14ac:dyDescent="0.3">
      <c r="B97" s="11"/>
      <c r="C97" s="63">
        <v>92</v>
      </c>
      <c r="D97" s="63">
        <f>(Observaciones!D97+Observaciones!E97)/2</f>
        <v>4.2</v>
      </c>
      <c r="E97" s="120">
        <f t="shared" si="5"/>
        <v>0.82511551517269466</v>
      </c>
      <c r="F97" s="120">
        <f t="shared" si="6"/>
        <v>5.797655922358453E-2</v>
      </c>
      <c r="G97" s="120">
        <f t="shared" si="7"/>
        <v>2.4910837999999997</v>
      </c>
      <c r="H97" s="120">
        <f>0.001013*Constantes!$D$6/(0.622*G97)</f>
        <v>4.8485374129988865E-2</v>
      </c>
      <c r="I97" s="120">
        <f t="shared" si="8"/>
        <v>0.27544842685092108</v>
      </c>
      <c r="J97" s="120">
        <f t="shared" si="9"/>
        <v>7.0058895970224327E-2</v>
      </c>
      <c r="K97" s="120">
        <f>(Constantes!$D$12/0.8)*(Constantes!$D$7*J97^2+Constantes!$D$8*J97+Constantes!$D$9)</f>
        <v>10.590648744109675</v>
      </c>
      <c r="L97" s="120">
        <f>(Constantes!$D$12/0.8)*(0.00376*D97^2-0.0516*D97-6.967)</f>
        <v>-2.6690225999999995</v>
      </c>
      <c r="M97" s="12"/>
    </row>
    <row r="98" spans="2:13" x14ac:dyDescent="0.3">
      <c r="B98" s="11"/>
      <c r="C98" s="63">
        <v>93</v>
      </c>
      <c r="D98" s="63">
        <f>(Observaciones!D98+Observaciones!E98)/2</f>
        <v>4.4000000000000004</v>
      </c>
      <c r="E98" s="120">
        <f t="shared" si="5"/>
        <v>0.83678523020110962</v>
      </c>
      <c r="F98" s="120">
        <f t="shared" si="6"/>
        <v>5.8699264456482256E-2</v>
      </c>
      <c r="G98" s="120">
        <f t="shared" si="7"/>
        <v>2.4906115999999998</v>
      </c>
      <c r="H98" s="120">
        <f>0.001013*Constantes!$D$6/(0.622*G98)</f>
        <v>4.8494566568369937E-2</v>
      </c>
      <c r="I98" s="120">
        <f t="shared" si="8"/>
        <v>0.2770303848497464</v>
      </c>
      <c r="J98" s="120">
        <f t="shared" si="9"/>
        <v>7.6984724325886864E-2</v>
      </c>
      <c r="K98" s="120">
        <f>(Constantes!$D$12/0.8)*(Constantes!$D$7*J98^2+Constantes!$D$8*J98+Constantes!$D$9)</f>
        <v>10.556526289408405</v>
      </c>
      <c r="L98" s="120">
        <f>(Constantes!$D$12/0.8)*(0.00376*D98^2-0.0516*D98-6.967)</f>
        <v>-2.6704673999999993</v>
      </c>
      <c r="M98" s="12"/>
    </row>
    <row r="99" spans="2:13" x14ac:dyDescent="0.3">
      <c r="B99" s="11"/>
      <c r="C99" s="63">
        <v>94</v>
      </c>
      <c r="D99" s="63">
        <f>(Observaciones!D99+Observaciones!E99)/2</f>
        <v>4.1999999999999993</v>
      </c>
      <c r="E99" s="120">
        <f t="shared" si="5"/>
        <v>0.82511551517269466</v>
      </c>
      <c r="F99" s="120">
        <f t="shared" si="6"/>
        <v>5.797655922358453E-2</v>
      </c>
      <c r="G99" s="120">
        <f t="shared" si="7"/>
        <v>2.4910837999999997</v>
      </c>
      <c r="H99" s="120">
        <f>0.001013*Constantes!$D$6/(0.622*G99)</f>
        <v>4.8485374129988865E-2</v>
      </c>
      <c r="I99" s="120">
        <f t="shared" si="8"/>
        <v>0.27544842685092108</v>
      </c>
      <c r="J99" s="120">
        <f t="shared" si="9"/>
        <v>8.3887740446265249E-2</v>
      </c>
      <c r="K99" s="120">
        <f>(Constantes!$D$12/0.8)*(Constantes!$D$7*J99^2+Constantes!$D$8*J99+Constantes!$D$9)</f>
        <v>10.522035817804976</v>
      </c>
      <c r="L99" s="120">
        <f>(Constantes!$D$12/0.8)*(0.00376*D99^2-0.0516*D99-6.967)</f>
        <v>-2.6690225999999995</v>
      </c>
      <c r="M99" s="12"/>
    </row>
    <row r="100" spans="2:13" x14ac:dyDescent="0.3">
      <c r="B100" s="11"/>
      <c r="C100" s="63">
        <v>95</v>
      </c>
      <c r="D100" s="63">
        <f>(Observaciones!D100+Observaciones!E100)/2</f>
        <v>3.3</v>
      </c>
      <c r="E100" s="120">
        <f t="shared" si="5"/>
        <v>0.77435950557316791</v>
      </c>
      <c r="F100" s="120">
        <f t="shared" si="6"/>
        <v>5.4818019612903897E-2</v>
      </c>
      <c r="G100" s="120">
        <f t="shared" si="7"/>
        <v>2.4932086999999998</v>
      </c>
      <c r="H100" s="120">
        <f>0.001013*Constantes!$D$6/(0.622*G100)</f>
        <v>4.8444051246955125E-2</v>
      </c>
      <c r="I100" s="120">
        <f t="shared" si="8"/>
        <v>0.26828378389336249</v>
      </c>
      <c r="J100" s="120">
        <f t="shared" si="9"/>
        <v>9.0765898818703686E-2</v>
      </c>
      <c r="K100" s="120">
        <f>(Constantes!$D$12/0.8)*(Constantes!$D$7*J100^2+Constantes!$D$8*J100+Constantes!$D$9)</f>
        <v>10.487192517194751</v>
      </c>
      <c r="L100" s="120">
        <f>(Constantes!$D$12/0.8)*(0.00376*D100^2-0.0516*D100-6.967)</f>
        <v>-2.6611250999999996</v>
      </c>
      <c r="M100" s="12"/>
    </row>
    <row r="101" spans="2:13" x14ac:dyDescent="0.3">
      <c r="B101" s="11"/>
      <c r="C101" s="63">
        <v>96</v>
      </c>
      <c r="D101" s="63">
        <f>(Observaciones!D101+Observaciones!E101)/2</f>
        <v>3.6999999999999997</v>
      </c>
      <c r="E101" s="120">
        <f t="shared" si="5"/>
        <v>0.79656704122309585</v>
      </c>
      <c r="F101" s="120">
        <f t="shared" si="6"/>
        <v>5.6203091112967181E-2</v>
      </c>
      <c r="G101" s="120">
        <f t="shared" si="7"/>
        <v>2.4922643</v>
      </c>
      <c r="H101" s="120">
        <f>0.001013*Constantes!$D$6/(0.622*G101)</f>
        <v>4.8462408273534374E-2</v>
      </c>
      <c r="I101" s="120">
        <f t="shared" si="8"/>
        <v>0.27147703708239068</v>
      </c>
      <c r="J101" s="120">
        <f t="shared" si="9"/>
        <v>9.7617161296433594E-2</v>
      </c>
      <c r="K101" s="120">
        <f>(Constantes!$D$12/0.8)*(Constantes!$D$7*J101^2+Constantes!$D$8*J101+Constantes!$D$9)</f>
        <v>10.452012086155721</v>
      </c>
      <c r="L101" s="120">
        <f>(Constantes!$D$12/0.8)*(0.00376*D101^2-0.0516*D101-6.967)</f>
        <v>-2.6649170999999994</v>
      </c>
      <c r="M101" s="12"/>
    </row>
    <row r="102" spans="2:13" x14ac:dyDescent="0.3">
      <c r="B102" s="11"/>
      <c r="C102" s="63">
        <v>97</v>
      </c>
      <c r="D102" s="63">
        <f>(Observaciones!D102+Observaciones!E102)/2</f>
        <v>5.1999999999999993</v>
      </c>
      <c r="E102" s="120">
        <f t="shared" si="5"/>
        <v>0.88493303901287812</v>
      </c>
      <c r="F102" s="120">
        <f t="shared" si="6"/>
        <v>6.1667860029754905E-2</v>
      </c>
      <c r="G102" s="120">
        <f t="shared" si="7"/>
        <v>2.4887227999999997</v>
      </c>
      <c r="H102" s="120">
        <f>0.001013*Constantes!$D$6/(0.622*G102)</f>
        <v>4.8531371204601152E-2</v>
      </c>
      <c r="I102" s="120">
        <f t="shared" si="8"/>
        <v>0.2833181072479638</v>
      </c>
      <c r="J102" s="120">
        <f t="shared" si="9"/>
        <v>0.10443949770252046</v>
      </c>
      <c r="K102" s="120">
        <f>(Constantes!$D$12/0.8)*(Constantes!$D$7*J102^2+Constantes!$D$8*J102+Constantes!$D$9)</f>
        <v>10.416510722927724</v>
      </c>
      <c r="L102" s="120">
        <f>(Constantes!$D$12/0.8)*(0.00376*D102^2-0.0516*D102-6.967)</f>
        <v>-2.6751185999999998</v>
      </c>
      <c r="M102" s="12"/>
    </row>
    <row r="103" spans="2:13" x14ac:dyDescent="0.3">
      <c r="B103" s="11"/>
      <c r="C103" s="63">
        <v>98</v>
      </c>
      <c r="D103" s="63">
        <f>(Observaciones!D103+Observaciones!E103)/2</f>
        <v>5.3</v>
      </c>
      <c r="E103" s="120">
        <f t="shared" si="5"/>
        <v>0.8911200050543554</v>
      </c>
      <c r="F103" s="120">
        <f t="shared" si="6"/>
        <v>6.2047823841482788E-2</v>
      </c>
      <c r="G103" s="120">
        <f t="shared" si="7"/>
        <v>2.4884866999999997</v>
      </c>
      <c r="H103" s="120">
        <f>0.001013*Constantes!$D$6/(0.622*G103)</f>
        <v>4.8535975712530176E-2</v>
      </c>
      <c r="I103" s="120">
        <f t="shared" si="8"/>
        <v>0.28409936810792097</v>
      </c>
      <c r="J103" s="120">
        <f t="shared" si="9"/>
        <v>0.11123088643144916</v>
      </c>
      <c r="K103" s="120">
        <f>(Constantes!$D$12/0.8)*(Constantes!$D$7*J103^2+Constantes!$D$8*J103+Constantes!$D$9)</f>
        <v>10.380705113769782</v>
      </c>
      <c r="L103" s="120">
        <f>(Constantes!$D$12/0.8)*(0.00376*D103^2-0.0516*D103-6.967)</f>
        <v>-2.6755730999999994</v>
      </c>
      <c r="M103" s="12"/>
    </row>
    <row r="104" spans="2:13" x14ac:dyDescent="0.3">
      <c r="B104" s="11"/>
      <c r="C104" s="63">
        <v>99</v>
      </c>
      <c r="D104" s="63">
        <f>(Observaciones!D104+Observaciones!E104)/2</f>
        <v>4.5</v>
      </c>
      <c r="E104" s="120">
        <f t="shared" si="5"/>
        <v>0.84267449337682987</v>
      </c>
      <c r="F104" s="120">
        <f t="shared" si="6"/>
        <v>5.906350417529968E-2</v>
      </c>
      <c r="G104" s="120">
        <f t="shared" si="7"/>
        <v>2.4903754999999999</v>
      </c>
      <c r="H104" s="120">
        <f>0.001013*Constantes!$D$6/(0.622*G104)</f>
        <v>4.8499164094793878E-2</v>
      </c>
      <c r="I104" s="120">
        <f t="shared" si="8"/>
        <v>0.2778199011826501</v>
      </c>
      <c r="J104" s="120">
        <f t="shared" si="9"/>
        <v>0.11798931504816906</v>
      </c>
      <c r="K104" s="120">
        <f>(Constantes!$D$12/0.8)*(Constantes!$D$7*J104^2+Constantes!$D$8*J104+Constantes!$D$9)</f>
        <v>10.344612420707149</v>
      </c>
      <c r="L104" s="120">
        <f>(Constantes!$D$12/0.8)*(0.00376*D104^2-0.0516*D104-6.967)</f>
        <v>-2.6711474999999996</v>
      </c>
      <c r="M104" s="12"/>
    </row>
    <row r="105" spans="2:13" x14ac:dyDescent="0.3">
      <c r="B105" s="11"/>
      <c r="C105" s="63">
        <v>100</v>
      </c>
      <c r="D105" s="63">
        <f>(Observaciones!D105+Observaciones!E105)/2</f>
        <v>6.1000000000000005</v>
      </c>
      <c r="E105" s="120">
        <f t="shared" si="5"/>
        <v>0.9420044548592118</v>
      </c>
      <c r="F105" s="120">
        <f t="shared" si="6"/>
        <v>6.5160403190035326E-2</v>
      </c>
      <c r="G105" s="120">
        <f t="shared" si="7"/>
        <v>2.4865979</v>
      </c>
      <c r="H105" s="120">
        <f>0.001013*Constantes!$D$6/(0.622*G105)</f>
        <v>4.8572843253890934E-2</v>
      </c>
      <c r="I105" s="120">
        <f t="shared" si="8"/>
        <v>0.29030954125473435</v>
      </c>
      <c r="J105" s="120">
        <f t="shared" si="9"/>
        <v>0.12471278088442223</v>
      </c>
      <c r="K105" s="120">
        <f>(Constantes!$D$12/0.8)*(Constantes!$D$7*J105^2+Constantes!$D$8*J105+Constantes!$D$9)</f>
        <v>10.308250268680363</v>
      </c>
      <c r="L105" s="120">
        <f>(Constantes!$D$12/0.8)*(0.00376*D105^2-0.0516*D105-6.967)</f>
        <v>-2.6781938999999997</v>
      </c>
      <c r="M105" s="12"/>
    </row>
    <row r="106" spans="2:13" x14ac:dyDescent="0.3">
      <c r="B106" s="11"/>
      <c r="C106" s="63">
        <v>101</v>
      </c>
      <c r="D106" s="63">
        <f>(Observaciones!D106+Observaciones!E106)/2</f>
        <v>5.5</v>
      </c>
      <c r="E106" s="120">
        <f t="shared" si="5"/>
        <v>0.90360844965772646</v>
      </c>
      <c r="F106" s="120">
        <f t="shared" si="6"/>
        <v>6.2813771829638612E-2</v>
      </c>
      <c r="G106" s="120">
        <f t="shared" si="7"/>
        <v>2.4880144999999998</v>
      </c>
      <c r="H106" s="120">
        <f>0.001013*Constantes!$D$6/(0.622*G106)</f>
        <v>4.8545187350055377E-2</v>
      </c>
      <c r="I106" s="120">
        <f t="shared" si="8"/>
        <v>0.28565862902483974</v>
      </c>
      <c r="J106" s="120">
        <f t="shared" si="9"/>
        <v>0.13139929163217703</v>
      </c>
      <c r="K106" s="120">
        <f>(Constantes!$D$12/0.8)*(Constantes!$D$7*J106^2+Constantes!$D$8*J106+Constantes!$D$9)</f>
        <v>10.271636732109272</v>
      </c>
      <c r="L106" s="120">
        <f>(Constantes!$D$12/0.8)*(0.00376*D106^2-0.0516*D106-6.967)</f>
        <v>-2.6763974999999998</v>
      </c>
      <c r="M106" s="12"/>
    </row>
    <row r="107" spans="2:13" x14ac:dyDescent="0.3">
      <c r="B107" s="11"/>
      <c r="C107" s="63">
        <v>102</v>
      </c>
      <c r="D107" s="63">
        <f>(Observaciones!D107+Observaciones!E107)/2</f>
        <v>5.9</v>
      </c>
      <c r="E107" s="120">
        <f t="shared" si="5"/>
        <v>0.9290490433608416</v>
      </c>
      <c r="F107" s="120">
        <f t="shared" si="6"/>
        <v>6.4369991730543294E-2</v>
      </c>
      <c r="G107" s="120">
        <f t="shared" si="7"/>
        <v>2.4870701</v>
      </c>
      <c r="H107" s="120">
        <f>0.001013*Constantes!$D$6/(0.622*G107)</f>
        <v>4.8563621118743031E-2</v>
      </c>
      <c r="I107" s="120">
        <f t="shared" si="8"/>
        <v>0.28876380129570045</v>
      </c>
      <c r="J107" s="120">
        <f t="shared" si="9"/>
        <v>0.13804686593399232</v>
      </c>
      <c r="K107" s="120">
        <f>(Constantes!$D$12/0.8)*(Constantes!$D$7*J107^2+Constantes!$D$8*J107+Constantes!$D$9)</f>
        <v>10.234790320885823</v>
      </c>
      <c r="L107" s="120">
        <f>(Constantes!$D$12/0.8)*(0.00376*D107^2-0.0516*D107-6.967)</f>
        <v>-2.6777078999999997</v>
      </c>
      <c r="M107" s="12"/>
    </row>
    <row r="108" spans="2:13" x14ac:dyDescent="0.3">
      <c r="B108" s="11"/>
      <c r="C108" s="63">
        <v>103</v>
      </c>
      <c r="D108" s="63">
        <f>(Observaciones!D108+Observaciones!E108)/2</f>
        <v>4.8</v>
      </c>
      <c r="E108" s="120">
        <f t="shared" si="5"/>
        <v>0.86056222657343806</v>
      </c>
      <c r="F108" s="120">
        <f t="shared" si="6"/>
        <v>6.0167872375456809E-2</v>
      </c>
      <c r="G108" s="120">
        <f t="shared" si="7"/>
        <v>2.4896672</v>
      </c>
      <c r="H108" s="120">
        <f>0.001013*Constantes!$D$6/(0.622*G108)</f>
        <v>4.851296190597456E-2</v>
      </c>
      <c r="I108" s="120">
        <f t="shared" si="8"/>
        <v>0.28018245624068705</v>
      </c>
      <c r="J108" s="120">
        <f t="shared" si="9"/>
        <v>0.14465353397013597</v>
      </c>
      <c r="K108" s="120">
        <f>(Constantes!$D$12/0.8)*(Constantes!$D$7*J108^2+Constantes!$D$8*J108+Constantes!$D$9)</f>
        <v>10.197729965809939</v>
      </c>
      <c r="L108" s="120">
        <f>(Constantes!$D$12/0.8)*(0.00376*D108^2-0.0516*D108-6.967)</f>
        <v>-2.6730185999999994</v>
      </c>
      <c r="M108" s="12"/>
    </row>
    <row r="109" spans="2:13" x14ac:dyDescent="0.3">
      <c r="B109" s="11"/>
      <c r="C109" s="63">
        <v>104</v>
      </c>
      <c r="D109" s="63">
        <f>(Observaciones!D109+Observaciones!E109)/2</f>
        <v>7</v>
      </c>
      <c r="E109" s="120">
        <f t="shared" si="5"/>
        <v>1.002294892855135</v>
      </c>
      <c r="F109" s="120">
        <f t="shared" si="6"/>
        <v>6.8820930073801245E-2</v>
      </c>
      <c r="G109" s="120">
        <f t="shared" si="7"/>
        <v>2.4844729999999999</v>
      </c>
      <c r="H109" s="120">
        <f>0.001013*Constantes!$D$6/(0.622*G109)</f>
        <v>4.8614386242939386E-2</v>
      </c>
      <c r="I109" s="120">
        <f t="shared" si="8"/>
        <v>0.29720634670559043</v>
      </c>
      <c r="J109" s="120">
        <f t="shared" si="9"/>
        <v>0.15121733804228529</v>
      </c>
      <c r="K109" s="120">
        <f>(Constantes!$D$12/0.8)*(Constantes!$D$7*J109^2+Constantes!$D$8*J109+Constantes!$D$9)</f>
        <v>10.160475003483626</v>
      </c>
      <c r="L109" s="120">
        <f>(Constantes!$D$12/0.8)*(0.00376*D109^2-0.0516*D109-6.967)</f>
        <v>-2.6789849999999995</v>
      </c>
      <c r="M109" s="12"/>
    </row>
    <row r="110" spans="2:13" x14ac:dyDescent="0.3">
      <c r="B110" s="11"/>
      <c r="C110" s="63">
        <v>105</v>
      </c>
      <c r="D110" s="63">
        <f>(Observaciones!D110+Observaciones!E110)/2</f>
        <v>4.8</v>
      </c>
      <c r="E110" s="120">
        <f t="shared" si="5"/>
        <v>0.86056222657343806</v>
      </c>
      <c r="F110" s="120">
        <f t="shared" si="6"/>
        <v>6.0167872375456809E-2</v>
      </c>
      <c r="G110" s="120">
        <f t="shared" si="7"/>
        <v>2.4896672</v>
      </c>
      <c r="H110" s="120">
        <f>0.001013*Constantes!$D$6/(0.622*G110)</f>
        <v>4.851296190597456E-2</v>
      </c>
      <c r="I110" s="120">
        <f t="shared" si="8"/>
        <v>0.28018245624068705</v>
      </c>
      <c r="J110" s="120">
        <f t="shared" si="9"/>
        <v>0.15773633315363528</v>
      </c>
      <c r="K110" s="120">
        <f>(Constantes!$D$12/0.8)*(Constantes!$D$7*J110^2+Constantes!$D$8*J110+Constantes!$D$9)</f>
        <v>10.123045160678993</v>
      </c>
      <c r="L110" s="120">
        <f>(Constantes!$D$12/0.8)*(0.00376*D110^2-0.0516*D110-6.967)</f>
        <v>-2.6730185999999994</v>
      </c>
      <c r="M110" s="12"/>
    </row>
    <row r="111" spans="2:13" x14ac:dyDescent="0.3">
      <c r="B111" s="11"/>
      <c r="C111" s="63">
        <v>106</v>
      </c>
      <c r="D111" s="63">
        <f>(Observaciones!D111+Observaciones!E111)/2</f>
        <v>5.5</v>
      </c>
      <c r="E111" s="120">
        <f t="shared" si="5"/>
        <v>0.90360844965772646</v>
      </c>
      <c r="F111" s="120">
        <f t="shared" si="6"/>
        <v>6.2813771829638612E-2</v>
      </c>
      <c r="G111" s="120">
        <f t="shared" si="7"/>
        <v>2.4880144999999998</v>
      </c>
      <c r="H111" s="120">
        <f>0.001013*Constantes!$D$6/(0.622*G111)</f>
        <v>4.8545187350055377E-2</v>
      </c>
      <c r="I111" s="120">
        <f t="shared" si="8"/>
        <v>0.28565862902483974</v>
      </c>
      <c r="J111" s="120">
        <f t="shared" si="9"/>
        <v>0.16420858758524295</v>
      </c>
      <c r="K111" s="120">
        <f>(Constantes!$D$12/0.8)*(Constantes!$D$7*J111^2+Constantes!$D$8*J111+Constantes!$D$9)</f>
        <v>10.085460538196585</v>
      </c>
      <c r="L111" s="120">
        <f>(Constantes!$D$12/0.8)*(0.00376*D111^2-0.0516*D111-6.967)</f>
        <v>-2.6763974999999998</v>
      </c>
      <c r="M111" s="12"/>
    </row>
    <row r="112" spans="2:13" x14ac:dyDescent="0.3">
      <c r="B112" s="11"/>
      <c r="C112" s="63">
        <v>107</v>
      </c>
      <c r="D112" s="63">
        <f>(Observaciones!D112+Observaciones!E112)/2</f>
        <v>5.0999999999999996</v>
      </c>
      <c r="E112" s="120">
        <f t="shared" si="5"/>
        <v>0.87878397685782894</v>
      </c>
      <c r="F112" s="120">
        <f t="shared" si="6"/>
        <v>6.1289891533703518E-2</v>
      </c>
      <c r="G112" s="120">
        <f t="shared" si="7"/>
        <v>2.4889589000000001</v>
      </c>
      <c r="H112" s="120">
        <f>0.001013*Constantes!$D$6/(0.622*G112)</f>
        <v>4.8526767570229598E-2</v>
      </c>
      <c r="I112" s="120">
        <f t="shared" si="8"/>
        <v>0.28253577431172794</v>
      </c>
      <c r="J112" s="120">
        <f t="shared" si="9"/>
        <v>0.17063218346843756</v>
      </c>
      <c r="K112" s="120">
        <f>(Constantes!$D$12/0.8)*(Constantes!$D$7*J112^2+Constantes!$D$8*J112+Constantes!$D$9)</f>
        <v>10.047741594231002</v>
      </c>
      <c r="L112" s="120">
        <f>(Constantes!$D$12/0.8)*(0.00376*D112^2-0.0516*D112-6.967)</f>
        <v>-2.6746358999999997</v>
      </c>
      <c r="M112" s="12"/>
    </row>
    <row r="113" spans="2:13" x14ac:dyDescent="0.3">
      <c r="B113" s="11"/>
      <c r="C113" s="63">
        <v>108</v>
      </c>
      <c r="D113" s="63">
        <f>(Observaciones!D113+Observaciones!E113)/2</f>
        <v>4.4000000000000004</v>
      </c>
      <c r="E113" s="120">
        <f t="shared" si="5"/>
        <v>0.83678523020110962</v>
      </c>
      <c r="F113" s="120">
        <f t="shared" si="6"/>
        <v>5.8699264456482256E-2</v>
      </c>
      <c r="G113" s="120">
        <f t="shared" si="7"/>
        <v>2.4906115999999998</v>
      </c>
      <c r="H113" s="120">
        <f>0.001013*Constantes!$D$6/(0.622*G113)</f>
        <v>4.8494566568369937E-2</v>
      </c>
      <c r="I113" s="120">
        <f t="shared" si="8"/>
        <v>0.2770303848497464</v>
      </c>
      <c r="J113" s="120">
        <f t="shared" si="9"/>
        <v>0.17700521735312635</v>
      </c>
      <c r="K113" s="120">
        <f>(Constantes!$D$12/0.8)*(Constantes!$D$7*J113^2+Constantes!$D$8*J113+Constantes!$D$9)</f>
        <v>10.009909127261388</v>
      </c>
      <c r="L113" s="120">
        <f>(Constantes!$D$12/0.8)*(0.00376*D113^2-0.0516*D113-6.967)</f>
        <v>-2.6704673999999993</v>
      </c>
      <c r="M113" s="12"/>
    </row>
    <row r="114" spans="2:13" x14ac:dyDescent="0.3">
      <c r="B114" s="11"/>
      <c r="C114" s="63">
        <v>109</v>
      </c>
      <c r="D114" s="63">
        <f>(Observaciones!D114+Observaciones!E114)/2</f>
        <v>4.7</v>
      </c>
      <c r="E114" s="120">
        <f t="shared" si="5"/>
        <v>0.85456279709437766</v>
      </c>
      <c r="F114" s="120">
        <f t="shared" si="6"/>
        <v>5.9797799714718249E-2</v>
      </c>
      <c r="G114" s="120">
        <f t="shared" si="7"/>
        <v>2.4899032999999999</v>
      </c>
      <c r="H114" s="120">
        <f>0.001013*Constantes!$D$6/(0.622*G114)</f>
        <v>4.8508361763348141E-2</v>
      </c>
      <c r="I114" s="120">
        <f t="shared" si="8"/>
        <v>0.27939594869492862</v>
      </c>
      <c r="J114" s="120">
        <f t="shared" si="9"/>
        <v>0.18332580077182795</v>
      </c>
      <c r="K114" s="120">
        <f>(Constantes!$D$12/0.8)*(Constantes!$D$7*J114^2+Constantes!$D$8*J114+Constantes!$D$9)</f>
        <v>9.9719842584849498</v>
      </c>
      <c r="L114" s="120">
        <f>(Constantes!$D$12/0.8)*(0.00376*D114^2-0.0516*D114-6.967)</f>
        <v>-2.6724230999999996</v>
      </c>
      <c r="M114" s="12"/>
    </row>
    <row r="115" spans="2:13" x14ac:dyDescent="0.3">
      <c r="B115" s="11"/>
      <c r="C115" s="63">
        <v>110</v>
      </c>
      <c r="D115" s="63">
        <f>(Observaciones!D115+Observaciones!E115)/2</f>
        <v>4.8999999999999995</v>
      </c>
      <c r="E115" s="120">
        <f t="shared" si="5"/>
        <v>0.86659876849717854</v>
      </c>
      <c r="F115" s="120">
        <f t="shared" si="6"/>
        <v>6.0539906235598351E-2</v>
      </c>
      <c r="G115" s="120">
        <f t="shared" si="7"/>
        <v>2.4894311</v>
      </c>
      <c r="H115" s="120">
        <f>0.001013*Constantes!$D$6/(0.622*G115)</f>
        <v>4.8517562921164735E-2</v>
      </c>
      <c r="I115" s="120">
        <f t="shared" si="8"/>
        <v>0.28096793738836995</v>
      </c>
      <c r="J115" s="120">
        <f t="shared" si="9"/>
        <v>0.18959206079926599</v>
      </c>
      <c r="K115" s="120">
        <f>(Constantes!$D$12/0.8)*(Constantes!$D$7*J115^2+Constantes!$D$8*J115+Constantes!$D$9)</f>
        <v>9.933988413812239</v>
      </c>
      <c r="L115" s="120">
        <f>(Constantes!$D$12/0.8)*(0.00376*D115^2-0.0516*D115-6.967)</f>
        <v>-2.6735858999999995</v>
      </c>
      <c r="M115" s="12"/>
    </row>
    <row r="116" spans="2:13" x14ac:dyDescent="0.3">
      <c r="B116" s="11"/>
      <c r="C116" s="63">
        <v>111</v>
      </c>
      <c r="D116" s="63">
        <f>(Observaciones!D116+Observaciones!E116)/2</f>
        <v>4.1000000000000005</v>
      </c>
      <c r="E116" s="120">
        <f t="shared" si="5"/>
        <v>0.81933467941139559</v>
      </c>
      <c r="F116" s="120">
        <f t="shared" si="6"/>
        <v>5.7618077031797721E-2</v>
      </c>
      <c r="G116" s="120">
        <f t="shared" si="7"/>
        <v>2.4913198999999997</v>
      </c>
      <c r="H116" s="120">
        <f>0.001013*Constantes!$D$6/(0.622*G116)</f>
        <v>4.8480779217536206E-2</v>
      </c>
      <c r="I116" s="120">
        <f t="shared" si="8"/>
        <v>0.27465600940603546</v>
      </c>
      <c r="J116" s="120">
        <f t="shared" si="9"/>
        <v>0.19580214060735746</v>
      </c>
      <c r="K116" s="120">
        <f>(Constantes!$D$12/0.8)*(Constantes!$D$7*J116^2+Constantes!$D$8*J116+Constantes!$D$9)</f>
        <v>9.8959433054434562</v>
      </c>
      <c r="L116" s="120">
        <f>(Constantes!$D$12/0.8)*(0.00376*D116^2-0.0516*D116-6.967)</f>
        <v>-2.6682578999999995</v>
      </c>
      <c r="M116" s="12"/>
    </row>
    <row r="117" spans="2:13" x14ac:dyDescent="0.3">
      <c r="B117" s="11"/>
      <c r="C117" s="63">
        <v>112</v>
      </c>
      <c r="D117" s="63">
        <f>(Observaciones!D117+Observaciones!E117)/2</f>
        <v>4.9000000000000004</v>
      </c>
      <c r="E117" s="120">
        <f t="shared" si="5"/>
        <v>0.86659876849717865</v>
      </c>
      <c r="F117" s="120">
        <f t="shared" si="6"/>
        <v>6.0539906235598358E-2</v>
      </c>
      <c r="G117" s="120">
        <f t="shared" si="7"/>
        <v>2.4894311</v>
      </c>
      <c r="H117" s="120">
        <f>0.001013*Constantes!$D$6/(0.622*G117)</f>
        <v>4.8517562921164735E-2</v>
      </c>
      <c r="I117" s="120">
        <f t="shared" si="8"/>
        <v>0.28096793738836995</v>
      </c>
      <c r="J117" s="120">
        <f t="shared" si="9"/>
        <v>0.20195420001543066</v>
      </c>
      <c r="K117" s="120">
        <f>(Constantes!$D$12/0.8)*(Constantes!$D$7*J117^2+Constantes!$D$8*J117+Constantes!$D$9)</f>
        <v>9.8578709130455096</v>
      </c>
      <c r="L117" s="120">
        <f>(Constantes!$D$12/0.8)*(0.00376*D117^2-0.0516*D117-6.967)</f>
        <v>-2.6735858999999995</v>
      </c>
      <c r="M117" s="12"/>
    </row>
    <row r="118" spans="2:13" x14ac:dyDescent="0.3">
      <c r="B118" s="11"/>
      <c r="C118" s="63">
        <v>113</v>
      </c>
      <c r="D118" s="63">
        <f>(Observaciones!D118+Observaciones!E118)/2</f>
        <v>5.5</v>
      </c>
      <c r="E118" s="120">
        <f t="shared" si="5"/>
        <v>0.90360844965772646</v>
      </c>
      <c r="F118" s="120">
        <f t="shared" si="6"/>
        <v>6.2813771829638612E-2</v>
      </c>
      <c r="G118" s="120">
        <f t="shared" si="7"/>
        <v>2.4880144999999998</v>
      </c>
      <c r="H118" s="120">
        <f>0.001013*Constantes!$D$6/(0.622*G118)</f>
        <v>4.8545187350055377E-2</v>
      </c>
      <c r="I118" s="120">
        <f t="shared" si="8"/>
        <v>0.28565862902483974</v>
      </c>
      <c r="J118" s="120">
        <f t="shared" si="9"/>
        <v>0.20804641603551069</v>
      </c>
      <c r="K118" s="120">
        <f>(Constantes!$D$12/0.8)*(Constantes!$D$7*J118^2+Constantes!$D$8*J118+Constantes!$D$9)</f>
        <v>9.8197934645501448</v>
      </c>
      <c r="L118" s="120">
        <f>(Constantes!$D$12/0.8)*(0.00376*D118^2-0.0516*D118-6.967)</f>
        <v>-2.6763974999999998</v>
      </c>
      <c r="M118" s="12"/>
    </row>
    <row r="119" spans="2:13" x14ac:dyDescent="0.3">
      <c r="B119" s="11"/>
      <c r="C119" s="63">
        <v>114</v>
      </c>
      <c r="D119" s="63">
        <f>(Observaciones!D119+Observaciones!E119)/2</f>
        <v>5</v>
      </c>
      <c r="E119" s="120">
        <f t="shared" si="5"/>
        <v>0.87267261944779717</v>
      </c>
      <c r="F119" s="120">
        <f t="shared" si="6"/>
        <v>6.0913909783222933E-2</v>
      </c>
      <c r="G119" s="120">
        <f t="shared" si="7"/>
        <v>2.489195</v>
      </c>
      <c r="H119" s="120">
        <f>0.001013*Constantes!$D$6/(0.622*G119)</f>
        <v>4.8522164809166962E-2</v>
      </c>
      <c r="I119" s="120">
        <f t="shared" si="8"/>
        <v>0.28175238056862134</v>
      </c>
      <c r="J119" s="120">
        <f t="shared" si="9"/>
        <v>0.21407698341251005</v>
      </c>
      <c r="K119" s="120">
        <f>(Constantes!$D$12/0.8)*(Constantes!$D$7*J119^2+Constantes!$D$8*J119+Constantes!$D$9)</f>
        <v>9.7817334165938359</v>
      </c>
      <c r="L119" s="120">
        <f>(Constantes!$D$12/0.8)*(0.00376*D119^2-0.0516*D119-6.967)</f>
        <v>-2.6741249999999992</v>
      </c>
      <c r="M119" s="12"/>
    </row>
    <row r="120" spans="2:13" x14ac:dyDescent="0.3">
      <c r="B120" s="11"/>
      <c r="C120" s="63">
        <v>115</v>
      </c>
      <c r="D120" s="63">
        <f>(Observaciones!D120+Observaciones!E120)/2</f>
        <v>5.9</v>
      </c>
      <c r="E120" s="120">
        <f t="shared" si="5"/>
        <v>0.9290490433608416</v>
      </c>
      <c r="F120" s="120">
        <f t="shared" si="6"/>
        <v>6.4369991730543294E-2</v>
      </c>
      <c r="G120" s="120">
        <f t="shared" si="7"/>
        <v>2.4870701</v>
      </c>
      <c r="H120" s="120">
        <f>0.001013*Constantes!$D$6/(0.622*G120)</f>
        <v>4.8563621118743031E-2</v>
      </c>
      <c r="I120" s="120">
        <f t="shared" si="8"/>
        <v>0.28876380129570045</v>
      </c>
      <c r="J120" s="120">
        <f t="shared" si="9"/>
        <v>0.22004411515916453</v>
      </c>
      <c r="K120" s="120">
        <f>(Constantes!$D$12/0.8)*(Constantes!$D$7*J120^2+Constantes!$D$8*J120+Constantes!$D$9)</f>
        <v>9.7437134346206271</v>
      </c>
      <c r="L120" s="120">
        <f>(Constantes!$D$12/0.8)*(0.00376*D120^2-0.0516*D120-6.967)</f>
        <v>-2.6777078999999997</v>
      </c>
      <c r="M120" s="12"/>
    </row>
    <row r="121" spans="2:13" x14ac:dyDescent="0.3">
      <c r="B121" s="11"/>
      <c r="C121" s="63">
        <v>116</v>
      </c>
      <c r="D121" s="63">
        <f>(Observaciones!D121+Observaciones!E121)/2</f>
        <v>6.1999999999999993</v>
      </c>
      <c r="E121" s="120">
        <f t="shared" si="5"/>
        <v>0.9485416598112707</v>
      </c>
      <c r="F121" s="120">
        <f t="shared" si="6"/>
        <v>6.5558715041284271E-2</v>
      </c>
      <c r="G121" s="120">
        <f t="shared" si="7"/>
        <v>2.4863618000000001</v>
      </c>
      <c r="H121" s="120">
        <f>0.001013*Constantes!$D$6/(0.622*G121)</f>
        <v>4.8577455635038451E-2</v>
      </c>
      <c r="I121" s="120">
        <f t="shared" si="8"/>
        <v>0.29108066300250846</v>
      </c>
      <c r="J121" s="120">
        <f t="shared" si="9"/>
        <v>0.22594604308555641</v>
      </c>
      <c r="K121" s="120">
        <f>(Constantes!$D$12/0.8)*(Constantes!$D$7*J121^2+Constantes!$D$8*J121+Constantes!$D$9)</f>
        <v>9.7057563726694944</v>
      </c>
      <c r="L121" s="120">
        <f>(Constantes!$D$12/0.8)*(0.00376*D121^2-0.0516*D121-6.967)</f>
        <v>-2.6783945999999994</v>
      </c>
      <c r="M121" s="12"/>
    </row>
    <row r="122" spans="2:13" x14ac:dyDescent="0.3">
      <c r="B122" s="11"/>
      <c r="C122" s="63">
        <v>117</v>
      </c>
      <c r="D122" s="63">
        <f>(Observaciones!D122+Observaciones!E122)/2</f>
        <v>4.5999999999999996</v>
      </c>
      <c r="E122" s="120">
        <f t="shared" si="5"/>
        <v>0.84860028432540868</v>
      </c>
      <c r="F122" s="120">
        <f t="shared" si="6"/>
        <v>5.9429679792546375E-2</v>
      </c>
      <c r="G122" s="120">
        <f t="shared" si="7"/>
        <v>2.4901393999999999</v>
      </c>
      <c r="H122" s="120">
        <f>0.001013*Constantes!$D$6/(0.622*G122)</f>
        <v>4.8503762493037277E-2</v>
      </c>
      <c r="I122" s="120">
        <f t="shared" si="8"/>
        <v>0.27860842641973371</v>
      </c>
      <c r="J122" s="120">
        <f t="shared" si="9"/>
        <v>0.23178101832306711</v>
      </c>
      <c r="K122" s="120">
        <f>(Constantes!$D$12/0.8)*(Constantes!$D$7*J122^2+Constantes!$D$8*J122+Constantes!$D$9)</f>
        <v>9.6678852528682597</v>
      </c>
      <c r="L122" s="120">
        <f>(Constantes!$D$12/0.8)*(0.00376*D122^2-0.0516*D122-6.967)</f>
        <v>-2.6717993999999994</v>
      </c>
      <c r="M122" s="12"/>
    </row>
    <row r="123" spans="2:13" x14ac:dyDescent="0.3">
      <c r="B123" s="11"/>
      <c r="C123" s="63">
        <v>118</v>
      </c>
      <c r="D123" s="63">
        <f>(Observaciones!D123+Observaciones!E123)/2</f>
        <v>5.5</v>
      </c>
      <c r="E123" s="120">
        <f t="shared" si="5"/>
        <v>0.90360844965772646</v>
      </c>
      <c r="F123" s="120">
        <f t="shared" si="6"/>
        <v>6.2813771829638612E-2</v>
      </c>
      <c r="G123" s="120">
        <f t="shared" si="7"/>
        <v>2.4880144999999998</v>
      </c>
      <c r="H123" s="120">
        <f>0.001013*Constantes!$D$6/(0.622*G123)</f>
        <v>4.8545187350055377E-2</v>
      </c>
      <c r="I123" s="120">
        <f t="shared" si="8"/>
        <v>0.28565862902483974</v>
      </c>
      <c r="J123" s="120">
        <f t="shared" si="9"/>
        <v>0.23754731184260455</v>
      </c>
      <c r="K123" s="120">
        <f>(Constantes!$D$12/0.8)*(Constantes!$D$7*J123^2+Constantes!$D$8*J123+Constantes!$D$9)</f>
        <v>9.6301232446563443</v>
      </c>
      <c r="L123" s="120">
        <f>(Constantes!$D$12/0.8)*(0.00376*D123^2-0.0516*D123-6.967)</f>
        <v>-2.6763974999999998</v>
      </c>
      <c r="M123" s="12"/>
    </row>
    <row r="124" spans="2:13" x14ac:dyDescent="0.3">
      <c r="B124" s="11"/>
      <c r="C124" s="63">
        <v>119</v>
      </c>
      <c r="D124" s="63">
        <f>(Observaciones!D124+Observaciones!E124)/2</f>
        <v>5.4</v>
      </c>
      <c r="E124" s="120">
        <f t="shared" si="5"/>
        <v>0.89734507498222005</v>
      </c>
      <c r="F124" s="120">
        <f t="shared" si="6"/>
        <v>6.2429791566432663E-2</v>
      </c>
      <c r="G124" s="120">
        <f t="shared" si="7"/>
        <v>2.4882505999999998</v>
      </c>
      <c r="H124" s="120">
        <f>0.001013*Constantes!$D$6/(0.622*G124)</f>
        <v>4.8540581094265331E-2</v>
      </c>
      <c r="I124" s="120">
        <f t="shared" si="8"/>
        <v>0.28487954572282553</v>
      </c>
      <c r="J124" s="120">
        <f t="shared" si="9"/>
        <v>0.2432432149669522</v>
      </c>
      <c r="K124" s="120">
        <f>(Constantes!$D$12/0.8)*(Constantes!$D$7*J124^2+Constantes!$D$8*J124+Constantes!$D$9)</f>
        <v>9.5924936437591235</v>
      </c>
      <c r="L124" s="120">
        <f>(Constantes!$D$12/0.8)*(0.00376*D124^2-0.0516*D124-6.967)</f>
        <v>-2.6759993999999998</v>
      </c>
      <c r="M124" s="12"/>
    </row>
    <row r="125" spans="2:13" x14ac:dyDescent="0.3">
      <c r="B125" s="11"/>
      <c r="C125" s="63">
        <v>120</v>
      </c>
      <c r="D125" s="63">
        <f>(Observaciones!D125+Observaciones!E125)/2</f>
        <v>5.8999999999999995</v>
      </c>
      <c r="E125" s="120">
        <f t="shared" si="5"/>
        <v>0.9290490433608416</v>
      </c>
      <c r="F125" s="120">
        <f t="shared" si="6"/>
        <v>6.4369991730543294E-2</v>
      </c>
      <c r="G125" s="120">
        <f t="shared" si="7"/>
        <v>2.4870701</v>
      </c>
      <c r="H125" s="120">
        <f>0.001013*Constantes!$D$6/(0.622*G125)</f>
        <v>4.8563621118743031E-2</v>
      </c>
      <c r="I125" s="120">
        <f t="shared" si="8"/>
        <v>0.28876380129570045</v>
      </c>
      <c r="J125" s="120">
        <f t="shared" si="9"/>
        <v>0.24886703987708655</v>
      </c>
      <c r="K125" s="120">
        <f>(Constantes!$D$12/0.8)*(Constantes!$D$7*J125^2+Constantes!$D$8*J125+Constantes!$D$9)</f>
        <v>9.555019850936846</v>
      </c>
      <c r="L125" s="120">
        <f>(Constantes!$D$12/0.8)*(0.00376*D125^2-0.0516*D125-6.967)</f>
        <v>-2.6777078999999993</v>
      </c>
      <c r="M125" s="12"/>
    </row>
    <row r="126" spans="2:13" x14ac:dyDescent="0.3">
      <c r="B126" s="11"/>
      <c r="C126" s="63">
        <v>121</v>
      </c>
      <c r="D126" s="63">
        <f>(Observaciones!D126+Observaciones!E126)/2</f>
        <v>4.9000000000000004</v>
      </c>
      <c r="E126" s="120">
        <f t="shared" si="5"/>
        <v>0.86659876849717865</v>
      </c>
      <c r="F126" s="120">
        <f t="shared" si="6"/>
        <v>6.0539906235598358E-2</v>
      </c>
      <c r="G126" s="120">
        <f t="shared" si="7"/>
        <v>2.4894311</v>
      </c>
      <c r="H126" s="120">
        <f>0.001013*Constantes!$D$6/(0.622*G126)</f>
        <v>4.8517562921164735E-2</v>
      </c>
      <c r="I126" s="120">
        <f t="shared" si="8"/>
        <v>0.28096793738836995</v>
      </c>
      <c r="J126" s="120">
        <f t="shared" si="9"/>
        <v>0.25441712011231477</v>
      </c>
      <c r="K126" s="120">
        <f>(Constantes!$D$12/0.8)*(Constantes!$D$7*J126^2+Constantes!$D$8*J126+Constantes!$D$9)</f>
        <v>9.5177253505314621</v>
      </c>
      <c r="L126" s="120">
        <f>(Constantes!$D$12/0.8)*(0.00376*D126^2-0.0516*D126-6.967)</f>
        <v>-2.6735858999999995</v>
      </c>
      <c r="M126" s="12"/>
    </row>
    <row r="127" spans="2:13" x14ac:dyDescent="0.3">
      <c r="B127" s="11"/>
      <c r="C127" s="63">
        <v>122</v>
      </c>
      <c r="D127" s="63">
        <f>(Observaciones!D127+Observaciones!E127)/2</f>
        <v>5.8000000000000007</v>
      </c>
      <c r="E127" s="120">
        <f t="shared" si="5"/>
        <v>0.92263042375989679</v>
      </c>
      <c r="F127" s="120">
        <f t="shared" si="6"/>
        <v>6.3977874512489707E-2</v>
      </c>
      <c r="G127" s="120">
        <f t="shared" si="7"/>
        <v>2.4873061999999999</v>
      </c>
      <c r="H127" s="120">
        <f>0.001013*Constantes!$D$6/(0.622*G127)</f>
        <v>4.8559011364243919E-2</v>
      </c>
      <c r="I127" s="120">
        <f t="shared" si="8"/>
        <v>0.28798920389513993</v>
      </c>
      <c r="J127" s="120">
        <f t="shared" si="9"/>
        <v>0.25989181106408255</v>
      </c>
      <c r="K127" s="120">
        <f>(Constantes!$D$12/0.8)*(Constantes!$D$7*J127^2+Constantes!$D$8*J127+Constantes!$D$9)</f>
        <v>9.4806336888348799</v>
      </c>
      <c r="L127" s="120">
        <f>(Constantes!$D$12/0.8)*(0.00376*D127^2-0.0516*D127-6.967)</f>
        <v>-2.6774225999999994</v>
      </c>
      <c r="M127" s="12"/>
    </row>
    <row r="128" spans="2:13" x14ac:dyDescent="0.3">
      <c r="B128" s="11"/>
      <c r="C128" s="63">
        <v>123</v>
      </c>
      <c r="D128" s="63">
        <f>(Observaciones!D128+Observaciones!E128)/2</f>
        <v>4.8</v>
      </c>
      <c r="E128" s="120">
        <f t="shared" si="5"/>
        <v>0.86056222657343806</v>
      </c>
      <c r="F128" s="120">
        <f t="shared" si="6"/>
        <v>6.0167872375456809E-2</v>
      </c>
      <c r="G128" s="120">
        <f t="shared" si="7"/>
        <v>2.4896672</v>
      </c>
      <c r="H128" s="120">
        <f>0.001013*Constantes!$D$6/(0.622*G128)</f>
        <v>4.851296190597456E-2</v>
      </c>
      <c r="I128" s="120">
        <f t="shared" si="8"/>
        <v>0.28018245624068705</v>
      </c>
      <c r="J128" s="120">
        <f t="shared" si="9"/>
        <v>0.26528949046330735</v>
      </c>
      <c r="K128" s="120">
        <f>(Constantes!$D$12/0.8)*(Constantes!$D$7*J128^2+Constantes!$D$8*J128+Constantes!$D$9)</f>
        <v>9.4437684523024856</v>
      </c>
      <c r="L128" s="120">
        <f>(Constantes!$D$12/0.8)*(0.00376*D128^2-0.0516*D128-6.967)</f>
        <v>-2.6730185999999994</v>
      </c>
      <c r="M128" s="12"/>
    </row>
    <row r="129" spans="2:13" x14ac:dyDescent="0.3">
      <c r="B129" s="11"/>
      <c r="C129" s="63">
        <v>124</v>
      </c>
      <c r="D129" s="63">
        <f>(Observaciones!D129+Observaciones!E129)/2</f>
        <v>4</v>
      </c>
      <c r="E129" s="120">
        <f t="shared" si="5"/>
        <v>0.81358960360034527</v>
      </c>
      <c r="F129" s="120">
        <f t="shared" si="6"/>
        <v>5.7261497382928649E-2</v>
      </c>
      <c r="G129" s="120">
        <f t="shared" si="7"/>
        <v>2.4915560000000001</v>
      </c>
      <c r="H129" s="120">
        <f>0.001013*Constantes!$D$6/(0.622*G129)</f>
        <v>4.8476185175911901E-2</v>
      </c>
      <c r="I129" s="120">
        <f t="shared" si="8"/>
        <v>0.27386264930652215</v>
      </c>
      <c r="J129" s="120">
        <f t="shared" si="9"/>
        <v>0.27060855886109181</v>
      </c>
      <c r="K129" s="120">
        <f>(Constantes!$D$12/0.8)*(Constantes!$D$7*J129^2+Constantes!$D$8*J129+Constantes!$D$9)</f>
        <v>9.4071532456359304</v>
      </c>
      <c r="L129" s="120">
        <f>(Constantes!$D$12/0.8)*(0.00376*D129^2-0.0516*D129-6.967)</f>
        <v>-2.6674649999999995</v>
      </c>
      <c r="M129" s="12"/>
    </row>
    <row r="130" spans="2:13" x14ac:dyDescent="0.3">
      <c r="B130" s="11"/>
      <c r="C130" s="63">
        <v>125</v>
      </c>
      <c r="D130" s="63">
        <f>(Observaciones!D130+Observaciones!E130)/2</f>
        <v>3.6</v>
      </c>
      <c r="E130" s="120">
        <f t="shared" si="5"/>
        <v>0.79096311468656078</v>
      </c>
      <c r="F130" s="120">
        <f t="shared" si="6"/>
        <v>5.5854039188960966E-2</v>
      </c>
      <c r="G130" s="120">
        <f t="shared" si="7"/>
        <v>2.4925003999999999</v>
      </c>
      <c r="H130" s="120">
        <f>0.001013*Constantes!$D$6/(0.622*G130)</f>
        <v>4.8457817712749152E-2</v>
      </c>
      <c r="I130" s="120">
        <f t="shared" si="8"/>
        <v>0.27068003084395481</v>
      </c>
      <c r="J130" s="120">
        <f t="shared" si="9"/>
        <v>0.2758474401026747</v>
      </c>
      <c r="K130" s="120">
        <f>(Constantes!$D$12/0.8)*(Constantes!$D$7*J130^2+Constantes!$D$8*J130+Constantes!$D$9)</f>
        <v>9.3708116697593535</v>
      </c>
      <c r="L130" s="120">
        <f>(Constantes!$D$12/0.8)*(0.00376*D130^2-0.0516*D130-6.967)</f>
        <v>-2.6640113999999993</v>
      </c>
      <c r="M130" s="12"/>
    </row>
    <row r="131" spans="2:13" x14ac:dyDescent="0.3">
      <c r="B131" s="11"/>
      <c r="C131" s="63">
        <v>126</v>
      </c>
      <c r="D131" s="63">
        <f>(Observaciones!D131+Observaciones!E131)/2</f>
        <v>3.6000000000000005</v>
      </c>
      <c r="E131" s="120">
        <f t="shared" si="5"/>
        <v>0.79096311468656078</v>
      </c>
      <c r="F131" s="120">
        <f t="shared" si="6"/>
        <v>5.5854039188960966E-2</v>
      </c>
      <c r="G131" s="120">
        <f t="shared" si="7"/>
        <v>2.4925003999999999</v>
      </c>
      <c r="H131" s="120">
        <f>0.001013*Constantes!$D$6/(0.622*G131)</f>
        <v>4.8457817712749152E-2</v>
      </c>
      <c r="I131" s="120">
        <f t="shared" si="8"/>
        <v>0.27068003084395481</v>
      </c>
      <c r="J131" s="120">
        <f t="shared" si="9"/>
        <v>0.28100458179447974</v>
      </c>
      <c r="K131" s="120">
        <f>(Constantes!$D$12/0.8)*(Constantes!$D$7*J131^2+Constantes!$D$8*J131+Constantes!$D$9)</f>
        <v>9.3347672997133984</v>
      </c>
      <c r="L131" s="120">
        <f>(Constantes!$D$12/0.8)*(0.00376*D131^2-0.0516*D131-6.967)</f>
        <v>-2.6640113999999997</v>
      </c>
      <c r="M131" s="12"/>
    </row>
    <row r="132" spans="2:13" x14ac:dyDescent="0.3">
      <c r="B132" s="11"/>
      <c r="C132" s="63">
        <v>127</v>
      </c>
      <c r="D132" s="63">
        <f>(Observaciones!D132+Observaciones!E132)/2</f>
        <v>3.6000000000000005</v>
      </c>
      <c r="E132" s="120">
        <f t="shared" si="5"/>
        <v>0.79096311468656078</v>
      </c>
      <c r="F132" s="120">
        <f t="shared" si="6"/>
        <v>5.5854039188960966E-2</v>
      </c>
      <c r="G132" s="120">
        <f t="shared" si="7"/>
        <v>2.4925003999999999</v>
      </c>
      <c r="H132" s="120">
        <f>0.001013*Constantes!$D$6/(0.622*G132)</f>
        <v>4.8457817712749152E-2</v>
      </c>
      <c r="I132" s="120">
        <f t="shared" si="8"/>
        <v>0.27068003084395481</v>
      </c>
      <c r="J132" s="120">
        <f t="shared" si="9"/>
        <v>0.28607845576412366</v>
      </c>
      <c r="K132" s="120">
        <f>(Constantes!$D$12/0.8)*(Constantes!$D$7*J132^2+Constantes!$D$8*J132+Constantes!$D$9)</f>
        <v>9.2990436624914672</v>
      </c>
      <c r="L132" s="120">
        <f>(Constantes!$D$12/0.8)*(0.00376*D132^2-0.0516*D132-6.967)</f>
        <v>-2.6640113999999997</v>
      </c>
      <c r="M132" s="12"/>
    </row>
    <row r="133" spans="2:13" x14ac:dyDescent="0.3">
      <c r="B133" s="11"/>
      <c r="C133" s="63">
        <v>128</v>
      </c>
      <c r="D133" s="63">
        <f>(Observaciones!D133+Observaciones!E133)/2</f>
        <v>3.5</v>
      </c>
      <c r="E133" s="120">
        <f t="shared" si="5"/>
        <v>0.78539400694677231</v>
      </c>
      <c r="F133" s="120">
        <f t="shared" si="6"/>
        <v>5.5506848718348038E-2</v>
      </c>
      <c r="G133" s="120">
        <f t="shared" si="7"/>
        <v>2.4927364999999999</v>
      </c>
      <c r="H133" s="120">
        <f>0.001013*Constantes!$D$6/(0.622*G133)</f>
        <v>4.8453228021555564E-2</v>
      </c>
      <c r="I133" s="120">
        <f t="shared" si="8"/>
        <v>0.26988214466632438</v>
      </c>
      <c r="J133" s="120">
        <f t="shared" si="9"/>
        <v>0.29106755851324578</v>
      </c>
      <c r="K133" s="120">
        <f>(Constantes!$D$12/0.8)*(Constantes!$D$7*J133^2+Constantes!$D$8*J133+Constantes!$D$9)</f>
        <v>9.2636642148427946</v>
      </c>
      <c r="L133" s="120">
        <f>(Constantes!$D$12/0.8)*(0.00376*D133^2-0.0516*D133-6.967)</f>
        <v>-2.6630774999999995</v>
      </c>
      <c r="M133" s="12"/>
    </row>
    <row r="134" spans="2:13" x14ac:dyDescent="0.3">
      <c r="B134" s="11"/>
      <c r="C134" s="63">
        <v>129</v>
      </c>
      <c r="D134" s="63">
        <f>(Observaciones!D134+Observaciones!E134)/2</f>
        <v>4.5999999999999996</v>
      </c>
      <c r="E134" s="120">
        <f t="shared" si="5"/>
        <v>0.84860028432540868</v>
      </c>
      <c r="F134" s="120">
        <f t="shared" si="6"/>
        <v>5.9429679792546375E-2</v>
      </c>
      <c r="G134" s="120">
        <f t="shared" si="7"/>
        <v>2.4901393999999999</v>
      </c>
      <c r="H134" s="120">
        <f>0.001013*Constantes!$D$6/(0.622*G134)</f>
        <v>4.8503762493037277E-2</v>
      </c>
      <c r="I134" s="120">
        <f t="shared" si="8"/>
        <v>0.27860842641973371</v>
      </c>
      <c r="J134" s="120">
        <f t="shared" si="9"/>
        <v>0.29597041166302818</v>
      </c>
      <c r="K134" s="120">
        <f>(Constantes!$D$12/0.8)*(Constantes!$D$7*J134^2+Constantes!$D$8*J134+Constantes!$D$9)</f>
        <v>9.2286523210669369</v>
      </c>
      <c r="L134" s="120">
        <f>(Constantes!$D$12/0.8)*(0.00376*D134^2-0.0516*D134-6.967)</f>
        <v>-2.6717993999999994</v>
      </c>
      <c r="M134" s="12"/>
    </row>
    <row r="135" spans="2:13" x14ac:dyDescent="0.3">
      <c r="B135" s="11"/>
      <c r="C135" s="63">
        <v>130</v>
      </c>
      <c r="D135" s="63">
        <f>(Observaciones!D135+Observaciones!E135)/2</f>
        <v>5.0999999999999996</v>
      </c>
      <c r="E135" s="120">
        <f t="shared" ref="E135:E198" si="10">EXP((16.78*D135-116.9)/(D135+237.3))</f>
        <v>0.87878397685782894</v>
      </c>
      <c r="F135" s="120">
        <f t="shared" ref="F135:F198" si="11">4098*E135/((D135+237.3)^2)</f>
        <v>6.1289891533703518E-2</v>
      </c>
      <c r="G135" s="120">
        <f t="shared" ref="G135:G198" si="12">2.501-0.002361*D135</f>
        <v>2.4889589000000001</v>
      </c>
      <c r="H135" s="120">
        <f>0.001013*Constantes!$D$6/(0.622*G135)</f>
        <v>4.8526767570229598E-2</v>
      </c>
      <c r="I135" s="120">
        <f t="shared" ref="I135:I198" si="13">IF(D135&gt;0,1.26*F135/(G135*(F135+H135)),0)</f>
        <v>0.28253577431172794</v>
      </c>
      <c r="J135" s="120">
        <f t="shared" ref="J135:J198" si="14">0.409*SIN(2*PI()*(C135-82)/365)</f>
        <v>0.30078556239227006</v>
      </c>
      <c r="K135" s="120">
        <f>(Constantes!$D$12/0.8)*(Constantes!$D$7*J135^2+Constantes!$D$8*J135+Constantes!$D$9)</f>
        <v>9.1940312308243506</v>
      </c>
      <c r="L135" s="120">
        <f>(Constantes!$D$12/0.8)*(0.00376*D135^2-0.0516*D135-6.967)</f>
        <v>-2.6746358999999997</v>
      </c>
      <c r="M135" s="12"/>
    </row>
    <row r="136" spans="2:13" x14ac:dyDescent="0.3">
      <c r="B136" s="11"/>
      <c r="C136" s="63">
        <v>131</v>
      </c>
      <c r="D136" s="63">
        <f>(Observaciones!D136+Observaciones!E136)/2</f>
        <v>3.4</v>
      </c>
      <c r="E136" s="120">
        <f t="shared" si="10"/>
        <v>0.7798595322295131</v>
      </c>
      <c r="F136" s="120">
        <f t="shared" si="11"/>
        <v>5.5161511563378181E-2</v>
      </c>
      <c r="G136" s="120">
        <f t="shared" si="12"/>
        <v>2.4929725999999999</v>
      </c>
      <c r="H136" s="120">
        <f>0.001013*Constantes!$D$6/(0.622*G136)</f>
        <v>4.8448639199706552E-2</v>
      </c>
      <c r="I136" s="120">
        <f t="shared" si="13"/>
        <v>0.26908339137615267</v>
      </c>
      <c r="J136" s="120">
        <f t="shared" si="14"/>
        <v>0.30551158386789107</v>
      </c>
      <c r="K136" s="120">
        <f>(Constantes!$D$12/0.8)*(Constantes!$D$7*J136^2+Constantes!$D$8*J136+Constantes!$D$9)</f>
        <v>9.1598240569877234</v>
      </c>
      <c r="L136" s="120">
        <f>(Constantes!$D$12/0.8)*(0.00376*D136^2-0.0516*D136-6.967)</f>
        <v>-2.6621153999999994</v>
      </c>
      <c r="M136" s="12"/>
    </row>
    <row r="137" spans="2:13" x14ac:dyDescent="0.3">
      <c r="B137" s="11"/>
      <c r="C137" s="63">
        <v>132</v>
      </c>
      <c r="D137" s="63">
        <f>(Observaciones!D137+Observaciones!E137)/2</f>
        <v>3.1000000000000005</v>
      </c>
      <c r="E137" s="120">
        <f t="shared" si="10"/>
        <v>0.76346206064382249</v>
      </c>
      <c r="F137" s="120">
        <f t="shared" si="11"/>
        <v>5.4136539013568352E-2</v>
      </c>
      <c r="G137" s="120">
        <f t="shared" si="12"/>
        <v>2.4936808999999998</v>
      </c>
      <c r="H137" s="120">
        <f>0.001013*Constantes!$D$6/(0.622*G137)</f>
        <v>4.8434877947757617E-2</v>
      </c>
      <c r="I137" s="120">
        <f t="shared" si="13"/>
        <v>0.26668205849254673</v>
      </c>
      <c r="J137" s="120">
        <f t="shared" si="14"/>
        <v>0.31014707566773203</v>
      </c>
      <c r="K137" s="120">
        <f>(Constantes!$D$12/0.8)*(Constantes!$D$7*J137^2+Constantes!$D$8*J137+Constantes!$D$9)</f>
        <v>9.1260537535587165</v>
      </c>
      <c r="L137" s="120">
        <f>(Constantes!$D$12/0.8)*(0.00376*D137^2-0.0516*D137-6.967)</f>
        <v>-2.6590598999999995</v>
      </c>
      <c r="M137" s="12"/>
    </row>
    <row r="138" spans="2:13" x14ac:dyDescent="0.3">
      <c r="B138" s="11"/>
      <c r="C138" s="63">
        <v>133</v>
      </c>
      <c r="D138" s="63">
        <f>(Observaciones!D138+Observaciones!E138)/2</f>
        <v>2.5999999999999996</v>
      </c>
      <c r="E138" s="120">
        <f t="shared" si="10"/>
        <v>0.7368084973291994</v>
      </c>
      <c r="F138" s="120">
        <f t="shared" si="11"/>
        <v>5.2464565912729355E-2</v>
      </c>
      <c r="G138" s="120">
        <f t="shared" si="12"/>
        <v>2.4948614</v>
      </c>
      <c r="H138" s="120">
        <f>0.001013*Constantes!$D$6/(0.622*G138)</f>
        <v>4.8411959891701536E-2</v>
      </c>
      <c r="I138" s="120">
        <f t="shared" si="13"/>
        <v>0.26266371871166472</v>
      </c>
      <c r="J138" s="120">
        <f t="shared" si="14"/>
        <v>0.31469066419553055</v>
      </c>
      <c r="K138" s="120">
        <f>(Constantes!$D$12/0.8)*(Constantes!$D$7*J138^2+Constantes!$D$8*J138+Constantes!$D$9)</f>
        <v>9.0927430936747111</v>
      </c>
      <c r="L138" s="120">
        <f>(Constantes!$D$12/0.8)*(0.00376*D138^2-0.0516*D138-6.967)</f>
        <v>-2.6534033999999993</v>
      </c>
      <c r="M138" s="12"/>
    </row>
    <row r="139" spans="2:13" x14ac:dyDescent="0.3">
      <c r="B139" s="11"/>
      <c r="C139" s="63">
        <v>134</v>
      </c>
      <c r="D139" s="63">
        <f>(Observaciones!D139+Observaciones!E139)/2</f>
        <v>0</v>
      </c>
      <c r="E139" s="120">
        <f t="shared" si="10"/>
        <v>0.61102013344096318</v>
      </c>
      <c r="F139" s="120">
        <f t="shared" si="11"/>
        <v>4.446640286239343E-2</v>
      </c>
      <c r="G139" s="120">
        <f t="shared" si="12"/>
        <v>2.5009999999999999</v>
      </c>
      <c r="H139" s="120">
        <f>0.001013*Constantes!$D$6/(0.622*G139)</f>
        <v>4.8293134758958162E-2</v>
      </c>
      <c r="I139" s="120">
        <f t="shared" si="13"/>
        <v>0</v>
      </c>
      <c r="J139" s="120">
        <f t="shared" si="14"/>
        <v>0.31914100308794713</v>
      </c>
      <c r="K139" s="120">
        <f>(Constantes!$D$12/0.8)*(Constantes!$D$7*J139^2+Constantes!$D$8*J139+Constantes!$D$9)</f>
        <v>9.0599146477300589</v>
      </c>
      <c r="L139" s="120">
        <f>(Constantes!$D$12/0.8)*(0.00376*D139^2-0.0516*D139-6.967)</f>
        <v>-2.6126249999999995</v>
      </c>
      <c r="M139" s="12"/>
    </row>
    <row r="140" spans="2:13" x14ac:dyDescent="0.3">
      <c r="B140" s="11"/>
      <c r="C140" s="63">
        <v>135</v>
      </c>
      <c r="D140" s="63">
        <f>(Observaciones!D140+Observaciones!E140)/2</f>
        <v>1.4000000000000004</v>
      </c>
      <c r="E140" s="120">
        <f t="shared" si="10"/>
        <v>0.6761639869625562</v>
      </c>
      <c r="F140" s="120">
        <f t="shared" si="11"/>
        <v>4.8631666509690981E-2</v>
      </c>
      <c r="G140" s="120">
        <f t="shared" si="12"/>
        <v>2.4976946</v>
      </c>
      <c r="H140" s="120">
        <f>0.001013*Constantes!$D$6/(0.622*G140)</f>
        <v>4.8357044945428612E-2</v>
      </c>
      <c r="I140" s="120">
        <f t="shared" si="13"/>
        <v>0.25294679028782263</v>
      </c>
      <c r="J140" s="120">
        <f t="shared" si="14"/>
        <v>0.32349677361352186</v>
      </c>
      <c r="K140" s="120">
        <f>(Constantes!$D$12/0.8)*(Constantes!$D$7*J140^2+Constantes!$D$8*J140+Constantes!$D$9)</f>
        <v>9.0275907616363043</v>
      </c>
      <c r="L140" s="120">
        <f>(Constantes!$D$12/0.8)*(0.00376*D140^2-0.0516*D140-6.967)</f>
        <v>-2.6369513999999996</v>
      </c>
      <c r="M140" s="12"/>
    </row>
    <row r="141" spans="2:13" x14ac:dyDescent="0.3">
      <c r="B141" s="11"/>
      <c r="C141" s="63">
        <v>136</v>
      </c>
      <c r="D141" s="63">
        <f>(Observaciones!D141+Observaciones!E141)/2</f>
        <v>1.4000000000000004</v>
      </c>
      <c r="E141" s="120">
        <f t="shared" si="10"/>
        <v>0.6761639869625562</v>
      </c>
      <c r="F141" s="120">
        <f t="shared" si="11"/>
        <v>4.8631666509690981E-2</v>
      </c>
      <c r="G141" s="120">
        <f t="shared" si="12"/>
        <v>2.4976946</v>
      </c>
      <c r="H141" s="120">
        <f>0.001013*Constantes!$D$6/(0.622*G141)</f>
        <v>4.8357044945428612E-2</v>
      </c>
      <c r="I141" s="120">
        <f t="shared" si="13"/>
        <v>0.25294679028782263</v>
      </c>
      <c r="J141" s="120">
        <f t="shared" si="14"/>
        <v>0.32775668506344269</v>
      </c>
      <c r="K141" s="120">
        <f>(Constantes!$D$12/0.8)*(Constantes!$D$7*J141^2+Constantes!$D$8*J141+Constantes!$D$9)</f>
        <v>8.9957935352456087</v>
      </c>
      <c r="L141" s="120">
        <f>(Constantes!$D$12/0.8)*(0.00376*D141^2-0.0516*D141-6.967)</f>
        <v>-2.6369513999999996</v>
      </c>
      <c r="M141" s="12"/>
    </row>
    <row r="142" spans="2:13" x14ac:dyDescent="0.3">
      <c r="B142" s="11"/>
      <c r="C142" s="63">
        <v>137</v>
      </c>
      <c r="D142" s="63">
        <f>(Observaciones!D142+Observaciones!E142)/2</f>
        <v>1.7999999999999998</v>
      </c>
      <c r="E142" s="120">
        <f t="shared" si="10"/>
        <v>0.69586955492486935</v>
      </c>
      <c r="F142" s="120">
        <f t="shared" si="11"/>
        <v>4.9881630142067222E-2</v>
      </c>
      <c r="G142" s="120">
        <f t="shared" si="12"/>
        <v>2.4967501999999997</v>
      </c>
      <c r="H142" s="120">
        <f>0.001013*Constantes!$D$6/(0.622*G142)</f>
        <v>4.8375336079738519E-2</v>
      </c>
      <c r="I142" s="120">
        <f t="shared" si="13"/>
        <v>0.25619623248758888</v>
      </c>
      <c r="J142" s="120">
        <f t="shared" si="14"/>
        <v>0.33191947513401066</v>
      </c>
      <c r="K142" s="120">
        <f>(Constantes!$D$12/0.8)*(Constantes!$D$7*J142^2+Constantes!$D$8*J142+Constantes!$D$9)</f>
        <v>8.9645448009615194</v>
      </c>
      <c r="L142" s="120">
        <f>(Constantes!$D$12/0.8)*(0.00376*D142^2-0.0516*D142-6.967)</f>
        <v>-2.6428865999999993</v>
      </c>
      <c r="M142" s="12"/>
    </row>
    <row r="143" spans="2:13" x14ac:dyDescent="0.3">
      <c r="B143" s="11"/>
      <c r="C143" s="63">
        <v>138</v>
      </c>
      <c r="D143" s="63">
        <f>(Observaciones!D143+Observaciones!E143)/2</f>
        <v>0.40000000000000036</v>
      </c>
      <c r="E143" s="120">
        <f t="shared" si="10"/>
        <v>0.62904083233331931</v>
      </c>
      <c r="F143" s="120">
        <f t="shared" si="11"/>
        <v>4.5623902231293166E-2</v>
      </c>
      <c r="G143" s="120">
        <f t="shared" si="12"/>
        <v>2.5000556</v>
      </c>
      <c r="H143" s="120">
        <f>0.001013*Constantes!$D$6/(0.622*G143)</f>
        <v>4.831137756782463E-2</v>
      </c>
      <c r="I143" s="120">
        <f t="shared" si="13"/>
        <v>0.24478487090923381</v>
      </c>
      <c r="J143" s="120">
        <f t="shared" si="14"/>
        <v>0.33598391030068736</v>
      </c>
      <c r="K143" s="120">
        <f>(Constantes!$D$12/0.8)*(Constantes!$D$7*J143^2+Constantes!$D$8*J143+Constantes!$D$9)</f>
        <v>8.933866102561014</v>
      </c>
      <c r="L143" s="120">
        <f>(Constantes!$D$12/0.8)*(0.00376*D143^2-0.0516*D143-6.967)</f>
        <v>-2.6201393999999993</v>
      </c>
      <c r="M143" s="12"/>
    </row>
    <row r="144" spans="2:13" x14ac:dyDescent="0.3">
      <c r="B144" s="11"/>
      <c r="C144" s="63">
        <v>139</v>
      </c>
      <c r="D144" s="63">
        <f>(Observaciones!D144+Observaciones!E144)/2</f>
        <v>-0.20000000000000018</v>
      </c>
      <c r="E144" s="120">
        <f t="shared" si="10"/>
        <v>0.60218216712259742</v>
      </c>
      <c r="F144" s="120">
        <f t="shared" si="11"/>
        <v>4.3897191600609217E-2</v>
      </c>
      <c r="G144" s="120">
        <f t="shared" si="12"/>
        <v>2.5014721999999998</v>
      </c>
      <c r="H144" s="120">
        <f>0.001013*Constantes!$D$6/(0.622*G144)</f>
        <v>4.8284018520035665E-2</v>
      </c>
      <c r="I144" s="120">
        <f t="shared" si="13"/>
        <v>0</v>
      </c>
      <c r="J144" s="120">
        <f t="shared" si="14"/>
        <v>0.3399487861836154</v>
      </c>
      <c r="K144" s="120">
        <f>(Constantes!$D$12/0.8)*(Constantes!$D$7*J144^2+Constantes!$D$8*J144+Constantes!$D$9)</f>
        <v>8.9037786742515017</v>
      </c>
      <c r="L144" s="120">
        <f>(Constantes!$D$12/0.8)*(0.00376*D144^2-0.0516*D144-6.967)</f>
        <v>-2.6086985999999994</v>
      </c>
      <c r="M144" s="12"/>
    </row>
    <row r="145" spans="2:13" x14ac:dyDescent="0.3">
      <c r="B145" s="11"/>
      <c r="C145" s="63">
        <v>140</v>
      </c>
      <c r="D145" s="63">
        <f>(Observaciones!D145+Observaciones!E145)/2</f>
        <v>1.8999999999999995</v>
      </c>
      <c r="E145" s="120">
        <f t="shared" si="10"/>
        <v>0.70087451158394476</v>
      </c>
      <c r="F145" s="120">
        <f t="shared" si="11"/>
        <v>5.019839942490515E-2</v>
      </c>
      <c r="G145" s="120">
        <f t="shared" si="12"/>
        <v>2.4965140999999997</v>
      </c>
      <c r="H145" s="120">
        <f>0.001013*Constantes!$D$6/(0.622*G145)</f>
        <v>4.8379911025599402E-2</v>
      </c>
      <c r="I145" s="120">
        <f t="shared" si="13"/>
        <v>0.25700704090969684</v>
      </c>
      <c r="J145" s="120">
        <f t="shared" si="14"/>
        <v>0.34381292790450158</v>
      </c>
      <c r="K145" s="120">
        <f>(Constantes!$D$12/0.8)*(Constantes!$D$7*J145^2+Constantes!$D$8*J145+Constantes!$D$9)</f>
        <v>8.8743034199862851</v>
      </c>
      <c r="L145" s="120">
        <f>(Constantes!$D$12/0.8)*(0.00376*D145^2-0.0516*D145-6.967)</f>
        <v>-2.6442998999999996</v>
      </c>
      <c r="M145" s="12"/>
    </row>
    <row r="146" spans="2:13" x14ac:dyDescent="0.3">
      <c r="B146" s="11"/>
      <c r="C146" s="63">
        <v>141</v>
      </c>
      <c r="D146" s="63">
        <f>(Observaciones!D146+Observaciones!E146)/2</f>
        <v>1.0999999999999996</v>
      </c>
      <c r="E146" s="120">
        <f t="shared" si="10"/>
        <v>0.66171002192942541</v>
      </c>
      <c r="F146" s="120">
        <f t="shared" si="11"/>
        <v>4.7711949733872931E-2</v>
      </c>
      <c r="G146" s="120">
        <f t="shared" si="12"/>
        <v>2.4984028999999999</v>
      </c>
      <c r="H146" s="120">
        <f>0.001013*Constantes!$D$6/(0.622*G146)</f>
        <v>4.8343335669420791E-2</v>
      </c>
      <c r="I146" s="120">
        <f t="shared" si="13"/>
        <v>0.25050359756068624</v>
      </c>
      <c r="J146" s="120">
        <f t="shared" si="14"/>
        <v>0.34757519043475887</v>
      </c>
      <c r="K146" s="120">
        <f>(Constantes!$D$12/0.8)*(Constantes!$D$7*J146^2+Constantes!$D$8*J146+Constantes!$D$9)</f>
        <v>8.8454608930616363</v>
      </c>
      <c r="L146" s="120">
        <f>(Constantes!$D$12/0.8)*(0.00376*D146^2-0.0516*D146-6.967)</f>
        <v>-2.6322038999999995</v>
      </c>
      <c r="M146" s="12"/>
    </row>
    <row r="147" spans="2:13" x14ac:dyDescent="0.3">
      <c r="B147" s="11"/>
      <c r="C147" s="63">
        <v>142</v>
      </c>
      <c r="D147" s="63">
        <f>(Observaciones!D147+Observaciones!E147)/2</f>
        <v>1.7000000000000002</v>
      </c>
      <c r="E147" s="120">
        <f t="shared" si="10"/>
        <v>0.69089619530074076</v>
      </c>
      <c r="F147" s="120">
        <f t="shared" si="11"/>
        <v>4.9566579862790137E-2</v>
      </c>
      <c r="G147" s="120">
        <f t="shared" si="12"/>
        <v>2.4969863000000001</v>
      </c>
      <c r="H147" s="120">
        <f>0.001013*Constantes!$D$6/(0.622*G147)</f>
        <v>4.8370761999036331E-2</v>
      </c>
      <c r="I147" s="120">
        <f t="shared" si="13"/>
        <v>0.25538478876756332</v>
      </c>
      <c r="J147" s="120">
        <f t="shared" si="14"/>
        <v>0.35123445893480337</v>
      </c>
      <c r="K147" s="120">
        <f>(Constantes!$D$12/0.8)*(Constantes!$D$7*J147^2+Constantes!$D$8*J147+Constantes!$D$9)</f>
        <v>8.8172712760183689</v>
      </c>
      <c r="L147" s="120">
        <f>(Constantes!$D$12/0.8)*(0.00376*D147^2-0.0516*D147-6.967)</f>
        <v>-2.6414450999999994</v>
      </c>
      <c r="M147" s="12"/>
    </row>
    <row r="148" spans="2:13" x14ac:dyDescent="0.3">
      <c r="B148" s="11"/>
      <c r="C148" s="63">
        <v>143</v>
      </c>
      <c r="D148" s="63">
        <f>(Observaciones!D148+Observaciones!E148)/2</f>
        <v>1.7000000000000002</v>
      </c>
      <c r="E148" s="120">
        <f t="shared" si="10"/>
        <v>0.69089619530074076</v>
      </c>
      <c r="F148" s="120">
        <f t="shared" si="11"/>
        <v>4.9566579862790137E-2</v>
      </c>
      <c r="G148" s="120">
        <f t="shared" si="12"/>
        <v>2.4969863000000001</v>
      </c>
      <c r="H148" s="120">
        <f>0.001013*Constantes!$D$6/(0.622*G148)</f>
        <v>4.8370761999036331E-2</v>
      </c>
      <c r="I148" s="120">
        <f t="shared" si="13"/>
        <v>0.25538478876756332</v>
      </c>
      <c r="J148" s="120">
        <f t="shared" si="14"/>
        <v>0.35478964908440508</v>
      </c>
      <c r="K148" s="120">
        <f>(Constantes!$D$12/0.8)*(Constantes!$D$7*J148^2+Constantes!$D$8*J148+Constantes!$D$9)</f>
        <v>8.7897543608705053</v>
      </c>
      <c r="L148" s="120">
        <f>(Constantes!$D$12/0.8)*(0.00376*D148^2-0.0516*D148-6.967)</f>
        <v>-2.6414450999999994</v>
      </c>
      <c r="M148" s="12"/>
    </row>
    <row r="149" spans="2:13" x14ac:dyDescent="0.3">
      <c r="B149" s="11"/>
      <c r="C149" s="63">
        <v>144</v>
      </c>
      <c r="D149" s="63">
        <f>(Observaciones!D149+Observaciones!E149)/2</f>
        <v>1.3999999999999995</v>
      </c>
      <c r="E149" s="120">
        <f t="shared" si="10"/>
        <v>0.67616398696255609</v>
      </c>
      <c r="F149" s="120">
        <f t="shared" si="11"/>
        <v>4.8631666509690974E-2</v>
      </c>
      <c r="G149" s="120">
        <f t="shared" si="12"/>
        <v>2.4976946</v>
      </c>
      <c r="H149" s="120">
        <f>0.001013*Constantes!$D$6/(0.622*G149)</f>
        <v>4.8357044945428612E-2</v>
      </c>
      <c r="I149" s="120">
        <f t="shared" si="13"/>
        <v>0.25294679028782258</v>
      </c>
      <c r="J149" s="120">
        <f t="shared" si="14"/>
        <v>0.3582397074039953</v>
      </c>
      <c r="K149" s="120">
        <f>(Constantes!$D$12/0.8)*(Constantes!$D$7*J149^2+Constantes!$D$8*J149+Constantes!$D$9)</f>
        <v>8.7629295296831913</v>
      </c>
      <c r="L149" s="120">
        <f>(Constantes!$D$12/0.8)*(0.00376*D149^2-0.0516*D149-6.967)</f>
        <v>-2.6369513999999996</v>
      </c>
      <c r="M149" s="12"/>
    </row>
    <row r="150" spans="2:13" x14ac:dyDescent="0.3">
      <c r="B150" s="11"/>
      <c r="C150" s="63">
        <v>145</v>
      </c>
      <c r="D150" s="63">
        <f>(Observaciones!D150+Observaciones!E150)/2</f>
        <v>1.2999999999999998</v>
      </c>
      <c r="E150" s="120">
        <f t="shared" si="10"/>
        <v>0.67131530762003422</v>
      </c>
      <c r="F150" s="120">
        <f t="shared" si="11"/>
        <v>4.8323415836352239E-2</v>
      </c>
      <c r="G150" s="120">
        <f t="shared" si="12"/>
        <v>2.4979306999999999</v>
      </c>
      <c r="H150" s="120">
        <f>0.001013*Constantes!$D$6/(0.622*G150)</f>
        <v>4.8352474322908297E-2</v>
      </c>
      <c r="I150" s="120">
        <f t="shared" si="13"/>
        <v>0.2521329502444406</v>
      </c>
      <c r="J150" s="120">
        <f t="shared" si="14"/>
        <v>0.36158361156683566</v>
      </c>
      <c r="K150" s="120">
        <f>(Constantes!$D$12/0.8)*(Constantes!$D$7*J150^2+Constantes!$D$8*J150+Constantes!$D$9)</f>
        <v>8.7368157355217146</v>
      </c>
      <c r="L150" s="120">
        <f>(Constantes!$D$12/0.8)*(0.00376*D150^2-0.0516*D150-6.967)</f>
        <v>-2.6353970999999992</v>
      </c>
      <c r="M150" s="12"/>
    </row>
    <row r="151" spans="2:13" x14ac:dyDescent="0.3">
      <c r="B151" s="11"/>
      <c r="C151" s="63">
        <v>146</v>
      </c>
      <c r="D151" s="63">
        <f>(Observaciones!D151+Observaciones!E151)/2</f>
        <v>2.0999999999999996</v>
      </c>
      <c r="E151" s="120">
        <f t="shared" si="10"/>
        <v>0.71097990605014338</v>
      </c>
      <c r="F151" s="120">
        <f t="shared" si="11"/>
        <v>5.0837125796136952E-2</v>
      </c>
      <c r="G151" s="120">
        <f t="shared" si="12"/>
        <v>2.4960418999999998</v>
      </c>
      <c r="H151" s="120">
        <f>0.001013*Constantes!$D$6/(0.622*G151)</f>
        <v>4.8389063513779293E-2</v>
      </c>
      <c r="I151" s="120">
        <f t="shared" si="13"/>
        <v>0.25862669464296717</v>
      </c>
      <c r="J151" s="120">
        <f t="shared" si="14"/>
        <v>0.36482037070195533</v>
      </c>
      <c r="K151" s="120">
        <f>(Constantes!$D$12/0.8)*(Constantes!$D$7*J151^2+Constantes!$D$8*J151+Constantes!$D$9)</f>
        <v>8.711431483793044</v>
      </c>
      <c r="L151" s="120">
        <f>(Constantes!$D$12/0.8)*(0.00376*D151^2-0.0516*D151-6.967)</f>
        <v>-2.6470418999999996</v>
      </c>
      <c r="M151" s="12"/>
    </row>
    <row r="152" spans="2:13" x14ac:dyDescent="0.3">
      <c r="B152" s="11"/>
      <c r="C152" s="63">
        <v>147</v>
      </c>
      <c r="D152" s="63">
        <f>(Observaciones!D152+Observaciones!E152)/2</f>
        <v>1.7000000000000002</v>
      </c>
      <c r="E152" s="120">
        <f t="shared" si="10"/>
        <v>0.69089619530074076</v>
      </c>
      <c r="F152" s="120">
        <f t="shared" si="11"/>
        <v>4.9566579862790137E-2</v>
      </c>
      <c r="G152" s="120">
        <f t="shared" si="12"/>
        <v>2.4969863000000001</v>
      </c>
      <c r="H152" s="120">
        <f>0.001013*Constantes!$D$6/(0.622*G152)</f>
        <v>4.8370761999036331E-2</v>
      </c>
      <c r="I152" s="120">
        <f t="shared" si="13"/>
        <v>0.25538478876756332</v>
      </c>
      <c r="J152" s="120">
        <f t="shared" si="14"/>
        <v>0.36794902568776749</v>
      </c>
      <c r="K152" s="120">
        <f>(Constantes!$D$12/0.8)*(Constantes!$D$7*J152^2+Constantes!$D$8*J152+Constantes!$D$9)</f>
        <v>8.6867948140008533</v>
      </c>
      <c r="L152" s="120">
        <f>(Constantes!$D$12/0.8)*(0.00376*D152^2-0.0516*D152-6.967)</f>
        <v>-2.6414450999999994</v>
      </c>
      <c r="M152" s="12"/>
    </row>
    <row r="153" spans="2:13" x14ac:dyDescent="0.3">
      <c r="B153" s="11"/>
      <c r="C153" s="63">
        <v>148</v>
      </c>
      <c r="D153" s="63">
        <f>(Observaciones!D153+Observaciones!E153)/2</f>
        <v>1.7000000000000002</v>
      </c>
      <c r="E153" s="120">
        <f t="shared" si="10"/>
        <v>0.69089619530074076</v>
      </c>
      <c r="F153" s="120">
        <f t="shared" si="11"/>
        <v>4.9566579862790137E-2</v>
      </c>
      <c r="G153" s="120">
        <f t="shared" si="12"/>
        <v>2.4969863000000001</v>
      </c>
      <c r="H153" s="120">
        <f>0.001013*Constantes!$D$6/(0.622*G153)</f>
        <v>4.8370761999036331E-2</v>
      </c>
      <c r="I153" s="120">
        <f t="shared" si="13"/>
        <v>0.25538478876756332</v>
      </c>
      <c r="J153" s="120">
        <f t="shared" si="14"/>
        <v>0.37096864943627805</v>
      </c>
      <c r="K153" s="120">
        <f>(Constantes!$D$12/0.8)*(Constantes!$D$7*J153^2+Constantes!$D$8*J153+Constantes!$D$9)</f>
        <v>8.6629232819345763</v>
      </c>
      <c r="L153" s="120">
        <f>(Constantes!$D$12/0.8)*(0.00376*D153^2-0.0516*D153-6.967)</f>
        <v>-2.6414450999999994</v>
      </c>
      <c r="M153" s="12"/>
    </row>
    <row r="154" spans="2:13" x14ac:dyDescent="0.3">
      <c r="B154" s="11"/>
      <c r="C154" s="63">
        <v>149</v>
      </c>
      <c r="D154" s="63">
        <f>(Observaciones!D154+Observaciones!E154)/2</f>
        <v>-1.9000000000000004</v>
      </c>
      <c r="E154" s="120">
        <f t="shared" si="10"/>
        <v>0.53150690890031116</v>
      </c>
      <c r="F154" s="120">
        <f t="shared" si="11"/>
        <v>3.9306823734172082E-2</v>
      </c>
      <c r="G154" s="120">
        <f t="shared" si="12"/>
        <v>2.5054859</v>
      </c>
      <c r="H154" s="120">
        <f>0.001013*Constantes!$D$6/(0.622*G154)</f>
        <v>4.8206669226178583E-2</v>
      </c>
      <c r="I154" s="120">
        <f t="shared" si="13"/>
        <v>0</v>
      </c>
      <c r="J154" s="120">
        <f t="shared" si="14"/>
        <v>0.37387834716780144</v>
      </c>
      <c r="K154" s="120">
        <f>(Constantes!$D$12/0.8)*(Constantes!$D$7*J154^2+Constantes!$D$8*J154+Constantes!$D$9)</f>
        <v>8.6398339423125581</v>
      </c>
      <c r="L154" s="120">
        <f>(Constantes!$D$12/0.8)*(0.00376*D154^2-0.0516*D154-6.967)</f>
        <v>-2.5707698999999993</v>
      </c>
      <c r="M154" s="12"/>
    </row>
    <row r="155" spans="2:13" x14ac:dyDescent="0.3">
      <c r="B155" s="11"/>
      <c r="C155" s="63">
        <v>150</v>
      </c>
      <c r="D155" s="63">
        <f>(Observaciones!D155+Observaciones!E155)/2</f>
        <v>-0.90000000000000036</v>
      </c>
      <c r="E155" s="120">
        <f t="shared" si="10"/>
        <v>0.57213282972933621</v>
      </c>
      <c r="F155" s="120">
        <f t="shared" si="11"/>
        <v>4.1954048749982459E-2</v>
      </c>
      <c r="G155" s="120">
        <f t="shared" si="12"/>
        <v>2.5031249</v>
      </c>
      <c r="H155" s="120">
        <f>0.001013*Constantes!$D$6/(0.622*G155)</f>
        <v>4.8252138769485434E-2</v>
      </c>
      <c r="I155" s="120">
        <f t="shared" si="13"/>
        <v>0</v>
      </c>
      <c r="J155" s="120">
        <f t="shared" si="14"/>
        <v>0.37667725667610352</v>
      </c>
      <c r="K155" s="120">
        <f>(Constantes!$D$12/0.8)*(Constantes!$D$7*J155^2+Constantes!$D$8*J155+Constantes!$D$9)</f>
        <v>8.6175433318988119</v>
      </c>
      <c r="L155" s="120">
        <f>(Constantes!$D$12/0.8)*(0.00376*D155^2-0.0516*D155-6.967)</f>
        <v>-2.5940678999999998</v>
      </c>
      <c r="M155" s="12"/>
    </row>
    <row r="156" spans="2:13" x14ac:dyDescent="0.3">
      <c r="B156" s="11"/>
      <c r="C156" s="63">
        <v>151</v>
      </c>
      <c r="D156" s="63">
        <f>(Observaciones!D156+Observaciones!E156)/2</f>
        <v>-1.6000000000000005</v>
      </c>
      <c r="E156" s="120">
        <f t="shared" si="10"/>
        <v>0.54341772586112125</v>
      </c>
      <c r="F156" s="120">
        <f t="shared" si="11"/>
        <v>4.0085433969043273E-2</v>
      </c>
      <c r="G156" s="120">
        <f t="shared" si="12"/>
        <v>2.5047775999999997</v>
      </c>
      <c r="H156" s="120">
        <f>0.001013*Constantes!$D$6/(0.622*G156)</f>
        <v>4.8220301088669253E-2</v>
      </c>
      <c r="I156" s="120">
        <f t="shared" si="13"/>
        <v>0</v>
      </c>
      <c r="J156" s="120">
        <f t="shared" si="14"/>
        <v>0.3793645485838914</v>
      </c>
      <c r="K156" s="120">
        <f>(Constantes!$D$12/0.8)*(Constantes!$D$7*J156^2+Constantes!$D$8*J156+Constantes!$D$9)</f>
        <v>8.5960674531124663</v>
      </c>
      <c r="L156" s="120">
        <f>(Constantes!$D$12/0.8)*(0.00376*D156^2-0.0516*D156-6.967)</f>
        <v>-2.5780553999999998</v>
      </c>
      <c r="M156" s="12"/>
    </row>
    <row r="157" spans="2:13" x14ac:dyDescent="0.3">
      <c r="B157" s="11"/>
      <c r="C157" s="63">
        <v>152</v>
      </c>
      <c r="D157" s="63">
        <f>(Observaciones!D157+Observaciones!E157)/2</f>
        <v>-1.2999999999999998</v>
      </c>
      <c r="E157" s="120">
        <f t="shared" si="10"/>
        <v>0.55556415476735166</v>
      </c>
      <c r="F157" s="120">
        <f t="shared" si="11"/>
        <v>4.0877296506690017E-2</v>
      </c>
      <c r="G157" s="120">
        <f t="shared" si="12"/>
        <v>2.5040692999999998</v>
      </c>
      <c r="H157" s="120">
        <f>0.001013*Constantes!$D$6/(0.622*G157)</f>
        <v>4.8233940662965817E-2</v>
      </c>
      <c r="I157" s="120">
        <f t="shared" si="13"/>
        <v>0</v>
      </c>
      <c r="J157" s="120">
        <f t="shared" si="14"/>
        <v>0.38193942658857638</v>
      </c>
      <c r="K157" s="120">
        <f>(Constantes!$D$12/0.8)*(Constantes!$D$7*J157^2+Constantes!$D$8*J157+Constantes!$D$9)</f>
        <v>8.5754217581482948</v>
      </c>
      <c r="L157" s="120">
        <f>(Constantes!$D$12/0.8)*(0.00376*D157^2-0.0516*D157-6.967)</f>
        <v>-2.5850870999999995</v>
      </c>
      <c r="M157" s="12"/>
    </row>
    <row r="158" spans="2:13" x14ac:dyDescent="0.3">
      <c r="B158" s="11"/>
      <c r="C158" s="63">
        <v>153</v>
      </c>
      <c r="D158" s="63">
        <f>(Observaciones!D158+Observaciones!E158)/2</f>
        <v>0.79999999999999982</v>
      </c>
      <c r="E158" s="120">
        <f t="shared" si="10"/>
        <v>0.64752977093343578</v>
      </c>
      <c r="F158" s="120">
        <f t="shared" si="11"/>
        <v>4.6807225994908587E-2</v>
      </c>
      <c r="G158" s="120">
        <f t="shared" si="12"/>
        <v>2.4991111999999998</v>
      </c>
      <c r="H158" s="120">
        <f>0.001013*Constantes!$D$6/(0.622*G158)</f>
        <v>4.8329634164399872E-2</v>
      </c>
      <c r="I158" s="120">
        <f t="shared" si="13"/>
        <v>0.24805561021082459</v>
      </c>
      <c r="J158" s="120">
        <f t="shared" si="14"/>
        <v>0.3844011276982352</v>
      </c>
      <c r="K158" s="120">
        <f>(Constantes!$D$12/0.8)*(Constantes!$D$7*J158^2+Constantes!$D$8*J158+Constantes!$D$9)</f>
        <v>8.5556211336263281</v>
      </c>
      <c r="L158" s="120">
        <f>(Constantes!$D$12/0.8)*(0.00376*D158^2-0.0516*D158-6.967)</f>
        <v>-2.6272025999999995</v>
      </c>
      <c r="M158" s="12"/>
    </row>
    <row r="159" spans="2:13" x14ac:dyDescent="0.3">
      <c r="B159" s="11"/>
      <c r="C159" s="63">
        <v>154</v>
      </c>
      <c r="D159" s="63">
        <f>(Observaciones!D159+Observaciones!E159)/2</f>
        <v>0</v>
      </c>
      <c r="E159" s="120">
        <f t="shared" si="10"/>
        <v>0.61102013344096318</v>
      </c>
      <c r="F159" s="120">
        <f t="shared" si="11"/>
        <v>4.446640286239343E-2</v>
      </c>
      <c r="G159" s="120">
        <f t="shared" si="12"/>
        <v>2.5009999999999999</v>
      </c>
      <c r="H159" s="120">
        <f>0.001013*Constantes!$D$6/(0.622*G159)</f>
        <v>4.8293134758958162E-2</v>
      </c>
      <c r="I159" s="120">
        <f t="shared" si="13"/>
        <v>0</v>
      </c>
      <c r="J159" s="120">
        <f t="shared" si="14"/>
        <v>0.38674892245770132</v>
      </c>
      <c r="K159" s="120">
        <f>(Constantes!$D$12/0.8)*(Constantes!$D$7*J159^2+Constantes!$D$8*J159+Constantes!$D$9)</f>
        <v>8.536679885787775</v>
      </c>
      <c r="L159" s="120">
        <f>(Constantes!$D$12/0.8)*(0.00376*D159^2-0.0516*D159-6.967)</f>
        <v>-2.6126249999999995</v>
      </c>
      <c r="M159" s="12"/>
    </row>
    <row r="160" spans="2:13" x14ac:dyDescent="0.3">
      <c r="B160" s="11"/>
      <c r="C160" s="63">
        <v>155</v>
      </c>
      <c r="D160" s="63">
        <f>(Observaciones!D160+Observaciones!E160)/2</f>
        <v>2.0999999999999996</v>
      </c>
      <c r="E160" s="120">
        <f t="shared" si="10"/>
        <v>0.71097990605014338</v>
      </c>
      <c r="F160" s="120">
        <f t="shared" si="11"/>
        <v>5.0837125796136952E-2</v>
      </c>
      <c r="G160" s="120">
        <f t="shared" si="12"/>
        <v>2.4960418999999998</v>
      </c>
      <c r="H160" s="120">
        <f>0.001013*Constantes!$D$6/(0.622*G160)</f>
        <v>4.8389063513779293E-2</v>
      </c>
      <c r="I160" s="120">
        <f t="shared" si="13"/>
        <v>0.25862669464296717</v>
      </c>
      <c r="J160" s="120">
        <f t="shared" si="14"/>
        <v>0.38898211516471776</v>
      </c>
      <c r="K160" s="120">
        <f>(Constantes!$D$12/0.8)*(Constantes!$D$7*J160^2+Constantes!$D$8*J160+Constantes!$D$9)</f>
        <v>8.5186117262540257</v>
      </c>
      <c r="L160" s="120">
        <f>(Constantes!$D$12/0.8)*(0.00376*D160^2-0.0516*D160-6.967)</f>
        <v>-2.6470418999999996</v>
      </c>
      <c r="M160" s="12"/>
    </row>
    <row r="161" spans="2:13" x14ac:dyDescent="0.3">
      <c r="B161" s="11"/>
      <c r="C161" s="63">
        <v>156</v>
      </c>
      <c r="D161" s="63">
        <f>(Observaciones!D161+Observaciones!E161)/2</f>
        <v>4.0999999999999996</v>
      </c>
      <c r="E161" s="120">
        <f t="shared" si="10"/>
        <v>0.81933467941139548</v>
      </c>
      <c r="F161" s="120">
        <f t="shared" si="11"/>
        <v>5.7618077031797714E-2</v>
      </c>
      <c r="G161" s="120">
        <f t="shared" si="12"/>
        <v>2.4913198999999997</v>
      </c>
      <c r="H161" s="120">
        <f>0.001013*Constantes!$D$6/(0.622*G161)</f>
        <v>4.8480779217536206E-2</v>
      </c>
      <c r="I161" s="120">
        <f t="shared" si="13"/>
        <v>0.27465600940603546</v>
      </c>
      <c r="J161" s="120">
        <f t="shared" si="14"/>
        <v>0.39110004407608939</v>
      </c>
      <c r="K161" s="120">
        <f>(Constantes!$D$12/0.8)*(Constantes!$D$7*J161^2+Constantes!$D$8*J161+Constantes!$D$9)</f>
        <v>8.5014297583647735</v>
      </c>
      <c r="L161" s="120">
        <f>(Constantes!$D$12/0.8)*(0.00376*D161^2-0.0516*D161-6.967)</f>
        <v>-2.6682578999999995</v>
      </c>
      <c r="M161" s="12"/>
    </row>
    <row r="162" spans="2:13" x14ac:dyDescent="0.3">
      <c r="B162" s="11"/>
      <c r="C162" s="63">
        <v>157</v>
      </c>
      <c r="D162" s="63">
        <f>(Observaciones!D162+Observaciones!E162)/2</f>
        <v>1.9000000000000004</v>
      </c>
      <c r="E162" s="120">
        <f t="shared" si="10"/>
        <v>0.70087451158394487</v>
      </c>
      <c r="F162" s="120">
        <f t="shared" si="11"/>
        <v>5.0198399424905157E-2</v>
      </c>
      <c r="G162" s="120">
        <f t="shared" si="12"/>
        <v>2.4965140999999997</v>
      </c>
      <c r="H162" s="120">
        <f>0.001013*Constantes!$D$6/(0.622*G162)</f>
        <v>4.8379911025599402E-2</v>
      </c>
      <c r="I162" s="120">
        <f t="shared" si="13"/>
        <v>0.25700704090969684</v>
      </c>
      <c r="J162" s="120">
        <f t="shared" si="14"/>
        <v>0.39310208160377097</v>
      </c>
      <c r="K162" s="120">
        <f>(Constantes!$D$12/0.8)*(Constantes!$D$7*J162^2+Constantes!$D$8*J162+Constantes!$D$9)</f>
        <v>8.4851464641106826</v>
      </c>
      <c r="L162" s="120">
        <f>(Constantes!$D$12/0.8)*(0.00376*D162^2-0.0516*D162-6.967)</f>
        <v>-2.6442998999999996</v>
      </c>
      <c r="M162" s="12"/>
    </row>
    <row r="163" spans="2:13" x14ac:dyDescent="0.3">
      <c r="B163" s="11"/>
      <c r="C163" s="63">
        <v>158</v>
      </c>
      <c r="D163" s="63">
        <f>(Observaciones!D163+Observaciones!E163)/2</f>
        <v>2.4999999999999996</v>
      </c>
      <c r="E163" s="120">
        <f t="shared" si="10"/>
        <v>0.73157749317928888</v>
      </c>
      <c r="F163" s="120">
        <f t="shared" si="11"/>
        <v>5.2135546772865443E-2</v>
      </c>
      <c r="G163" s="120">
        <f t="shared" si="12"/>
        <v>2.4950975</v>
      </c>
      <c r="H163" s="120">
        <f>0.001013*Constantes!$D$6/(0.622*G163)</f>
        <v>4.8407378882851008E-2</v>
      </c>
      <c r="I163" s="120">
        <f t="shared" si="13"/>
        <v>0.26185775380339843</v>
      </c>
      <c r="J163" s="120">
        <f t="shared" si="14"/>
        <v>0.39498763450083563</v>
      </c>
      <c r="K163" s="120">
        <f>(Constantes!$D$12/0.8)*(Constantes!$D$7*J163^2+Constantes!$D$8*J163+Constantes!$D$9)</f>
        <v>8.4697736916753819</v>
      </c>
      <c r="L163" s="120">
        <f>(Constantes!$D$12/0.8)*(0.00376*D163^2-0.0516*D163-6.967)</f>
        <v>-2.6521874999999997</v>
      </c>
      <c r="M163" s="12"/>
    </row>
    <row r="164" spans="2:13" x14ac:dyDescent="0.3">
      <c r="B164" s="11"/>
      <c r="C164" s="63">
        <v>159</v>
      </c>
      <c r="D164" s="63">
        <f>(Observaciones!D164+Observaciones!E164)/2</f>
        <v>2.5</v>
      </c>
      <c r="E164" s="120">
        <f t="shared" si="10"/>
        <v>0.73157749317928888</v>
      </c>
      <c r="F164" s="120">
        <f t="shared" si="11"/>
        <v>5.2135546772865443E-2</v>
      </c>
      <c r="G164" s="120">
        <f t="shared" si="12"/>
        <v>2.4950975</v>
      </c>
      <c r="H164" s="120">
        <f>0.001013*Constantes!$D$6/(0.622*G164)</f>
        <v>4.8407378882851008E-2</v>
      </c>
      <c r="I164" s="120">
        <f t="shared" si="13"/>
        <v>0.26185775380339843</v>
      </c>
      <c r="J164" s="120">
        <f t="shared" si="14"/>
        <v>0.39675614403726639</v>
      </c>
      <c r="K164" s="120">
        <f>(Constantes!$D$12/0.8)*(Constantes!$D$7*J164^2+Constantes!$D$8*J164+Constantes!$D$9)</f>
        <v>8.4553226436008266</v>
      </c>
      <c r="L164" s="120">
        <f>(Constantes!$D$12/0.8)*(0.00376*D164^2-0.0516*D164-6.967)</f>
        <v>-2.6521874999999997</v>
      </c>
      <c r="M164" s="12"/>
    </row>
    <row r="165" spans="2:13" x14ac:dyDescent="0.3">
      <c r="B165" s="11"/>
      <c r="C165" s="63">
        <v>160</v>
      </c>
      <c r="D165" s="63">
        <f>(Observaciones!D165+Observaciones!E165)/2</f>
        <v>1.1999999999999997</v>
      </c>
      <c r="E165" s="120">
        <f t="shared" si="10"/>
        <v>0.66649737519169561</v>
      </c>
      <c r="F165" s="120">
        <f t="shared" si="11"/>
        <v>4.8016846090574279E-2</v>
      </c>
      <c r="G165" s="120">
        <f t="shared" si="12"/>
        <v>2.4981667999999999</v>
      </c>
      <c r="H165" s="120">
        <f>0.001013*Constantes!$D$6/(0.622*G165)</f>
        <v>4.8347904564320664E-2</v>
      </c>
      <c r="I165" s="120">
        <f t="shared" si="13"/>
        <v>0.25131854773479245</v>
      </c>
      <c r="J165" s="120">
        <f t="shared" si="14"/>
        <v>0.39840708616551995</v>
      </c>
      <c r="K165" s="120">
        <f>(Constantes!$D$12/0.8)*(Constantes!$D$7*J165^2+Constantes!$D$8*J165+Constantes!$D$9)</f>
        <v>8.4418038655894332</v>
      </c>
      <c r="L165" s="120">
        <f>(Constantes!$D$12/0.8)*(0.00376*D165^2-0.0516*D165-6.967)</f>
        <v>-2.6338145999999996</v>
      </c>
      <c r="M165" s="12"/>
    </row>
    <row r="166" spans="2:13" x14ac:dyDescent="0.3">
      <c r="B166" s="11"/>
      <c r="C166" s="63">
        <v>161</v>
      </c>
      <c r="D166" s="63">
        <f>(Observaciones!D166+Observaciones!E166)/2</f>
        <v>1.2999999999999998</v>
      </c>
      <c r="E166" s="120">
        <f t="shared" si="10"/>
        <v>0.67131530762003422</v>
      </c>
      <c r="F166" s="120">
        <f t="shared" si="11"/>
        <v>4.8323415836352239E-2</v>
      </c>
      <c r="G166" s="120">
        <f t="shared" si="12"/>
        <v>2.4979306999999999</v>
      </c>
      <c r="H166" s="120">
        <f>0.001013*Constantes!$D$6/(0.622*G166)</f>
        <v>4.8352474322908297E-2</v>
      </c>
      <c r="I166" s="120">
        <f t="shared" si="13"/>
        <v>0.2521329502444406</v>
      </c>
      <c r="J166" s="120">
        <f t="shared" si="14"/>
        <v>0.39993997167581363</v>
      </c>
      <c r="K166" s="120">
        <f>(Constantes!$D$12/0.8)*(Constantes!$D$7*J166^2+Constantes!$D$8*J166+Constantes!$D$9)</f>
        <v>8.4292272359556009</v>
      </c>
      <c r="L166" s="120">
        <f>(Constantes!$D$12/0.8)*(0.00376*D166^2-0.0516*D166-6.967)</f>
        <v>-2.6353970999999992</v>
      </c>
      <c r="M166" s="12"/>
    </row>
    <row r="167" spans="2:13" x14ac:dyDescent="0.3">
      <c r="B167" s="11"/>
      <c r="C167" s="63">
        <v>162</v>
      </c>
      <c r="D167" s="63">
        <f>(Observaciones!D167+Observaciones!E167)/2</f>
        <v>1.5999999999999996</v>
      </c>
      <c r="E167" s="120">
        <f t="shared" si="10"/>
        <v>0.68595426116151104</v>
      </c>
      <c r="F167" s="120">
        <f t="shared" si="11"/>
        <v>4.9253240920562769E-2</v>
      </c>
      <c r="G167" s="120">
        <f t="shared" si="12"/>
        <v>2.4972224000000001</v>
      </c>
      <c r="H167" s="120">
        <f>0.001013*Constantes!$D$6/(0.622*G167)</f>
        <v>4.8366188783247478E-2</v>
      </c>
      <c r="I167" s="120">
        <f t="shared" si="13"/>
        <v>0.25457272415610477</v>
      </c>
      <c r="J167" s="120">
        <f t="shared" si="14"/>
        <v>0.40135434634108819</v>
      </c>
      <c r="K167" s="120">
        <f>(Constantes!$D$12/0.8)*(Constantes!$D$7*J167^2+Constantes!$D$8*J167+Constantes!$D$9)</f>
        <v>8.417601955738597</v>
      </c>
      <c r="L167" s="120">
        <f>(Constantes!$D$12/0.8)*(0.00376*D167^2-0.0516*D167-6.967)</f>
        <v>-2.6399753999999995</v>
      </c>
      <c r="M167" s="12"/>
    </row>
    <row r="168" spans="2:13" x14ac:dyDescent="0.3">
      <c r="B168" s="11"/>
      <c r="C168" s="63">
        <v>163</v>
      </c>
      <c r="D168" s="63">
        <f>(Observaciones!D168+Observaciones!E168)/2</f>
        <v>1.1000000000000001</v>
      </c>
      <c r="E168" s="120">
        <f t="shared" si="10"/>
        <v>0.66171002192942541</v>
      </c>
      <c r="F168" s="120">
        <f t="shared" si="11"/>
        <v>4.7711949733872931E-2</v>
      </c>
      <c r="G168" s="120">
        <f t="shared" si="12"/>
        <v>2.4984028999999999</v>
      </c>
      <c r="H168" s="120">
        <f>0.001013*Constantes!$D$6/(0.622*G168)</f>
        <v>4.8343335669420791E-2</v>
      </c>
      <c r="I168" s="120">
        <f t="shared" si="13"/>
        <v>0.25050359756068624</v>
      </c>
      <c r="J168" s="120">
        <f t="shared" si="14"/>
        <v>0.4026497910516057</v>
      </c>
      <c r="K168" s="120">
        <f>(Constantes!$D$12/0.8)*(Constantes!$D$7*J168^2+Constantes!$D$8*J168+Constantes!$D$9)</f>
        <v>8.4069365394879405</v>
      </c>
      <c r="L168" s="120">
        <f>(Constantes!$D$12/0.8)*(0.00376*D168^2-0.0516*D168-6.967)</f>
        <v>-2.6322038999999995</v>
      </c>
      <c r="M168" s="12"/>
    </row>
    <row r="169" spans="2:13" x14ac:dyDescent="0.3">
      <c r="B169" s="11"/>
      <c r="C169" s="63">
        <v>164</v>
      </c>
      <c r="D169" s="63">
        <f>(Observaciones!D169+Observaciones!E169)/2</f>
        <v>2</v>
      </c>
      <c r="E169" s="120">
        <f t="shared" si="10"/>
        <v>0.70591123759610253</v>
      </c>
      <c r="F169" s="120">
        <f t="shared" si="11"/>
        <v>5.0516895403570836E-2</v>
      </c>
      <c r="G169" s="120">
        <f t="shared" si="12"/>
        <v>2.4962779999999998</v>
      </c>
      <c r="H169" s="120">
        <f>0.001013*Constantes!$D$6/(0.622*G169)</f>
        <v>4.8384486836864471E-2</v>
      </c>
      <c r="I169" s="120">
        <f t="shared" si="13"/>
        <v>0.25781719970899042</v>
      </c>
      <c r="J169" s="120">
        <f t="shared" si="14"/>
        <v>0.40382592193914041</v>
      </c>
      <c r="K169" s="120">
        <f>(Constantes!$D$12/0.8)*(Constantes!$D$7*J169^2+Constantes!$D$8*J169+Constantes!$D$9)</f>
        <v>8.3972388067317176</v>
      </c>
      <c r="L169" s="120">
        <f>(Constantes!$D$12/0.8)*(0.00376*D169^2-0.0516*D169-6.967)</f>
        <v>-2.6456849999999994</v>
      </c>
      <c r="M169" s="12"/>
    </row>
    <row r="170" spans="2:13" x14ac:dyDescent="0.3">
      <c r="B170" s="11"/>
      <c r="C170" s="63">
        <v>165</v>
      </c>
      <c r="D170" s="63">
        <f>(Observaciones!D170+Observaciones!E170)/2</f>
        <v>4.3999999999999995</v>
      </c>
      <c r="E170" s="120">
        <f t="shared" si="10"/>
        <v>0.83678523020110962</v>
      </c>
      <c r="F170" s="120">
        <f t="shared" si="11"/>
        <v>5.8699264456482256E-2</v>
      </c>
      <c r="G170" s="120">
        <f t="shared" si="12"/>
        <v>2.4906115999999998</v>
      </c>
      <c r="H170" s="120">
        <f>0.001013*Constantes!$D$6/(0.622*G170)</f>
        <v>4.8494566568369937E-2</v>
      </c>
      <c r="I170" s="120">
        <f t="shared" si="13"/>
        <v>0.2770303848497464</v>
      </c>
      <c r="J170" s="120">
        <f t="shared" si="14"/>
        <v>0.40488239049072738</v>
      </c>
      <c r="K170" s="120">
        <f>(Constantes!$D$12/0.8)*(Constantes!$D$7*J170^2+Constantes!$D$8*J170+Constantes!$D$9)</f>
        <v>8.388515874137493</v>
      </c>
      <c r="L170" s="120">
        <f>(Constantes!$D$12/0.8)*(0.00376*D170^2-0.0516*D170-6.967)</f>
        <v>-2.6704673999999993</v>
      </c>
      <c r="M170" s="12"/>
    </row>
    <row r="171" spans="2:13" x14ac:dyDescent="0.3">
      <c r="B171" s="11"/>
      <c r="C171" s="63">
        <v>166</v>
      </c>
      <c r="D171" s="63">
        <f>(Observaciones!D171+Observaciones!E171)/2</f>
        <v>2</v>
      </c>
      <c r="E171" s="120">
        <f t="shared" si="10"/>
        <v>0.70591123759610253</v>
      </c>
      <c r="F171" s="120">
        <f t="shared" si="11"/>
        <v>5.0516895403570836E-2</v>
      </c>
      <c r="G171" s="120">
        <f t="shared" si="12"/>
        <v>2.4962779999999998</v>
      </c>
      <c r="H171" s="120">
        <f>0.001013*Constantes!$D$6/(0.622*G171)</f>
        <v>4.8384486836864471E-2</v>
      </c>
      <c r="I171" s="120">
        <f t="shared" si="13"/>
        <v>0.25781719970899042</v>
      </c>
      <c r="J171" s="120">
        <f t="shared" si="14"/>
        <v>0.40581888365193425</v>
      </c>
      <c r="K171" s="120">
        <f>(Constantes!$D$12/0.8)*(Constantes!$D$7*J171^2+Constantes!$D$8*J171+Constantes!$D$9)</f>
        <v>8.3807741483746643</v>
      </c>
      <c r="L171" s="120">
        <f>(Constantes!$D$12/0.8)*(0.00376*D171^2-0.0516*D171-6.967)</f>
        <v>-2.6456849999999994</v>
      </c>
      <c r="M171" s="12"/>
    </row>
    <row r="172" spans="2:13" x14ac:dyDescent="0.3">
      <c r="B172" s="11"/>
      <c r="C172" s="63">
        <v>167</v>
      </c>
      <c r="D172" s="63">
        <f>(Observaciones!D172+Observaciones!E172)/2</f>
        <v>2.6999999999999997</v>
      </c>
      <c r="E172" s="120">
        <f t="shared" si="10"/>
        <v>0.74207249878281389</v>
      </c>
      <c r="F172" s="120">
        <f t="shared" si="11"/>
        <v>5.279536631965228E-2</v>
      </c>
      <c r="G172" s="120">
        <f t="shared" si="12"/>
        <v>2.4946253</v>
      </c>
      <c r="H172" s="120">
        <f>0.001013*Constantes!$D$6/(0.622*G172)</f>
        <v>4.8416541767677235E-2</v>
      </c>
      <c r="I172" s="120">
        <f t="shared" si="13"/>
        <v>0.26346893607318966</v>
      </c>
      <c r="J172" s="120">
        <f t="shared" si="14"/>
        <v>0.40663512391962631</v>
      </c>
      <c r="K172" s="120">
        <f>(Constantes!$D$12/0.8)*(Constantes!$D$7*J172^2+Constantes!$D$8*J172+Constantes!$D$9)</f>
        <v>8.3740193196863419</v>
      </c>
      <c r="L172" s="120">
        <f>(Constantes!$D$12/0.8)*(0.00376*D172^2-0.0516*D172-6.967)</f>
        <v>-2.6545910999999993</v>
      </c>
      <c r="M172" s="12"/>
    </row>
    <row r="173" spans="2:13" x14ac:dyDescent="0.3">
      <c r="B173" s="11"/>
      <c r="C173" s="63">
        <v>168</v>
      </c>
      <c r="D173" s="63">
        <f>(Observaciones!D173+Observaciones!E173)/2</f>
        <v>2.4</v>
      </c>
      <c r="E173" s="120">
        <f t="shared" si="10"/>
        <v>0.72637930856585575</v>
      </c>
      <c r="F173" s="120">
        <f t="shared" si="11"/>
        <v>5.1808301026103169E-2</v>
      </c>
      <c r="G173" s="120">
        <f t="shared" si="12"/>
        <v>2.4953335999999999</v>
      </c>
      <c r="H173" s="120">
        <f>0.001013*Constantes!$D$6/(0.622*G173)</f>
        <v>4.8402798740879521E-2</v>
      </c>
      <c r="I173" s="120">
        <f t="shared" si="13"/>
        <v>0.26105105508041732</v>
      </c>
      <c r="J173" s="120">
        <f t="shared" si="14"/>
        <v>0.40733086942419622</v>
      </c>
      <c r="K173" s="120">
        <f>(Constantes!$D$12/0.8)*(Constantes!$D$7*J173^2+Constantes!$D$8*J173+Constantes!$D$9)</f>
        <v>8.3682563561780423</v>
      </c>
      <c r="L173" s="120">
        <f>(Constantes!$D$12/0.8)*(0.00376*D173^2-0.0516*D173-6.967)</f>
        <v>-2.6509433999999996</v>
      </c>
      <c r="M173" s="12"/>
    </row>
    <row r="174" spans="2:13" x14ac:dyDescent="0.3">
      <c r="B174" s="11"/>
      <c r="C174" s="63">
        <v>169</v>
      </c>
      <c r="D174" s="63">
        <f>(Observaciones!D174+Observaciones!E174)/2</f>
        <v>2.2000000000000002</v>
      </c>
      <c r="E174" s="120">
        <f t="shared" si="10"/>
        <v>0.71608069080811831</v>
      </c>
      <c r="F174" s="120">
        <f t="shared" si="11"/>
        <v>5.1159098346532123E-2</v>
      </c>
      <c r="G174" s="120">
        <f t="shared" si="12"/>
        <v>2.4958057999999999</v>
      </c>
      <c r="H174" s="120">
        <f>0.001013*Constantes!$D$6/(0.622*G174)</f>
        <v>4.8393641056589561E-2</v>
      </c>
      <c r="I174" s="120">
        <f t="shared" si="13"/>
        <v>0.25943551155231137</v>
      </c>
      <c r="J174" s="120">
        <f t="shared" si="14"/>
        <v>0.40790591400123555</v>
      </c>
      <c r="K174" s="120">
        <f>(Constantes!$D$12/0.8)*(Constantes!$D$7*J174^2+Constantes!$D$8*J174+Constantes!$D$9)</f>
        <v>8.3634894988296224</v>
      </c>
      <c r="L174" s="120">
        <f>(Constantes!$D$12/0.8)*(0.00376*D174^2-0.0516*D174-6.967)</f>
        <v>-2.6483705999999994</v>
      </c>
      <c r="M174" s="12"/>
    </row>
    <row r="175" spans="2:13" x14ac:dyDescent="0.3">
      <c r="B175" s="11"/>
      <c r="C175" s="63">
        <v>170</v>
      </c>
      <c r="D175" s="63">
        <f>(Observaciones!D175+Observaciones!E175)/2</f>
        <v>2.4</v>
      </c>
      <c r="E175" s="120">
        <f t="shared" si="10"/>
        <v>0.72637930856585575</v>
      </c>
      <c r="F175" s="120">
        <f t="shared" si="11"/>
        <v>5.1808301026103169E-2</v>
      </c>
      <c r="G175" s="120">
        <f t="shared" si="12"/>
        <v>2.4953335999999999</v>
      </c>
      <c r="H175" s="120">
        <f>0.001013*Constantes!$D$6/(0.622*G175)</f>
        <v>4.8402798740879521E-2</v>
      </c>
      <c r="I175" s="120">
        <f t="shared" si="13"/>
        <v>0.26105105508041732</v>
      </c>
      <c r="J175" s="120">
        <f t="shared" si="14"/>
        <v>0.40836008725262574</v>
      </c>
      <c r="K175" s="120">
        <f>(Constantes!$D$12/0.8)*(Constantes!$D$7*J175^2+Constantes!$D$8*J175+Constantes!$D$9)</f>
        <v>8.3597222572361449</v>
      </c>
      <c r="L175" s="120">
        <f>(Constantes!$D$12/0.8)*(0.00376*D175^2-0.0516*D175-6.967)</f>
        <v>-2.6509433999999996</v>
      </c>
      <c r="M175" s="12"/>
    </row>
    <row r="176" spans="2:13" x14ac:dyDescent="0.3">
      <c r="B176" s="11"/>
      <c r="C176" s="63">
        <v>171</v>
      </c>
      <c r="D176" s="63">
        <f>(Observaciones!D176+Observaciones!E176)/2</f>
        <v>1.9</v>
      </c>
      <c r="E176" s="120">
        <f t="shared" si="10"/>
        <v>0.70087451158394487</v>
      </c>
      <c r="F176" s="120">
        <f t="shared" si="11"/>
        <v>5.0198399424905157E-2</v>
      </c>
      <c r="G176" s="120">
        <f t="shared" si="12"/>
        <v>2.4965140999999997</v>
      </c>
      <c r="H176" s="120">
        <f>0.001013*Constantes!$D$6/(0.622*G176)</f>
        <v>4.8379911025599402E-2</v>
      </c>
      <c r="I176" s="120">
        <f t="shared" si="13"/>
        <v>0.25700704090969684</v>
      </c>
      <c r="J176" s="120">
        <f t="shared" si="14"/>
        <v>0.40869325459703054</v>
      </c>
      <c r="K176" s="120">
        <f>(Constantes!$D$12/0.8)*(Constantes!$D$7*J176^2+Constantes!$D$8*J176+Constantes!$D$9)</f>
        <v>8.3569574060824579</v>
      </c>
      <c r="L176" s="120">
        <f>(Constantes!$D$12/0.8)*(0.00376*D176^2-0.0516*D176-6.967)</f>
        <v>-2.6442998999999996</v>
      </c>
      <c r="M176" s="12"/>
    </row>
    <row r="177" spans="2:13" x14ac:dyDescent="0.3">
      <c r="B177" s="11"/>
      <c r="C177" s="63">
        <v>172</v>
      </c>
      <c r="D177" s="63">
        <f>(Observaciones!D177+Observaciones!E177)/2</f>
        <v>1.9000000000000004</v>
      </c>
      <c r="E177" s="120">
        <f t="shared" si="10"/>
        <v>0.70087451158394487</v>
      </c>
      <c r="F177" s="120">
        <f t="shared" si="11"/>
        <v>5.0198399424905157E-2</v>
      </c>
      <c r="G177" s="120">
        <f t="shared" si="12"/>
        <v>2.4965140999999997</v>
      </c>
      <c r="H177" s="120">
        <f>0.001013*Constantes!$D$6/(0.622*G177)</f>
        <v>4.8379911025599402E-2</v>
      </c>
      <c r="I177" s="120">
        <f t="shared" si="13"/>
        <v>0.25700704090969684</v>
      </c>
      <c r="J177" s="120">
        <f t="shared" si="14"/>
        <v>0.40890531730977536</v>
      </c>
      <c r="K177" s="120">
        <f>(Constantes!$D$12/0.8)*(Constantes!$D$7*J177^2+Constantes!$D$8*J177+Constantes!$D$9)</f>
        <v>8.355196982355503</v>
      </c>
      <c r="L177" s="120">
        <f>(Constantes!$D$12/0.8)*(0.00376*D177^2-0.0516*D177-6.967)</f>
        <v>-2.6442998999999996</v>
      </c>
      <c r="M177" s="12"/>
    </row>
    <row r="178" spans="2:13" x14ac:dyDescent="0.3">
      <c r="B178" s="11"/>
      <c r="C178" s="63">
        <v>173</v>
      </c>
      <c r="D178" s="63">
        <f>(Observaciones!D178+Observaciones!E178)/2</f>
        <v>1.8000000000000007</v>
      </c>
      <c r="E178" s="120">
        <f t="shared" si="10"/>
        <v>0.69586955492486935</v>
      </c>
      <c r="F178" s="120">
        <f t="shared" si="11"/>
        <v>4.9881630142067222E-2</v>
      </c>
      <c r="G178" s="120">
        <f t="shared" si="12"/>
        <v>2.4967501999999997</v>
      </c>
      <c r="H178" s="120">
        <f>0.001013*Constantes!$D$6/(0.622*G178)</f>
        <v>4.8375336079738519E-2</v>
      </c>
      <c r="I178" s="120">
        <f t="shared" si="13"/>
        <v>0.25619623248758888</v>
      </c>
      <c r="J178" s="120">
        <f t="shared" si="14"/>
        <v>0.40899621255210172</v>
      </c>
      <c r="K178" s="120">
        <f>(Constantes!$D$12/0.8)*(Constantes!$D$7*J178^2+Constantes!$D$8*J178+Constantes!$D$9)</f>
        <v>8.3544422832974874</v>
      </c>
      <c r="L178" s="120">
        <f>(Constantes!$D$12/0.8)*(0.00376*D178^2-0.0516*D178-6.967)</f>
        <v>-2.6428865999999993</v>
      </c>
      <c r="M178" s="12"/>
    </row>
    <row r="179" spans="2:13" x14ac:dyDescent="0.3">
      <c r="B179" s="11"/>
      <c r="C179" s="63">
        <v>174</v>
      </c>
      <c r="D179" s="63">
        <f>(Observaciones!D179+Observaciones!E179)/2</f>
        <v>0.90000000000000036</v>
      </c>
      <c r="E179" s="120">
        <f t="shared" si="10"/>
        <v>0.65222638567169222</v>
      </c>
      <c r="F179" s="120">
        <f t="shared" si="11"/>
        <v>4.7107147160987607E-2</v>
      </c>
      <c r="G179" s="120">
        <f t="shared" si="12"/>
        <v>2.4988750999999998</v>
      </c>
      <c r="H179" s="120">
        <f>0.001013*Constantes!$D$6/(0.622*G179)</f>
        <v>4.8334200469705095E-2</v>
      </c>
      <c r="I179" s="120">
        <f t="shared" si="13"/>
        <v>0.24887211380762059</v>
      </c>
      <c r="J179" s="120">
        <f t="shared" si="14"/>
        <v>0.40896591338978777</v>
      </c>
      <c r="K179" s="120">
        <f>(Constantes!$D$12/0.8)*(Constantes!$D$7*J179^2+Constantes!$D$8*J179+Constantes!$D$9)</f>
        <v>8.3546938651022522</v>
      </c>
      <c r="L179" s="120">
        <f>(Constantes!$D$12/0.8)*(0.00376*D179^2-0.0516*D179-6.967)</f>
        <v>-2.6288978999999997</v>
      </c>
      <c r="M179" s="12"/>
    </row>
    <row r="180" spans="2:13" x14ac:dyDescent="0.3">
      <c r="B180" s="11"/>
      <c r="C180" s="63">
        <v>175</v>
      </c>
      <c r="D180" s="63">
        <f>(Observaciones!D180+Observaciones!E180)/2</f>
        <v>1.7000000000000002</v>
      </c>
      <c r="E180" s="120">
        <f t="shared" si="10"/>
        <v>0.69089619530074076</v>
      </c>
      <c r="F180" s="120">
        <f t="shared" si="11"/>
        <v>4.9566579862790137E-2</v>
      </c>
      <c r="G180" s="120">
        <f t="shared" si="12"/>
        <v>2.4969863000000001</v>
      </c>
      <c r="H180" s="120">
        <f>0.001013*Constantes!$D$6/(0.622*G180)</f>
        <v>4.8370761999036331E-2</v>
      </c>
      <c r="I180" s="120">
        <f t="shared" si="13"/>
        <v>0.25538478876756332</v>
      </c>
      <c r="J180" s="120">
        <f t="shared" si="14"/>
        <v>0.40881442880112911</v>
      </c>
      <c r="K180" s="120">
        <f>(Constantes!$D$12/0.8)*(Constantes!$D$7*J180^2+Constantes!$D$8*J180+Constantes!$D$9)</f>
        <v>8.3559515423563244</v>
      </c>
      <c r="L180" s="120">
        <f>(Constantes!$D$12/0.8)*(0.00376*D180^2-0.0516*D180-6.967)</f>
        <v>-2.6414450999999994</v>
      </c>
      <c r="M180" s="12"/>
    </row>
    <row r="181" spans="2:13" x14ac:dyDescent="0.3">
      <c r="B181" s="11"/>
      <c r="C181" s="63">
        <v>176</v>
      </c>
      <c r="D181" s="63">
        <f>(Observaciones!D181+Observaciones!E181)/2</f>
        <v>0.60000000000000053</v>
      </c>
      <c r="E181" s="120">
        <f t="shared" si="10"/>
        <v>0.63822612447325822</v>
      </c>
      <c r="F181" s="120">
        <f t="shared" si="11"/>
        <v>4.6212306718595969E-2</v>
      </c>
      <c r="G181" s="120">
        <f t="shared" si="12"/>
        <v>2.4995833999999997</v>
      </c>
      <c r="H181" s="120">
        <f>0.001013*Constantes!$D$6/(0.622*G181)</f>
        <v>4.8320504141671917E-2</v>
      </c>
      <c r="I181" s="120">
        <f t="shared" si="13"/>
        <v>0.24642115508602994</v>
      </c>
      <c r="J181" s="120">
        <f t="shared" si="14"/>
        <v>0.40854180367427873</v>
      </c>
      <c r="K181" s="120">
        <f>(Constantes!$D$12/0.8)*(Constantes!$D$7*J181^2+Constantes!$D$8*J181+Constantes!$D$9)</f>
        <v>8.3582143882252389</v>
      </c>
      <c r="L181" s="120">
        <f>(Constantes!$D$12/0.8)*(0.00376*D181^2-0.0516*D181-6.967)</f>
        <v>-2.6237273999999995</v>
      </c>
      <c r="M181" s="12"/>
    </row>
    <row r="182" spans="2:13" x14ac:dyDescent="0.3">
      <c r="B182" s="11"/>
      <c r="C182" s="63">
        <v>177</v>
      </c>
      <c r="D182" s="63">
        <f>(Observaciones!D182+Observaciones!E182)/2</f>
        <v>0.79999999999999982</v>
      </c>
      <c r="E182" s="120">
        <f t="shared" si="10"/>
        <v>0.64752977093343578</v>
      </c>
      <c r="F182" s="120">
        <f t="shared" si="11"/>
        <v>4.6807225994908587E-2</v>
      </c>
      <c r="G182" s="120">
        <f t="shared" si="12"/>
        <v>2.4991111999999998</v>
      </c>
      <c r="H182" s="120">
        <f>0.001013*Constantes!$D$6/(0.622*G182)</f>
        <v>4.8329634164399872E-2</v>
      </c>
      <c r="I182" s="120">
        <f t="shared" si="13"/>
        <v>0.24805561021082459</v>
      </c>
      <c r="J182" s="120">
        <f t="shared" si="14"/>
        <v>0.40814811879394536</v>
      </c>
      <c r="K182" s="120">
        <f>(Constantes!$D$12/0.8)*(Constantes!$D$7*J182^2+Constantes!$D$8*J182+Constantes!$D$9)</f>
        <v>8.3614807353849745</v>
      </c>
      <c r="L182" s="120">
        <f>(Constantes!$D$12/0.8)*(0.00376*D182^2-0.0516*D182-6.967)</f>
        <v>-2.6272025999999995</v>
      </c>
      <c r="M182" s="12"/>
    </row>
    <row r="183" spans="2:13" x14ac:dyDescent="0.3">
      <c r="B183" s="11"/>
      <c r="C183" s="63">
        <v>178</v>
      </c>
      <c r="D183" s="63">
        <f>(Observaciones!D183+Observaciones!E183)/2</f>
        <v>0.39999999999999947</v>
      </c>
      <c r="E183" s="120">
        <f t="shared" si="10"/>
        <v>0.6290408323333192</v>
      </c>
      <c r="F183" s="120">
        <f t="shared" si="11"/>
        <v>4.5623902231293159E-2</v>
      </c>
      <c r="G183" s="120">
        <f t="shared" si="12"/>
        <v>2.5000556</v>
      </c>
      <c r="H183" s="120">
        <f>0.001013*Constantes!$D$6/(0.622*G183)</f>
        <v>4.831137756782463E-2</v>
      </c>
      <c r="I183" s="120">
        <f t="shared" si="13"/>
        <v>0.24478487090923379</v>
      </c>
      <c r="J183" s="120">
        <f t="shared" si="14"/>
        <v>0.40763349081745559</v>
      </c>
      <c r="K183" s="120">
        <f>(Constantes!$D$12/0.8)*(Constantes!$D$7*J183^2+Constantes!$D$8*J183+Constantes!$D$9)</f>
        <v>8.3657481776974176</v>
      </c>
      <c r="L183" s="120">
        <f>(Constantes!$D$12/0.8)*(0.00376*D183^2-0.0516*D183-6.967)</f>
        <v>-2.6201393999999993</v>
      </c>
      <c r="M183" s="12"/>
    </row>
    <row r="184" spans="2:13" x14ac:dyDescent="0.3">
      <c r="B184" s="11"/>
      <c r="C184" s="63">
        <v>179</v>
      </c>
      <c r="D184" s="63">
        <f>(Observaciones!D184+Observaciones!E184)/2</f>
        <v>1.9000000000000004</v>
      </c>
      <c r="E184" s="120">
        <f t="shared" si="10"/>
        <v>0.70087451158394487</v>
      </c>
      <c r="F184" s="120">
        <f t="shared" si="11"/>
        <v>5.0198399424905157E-2</v>
      </c>
      <c r="G184" s="120">
        <f t="shared" si="12"/>
        <v>2.4965140999999997</v>
      </c>
      <c r="H184" s="120">
        <f>0.001013*Constantes!$D$6/(0.622*G184)</f>
        <v>4.8379911025599402E-2</v>
      </c>
      <c r="I184" s="120">
        <f t="shared" si="13"/>
        <v>0.25700704090969684</v>
      </c>
      <c r="J184" s="120">
        <f t="shared" si="14"/>
        <v>0.40699807224018525</v>
      </c>
      <c r="K184" s="120">
        <f>(Constantes!$D$12/0.8)*(Constantes!$D$7*J184^2+Constantes!$D$8*J184+Constantes!$D$9)</f>
        <v>8.3710135726279571</v>
      </c>
      <c r="L184" s="120">
        <f>(Constantes!$D$12/0.8)*(0.00376*D184^2-0.0516*D184-6.967)</f>
        <v>-2.6442998999999996</v>
      </c>
      <c r="M184" s="12"/>
    </row>
    <row r="185" spans="2:13" x14ac:dyDescent="0.3">
      <c r="B185" s="11"/>
      <c r="C185" s="63">
        <v>180</v>
      </c>
      <c r="D185" s="63">
        <f>(Observaciones!D185+Observaciones!E185)/2</f>
        <v>1</v>
      </c>
      <c r="E185" s="120">
        <f t="shared" si="10"/>
        <v>0.65695308083782977</v>
      </c>
      <c r="F185" s="120">
        <f t="shared" si="11"/>
        <v>4.7408719253218941E-2</v>
      </c>
      <c r="G185" s="120">
        <f t="shared" si="12"/>
        <v>2.4986389999999998</v>
      </c>
      <c r="H185" s="120">
        <f>0.001013*Constantes!$D$6/(0.622*G185)</f>
        <v>4.8338767637963853E-2</v>
      </c>
      <c r="I185" s="120">
        <f t="shared" si="13"/>
        <v>0.24968811460036958</v>
      </c>
      <c r="J185" s="120">
        <f t="shared" si="14"/>
        <v>0.40624205135037245</v>
      </c>
      <c r="K185" s="120">
        <f>(Constantes!$D$12/0.8)*(Constantes!$D$7*J185^2+Constantes!$D$8*J185+Constantes!$D$9)</f>
        <v>8.3772730444024948</v>
      </c>
      <c r="L185" s="120">
        <f>(Constantes!$D$12/0.8)*(0.00376*D185^2-0.0516*D185-6.967)</f>
        <v>-2.6305649999999994</v>
      </c>
      <c r="M185" s="12"/>
    </row>
    <row r="186" spans="2:13" x14ac:dyDescent="0.3">
      <c r="B186" s="11"/>
      <c r="C186" s="63">
        <v>181</v>
      </c>
      <c r="D186" s="63">
        <f>(Observaciones!D186+Observaciones!E186)/2</f>
        <v>1.3999999999999995</v>
      </c>
      <c r="E186" s="120">
        <f t="shared" si="10"/>
        <v>0.67616398696255609</v>
      </c>
      <c r="F186" s="120">
        <f t="shared" si="11"/>
        <v>4.8631666509690974E-2</v>
      </c>
      <c r="G186" s="120">
        <f t="shared" si="12"/>
        <v>2.4976946</v>
      </c>
      <c r="H186" s="120">
        <f>0.001013*Constantes!$D$6/(0.622*G186)</f>
        <v>4.8357044945428612E-2</v>
      </c>
      <c r="I186" s="120">
        <f t="shared" si="13"/>
        <v>0.25294679028782258</v>
      </c>
      <c r="J186" s="120">
        <f t="shared" si="14"/>
        <v>0.40536565217332293</v>
      </c>
      <c r="K186" s="120">
        <f>(Constantes!$D$12/0.8)*(Constantes!$D$7*J186^2+Constantes!$D$8*J186+Constantes!$D$9)</f>
        <v>8.3845219879002713</v>
      </c>
      <c r="L186" s="120">
        <f>(Constantes!$D$12/0.8)*(0.00376*D186^2-0.0516*D186-6.967)</f>
        <v>-2.6369513999999996</v>
      </c>
      <c r="M186" s="12"/>
    </row>
    <row r="187" spans="2:13" x14ac:dyDescent="0.3">
      <c r="B187" s="11"/>
      <c r="C187" s="63">
        <v>182</v>
      </c>
      <c r="D187" s="63">
        <f>(Observaciones!D187+Observaciones!E187)/2</f>
        <v>1.5</v>
      </c>
      <c r="E187" s="120">
        <f t="shared" si="10"/>
        <v>0.6810435817226459</v>
      </c>
      <c r="F187" s="120">
        <f t="shared" si="11"/>
        <v>4.8941605674579676E-2</v>
      </c>
      <c r="G187" s="120">
        <f t="shared" si="12"/>
        <v>2.4974585</v>
      </c>
      <c r="H187" s="120">
        <f>0.001013*Constantes!$D$6/(0.622*G187)</f>
        <v>4.8361616432126636E-2</v>
      </c>
      <c r="I187" s="120">
        <f t="shared" si="13"/>
        <v>0.25376005314046418</v>
      </c>
      <c r="J187" s="120">
        <f t="shared" si="14"/>
        <v>0.40436913440502725</v>
      </c>
      <c r="K187" s="120">
        <f>(Constantes!$D$12/0.8)*(Constantes!$D$7*J187^2+Constantes!$D$8*J187+Constantes!$D$9)</f>
        <v>8.3927550732781224</v>
      </c>
      <c r="L187" s="120">
        <f>(Constantes!$D$12/0.8)*(0.00376*D187^2-0.0516*D187-6.967)</f>
        <v>-2.6384774999999996</v>
      </c>
      <c r="M187" s="12"/>
    </row>
    <row r="188" spans="2:13" x14ac:dyDescent="0.3">
      <c r="B188" s="11"/>
      <c r="C188" s="63">
        <v>183</v>
      </c>
      <c r="D188" s="63">
        <f>(Observaciones!D188+Observaciones!E188)/2</f>
        <v>2</v>
      </c>
      <c r="E188" s="120">
        <f t="shared" si="10"/>
        <v>0.70591123759610253</v>
      </c>
      <c r="F188" s="120">
        <f t="shared" si="11"/>
        <v>5.0516895403570836E-2</v>
      </c>
      <c r="G188" s="120">
        <f t="shared" si="12"/>
        <v>2.4962779999999998</v>
      </c>
      <c r="H188" s="120">
        <f>0.001013*Constantes!$D$6/(0.622*G188)</f>
        <v>4.8384486836864471E-2</v>
      </c>
      <c r="I188" s="120">
        <f t="shared" si="13"/>
        <v>0.25781719970899042</v>
      </c>
      <c r="J188" s="120">
        <f t="shared" si="14"/>
        <v>0.40325279333520658</v>
      </c>
      <c r="K188" s="120">
        <f>(Constantes!$D$12/0.8)*(Constantes!$D$7*J188^2+Constantes!$D$8*J188+Constantes!$D$9)</f>
        <v>8.4019662513209195</v>
      </c>
      <c r="L188" s="120">
        <f>(Constantes!$D$12/0.8)*(0.00376*D188^2-0.0516*D188-6.967)</f>
        <v>-2.6456849999999994</v>
      </c>
      <c r="M188" s="12"/>
    </row>
    <row r="189" spans="2:13" x14ac:dyDescent="0.3">
      <c r="B189" s="11"/>
      <c r="C189" s="63">
        <v>184</v>
      </c>
      <c r="D189" s="63">
        <f>(Observaciones!D189+Observaciones!E189)/2</f>
        <v>1.7000000000000002</v>
      </c>
      <c r="E189" s="120">
        <f t="shared" si="10"/>
        <v>0.69089619530074076</v>
      </c>
      <c r="F189" s="120">
        <f t="shared" si="11"/>
        <v>4.9566579862790137E-2</v>
      </c>
      <c r="G189" s="120">
        <f t="shared" si="12"/>
        <v>2.4969863000000001</v>
      </c>
      <c r="H189" s="120">
        <f>0.001013*Constantes!$D$6/(0.622*G189)</f>
        <v>4.8370761999036331E-2</v>
      </c>
      <c r="I189" s="120">
        <f t="shared" si="13"/>
        <v>0.25538478876756332</v>
      </c>
      <c r="J189" s="120">
        <f t="shared" si="14"/>
        <v>0.40201695975981272</v>
      </c>
      <c r="K189" s="120">
        <f>(Constantes!$D$12/0.8)*(Constantes!$D$7*J189^2+Constantes!$D$8*J189+Constantes!$D$9)</f>
        <v>8.4121487595121369</v>
      </c>
      <c r="L189" s="120">
        <f>(Constantes!$D$12/0.8)*(0.00376*D189^2-0.0516*D189-6.967)</f>
        <v>-2.6414450999999994</v>
      </c>
      <c r="M189" s="12"/>
    </row>
    <row r="190" spans="2:13" x14ac:dyDescent="0.3">
      <c r="B190" s="11"/>
      <c r="C190" s="63">
        <v>185</v>
      </c>
      <c r="D190" s="63">
        <f>(Observaciones!D190+Observaciones!E190)/2</f>
        <v>1.5</v>
      </c>
      <c r="E190" s="120">
        <f t="shared" si="10"/>
        <v>0.6810435817226459</v>
      </c>
      <c r="F190" s="120">
        <f t="shared" si="11"/>
        <v>4.8941605674579676E-2</v>
      </c>
      <c r="G190" s="120">
        <f t="shared" si="12"/>
        <v>2.4974585</v>
      </c>
      <c r="H190" s="120">
        <f>0.001013*Constantes!$D$6/(0.622*G190)</f>
        <v>4.8361616432126636E-2</v>
      </c>
      <c r="I190" s="120">
        <f t="shared" si="13"/>
        <v>0.25376005314046418</v>
      </c>
      <c r="J190" s="120">
        <f t="shared" si="14"/>
        <v>0.40066199988300538</v>
      </c>
      <c r="K190" s="120">
        <f>(Constantes!$D$12/0.8)*(Constantes!$D$7*J190^2+Constantes!$D$8*J190+Constantes!$D$9)</f>
        <v>8.4232951288177063</v>
      </c>
      <c r="L190" s="120">
        <f>(Constantes!$D$12/0.8)*(0.00376*D190^2-0.0516*D190-6.967)</f>
        <v>-2.6384774999999996</v>
      </c>
      <c r="M190" s="12"/>
    </row>
    <row r="191" spans="2:13" x14ac:dyDescent="0.3">
      <c r="B191" s="11"/>
      <c r="C191" s="63">
        <v>186</v>
      </c>
      <c r="D191" s="63">
        <f>(Observaciones!D191+Observaciones!E191)/2</f>
        <v>2</v>
      </c>
      <c r="E191" s="120">
        <f t="shared" si="10"/>
        <v>0.70591123759610253</v>
      </c>
      <c r="F191" s="120">
        <f t="shared" si="11"/>
        <v>5.0516895403570836E-2</v>
      </c>
      <c r="G191" s="120">
        <f t="shared" si="12"/>
        <v>2.4962779999999998</v>
      </c>
      <c r="H191" s="120">
        <f>0.001013*Constantes!$D$6/(0.622*G191)</f>
        <v>4.8384486836864471E-2</v>
      </c>
      <c r="I191" s="120">
        <f t="shared" si="13"/>
        <v>0.25781719970899042</v>
      </c>
      <c r="J191" s="120">
        <f t="shared" si="14"/>
        <v>0.39918831520863862</v>
      </c>
      <c r="K191" s="120">
        <f>(Constantes!$D$12/0.8)*(Constantes!$D$7*J191^2+Constantes!$D$8*J191+Constantes!$D$9)</f>
        <v>8.4353971911754364</v>
      </c>
      <c r="L191" s="120">
        <f>(Constantes!$D$12/0.8)*(0.00376*D191^2-0.0516*D191-6.967)</f>
        <v>-2.6456849999999994</v>
      </c>
      <c r="M191" s="12"/>
    </row>
    <row r="192" spans="2:13" x14ac:dyDescent="0.3">
      <c r="B192" s="11"/>
      <c r="C192" s="63">
        <v>187</v>
      </c>
      <c r="D192" s="63">
        <f>(Observaciones!D192+Observaciones!E192)/2</f>
        <v>3.5</v>
      </c>
      <c r="E192" s="120">
        <f t="shared" si="10"/>
        <v>0.78539400694677231</v>
      </c>
      <c r="F192" s="120">
        <f t="shared" si="11"/>
        <v>5.5506848718348038E-2</v>
      </c>
      <c r="G192" s="120">
        <f t="shared" si="12"/>
        <v>2.4927364999999999</v>
      </c>
      <c r="H192" s="120">
        <f>0.001013*Constantes!$D$6/(0.622*G192)</f>
        <v>4.8453228021555564E-2</v>
      </c>
      <c r="I192" s="120">
        <f t="shared" si="13"/>
        <v>0.26988214466632438</v>
      </c>
      <c r="J192" s="120">
        <f t="shared" si="14"/>
        <v>0.39759634242128605</v>
      </c>
      <c r="K192" s="120">
        <f>(Constantes!$D$12/0.8)*(Constantes!$D$7*J192^2+Constantes!$D$8*J192+Constantes!$D$9)</f>
        <v>8.4484460876815568</v>
      </c>
      <c r="L192" s="120">
        <f>(Constantes!$D$12/0.8)*(0.00376*D192^2-0.0516*D192-6.967)</f>
        <v>-2.6630774999999995</v>
      </c>
      <c r="M192" s="12"/>
    </row>
    <row r="193" spans="2:13" x14ac:dyDescent="0.3">
      <c r="B193" s="11"/>
      <c r="C193" s="63">
        <v>188</v>
      </c>
      <c r="D193" s="63">
        <f>(Observaciones!D193+Observaciones!E193)/2</f>
        <v>2.8000000000000003</v>
      </c>
      <c r="E193" s="120">
        <f t="shared" si="10"/>
        <v>0.74736967609621463</v>
      </c>
      <c r="F193" s="120">
        <f t="shared" si="11"/>
        <v>5.3127955893747018E-2</v>
      </c>
      <c r="G193" s="120">
        <f t="shared" si="12"/>
        <v>2.4943892000000001</v>
      </c>
      <c r="H193" s="120">
        <f>0.001013*Constantes!$D$6/(0.622*G193)</f>
        <v>4.8421124511024316E-2</v>
      </c>
      <c r="I193" s="120">
        <f t="shared" si="13"/>
        <v>0.26427339224357183</v>
      </c>
      <c r="J193" s="120">
        <f t="shared" si="14"/>
        <v>0.39588655325684224</v>
      </c>
      <c r="K193" s="120">
        <f>(Constantes!$D$12/0.8)*(Constantes!$D$7*J193^2+Constantes!$D$8*J193+Constantes!$D$9)</f>
        <v>8.4624322774651191</v>
      </c>
      <c r="L193" s="120">
        <f>(Constantes!$D$12/0.8)*(0.00376*D193^2-0.0516*D193-6.967)</f>
        <v>-2.6557505999999997</v>
      </c>
      <c r="M193" s="12"/>
    </row>
    <row r="194" spans="2:13" x14ac:dyDescent="0.3">
      <c r="B194" s="11"/>
      <c r="C194" s="63">
        <v>189</v>
      </c>
      <c r="D194" s="63">
        <f>(Observaciones!D194+Observaciones!E194)/2</f>
        <v>1.2999999999999998</v>
      </c>
      <c r="E194" s="120">
        <f t="shared" si="10"/>
        <v>0.67131530762003422</v>
      </c>
      <c r="F194" s="120">
        <f t="shared" si="11"/>
        <v>4.8323415836352239E-2</v>
      </c>
      <c r="G194" s="120">
        <f t="shared" si="12"/>
        <v>2.4979306999999999</v>
      </c>
      <c r="H194" s="120">
        <f>0.001013*Constantes!$D$6/(0.622*G194)</f>
        <v>4.8352474322908297E-2</v>
      </c>
      <c r="I194" s="120">
        <f t="shared" si="13"/>
        <v>0.2521329502444406</v>
      </c>
      <c r="J194" s="120">
        <f t="shared" si="14"/>
        <v>0.39405945436273682</v>
      </c>
      <c r="K194" s="120">
        <f>(Constantes!$D$12/0.8)*(Constantes!$D$7*J194^2+Constantes!$D$8*J194+Constantes!$D$9)</f>
        <v>8.4773455472402173</v>
      </c>
      <c r="L194" s="120">
        <f>(Constantes!$D$12/0.8)*(0.00376*D194^2-0.0516*D194-6.967)</f>
        <v>-2.6353970999999992</v>
      </c>
      <c r="M194" s="12"/>
    </row>
    <row r="195" spans="2:13" x14ac:dyDescent="0.3">
      <c r="B195" s="11"/>
      <c r="C195" s="63">
        <v>190</v>
      </c>
      <c r="D195" s="63">
        <f>(Observaciones!D195+Observaciones!E195)/2</f>
        <v>1</v>
      </c>
      <c r="E195" s="120">
        <f t="shared" si="10"/>
        <v>0.65695308083782977</v>
      </c>
      <c r="F195" s="120">
        <f t="shared" si="11"/>
        <v>4.7408719253218941E-2</v>
      </c>
      <c r="G195" s="120">
        <f t="shared" si="12"/>
        <v>2.4986389999999998</v>
      </c>
      <c r="H195" s="120">
        <f>0.001013*Constantes!$D$6/(0.622*G195)</f>
        <v>4.8338767637963853E-2</v>
      </c>
      <c r="I195" s="120">
        <f t="shared" si="13"/>
        <v>0.24968811460036958</v>
      </c>
      <c r="J195" s="120">
        <f t="shared" si="14"/>
        <v>0.3921155871478042</v>
      </c>
      <c r="K195" s="120">
        <f>(Constantes!$D$12/0.8)*(Constantes!$D$7*J195^2+Constantes!$D$8*J195+Constantes!$D$9)</f>
        <v>8.4931750215252393</v>
      </c>
      <c r="L195" s="120">
        <f>(Constantes!$D$12/0.8)*(0.00376*D195^2-0.0516*D195-6.967)</f>
        <v>-2.6305649999999994</v>
      </c>
      <c r="M195" s="12"/>
    </row>
    <row r="196" spans="2:13" x14ac:dyDescent="0.3">
      <c r="B196" s="11"/>
      <c r="C196" s="63">
        <v>191</v>
      </c>
      <c r="D196" s="63">
        <f>(Observaciones!D196+Observaciones!E196)/2</f>
        <v>1.6000000000000005</v>
      </c>
      <c r="E196" s="120">
        <f t="shared" si="10"/>
        <v>0.68595426116151104</v>
      </c>
      <c r="F196" s="120">
        <f t="shared" si="11"/>
        <v>4.9253240920562769E-2</v>
      </c>
      <c r="G196" s="120">
        <f t="shared" si="12"/>
        <v>2.4972224000000001</v>
      </c>
      <c r="H196" s="120">
        <f>0.001013*Constantes!$D$6/(0.622*G196)</f>
        <v>4.8366188783247478E-2</v>
      </c>
      <c r="I196" s="120">
        <f t="shared" si="13"/>
        <v>0.25457272415610477</v>
      </c>
      <c r="J196" s="120">
        <f t="shared" si="14"/>
        <v>0.39005552762185225</v>
      </c>
      <c r="K196" s="120">
        <f>(Constantes!$D$12/0.8)*(Constantes!$D$7*J196^2+Constantes!$D$8*J196+Constantes!$D$9)</f>
        <v>8.5099091735175509</v>
      </c>
      <c r="L196" s="120">
        <f>(Constantes!$D$12/0.8)*(0.00376*D196^2-0.0516*D196-6.967)</f>
        <v>-2.6399753999999995</v>
      </c>
      <c r="M196" s="12"/>
    </row>
    <row r="197" spans="2:13" x14ac:dyDescent="0.3">
      <c r="B197" s="11"/>
      <c r="C197" s="63">
        <v>192</v>
      </c>
      <c r="D197" s="63">
        <f>(Observaciones!D197+Observaciones!E197)/2</f>
        <v>1.5999999999999996</v>
      </c>
      <c r="E197" s="120">
        <f t="shared" si="10"/>
        <v>0.68595426116151104</v>
      </c>
      <c r="F197" s="120">
        <f t="shared" si="11"/>
        <v>4.9253240920562769E-2</v>
      </c>
      <c r="G197" s="120">
        <f t="shared" si="12"/>
        <v>2.4972224000000001</v>
      </c>
      <c r="H197" s="120">
        <f>0.001013*Constantes!$D$6/(0.622*G197)</f>
        <v>4.8366188783247478E-2</v>
      </c>
      <c r="I197" s="120">
        <f t="shared" si="13"/>
        <v>0.25457272415610477</v>
      </c>
      <c r="J197" s="120">
        <f t="shared" si="14"/>
        <v>0.38787988622497815</v>
      </c>
      <c r="K197" s="120">
        <f>(Constantes!$D$12/0.8)*(Constantes!$D$7*J197^2+Constantes!$D$8*J197+Constantes!$D$9)</f>
        <v>8.5275358366113956</v>
      </c>
      <c r="L197" s="120">
        <f>(Constantes!$D$12/0.8)*(0.00376*D197^2-0.0516*D197-6.967)</f>
        <v>-2.6399753999999995</v>
      </c>
      <c r="M197" s="12"/>
    </row>
    <row r="198" spans="2:13" x14ac:dyDescent="0.3">
      <c r="B198" s="11"/>
      <c r="C198" s="63">
        <v>193</v>
      </c>
      <c r="D198" s="63">
        <f>(Observaciones!D198+Observaciones!E198)/2</f>
        <v>0.70000000000000018</v>
      </c>
      <c r="E198" s="120">
        <f t="shared" si="10"/>
        <v>0.64286307187058911</v>
      </c>
      <c r="F198" s="120">
        <f t="shared" si="11"/>
        <v>4.6508948318015574E-2</v>
      </c>
      <c r="G198" s="120">
        <f t="shared" si="12"/>
        <v>2.4993472999999997</v>
      </c>
      <c r="H198" s="120">
        <f>0.001013*Constantes!$D$6/(0.622*G198)</f>
        <v>4.8325068721803636E-2</v>
      </c>
      <c r="I198" s="120">
        <f t="shared" si="13"/>
        <v>0.24723861891203666</v>
      </c>
      <c r="J198" s="120">
        <f t="shared" si="14"/>
        <v>0.38558930764668203</v>
      </c>
      <c r="K198" s="120">
        <f>(Constantes!$D$12/0.8)*(Constantes!$D$7*J198^2+Constantes!$D$8*J198+Constantes!$D$9)</f>
        <v>8.5460422165459207</v>
      </c>
      <c r="L198" s="120">
        <f>(Constantes!$D$12/0.8)*(0.00376*D198^2-0.0516*D198-6.967)</f>
        <v>-2.6254790999999997</v>
      </c>
      <c r="M198" s="12"/>
    </row>
    <row r="199" spans="2:13" x14ac:dyDescent="0.3">
      <c r="B199" s="11"/>
      <c r="C199" s="63">
        <v>194</v>
      </c>
      <c r="D199" s="63">
        <f>(Observaciones!D199+Observaciones!E199)/2</f>
        <v>2.2000000000000002</v>
      </c>
      <c r="E199" s="120">
        <f t="shared" ref="E199:E262" si="15">EXP((16.78*D199-116.9)/(D199+237.3))</f>
        <v>0.71608069080811831</v>
      </c>
      <c r="F199" s="120">
        <f t="shared" ref="F199:F262" si="16">4098*E199/((D199+237.3)^2)</f>
        <v>5.1159098346532123E-2</v>
      </c>
      <c r="G199" s="120">
        <f t="shared" ref="G199:G262" si="17">2.501-0.002361*D199</f>
        <v>2.4958057999999999</v>
      </c>
      <c r="H199" s="120">
        <f>0.001013*Constantes!$D$6/(0.622*G199)</f>
        <v>4.8393641056589561E-2</v>
      </c>
      <c r="I199" s="120">
        <f t="shared" ref="I199:I262" si="18">IF(D199&gt;0,1.26*F199/(G199*(F199+H199)),0)</f>
        <v>0.25943551155231137</v>
      </c>
      <c r="J199" s="120">
        <f t="shared" ref="J199:J262" si="19">0.409*SIN(2*PI()*(C199-82)/365)</f>
        <v>0.38318447063483146</v>
      </c>
      <c r="K199" s="120">
        <f>(Constantes!$D$12/0.8)*(Constantes!$D$7*J199^2+Constantes!$D$8*J199+Constantes!$D$9)</f>
        <v>8.5654149041696552</v>
      </c>
      <c r="L199" s="120">
        <f>(Constantes!$D$12/0.8)*(0.00376*D199^2-0.0516*D199-6.967)</f>
        <v>-2.6483705999999994</v>
      </c>
      <c r="M199" s="12"/>
    </row>
    <row r="200" spans="2:13" x14ac:dyDescent="0.3">
      <c r="B200" s="11"/>
      <c r="C200" s="63">
        <v>195</v>
      </c>
      <c r="D200" s="63">
        <f>(Observaciones!D200+Observaciones!E200)/2</f>
        <v>1.7</v>
      </c>
      <c r="E200" s="120">
        <f t="shared" si="15"/>
        <v>0.69089619530074076</v>
      </c>
      <c r="F200" s="120">
        <f t="shared" si="16"/>
        <v>4.9566579862790137E-2</v>
      </c>
      <c r="G200" s="120">
        <f t="shared" si="17"/>
        <v>2.4969863000000001</v>
      </c>
      <c r="H200" s="120">
        <f>0.001013*Constantes!$D$6/(0.622*G200)</f>
        <v>4.8370761999036331E-2</v>
      </c>
      <c r="I200" s="120">
        <f t="shared" si="18"/>
        <v>0.25538478876756332</v>
      </c>
      <c r="J200" s="120">
        <f t="shared" si="19"/>
        <v>0.38066608779453359</v>
      </c>
      <c r="K200" s="120">
        <f>(Constantes!$D$12/0.8)*(Constantes!$D$7*J200^2+Constantes!$D$8*J200+Constantes!$D$9)</f>
        <v>8.5856398888070053</v>
      </c>
      <c r="L200" s="120">
        <f>(Constantes!$D$12/0.8)*(0.00376*D200^2-0.0516*D200-6.967)</f>
        <v>-2.6414450999999994</v>
      </c>
      <c r="M200" s="12"/>
    </row>
    <row r="201" spans="2:13" x14ac:dyDescent="0.3">
      <c r="B201" s="11"/>
      <c r="C201" s="63">
        <v>196</v>
      </c>
      <c r="D201" s="63">
        <f>(Observaciones!D201+Observaciones!E201)/2</f>
        <v>0.20000000000000018</v>
      </c>
      <c r="E201" s="120">
        <f t="shared" si="15"/>
        <v>0.61997259719025355</v>
      </c>
      <c r="F201" s="120">
        <f t="shared" si="16"/>
        <v>4.5041953742460443E-2</v>
      </c>
      <c r="G201" s="120">
        <f t="shared" si="17"/>
        <v>2.5005278</v>
      </c>
      <c r="H201" s="120">
        <f>0.001013*Constantes!$D$6/(0.622*G201)</f>
        <v>4.8302254440904177E-2</v>
      </c>
      <c r="I201" s="120">
        <f t="shared" si="18"/>
        <v>0.24314688049593161</v>
      </c>
      <c r="J201" s="120">
        <f t="shared" si="19"/>
        <v>0.37803490537697515</v>
      </c>
      <c r="K201" s="120">
        <f>(Constantes!$D$12/0.8)*(Constantes!$D$7*J201^2+Constantes!$D$8*J201+Constantes!$D$9)</f>
        <v>8.6067025722116437</v>
      </c>
      <c r="L201" s="120">
        <f>(Constantes!$D$12/0.8)*(0.00376*D201^2-0.0516*D201-6.967)</f>
        <v>-2.6164385999999995</v>
      </c>
      <c r="M201" s="12"/>
    </row>
    <row r="202" spans="2:13" x14ac:dyDescent="0.3">
      <c r="B202" s="11"/>
      <c r="C202" s="63">
        <v>197</v>
      </c>
      <c r="D202" s="63">
        <f>(Observaciones!D202+Observaciones!E202)/2</f>
        <v>1</v>
      </c>
      <c r="E202" s="120">
        <f t="shared" si="15"/>
        <v>0.65695308083782977</v>
      </c>
      <c r="F202" s="120">
        <f t="shared" si="16"/>
        <v>4.7408719253218941E-2</v>
      </c>
      <c r="G202" s="120">
        <f t="shared" si="17"/>
        <v>2.4986389999999998</v>
      </c>
      <c r="H202" s="120">
        <f>0.001013*Constantes!$D$6/(0.622*G202)</f>
        <v>4.8338767637963853E-2</v>
      </c>
      <c r="I202" s="120">
        <f t="shared" si="18"/>
        <v>0.24968811460036958</v>
      </c>
      <c r="J202" s="120">
        <f t="shared" si="19"/>
        <v>0.37529170305829201</v>
      </c>
      <c r="K202" s="120">
        <f>(Constantes!$D$12/0.8)*(Constantes!$D$7*J202^2+Constantes!$D$8*J202+Constantes!$D$9)</f>
        <v>8.6285877830911186</v>
      </c>
      <c r="L202" s="120">
        <f>(Constantes!$D$12/0.8)*(0.00376*D202^2-0.0516*D202-6.967)</f>
        <v>-2.6305649999999994</v>
      </c>
      <c r="M202" s="12"/>
    </row>
    <row r="203" spans="2:13" x14ac:dyDescent="0.3">
      <c r="B203" s="11"/>
      <c r="C203" s="63">
        <v>198</v>
      </c>
      <c r="D203" s="63">
        <f>(Observaciones!D203+Observaciones!E203)/2</f>
        <v>1.7000000000000002</v>
      </c>
      <c r="E203" s="120">
        <f t="shared" si="15"/>
        <v>0.69089619530074076</v>
      </c>
      <c r="F203" s="120">
        <f t="shared" si="16"/>
        <v>4.9566579862790137E-2</v>
      </c>
      <c r="G203" s="120">
        <f t="shared" si="17"/>
        <v>2.4969863000000001</v>
      </c>
      <c r="H203" s="120">
        <f>0.001013*Constantes!$D$6/(0.622*G203)</f>
        <v>4.8370761999036331E-2</v>
      </c>
      <c r="I203" s="120">
        <f t="shared" si="18"/>
        <v>0.25538478876756332</v>
      </c>
      <c r="J203" s="120">
        <f t="shared" si="19"/>
        <v>0.37243729370853446</v>
      </c>
      <c r="K203" s="120">
        <f>(Constantes!$D$12/0.8)*(Constantes!$D$7*J203^2+Constantes!$D$8*J203+Constantes!$D$9)</f>
        <v>8.6512797921862017</v>
      </c>
      <c r="L203" s="120">
        <f>(Constantes!$D$12/0.8)*(0.00376*D203^2-0.0516*D203-6.967)</f>
        <v>-2.6414450999999994</v>
      </c>
      <c r="M203" s="12"/>
    </row>
    <row r="204" spans="2:13" x14ac:dyDescent="0.3">
      <c r="B204" s="11"/>
      <c r="C204" s="63">
        <v>199</v>
      </c>
      <c r="D204" s="63">
        <f>(Observaciones!D204+Observaciones!E204)/2</f>
        <v>2.6999999999999997</v>
      </c>
      <c r="E204" s="120">
        <f t="shared" si="15"/>
        <v>0.74207249878281389</v>
      </c>
      <c r="F204" s="120">
        <f t="shared" si="16"/>
        <v>5.279536631965228E-2</v>
      </c>
      <c r="G204" s="120">
        <f t="shared" si="17"/>
        <v>2.4946253</v>
      </c>
      <c r="H204" s="120">
        <f>0.001013*Constantes!$D$6/(0.622*G204)</f>
        <v>4.8416541767677235E-2</v>
      </c>
      <c r="I204" s="120">
        <f t="shared" si="18"/>
        <v>0.26346893607318966</v>
      </c>
      <c r="J204" s="120">
        <f t="shared" si="19"/>
        <v>0.36947252315079593</v>
      </c>
      <c r="K204" s="120">
        <f>(Constantes!$D$12/0.8)*(Constantes!$D$7*J204^2+Constantes!$D$8*J204+Constantes!$D$9)</f>
        <v>8.6747623278880148</v>
      </c>
      <c r="L204" s="120">
        <f>(Constantes!$D$12/0.8)*(0.00376*D204^2-0.0516*D204-6.967)</f>
        <v>-2.6545910999999993</v>
      </c>
      <c r="M204" s="12"/>
    </row>
    <row r="205" spans="2:13" x14ac:dyDescent="0.3">
      <c r="B205" s="11"/>
      <c r="C205" s="63">
        <v>200</v>
      </c>
      <c r="D205" s="63">
        <f>(Observaciones!D205+Observaciones!E205)/2</f>
        <v>3.5000000000000004</v>
      </c>
      <c r="E205" s="120">
        <f t="shared" si="15"/>
        <v>0.78539400694677231</v>
      </c>
      <c r="F205" s="120">
        <f t="shared" si="16"/>
        <v>5.5506848718348038E-2</v>
      </c>
      <c r="G205" s="120">
        <f t="shared" si="17"/>
        <v>2.4927364999999999</v>
      </c>
      <c r="H205" s="120">
        <f>0.001013*Constantes!$D$6/(0.622*G205)</f>
        <v>4.8453228021555564E-2</v>
      </c>
      <c r="I205" s="120">
        <f t="shared" si="18"/>
        <v>0.26988214466632438</v>
      </c>
      <c r="J205" s="120">
        <f t="shared" si="19"/>
        <v>0.36639826991057772</v>
      </c>
      <c r="K205" s="120">
        <f>(Constantes!$D$12/0.8)*(Constantes!$D$7*J205^2+Constantes!$D$8*J205+Constantes!$D$9)</f>
        <v>8.6990185923753316</v>
      </c>
      <c r="L205" s="120">
        <f>(Constantes!$D$12/0.8)*(0.00376*D205^2-0.0516*D205-6.967)</f>
        <v>-2.6630774999999995</v>
      </c>
      <c r="M205" s="12"/>
    </row>
    <row r="206" spans="2:13" x14ac:dyDescent="0.3">
      <c r="B206" s="11"/>
      <c r="C206" s="63">
        <v>201</v>
      </c>
      <c r="D206" s="63">
        <f>(Observaciones!D206+Observaciones!E206)/2</f>
        <v>-1.5</v>
      </c>
      <c r="E206" s="120">
        <f t="shared" si="15"/>
        <v>0.54744015979603111</v>
      </c>
      <c r="F206" s="120">
        <f t="shared" si="16"/>
        <v>4.0347906551751626E-2</v>
      </c>
      <c r="G206" s="120">
        <f t="shared" si="17"/>
        <v>2.5045414999999998</v>
      </c>
      <c r="H206" s="120">
        <f>0.001013*Constantes!$D$6/(0.622*G206)</f>
        <v>4.8224846756244354E-2</v>
      </c>
      <c r="I206" s="120">
        <f t="shared" si="18"/>
        <v>0</v>
      </c>
      <c r="J206" s="120">
        <f t="shared" si="19"/>
        <v>0.36321544495546271</v>
      </c>
      <c r="K206" s="120">
        <f>(Constantes!$D$12/0.8)*(Constantes!$D$7*J206^2+Constantes!$D$8*J206+Constantes!$D$9)</f>
        <v>8.7240312782538005</v>
      </c>
      <c r="L206" s="120">
        <f>(Constantes!$D$12/0.8)*(0.00376*D206^2-0.0516*D206-6.967)</f>
        <v>-2.5804274999999994</v>
      </c>
      <c r="M206" s="12"/>
    </row>
    <row r="207" spans="2:13" x14ac:dyDescent="0.3">
      <c r="B207" s="11"/>
      <c r="C207" s="63">
        <v>202</v>
      </c>
      <c r="D207" s="63">
        <f>(Observaciones!D207+Observaciones!E207)/2</f>
        <v>0.5</v>
      </c>
      <c r="E207" s="120">
        <f t="shared" si="15"/>
        <v>0.6336187654716029</v>
      </c>
      <c r="F207" s="120">
        <f t="shared" si="16"/>
        <v>4.591729381014055E-2</v>
      </c>
      <c r="G207" s="120">
        <f t="shared" si="17"/>
        <v>2.4998195000000001</v>
      </c>
      <c r="H207" s="120">
        <f>0.001013*Constantes!$D$6/(0.622*G207)</f>
        <v>4.8315940423760334E-2</v>
      </c>
      <c r="I207" s="120">
        <f t="shared" si="18"/>
        <v>0.24560323397932965</v>
      </c>
      <c r="J207" s="120">
        <f t="shared" si="19"/>
        <v>0.35992499142517609</v>
      </c>
      <c r="K207" s="120">
        <f>(Constantes!$D$12/0.8)*(Constantes!$D$7*J207^2+Constantes!$D$8*J207+Constantes!$D$9)</f>
        <v>8.7497825856784157</v>
      </c>
      <c r="L207" s="120">
        <f>(Constantes!$D$12/0.8)*(0.00376*D207^2-0.0516*D207-6.967)</f>
        <v>-2.6219474999999997</v>
      </c>
      <c r="M207" s="12"/>
    </row>
    <row r="208" spans="2:13" x14ac:dyDescent="0.3">
      <c r="B208" s="11"/>
      <c r="C208" s="63">
        <v>203</v>
      </c>
      <c r="D208" s="63">
        <f>(Observaciones!D208+Observaciones!E208)/2</f>
        <v>-5.5</v>
      </c>
      <c r="E208" s="120">
        <f t="shared" si="15"/>
        <v>0.40557112649019433</v>
      </c>
      <c r="F208" s="120">
        <f t="shared" si="16"/>
        <v>3.0932293324271245E-2</v>
      </c>
      <c r="G208" s="120">
        <f t="shared" si="17"/>
        <v>2.5139855</v>
      </c>
      <c r="H208" s="120">
        <f>0.001013*Constantes!$D$6/(0.622*G208)</f>
        <v>4.8043686024503464E-2</v>
      </c>
      <c r="I208" s="120">
        <f t="shared" si="18"/>
        <v>0</v>
      </c>
      <c r="J208" s="120">
        <f t="shared" si="19"/>
        <v>0.35652788435211263</v>
      </c>
      <c r="K208" s="120">
        <f>(Constantes!$D$12/0.8)*(Constantes!$D$7*J208^2+Constantes!$D$8*J208+Constantes!$D$9)</f>
        <v>8.7762542399398917</v>
      </c>
      <c r="L208" s="120">
        <f>(Constantes!$D$12/0.8)*(0.00376*D208^2-0.0516*D208-6.967)</f>
        <v>-2.4635474999999993</v>
      </c>
      <c r="M208" s="12"/>
    </row>
    <row r="209" spans="2:13" x14ac:dyDescent="0.3">
      <c r="B209" s="11"/>
      <c r="C209" s="63">
        <v>204</v>
      </c>
      <c r="D209" s="63">
        <f>(Observaciones!D209+Observaciones!E209)/2</f>
        <v>-1.4000000000000004</v>
      </c>
      <c r="E209" s="120">
        <f t="shared" si="15"/>
        <v>0.55148891999722116</v>
      </c>
      <c r="F209" s="120">
        <f t="shared" si="16"/>
        <v>4.0611858441332561E-2</v>
      </c>
      <c r="G209" s="120">
        <f t="shared" si="17"/>
        <v>2.5043053999999998</v>
      </c>
      <c r="H209" s="120">
        <f>0.001013*Constantes!$D$6/(0.622*G209)</f>
        <v>4.822939328092906E-2</v>
      </c>
      <c r="I209" s="120">
        <f t="shared" si="18"/>
        <v>0</v>
      </c>
      <c r="J209" s="120">
        <f t="shared" si="19"/>
        <v>0.35302513037241373</v>
      </c>
      <c r="K209" s="120">
        <f>(Constantes!$D$12/0.8)*(Constantes!$D$7*J209^2+Constantes!$D$8*J209+Constantes!$D$9)</f>
        <v>8.8034275094951457</v>
      </c>
      <c r="L209" s="120">
        <f>(Constantes!$D$12/0.8)*(0.00376*D209^2-0.0516*D209-6.967)</f>
        <v>-2.5827713999999995</v>
      </c>
      <c r="M209" s="12"/>
    </row>
    <row r="210" spans="2:13" x14ac:dyDescent="0.3">
      <c r="B210" s="11"/>
      <c r="C210" s="63">
        <v>205</v>
      </c>
      <c r="D210" s="63">
        <f>(Observaciones!D210+Observaciones!E210)/2</f>
        <v>3.4000000000000004</v>
      </c>
      <c r="E210" s="120">
        <f t="shared" si="15"/>
        <v>0.7798595322295131</v>
      </c>
      <c r="F210" s="120">
        <f t="shared" si="16"/>
        <v>5.5161511563378181E-2</v>
      </c>
      <c r="G210" s="120">
        <f t="shared" si="17"/>
        <v>2.4929725999999999</v>
      </c>
      <c r="H210" s="120">
        <f>0.001013*Constantes!$D$6/(0.622*G210)</f>
        <v>4.8448639199706552E-2</v>
      </c>
      <c r="I210" s="120">
        <f t="shared" si="18"/>
        <v>0.26908339137615267</v>
      </c>
      <c r="J210" s="120">
        <f t="shared" si="19"/>
        <v>0.34941776742767922</v>
      </c>
      <c r="K210" s="120">
        <f>(Constantes!$D$12/0.8)*(Constantes!$D$7*J210^2+Constantes!$D$8*J210+Constantes!$D$9)</f>
        <v>8.8312832244216199</v>
      </c>
      <c r="L210" s="120">
        <f>(Constantes!$D$12/0.8)*(0.00376*D210^2-0.0516*D210-6.967)</f>
        <v>-2.6621153999999994</v>
      </c>
      <c r="M210" s="12"/>
    </row>
    <row r="211" spans="2:13" x14ac:dyDescent="0.3">
      <c r="B211" s="11"/>
      <c r="C211" s="63">
        <v>206</v>
      </c>
      <c r="D211" s="63">
        <f>(Observaciones!D211+Observaciones!E211)/2</f>
        <v>3.5999999999999996</v>
      </c>
      <c r="E211" s="120">
        <f t="shared" si="15"/>
        <v>0.79096311468656078</v>
      </c>
      <c r="F211" s="120">
        <f t="shared" si="16"/>
        <v>5.5854039188960966E-2</v>
      </c>
      <c r="G211" s="120">
        <f t="shared" si="17"/>
        <v>2.4925003999999999</v>
      </c>
      <c r="H211" s="120">
        <f>0.001013*Constantes!$D$6/(0.622*G211)</f>
        <v>4.8457817712749152E-2</v>
      </c>
      <c r="I211" s="120">
        <f t="shared" si="18"/>
        <v>0.27068003084395481</v>
      </c>
      <c r="J211" s="120">
        <f t="shared" si="19"/>
        <v>0.3457068644574029</v>
      </c>
      <c r="K211" s="120">
        <f>(Constantes!$D$12/0.8)*(Constantes!$D$7*J211^2+Constantes!$D$8*J211+Constantes!$D$9)</f>
        <v>8.8598017952746595</v>
      </c>
      <c r="L211" s="120">
        <f>(Constantes!$D$12/0.8)*(0.00376*D211^2-0.0516*D211-6.967)</f>
        <v>-2.6640113999999993</v>
      </c>
      <c r="M211" s="12"/>
    </row>
    <row r="212" spans="2:13" x14ac:dyDescent="0.3">
      <c r="B212" s="11"/>
      <c r="C212" s="63">
        <v>207</v>
      </c>
      <c r="D212" s="63">
        <f>(Observaciones!D212+Observaciones!E212)/2</f>
        <v>2.9</v>
      </c>
      <c r="E212" s="120">
        <f t="shared" si="15"/>
        <v>0.75270020861695863</v>
      </c>
      <c r="F212" s="120">
        <f t="shared" si="16"/>
        <v>5.3462342561331699E-2</v>
      </c>
      <c r="G212" s="120">
        <f t="shared" si="17"/>
        <v>2.4941530999999997</v>
      </c>
      <c r="H212" s="120">
        <f>0.001013*Constantes!$D$6/(0.622*G212)</f>
        <v>4.8425708121989125E-2</v>
      </c>
      <c r="I212" s="120">
        <f t="shared" si="18"/>
        <v>0.26507707366672184</v>
      </c>
      <c r="J212" s="120">
        <f t="shared" si="19"/>
        <v>0.3418935210822226</v>
      </c>
      <c r="K212" s="120">
        <f>(Constantes!$D$12/0.8)*(Constantes!$D$7*J212^2+Constantes!$D$8*J212+Constantes!$D$9)</f>
        <v>8.8889632323267431</v>
      </c>
      <c r="L212" s="120">
        <f>(Constantes!$D$12/0.8)*(0.00376*D212^2-0.0516*D212-6.967)</f>
        <v>-2.6568818999999997</v>
      </c>
      <c r="M212" s="12"/>
    </row>
    <row r="213" spans="2:13" x14ac:dyDescent="0.3">
      <c r="B213" s="11"/>
      <c r="C213" s="63">
        <v>208</v>
      </c>
      <c r="D213" s="63">
        <f>(Observaciones!D213+Observaciones!E213)/2</f>
        <v>2.1</v>
      </c>
      <c r="E213" s="120">
        <f t="shared" si="15"/>
        <v>0.71097990605014338</v>
      </c>
      <c r="F213" s="120">
        <f t="shared" si="16"/>
        <v>5.0837125796136952E-2</v>
      </c>
      <c r="G213" s="120">
        <f t="shared" si="17"/>
        <v>2.4960418999999998</v>
      </c>
      <c r="H213" s="120">
        <f>0.001013*Constantes!$D$6/(0.622*G213)</f>
        <v>4.8389063513779293E-2</v>
      </c>
      <c r="I213" s="120">
        <f t="shared" si="18"/>
        <v>0.25862669464296717</v>
      </c>
      <c r="J213" s="120">
        <f t="shared" si="19"/>
        <v>0.33797886727807902</v>
      </c>
      <c r="K213" s="120">
        <f>(Constantes!$D$12/0.8)*(Constantes!$D$7*J213^2+Constantes!$D$8*J213+Constantes!$D$9)</f>
        <v>8.9187471651669412</v>
      </c>
      <c r="L213" s="120">
        <f>(Constantes!$D$12/0.8)*(0.00376*D213^2-0.0516*D213-6.967)</f>
        <v>-2.6470418999999996</v>
      </c>
      <c r="M213" s="12"/>
    </row>
    <row r="214" spans="2:13" x14ac:dyDescent="0.3">
      <c r="B214" s="11"/>
      <c r="C214" s="63">
        <v>209</v>
      </c>
      <c r="D214" s="63">
        <f>(Observaciones!D214+Observaciones!E214)/2</f>
        <v>1.4999999999999996</v>
      </c>
      <c r="E214" s="120">
        <f t="shared" si="15"/>
        <v>0.6810435817226459</v>
      </c>
      <c r="F214" s="120">
        <f t="shared" si="16"/>
        <v>4.8941605674579676E-2</v>
      </c>
      <c r="G214" s="120">
        <f t="shared" si="17"/>
        <v>2.4974585</v>
      </c>
      <c r="H214" s="120">
        <f>0.001013*Constantes!$D$6/(0.622*G214)</f>
        <v>4.8361616432126636E-2</v>
      </c>
      <c r="I214" s="120">
        <f t="shared" si="18"/>
        <v>0.25376005314046418</v>
      </c>
      <c r="J214" s="120">
        <f t="shared" si="19"/>
        <v>0.33396406304137966</v>
      </c>
      <c r="K214" s="120">
        <f>(Constantes!$D$12/0.8)*(Constantes!$D$7*J214^2+Constantes!$D$8*J214+Constantes!$D$9)</f>
        <v>8.9491328626386029</v>
      </c>
      <c r="L214" s="120">
        <f>(Constantes!$D$12/0.8)*(0.00376*D214^2-0.0516*D214-6.967)</f>
        <v>-2.6384774999999991</v>
      </c>
      <c r="M214" s="12"/>
    </row>
    <row r="215" spans="2:13" x14ac:dyDescent="0.3">
      <c r="B215" s="11"/>
      <c r="C215" s="63">
        <v>210</v>
      </c>
      <c r="D215" s="63">
        <f>(Observaciones!D215+Observaciones!E215)/2</f>
        <v>2</v>
      </c>
      <c r="E215" s="120">
        <f t="shared" si="15"/>
        <v>0.70591123759610253</v>
      </c>
      <c r="F215" s="120">
        <f t="shared" si="16"/>
        <v>5.0516895403570836E-2</v>
      </c>
      <c r="G215" s="120">
        <f t="shared" si="17"/>
        <v>2.4962779999999998</v>
      </c>
      <c r="H215" s="120">
        <f>0.001013*Constantes!$D$6/(0.622*G215)</f>
        <v>4.8384486836864471E-2</v>
      </c>
      <c r="I215" s="120">
        <f t="shared" si="18"/>
        <v>0.25781719970899042</v>
      </c>
      <c r="J215" s="120">
        <f t="shared" si="19"/>
        <v>0.32985029804526639</v>
      </c>
      <c r="K215" s="120">
        <f>(Constantes!$D$12/0.8)*(Constantes!$D$7*J215^2+Constantes!$D$8*J215+Constantes!$D$9)</f>
        <v>8.9800992530928614</v>
      </c>
      <c r="L215" s="120">
        <f>(Constantes!$D$12/0.8)*(0.00376*D215^2-0.0516*D215-6.967)</f>
        <v>-2.6456849999999994</v>
      </c>
      <c r="M215" s="12"/>
    </row>
    <row r="216" spans="2:13" x14ac:dyDescent="0.3">
      <c r="B216" s="11"/>
      <c r="C216" s="63">
        <v>211</v>
      </c>
      <c r="D216" s="63">
        <f>(Observaciones!D216+Observaciones!E216)/2</f>
        <v>1.1999999999999993</v>
      </c>
      <c r="E216" s="120">
        <f t="shared" si="15"/>
        <v>0.66649737519169561</v>
      </c>
      <c r="F216" s="120">
        <f t="shared" si="16"/>
        <v>4.8016846090574279E-2</v>
      </c>
      <c r="G216" s="120">
        <f t="shared" si="17"/>
        <v>2.4981667999999999</v>
      </c>
      <c r="H216" s="120">
        <f>0.001013*Constantes!$D$6/(0.622*G216)</f>
        <v>4.8347904564320664E-2</v>
      </c>
      <c r="I216" s="120">
        <f t="shared" si="18"/>
        <v>0.25131854773479245</v>
      </c>
      <c r="J216" s="120">
        <f t="shared" si="19"/>
        <v>0.32563879128708983</v>
      </c>
      <c r="K216" s="120">
        <f>(Constantes!$D$12/0.8)*(Constantes!$D$7*J216^2+Constantes!$D$8*J216+Constantes!$D$9)</f>
        <v>9.0116249449352566</v>
      </c>
      <c r="L216" s="120">
        <f>(Constantes!$D$12/0.8)*(0.00376*D216^2-0.0516*D216-6.967)</f>
        <v>-2.6338145999999996</v>
      </c>
      <c r="M216" s="12"/>
    </row>
    <row r="217" spans="2:13" x14ac:dyDescent="0.3">
      <c r="B217" s="11"/>
      <c r="C217" s="63">
        <v>212</v>
      </c>
      <c r="D217" s="63">
        <f>(Observaciones!D217+Observaciones!E217)/2</f>
        <v>2.2000000000000002</v>
      </c>
      <c r="E217" s="120">
        <f t="shared" si="15"/>
        <v>0.71608069080811831</v>
      </c>
      <c r="F217" s="120">
        <f t="shared" si="16"/>
        <v>5.1159098346532123E-2</v>
      </c>
      <c r="G217" s="120">
        <f t="shared" si="17"/>
        <v>2.4958057999999999</v>
      </c>
      <c r="H217" s="120">
        <f>0.001013*Constantes!$D$6/(0.622*G217)</f>
        <v>4.8393641056589561E-2</v>
      </c>
      <c r="I217" s="120">
        <f t="shared" si="18"/>
        <v>0.25943551155231137</v>
      </c>
      <c r="J217" s="120">
        <f t="shared" si="19"/>
        <v>0.32133079072719428</v>
      </c>
      <c r="K217" s="120">
        <f>(Constantes!$D$12/0.8)*(Constantes!$D$7*J217^2+Constantes!$D$8*J217+Constantes!$D$9)</f>
        <v>9.0436882474424127</v>
      </c>
      <c r="L217" s="120">
        <f>(Constantes!$D$12/0.8)*(0.00376*D217^2-0.0516*D217-6.967)</f>
        <v>-2.6483705999999994</v>
      </c>
      <c r="M217" s="12"/>
    </row>
    <row r="218" spans="2:13" x14ac:dyDescent="0.3">
      <c r="B218" s="11"/>
      <c r="C218" s="63">
        <v>213</v>
      </c>
      <c r="D218" s="63">
        <f>(Observaciones!D218+Observaciones!E218)/2</f>
        <v>2.3000000000000003</v>
      </c>
      <c r="E218" s="120">
        <f t="shared" si="15"/>
        <v>0.72121376650791569</v>
      </c>
      <c r="F218" s="120">
        <f t="shared" si="16"/>
        <v>5.1482820824590748E-2</v>
      </c>
      <c r="G218" s="120">
        <f t="shared" si="17"/>
        <v>2.4955696999999999</v>
      </c>
      <c r="H218" s="120">
        <f>0.001013*Constantes!$D$6/(0.622*G218)</f>
        <v>4.8398219465541015E-2</v>
      </c>
      <c r="I218" s="120">
        <f t="shared" si="18"/>
        <v>0.26024363636167036</v>
      </c>
      <c r="J218" s="120">
        <f t="shared" si="19"/>
        <v>0.3169275729191196</v>
      </c>
      <c r="K218" s="120">
        <f>(Constantes!$D$12/0.8)*(Constantes!$D$7*J218^2+Constantes!$D$8*J218+Constantes!$D$9)</f>
        <v>9.0762671918254707</v>
      </c>
      <c r="L218" s="120">
        <f>(Constantes!$D$12/0.8)*(0.00376*D218^2-0.0516*D218-6.967)</f>
        <v>-2.6496710999999995</v>
      </c>
      <c r="M218" s="12"/>
    </row>
    <row r="219" spans="2:13" x14ac:dyDescent="0.3">
      <c r="B219" s="11"/>
      <c r="C219" s="63">
        <v>214</v>
      </c>
      <c r="D219" s="63">
        <f>(Observaciones!D219+Observaciones!E219)/2</f>
        <v>4.0999999999999996</v>
      </c>
      <c r="E219" s="120">
        <f t="shared" si="15"/>
        <v>0.81933467941139548</v>
      </c>
      <c r="F219" s="120">
        <f t="shared" si="16"/>
        <v>5.7618077031797714E-2</v>
      </c>
      <c r="G219" s="120">
        <f t="shared" si="17"/>
        <v>2.4913198999999997</v>
      </c>
      <c r="H219" s="120">
        <f>0.001013*Constantes!$D$6/(0.622*G219)</f>
        <v>4.8480779217536206E-2</v>
      </c>
      <c r="I219" s="120">
        <f t="shared" si="18"/>
        <v>0.27465600940603546</v>
      </c>
      <c r="J219" s="120">
        <f t="shared" si="19"/>
        <v>0.31243044263133196</v>
      </c>
      <c r="K219" s="120">
        <f>(Constantes!$D$12/0.8)*(Constantes!$D$7*J219^2+Constantes!$D$8*J219+Constantes!$D$9)</f>
        <v>9.1093395525166514</v>
      </c>
      <c r="L219" s="120">
        <f>(Constantes!$D$12/0.8)*(0.00376*D219^2-0.0516*D219-6.967)</f>
        <v>-2.6682578999999995</v>
      </c>
      <c r="M219" s="12"/>
    </row>
    <row r="220" spans="2:13" x14ac:dyDescent="0.3">
      <c r="B220" s="11"/>
      <c r="C220" s="63">
        <v>215</v>
      </c>
      <c r="D220" s="63">
        <f>(Observaciones!D220+Observaciones!E220)/2</f>
        <v>2.5000000000000004</v>
      </c>
      <c r="E220" s="120">
        <f t="shared" si="15"/>
        <v>0.731577493179289</v>
      </c>
      <c r="F220" s="120">
        <f t="shared" si="16"/>
        <v>5.213554677286545E-2</v>
      </c>
      <c r="G220" s="120">
        <f t="shared" si="17"/>
        <v>2.4950975</v>
      </c>
      <c r="H220" s="120">
        <f>0.001013*Constantes!$D$6/(0.622*G220)</f>
        <v>4.8407378882851008E-2</v>
      </c>
      <c r="I220" s="120">
        <f t="shared" si="18"/>
        <v>0.26185775380339849</v>
      </c>
      <c r="J220" s="120">
        <f t="shared" si="19"/>
        <v>0.3078407324605914</v>
      </c>
      <c r="K220" s="120">
        <f>(Constantes!$D$12/0.8)*(Constantes!$D$7*J220^2+Constantes!$D$8*J220+Constantes!$D$9)</f>
        <v>9.142882868655164</v>
      </c>
      <c r="L220" s="120">
        <f>(Constantes!$D$12/0.8)*(0.00376*D220^2-0.0516*D220-6.967)</f>
        <v>-2.6521874999999997</v>
      </c>
      <c r="M220" s="12"/>
    </row>
    <row r="221" spans="2:13" x14ac:dyDescent="0.3">
      <c r="B221" s="11"/>
      <c r="C221" s="63">
        <v>216</v>
      </c>
      <c r="D221" s="63">
        <f>(Observaciones!D221+Observaciones!E221)/2</f>
        <v>2.7</v>
      </c>
      <c r="E221" s="120">
        <f t="shared" si="15"/>
        <v>0.74207249878281389</v>
      </c>
      <c r="F221" s="120">
        <f t="shared" si="16"/>
        <v>5.279536631965228E-2</v>
      </c>
      <c r="G221" s="120">
        <f t="shared" si="17"/>
        <v>2.4946253</v>
      </c>
      <c r="H221" s="120">
        <f>0.001013*Constantes!$D$6/(0.622*G221)</f>
        <v>4.8416541767677235E-2</v>
      </c>
      <c r="I221" s="120">
        <f t="shared" si="18"/>
        <v>0.26346893607318966</v>
      </c>
      <c r="J221" s="120">
        <f t="shared" si="19"/>
        <v>0.30315980243707574</v>
      </c>
      <c r="K221" s="120">
        <f>(Constantes!$D$12/0.8)*(Constantes!$D$7*J221^2+Constantes!$D$8*J221+Constantes!$D$9)</f>
        <v>9.1768744657484138</v>
      </c>
      <c r="L221" s="120">
        <f>(Constantes!$D$12/0.8)*(0.00376*D221^2-0.0516*D221-6.967)</f>
        <v>-2.6545910999999993</v>
      </c>
      <c r="M221" s="12"/>
    </row>
    <row r="222" spans="2:13" x14ac:dyDescent="0.3">
      <c r="B222" s="11"/>
      <c r="C222" s="63">
        <v>217</v>
      </c>
      <c r="D222" s="63">
        <f>(Observaciones!D222+Observaciones!E222)/2</f>
        <v>-0.30000000000000071</v>
      </c>
      <c r="E222" s="120">
        <f t="shared" si="15"/>
        <v>0.59780572554988032</v>
      </c>
      <c r="F222" s="120">
        <f t="shared" si="16"/>
        <v>4.3614945313311788E-2</v>
      </c>
      <c r="G222" s="120">
        <f t="shared" si="17"/>
        <v>2.5017082999999998</v>
      </c>
      <c r="H222" s="120">
        <f>0.001013*Constantes!$D$6/(0.622*G222)</f>
        <v>4.8279461691098986E-2</v>
      </c>
      <c r="I222" s="120">
        <f t="shared" si="18"/>
        <v>0</v>
      </c>
      <c r="J222" s="120">
        <f t="shared" si="19"/>
        <v>0.29838903962137336</v>
      </c>
      <c r="K222" s="120">
        <f>(Constantes!$D$12/0.8)*(Constantes!$D$7*J222^2+Constantes!$D$8*J222+Constantes!$D$9)</f>
        <v>9.2112914774843109</v>
      </c>
      <c r="L222" s="120">
        <f>(Constantes!$D$12/0.8)*(0.00376*D222^2-0.0516*D222-6.967)</f>
        <v>-2.6066930999999998</v>
      </c>
      <c r="M222" s="12"/>
    </row>
    <row r="223" spans="2:13" x14ac:dyDescent="0.3">
      <c r="B223" s="11"/>
      <c r="C223" s="63">
        <v>218</v>
      </c>
      <c r="D223" s="63">
        <f>(Observaciones!D223+Observaciones!E223)/2</f>
        <v>-0.29999999999999982</v>
      </c>
      <c r="E223" s="120">
        <f t="shared" si="15"/>
        <v>0.59780572554988032</v>
      </c>
      <c r="F223" s="120">
        <f t="shared" si="16"/>
        <v>4.3614945313311788E-2</v>
      </c>
      <c r="G223" s="120">
        <f t="shared" si="17"/>
        <v>2.5017082999999998</v>
      </c>
      <c r="H223" s="120">
        <f>0.001013*Constantes!$D$6/(0.622*G223)</f>
        <v>4.8279461691098986E-2</v>
      </c>
      <c r="I223" s="120">
        <f t="shared" si="18"/>
        <v>0</v>
      </c>
      <c r="J223" s="120">
        <f t="shared" si="19"/>
        <v>0.29352985769346845</v>
      </c>
      <c r="K223" s="120">
        <f>(Constantes!$D$12/0.8)*(Constantes!$D$7*J223^2+Constantes!$D$8*J223+Constantes!$D$9)</f>
        <v>9.2461108676703176</v>
      </c>
      <c r="L223" s="120">
        <f>(Constantes!$D$12/0.8)*(0.00376*D223^2-0.0516*D223-6.967)</f>
        <v>-2.6066930999999998</v>
      </c>
      <c r="M223" s="12"/>
    </row>
    <row r="224" spans="2:13" x14ac:dyDescent="0.3">
      <c r="B224" s="11"/>
      <c r="C224" s="63">
        <v>219</v>
      </c>
      <c r="D224" s="63">
        <f>(Observaciones!D224+Observaciones!E224)/2</f>
        <v>2.7</v>
      </c>
      <c r="E224" s="120">
        <f t="shared" si="15"/>
        <v>0.74207249878281389</v>
      </c>
      <c r="F224" s="120">
        <f t="shared" si="16"/>
        <v>5.279536631965228E-2</v>
      </c>
      <c r="G224" s="120">
        <f t="shared" si="17"/>
        <v>2.4946253</v>
      </c>
      <c r="H224" s="120">
        <f>0.001013*Constantes!$D$6/(0.622*G224)</f>
        <v>4.8416541767677235E-2</v>
      </c>
      <c r="I224" s="120">
        <f t="shared" si="18"/>
        <v>0.26346893607318966</v>
      </c>
      <c r="J224" s="120">
        <f t="shared" si="19"/>
        <v>0.28858369653383575</v>
      </c>
      <c r="K224" s="120">
        <f>(Constantes!$D$12/0.8)*(Constantes!$D$7*J224^2+Constantes!$D$8*J224+Constantes!$D$9)</f>
        <v>9.2813094522747903</v>
      </c>
      <c r="L224" s="120">
        <f>(Constantes!$D$12/0.8)*(0.00376*D224^2-0.0516*D224-6.967)</f>
        <v>-2.6545910999999993</v>
      </c>
      <c r="M224" s="12"/>
    </row>
    <row r="225" spans="2:13" x14ac:dyDescent="0.3">
      <c r="B225" s="11"/>
      <c r="C225" s="63">
        <v>220</v>
      </c>
      <c r="D225" s="63">
        <f>(Observaciones!D225+Observaciones!E225)/2</f>
        <v>2.3999999999999995</v>
      </c>
      <c r="E225" s="120">
        <f t="shared" si="15"/>
        <v>0.72637930856585575</v>
      </c>
      <c r="F225" s="120">
        <f t="shared" si="16"/>
        <v>5.1808301026103169E-2</v>
      </c>
      <c r="G225" s="120">
        <f t="shared" si="17"/>
        <v>2.4953335999999999</v>
      </c>
      <c r="H225" s="120">
        <f>0.001013*Constantes!$D$6/(0.622*G225)</f>
        <v>4.8402798740879521E-2</v>
      </c>
      <c r="I225" s="120">
        <f t="shared" si="18"/>
        <v>0.26105105508041732</v>
      </c>
      <c r="J225" s="120">
        <f t="shared" si="19"/>
        <v>0.28355202179677386</v>
      </c>
      <c r="K225" s="120">
        <f>(Constantes!$D$12/0.8)*(Constantes!$D$7*J225^2+Constantes!$D$8*J225+Constantes!$D$9)</f>
        <v>9.3168639215460143</v>
      </c>
      <c r="L225" s="120">
        <f>(Constantes!$D$12/0.8)*(0.00376*D225^2-0.0516*D225-6.967)</f>
        <v>-2.6509433999999996</v>
      </c>
      <c r="M225" s="12"/>
    </row>
    <row r="226" spans="2:13" x14ac:dyDescent="0.3">
      <c r="B226" s="11"/>
      <c r="C226" s="63">
        <v>221</v>
      </c>
      <c r="D226" s="63">
        <f>(Observaciones!D226+Observaciones!E226)/2</f>
        <v>2</v>
      </c>
      <c r="E226" s="120">
        <f t="shared" si="15"/>
        <v>0.70591123759610253</v>
      </c>
      <c r="F226" s="120">
        <f t="shared" si="16"/>
        <v>5.0516895403570836E-2</v>
      </c>
      <c r="G226" s="120">
        <f t="shared" si="17"/>
        <v>2.4962779999999998</v>
      </c>
      <c r="H226" s="120">
        <f>0.001013*Constantes!$D$6/(0.622*G226)</f>
        <v>4.8384486836864471E-2</v>
      </c>
      <c r="I226" s="120">
        <f t="shared" si="18"/>
        <v>0.25781719970899042</v>
      </c>
      <c r="J226" s="120">
        <f t="shared" si="19"/>
        <v>0.27843632447609956</v>
      </c>
      <c r="K226" s="120">
        <f>(Constantes!$D$12/0.8)*(Constantes!$D$7*J226^2+Constantes!$D$8*J226+Constantes!$D$9)</f>
        <v>9.3527508621843349</v>
      </c>
      <c r="L226" s="120">
        <f>(Constantes!$D$12/0.8)*(0.00376*D226^2-0.0516*D226-6.967)</f>
        <v>-2.6456849999999994</v>
      </c>
      <c r="M226" s="12"/>
    </row>
    <row r="227" spans="2:13" x14ac:dyDescent="0.3">
      <c r="B227" s="11"/>
      <c r="C227" s="63">
        <v>222</v>
      </c>
      <c r="D227" s="63">
        <f>(Observaciones!D227+Observaciones!E227)/2</f>
        <v>1.2000000000000002</v>
      </c>
      <c r="E227" s="120">
        <f t="shared" si="15"/>
        <v>0.66649737519169561</v>
      </c>
      <c r="F227" s="120">
        <f t="shared" si="16"/>
        <v>4.8016846090574279E-2</v>
      </c>
      <c r="G227" s="120">
        <f t="shared" si="17"/>
        <v>2.4981667999999999</v>
      </c>
      <c r="H227" s="120">
        <f>0.001013*Constantes!$D$6/(0.622*G227)</f>
        <v>4.8347904564320664E-2</v>
      </c>
      <c r="I227" s="120">
        <f t="shared" si="18"/>
        <v>0.25131854773479245</v>
      </c>
      <c r="J227" s="120">
        <f t="shared" si="19"/>
        <v>0.27323812046333518</v>
      </c>
      <c r="K227" s="120">
        <f>(Constantes!$D$12/0.8)*(Constantes!$D$7*J227^2+Constantes!$D$8*J227+Constantes!$D$9)</f>
        <v>9.3889467795426995</v>
      </c>
      <c r="L227" s="120">
        <f>(Constantes!$D$12/0.8)*(0.00376*D227^2-0.0516*D227-6.967)</f>
        <v>-2.6338145999999996</v>
      </c>
      <c r="M227" s="12"/>
    </row>
    <row r="228" spans="2:13" x14ac:dyDescent="0.3">
      <c r="B228" s="11"/>
      <c r="C228" s="63">
        <v>223</v>
      </c>
      <c r="D228" s="63">
        <f>(Observaciones!D228+Observaciones!E228)/2</f>
        <v>0.89999999999999947</v>
      </c>
      <c r="E228" s="120">
        <f t="shared" si="15"/>
        <v>0.65222638567169222</v>
      </c>
      <c r="F228" s="120">
        <f t="shared" si="16"/>
        <v>4.7107147160987607E-2</v>
      </c>
      <c r="G228" s="120">
        <f t="shared" si="17"/>
        <v>2.4988750999999998</v>
      </c>
      <c r="H228" s="120">
        <f>0.001013*Constantes!$D$6/(0.622*G228)</f>
        <v>4.8334200469705095E-2</v>
      </c>
      <c r="I228" s="120">
        <f t="shared" si="18"/>
        <v>0.24887211380762059</v>
      </c>
      <c r="J228" s="120">
        <f t="shared" si="19"/>
        <v>0.26795895009851584</v>
      </c>
      <c r="K228" s="120">
        <f>(Constantes!$D$12/0.8)*(Constantes!$D$7*J228^2+Constantes!$D$8*J228+Constantes!$D$9)</f>
        <v>9.425428119830972</v>
      </c>
      <c r="L228" s="120">
        <f>(Constantes!$D$12/0.8)*(0.00376*D228^2-0.0516*D228-6.967)</f>
        <v>-2.6288978999999997</v>
      </c>
      <c r="M228" s="12"/>
    </row>
    <row r="229" spans="2:13" x14ac:dyDescent="0.3">
      <c r="B229" s="11"/>
      <c r="C229" s="63">
        <v>224</v>
      </c>
      <c r="D229" s="63">
        <f>(Observaciones!D229+Observaciones!E229)/2</f>
        <v>2.2999999999999998</v>
      </c>
      <c r="E229" s="120">
        <f t="shared" si="15"/>
        <v>0.72121376650791569</v>
      </c>
      <c r="F229" s="120">
        <f t="shared" si="16"/>
        <v>5.1482820824590748E-2</v>
      </c>
      <c r="G229" s="120">
        <f t="shared" si="17"/>
        <v>2.4955696999999999</v>
      </c>
      <c r="H229" s="120">
        <f>0.001013*Constantes!$D$6/(0.622*G229)</f>
        <v>4.8398219465541015E-2</v>
      </c>
      <c r="I229" s="120">
        <f t="shared" si="18"/>
        <v>0.26024363636167036</v>
      </c>
      <c r="J229" s="120">
        <f t="shared" si="19"/>
        <v>0.26260037771375455</v>
      </c>
      <c r="K229" s="120">
        <f>(Constantes!$D$12/0.8)*(Constantes!$D$7*J229^2+Constantes!$D$8*J229+Constantes!$D$9)</f>
        <v>9.4621712922993222</v>
      </c>
      <c r="L229" s="120">
        <f>(Constantes!$D$12/0.8)*(0.00376*D229^2-0.0516*D229-6.967)</f>
        <v>-2.6496710999999995</v>
      </c>
      <c r="M229" s="12"/>
    </row>
    <row r="230" spans="2:13" x14ac:dyDescent="0.3">
      <c r="B230" s="11"/>
      <c r="C230" s="63">
        <v>225</v>
      </c>
      <c r="D230" s="63">
        <f>(Observaciones!D230+Observaciones!E230)/2</f>
        <v>1.9</v>
      </c>
      <c r="E230" s="120">
        <f t="shared" si="15"/>
        <v>0.70087451158394487</v>
      </c>
      <c r="F230" s="120">
        <f t="shared" si="16"/>
        <v>5.0198399424905157E-2</v>
      </c>
      <c r="G230" s="120">
        <f t="shared" si="17"/>
        <v>2.4965140999999997</v>
      </c>
      <c r="H230" s="120">
        <f>0.001013*Constantes!$D$6/(0.622*G230)</f>
        <v>4.8379911025599402E-2</v>
      </c>
      <c r="I230" s="120">
        <f t="shared" si="18"/>
        <v>0.25700704090969684</v>
      </c>
      <c r="J230" s="120">
        <f t="shared" si="19"/>
        <v>0.25716399116969624</v>
      </c>
      <c r="K230" s="120">
        <f>(Constantes!$D$12/0.8)*(Constantes!$D$7*J230^2+Constantes!$D$8*J230+Constantes!$D$9)</f>
        <v>9.4991526913761781</v>
      </c>
      <c r="L230" s="120">
        <f>(Constantes!$D$12/0.8)*(0.00376*D230^2-0.0516*D230-6.967)</f>
        <v>-2.6442998999999996</v>
      </c>
      <c r="M230" s="12"/>
    </row>
    <row r="231" spans="2:13" x14ac:dyDescent="0.3">
      <c r="B231" s="11"/>
      <c r="C231" s="63">
        <v>226</v>
      </c>
      <c r="D231" s="63">
        <f>(Observaciones!D231+Observaciones!E231)/2</f>
        <v>-0.60000000000000053</v>
      </c>
      <c r="E231" s="120">
        <f t="shared" si="15"/>
        <v>0.5848446886506028</v>
      </c>
      <c r="F231" s="120">
        <f t="shared" si="16"/>
        <v>4.2777557956370053E-2</v>
      </c>
      <c r="G231" s="120">
        <f t="shared" si="17"/>
        <v>2.5024166000000001</v>
      </c>
      <c r="H231" s="120">
        <f>0.001013*Constantes!$D$6/(0.622*G231)</f>
        <v>4.8265796363464959E-2</v>
      </c>
      <c r="I231" s="120">
        <f t="shared" si="18"/>
        <v>0</v>
      </c>
      <c r="J231" s="120">
        <f t="shared" si="19"/>
        <v>0.25165140138500097</v>
      </c>
      <c r="K231" s="120">
        <f>(Constantes!$D$12/0.8)*(Constantes!$D$7*J231^2+Constantes!$D$8*J231+Constantes!$D$9)</f>
        <v>9.5363487187361393</v>
      </c>
      <c r="L231" s="120">
        <f>(Constantes!$D$12/0.8)*(0.00376*D231^2-0.0516*D231-6.967)</f>
        <v>-2.6005073999999992</v>
      </c>
      <c r="M231" s="12"/>
    </row>
    <row r="232" spans="2:13" x14ac:dyDescent="0.3">
      <c r="B232" s="11"/>
      <c r="C232" s="63">
        <v>227</v>
      </c>
      <c r="D232" s="63">
        <f>(Observaciones!D232+Observaciones!E232)/2</f>
        <v>-0.29999999999999982</v>
      </c>
      <c r="E232" s="120">
        <f t="shared" si="15"/>
        <v>0.59780572554988032</v>
      </c>
      <c r="F232" s="120">
        <f t="shared" si="16"/>
        <v>4.3614945313311788E-2</v>
      </c>
      <c r="G232" s="120">
        <f t="shared" si="17"/>
        <v>2.5017082999999998</v>
      </c>
      <c r="H232" s="120">
        <f>0.001013*Constantes!$D$6/(0.622*G232)</f>
        <v>4.8279461691098986E-2</v>
      </c>
      <c r="I232" s="120">
        <f t="shared" si="18"/>
        <v>0</v>
      </c>
      <c r="J232" s="120">
        <f t="shared" si="19"/>
        <v>0.24606424185899331</v>
      </c>
      <c r="K232" s="120">
        <f>(Constantes!$D$12/0.8)*(Constantes!$D$7*J232^2+Constantes!$D$8*J232+Constantes!$D$9)</f>
        <v>9.5737358052735075</v>
      </c>
      <c r="L232" s="120">
        <f>(Constantes!$D$12/0.8)*(0.00376*D232^2-0.0516*D232-6.967)</f>
        <v>-2.6066930999999998</v>
      </c>
      <c r="M232" s="12"/>
    </row>
    <row r="233" spans="2:13" x14ac:dyDescent="0.3">
      <c r="B233" s="11"/>
      <c r="C233" s="63">
        <v>228</v>
      </c>
      <c r="D233" s="63">
        <f>(Observaciones!D233+Observaciones!E233)/2</f>
        <v>0</v>
      </c>
      <c r="E233" s="120">
        <f t="shared" si="15"/>
        <v>0.61102013344096318</v>
      </c>
      <c r="F233" s="120">
        <f t="shared" si="16"/>
        <v>4.446640286239343E-2</v>
      </c>
      <c r="G233" s="120">
        <f t="shared" si="17"/>
        <v>2.5009999999999999</v>
      </c>
      <c r="H233" s="120">
        <f>0.001013*Constantes!$D$6/(0.622*G233)</f>
        <v>4.8293134758958162E-2</v>
      </c>
      <c r="I233" s="120">
        <f t="shared" si="18"/>
        <v>0</v>
      </c>
      <c r="J233" s="120">
        <f t="shared" si="19"/>
        <v>0.24040416818762153</v>
      </c>
      <c r="K233" s="120">
        <f>(Constantes!$D$12/0.8)*(Constantes!$D$7*J233^2+Constantes!$D$8*J233+Constantes!$D$9)</f>
        <v>9.6112904329571602</v>
      </c>
      <c r="L233" s="120">
        <f>(Constantes!$D$12/0.8)*(0.00376*D233^2-0.0516*D233-6.967)</f>
        <v>-2.6126249999999995</v>
      </c>
      <c r="M233" s="12"/>
    </row>
    <row r="234" spans="2:13" x14ac:dyDescent="0.3">
      <c r="B234" s="11"/>
      <c r="C234" s="63">
        <v>229</v>
      </c>
      <c r="D234" s="63">
        <f>(Observaciones!D234+Observaciones!E234)/2</f>
        <v>0.5</v>
      </c>
      <c r="E234" s="120">
        <f t="shared" si="15"/>
        <v>0.6336187654716029</v>
      </c>
      <c r="F234" s="120">
        <f t="shared" si="16"/>
        <v>4.591729381014055E-2</v>
      </c>
      <c r="G234" s="120">
        <f t="shared" si="17"/>
        <v>2.4998195000000001</v>
      </c>
      <c r="H234" s="120">
        <f>0.001013*Constantes!$D$6/(0.622*G234)</f>
        <v>4.8315940423760334E-2</v>
      </c>
      <c r="I234" s="120">
        <f t="shared" si="18"/>
        <v>0.24560323397932965</v>
      </c>
      <c r="J234" s="120">
        <f t="shared" si="19"/>
        <v>0.23467285757286874</v>
      </c>
      <c r="K234" s="120">
        <f>(Constantes!$D$12/0.8)*(Constantes!$D$7*J234^2+Constantes!$D$8*J234+Constantes!$D$9)</f>
        <v>9.6489891565426369</v>
      </c>
      <c r="L234" s="120">
        <f>(Constantes!$D$12/0.8)*(0.00376*D234^2-0.0516*D234-6.967)</f>
        <v>-2.6219474999999997</v>
      </c>
      <c r="M234" s="12"/>
    </row>
    <row r="235" spans="2:13" x14ac:dyDescent="0.3">
      <c r="B235" s="11"/>
      <c r="C235" s="63">
        <v>230</v>
      </c>
      <c r="D235" s="63">
        <f>(Observaciones!D235+Observaciones!E235)/2</f>
        <v>0.29999999999999982</v>
      </c>
      <c r="E235" s="120">
        <f t="shared" si="15"/>
        <v>0.62449216326112533</v>
      </c>
      <c r="F235" s="120">
        <f t="shared" si="16"/>
        <v>4.5332124645800227E-2</v>
      </c>
      <c r="G235" s="120">
        <f t="shared" si="17"/>
        <v>2.5002917</v>
      </c>
      <c r="H235" s="120">
        <f>0.001013*Constantes!$D$6/(0.622*G235)</f>
        <v>4.8306815573620612E-2</v>
      </c>
      <c r="I235" s="120">
        <f t="shared" si="18"/>
        <v>0.24396608126281857</v>
      </c>
      <c r="J235" s="120">
        <f t="shared" si="19"/>
        <v>0.22887200832576216</v>
      </c>
      <c r="K235" s="120">
        <f>(Constantes!$D$12/0.8)*(Constantes!$D$7*J235^2+Constantes!$D$8*J235+Constantes!$D$9)</f>
        <v>9.6868086251175551</v>
      </c>
      <c r="L235" s="120">
        <f>(Constantes!$D$12/0.8)*(0.00376*D235^2-0.0516*D235-6.967)</f>
        <v>-2.6183030999999994</v>
      </c>
      <c r="M235" s="12"/>
    </row>
    <row r="236" spans="2:13" x14ac:dyDescent="0.3">
      <c r="B236" s="11"/>
      <c r="C236" s="63">
        <v>231</v>
      </c>
      <c r="D236" s="63">
        <f>(Observaciones!D236+Observaciones!E236)/2</f>
        <v>0.60000000000000053</v>
      </c>
      <c r="E236" s="120">
        <f t="shared" si="15"/>
        <v>0.63822612447325822</v>
      </c>
      <c r="F236" s="120">
        <f t="shared" si="16"/>
        <v>4.6212306718595969E-2</v>
      </c>
      <c r="G236" s="120">
        <f t="shared" si="17"/>
        <v>2.4995833999999997</v>
      </c>
      <c r="H236" s="120">
        <f>0.001013*Constantes!$D$6/(0.622*G236)</f>
        <v>4.8320504141671917E-2</v>
      </c>
      <c r="I236" s="120">
        <f t="shared" si="18"/>
        <v>0.24642115508602994</v>
      </c>
      <c r="J236" s="120">
        <f t="shared" si="19"/>
        <v>0.22300333936312622</v>
      </c>
      <c r="K236" s="120">
        <f>(Constantes!$D$12/0.8)*(Constantes!$D$7*J236^2+Constantes!$D$8*J236+Constantes!$D$9)</f>
        <v>9.7247256034566796</v>
      </c>
      <c r="L236" s="120">
        <f>(Constantes!$D$12/0.8)*(0.00376*D236^2-0.0516*D236-6.967)</f>
        <v>-2.6237273999999995</v>
      </c>
      <c r="M236" s="12"/>
    </row>
    <row r="237" spans="2:13" x14ac:dyDescent="0.3">
      <c r="B237" s="11"/>
      <c r="C237" s="63">
        <v>232</v>
      </c>
      <c r="D237" s="63">
        <f>(Observaciones!D237+Observaciones!E237)/2</f>
        <v>2</v>
      </c>
      <c r="E237" s="120">
        <f t="shared" si="15"/>
        <v>0.70591123759610253</v>
      </c>
      <c r="F237" s="120">
        <f t="shared" si="16"/>
        <v>5.0516895403570836E-2</v>
      </c>
      <c r="G237" s="120">
        <f t="shared" si="17"/>
        <v>2.4962779999999998</v>
      </c>
      <c r="H237" s="120">
        <f>0.001013*Constantes!$D$6/(0.622*G237)</f>
        <v>4.8384486836864471E-2</v>
      </c>
      <c r="I237" s="120">
        <f t="shared" si="18"/>
        <v>0.25781719970899042</v>
      </c>
      <c r="J237" s="120">
        <f t="shared" si="19"/>
        <v>0.21706858969823073</v>
      </c>
      <c r="K237" s="120">
        <f>(Constantes!$D$12/0.8)*(Constantes!$D$7*J237^2+Constantes!$D$8*J237+Constantes!$D$9)</f>
        <v>9.7627169931631741</v>
      </c>
      <c r="L237" s="120">
        <f>(Constantes!$D$12/0.8)*(0.00376*D237^2-0.0516*D237-6.967)</f>
        <v>-2.6456849999999994</v>
      </c>
      <c r="M237" s="12"/>
    </row>
    <row r="238" spans="2:13" x14ac:dyDescent="0.3">
      <c r="B238" s="11"/>
      <c r="C238" s="63">
        <v>233</v>
      </c>
      <c r="D238" s="63">
        <f>(Observaciones!D238+Observaciones!E238)/2</f>
        <v>1.4000000000000004</v>
      </c>
      <c r="E238" s="120">
        <f t="shared" si="15"/>
        <v>0.6761639869625562</v>
      </c>
      <c r="F238" s="120">
        <f t="shared" si="16"/>
        <v>4.8631666509690981E-2</v>
      </c>
      <c r="G238" s="120">
        <f t="shared" si="17"/>
        <v>2.4976946</v>
      </c>
      <c r="H238" s="120">
        <f>0.001013*Constantes!$D$6/(0.622*G238)</f>
        <v>4.8357044945428612E-2</v>
      </c>
      <c r="I238" s="120">
        <f t="shared" si="18"/>
        <v>0.25294679028782263</v>
      </c>
      <c r="J238" s="120">
        <f t="shared" si="19"/>
        <v>0.21106951792548378</v>
      </c>
      <c r="K238" s="120">
        <f>(Constantes!$D$12/0.8)*(Constantes!$D$7*J238^2+Constantes!$D$8*J238+Constantes!$D$9)</f>
        <v>9.8007598535729024</v>
      </c>
      <c r="L238" s="120">
        <f>(Constantes!$D$12/0.8)*(0.00376*D238^2-0.0516*D238-6.967)</f>
        <v>-2.6369513999999996</v>
      </c>
      <c r="M238" s="12"/>
    </row>
    <row r="239" spans="2:13" x14ac:dyDescent="0.3">
      <c r="B239" s="11"/>
      <c r="C239" s="63">
        <v>234</v>
      </c>
      <c r="D239" s="63">
        <f>(Observaciones!D239+Observaciones!E239)/2</f>
        <v>0.59999999999999964</v>
      </c>
      <c r="E239" s="120">
        <f t="shared" si="15"/>
        <v>0.63822612447325811</v>
      </c>
      <c r="F239" s="120">
        <f t="shared" si="16"/>
        <v>4.6212306718595962E-2</v>
      </c>
      <c r="G239" s="120">
        <f t="shared" si="17"/>
        <v>2.4995833999999997</v>
      </c>
      <c r="H239" s="120">
        <f>0.001013*Constantes!$D$6/(0.622*G239)</f>
        <v>4.8320504141671917E-2</v>
      </c>
      <c r="I239" s="120">
        <f t="shared" si="18"/>
        <v>0.24642115508602991</v>
      </c>
      <c r="J239" s="120">
        <f t="shared" si="19"/>
        <v>0.20500790169932229</v>
      </c>
      <c r="K239" s="120">
        <f>(Constantes!$D$12/0.8)*(Constantes!$D$7*J239^2+Constantes!$D$8*J239+Constantes!$D$9)</f>
        <v>9.8388314223989148</v>
      </c>
      <c r="L239" s="120">
        <f>(Constantes!$D$12/0.8)*(0.00376*D239^2-0.0516*D239-6.967)</f>
        <v>-2.6237273999999995</v>
      </c>
      <c r="M239" s="12"/>
    </row>
    <row r="240" spans="2:13" x14ac:dyDescent="0.3">
      <c r="B240" s="11"/>
      <c r="C240" s="63">
        <v>235</v>
      </c>
      <c r="D240" s="63">
        <f>(Observaciones!D240+Observaciones!E240)/2</f>
        <v>-1.5</v>
      </c>
      <c r="E240" s="120">
        <f t="shared" si="15"/>
        <v>0.54744015979603111</v>
      </c>
      <c r="F240" s="120">
        <f t="shared" si="16"/>
        <v>4.0347906551751626E-2</v>
      </c>
      <c r="G240" s="120">
        <f t="shared" si="17"/>
        <v>2.5045414999999998</v>
      </c>
      <c r="H240" s="120">
        <f>0.001013*Constantes!$D$6/(0.622*G240)</f>
        <v>4.8224846756244354E-2</v>
      </c>
      <c r="I240" s="120">
        <f t="shared" si="18"/>
        <v>0</v>
      </c>
      <c r="J240" s="120">
        <f t="shared" si="19"/>
        <v>0.19888553720745422</v>
      </c>
      <c r="K240" s="120">
        <f>(Constantes!$D$12/0.8)*(Constantes!$D$7*J240^2+Constantes!$D$8*J240+Constantes!$D$9)</f>
        <v>9.8769091360935786</v>
      </c>
      <c r="L240" s="120">
        <f>(Constantes!$D$12/0.8)*(0.00376*D240^2-0.0516*D240-6.967)</f>
        <v>-2.5804274999999994</v>
      </c>
      <c r="M240" s="12"/>
    </row>
    <row r="241" spans="2:13" x14ac:dyDescent="0.3">
      <c r="B241" s="11"/>
      <c r="C241" s="63">
        <v>236</v>
      </c>
      <c r="D241" s="63">
        <f>(Observaciones!D241+Observaciones!E241)/2</f>
        <v>-1.4000000000000004</v>
      </c>
      <c r="E241" s="120">
        <f t="shared" si="15"/>
        <v>0.55148891999722116</v>
      </c>
      <c r="F241" s="120">
        <f t="shared" si="16"/>
        <v>4.0611858441332561E-2</v>
      </c>
      <c r="G241" s="120">
        <f t="shared" si="17"/>
        <v>2.5043053999999998</v>
      </c>
      <c r="H241" s="120">
        <f>0.001013*Constantes!$D$6/(0.622*G241)</f>
        <v>4.822939328092906E-2</v>
      </c>
      <c r="I241" s="120">
        <f t="shared" si="18"/>
        <v>0</v>
      </c>
      <c r="J241" s="120">
        <f t="shared" si="19"/>
        <v>0.19270423863861028</v>
      </c>
      <c r="K241" s="120">
        <f>(Constantes!$D$12/0.8)*(Constantes!$D$7*J241^2+Constantes!$D$8*J241+Constantes!$D$9)</f>
        <v>9.9149706499062056</v>
      </c>
      <c r="L241" s="120">
        <f>(Constantes!$D$12/0.8)*(0.00376*D241^2-0.0516*D241-6.967)</f>
        <v>-2.5827713999999995</v>
      </c>
      <c r="M241" s="12"/>
    </row>
    <row r="242" spans="2:13" x14ac:dyDescent="0.3">
      <c r="B242" s="11"/>
      <c r="C242" s="63">
        <v>237</v>
      </c>
      <c r="D242" s="63">
        <f>(Observaciones!D242+Observaciones!E242)/2</f>
        <v>1.7000000000000002</v>
      </c>
      <c r="E242" s="120">
        <f t="shared" si="15"/>
        <v>0.69089619530074076</v>
      </c>
      <c r="F242" s="120">
        <f t="shared" si="16"/>
        <v>4.9566579862790137E-2</v>
      </c>
      <c r="G242" s="120">
        <f t="shared" si="17"/>
        <v>2.4969863000000001</v>
      </c>
      <c r="H242" s="120">
        <f>0.001013*Constantes!$D$6/(0.622*G242)</f>
        <v>4.8370761999036331E-2</v>
      </c>
      <c r="I242" s="120">
        <f t="shared" si="18"/>
        <v>0.25538478876756332</v>
      </c>
      <c r="J242" s="120">
        <f t="shared" si="19"/>
        <v>0.18646583764495964</v>
      </c>
      <c r="K242" s="120">
        <f>(Constantes!$D$12/0.8)*(Constantes!$D$7*J242^2+Constantes!$D$8*J242+Constantes!$D$9)</f>
        <v>9.9529938576143486</v>
      </c>
      <c r="L242" s="120">
        <f>(Constantes!$D$12/0.8)*(0.00376*D242^2-0.0516*D242-6.967)</f>
        <v>-2.6414450999999994</v>
      </c>
      <c r="M242" s="12"/>
    </row>
    <row r="243" spans="2:13" x14ac:dyDescent="0.3">
      <c r="B243" s="11"/>
      <c r="C243" s="63">
        <v>238</v>
      </c>
      <c r="D243" s="63">
        <f>(Observaciones!D243+Observaciones!E243)/2</f>
        <v>2.9999999999999996</v>
      </c>
      <c r="E243" s="120">
        <f t="shared" si="15"/>
        <v>0.75806427648670083</v>
      </c>
      <c r="F243" s="120">
        <f t="shared" si="16"/>
        <v>5.3798534274979479E-2</v>
      </c>
      <c r="G243" s="120">
        <f t="shared" si="17"/>
        <v>2.4939169999999997</v>
      </c>
      <c r="H243" s="120">
        <f>0.001013*Constantes!$D$6/(0.622*G243)</f>
        <v>4.8430292600818055E-2</v>
      </c>
      <c r="I243" s="120">
        <f t="shared" si="18"/>
        <v>0.2658799668755345</v>
      </c>
      <c r="J243" s="120">
        <f t="shared" si="19"/>
        <v>0.18017218279935246</v>
      </c>
      <c r="K243" s="120">
        <f>(Constantes!$D$12/0.8)*(Constantes!$D$7*J243^2+Constantes!$D$8*J243+Constantes!$D$9)</f>
        <v>9.9909569109074265</v>
      </c>
      <c r="L243" s="120">
        <f>(Constantes!$D$12/0.8)*(0.00376*D243^2-0.0516*D243-6.967)</f>
        <v>-2.6579849999999996</v>
      </c>
      <c r="M243" s="12"/>
    </row>
    <row r="244" spans="2:13" x14ac:dyDescent="0.3">
      <c r="B244" s="11"/>
      <c r="C244" s="63">
        <v>239</v>
      </c>
      <c r="D244" s="63">
        <f>(Observaciones!D244+Observaciones!E244)/2</f>
        <v>2.0999999999999996</v>
      </c>
      <c r="E244" s="120">
        <f t="shared" si="15"/>
        <v>0.71097990605014338</v>
      </c>
      <c r="F244" s="120">
        <f t="shared" si="16"/>
        <v>5.0837125796136952E-2</v>
      </c>
      <c r="G244" s="120">
        <f t="shared" si="17"/>
        <v>2.4960418999999998</v>
      </c>
      <c r="H244" s="120">
        <f>0.001013*Constantes!$D$6/(0.622*G244)</f>
        <v>4.8389063513779293E-2</v>
      </c>
      <c r="I244" s="120">
        <f t="shared" si="18"/>
        <v>0.25862669464296717</v>
      </c>
      <c r="J244" s="120">
        <f t="shared" si="19"/>
        <v>0.17382513904754765</v>
      </c>
      <c r="K244" s="120">
        <f>(Constantes!$D$12/0.8)*(Constantes!$D$7*J244^2+Constantes!$D$8*J244+Constantes!$D$9)</f>
        <v>10.028838238401679</v>
      </c>
      <c r="L244" s="120">
        <f>(Constantes!$D$12/0.8)*(0.00376*D244^2-0.0516*D244-6.967)</f>
        <v>-2.6470418999999996</v>
      </c>
      <c r="M244" s="12"/>
    </row>
    <row r="245" spans="2:13" x14ac:dyDescent="0.3">
      <c r="B245" s="11"/>
      <c r="C245" s="63">
        <v>240</v>
      </c>
      <c r="D245" s="63">
        <f>(Observaciones!D245+Observaciones!E245)/2</f>
        <v>3.7</v>
      </c>
      <c r="E245" s="120">
        <f t="shared" si="15"/>
        <v>0.79656704122309585</v>
      </c>
      <c r="F245" s="120">
        <f t="shared" si="16"/>
        <v>5.6203091112967181E-2</v>
      </c>
      <c r="G245" s="120">
        <f t="shared" si="17"/>
        <v>2.4922643</v>
      </c>
      <c r="H245" s="120">
        <f>0.001013*Constantes!$D$6/(0.622*G245)</f>
        <v>4.8462408273534374E-2</v>
      </c>
      <c r="I245" s="120">
        <f t="shared" si="18"/>
        <v>0.27147703708239068</v>
      </c>
      <c r="J245" s="120">
        <f t="shared" si="19"/>
        <v>0.16742658715558911</v>
      </c>
      <c r="K245" s="120">
        <f>(Constantes!$D$12/0.8)*(Constantes!$D$7*J245^2+Constantes!$D$8*J245+Constantes!$D$9)</f>
        <v>10.066616564265994</v>
      </c>
      <c r="L245" s="120">
        <f>(Constantes!$D$12/0.8)*(0.00376*D245^2-0.0516*D245-6.967)</f>
        <v>-2.6649170999999994</v>
      </c>
      <c r="M245" s="12"/>
    </row>
    <row r="246" spans="2:13" x14ac:dyDescent="0.3">
      <c r="B246" s="11"/>
      <c r="C246" s="63">
        <v>241</v>
      </c>
      <c r="D246" s="63">
        <f>(Observaciones!D246+Observaciones!E246)/2</f>
        <v>3.5</v>
      </c>
      <c r="E246" s="120">
        <f t="shared" si="15"/>
        <v>0.78539400694677231</v>
      </c>
      <c r="F246" s="120">
        <f t="shared" si="16"/>
        <v>5.5506848718348038E-2</v>
      </c>
      <c r="G246" s="120">
        <f t="shared" si="17"/>
        <v>2.4927364999999999</v>
      </c>
      <c r="H246" s="120">
        <f>0.001013*Constantes!$D$6/(0.622*G246)</f>
        <v>4.8453228021555564E-2</v>
      </c>
      <c r="I246" s="120">
        <f t="shared" si="18"/>
        <v>0.26988214466632438</v>
      </c>
      <c r="J246" s="120">
        <f t="shared" si="19"/>
        <v>0.16097842315249489</v>
      </c>
      <c r="K246" s="120">
        <f>(Constantes!$D$12/0.8)*(Constantes!$D$7*J246^2+Constantes!$D$8*J246+Constantes!$D$9)</f>
        <v>10.104270926438545</v>
      </c>
      <c r="L246" s="120">
        <f>(Constantes!$D$12/0.8)*(0.00376*D246^2-0.0516*D246-6.967)</f>
        <v>-2.6630774999999995</v>
      </c>
      <c r="M246" s="12"/>
    </row>
    <row r="247" spans="2:13" x14ac:dyDescent="0.3">
      <c r="B247" s="11"/>
      <c r="C247" s="63">
        <v>242</v>
      </c>
      <c r="D247" s="63">
        <f>(Observaciones!D247+Observaciones!E247)/2</f>
        <v>3</v>
      </c>
      <c r="E247" s="120">
        <f t="shared" si="15"/>
        <v>0.75806427648670083</v>
      </c>
      <c r="F247" s="120">
        <f t="shared" si="16"/>
        <v>5.3798534274979479E-2</v>
      </c>
      <c r="G247" s="120">
        <f t="shared" si="17"/>
        <v>2.4939169999999997</v>
      </c>
      <c r="H247" s="120">
        <f>0.001013*Constantes!$D$6/(0.622*G247)</f>
        <v>4.8430292600818055E-2</v>
      </c>
      <c r="I247" s="120">
        <f t="shared" si="18"/>
        <v>0.2658799668755345</v>
      </c>
      <c r="J247" s="120">
        <f t="shared" si="19"/>
        <v>0.15448255776842162</v>
      </c>
      <c r="K247" s="120">
        <f>(Constantes!$D$12/0.8)*(Constantes!$D$7*J247^2+Constantes!$D$8*J247+Constantes!$D$9)</f>
        <v>10.141780694414786</v>
      </c>
      <c r="L247" s="120">
        <f>(Constantes!$D$12/0.8)*(0.00376*D247^2-0.0516*D247-6.967)</f>
        <v>-2.6579849999999996</v>
      </c>
      <c r="M247" s="12"/>
    </row>
    <row r="248" spans="2:13" x14ac:dyDescent="0.3">
      <c r="B248" s="11"/>
      <c r="C248" s="63">
        <v>243</v>
      </c>
      <c r="D248" s="63">
        <f>(Observaciones!D248+Observaciones!E248)/2</f>
        <v>2</v>
      </c>
      <c r="E248" s="120">
        <f t="shared" si="15"/>
        <v>0.70591123759610253</v>
      </c>
      <c r="F248" s="120">
        <f t="shared" si="16"/>
        <v>5.0516895403570836E-2</v>
      </c>
      <c r="G248" s="120">
        <f t="shared" si="17"/>
        <v>2.4962779999999998</v>
      </c>
      <c r="H248" s="120">
        <f>0.001013*Constantes!$D$6/(0.622*G248)</f>
        <v>4.8384486836864471E-2</v>
      </c>
      <c r="I248" s="120">
        <f t="shared" si="18"/>
        <v>0.25781719970899042</v>
      </c>
      <c r="J248" s="120">
        <f t="shared" si="19"/>
        <v>0.14794091586847496</v>
      </c>
      <c r="K248" s="120">
        <f>(Constantes!$D$12/0.8)*(Constantes!$D$7*J248^2+Constantes!$D$8*J248+Constantes!$D$9)</f>
        <v>10.17912558658773</v>
      </c>
      <c r="L248" s="120">
        <f>(Constantes!$D$12/0.8)*(0.00376*D248^2-0.0516*D248-6.967)</f>
        <v>-2.6456849999999994</v>
      </c>
      <c r="M248" s="12"/>
    </row>
    <row r="249" spans="2:13" x14ac:dyDescent="0.3">
      <c r="B249" s="11"/>
      <c r="C249" s="63">
        <v>244</v>
      </c>
      <c r="D249" s="63">
        <f>(Observaciones!D249+Observaciones!E249)/2</f>
        <v>1.7999999999999998</v>
      </c>
      <c r="E249" s="120">
        <f t="shared" si="15"/>
        <v>0.69586955492486935</v>
      </c>
      <c r="F249" s="120">
        <f t="shared" si="16"/>
        <v>4.9881630142067222E-2</v>
      </c>
      <c r="G249" s="120">
        <f t="shared" si="17"/>
        <v>2.4967501999999997</v>
      </c>
      <c r="H249" s="120">
        <f>0.001013*Constantes!$D$6/(0.622*G249)</f>
        <v>4.8375336079738519E-2</v>
      </c>
      <c r="I249" s="120">
        <f t="shared" si="18"/>
        <v>0.25619623248758888</v>
      </c>
      <c r="J249" s="120">
        <f t="shared" si="19"/>
        <v>0.14135543588232999</v>
      </c>
      <c r="K249" s="120">
        <f>(Constantes!$D$12/0.8)*(Constantes!$D$7*J249^2+Constantes!$D$8*J249+Constantes!$D$9)</f>
        <v>10.216285687122138</v>
      </c>
      <c r="L249" s="120">
        <f>(Constantes!$D$12/0.8)*(0.00376*D249^2-0.0516*D249-6.967)</f>
        <v>-2.6428865999999993</v>
      </c>
      <c r="M249" s="12"/>
    </row>
    <row r="250" spans="2:13" x14ac:dyDescent="0.3">
      <c r="B250" s="11"/>
      <c r="C250" s="63">
        <v>245</v>
      </c>
      <c r="D250" s="63">
        <f>(Observaciones!D250+Observaciones!E250)/2</f>
        <v>-1.6000000000000005</v>
      </c>
      <c r="E250" s="120">
        <f t="shared" si="15"/>
        <v>0.54341772586112125</v>
      </c>
      <c r="F250" s="120">
        <f t="shared" si="16"/>
        <v>4.0085433969043273E-2</v>
      </c>
      <c r="G250" s="120">
        <f t="shared" si="17"/>
        <v>2.5047775999999997</v>
      </c>
      <c r="H250" s="120">
        <f>0.001013*Constantes!$D$6/(0.622*G250)</f>
        <v>4.8220301088669253E-2</v>
      </c>
      <c r="I250" s="120">
        <f t="shared" si="18"/>
        <v>0</v>
      </c>
      <c r="J250" s="120">
        <f t="shared" si="19"/>
        <v>0.13472806922983294</v>
      </c>
      <c r="K250" s="120">
        <f>(Constantes!$D$12/0.8)*(Constantes!$D$7*J250^2+Constantes!$D$8*J250+Constantes!$D$9)</f>
        <v>10.253241462344713</v>
      </c>
      <c r="L250" s="120">
        <f>(Constantes!$D$12/0.8)*(0.00376*D250^2-0.0516*D250-6.967)</f>
        <v>-2.5780553999999998</v>
      </c>
      <c r="M250" s="12"/>
    </row>
    <row r="251" spans="2:13" x14ac:dyDescent="0.3">
      <c r="B251" s="11"/>
      <c r="C251" s="63">
        <v>246</v>
      </c>
      <c r="D251" s="63">
        <f>(Observaciones!D251+Observaciones!E251)/2</f>
        <v>0.5</v>
      </c>
      <c r="E251" s="120">
        <f t="shared" si="15"/>
        <v>0.6336187654716029</v>
      </c>
      <c r="F251" s="120">
        <f t="shared" si="16"/>
        <v>4.591729381014055E-2</v>
      </c>
      <c r="G251" s="120">
        <f t="shared" si="17"/>
        <v>2.4998195000000001</v>
      </c>
      <c r="H251" s="120">
        <f>0.001013*Constantes!$D$6/(0.622*G251)</f>
        <v>4.8315940423760334E-2</v>
      </c>
      <c r="I251" s="120">
        <f t="shared" si="18"/>
        <v>0.24560323397932965</v>
      </c>
      <c r="J251" s="120">
        <f t="shared" si="19"/>
        <v>0.12806077974275321</v>
      </c>
      <c r="K251" s="120">
        <f>(Constantes!$D$12/0.8)*(Constantes!$D$7*J251^2+Constantes!$D$8*J251+Constantes!$D$9)</f>
        <v>10.289973776632994</v>
      </c>
      <c r="L251" s="120">
        <f>(Constantes!$D$12/0.8)*(0.00376*D251^2-0.0516*D251-6.967)</f>
        <v>-2.6219474999999997</v>
      </c>
      <c r="M251" s="12"/>
    </row>
    <row r="252" spans="2:13" x14ac:dyDescent="0.3">
      <c r="B252" s="11"/>
      <c r="C252" s="63">
        <v>247</v>
      </c>
      <c r="D252" s="63">
        <f>(Observaciones!D252+Observaciones!E252)/2</f>
        <v>2.2999999999999998</v>
      </c>
      <c r="E252" s="120">
        <f t="shared" si="15"/>
        <v>0.72121376650791569</v>
      </c>
      <c r="F252" s="120">
        <f t="shared" si="16"/>
        <v>5.1482820824590748E-2</v>
      </c>
      <c r="G252" s="120">
        <f t="shared" si="17"/>
        <v>2.4955696999999999</v>
      </c>
      <c r="H252" s="120">
        <f>0.001013*Constantes!$D$6/(0.622*G252)</f>
        <v>4.8398219465541015E-2</v>
      </c>
      <c r="I252" s="120">
        <f t="shared" si="18"/>
        <v>0.26024363636167036</v>
      </c>
      <c r="J252" s="120">
        <f t="shared" si="19"/>
        <v>0.1213555430828577</v>
      </c>
      <c r="K252" s="120">
        <f>(Constantes!$D$12/0.8)*(Constantes!$D$7*J252^2+Constantes!$D$8*J252+Constantes!$D$9)</f>
        <v>10.326463907786312</v>
      </c>
      <c r="L252" s="120">
        <f>(Constantes!$D$12/0.8)*(0.00376*D252^2-0.0516*D252-6.967)</f>
        <v>-2.6496710999999995</v>
      </c>
      <c r="M252" s="12"/>
    </row>
    <row r="253" spans="2:13" x14ac:dyDescent="0.3">
      <c r="B253" s="11"/>
      <c r="C253" s="63">
        <v>248</v>
      </c>
      <c r="D253" s="63">
        <f>(Observaciones!D253+Observaciones!E253)/2</f>
        <v>1.1000000000000005</v>
      </c>
      <c r="E253" s="120">
        <f t="shared" si="15"/>
        <v>0.66171002192942552</v>
      </c>
      <c r="F253" s="120">
        <f t="shared" si="16"/>
        <v>4.7711949733872938E-2</v>
      </c>
      <c r="G253" s="120">
        <f t="shared" si="17"/>
        <v>2.4984028999999999</v>
      </c>
      <c r="H253" s="120">
        <f>0.001013*Constantes!$D$6/(0.622*G253)</f>
        <v>4.8343335669420791E-2</v>
      </c>
      <c r="I253" s="120">
        <f t="shared" si="18"/>
        <v>0.25050359756068624</v>
      </c>
      <c r="J253" s="120">
        <f t="shared" si="19"/>
        <v>0.11461434615647929</v>
      </c>
      <c r="K253" s="120">
        <f>(Constantes!$D$12/0.8)*(Constantes!$D$7*J253^2+Constantes!$D$8*J253+Constantes!$D$9)</f>
        <v>10.362693561862717</v>
      </c>
      <c r="L253" s="120">
        <f>(Constantes!$D$12/0.8)*(0.00376*D253^2-0.0516*D253-6.967)</f>
        <v>-2.6322038999999995</v>
      </c>
      <c r="M253" s="12"/>
    </row>
    <row r="254" spans="2:13" x14ac:dyDescent="0.3">
      <c r="B254" s="11"/>
      <c r="C254" s="63">
        <v>249</v>
      </c>
      <c r="D254" s="63">
        <f>(Observaciones!D254+Observaciones!E254)/2</f>
        <v>3.3999999999999995</v>
      </c>
      <c r="E254" s="120">
        <f t="shared" si="15"/>
        <v>0.7798595322295131</v>
      </c>
      <c r="F254" s="120">
        <f t="shared" si="16"/>
        <v>5.5161511563378181E-2</v>
      </c>
      <c r="G254" s="120">
        <f t="shared" si="17"/>
        <v>2.4929725999999999</v>
      </c>
      <c r="H254" s="120">
        <f>0.001013*Constantes!$D$6/(0.622*G254)</f>
        <v>4.8448639199706552E-2</v>
      </c>
      <c r="I254" s="120">
        <f t="shared" si="18"/>
        <v>0.26908339137615267</v>
      </c>
      <c r="J254" s="120">
        <f t="shared" si="19"/>
        <v>0.10783918652575487</v>
      </c>
      <c r="K254" s="120">
        <f>(Constantes!$D$12/0.8)*(Constantes!$D$7*J254^2+Constantes!$D$8*J254+Constantes!$D$9)</f>
        <v>10.39864488746648</v>
      </c>
      <c r="L254" s="120">
        <f>(Constantes!$D$12/0.8)*(0.00376*D254^2-0.0516*D254-6.967)</f>
        <v>-2.6621153999999994</v>
      </c>
      <c r="M254" s="12"/>
    </row>
    <row r="255" spans="2:13" x14ac:dyDescent="0.3">
      <c r="B255" s="11"/>
      <c r="C255" s="63">
        <v>250</v>
      </c>
      <c r="D255" s="63">
        <f>(Observaciones!D255+Observaciones!E255)/2</f>
        <v>3.3000000000000007</v>
      </c>
      <c r="E255" s="120">
        <f t="shared" si="15"/>
        <v>0.77435950557316802</v>
      </c>
      <c r="F255" s="120">
        <f t="shared" si="16"/>
        <v>5.4818019612903904E-2</v>
      </c>
      <c r="G255" s="120">
        <f t="shared" si="17"/>
        <v>2.4932086999999998</v>
      </c>
      <c r="H255" s="120">
        <f>0.001013*Constantes!$D$6/(0.622*G255)</f>
        <v>4.8444051246955125E-2</v>
      </c>
      <c r="I255" s="120">
        <f t="shared" si="18"/>
        <v>0.26828378389336249</v>
      </c>
      <c r="J255" s="120">
        <f t="shared" si="19"/>
        <v>0.10103207181670262</v>
      </c>
      <c r="K255" s="120">
        <f>(Constantes!$D$12/0.8)*(Constantes!$D$7*J255^2+Constantes!$D$8*J255+Constantes!$D$9)</f>
        <v>10.434300489471466</v>
      </c>
      <c r="L255" s="120">
        <f>(Constantes!$D$12/0.8)*(0.00376*D255^2-0.0516*D255-6.967)</f>
        <v>-2.6611250999999996</v>
      </c>
      <c r="M255" s="12"/>
    </row>
    <row r="256" spans="2:13" x14ac:dyDescent="0.3">
      <c r="B256" s="11"/>
      <c r="C256" s="63">
        <v>251</v>
      </c>
      <c r="D256" s="63">
        <f>(Observaciones!D256+Observaciones!E256)/2</f>
        <v>3.4000000000000004</v>
      </c>
      <c r="E256" s="120">
        <f t="shared" si="15"/>
        <v>0.7798595322295131</v>
      </c>
      <c r="F256" s="120">
        <f t="shared" si="16"/>
        <v>5.5161511563378181E-2</v>
      </c>
      <c r="G256" s="120">
        <f t="shared" si="17"/>
        <v>2.4929725999999999</v>
      </c>
      <c r="H256" s="120">
        <f>0.001013*Constantes!$D$6/(0.622*G256)</f>
        <v>4.8448639199706552E-2</v>
      </c>
      <c r="I256" s="120">
        <f t="shared" si="18"/>
        <v>0.26908339137615267</v>
      </c>
      <c r="J256" s="120">
        <f t="shared" si="19"/>
        <v>9.4195019124320392E-2</v>
      </c>
      <c r="K256" s="120">
        <f>(Constantes!$D$12/0.8)*(Constantes!$D$7*J256^2+Constantes!$D$8*J256+Constantes!$D$9)</f>
        <v>10.469643442166243</v>
      </c>
      <c r="L256" s="120">
        <f>(Constantes!$D$12/0.8)*(0.00376*D256^2-0.0516*D256-6.967)</f>
        <v>-2.6621153999999994</v>
      </c>
      <c r="M256" s="12"/>
    </row>
    <row r="257" spans="2:13" x14ac:dyDescent="0.3">
      <c r="B257" s="11"/>
      <c r="C257" s="63">
        <v>252</v>
      </c>
      <c r="D257" s="63">
        <f>(Observaciones!D257+Observaciones!E257)/2</f>
        <v>3.3999999999999995</v>
      </c>
      <c r="E257" s="120">
        <f t="shared" si="15"/>
        <v>0.7798595322295131</v>
      </c>
      <c r="F257" s="120">
        <f t="shared" si="16"/>
        <v>5.5161511563378181E-2</v>
      </c>
      <c r="G257" s="120">
        <f t="shared" si="17"/>
        <v>2.4929725999999999</v>
      </c>
      <c r="H257" s="120">
        <f>0.001013*Constantes!$D$6/(0.622*G257)</f>
        <v>4.8448639199706552E-2</v>
      </c>
      <c r="I257" s="120">
        <f t="shared" si="18"/>
        <v>0.26908339137615267</v>
      </c>
      <c r="J257" s="120">
        <f t="shared" si="19"/>
        <v>8.7330054414876609E-2</v>
      </c>
      <c r="K257" s="120">
        <f>(Constantes!$D$12/0.8)*(Constantes!$D$7*J257^2+Constantes!$D$8*J257+Constantes!$D$9)</f>
        <v>10.504657301807628</v>
      </c>
      <c r="L257" s="120">
        <f>(Constantes!$D$12/0.8)*(0.00376*D257^2-0.0516*D257-6.967)</f>
        <v>-2.6621153999999994</v>
      </c>
      <c r="M257" s="12"/>
    </row>
    <row r="258" spans="2:13" x14ac:dyDescent="0.3">
      <c r="B258" s="11"/>
      <c r="C258" s="63">
        <v>253</v>
      </c>
      <c r="D258" s="63">
        <f>(Observaciones!D258+Observaciones!E258)/2</f>
        <v>2.7</v>
      </c>
      <c r="E258" s="120">
        <f t="shared" si="15"/>
        <v>0.74207249878281389</v>
      </c>
      <c r="F258" s="120">
        <f t="shared" si="16"/>
        <v>5.279536631965228E-2</v>
      </c>
      <c r="G258" s="120">
        <f t="shared" si="17"/>
        <v>2.4946253</v>
      </c>
      <c r="H258" s="120">
        <f>0.001013*Constantes!$D$6/(0.622*G258)</f>
        <v>4.8416541767677235E-2</v>
      </c>
      <c r="I258" s="120">
        <f t="shared" si="18"/>
        <v>0.26346893607318966</v>
      </c>
      <c r="J258" s="120">
        <f t="shared" si="19"/>
        <v>8.0439211925572768E-2</v>
      </c>
      <c r="K258" s="120">
        <f>(Constantes!$D$12/0.8)*(Constantes!$D$7*J258^2+Constantes!$D$8*J258+Constantes!$D$9)</f>
        <v>10.539326118569974</v>
      </c>
      <c r="L258" s="120">
        <f>(Constantes!$D$12/0.8)*(0.00376*D258^2-0.0516*D258-6.967)</f>
        <v>-2.6545910999999993</v>
      </c>
      <c r="M258" s="12"/>
    </row>
    <row r="259" spans="2:13" x14ac:dyDescent="0.3">
      <c r="B259" s="11"/>
      <c r="C259" s="63">
        <v>254</v>
      </c>
      <c r="D259" s="63">
        <f>(Observaciones!D259+Observaciones!E259)/2</f>
        <v>3.8999999999999995</v>
      </c>
      <c r="E259" s="120">
        <f t="shared" si="15"/>
        <v>0.807880097862269</v>
      </c>
      <c r="F259" s="120">
        <f t="shared" si="16"/>
        <v>5.6906812005471159E-2</v>
      </c>
      <c r="G259" s="120">
        <f t="shared" si="17"/>
        <v>2.4917921000000001</v>
      </c>
      <c r="H259" s="120">
        <f>0.001013*Constantes!$D$6/(0.622*G259)</f>
        <v>4.847159200486844E-2</v>
      </c>
      <c r="I259" s="120">
        <f t="shared" si="18"/>
        <v>0.27306835890470815</v>
      </c>
      <c r="J259" s="120">
        <f t="shared" si="19"/>
        <v>7.3524533561755021E-2</v>
      </c>
      <c r="K259" s="120">
        <f>(Constantes!$D$12/0.8)*(Constantes!$D$7*J259^2+Constantes!$D$8*J259+Constantes!$D$9)</f>
        <v>10.573634447878307</v>
      </c>
      <c r="L259" s="120">
        <f>(Constantes!$D$12/0.8)*(0.00376*D259^2-0.0516*D259-6.967)</f>
        <v>-2.6666438999999995</v>
      </c>
      <c r="M259" s="12"/>
    </row>
    <row r="260" spans="2:13" x14ac:dyDescent="0.3">
      <c r="B260" s="11"/>
      <c r="C260" s="63">
        <v>255</v>
      </c>
      <c r="D260" s="63">
        <f>(Observaciones!D260+Observaciones!E260)/2</f>
        <v>2.2000000000000002</v>
      </c>
      <c r="E260" s="120">
        <f t="shared" si="15"/>
        <v>0.71608069080811831</v>
      </c>
      <c r="F260" s="120">
        <f t="shared" si="16"/>
        <v>5.1159098346532123E-2</v>
      </c>
      <c r="G260" s="120">
        <f t="shared" si="17"/>
        <v>2.4958057999999999</v>
      </c>
      <c r="H260" s="120">
        <f>0.001013*Constantes!$D$6/(0.622*G260)</f>
        <v>4.8393641056589561E-2</v>
      </c>
      <c r="I260" s="120">
        <f t="shared" si="18"/>
        <v>0.25943551155231137</v>
      </c>
      <c r="J260" s="120">
        <f t="shared" si="19"/>
        <v>6.6588068291853514E-2</v>
      </c>
      <c r="K260" s="120">
        <f>(Constantes!$D$12/0.8)*(Constantes!$D$7*J260^2+Constantes!$D$8*J260+Constantes!$D$9)</f>
        <v>10.607567361114073</v>
      </c>
      <c r="L260" s="120">
        <f>(Constantes!$D$12/0.8)*(0.00376*D260^2-0.0516*D260-6.967)</f>
        <v>-2.6483705999999994</v>
      </c>
      <c r="M260" s="12"/>
    </row>
    <row r="261" spans="2:13" x14ac:dyDescent="0.3">
      <c r="B261" s="11"/>
      <c r="C261" s="63">
        <v>256</v>
      </c>
      <c r="D261" s="63">
        <f>(Observaciones!D261+Observaciones!E261)/2</f>
        <v>0.79999999999999982</v>
      </c>
      <c r="E261" s="120">
        <f t="shared" si="15"/>
        <v>0.64752977093343578</v>
      </c>
      <c r="F261" s="120">
        <f t="shared" si="16"/>
        <v>4.6807225994908587E-2</v>
      </c>
      <c r="G261" s="120">
        <f t="shared" si="17"/>
        <v>2.4991111999999998</v>
      </c>
      <c r="H261" s="120">
        <f>0.001013*Constantes!$D$6/(0.622*G261)</f>
        <v>4.8329634164399872E-2</v>
      </c>
      <c r="I261" s="120">
        <f t="shared" si="18"/>
        <v>0.24805561021082459</v>
      </c>
      <c r="J261" s="120">
        <f t="shared" si="19"/>
        <v>5.963187154022892E-2</v>
      </c>
      <c r="K261" s="120">
        <f>(Constantes!$D$12/0.8)*(Constantes!$D$7*J261^2+Constantes!$D$8*J261+Constantes!$D$9)</f>
        <v>10.641110455683119</v>
      </c>
      <c r="L261" s="120">
        <f>(Constantes!$D$12/0.8)*(0.00376*D261^2-0.0516*D261-6.967)</f>
        <v>-2.6272025999999995</v>
      </c>
      <c r="M261" s="12"/>
    </row>
    <row r="262" spans="2:13" x14ac:dyDescent="0.3">
      <c r="B262" s="11"/>
      <c r="C262" s="63">
        <v>257</v>
      </c>
      <c r="D262" s="63">
        <f>(Observaciones!D262+Observaciones!E262)/2</f>
        <v>1</v>
      </c>
      <c r="E262" s="120">
        <f t="shared" si="15"/>
        <v>0.65695308083782977</v>
      </c>
      <c r="F262" s="120">
        <f t="shared" si="16"/>
        <v>4.7408719253218941E-2</v>
      </c>
      <c r="G262" s="120">
        <f t="shared" si="17"/>
        <v>2.4986389999999998</v>
      </c>
      <c r="H262" s="120">
        <f>0.001013*Constantes!$D$6/(0.622*G262)</f>
        <v>4.8338767637963853E-2</v>
      </c>
      <c r="I262" s="120">
        <f t="shared" si="18"/>
        <v>0.24968811460036958</v>
      </c>
      <c r="J262" s="120">
        <f t="shared" si="19"/>
        <v>5.2658004578105759E-2</v>
      </c>
      <c r="K262" s="120">
        <f>(Constantes!$D$12/0.8)*(Constantes!$D$7*J262^2+Constantes!$D$8*J262+Constantes!$D$9)</f>
        <v>10.674249864436177</v>
      </c>
      <c r="L262" s="120">
        <f>(Constantes!$D$12/0.8)*(0.00376*D262^2-0.0516*D262-6.967)</f>
        <v>-2.6305649999999994</v>
      </c>
      <c r="M262" s="12"/>
    </row>
    <row r="263" spans="2:13" x14ac:dyDescent="0.3">
      <c r="B263" s="11"/>
      <c r="C263" s="63">
        <v>258</v>
      </c>
      <c r="D263" s="63">
        <f>(Observaciones!D263+Observaciones!E263)/2</f>
        <v>2.5999999999999996</v>
      </c>
      <c r="E263" s="120">
        <f t="shared" ref="E263:E326" si="20">EXP((16.78*D263-116.9)/(D263+237.3))</f>
        <v>0.7368084973291994</v>
      </c>
      <c r="F263" s="120">
        <f t="shared" ref="F263:F326" si="21">4098*E263/((D263+237.3)^2)</f>
        <v>5.2464565912729355E-2</v>
      </c>
      <c r="G263" s="120">
        <f t="shared" ref="G263:G326" si="22">2.501-0.002361*D263</f>
        <v>2.4948614</v>
      </c>
      <c r="H263" s="120">
        <f>0.001013*Constantes!$D$6/(0.622*G263)</f>
        <v>4.8411959891701536E-2</v>
      </c>
      <c r="I263" s="120">
        <f t="shared" ref="I263:I326" si="23">IF(D263&gt;0,1.26*F263/(G263*(F263+H263)),0)</f>
        <v>0.26266371871166472</v>
      </c>
      <c r="J263" s="120">
        <f t="shared" ref="J263:J326" si="24">0.409*SIN(2*PI()*(C263-82)/365)</f>
        <v>4.5668533912773299E-2</v>
      </c>
      <c r="K263" s="120">
        <f>(Constantes!$D$12/0.8)*(Constantes!$D$7*J263^2+Constantes!$D$8*J263+Constantes!$D$9)</f>
        <v>10.706972264433004</v>
      </c>
      <c r="L263" s="120">
        <f>(Constantes!$D$12/0.8)*(0.00376*D263^2-0.0516*D263-6.967)</f>
        <v>-2.6534033999999993</v>
      </c>
      <c r="M263" s="12"/>
    </row>
    <row r="264" spans="2:13" x14ac:dyDescent="0.3">
      <c r="B264" s="11"/>
      <c r="C264" s="63">
        <v>259</v>
      </c>
      <c r="D264" s="63">
        <f>(Observaciones!D264+Observaciones!E264)/2</f>
        <v>1.5</v>
      </c>
      <c r="E264" s="120">
        <f t="shared" si="20"/>
        <v>0.6810435817226459</v>
      </c>
      <c r="F264" s="120">
        <f t="shared" si="21"/>
        <v>4.8941605674579676E-2</v>
      </c>
      <c r="G264" s="120">
        <f t="shared" si="22"/>
        <v>2.4974585</v>
      </c>
      <c r="H264" s="120">
        <f>0.001013*Constantes!$D$6/(0.622*G264)</f>
        <v>4.8361616432126636E-2</v>
      </c>
      <c r="I264" s="120">
        <f t="shared" si="23"/>
        <v>0.25376005314046418</v>
      </c>
      <c r="J264" s="120">
        <f t="shared" si="24"/>
        <v>3.8665530675234434E-2</v>
      </c>
      <c r="K264" s="120">
        <f>(Constantes!$D$12/0.8)*(Constantes!$D$7*J264^2+Constantes!$D$8*J264+Constantes!$D$9)</f>
        <v>10.739264885042024</v>
      </c>
      <c r="L264" s="120">
        <f>(Constantes!$D$12/0.8)*(0.00376*D264^2-0.0516*D264-6.967)</f>
        <v>-2.6384774999999996</v>
      </c>
      <c r="M264" s="12"/>
    </row>
    <row r="265" spans="2:13" x14ac:dyDescent="0.3">
      <c r="B265" s="11"/>
      <c r="C265" s="63">
        <v>260</v>
      </c>
      <c r="D265" s="63">
        <f>(Observaciones!D265+Observaciones!E265)/2</f>
        <v>-9.9999999999999645E-2</v>
      </c>
      <c r="E265" s="120">
        <f t="shared" si="20"/>
        <v>0.60658691727307723</v>
      </c>
      <c r="F265" s="120">
        <f t="shared" si="21"/>
        <v>4.4181008388070736E-2</v>
      </c>
      <c r="G265" s="120">
        <f t="shared" si="22"/>
        <v>2.5012360999999999</v>
      </c>
      <c r="H265" s="120">
        <f>0.001013*Constantes!$D$6/(0.622*G265)</f>
        <v>4.8288576209240847E-2</v>
      </c>
      <c r="I265" s="120">
        <f t="shared" si="23"/>
        <v>0</v>
      </c>
      <c r="J265" s="120">
        <f t="shared" si="24"/>
        <v>3.165107000648637E-2</v>
      </c>
      <c r="K265" s="120">
        <f>(Constantes!$D$12/0.8)*(Constantes!$D$7*J265^2+Constantes!$D$8*J265+Constantes!$D$9)</f>
        <v>10.771115515368169</v>
      </c>
      <c r="L265" s="120">
        <f>(Constantes!$D$12/0.8)*(0.00376*D265^2-0.0516*D265-6.967)</f>
        <v>-2.6106758999999995</v>
      </c>
      <c r="M265" s="12"/>
    </row>
    <row r="266" spans="2:13" x14ac:dyDescent="0.3">
      <c r="B266" s="11"/>
      <c r="C266" s="63">
        <v>261</v>
      </c>
      <c r="D266" s="63">
        <f>(Observaciones!D266+Observaciones!E266)/2</f>
        <v>-1.1000000000000005</v>
      </c>
      <c r="E266" s="120">
        <f t="shared" si="20"/>
        <v>0.56379464466864282</v>
      </c>
      <c r="F266" s="120">
        <f t="shared" si="21"/>
        <v>4.1412658761108494E-2</v>
      </c>
      <c r="G266" s="120">
        <f t="shared" si="22"/>
        <v>2.5035970999999999</v>
      </c>
      <c r="H266" s="120">
        <f>0.001013*Constantes!$D$6/(0.622*G266)</f>
        <v>4.8243038000065727E-2</v>
      </c>
      <c r="I266" s="120">
        <f t="shared" si="23"/>
        <v>0</v>
      </c>
      <c r="J266" s="120">
        <f t="shared" si="24"/>
        <v>2.4627230442609345E-2</v>
      </c>
      <c r="K266" s="120">
        <f>(Constantes!$D$12/0.8)*(Constantes!$D$7*J266^2+Constantes!$D$8*J266+Constantes!$D$9)</f>
        <v>10.802512511002407</v>
      </c>
      <c r="L266" s="120">
        <f>(Constantes!$D$12/0.8)*(0.00376*D266^2-0.0516*D266-6.967)</f>
        <v>-2.5896338999999995</v>
      </c>
      <c r="M266" s="12"/>
    </row>
    <row r="267" spans="2:13" x14ac:dyDescent="0.3">
      <c r="B267" s="11"/>
      <c r="C267" s="63">
        <v>262</v>
      </c>
      <c r="D267" s="63">
        <f>(Observaciones!D267+Observaciones!E267)/2</f>
        <v>-0.5</v>
      </c>
      <c r="E267" s="120">
        <f t="shared" si="20"/>
        <v>0.58913714196454248</v>
      </c>
      <c r="F267" s="120">
        <f t="shared" si="21"/>
        <v>4.3055135616117041E-2</v>
      </c>
      <c r="G267" s="120">
        <f t="shared" si="22"/>
        <v>2.5021804999999997</v>
      </c>
      <c r="H267" s="120">
        <f>0.001013*Constantes!$D$6/(0.622*G267)</f>
        <v>4.8270350613057039E-2</v>
      </c>
      <c r="I267" s="120">
        <f t="shared" si="23"/>
        <v>0</v>
      </c>
      <c r="J267" s="120">
        <f t="shared" si="24"/>
        <v>1.7596093298853012E-2</v>
      </c>
      <c r="K267" s="120">
        <f>(Constantes!$D$12/0.8)*(Constantes!$D$7*J267^2+Constantes!$D$8*J267+Constantes!$D$9)</f>
        <v>10.833444800087223</v>
      </c>
      <c r="L267" s="120">
        <f>(Constantes!$D$12/0.8)*(0.00376*D267^2-0.0516*D267-6.967)</f>
        <v>-2.6025974999999995</v>
      </c>
      <c r="M267" s="12"/>
    </row>
    <row r="268" spans="2:13" x14ac:dyDescent="0.3">
      <c r="B268" s="11"/>
      <c r="C268" s="63">
        <v>263</v>
      </c>
      <c r="D268" s="63">
        <f>(Observaciones!D268+Observaciones!E268)/2</f>
        <v>1.0999999999999996</v>
      </c>
      <c r="E268" s="120">
        <f t="shared" si="20"/>
        <v>0.66171002192942541</v>
      </c>
      <c r="F268" s="120">
        <f t="shared" si="21"/>
        <v>4.7711949733872931E-2</v>
      </c>
      <c r="G268" s="120">
        <f t="shared" si="22"/>
        <v>2.4984028999999999</v>
      </c>
      <c r="H268" s="120">
        <f>0.001013*Constantes!$D$6/(0.622*G268)</f>
        <v>4.8343335669420791E-2</v>
      </c>
      <c r="I268" s="120">
        <f t="shared" si="23"/>
        <v>0.25050359756068624</v>
      </c>
      <c r="J268" s="120">
        <f t="shared" si="24"/>
        <v>1.055974205289743E-2</v>
      </c>
      <c r="K268" s="120">
        <f>(Constantes!$D$12/0.8)*(Constantes!$D$7*J268^2+Constantes!$D$8*J268+Constantes!$D$9)</f>
        <v>10.863901888693182</v>
      </c>
      <c r="L268" s="120">
        <f>(Constantes!$D$12/0.8)*(0.00376*D268^2-0.0516*D268-6.967)</f>
        <v>-2.6322038999999995</v>
      </c>
      <c r="M268" s="12"/>
    </row>
    <row r="269" spans="2:13" x14ac:dyDescent="0.3">
      <c r="B269" s="11"/>
      <c r="C269" s="63">
        <v>264</v>
      </c>
      <c r="D269" s="63">
        <f>(Observaciones!D269+Observaciones!E269)/2</f>
        <v>1.7999999999999989</v>
      </c>
      <c r="E269" s="120">
        <f t="shared" si="20"/>
        <v>0.69586955492486924</v>
      </c>
      <c r="F269" s="120">
        <f t="shared" si="21"/>
        <v>4.9881630142067215E-2</v>
      </c>
      <c r="G269" s="120">
        <f t="shared" si="22"/>
        <v>2.4967501999999997</v>
      </c>
      <c r="H269" s="120">
        <f>0.001013*Constantes!$D$6/(0.622*G269)</f>
        <v>4.8375336079738519E-2</v>
      </c>
      <c r="I269" s="120">
        <f t="shared" si="23"/>
        <v>0.25619623248758888</v>
      </c>
      <c r="J269" s="120">
        <f t="shared" si="24"/>
        <v>3.520261727473677E-3</v>
      </c>
      <c r="K269" s="120">
        <f>(Constantes!$D$12/0.8)*(Constantes!$D$7*J269^2+Constantes!$D$8*J269+Constantes!$D$9)</f>
        <v>10.89387386550248</v>
      </c>
      <c r="L269" s="120">
        <f>(Constantes!$D$12/0.8)*(0.00376*D269^2-0.0516*D269-6.967)</f>
        <v>-2.6428865999999993</v>
      </c>
      <c r="M269" s="12"/>
    </row>
    <row r="270" spans="2:13" x14ac:dyDescent="0.3">
      <c r="B270" s="11"/>
      <c r="C270" s="63">
        <v>265</v>
      </c>
      <c r="D270" s="63">
        <f>(Observaciones!D270+Observaciones!E270)/2</f>
        <v>2.5999999999999996</v>
      </c>
      <c r="E270" s="120">
        <f t="shared" si="20"/>
        <v>0.7368084973291994</v>
      </c>
      <c r="F270" s="120">
        <f t="shared" si="21"/>
        <v>5.2464565912729355E-2</v>
      </c>
      <c r="G270" s="120">
        <f t="shared" si="22"/>
        <v>2.4948614</v>
      </c>
      <c r="H270" s="120">
        <f>0.001013*Constantes!$D$6/(0.622*G270)</f>
        <v>4.8411959891701536E-2</v>
      </c>
      <c r="I270" s="120">
        <f t="shared" si="23"/>
        <v>0.26266371871166472</v>
      </c>
      <c r="J270" s="120">
        <f t="shared" si="24"/>
        <v>-3.5202617274733955E-3</v>
      </c>
      <c r="K270" s="120">
        <f>(Constantes!$D$12/0.8)*(Constantes!$D$7*J270^2+Constantes!$D$8*J270+Constantes!$D$9)</f>
        <v>10.923351405796224</v>
      </c>
      <c r="L270" s="120">
        <f>(Constantes!$D$12/0.8)*(0.00376*D270^2-0.0516*D270-6.967)</f>
        <v>-2.6534033999999993</v>
      </c>
      <c r="M270" s="12"/>
    </row>
    <row r="271" spans="2:13" x14ac:dyDescent="0.3">
      <c r="B271" s="11"/>
      <c r="C271" s="63">
        <v>266</v>
      </c>
      <c r="D271" s="63">
        <f>(Observaciones!D271+Observaciones!E271)/2</f>
        <v>5.3999999999999995</v>
      </c>
      <c r="E271" s="120">
        <f t="shared" si="20"/>
        <v>0.89734507498222005</v>
      </c>
      <c r="F271" s="120">
        <f t="shared" si="21"/>
        <v>6.2429791566432663E-2</v>
      </c>
      <c r="G271" s="120">
        <f t="shared" si="22"/>
        <v>2.4882505999999998</v>
      </c>
      <c r="H271" s="120">
        <f>0.001013*Constantes!$D$6/(0.622*G271)</f>
        <v>4.8540581094265331E-2</v>
      </c>
      <c r="I271" s="120">
        <f t="shared" si="23"/>
        <v>0.28487954572282553</v>
      </c>
      <c r="J271" s="120">
        <f t="shared" si="24"/>
        <v>-1.0559742052897147E-2</v>
      </c>
      <c r="K271" s="120">
        <f>(Constantes!$D$12/0.8)*(Constantes!$D$7*J271^2+Constantes!$D$8*J271+Constantes!$D$9)</f>
        <v>10.952325774743048</v>
      </c>
      <c r="L271" s="120">
        <f>(Constantes!$D$12/0.8)*(0.00376*D271^2-0.0516*D271-6.967)</f>
        <v>-2.6759993999999998</v>
      </c>
      <c r="M271" s="12"/>
    </row>
    <row r="272" spans="2:13" x14ac:dyDescent="0.3">
      <c r="B272" s="11"/>
      <c r="C272" s="63">
        <v>267</v>
      </c>
      <c r="D272" s="63">
        <f>(Observaciones!D272+Observaciones!E272)/2</f>
        <v>2.1000000000000005</v>
      </c>
      <c r="E272" s="120">
        <f t="shared" si="20"/>
        <v>0.7109799060501435</v>
      </c>
      <c r="F272" s="120">
        <f t="shared" si="21"/>
        <v>5.0837125796136959E-2</v>
      </c>
      <c r="G272" s="120">
        <f t="shared" si="22"/>
        <v>2.4960418999999998</v>
      </c>
      <c r="H272" s="120">
        <f>0.001013*Constantes!$D$6/(0.622*G272)</f>
        <v>4.8389063513779293E-2</v>
      </c>
      <c r="I272" s="120">
        <f t="shared" si="23"/>
        <v>0.25862669464296723</v>
      </c>
      <c r="J272" s="120">
        <f t="shared" si="24"/>
        <v>-1.7596093298852908E-2</v>
      </c>
      <c r="K272" s="120">
        <f>(Constantes!$D$12/0.8)*(Constantes!$D$7*J272^2+Constantes!$D$8*J272+Constantes!$D$9)</f>
        <v>10.980788829987432</v>
      </c>
      <c r="L272" s="120">
        <f>(Constantes!$D$12/0.8)*(0.00376*D272^2-0.0516*D272-6.967)</f>
        <v>-2.6470418999999996</v>
      </c>
      <c r="M272" s="12"/>
    </row>
    <row r="273" spans="2:13" x14ac:dyDescent="0.3">
      <c r="B273" s="11"/>
      <c r="C273" s="63">
        <v>268</v>
      </c>
      <c r="D273" s="63">
        <f>(Observaciones!D273+Observaciones!E273)/2</f>
        <v>2</v>
      </c>
      <c r="E273" s="120">
        <f t="shared" si="20"/>
        <v>0.70591123759610253</v>
      </c>
      <c r="F273" s="120">
        <f t="shared" si="21"/>
        <v>5.0516895403570836E-2</v>
      </c>
      <c r="G273" s="120">
        <f t="shared" si="22"/>
        <v>2.4962779999999998</v>
      </c>
      <c r="H273" s="120">
        <f>0.001013*Constantes!$D$6/(0.622*G273)</f>
        <v>4.8384486836864471E-2</v>
      </c>
      <c r="I273" s="120">
        <f t="shared" si="23"/>
        <v>0.25781719970899042</v>
      </c>
      <c r="J273" s="120">
        <f t="shared" si="24"/>
        <v>-2.4627230442609244E-2</v>
      </c>
      <c r="K273" s="120">
        <f>(Constantes!$D$12/0.8)*(Constantes!$D$7*J273^2+Constantes!$D$8*J273+Constantes!$D$9)</f>
        <v>11.008733023536953</v>
      </c>
      <c r="L273" s="120">
        <f>(Constantes!$D$12/0.8)*(0.00376*D273^2-0.0516*D273-6.967)</f>
        <v>-2.6456849999999994</v>
      </c>
      <c r="M273" s="12"/>
    </row>
    <row r="274" spans="2:13" x14ac:dyDescent="0.3">
      <c r="B274" s="11"/>
      <c r="C274" s="63">
        <v>269</v>
      </c>
      <c r="D274" s="63">
        <f>(Observaciones!D274+Observaciones!E274)/2</f>
        <v>2.5999999999999996</v>
      </c>
      <c r="E274" s="120">
        <f t="shared" si="20"/>
        <v>0.7368084973291994</v>
      </c>
      <c r="F274" s="120">
        <f t="shared" si="21"/>
        <v>5.2464565912729355E-2</v>
      </c>
      <c r="G274" s="120">
        <f t="shared" si="22"/>
        <v>2.4948614</v>
      </c>
      <c r="H274" s="120">
        <f>0.001013*Constantes!$D$6/(0.622*G274)</f>
        <v>4.8411959891701536E-2</v>
      </c>
      <c r="I274" s="120">
        <f t="shared" si="23"/>
        <v>0.26266371871166472</v>
      </c>
      <c r="J274" s="120">
        <f t="shared" si="24"/>
        <v>-3.1651070006486454E-2</v>
      </c>
      <c r="K274" s="120">
        <f>(Constantes!$D$12/0.8)*(Constantes!$D$7*J274^2+Constantes!$D$8*J274+Constantes!$D$9)</f>
        <v>11.036151402948587</v>
      </c>
      <c r="L274" s="120">
        <f>(Constantes!$D$12/0.8)*(0.00376*D274^2-0.0516*D274-6.967)</f>
        <v>-2.6534033999999993</v>
      </c>
      <c r="M274" s="12"/>
    </row>
    <row r="275" spans="2:13" x14ac:dyDescent="0.3">
      <c r="B275" s="11"/>
      <c r="C275" s="63">
        <v>270</v>
      </c>
      <c r="D275" s="63">
        <f>(Observaciones!D275+Observaciones!E275)/2</f>
        <v>2.5</v>
      </c>
      <c r="E275" s="120">
        <f t="shared" si="20"/>
        <v>0.73157749317928888</v>
      </c>
      <c r="F275" s="120">
        <f t="shared" si="21"/>
        <v>5.2135546772865443E-2</v>
      </c>
      <c r="G275" s="120">
        <f t="shared" si="22"/>
        <v>2.4950975</v>
      </c>
      <c r="H275" s="120">
        <f>0.001013*Constantes!$D$6/(0.622*G275)</f>
        <v>4.8407378882851008E-2</v>
      </c>
      <c r="I275" s="120">
        <f t="shared" si="23"/>
        <v>0.26185775380339843</v>
      </c>
      <c r="J275" s="120">
        <f t="shared" si="24"/>
        <v>-3.8665530675234525E-2</v>
      </c>
      <c r="K275" s="120">
        <f>(Constantes!$D$12/0.8)*(Constantes!$D$7*J275^2+Constantes!$D$8*J275+Constantes!$D$9)</f>
        <v>11.063037611814879</v>
      </c>
      <c r="L275" s="120">
        <f>(Constantes!$D$12/0.8)*(0.00376*D275^2-0.0516*D275-6.967)</f>
        <v>-2.6521874999999997</v>
      </c>
      <c r="M275" s="12"/>
    </row>
    <row r="276" spans="2:13" x14ac:dyDescent="0.3">
      <c r="B276" s="11"/>
      <c r="C276" s="63">
        <v>271</v>
      </c>
      <c r="D276" s="63">
        <f>(Observaciones!D276+Observaciones!E276)/2</f>
        <v>2.5</v>
      </c>
      <c r="E276" s="120">
        <f t="shared" si="20"/>
        <v>0.73157749317928888</v>
      </c>
      <c r="F276" s="120">
        <f t="shared" si="21"/>
        <v>5.2135546772865443E-2</v>
      </c>
      <c r="G276" s="120">
        <f t="shared" si="22"/>
        <v>2.4950975</v>
      </c>
      <c r="H276" s="120">
        <f>0.001013*Constantes!$D$6/(0.622*G276)</f>
        <v>4.8407378882851008E-2</v>
      </c>
      <c r="I276" s="120">
        <f t="shared" si="23"/>
        <v>0.26185775380339843</v>
      </c>
      <c r="J276" s="120">
        <f t="shared" si="24"/>
        <v>-4.5668533912773021E-2</v>
      </c>
      <c r="K276" s="120">
        <f>(Constantes!$D$12/0.8)*(Constantes!$D$7*J276^2+Constantes!$D$8*J276+Constantes!$D$9)</f>
        <v>11.089385889551767</v>
      </c>
      <c r="L276" s="120">
        <f>(Constantes!$D$12/0.8)*(0.00376*D276^2-0.0516*D276-6.967)</f>
        <v>-2.6521874999999997</v>
      </c>
      <c r="M276" s="12"/>
    </row>
    <row r="277" spans="2:13" x14ac:dyDescent="0.3">
      <c r="B277" s="11"/>
      <c r="C277" s="63">
        <v>272</v>
      </c>
      <c r="D277" s="63">
        <f>(Observaciones!D277+Observaciones!E277)/2</f>
        <v>2.9000000000000004</v>
      </c>
      <c r="E277" s="120">
        <f t="shared" si="20"/>
        <v>0.75270020861695863</v>
      </c>
      <c r="F277" s="120">
        <f t="shared" si="21"/>
        <v>5.3462342561331699E-2</v>
      </c>
      <c r="G277" s="120">
        <f t="shared" si="22"/>
        <v>2.4941530999999997</v>
      </c>
      <c r="H277" s="120">
        <f>0.001013*Constantes!$D$6/(0.622*G277)</f>
        <v>4.8425708121989125E-2</v>
      </c>
      <c r="I277" s="120">
        <f t="shared" si="23"/>
        <v>0.26507707366672184</v>
      </c>
      <c r="J277" s="120">
        <f t="shared" si="24"/>
        <v>-5.2658004578105488E-2</v>
      </c>
      <c r="K277" s="120">
        <f>(Constantes!$D$12/0.8)*(Constantes!$D$7*J277^2+Constantes!$D$8*J277+Constantes!$D$9)</f>
        <v>11.115191070490562</v>
      </c>
      <c r="L277" s="120">
        <f>(Constantes!$D$12/0.8)*(0.00376*D277^2-0.0516*D277-6.967)</f>
        <v>-2.6568818999999997</v>
      </c>
      <c r="M277" s="12"/>
    </row>
    <row r="278" spans="2:13" x14ac:dyDescent="0.3">
      <c r="B278" s="11"/>
      <c r="C278" s="63">
        <v>273</v>
      </c>
      <c r="D278" s="63">
        <f>(Observaciones!D278+Observaciones!E278)/2</f>
        <v>0.90000000000000036</v>
      </c>
      <c r="E278" s="120">
        <f t="shared" si="20"/>
        <v>0.65222638567169222</v>
      </c>
      <c r="F278" s="120">
        <f t="shared" si="21"/>
        <v>4.7107147160987607E-2</v>
      </c>
      <c r="G278" s="120">
        <f t="shared" si="22"/>
        <v>2.4988750999999998</v>
      </c>
      <c r="H278" s="120">
        <f>0.001013*Constantes!$D$6/(0.622*G278)</f>
        <v>4.8334200469705095E-2</v>
      </c>
      <c r="I278" s="120">
        <f t="shared" si="23"/>
        <v>0.24887211380762059</v>
      </c>
      <c r="J278" s="120">
        <f t="shared" si="24"/>
        <v>-5.9631871540228636E-2</v>
      </c>
      <c r="K278" s="120">
        <f>(Constantes!$D$12/0.8)*(Constantes!$D$7*J278^2+Constantes!$D$8*J278+Constantes!$D$9)</f>
        <v>11.140448582277482</v>
      </c>
      <c r="L278" s="120">
        <f>(Constantes!$D$12/0.8)*(0.00376*D278^2-0.0516*D278-6.967)</f>
        <v>-2.6288978999999997</v>
      </c>
      <c r="M278" s="12"/>
    </row>
    <row r="279" spans="2:13" x14ac:dyDescent="0.3">
      <c r="B279" s="11"/>
      <c r="C279" s="63">
        <v>274</v>
      </c>
      <c r="D279" s="63">
        <f>(Observaciones!D279+Observaciones!E279)/2</f>
        <v>2.6000000000000005</v>
      </c>
      <c r="E279" s="120">
        <f t="shared" si="20"/>
        <v>0.73680849732919951</v>
      </c>
      <c r="F279" s="120">
        <f t="shared" si="21"/>
        <v>5.2464565912729362E-2</v>
      </c>
      <c r="G279" s="120">
        <f t="shared" si="22"/>
        <v>2.4948614</v>
      </c>
      <c r="H279" s="120">
        <f>0.001013*Constantes!$D$6/(0.622*G279)</f>
        <v>4.8411959891701536E-2</v>
      </c>
      <c r="I279" s="120">
        <f t="shared" si="23"/>
        <v>0.26266371871166466</v>
      </c>
      <c r="J279" s="120">
        <f t="shared" si="24"/>
        <v>-6.6588068291853222E-2</v>
      </c>
      <c r="K279" s="120">
        <f>(Constantes!$D$12/0.8)*(Constantes!$D$7*J279^2+Constantes!$D$8*J279+Constantes!$D$9)</f>
        <v>11.165154443584907</v>
      </c>
      <c r="L279" s="120">
        <f>(Constantes!$D$12/0.8)*(0.00376*D279^2-0.0516*D279-6.967)</f>
        <v>-2.6534033999999993</v>
      </c>
      <c r="M279" s="12"/>
    </row>
    <row r="280" spans="2:13" x14ac:dyDescent="0.3">
      <c r="B280" s="11"/>
      <c r="C280" s="63">
        <v>275</v>
      </c>
      <c r="D280" s="63">
        <f>(Observaciones!D280+Observaciones!E280)/2</f>
        <v>4.1999999999999993</v>
      </c>
      <c r="E280" s="120">
        <f t="shared" si="20"/>
        <v>0.82511551517269466</v>
      </c>
      <c r="F280" s="120">
        <f t="shared" si="21"/>
        <v>5.797655922358453E-2</v>
      </c>
      <c r="G280" s="120">
        <f t="shared" si="22"/>
        <v>2.4910837999999997</v>
      </c>
      <c r="H280" s="120">
        <f>0.001013*Constantes!$D$6/(0.622*G280)</f>
        <v>4.8485374129988865E-2</v>
      </c>
      <c r="I280" s="120">
        <f t="shared" si="23"/>
        <v>0.27544842685092108</v>
      </c>
      <c r="J280" s="120">
        <f t="shared" si="24"/>
        <v>-7.352453356175491E-2</v>
      </c>
      <c r="K280" s="120">
        <f>(Constantes!$D$12/0.8)*(Constantes!$D$7*J280^2+Constantes!$D$8*J280+Constantes!$D$9)</f>
        <v>11.189305261139356</v>
      </c>
      <c r="L280" s="120">
        <f>(Constantes!$D$12/0.8)*(0.00376*D280^2-0.0516*D280-6.967)</f>
        <v>-2.6690225999999995</v>
      </c>
      <c r="M280" s="12"/>
    </row>
    <row r="281" spans="2:13" x14ac:dyDescent="0.3">
      <c r="B281" s="11"/>
      <c r="C281" s="63">
        <v>276</v>
      </c>
      <c r="D281" s="63">
        <f>(Observaciones!D281+Observaciones!E281)/2</f>
        <v>4.1999999999999993</v>
      </c>
      <c r="E281" s="120">
        <f t="shared" si="20"/>
        <v>0.82511551517269466</v>
      </c>
      <c r="F281" s="120">
        <f t="shared" si="21"/>
        <v>5.797655922358453E-2</v>
      </c>
      <c r="G281" s="120">
        <f t="shared" si="22"/>
        <v>2.4910837999999997</v>
      </c>
      <c r="H281" s="120">
        <f>0.001013*Constantes!$D$6/(0.622*G281)</f>
        <v>4.8485374129988865E-2</v>
      </c>
      <c r="I281" s="120">
        <f t="shared" si="23"/>
        <v>0.27544842685092108</v>
      </c>
      <c r="J281" s="120">
        <f t="shared" si="24"/>
        <v>-8.0439211925572671E-2</v>
      </c>
      <c r="K281" s="120">
        <f>(Constantes!$D$12/0.8)*(Constantes!$D$7*J281^2+Constantes!$D$8*J281+Constantes!$D$9)</f>
        <v>11.212898226072008</v>
      </c>
      <c r="L281" s="120">
        <f>(Constantes!$D$12/0.8)*(0.00376*D281^2-0.0516*D281-6.967)</f>
        <v>-2.6690225999999995</v>
      </c>
      <c r="M281" s="12"/>
    </row>
    <row r="282" spans="2:13" x14ac:dyDescent="0.3">
      <c r="B282" s="11"/>
      <c r="C282" s="63">
        <v>277</v>
      </c>
      <c r="D282" s="63">
        <f>(Observaciones!D282+Observaciones!E282)/2</f>
        <v>3.9999999999999996</v>
      </c>
      <c r="E282" s="120">
        <f t="shared" si="20"/>
        <v>0.81358960360034516</v>
      </c>
      <c r="F282" s="120">
        <f t="shared" si="21"/>
        <v>5.7261497382928642E-2</v>
      </c>
      <c r="G282" s="120">
        <f t="shared" si="22"/>
        <v>2.4915560000000001</v>
      </c>
      <c r="H282" s="120">
        <f>0.001013*Constantes!$D$6/(0.622*G282)</f>
        <v>4.8476185175911901E-2</v>
      </c>
      <c r="I282" s="120">
        <f t="shared" si="23"/>
        <v>0.27386264930652221</v>
      </c>
      <c r="J282" s="120">
        <f t="shared" si="24"/>
        <v>-8.7330054414876512E-2</v>
      </c>
      <c r="K282" s="120">
        <f>(Constantes!$D$12/0.8)*(Constantes!$D$7*J282^2+Constantes!$D$8*J282+Constantes!$D$9)</f>
        <v>11.235931109598315</v>
      </c>
      <c r="L282" s="120">
        <f>(Constantes!$D$12/0.8)*(0.00376*D282^2-0.0516*D282-6.967)</f>
        <v>-2.6674649999999995</v>
      </c>
      <c r="M282" s="12"/>
    </row>
    <row r="283" spans="2:13" x14ac:dyDescent="0.3">
      <c r="B283" s="11"/>
      <c r="C283" s="63">
        <v>278</v>
      </c>
      <c r="D283" s="63">
        <f>(Observaciones!D283+Observaciones!E283)/2</f>
        <v>3.3999999999999995</v>
      </c>
      <c r="E283" s="120">
        <f t="shared" si="20"/>
        <v>0.7798595322295131</v>
      </c>
      <c r="F283" s="120">
        <f t="shared" si="21"/>
        <v>5.5161511563378181E-2</v>
      </c>
      <c r="G283" s="120">
        <f t="shared" si="22"/>
        <v>2.4929725999999999</v>
      </c>
      <c r="H283" s="120">
        <f>0.001013*Constantes!$D$6/(0.622*G283)</f>
        <v>4.8448639199706552E-2</v>
      </c>
      <c r="I283" s="120">
        <f t="shared" si="23"/>
        <v>0.26908339137615267</v>
      </c>
      <c r="J283" s="120">
        <f t="shared" si="24"/>
        <v>-9.4195019124320281E-2</v>
      </c>
      <c r="K283" s="120">
        <f>(Constantes!$D$12/0.8)*(Constantes!$D$7*J283^2+Constantes!$D$8*J283+Constantes!$D$9)</f>
        <v>11.258402258034156</v>
      </c>
      <c r="L283" s="120">
        <f>(Constantes!$D$12/0.8)*(0.00376*D283^2-0.0516*D283-6.967)</f>
        <v>-2.6621153999999994</v>
      </c>
      <c r="M283" s="12"/>
    </row>
    <row r="284" spans="2:13" x14ac:dyDescent="0.3">
      <c r="B284" s="11"/>
      <c r="C284" s="63">
        <v>279</v>
      </c>
      <c r="D284" s="63">
        <f>(Observaciones!D284+Observaciones!E284)/2</f>
        <v>6.7</v>
      </c>
      <c r="E284" s="120">
        <f t="shared" si="20"/>
        <v>0.98183101730388156</v>
      </c>
      <c r="F284" s="120">
        <f t="shared" si="21"/>
        <v>6.7581690219552987E-2</v>
      </c>
      <c r="G284" s="120">
        <f t="shared" si="22"/>
        <v>2.4851812999999998</v>
      </c>
      <c r="H284" s="120">
        <f>0.001013*Constantes!$D$6/(0.622*G284)</f>
        <v>4.8600530686495329E-2</v>
      </c>
      <c r="I284" s="120">
        <f t="shared" si="23"/>
        <v>0.29491838247160718</v>
      </c>
      <c r="J284" s="120">
        <f t="shared" si="24"/>
        <v>-0.10103207181670253</v>
      </c>
      <c r="K284" s="120">
        <f>(Constantes!$D$12/0.8)*(Constantes!$D$7*J284^2+Constantes!$D$8*J284+Constantes!$D$9)</f>
        <v>11.28031058715665</v>
      </c>
      <c r="L284" s="120">
        <f>(Constantes!$D$12/0.8)*(0.00376*D284^2-0.0516*D284-6.967)</f>
        <v>-2.6789750999999993</v>
      </c>
      <c r="M284" s="12"/>
    </row>
    <row r="285" spans="2:13" x14ac:dyDescent="0.3">
      <c r="B285" s="11"/>
      <c r="C285" s="63">
        <v>280</v>
      </c>
      <c r="D285" s="63">
        <f>(Observaciones!D285+Observaciones!E285)/2</f>
        <v>4.0999999999999996</v>
      </c>
      <c r="E285" s="120">
        <f t="shared" si="20"/>
        <v>0.81933467941139548</v>
      </c>
      <c r="F285" s="120">
        <f t="shared" si="21"/>
        <v>5.7618077031797714E-2</v>
      </c>
      <c r="G285" s="120">
        <f t="shared" si="22"/>
        <v>2.4913198999999997</v>
      </c>
      <c r="H285" s="120">
        <f>0.001013*Constantes!$D$6/(0.622*G285)</f>
        <v>4.8480779217536206E-2</v>
      </c>
      <c r="I285" s="120">
        <f t="shared" si="23"/>
        <v>0.27465600940603546</v>
      </c>
      <c r="J285" s="120">
        <f t="shared" si="24"/>
        <v>-0.10783918652575494</v>
      </c>
      <c r="K285" s="120">
        <f>(Constantes!$D$12/0.8)*(Constantes!$D$7*J285^2+Constantes!$D$8*J285+Constantes!$D$9)</f>
        <v>11.301655575918602</v>
      </c>
      <c r="L285" s="120">
        <f>(Constantes!$D$12/0.8)*(0.00376*D285^2-0.0516*D285-6.967)</f>
        <v>-2.6682578999999995</v>
      </c>
      <c r="M285" s="12"/>
    </row>
    <row r="286" spans="2:13" x14ac:dyDescent="0.3">
      <c r="B286" s="11"/>
      <c r="C286" s="63">
        <v>281</v>
      </c>
      <c r="D286" s="63">
        <f>(Observaciones!D286+Observaciones!E286)/2</f>
        <v>2.5</v>
      </c>
      <c r="E286" s="120">
        <f t="shared" si="20"/>
        <v>0.73157749317928888</v>
      </c>
      <c r="F286" s="120">
        <f t="shared" si="21"/>
        <v>5.2135546772865443E-2</v>
      </c>
      <c r="G286" s="120">
        <f t="shared" si="22"/>
        <v>2.4950975</v>
      </c>
      <c r="H286" s="120">
        <f>0.001013*Constantes!$D$6/(0.622*G286)</f>
        <v>4.8407378882851008E-2</v>
      </c>
      <c r="I286" s="120">
        <f t="shared" si="23"/>
        <v>0.26185775380339843</v>
      </c>
      <c r="J286" s="120">
        <f t="shared" si="24"/>
        <v>-0.11461434615647936</v>
      </c>
      <c r="K286" s="120">
        <f>(Constantes!$D$12/0.8)*(Constantes!$D$7*J286^2+Constantes!$D$8*J286+Constantes!$D$9)</f>
        <v>11.32243725952622</v>
      </c>
      <c r="L286" s="120">
        <f>(Constantes!$D$12/0.8)*(0.00376*D286^2-0.0516*D286-6.967)</f>
        <v>-2.6521874999999997</v>
      </c>
      <c r="M286" s="12"/>
    </row>
    <row r="287" spans="2:13" x14ac:dyDescent="0.3">
      <c r="B287" s="11"/>
      <c r="C287" s="63">
        <v>282</v>
      </c>
      <c r="D287" s="63">
        <f>(Observaciones!D287+Observaciones!E287)/2</f>
        <v>2.9000000000000004</v>
      </c>
      <c r="E287" s="120">
        <f t="shared" si="20"/>
        <v>0.75270020861695863</v>
      </c>
      <c r="F287" s="120">
        <f t="shared" si="21"/>
        <v>5.3462342561331699E-2</v>
      </c>
      <c r="G287" s="120">
        <f t="shared" si="22"/>
        <v>2.4941530999999997</v>
      </c>
      <c r="H287" s="120">
        <f>0.001013*Constantes!$D$6/(0.622*G287)</f>
        <v>4.8425708121989125E-2</v>
      </c>
      <c r="I287" s="120">
        <f t="shared" si="23"/>
        <v>0.26507707366672184</v>
      </c>
      <c r="J287" s="120">
        <f t="shared" si="24"/>
        <v>-0.12135554308285744</v>
      </c>
      <c r="K287" s="120">
        <f>(Constantes!$D$12/0.8)*(Constantes!$D$7*J287^2+Constantes!$D$8*J287+Constantes!$D$9)</f>
        <v>11.342656221890616</v>
      </c>
      <c r="L287" s="120">
        <f>(Constantes!$D$12/0.8)*(0.00376*D287^2-0.0516*D287-6.967)</f>
        <v>-2.6568818999999997</v>
      </c>
      <c r="M287" s="12"/>
    </row>
    <row r="288" spans="2:13" x14ac:dyDescent="0.3">
      <c r="B288" s="11"/>
      <c r="C288" s="63">
        <v>283</v>
      </c>
      <c r="D288" s="63">
        <f>(Observaciones!D288+Observaciones!E288)/2</f>
        <v>3.7</v>
      </c>
      <c r="E288" s="120">
        <f t="shared" si="20"/>
        <v>0.79656704122309585</v>
      </c>
      <c r="F288" s="120">
        <f t="shared" si="21"/>
        <v>5.6203091112967181E-2</v>
      </c>
      <c r="G288" s="120">
        <f t="shared" si="22"/>
        <v>2.4922643</v>
      </c>
      <c r="H288" s="120">
        <f>0.001013*Constantes!$D$6/(0.622*G288)</f>
        <v>4.8462408273534374E-2</v>
      </c>
      <c r="I288" s="120">
        <f t="shared" si="23"/>
        <v>0.27147703708239068</v>
      </c>
      <c r="J288" s="120">
        <f t="shared" si="24"/>
        <v>-0.12806077974275312</v>
      </c>
      <c r="K288" s="120">
        <f>(Constantes!$D$12/0.8)*(Constantes!$D$7*J288^2+Constantes!$D$8*J288+Constantes!$D$9)</f>
        <v>11.3623135874642</v>
      </c>
      <c r="L288" s="120">
        <f>(Constantes!$D$12/0.8)*(0.00376*D288^2-0.0516*D288-6.967)</f>
        <v>-2.6649170999999994</v>
      </c>
      <c r="M288" s="12"/>
    </row>
    <row r="289" spans="2:13" x14ac:dyDescent="0.3">
      <c r="B289" s="11"/>
      <c r="C289" s="63">
        <v>284</v>
      </c>
      <c r="D289" s="63">
        <f>(Observaciones!D289+Observaciones!E289)/2</f>
        <v>5.5</v>
      </c>
      <c r="E289" s="120">
        <f t="shared" si="20"/>
        <v>0.90360844965772646</v>
      </c>
      <c r="F289" s="120">
        <f t="shared" si="21"/>
        <v>6.2813771829638612E-2</v>
      </c>
      <c r="G289" s="120">
        <f t="shared" si="22"/>
        <v>2.4880144999999998</v>
      </c>
      <c r="H289" s="120">
        <f>0.001013*Constantes!$D$6/(0.622*G289)</f>
        <v>4.8545187350055377E-2</v>
      </c>
      <c r="I289" s="120">
        <f t="shared" si="23"/>
        <v>0.28565862902483974</v>
      </c>
      <c r="J289" s="120">
        <f t="shared" si="24"/>
        <v>-0.13472806922983283</v>
      </c>
      <c r="K289" s="120">
        <f>(Constantes!$D$12/0.8)*(Constantes!$D$7*J289^2+Constantes!$D$8*J289+Constantes!$D$9)</f>
        <v>11.381411012473883</v>
      </c>
      <c r="L289" s="120">
        <f>(Constantes!$D$12/0.8)*(0.00376*D289^2-0.0516*D289-6.967)</f>
        <v>-2.6763974999999998</v>
      </c>
      <c r="M289" s="12"/>
    </row>
    <row r="290" spans="2:13" x14ac:dyDescent="0.3">
      <c r="B290" s="11"/>
      <c r="C290" s="63">
        <v>285</v>
      </c>
      <c r="D290" s="63">
        <f>(Observaciones!D290+Observaciones!E290)/2</f>
        <v>4.0999999999999996</v>
      </c>
      <c r="E290" s="120">
        <f t="shared" si="20"/>
        <v>0.81933467941139548</v>
      </c>
      <c r="F290" s="120">
        <f t="shared" si="21"/>
        <v>5.7618077031797714E-2</v>
      </c>
      <c r="G290" s="120">
        <f t="shared" si="22"/>
        <v>2.4913198999999997</v>
      </c>
      <c r="H290" s="120">
        <f>0.001013*Constantes!$D$6/(0.622*G290)</f>
        <v>4.8480779217536206E-2</v>
      </c>
      <c r="I290" s="120">
        <f t="shared" si="23"/>
        <v>0.27465600940603546</v>
      </c>
      <c r="J290" s="120">
        <f t="shared" si="24"/>
        <v>-0.14135543588232991</v>
      </c>
      <c r="K290" s="120">
        <f>(Constantes!$D$12/0.8)*(Constantes!$D$7*J290^2+Constantes!$D$8*J290+Constantes!$D$9)</f>
        <v>11.399950675563677</v>
      </c>
      <c r="L290" s="120">
        <f>(Constantes!$D$12/0.8)*(0.00376*D290^2-0.0516*D290-6.967)</f>
        <v>-2.6682578999999995</v>
      </c>
      <c r="M290" s="12"/>
    </row>
    <row r="291" spans="2:13" x14ac:dyDescent="0.3">
      <c r="B291" s="11"/>
      <c r="C291" s="63">
        <v>286</v>
      </c>
      <c r="D291" s="63">
        <f>(Observaciones!D291+Observaciones!E291)/2</f>
        <v>4.6999999999999993</v>
      </c>
      <c r="E291" s="120">
        <f t="shared" si="20"/>
        <v>0.85456279709437755</v>
      </c>
      <c r="F291" s="120">
        <f t="shared" si="21"/>
        <v>5.9797799714718242E-2</v>
      </c>
      <c r="G291" s="120">
        <f t="shared" si="22"/>
        <v>2.4899032999999999</v>
      </c>
      <c r="H291" s="120">
        <f>0.001013*Constantes!$D$6/(0.622*G291)</f>
        <v>4.8508361763348141E-2</v>
      </c>
      <c r="I291" s="120">
        <f t="shared" si="23"/>
        <v>0.27939594869492862</v>
      </c>
      <c r="J291" s="120">
        <f t="shared" si="24"/>
        <v>-0.14794091586847485</v>
      </c>
      <c r="K291" s="120">
        <f>(Constantes!$D$12/0.8)*(Constantes!$D$7*J291^2+Constantes!$D$8*J291+Constantes!$D$9)</f>
        <v>11.417935267859978</v>
      </c>
      <c r="L291" s="120">
        <f>(Constantes!$D$12/0.8)*(0.00376*D291^2-0.0516*D291-6.967)</f>
        <v>-2.6724230999999996</v>
      </c>
      <c r="M291" s="12"/>
    </row>
    <row r="292" spans="2:13" x14ac:dyDescent="0.3">
      <c r="B292" s="11"/>
      <c r="C292" s="63">
        <v>287</v>
      </c>
      <c r="D292" s="63">
        <f>(Observaciones!D292+Observaciones!E292)/2</f>
        <v>5.4</v>
      </c>
      <c r="E292" s="120">
        <f t="shared" si="20"/>
        <v>0.89734507498222005</v>
      </c>
      <c r="F292" s="120">
        <f t="shared" si="21"/>
        <v>6.2429791566432663E-2</v>
      </c>
      <c r="G292" s="120">
        <f t="shared" si="22"/>
        <v>2.4882505999999998</v>
      </c>
      <c r="H292" s="120">
        <f>0.001013*Constantes!$D$6/(0.622*G292)</f>
        <v>4.8540581094265331E-2</v>
      </c>
      <c r="I292" s="120">
        <f t="shared" si="23"/>
        <v>0.28487954572282553</v>
      </c>
      <c r="J292" s="120">
        <f t="shared" si="24"/>
        <v>-0.15448255776842154</v>
      </c>
      <c r="K292" s="120">
        <f>(Constantes!$D$12/0.8)*(Constantes!$D$7*J292^2+Constantes!$D$8*J292+Constantes!$D$9)</f>
        <v>11.435367982473483</v>
      </c>
      <c r="L292" s="120">
        <f>(Constantes!$D$12/0.8)*(0.00376*D292^2-0.0516*D292-6.967)</f>
        <v>-2.6759993999999998</v>
      </c>
      <c r="M292" s="12"/>
    </row>
    <row r="293" spans="2:13" x14ac:dyDescent="0.3">
      <c r="B293" s="11"/>
      <c r="C293" s="63">
        <v>288</v>
      </c>
      <c r="D293" s="63">
        <f>(Observaciones!D293+Observaciones!E293)/2</f>
        <v>5.3</v>
      </c>
      <c r="E293" s="120">
        <f t="shared" si="20"/>
        <v>0.8911200050543554</v>
      </c>
      <c r="F293" s="120">
        <f t="shared" si="21"/>
        <v>6.2047823841482788E-2</v>
      </c>
      <c r="G293" s="120">
        <f t="shared" si="22"/>
        <v>2.4884866999999997</v>
      </c>
      <c r="H293" s="120">
        <f>0.001013*Constantes!$D$6/(0.622*G293)</f>
        <v>4.8535975712530176E-2</v>
      </c>
      <c r="I293" s="120">
        <f t="shared" si="23"/>
        <v>0.28409936810792097</v>
      </c>
      <c r="J293" s="120">
        <f t="shared" si="24"/>
        <v>-0.16097842315249478</v>
      </c>
      <c r="K293" s="120">
        <f>(Constantes!$D$12/0.8)*(Constantes!$D$7*J293^2+Constantes!$D$8*J293+Constantes!$D$9)</f>
        <v>11.452252503452337</v>
      </c>
      <c r="L293" s="120">
        <f>(Constantes!$D$12/0.8)*(0.00376*D293^2-0.0516*D293-6.967)</f>
        <v>-2.6755730999999994</v>
      </c>
      <c r="M293" s="12"/>
    </row>
    <row r="294" spans="2:13" x14ac:dyDescent="0.3">
      <c r="B294" s="11"/>
      <c r="C294" s="63">
        <v>289</v>
      </c>
      <c r="D294" s="63">
        <f>(Observaciones!D294+Observaciones!E294)/2</f>
        <v>5.8</v>
      </c>
      <c r="E294" s="120">
        <f t="shared" si="20"/>
        <v>0.92263042375989668</v>
      </c>
      <c r="F294" s="120">
        <f t="shared" si="21"/>
        <v>6.3977874512489694E-2</v>
      </c>
      <c r="G294" s="120">
        <f t="shared" si="22"/>
        <v>2.4873061999999999</v>
      </c>
      <c r="H294" s="120">
        <f>0.001013*Constantes!$D$6/(0.622*G294)</f>
        <v>4.8559011364243919E-2</v>
      </c>
      <c r="I294" s="120">
        <f t="shared" si="23"/>
        <v>0.28798920389513999</v>
      </c>
      <c r="J294" s="120">
        <f t="shared" si="24"/>
        <v>-0.16742658715558903</v>
      </c>
      <c r="K294" s="120">
        <f>(Constantes!$D$12/0.8)*(Constantes!$D$7*J294^2+Constantes!$D$8*J294+Constantes!$D$9)</f>
        <v>11.468592994201785</v>
      </c>
      <c r="L294" s="120">
        <f>(Constantes!$D$12/0.8)*(0.00376*D294^2-0.0516*D294-6.967)</f>
        <v>-2.6774225999999994</v>
      </c>
      <c r="M294" s="12"/>
    </row>
    <row r="295" spans="2:13" x14ac:dyDescent="0.3">
      <c r="B295" s="11"/>
      <c r="C295" s="63">
        <v>290</v>
      </c>
      <c r="D295" s="63">
        <f>(Observaciones!D295+Observaciones!E295)/2</f>
        <v>4.6000000000000005</v>
      </c>
      <c r="E295" s="120">
        <f t="shared" si="20"/>
        <v>0.84860028432540868</v>
      </c>
      <c r="F295" s="120">
        <f t="shared" si="21"/>
        <v>5.9429679792546375E-2</v>
      </c>
      <c r="G295" s="120">
        <f t="shared" si="22"/>
        <v>2.4901393999999999</v>
      </c>
      <c r="H295" s="120">
        <f>0.001013*Constantes!$D$6/(0.622*G295)</f>
        <v>4.8503762493037277E-2</v>
      </c>
      <c r="I295" s="120">
        <f t="shared" si="23"/>
        <v>0.27860842641973371</v>
      </c>
      <c r="J295" s="120">
        <f t="shared" si="24"/>
        <v>-0.17382513904754754</v>
      </c>
      <c r="K295" s="120">
        <f>(Constantes!$D$12/0.8)*(Constantes!$D$7*J295^2+Constantes!$D$8*J295+Constantes!$D$9)</f>
        <v>11.484394085386153</v>
      </c>
      <c r="L295" s="120">
        <f>(Constantes!$D$12/0.8)*(0.00376*D295^2-0.0516*D295-6.967)</f>
        <v>-2.6717993999999994</v>
      </c>
      <c r="M295" s="12"/>
    </row>
    <row r="296" spans="2:13" x14ac:dyDescent="0.3">
      <c r="B296" s="11"/>
      <c r="C296" s="63">
        <v>291</v>
      </c>
      <c r="D296" s="63">
        <f>(Observaciones!D296+Observaciones!E296)/2</f>
        <v>4.6000000000000005</v>
      </c>
      <c r="E296" s="120">
        <f t="shared" si="20"/>
        <v>0.84860028432540868</v>
      </c>
      <c r="F296" s="120">
        <f t="shared" si="21"/>
        <v>5.9429679792546375E-2</v>
      </c>
      <c r="G296" s="120">
        <f t="shared" si="22"/>
        <v>2.4901393999999999</v>
      </c>
      <c r="H296" s="120">
        <f>0.001013*Constantes!$D$6/(0.622*G296)</f>
        <v>4.8503762493037277E-2</v>
      </c>
      <c r="I296" s="120">
        <f t="shared" si="23"/>
        <v>0.27860842641973371</v>
      </c>
      <c r="J296" s="120">
        <f t="shared" si="24"/>
        <v>-0.18017218279935251</v>
      </c>
      <c r="K296" s="120">
        <f>(Constantes!$D$12/0.8)*(Constantes!$D$7*J296^2+Constantes!$D$8*J296+Constantes!$D$9)</f>
        <v>11.499660862329652</v>
      </c>
      <c r="L296" s="120">
        <f>(Constantes!$D$12/0.8)*(0.00376*D296^2-0.0516*D296-6.967)</f>
        <v>-2.6717993999999994</v>
      </c>
      <c r="M296" s="12"/>
    </row>
    <row r="297" spans="2:13" x14ac:dyDescent="0.3">
      <c r="B297" s="11"/>
      <c r="C297" s="63">
        <v>292</v>
      </c>
      <c r="D297" s="63">
        <f>(Observaciones!D297+Observaciones!E297)/2</f>
        <v>4.6000000000000005</v>
      </c>
      <c r="E297" s="120">
        <f t="shared" si="20"/>
        <v>0.84860028432540868</v>
      </c>
      <c r="F297" s="120">
        <f t="shared" si="21"/>
        <v>5.9429679792546375E-2</v>
      </c>
      <c r="G297" s="120">
        <f t="shared" si="22"/>
        <v>2.4901393999999999</v>
      </c>
      <c r="H297" s="120">
        <f>0.001013*Constantes!$D$6/(0.622*G297)</f>
        <v>4.8503762493037277E-2</v>
      </c>
      <c r="I297" s="120">
        <f t="shared" si="23"/>
        <v>0.27860842641973371</v>
      </c>
      <c r="J297" s="120">
        <f t="shared" si="24"/>
        <v>-0.18646583764495972</v>
      </c>
      <c r="K297" s="120">
        <f>(Constantes!$D$12/0.8)*(Constantes!$D$7*J297^2+Constantes!$D$8*J297+Constantes!$D$9)</f>
        <v>11.514398851933022</v>
      </c>
      <c r="L297" s="120">
        <f>(Constantes!$D$12/0.8)*(0.00376*D297^2-0.0516*D297-6.967)</f>
        <v>-2.6717993999999994</v>
      </c>
      <c r="M297" s="12"/>
    </row>
    <row r="298" spans="2:13" x14ac:dyDescent="0.3">
      <c r="B298" s="11"/>
      <c r="C298" s="63">
        <v>293</v>
      </c>
      <c r="D298" s="63">
        <f>(Observaciones!D298+Observaciones!E298)/2</f>
        <v>4.6000000000000005</v>
      </c>
      <c r="E298" s="120">
        <f t="shared" si="20"/>
        <v>0.84860028432540868</v>
      </c>
      <c r="F298" s="120">
        <f t="shared" si="21"/>
        <v>5.9429679792546375E-2</v>
      </c>
      <c r="G298" s="120">
        <f t="shared" si="22"/>
        <v>2.4901393999999999</v>
      </c>
      <c r="H298" s="120">
        <f>0.001013*Constantes!$D$6/(0.622*G298)</f>
        <v>4.8503762493037277E-2</v>
      </c>
      <c r="I298" s="120">
        <f t="shared" si="23"/>
        <v>0.27860842641973371</v>
      </c>
      <c r="J298" s="120">
        <f t="shared" si="24"/>
        <v>-0.19270423863861033</v>
      </c>
      <c r="K298" s="120">
        <f>(Constantes!$D$12/0.8)*(Constantes!$D$7*J298^2+Constantes!$D$8*J298+Constantes!$D$9)</f>
        <v>11.528614009123629</v>
      </c>
      <c r="L298" s="120">
        <f>(Constantes!$D$12/0.8)*(0.00376*D298^2-0.0516*D298-6.967)</f>
        <v>-2.6717993999999994</v>
      </c>
      <c r="M298" s="12"/>
    </row>
    <row r="299" spans="2:13" x14ac:dyDescent="0.3">
      <c r="B299" s="11"/>
      <c r="C299" s="63">
        <v>294</v>
      </c>
      <c r="D299" s="63">
        <f>(Observaciones!D299+Observaciones!E299)/2</f>
        <v>4.6000000000000005</v>
      </c>
      <c r="E299" s="120">
        <f t="shared" si="20"/>
        <v>0.84860028432540868</v>
      </c>
      <c r="F299" s="120">
        <f t="shared" si="21"/>
        <v>5.9429679792546375E-2</v>
      </c>
      <c r="G299" s="120">
        <f t="shared" si="22"/>
        <v>2.4901393999999999</v>
      </c>
      <c r="H299" s="120">
        <f>0.001013*Constantes!$D$6/(0.622*G299)</f>
        <v>4.8503762493037277E-2</v>
      </c>
      <c r="I299" s="120">
        <f t="shared" si="23"/>
        <v>0.27860842641973371</v>
      </c>
      <c r="J299" s="120">
        <f t="shared" si="24"/>
        <v>-0.19888553720745428</v>
      </c>
      <c r="K299" s="120">
        <f>(Constantes!$D$12/0.8)*(Constantes!$D$7*J299^2+Constantes!$D$8*J299+Constantes!$D$9)</f>
        <v>11.542312702857142</v>
      </c>
      <c r="L299" s="120">
        <f>(Constantes!$D$12/0.8)*(0.00376*D299^2-0.0516*D299-6.967)</f>
        <v>-2.6717993999999994</v>
      </c>
      <c r="M299" s="12"/>
    </row>
    <row r="300" spans="2:13" x14ac:dyDescent="0.3">
      <c r="B300" s="11"/>
      <c r="C300" s="63">
        <v>295</v>
      </c>
      <c r="D300" s="63">
        <f>(Observaciones!D300+Observaciones!E300)/2</f>
        <v>4.6000000000000005</v>
      </c>
      <c r="E300" s="120">
        <f t="shared" si="20"/>
        <v>0.84860028432540868</v>
      </c>
      <c r="F300" s="120">
        <f t="shared" si="21"/>
        <v>5.9429679792546375E-2</v>
      </c>
      <c r="G300" s="120">
        <f t="shared" si="22"/>
        <v>2.4901393999999999</v>
      </c>
      <c r="H300" s="120">
        <f>0.001013*Constantes!$D$6/(0.622*G300)</f>
        <v>4.8503762493037277E-2</v>
      </c>
      <c r="I300" s="120">
        <f t="shared" si="23"/>
        <v>0.27860842641973371</v>
      </c>
      <c r="J300" s="120">
        <f t="shared" si="24"/>
        <v>-0.2050079016993222</v>
      </c>
      <c r="K300" s="120">
        <f>(Constantes!$D$12/0.8)*(Constantes!$D$7*J300^2+Constantes!$D$8*J300+Constantes!$D$9)</f>
        <v>11.555501701689431</v>
      </c>
      <c r="L300" s="120">
        <f>(Constantes!$D$12/0.8)*(0.00376*D300^2-0.0516*D300-6.967)</f>
        <v>-2.6717993999999994</v>
      </c>
      <c r="M300" s="12"/>
    </row>
    <row r="301" spans="2:13" x14ac:dyDescent="0.3">
      <c r="B301" s="11"/>
      <c r="C301" s="63">
        <v>296</v>
      </c>
      <c r="D301" s="63">
        <f>(Observaciones!D301+Observaciones!E301)/2</f>
        <v>4.6000000000000005</v>
      </c>
      <c r="E301" s="120">
        <f t="shared" si="20"/>
        <v>0.84860028432540868</v>
      </c>
      <c r="F301" s="120">
        <f t="shared" si="21"/>
        <v>5.9429679792546375E-2</v>
      </c>
      <c r="G301" s="120">
        <f t="shared" si="22"/>
        <v>2.4901393999999999</v>
      </c>
      <c r="H301" s="120">
        <f>0.001013*Constantes!$D$6/(0.622*G301)</f>
        <v>4.8503762493037277E-2</v>
      </c>
      <c r="I301" s="120">
        <f t="shared" si="23"/>
        <v>0.27860842641973371</v>
      </c>
      <c r="J301" s="120">
        <f t="shared" si="24"/>
        <v>-0.2110695179254837</v>
      </c>
      <c r="K301" s="120">
        <f>(Constantes!$D$12/0.8)*(Constantes!$D$7*J301^2+Constantes!$D$8*J301+Constantes!$D$9)</f>
        <v>11.568188158937842</v>
      </c>
      <c r="L301" s="120">
        <f>(Constantes!$D$12/0.8)*(0.00376*D301^2-0.0516*D301-6.967)</f>
        <v>-2.6717993999999994</v>
      </c>
      <c r="M301" s="12"/>
    </row>
    <row r="302" spans="2:13" x14ac:dyDescent="0.3">
      <c r="B302" s="11"/>
      <c r="C302" s="63">
        <v>297</v>
      </c>
      <c r="D302" s="63">
        <f>(Observaciones!D302+Observaciones!E302)/2</f>
        <v>4.2</v>
      </c>
      <c r="E302" s="120">
        <f t="shared" si="20"/>
        <v>0.82511551517269466</v>
      </c>
      <c r="F302" s="120">
        <f t="shared" si="21"/>
        <v>5.797655922358453E-2</v>
      </c>
      <c r="G302" s="120">
        <f t="shared" si="22"/>
        <v>2.4910837999999997</v>
      </c>
      <c r="H302" s="120">
        <f>0.001013*Constantes!$D$6/(0.622*G302)</f>
        <v>4.8485374129988865E-2</v>
      </c>
      <c r="I302" s="120">
        <f t="shared" si="23"/>
        <v>0.27544842685092108</v>
      </c>
      <c r="J302" s="120">
        <f t="shared" si="24"/>
        <v>-0.21706858969823065</v>
      </c>
      <c r="K302" s="120">
        <f>(Constantes!$D$12/0.8)*(Constantes!$D$7*J302^2+Constantes!$D$8*J302+Constantes!$D$9)</f>
        <v>11.580379597451429</v>
      </c>
      <c r="L302" s="120">
        <f>(Constantes!$D$12/0.8)*(0.00376*D302^2-0.0516*D302-6.967)</f>
        <v>-2.6690225999999995</v>
      </c>
      <c r="M302" s="12"/>
    </row>
    <row r="303" spans="2:13" x14ac:dyDescent="0.3">
      <c r="B303" s="11"/>
      <c r="C303" s="63">
        <v>298</v>
      </c>
      <c r="D303" s="63">
        <f>(Observaciones!D303+Observaciones!E303)/2</f>
        <v>5.8000000000000007</v>
      </c>
      <c r="E303" s="120">
        <f t="shared" si="20"/>
        <v>0.92263042375989679</v>
      </c>
      <c r="F303" s="120">
        <f t="shared" si="21"/>
        <v>6.3977874512489707E-2</v>
      </c>
      <c r="G303" s="120">
        <f t="shared" si="22"/>
        <v>2.4873061999999999</v>
      </c>
      <c r="H303" s="120">
        <f>0.001013*Constantes!$D$6/(0.622*G303)</f>
        <v>4.8559011364243919E-2</v>
      </c>
      <c r="I303" s="120">
        <f t="shared" si="23"/>
        <v>0.28798920389513993</v>
      </c>
      <c r="J303" s="120">
        <f t="shared" si="24"/>
        <v>-0.22300333936312614</v>
      </c>
      <c r="K303" s="120">
        <f>(Constantes!$D$12/0.8)*(Constantes!$D$7*J303^2+Constantes!$D$8*J303+Constantes!$D$9)</f>
        <v>11.592083894010228</v>
      </c>
      <c r="L303" s="120">
        <f>(Constantes!$D$12/0.8)*(0.00376*D303^2-0.0516*D303-6.967)</f>
        <v>-2.6774225999999994</v>
      </c>
      <c r="M303" s="12"/>
    </row>
    <row r="304" spans="2:13" x14ac:dyDescent="0.3">
      <c r="B304" s="11"/>
      <c r="C304" s="63">
        <v>299</v>
      </c>
      <c r="D304" s="63">
        <f>(Observaciones!D304+Observaciones!E304)/2</f>
        <v>3.6000000000000005</v>
      </c>
      <c r="E304" s="120">
        <f t="shared" si="20"/>
        <v>0.79096311468656078</v>
      </c>
      <c r="F304" s="120">
        <f t="shared" si="21"/>
        <v>5.5854039188960966E-2</v>
      </c>
      <c r="G304" s="120">
        <f t="shared" si="22"/>
        <v>2.4925003999999999</v>
      </c>
      <c r="H304" s="120">
        <f>0.001013*Constantes!$D$6/(0.622*G304)</f>
        <v>4.8457817712749152E-2</v>
      </c>
      <c r="I304" s="120">
        <f t="shared" si="23"/>
        <v>0.27068003084395481</v>
      </c>
      <c r="J304" s="120">
        <f t="shared" si="24"/>
        <v>-0.22887200832576207</v>
      </c>
      <c r="K304" s="120">
        <f>(Constantes!$D$12/0.8)*(Constantes!$D$7*J304^2+Constantes!$D$8*J304+Constantes!$D$9)</f>
        <v>11.603309263374012</v>
      </c>
      <c r="L304" s="120">
        <f>(Constantes!$D$12/0.8)*(0.00376*D304^2-0.0516*D304-6.967)</f>
        <v>-2.6640113999999997</v>
      </c>
      <c r="M304" s="12"/>
    </row>
    <row r="305" spans="2:13" x14ac:dyDescent="0.3">
      <c r="B305" s="11"/>
      <c r="C305" s="63">
        <v>300</v>
      </c>
      <c r="D305" s="63">
        <f>(Observaciones!D305+Observaciones!E305)/2</f>
        <v>5.1000000000000005</v>
      </c>
      <c r="E305" s="120">
        <f t="shared" si="20"/>
        <v>0.87878397685782894</v>
      </c>
      <c r="F305" s="120">
        <f t="shared" si="21"/>
        <v>6.1289891533703518E-2</v>
      </c>
      <c r="G305" s="120">
        <f t="shared" si="22"/>
        <v>2.4889589000000001</v>
      </c>
      <c r="H305" s="120">
        <f>0.001013*Constantes!$D$6/(0.622*G305)</f>
        <v>4.8526767570229598E-2</v>
      </c>
      <c r="I305" s="120">
        <f t="shared" si="23"/>
        <v>0.28253577431172794</v>
      </c>
      <c r="J305" s="120">
        <f t="shared" si="24"/>
        <v>-0.23467285757286865</v>
      </c>
      <c r="K305" s="120">
        <f>(Constantes!$D$12/0.8)*(Constantes!$D$7*J305^2+Constantes!$D$8*J305+Constantes!$D$9)</f>
        <v>11.614064242001415</v>
      </c>
      <c r="L305" s="120">
        <f>(Constantes!$D$12/0.8)*(0.00376*D305^2-0.0516*D305-6.967)</f>
        <v>-2.6746358999999997</v>
      </c>
      <c r="M305" s="12"/>
    </row>
    <row r="306" spans="2:13" x14ac:dyDescent="0.3">
      <c r="B306" s="11"/>
      <c r="C306" s="63">
        <v>301</v>
      </c>
      <c r="D306" s="63">
        <f>(Observaciones!D306+Observaciones!E306)/2</f>
        <v>5</v>
      </c>
      <c r="E306" s="120">
        <f t="shared" si="20"/>
        <v>0.87267261944779717</v>
      </c>
      <c r="F306" s="120">
        <f t="shared" si="21"/>
        <v>6.0913909783222933E-2</v>
      </c>
      <c r="G306" s="120">
        <f t="shared" si="22"/>
        <v>2.489195</v>
      </c>
      <c r="H306" s="120">
        <f>0.001013*Constantes!$D$6/(0.622*G306)</f>
        <v>4.8522164809166962E-2</v>
      </c>
      <c r="I306" s="120">
        <f t="shared" si="23"/>
        <v>0.28175238056862134</v>
      </c>
      <c r="J306" s="120">
        <f t="shared" si="24"/>
        <v>-0.24040416818762159</v>
      </c>
      <c r="K306" s="120">
        <f>(Constantes!$D$12/0.8)*(Constantes!$D$7*J306^2+Constantes!$D$8*J306+Constantes!$D$9)</f>
        <v>11.624357671460649</v>
      </c>
      <c r="L306" s="120">
        <f>(Constantes!$D$12/0.8)*(0.00376*D306^2-0.0516*D306-6.967)</f>
        <v>-2.6741249999999992</v>
      </c>
      <c r="M306" s="12"/>
    </row>
    <row r="307" spans="2:13" x14ac:dyDescent="0.3">
      <c r="B307" s="11"/>
      <c r="C307" s="63">
        <v>302</v>
      </c>
      <c r="D307" s="63">
        <f>(Observaciones!D307+Observaciones!E307)/2</f>
        <v>3.6999999999999993</v>
      </c>
      <c r="E307" s="120">
        <f t="shared" si="20"/>
        <v>0.79656704122309585</v>
      </c>
      <c r="F307" s="120">
        <f t="shared" si="21"/>
        <v>5.6203091112967181E-2</v>
      </c>
      <c r="G307" s="120">
        <f t="shared" si="22"/>
        <v>2.4922643</v>
      </c>
      <c r="H307" s="120">
        <f>0.001013*Constantes!$D$6/(0.622*G307)</f>
        <v>4.8462408273534374E-2</v>
      </c>
      <c r="I307" s="120">
        <f t="shared" si="23"/>
        <v>0.27147703708239068</v>
      </c>
      <c r="J307" s="120">
        <f t="shared" si="24"/>
        <v>-0.24606424185899337</v>
      </c>
      <c r="K307" s="120">
        <f>(Constantes!$D$12/0.8)*(Constantes!$D$7*J307^2+Constantes!$D$8*J307+Constantes!$D$9)</f>
        <v>11.634198681553384</v>
      </c>
      <c r="L307" s="120">
        <f>(Constantes!$D$12/0.8)*(0.00376*D307^2-0.0516*D307-6.967)</f>
        <v>-2.6649170999999994</v>
      </c>
      <c r="M307" s="12"/>
    </row>
    <row r="308" spans="2:13" x14ac:dyDescent="0.3">
      <c r="B308" s="11"/>
      <c r="C308" s="63">
        <v>303</v>
      </c>
      <c r="D308" s="63">
        <f>(Observaciones!D308+Observaciones!E308)/2</f>
        <v>6.3</v>
      </c>
      <c r="E308" s="120">
        <f t="shared" si="20"/>
        <v>0.95511880773888869</v>
      </c>
      <c r="F308" s="120">
        <f t="shared" si="21"/>
        <v>6.5959109426506832E-2</v>
      </c>
      <c r="G308" s="120">
        <f t="shared" si="22"/>
        <v>2.4861257000000001</v>
      </c>
      <c r="H308" s="120">
        <f>0.001013*Constantes!$D$6/(0.622*G308)</f>
        <v>4.8582068892234348E-2</v>
      </c>
      <c r="I308" s="120">
        <f t="shared" si="23"/>
        <v>0.29185060555993408</v>
      </c>
      <c r="J308" s="120">
        <f t="shared" si="24"/>
        <v>-0.25165140138500103</v>
      </c>
      <c r="K308" s="120">
        <f>(Constantes!$D$12/0.8)*(Constantes!$D$7*J308^2+Constantes!$D$8*J308+Constantes!$D$9)</f>
        <v>11.643596673173731</v>
      </c>
      <c r="L308" s="120">
        <f>(Constantes!$D$12/0.8)*(0.00376*D308^2-0.0516*D308-6.967)</f>
        <v>-2.6785670999999995</v>
      </c>
      <c r="M308" s="12"/>
    </row>
    <row r="309" spans="2:13" x14ac:dyDescent="0.3">
      <c r="B309" s="11"/>
      <c r="C309" s="63">
        <v>304</v>
      </c>
      <c r="D309" s="63">
        <f>(Observaciones!D309+Observaciones!E309)/2</f>
        <v>6.6</v>
      </c>
      <c r="E309" s="120">
        <f t="shared" si="20"/>
        <v>0.97509200119637596</v>
      </c>
      <c r="F309" s="120">
        <f t="shared" si="21"/>
        <v>6.7172876672191351E-2</v>
      </c>
      <c r="G309" s="120">
        <f t="shared" si="22"/>
        <v>2.4854173999999998</v>
      </c>
      <c r="H309" s="120">
        <f>0.001013*Constantes!$D$6/(0.622*G309)</f>
        <v>4.8595913922608876E-2</v>
      </c>
      <c r="I309" s="120">
        <f t="shared" si="23"/>
        <v>0.29415325712459833</v>
      </c>
      <c r="J309" s="120">
        <f t="shared" si="24"/>
        <v>-0.25716399116969629</v>
      </c>
      <c r="K309" s="120">
        <f>(Constantes!$D$12/0.8)*(Constantes!$D$7*J309^2+Constantes!$D$8*J309+Constantes!$D$9)</f>
        <v>11.652561300924454</v>
      </c>
      <c r="L309" s="120">
        <f>(Constantes!$D$12/0.8)*(0.00376*D309^2-0.0516*D309-6.967)</f>
        <v>-2.6789153999999997</v>
      </c>
      <c r="M309" s="12"/>
    </row>
    <row r="310" spans="2:13" x14ac:dyDescent="0.3">
      <c r="B310" s="11"/>
      <c r="C310" s="63">
        <v>305</v>
      </c>
      <c r="D310" s="63">
        <f>(Observaciones!D310+Observaciones!E310)/2</f>
        <v>6.8000000000000007</v>
      </c>
      <c r="E310" s="120">
        <f t="shared" si="20"/>
        <v>0.98861102899196263</v>
      </c>
      <c r="F310" s="120">
        <f t="shared" si="21"/>
        <v>6.7992630954249275E-2</v>
      </c>
      <c r="G310" s="120">
        <f t="shared" si="22"/>
        <v>2.4849451999999999</v>
      </c>
      <c r="H310" s="120">
        <f>0.001013*Constantes!$D$6/(0.622*G310)</f>
        <v>4.8605148327679162E-2</v>
      </c>
      <c r="I310" s="120">
        <f t="shared" si="23"/>
        <v>0.29568227892073129</v>
      </c>
      <c r="J310" s="120">
        <f t="shared" si="24"/>
        <v>-0.2626003777137545</v>
      </c>
      <c r="K310" s="120">
        <f>(Constantes!$D$12/0.8)*(Constantes!$D$7*J310^2+Constantes!$D$8*J310+Constantes!$D$9)</f>
        <v>11.661102455512905</v>
      </c>
      <c r="L310" s="120">
        <f>(Constantes!$D$12/0.8)*(0.00376*D310^2-0.0516*D310-6.967)</f>
        <v>-2.6790065999999997</v>
      </c>
      <c r="M310" s="12"/>
    </row>
    <row r="311" spans="2:13" x14ac:dyDescent="0.3">
      <c r="B311" s="11"/>
      <c r="C311" s="63">
        <v>306</v>
      </c>
      <c r="D311" s="63">
        <f>(Observaciones!D311+Observaciones!E311)/2</f>
        <v>3.8</v>
      </c>
      <c r="E311" s="120">
        <f t="shared" si="20"/>
        <v>0.80220597314586006</v>
      </c>
      <c r="F311" s="120">
        <f t="shared" si="21"/>
        <v>5.6554012654769156E-2</v>
      </c>
      <c r="G311" s="120">
        <f t="shared" si="22"/>
        <v>2.4920282</v>
      </c>
      <c r="H311" s="120">
        <f>0.001013*Constantes!$D$6/(0.622*G311)</f>
        <v>4.8466999704158381E-2</v>
      </c>
      <c r="I311" s="120">
        <f t="shared" si="23"/>
        <v>0.27227315064879981</v>
      </c>
      <c r="J311" s="120">
        <f t="shared" si="24"/>
        <v>-0.26795895009851578</v>
      </c>
      <c r="K311" s="120">
        <f>(Constantes!$D$12/0.8)*(Constantes!$D$7*J311^2+Constantes!$D$8*J311+Constantes!$D$9)</f>
        <v>11.669230245949381</v>
      </c>
      <c r="L311" s="120">
        <f>(Constantes!$D$12/0.8)*(0.00376*D311^2-0.0516*D311-6.967)</f>
        <v>-2.6657945999999995</v>
      </c>
      <c r="M311" s="12"/>
    </row>
    <row r="312" spans="2:13" x14ac:dyDescent="0.3">
      <c r="B312" s="11"/>
      <c r="C312" s="63">
        <v>307</v>
      </c>
      <c r="D312" s="63">
        <f>(Observaciones!D312+Observaciones!E312)/2</f>
        <v>4.9000000000000004</v>
      </c>
      <c r="E312" s="120">
        <f t="shared" si="20"/>
        <v>0.86659876849717865</v>
      </c>
      <c r="F312" s="120">
        <f t="shared" si="21"/>
        <v>6.0539906235598358E-2</v>
      </c>
      <c r="G312" s="120">
        <f t="shared" si="22"/>
        <v>2.4894311</v>
      </c>
      <c r="H312" s="120">
        <f>0.001013*Constantes!$D$6/(0.622*G312)</f>
        <v>4.8517562921164735E-2</v>
      </c>
      <c r="I312" s="120">
        <f t="shared" si="23"/>
        <v>0.28096793738836995</v>
      </c>
      <c r="J312" s="120">
        <f t="shared" si="24"/>
        <v>-0.27323812046333507</v>
      </c>
      <c r="K312" s="120">
        <f>(Constantes!$D$12/0.8)*(Constantes!$D$7*J312^2+Constantes!$D$8*J312+Constantes!$D$9)</f>
        <v>11.676954981570752</v>
      </c>
      <c r="L312" s="120">
        <f>(Constantes!$D$12/0.8)*(0.00376*D312^2-0.0516*D312-6.967)</f>
        <v>-2.6735858999999995</v>
      </c>
      <c r="M312" s="12"/>
    </row>
    <row r="313" spans="2:13" x14ac:dyDescent="0.3">
      <c r="B313" s="11"/>
      <c r="C313" s="63">
        <v>308</v>
      </c>
      <c r="D313" s="63">
        <f>(Observaciones!D313+Observaciones!E313)/2</f>
        <v>5.0999999999999996</v>
      </c>
      <c r="E313" s="120">
        <f t="shared" si="20"/>
        <v>0.87878397685782894</v>
      </c>
      <c r="F313" s="120">
        <f t="shared" si="21"/>
        <v>6.1289891533703518E-2</v>
      </c>
      <c r="G313" s="120">
        <f t="shared" si="22"/>
        <v>2.4889589000000001</v>
      </c>
      <c r="H313" s="120">
        <f>0.001013*Constantes!$D$6/(0.622*G313)</f>
        <v>4.8526767570229598E-2</v>
      </c>
      <c r="I313" s="120">
        <f t="shared" si="23"/>
        <v>0.28253577431172794</v>
      </c>
      <c r="J313" s="120">
        <f t="shared" si="24"/>
        <v>-0.27843632447609956</v>
      </c>
      <c r="K313" s="120">
        <f>(Constantes!$D$12/0.8)*(Constantes!$D$7*J313^2+Constantes!$D$8*J313+Constantes!$D$9)</f>
        <v>11.684287153912507</v>
      </c>
      <c r="L313" s="120">
        <f>(Constantes!$D$12/0.8)*(0.00376*D313^2-0.0516*D313-6.967)</f>
        <v>-2.6746358999999997</v>
      </c>
      <c r="M313" s="12"/>
    </row>
    <row r="314" spans="2:13" x14ac:dyDescent="0.3">
      <c r="B314" s="11"/>
      <c r="C314" s="63">
        <v>309</v>
      </c>
      <c r="D314" s="63">
        <f>(Observaciones!D314+Observaciones!E314)/2</f>
        <v>5.4</v>
      </c>
      <c r="E314" s="120">
        <f t="shared" si="20"/>
        <v>0.89734507498222005</v>
      </c>
      <c r="F314" s="120">
        <f t="shared" si="21"/>
        <v>6.2429791566432663E-2</v>
      </c>
      <c r="G314" s="120">
        <f t="shared" si="22"/>
        <v>2.4882505999999998</v>
      </c>
      <c r="H314" s="120">
        <f>0.001013*Constantes!$D$6/(0.622*G314)</f>
        <v>4.8540581094265331E-2</v>
      </c>
      <c r="I314" s="120">
        <f t="shared" si="23"/>
        <v>0.28487954572282553</v>
      </c>
      <c r="J314" s="120">
        <f t="shared" si="24"/>
        <v>-0.28355202179677363</v>
      </c>
      <c r="K314" s="120">
        <f>(Constantes!$D$12/0.8)*(Constantes!$D$7*J314^2+Constantes!$D$8*J314+Constantes!$D$9)</f>
        <v>11.691237418452394</v>
      </c>
      <c r="L314" s="120">
        <f>(Constantes!$D$12/0.8)*(0.00376*D314^2-0.0516*D314-6.967)</f>
        <v>-2.6759993999999998</v>
      </c>
      <c r="M314" s="12"/>
    </row>
    <row r="315" spans="2:13" x14ac:dyDescent="0.3">
      <c r="B315" s="11"/>
      <c r="C315" s="63">
        <v>310</v>
      </c>
      <c r="D315" s="63">
        <f>(Observaciones!D315+Observaciones!E315)/2</f>
        <v>4.5999999999999996</v>
      </c>
      <c r="E315" s="120">
        <f t="shared" si="20"/>
        <v>0.84860028432540868</v>
      </c>
      <c r="F315" s="120">
        <f t="shared" si="21"/>
        <v>5.9429679792546375E-2</v>
      </c>
      <c r="G315" s="120">
        <f t="shared" si="22"/>
        <v>2.4901393999999999</v>
      </c>
      <c r="H315" s="120">
        <f>0.001013*Constantes!$D$6/(0.622*G315)</f>
        <v>4.8503762493037277E-2</v>
      </c>
      <c r="I315" s="120">
        <f t="shared" si="23"/>
        <v>0.27860842641973371</v>
      </c>
      <c r="J315" s="120">
        <f t="shared" si="24"/>
        <v>-0.28858369653383553</v>
      </c>
      <c r="K315" s="120">
        <f>(Constantes!$D$12/0.8)*(Constantes!$D$7*J315^2+Constantes!$D$8*J315+Constantes!$D$9)</f>
        <v>11.697816576249066</v>
      </c>
      <c r="L315" s="120">
        <f>(Constantes!$D$12/0.8)*(0.00376*D315^2-0.0516*D315-6.967)</f>
        <v>-2.6717993999999994</v>
      </c>
      <c r="M315" s="12"/>
    </row>
    <row r="316" spans="2:13" x14ac:dyDescent="0.3">
      <c r="B316" s="11"/>
      <c r="C316" s="63">
        <v>311</v>
      </c>
      <c r="D316" s="63">
        <f>(Observaciones!D316+Observaciones!E316)/2</f>
        <v>7.2</v>
      </c>
      <c r="E316" s="120">
        <f t="shared" si="20"/>
        <v>1.0161453093242518</v>
      </c>
      <c r="F316" s="120">
        <f t="shared" si="21"/>
        <v>6.9657846489614608E-2</v>
      </c>
      <c r="G316" s="120">
        <f t="shared" si="22"/>
        <v>2.4840008</v>
      </c>
      <c r="H316" s="120">
        <f>0.001013*Constantes!$D$6/(0.622*G316)</f>
        <v>4.8623627670391391E-2</v>
      </c>
      <c r="I316" s="120">
        <f t="shared" si="23"/>
        <v>0.29872538467816745</v>
      </c>
      <c r="J316" s="120">
        <f t="shared" si="24"/>
        <v>-0.29352985769346823</v>
      </c>
      <c r="K316" s="120">
        <f>(Constantes!$D$12/0.8)*(Constantes!$D$7*J316^2+Constantes!$D$8*J316+Constantes!$D$9)</f>
        <v>11.704035555499161</v>
      </c>
      <c r="L316" s="120">
        <f>(Constantes!$D$12/0.8)*(0.00376*D316^2-0.0516*D316-6.967)</f>
        <v>-2.6788505999999992</v>
      </c>
      <c r="M316" s="12"/>
    </row>
    <row r="317" spans="2:13" x14ac:dyDescent="0.3">
      <c r="B317" s="11"/>
      <c r="C317" s="63">
        <v>312</v>
      </c>
      <c r="D317" s="63">
        <f>(Observaciones!D317+Observaciones!E317)/2</f>
        <v>4.8</v>
      </c>
      <c r="E317" s="120">
        <f t="shared" si="20"/>
        <v>0.86056222657343806</v>
      </c>
      <c r="F317" s="120">
        <f t="shared" si="21"/>
        <v>6.0167872375456809E-2</v>
      </c>
      <c r="G317" s="120">
        <f t="shared" si="22"/>
        <v>2.4896672</v>
      </c>
      <c r="H317" s="120">
        <f>0.001013*Constantes!$D$6/(0.622*G317)</f>
        <v>4.851296190597456E-2</v>
      </c>
      <c r="I317" s="120">
        <f t="shared" si="23"/>
        <v>0.28018245624068705</v>
      </c>
      <c r="J317" s="120">
        <f t="shared" si="24"/>
        <v>-0.29838903962137342</v>
      </c>
      <c r="K317" s="120">
        <f>(Constantes!$D$12/0.8)*(Constantes!$D$7*J317^2+Constantes!$D$8*J317+Constantes!$D$9)</f>
        <v>11.709905393036358</v>
      </c>
      <c r="L317" s="120">
        <f>(Constantes!$D$12/0.8)*(0.00376*D317^2-0.0516*D317-6.967)</f>
        <v>-2.6730185999999994</v>
      </c>
      <c r="M317" s="12"/>
    </row>
    <row r="318" spans="2:13" x14ac:dyDescent="0.3">
      <c r="B318" s="11"/>
      <c r="C318" s="63">
        <v>313</v>
      </c>
      <c r="D318" s="63">
        <f>(Observaciones!D318+Observaciones!E318)/2</f>
        <v>5.6</v>
      </c>
      <c r="E318" s="120">
        <f t="shared" si="20"/>
        <v>0.90991033080617656</v>
      </c>
      <c r="F318" s="120">
        <f t="shared" si="21"/>
        <v>6.3199773283672295E-2</v>
      </c>
      <c r="G318" s="120">
        <f t="shared" si="22"/>
        <v>2.4877783999999998</v>
      </c>
      <c r="H318" s="120">
        <f>0.001013*Constantes!$D$6/(0.622*G318)</f>
        <v>4.8549794480149178E-2</v>
      </c>
      <c r="I318" s="120">
        <f t="shared" si="23"/>
        <v>0.28643660704734913</v>
      </c>
      <c r="J318" s="120">
        <f t="shared" si="24"/>
        <v>-0.30315980243707563</v>
      </c>
      <c r="K318" s="120">
        <f>(Constantes!$D$12/0.8)*(Constantes!$D$7*J318^2+Constantes!$D$8*J318+Constantes!$D$9)</f>
        <v>11.715437215795983</v>
      </c>
      <c r="L318" s="120">
        <f>(Constantes!$D$12/0.8)*(0.00376*D318^2-0.0516*D318-6.967)</f>
        <v>-2.6767673999999992</v>
      </c>
      <c r="M318" s="12"/>
    </row>
    <row r="319" spans="2:13" x14ac:dyDescent="0.3">
      <c r="B319" s="11"/>
      <c r="C319" s="63">
        <v>314</v>
      </c>
      <c r="D319" s="63">
        <f>(Observaciones!D319+Observaciones!E319)/2</f>
        <v>7.2000000000000011</v>
      </c>
      <c r="E319" s="120">
        <f t="shared" si="20"/>
        <v>1.0161453093242518</v>
      </c>
      <c r="F319" s="120">
        <f t="shared" si="21"/>
        <v>6.9657846489614608E-2</v>
      </c>
      <c r="G319" s="120">
        <f t="shared" si="22"/>
        <v>2.4840008</v>
      </c>
      <c r="H319" s="120">
        <f>0.001013*Constantes!$D$6/(0.622*G319)</f>
        <v>4.8623627670391391E-2</v>
      </c>
      <c r="I319" s="120">
        <f t="shared" si="23"/>
        <v>0.29872538467816745</v>
      </c>
      <c r="J319" s="120">
        <f t="shared" si="24"/>
        <v>-0.3078407324605914</v>
      </c>
      <c r="K319" s="120">
        <f>(Constantes!$D$12/0.8)*(Constantes!$D$7*J319^2+Constantes!$D$8*J319+Constantes!$D$9)</f>
        <v>11.720642222268744</v>
      </c>
      <c r="L319" s="120">
        <f>(Constantes!$D$12/0.8)*(0.00376*D319^2-0.0516*D319-6.967)</f>
        <v>-2.6788505999999992</v>
      </c>
      <c r="M319" s="12"/>
    </row>
    <row r="320" spans="2:13" x14ac:dyDescent="0.3">
      <c r="B320" s="11"/>
      <c r="C320" s="63">
        <v>315</v>
      </c>
      <c r="D320" s="63">
        <f>(Observaciones!D320+Observaciones!E320)/2</f>
        <v>5.9</v>
      </c>
      <c r="E320" s="120">
        <f t="shared" si="20"/>
        <v>0.9290490433608416</v>
      </c>
      <c r="F320" s="120">
        <f t="shared" si="21"/>
        <v>6.4369991730543294E-2</v>
      </c>
      <c r="G320" s="120">
        <f t="shared" si="22"/>
        <v>2.4870701</v>
      </c>
      <c r="H320" s="120">
        <f>0.001013*Constantes!$D$6/(0.622*G320)</f>
        <v>4.8563621118743031E-2</v>
      </c>
      <c r="I320" s="120">
        <f t="shared" si="23"/>
        <v>0.28876380129570045</v>
      </c>
      <c r="J320" s="120">
        <f t="shared" si="24"/>
        <v>-0.31243044263133202</v>
      </c>
      <c r="K320" s="120">
        <f>(Constantes!$D$12/0.8)*(Constantes!$D$7*J320^2+Constantes!$D$8*J320+Constantes!$D$9)</f>
        <v>11.725531663967164</v>
      </c>
      <c r="L320" s="120">
        <f>(Constantes!$D$12/0.8)*(0.00376*D320^2-0.0516*D320-6.967)</f>
        <v>-2.6777078999999997</v>
      </c>
      <c r="M320" s="12"/>
    </row>
    <row r="321" spans="2:13" x14ac:dyDescent="0.3">
      <c r="B321" s="11"/>
      <c r="C321" s="63">
        <v>316</v>
      </c>
      <c r="D321" s="63">
        <f>(Observaciones!D321+Observaciones!E321)/2</f>
        <v>6.2000000000000011</v>
      </c>
      <c r="E321" s="120">
        <f t="shared" si="20"/>
        <v>0.94854165981127081</v>
      </c>
      <c r="F321" s="120">
        <f t="shared" si="21"/>
        <v>6.5558715041284285E-2</v>
      </c>
      <c r="G321" s="120">
        <f t="shared" si="22"/>
        <v>2.4863618000000001</v>
      </c>
      <c r="H321" s="120">
        <f>0.001013*Constantes!$D$6/(0.622*G321)</f>
        <v>4.8577455635038451E-2</v>
      </c>
      <c r="I321" s="120">
        <f t="shared" si="23"/>
        <v>0.29108066300250851</v>
      </c>
      <c r="J321" s="120">
        <f t="shared" si="24"/>
        <v>-0.3169275729191196</v>
      </c>
      <c r="K321" s="120">
        <f>(Constantes!$D$12/0.8)*(Constantes!$D$7*J321^2+Constantes!$D$8*J321+Constantes!$D$9)</f>
        <v>11.730116826928242</v>
      </c>
      <c r="L321" s="120">
        <f>(Constantes!$D$12/0.8)*(0.00376*D321^2-0.0516*D321-6.967)</f>
        <v>-2.6783945999999994</v>
      </c>
      <c r="M321" s="12"/>
    </row>
    <row r="322" spans="2:13" x14ac:dyDescent="0.3">
      <c r="B322" s="11"/>
      <c r="C322" s="63">
        <v>317</v>
      </c>
      <c r="D322" s="63">
        <f>(Observaciones!D322+Observaciones!E322)/2</f>
        <v>5.5</v>
      </c>
      <c r="E322" s="120">
        <f t="shared" si="20"/>
        <v>0.90360844965772646</v>
      </c>
      <c r="F322" s="120">
        <f t="shared" si="21"/>
        <v>6.2813771829638612E-2</v>
      </c>
      <c r="G322" s="120">
        <f t="shared" si="22"/>
        <v>2.4880144999999998</v>
      </c>
      <c r="H322" s="120">
        <f>0.001013*Constantes!$D$6/(0.622*G322)</f>
        <v>4.8545187350055377E-2</v>
      </c>
      <c r="I322" s="120">
        <f t="shared" si="23"/>
        <v>0.28565862902483974</v>
      </c>
      <c r="J322" s="120">
        <f t="shared" si="24"/>
        <v>-0.32133079072719417</v>
      </c>
      <c r="K322" s="120">
        <f>(Constantes!$D$12/0.8)*(Constantes!$D$7*J322^2+Constantes!$D$8*J322+Constantes!$D$9)</f>
        <v>11.734409013275799</v>
      </c>
      <c r="L322" s="120">
        <f>(Constantes!$D$12/0.8)*(0.00376*D322^2-0.0516*D322-6.967)</f>
        <v>-2.6763974999999998</v>
      </c>
      <c r="M322" s="12"/>
    </row>
    <row r="323" spans="2:13" x14ac:dyDescent="0.3">
      <c r="B323" s="11"/>
      <c r="C323" s="63">
        <v>318</v>
      </c>
      <c r="D323" s="63">
        <f>(Observaciones!D323+Observaciones!E323)/2</f>
        <v>5.4</v>
      </c>
      <c r="E323" s="120">
        <f t="shared" si="20"/>
        <v>0.89734507498222005</v>
      </c>
      <c r="F323" s="120">
        <f t="shared" si="21"/>
        <v>6.2429791566432663E-2</v>
      </c>
      <c r="G323" s="120">
        <f t="shared" si="22"/>
        <v>2.4882505999999998</v>
      </c>
      <c r="H323" s="120">
        <f>0.001013*Constantes!$D$6/(0.622*G323)</f>
        <v>4.8540581094265331E-2</v>
      </c>
      <c r="I323" s="120">
        <f t="shared" si="23"/>
        <v>0.28487954572282553</v>
      </c>
      <c r="J323" s="120">
        <f t="shared" si="24"/>
        <v>-0.32563879128708967</v>
      </c>
      <c r="K323" s="120">
        <f>(Constantes!$D$12/0.8)*(Constantes!$D$7*J323^2+Constantes!$D$8*J323+Constantes!$D$9)</f>
        <v>11.738419522865827</v>
      </c>
      <c r="L323" s="120">
        <f>(Constantes!$D$12/0.8)*(0.00376*D323^2-0.0516*D323-6.967)</f>
        <v>-2.6759993999999998</v>
      </c>
      <c r="M323" s="12"/>
    </row>
    <row r="324" spans="2:13" x14ac:dyDescent="0.3">
      <c r="B324" s="11"/>
      <c r="C324" s="63">
        <v>319</v>
      </c>
      <c r="D324" s="63">
        <f>(Observaciones!D324+Observaciones!E324)/2</f>
        <v>6.1</v>
      </c>
      <c r="E324" s="120">
        <f t="shared" si="20"/>
        <v>0.94200445485921169</v>
      </c>
      <c r="F324" s="120">
        <f t="shared" si="21"/>
        <v>6.5160403190035326E-2</v>
      </c>
      <c r="G324" s="120">
        <f t="shared" si="22"/>
        <v>2.4865979</v>
      </c>
      <c r="H324" s="120">
        <f>0.001013*Constantes!$D$6/(0.622*G324)</f>
        <v>4.8572843253890934E-2</v>
      </c>
      <c r="I324" s="120">
        <f t="shared" si="23"/>
        <v>0.29030954125473435</v>
      </c>
      <c r="J324" s="120">
        <f t="shared" si="24"/>
        <v>-0.32985029804526633</v>
      </c>
      <c r="K324" s="120">
        <f>(Constantes!$D$12/0.8)*(Constantes!$D$7*J324^2+Constantes!$D$8*J324+Constantes!$D$9)</f>
        <v>11.742159635038131</v>
      </c>
      <c r="L324" s="120">
        <f>(Constantes!$D$12/0.8)*(0.00376*D324^2-0.0516*D324-6.967)</f>
        <v>-2.6781938999999997</v>
      </c>
      <c r="M324" s="12"/>
    </row>
    <row r="325" spans="2:13" x14ac:dyDescent="0.3">
      <c r="B325" s="11"/>
      <c r="C325" s="63">
        <v>320</v>
      </c>
      <c r="D325" s="63">
        <f>(Observaciones!D325+Observaciones!E325)/2</f>
        <v>6</v>
      </c>
      <c r="E325" s="120">
        <f t="shared" si="20"/>
        <v>0.93550698503161778</v>
      </c>
      <c r="F325" s="120">
        <f t="shared" si="21"/>
        <v>6.4764165026061693E-2</v>
      </c>
      <c r="G325" s="120">
        <f t="shared" si="22"/>
        <v>2.486834</v>
      </c>
      <c r="H325" s="120">
        <f>0.001013*Constantes!$D$6/(0.622*G325)</f>
        <v>4.8568231748542266E-2</v>
      </c>
      <c r="I325" s="120">
        <f t="shared" si="23"/>
        <v>0.28953725056779078</v>
      </c>
      <c r="J325" s="120">
        <f t="shared" si="24"/>
        <v>-0.33396406304137949</v>
      </c>
      <c r="K325" s="120">
        <f>(Constantes!$D$12/0.8)*(Constantes!$D$7*J325^2+Constantes!$D$8*J325+Constantes!$D$9)</f>
        <v>11.745640590497255</v>
      </c>
      <c r="L325" s="120">
        <f>(Constantes!$D$12/0.8)*(0.00376*D325^2-0.0516*D325-6.967)</f>
        <v>-2.6779649999999995</v>
      </c>
      <c r="M325" s="12"/>
    </row>
    <row r="326" spans="2:13" x14ac:dyDescent="0.3">
      <c r="B326" s="11"/>
      <c r="C326" s="63">
        <v>321</v>
      </c>
      <c r="D326" s="63">
        <f>(Observaciones!D326+Observaciones!E326)/2</f>
        <v>5.6000000000000005</v>
      </c>
      <c r="E326" s="120">
        <f t="shared" si="20"/>
        <v>0.90991033080617667</v>
      </c>
      <c r="F326" s="120">
        <f t="shared" si="21"/>
        <v>6.3199773283672295E-2</v>
      </c>
      <c r="G326" s="120">
        <f t="shared" si="22"/>
        <v>2.4877783999999998</v>
      </c>
      <c r="H326" s="120">
        <f>0.001013*Constantes!$D$6/(0.622*G326)</f>
        <v>4.8549794480149178E-2</v>
      </c>
      <c r="I326" s="120">
        <f t="shared" si="23"/>
        <v>0.28643660704734913</v>
      </c>
      <c r="J326" s="120">
        <f t="shared" si="24"/>
        <v>-0.33797886727807891</v>
      </c>
      <c r="K326" s="120">
        <f>(Constantes!$D$12/0.8)*(Constantes!$D$7*J326^2+Constantes!$D$8*J326+Constantes!$D$9)</f>
        <v>11.748873573345632</v>
      </c>
      <c r="L326" s="120">
        <f>(Constantes!$D$12/0.8)*(0.00376*D326^2-0.0516*D326-6.967)</f>
        <v>-2.6767673999999992</v>
      </c>
      <c r="M326" s="12"/>
    </row>
    <row r="327" spans="2:13" x14ac:dyDescent="0.3">
      <c r="B327" s="11"/>
      <c r="C327" s="63">
        <v>322</v>
      </c>
      <c r="D327" s="63">
        <f>(Observaciones!D327+Observaciones!E327)/2</f>
        <v>5.2999999999999989</v>
      </c>
      <c r="E327" s="120">
        <f t="shared" ref="E327:E370" si="25">EXP((16.78*D327-116.9)/(D327+237.3))</f>
        <v>0.8911200050543554</v>
      </c>
      <c r="F327" s="120">
        <f t="shared" ref="F327:F370" si="26">4098*E327/((D327+237.3)^2)</f>
        <v>6.2047823841482788E-2</v>
      </c>
      <c r="G327" s="120">
        <f t="shared" ref="G327:G370" si="27">2.501-0.002361*D327</f>
        <v>2.4884866999999997</v>
      </c>
      <c r="H327" s="120">
        <f>0.001013*Constantes!$D$6/(0.622*G327)</f>
        <v>4.8535975712530176E-2</v>
      </c>
      <c r="I327" s="120">
        <f t="shared" ref="I327:I370" si="28">IF(D327&gt;0,1.26*F327/(G327*(F327+H327)),0)</f>
        <v>0.28409936810792097</v>
      </c>
      <c r="J327" s="120">
        <f t="shared" ref="J327:J370" si="29">0.409*SIN(2*PI()*(C327-82)/365)</f>
        <v>-0.34189352108222232</v>
      </c>
      <c r="K327" s="120">
        <f>(Constantes!$D$12/0.8)*(Constantes!$D$7*J327^2+Constantes!$D$8*J327+Constantes!$D$9)</f>
        <v>11.751869693291599</v>
      </c>
      <c r="L327" s="120">
        <f>(Constantes!$D$12/0.8)*(0.00376*D327^2-0.0516*D327-6.967)</f>
        <v>-2.6755730999999994</v>
      </c>
      <c r="M327" s="12"/>
    </row>
    <row r="328" spans="2:13" x14ac:dyDescent="0.3">
      <c r="B328" s="11"/>
      <c r="C328" s="63">
        <v>323</v>
      </c>
      <c r="D328" s="63">
        <f>(Observaciones!D328+Observaciones!E328)/2</f>
        <v>6.9</v>
      </c>
      <c r="E328" s="120">
        <f t="shared" si="25"/>
        <v>0.99543224947116915</v>
      </c>
      <c r="F328" s="120">
        <f t="shared" si="26"/>
        <v>6.8405707891264905E-2</v>
      </c>
      <c r="G328" s="120">
        <f t="shared" si="27"/>
        <v>2.4847090999999999</v>
      </c>
      <c r="H328" s="120">
        <f>0.001013*Constantes!$D$6/(0.622*G328)</f>
        <v>4.8609766846410454E-2</v>
      </c>
      <c r="I328" s="120">
        <f t="shared" si="28"/>
        <v>0.29644493684108758</v>
      </c>
      <c r="J328" s="120">
        <f t="shared" si="29"/>
        <v>-0.3457068644574029</v>
      </c>
      <c r="K328" s="120">
        <f>(Constantes!$D$12/0.8)*(Constantes!$D$7*J328^2+Constantes!$D$8*J328+Constantes!$D$9)</f>
        <v>11.754639968054715</v>
      </c>
      <c r="L328" s="120">
        <f>(Constantes!$D$12/0.8)*(0.00376*D328^2-0.0516*D328-6.967)</f>
        <v>-2.6790098999999996</v>
      </c>
      <c r="M328" s="12"/>
    </row>
    <row r="329" spans="2:13" x14ac:dyDescent="0.3">
      <c r="B329" s="11"/>
      <c r="C329" s="63">
        <v>324</v>
      </c>
      <c r="D329" s="63">
        <f>(Observaciones!D329+Observaciones!E329)/2</f>
        <v>5.6</v>
      </c>
      <c r="E329" s="120">
        <f t="shared" si="25"/>
        <v>0.90991033080617656</v>
      </c>
      <c r="F329" s="120">
        <f t="shared" si="26"/>
        <v>6.3199773283672295E-2</v>
      </c>
      <c r="G329" s="120">
        <f t="shared" si="27"/>
        <v>2.4877783999999998</v>
      </c>
      <c r="H329" s="120">
        <f>0.001013*Constantes!$D$6/(0.622*G329)</f>
        <v>4.8549794480149178E-2</v>
      </c>
      <c r="I329" s="120">
        <f t="shared" si="28"/>
        <v>0.28643660704734913</v>
      </c>
      <c r="J329" s="120">
        <f t="shared" si="29"/>
        <v>-0.34941776742767916</v>
      </c>
      <c r="K329" s="120">
        <f>(Constantes!$D$12/0.8)*(Constantes!$D$7*J329^2+Constantes!$D$8*J329+Constantes!$D$9)</f>
        <v>11.757195305990553</v>
      </c>
      <c r="L329" s="120">
        <f>(Constantes!$D$12/0.8)*(0.00376*D329^2-0.0516*D329-6.967)</f>
        <v>-2.6767673999999992</v>
      </c>
      <c r="M329" s="12"/>
    </row>
    <row r="330" spans="2:13" x14ac:dyDescent="0.3">
      <c r="B330" s="11"/>
      <c r="C330" s="63">
        <v>325</v>
      </c>
      <c r="D330" s="63">
        <f>(Observaciones!D330+Observaciones!E330)/2</f>
        <v>6.8000000000000007</v>
      </c>
      <c r="E330" s="120">
        <f t="shared" si="25"/>
        <v>0.98861102899196263</v>
      </c>
      <c r="F330" s="120">
        <f t="shared" si="26"/>
        <v>6.7992630954249275E-2</v>
      </c>
      <c r="G330" s="120">
        <f t="shared" si="27"/>
        <v>2.4849451999999999</v>
      </c>
      <c r="H330" s="120">
        <f>0.001013*Constantes!$D$6/(0.622*G330)</f>
        <v>4.8605148327679162E-2</v>
      </c>
      <c r="I330" s="120">
        <f t="shared" si="28"/>
        <v>0.29568227892073129</v>
      </c>
      <c r="J330" s="120">
        <f t="shared" si="29"/>
        <v>-0.35302513037241379</v>
      </c>
      <c r="K330" s="120">
        <f>(Constantes!$D$12/0.8)*(Constantes!$D$7*J330^2+Constantes!$D$8*J330+Constantes!$D$9)</f>
        <v>11.759546488956836</v>
      </c>
      <c r="L330" s="120">
        <f>(Constantes!$D$12/0.8)*(0.00376*D330^2-0.0516*D330-6.967)</f>
        <v>-2.6790065999999997</v>
      </c>
      <c r="M330" s="12"/>
    </row>
    <row r="331" spans="2:13" x14ac:dyDescent="0.3">
      <c r="B331" s="11"/>
      <c r="C331" s="63">
        <v>326</v>
      </c>
      <c r="D331" s="63">
        <f>(Observaciones!D331+Observaciones!E331)/2</f>
        <v>5.0999999999999996</v>
      </c>
      <c r="E331" s="120">
        <f t="shared" si="25"/>
        <v>0.87878397685782894</v>
      </c>
      <c r="F331" s="120">
        <f t="shared" si="26"/>
        <v>6.1289891533703518E-2</v>
      </c>
      <c r="G331" s="120">
        <f t="shared" si="27"/>
        <v>2.4889589000000001</v>
      </c>
      <c r="H331" s="120">
        <f>0.001013*Constantes!$D$6/(0.622*G331)</f>
        <v>4.8526767570229598E-2</v>
      </c>
      <c r="I331" s="120">
        <f t="shared" si="28"/>
        <v>0.28253577431172794</v>
      </c>
      <c r="J331" s="120">
        <f t="shared" si="29"/>
        <v>-0.35652788435211252</v>
      </c>
      <c r="K331" s="120">
        <f>(Constantes!$D$12/0.8)*(Constantes!$D$7*J331^2+Constantes!$D$8*J331+Constantes!$D$9)</f>
        <v>11.761704155442454</v>
      </c>
      <c r="L331" s="120">
        <f>(Constantes!$D$12/0.8)*(0.00376*D331^2-0.0516*D331-6.967)</f>
        <v>-2.6746358999999997</v>
      </c>
      <c r="M331" s="12"/>
    </row>
    <row r="332" spans="2:13" x14ac:dyDescent="0.3">
      <c r="B332" s="11"/>
      <c r="C332" s="63">
        <v>327</v>
      </c>
      <c r="D332" s="63">
        <f>(Observaciones!D332+Observaciones!E332)/2</f>
        <v>3.0999999999999996</v>
      </c>
      <c r="E332" s="120">
        <f t="shared" si="25"/>
        <v>0.76346206064382238</v>
      </c>
      <c r="F332" s="120">
        <f t="shared" si="26"/>
        <v>5.4136539013568345E-2</v>
      </c>
      <c r="G332" s="120">
        <f t="shared" si="27"/>
        <v>2.4936808999999998</v>
      </c>
      <c r="H332" s="120">
        <f>0.001013*Constantes!$D$6/(0.622*G332)</f>
        <v>4.8434877947757617E-2</v>
      </c>
      <c r="I332" s="120">
        <f t="shared" si="28"/>
        <v>0.26668205849254667</v>
      </c>
      <c r="J332" s="120">
        <f t="shared" si="29"/>
        <v>-0.35992499142517603</v>
      </c>
      <c r="K332" s="120">
        <f>(Constantes!$D$12/0.8)*(Constantes!$D$7*J332^2+Constantes!$D$8*J332+Constantes!$D$9)</f>
        <v>11.763678783980597</v>
      </c>
      <c r="L332" s="120">
        <f>(Constantes!$D$12/0.8)*(0.00376*D332^2-0.0516*D332-6.967)</f>
        <v>-2.6590598999999995</v>
      </c>
      <c r="M332" s="12"/>
    </row>
    <row r="333" spans="2:13" x14ac:dyDescent="0.3">
      <c r="B333" s="11"/>
      <c r="C333" s="63">
        <v>328</v>
      </c>
      <c r="D333" s="63">
        <f>(Observaciones!D333+Observaciones!E333)/2</f>
        <v>3.8999999999999995</v>
      </c>
      <c r="E333" s="120">
        <f t="shared" si="25"/>
        <v>0.807880097862269</v>
      </c>
      <c r="F333" s="120">
        <f t="shared" si="26"/>
        <v>5.6906812005471159E-2</v>
      </c>
      <c r="G333" s="120">
        <f t="shared" si="27"/>
        <v>2.4917921000000001</v>
      </c>
      <c r="H333" s="120">
        <f>0.001013*Constantes!$D$6/(0.622*G333)</f>
        <v>4.847159200486844E-2</v>
      </c>
      <c r="I333" s="120">
        <f t="shared" si="28"/>
        <v>0.27306835890470815</v>
      </c>
      <c r="J333" s="120">
        <f t="shared" si="29"/>
        <v>-0.3632154449554626</v>
      </c>
      <c r="K333" s="120">
        <f>(Constantes!$D$12/0.8)*(Constantes!$D$7*J333^2+Constantes!$D$8*J333+Constantes!$D$9)</f>
        <v>11.765480676866837</v>
      </c>
      <c r="L333" s="120">
        <f>(Constantes!$D$12/0.8)*(0.00376*D333^2-0.0516*D333-6.967)</f>
        <v>-2.6666438999999995</v>
      </c>
      <c r="M333" s="12"/>
    </row>
    <row r="334" spans="2:13" x14ac:dyDescent="0.3">
      <c r="B334" s="11"/>
      <c r="C334" s="63">
        <v>329</v>
      </c>
      <c r="D334" s="63">
        <f>(Observaciones!D334+Observaciones!E334)/2</f>
        <v>4.5000000000000009</v>
      </c>
      <c r="E334" s="120">
        <f t="shared" si="25"/>
        <v>0.84267449337682998</v>
      </c>
      <c r="F334" s="120">
        <f t="shared" si="26"/>
        <v>5.9063504175299687E-2</v>
      </c>
      <c r="G334" s="120">
        <f t="shared" si="27"/>
        <v>2.4903754999999999</v>
      </c>
      <c r="H334" s="120">
        <f>0.001013*Constantes!$D$6/(0.622*G334)</f>
        <v>4.8499164094793878E-2</v>
      </c>
      <c r="I334" s="120">
        <f t="shared" si="28"/>
        <v>0.2778199011826501</v>
      </c>
      <c r="J334" s="120">
        <f t="shared" si="29"/>
        <v>-0.36639826991057772</v>
      </c>
      <c r="K334" s="120">
        <f>(Constantes!$D$12/0.8)*(Constantes!$D$7*J334^2+Constantes!$D$8*J334+Constantes!$D$9)</f>
        <v>11.767119944202561</v>
      </c>
      <c r="L334" s="120">
        <f>(Constantes!$D$12/0.8)*(0.00376*D334^2-0.0516*D334-6.967)</f>
        <v>-2.6711474999999996</v>
      </c>
      <c r="M334" s="12"/>
    </row>
    <row r="335" spans="2:13" x14ac:dyDescent="0.3">
      <c r="B335" s="11"/>
      <c r="C335" s="63">
        <v>330</v>
      </c>
      <c r="D335" s="63">
        <f>(Observaciones!D335+Observaciones!E335)/2</f>
        <v>6.2</v>
      </c>
      <c r="E335" s="120">
        <f t="shared" si="25"/>
        <v>0.94854165981127081</v>
      </c>
      <c r="F335" s="120">
        <f t="shared" si="26"/>
        <v>6.5558715041284285E-2</v>
      </c>
      <c r="G335" s="120">
        <f t="shared" si="27"/>
        <v>2.4863618000000001</v>
      </c>
      <c r="H335" s="120">
        <f>0.001013*Constantes!$D$6/(0.622*G335)</f>
        <v>4.8577455635038451E-2</v>
      </c>
      <c r="I335" s="120">
        <f t="shared" si="28"/>
        <v>0.29108066300250851</v>
      </c>
      <c r="J335" s="120">
        <f t="shared" si="29"/>
        <v>-0.36947252315079582</v>
      </c>
      <c r="K335" s="120">
        <f>(Constantes!$D$12/0.8)*(Constantes!$D$7*J335^2+Constantes!$D$8*J335+Constantes!$D$9)</f>
        <v>11.76860648828384</v>
      </c>
      <c r="L335" s="120">
        <f>(Constantes!$D$12/0.8)*(0.00376*D335^2-0.0516*D335-6.967)</f>
        <v>-2.6783945999999994</v>
      </c>
      <c r="M335" s="12"/>
    </row>
    <row r="336" spans="2:13" x14ac:dyDescent="0.3">
      <c r="B336" s="11"/>
      <c r="C336" s="63">
        <v>331</v>
      </c>
      <c r="D336" s="63">
        <f>(Observaciones!D336+Observaciones!E336)/2</f>
        <v>4.9000000000000004</v>
      </c>
      <c r="E336" s="120">
        <f t="shared" si="25"/>
        <v>0.86659876849717865</v>
      </c>
      <c r="F336" s="120">
        <f t="shared" si="26"/>
        <v>6.0539906235598358E-2</v>
      </c>
      <c r="G336" s="120">
        <f t="shared" si="27"/>
        <v>2.4894311</v>
      </c>
      <c r="H336" s="120">
        <f>0.001013*Constantes!$D$6/(0.622*G336)</f>
        <v>4.8517562921164735E-2</v>
      </c>
      <c r="I336" s="120">
        <f t="shared" si="28"/>
        <v>0.28096793738836995</v>
      </c>
      <c r="J336" s="120">
        <f t="shared" si="29"/>
        <v>-0.3724372937085344</v>
      </c>
      <c r="K336" s="120">
        <f>(Constantes!$D$12/0.8)*(Constantes!$D$7*J336^2+Constantes!$D$8*J336+Constantes!$D$9)</f>
        <v>11.76994998835527</v>
      </c>
      <c r="L336" s="120">
        <f>(Constantes!$D$12/0.8)*(0.00376*D336^2-0.0516*D336-6.967)</f>
        <v>-2.6735858999999995</v>
      </c>
      <c r="M336" s="12"/>
    </row>
    <row r="337" spans="2:13" x14ac:dyDescent="0.3">
      <c r="B337" s="11"/>
      <c r="C337" s="63">
        <v>332</v>
      </c>
      <c r="D337" s="63">
        <f>(Observaciones!D337+Observaciones!E337)/2</f>
        <v>3.7999999999999989</v>
      </c>
      <c r="E337" s="120">
        <f t="shared" si="25"/>
        <v>0.80220597314585995</v>
      </c>
      <c r="F337" s="120">
        <f t="shared" si="26"/>
        <v>5.6554012654769149E-2</v>
      </c>
      <c r="G337" s="120">
        <f t="shared" si="27"/>
        <v>2.4920282</v>
      </c>
      <c r="H337" s="120">
        <f>0.001013*Constantes!$D$6/(0.622*G337)</f>
        <v>4.8466999704158381E-2</v>
      </c>
      <c r="I337" s="120">
        <f t="shared" si="28"/>
        <v>0.27227315064879976</v>
      </c>
      <c r="J337" s="120">
        <f t="shared" si="29"/>
        <v>-0.37529170305829185</v>
      </c>
      <c r="K337" s="120">
        <f>(Constantes!$D$12/0.8)*(Constantes!$D$7*J337^2+Constantes!$D$8*J337+Constantes!$D$9)</f>
        <v>11.771159885747894</v>
      </c>
      <c r="L337" s="120">
        <f>(Constantes!$D$12/0.8)*(0.00376*D337^2-0.0516*D337-6.967)</f>
        <v>-2.6657945999999995</v>
      </c>
      <c r="M337" s="12"/>
    </row>
    <row r="338" spans="2:13" x14ac:dyDescent="0.3">
      <c r="B338" s="11"/>
      <c r="C338" s="63">
        <v>333</v>
      </c>
      <c r="D338" s="63">
        <f>(Observaciones!D338+Observaciones!E338)/2</f>
        <v>3.7</v>
      </c>
      <c r="E338" s="120">
        <f t="shared" si="25"/>
        <v>0.79656704122309585</v>
      </c>
      <c r="F338" s="120">
        <f t="shared" si="26"/>
        <v>5.6203091112967181E-2</v>
      </c>
      <c r="G338" s="120">
        <f t="shared" si="27"/>
        <v>2.4922643</v>
      </c>
      <c r="H338" s="120">
        <f>0.001013*Constantes!$D$6/(0.622*G338)</f>
        <v>4.8462408273534374E-2</v>
      </c>
      <c r="I338" s="120">
        <f t="shared" si="28"/>
        <v>0.27147703708239068</v>
      </c>
      <c r="J338" s="120">
        <f t="shared" si="29"/>
        <v>-0.37803490537697515</v>
      </c>
      <c r="K338" s="120">
        <f>(Constantes!$D$12/0.8)*(Constantes!$D$7*J338^2+Constantes!$D$8*J338+Constantes!$D$9)</f>
        <v>11.772245369419846</v>
      </c>
      <c r="L338" s="120">
        <f>(Constantes!$D$12/0.8)*(0.00376*D338^2-0.0516*D338-6.967)</f>
        <v>-2.6649170999999994</v>
      </c>
      <c r="M338" s="12"/>
    </row>
    <row r="339" spans="2:13" x14ac:dyDescent="0.3">
      <c r="B339" s="11"/>
      <c r="C339" s="63">
        <v>334</v>
      </c>
      <c r="D339" s="63">
        <f>(Observaciones!D339+Observaciones!E339)/2</f>
        <v>2.5</v>
      </c>
      <c r="E339" s="120">
        <f t="shared" si="25"/>
        <v>0.73157749317928888</v>
      </c>
      <c r="F339" s="120">
        <f t="shared" si="26"/>
        <v>5.2135546772865443E-2</v>
      </c>
      <c r="G339" s="120">
        <f t="shared" si="27"/>
        <v>2.4950975</v>
      </c>
      <c r="H339" s="120">
        <f>0.001013*Constantes!$D$6/(0.622*G339)</f>
        <v>4.8407378882851008E-2</v>
      </c>
      <c r="I339" s="120">
        <f t="shared" si="28"/>
        <v>0.26185775380339843</v>
      </c>
      <c r="J339" s="120">
        <f t="shared" si="29"/>
        <v>-0.38066608779453354</v>
      </c>
      <c r="K339" s="120">
        <f>(Constantes!$D$12/0.8)*(Constantes!$D$7*J339^2+Constantes!$D$8*J339+Constantes!$D$9)</f>
        <v>11.773215361917812</v>
      </c>
      <c r="L339" s="120">
        <f>(Constantes!$D$12/0.8)*(0.00376*D339^2-0.0516*D339-6.967)</f>
        <v>-2.6521874999999997</v>
      </c>
      <c r="M339" s="12"/>
    </row>
    <row r="340" spans="2:13" x14ac:dyDescent="0.3">
      <c r="B340" s="11"/>
      <c r="C340" s="63">
        <v>335</v>
      </c>
      <c r="D340" s="63">
        <f>(Observaciones!D340+Observaciones!E340)/2</f>
        <v>1.5999999999999996</v>
      </c>
      <c r="E340" s="120">
        <f t="shared" si="25"/>
        <v>0.68595426116151104</v>
      </c>
      <c r="F340" s="120">
        <f t="shared" si="26"/>
        <v>4.9253240920562769E-2</v>
      </c>
      <c r="G340" s="120">
        <f t="shared" si="27"/>
        <v>2.4972224000000001</v>
      </c>
      <c r="H340" s="120">
        <f>0.001013*Constantes!$D$6/(0.622*G340)</f>
        <v>4.8366188783247478E-2</v>
      </c>
      <c r="I340" s="120">
        <f t="shared" si="28"/>
        <v>0.25457272415610477</v>
      </c>
      <c r="J340" s="120">
        <f t="shared" si="29"/>
        <v>-0.38318447063483146</v>
      </c>
      <c r="K340" s="120">
        <f>(Constantes!$D$12/0.8)*(Constantes!$D$7*J340^2+Constantes!$D$8*J340+Constantes!$D$9)</f>
        <v>11.774078505776874</v>
      </c>
      <c r="L340" s="120">
        <f>(Constantes!$D$12/0.8)*(0.00376*D340^2-0.0516*D340-6.967)</f>
        <v>-2.6399753999999995</v>
      </c>
      <c r="M340" s="12"/>
    </row>
    <row r="341" spans="2:13" x14ac:dyDescent="0.3">
      <c r="B341" s="11"/>
      <c r="C341" s="63">
        <v>336</v>
      </c>
      <c r="D341" s="63">
        <f>(Observaciones!D341+Observaciones!E341)/2</f>
        <v>1.5999999999999996</v>
      </c>
      <c r="E341" s="120">
        <f t="shared" si="25"/>
        <v>0.68595426116151104</v>
      </c>
      <c r="F341" s="120">
        <f t="shared" si="26"/>
        <v>4.9253240920562769E-2</v>
      </c>
      <c r="G341" s="120">
        <f t="shared" si="27"/>
        <v>2.4972224000000001</v>
      </c>
      <c r="H341" s="120">
        <f>0.001013*Constantes!$D$6/(0.622*G341)</f>
        <v>4.8366188783247478E-2</v>
      </c>
      <c r="I341" s="120">
        <f t="shared" si="28"/>
        <v>0.25457272415610477</v>
      </c>
      <c r="J341" s="120">
        <f t="shared" si="29"/>
        <v>-0.38558930764668198</v>
      </c>
      <c r="K341" s="120">
        <f>(Constantes!$D$12/0.8)*(Constantes!$D$7*J341^2+Constantes!$D$8*J341+Constantes!$D$9)</f>
        <v>11.774843150375759</v>
      </c>
      <c r="L341" s="120">
        <f>(Constantes!$D$12/0.8)*(0.00376*D341^2-0.0516*D341-6.967)</f>
        <v>-2.6399753999999995</v>
      </c>
      <c r="M341" s="12"/>
    </row>
    <row r="342" spans="2:13" x14ac:dyDescent="0.3">
      <c r="B342" s="11"/>
      <c r="C342" s="63">
        <v>337</v>
      </c>
      <c r="D342" s="63">
        <f>(Observaciones!D342+Observaciones!E342)/2</f>
        <v>2.8999999999999995</v>
      </c>
      <c r="E342" s="120">
        <f t="shared" si="25"/>
        <v>0.75270020861695863</v>
      </c>
      <c r="F342" s="120">
        <f t="shared" si="26"/>
        <v>5.3462342561331699E-2</v>
      </c>
      <c r="G342" s="120">
        <f t="shared" si="27"/>
        <v>2.4941530999999997</v>
      </c>
      <c r="H342" s="120">
        <f>0.001013*Constantes!$D$6/(0.622*G342)</f>
        <v>4.8425708121989125E-2</v>
      </c>
      <c r="I342" s="120">
        <f t="shared" si="28"/>
        <v>0.26507707366672184</v>
      </c>
      <c r="J342" s="120">
        <f t="shared" si="29"/>
        <v>-0.38787988622497815</v>
      </c>
      <c r="K342" s="120">
        <f>(Constantes!$D$12/0.8)*(Constantes!$D$7*J342^2+Constantes!$D$8*J342+Constantes!$D$9)</f>
        <v>11.77551733926393</v>
      </c>
      <c r="L342" s="120">
        <f>(Constantes!$D$12/0.8)*(0.00376*D342^2-0.0516*D342-6.967)</f>
        <v>-2.6568818999999997</v>
      </c>
      <c r="M342" s="12"/>
    </row>
    <row r="343" spans="2:13" x14ac:dyDescent="0.3">
      <c r="B343" s="11"/>
      <c r="C343" s="63">
        <v>338</v>
      </c>
      <c r="D343" s="63">
        <f>(Observaciones!D343+Observaciones!E343)/2</f>
        <v>1.0999999999999996</v>
      </c>
      <c r="E343" s="120">
        <f t="shared" si="25"/>
        <v>0.66171002192942541</v>
      </c>
      <c r="F343" s="120">
        <f t="shared" si="26"/>
        <v>4.7711949733872931E-2</v>
      </c>
      <c r="G343" s="120">
        <f t="shared" si="27"/>
        <v>2.4984028999999999</v>
      </c>
      <c r="H343" s="120">
        <f>0.001013*Constantes!$D$6/(0.622*G343)</f>
        <v>4.8343335669420791E-2</v>
      </c>
      <c r="I343" s="120">
        <f t="shared" si="28"/>
        <v>0.25050359756068624</v>
      </c>
      <c r="J343" s="120">
        <f t="shared" si="29"/>
        <v>-0.39005552762185219</v>
      </c>
      <c r="K343" s="120">
        <f>(Constantes!$D$12/0.8)*(Constantes!$D$7*J343^2+Constantes!$D$8*J343+Constantes!$D$9)</f>
        <v>11.776108797976363</v>
      </c>
      <c r="L343" s="120">
        <f>(Constantes!$D$12/0.8)*(0.00376*D343^2-0.0516*D343-6.967)</f>
        <v>-2.6322038999999995</v>
      </c>
      <c r="M343" s="12"/>
    </row>
    <row r="344" spans="2:13" x14ac:dyDescent="0.3">
      <c r="B344" s="11"/>
      <c r="C344" s="63">
        <v>339</v>
      </c>
      <c r="D344" s="63">
        <f>(Observaciones!D344+Observaciones!E344)/2</f>
        <v>3.5999999999999996</v>
      </c>
      <c r="E344" s="120">
        <f t="shared" si="25"/>
        <v>0.79096311468656078</v>
      </c>
      <c r="F344" s="120">
        <f t="shared" si="26"/>
        <v>5.5854039188960966E-2</v>
      </c>
      <c r="G344" s="120">
        <f t="shared" si="27"/>
        <v>2.4925003999999999</v>
      </c>
      <c r="H344" s="120">
        <f>0.001013*Constantes!$D$6/(0.622*G344)</f>
        <v>4.8457817712749152E-2</v>
      </c>
      <c r="I344" s="120">
        <f t="shared" si="28"/>
        <v>0.27068003084395481</v>
      </c>
      <c r="J344" s="120">
        <f t="shared" si="29"/>
        <v>-0.3921155871478042</v>
      </c>
      <c r="K344" s="120">
        <f>(Constantes!$D$12/0.8)*(Constantes!$D$7*J344^2+Constantes!$D$8*J344+Constantes!$D$9)</f>
        <v>11.776624922351242</v>
      </c>
      <c r="L344" s="120">
        <f>(Constantes!$D$12/0.8)*(0.00376*D344^2-0.0516*D344-6.967)</f>
        <v>-2.6640113999999993</v>
      </c>
      <c r="M344" s="12"/>
    </row>
    <row r="345" spans="2:13" x14ac:dyDescent="0.3">
      <c r="B345" s="11"/>
      <c r="C345" s="63">
        <v>340</v>
      </c>
      <c r="D345" s="63">
        <f>(Observaciones!D345+Observaciones!E345)/2</f>
        <v>2.5999999999999996</v>
      </c>
      <c r="E345" s="120">
        <f t="shared" si="25"/>
        <v>0.7368084973291994</v>
      </c>
      <c r="F345" s="120">
        <f t="shared" si="26"/>
        <v>5.2464565912729355E-2</v>
      </c>
      <c r="G345" s="120">
        <f t="shared" si="27"/>
        <v>2.4948614</v>
      </c>
      <c r="H345" s="120">
        <f>0.001013*Constantes!$D$6/(0.622*G345)</f>
        <v>4.8411959891701536E-2</v>
      </c>
      <c r="I345" s="120">
        <f t="shared" si="28"/>
        <v>0.26266371871166472</v>
      </c>
      <c r="J345" s="120">
        <f t="shared" si="29"/>
        <v>-0.39405945436273676</v>
      </c>
      <c r="K345" s="120">
        <f>(Constantes!$D$12/0.8)*(Constantes!$D$7*J345^2+Constantes!$D$8*J345+Constantes!$D$9)</f>
        <v>11.777072767365144</v>
      </c>
      <c r="L345" s="120">
        <f>(Constantes!$D$12/0.8)*(0.00376*D345^2-0.0516*D345-6.967)</f>
        <v>-2.6534033999999993</v>
      </c>
      <c r="M345" s="12"/>
    </row>
    <row r="346" spans="2:13" x14ac:dyDescent="0.3">
      <c r="B346" s="11"/>
      <c r="C346" s="63">
        <v>341</v>
      </c>
      <c r="D346" s="63">
        <f>(Observaciones!D346+Observaciones!E346)/2</f>
        <v>5.0000000000000009</v>
      </c>
      <c r="E346" s="120">
        <f t="shared" si="25"/>
        <v>0.87267261944779728</v>
      </c>
      <c r="F346" s="120">
        <f t="shared" si="26"/>
        <v>6.091390978322294E-2</v>
      </c>
      <c r="G346" s="120">
        <f t="shared" si="27"/>
        <v>2.489195</v>
      </c>
      <c r="H346" s="120">
        <f>0.001013*Constantes!$D$6/(0.622*G346)</f>
        <v>4.8522164809166962E-2</v>
      </c>
      <c r="I346" s="120">
        <f t="shared" si="28"/>
        <v>0.28175238056862134</v>
      </c>
      <c r="J346" s="120">
        <f t="shared" si="29"/>
        <v>-0.39588655325684219</v>
      </c>
      <c r="K346" s="120">
        <f>(Constantes!$D$12/0.8)*(Constantes!$D$7*J346^2+Constantes!$D$8*J346+Constantes!$D$9)</f>
        <v>11.777459036499698</v>
      </c>
      <c r="L346" s="120">
        <f>(Constantes!$D$12/0.8)*(0.00376*D346^2-0.0516*D346-6.967)</f>
        <v>-2.6741249999999992</v>
      </c>
      <c r="M346" s="12"/>
    </row>
    <row r="347" spans="2:13" x14ac:dyDescent="0.3">
      <c r="B347" s="11"/>
      <c r="C347" s="63">
        <v>342</v>
      </c>
      <c r="D347" s="63">
        <f>(Observaciones!D347+Observaciones!E347)/2</f>
        <v>5.9999999999999991</v>
      </c>
      <c r="E347" s="120">
        <f t="shared" si="25"/>
        <v>0.93550698503161767</v>
      </c>
      <c r="F347" s="120">
        <f t="shared" si="26"/>
        <v>6.4764165026061693E-2</v>
      </c>
      <c r="G347" s="120">
        <f t="shared" si="27"/>
        <v>2.486834</v>
      </c>
      <c r="H347" s="120">
        <f>0.001013*Constantes!$D$6/(0.622*G347)</f>
        <v>4.8568231748542266E-2</v>
      </c>
      <c r="I347" s="120">
        <f t="shared" si="28"/>
        <v>0.28953725056779078</v>
      </c>
      <c r="J347" s="120">
        <f t="shared" si="29"/>
        <v>-0.397596342421286</v>
      </c>
      <c r="K347" s="120">
        <f>(Constantes!$D$12/0.8)*(Constantes!$D$7*J347^2+Constantes!$D$8*J347+Constantes!$D$9)</f>
        <v>11.777790071652952</v>
      </c>
      <c r="L347" s="120">
        <f>(Constantes!$D$12/0.8)*(0.00376*D347^2-0.0516*D347-6.967)</f>
        <v>-2.6779649999999995</v>
      </c>
      <c r="M347" s="12"/>
    </row>
    <row r="348" spans="2:13" x14ac:dyDescent="0.3">
      <c r="B348" s="11"/>
      <c r="C348" s="63">
        <v>343</v>
      </c>
      <c r="D348" s="63">
        <f>(Observaciones!D348+Observaciones!E348)/2</f>
        <v>6.8999999999999995</v>
      </c>
      <c r="E348" s="120">
        <f t="shared" si="25"/>
        <v>0.99543224947116915</v>
      </c>
      <c r="F348" s="120">
        <f t="shared" si="26"/>
        <v>6.8405707891264905E-2</v>
      </c>
      <c r="G348" s="120">
        <f t="shared" si="27"/>
        <v>2.4847090999999999</v>
      </c>
      <c r="H348" s="120">
        <f>0.001013*Constantes!$D$6/(0.622*G348)</f>
        <v>4.8609766846410454E-2</v>
      </c>
      <c r="I348" s="120">
        <f t="shared" si="28"/>
        <v>0.29644493684108758</v>
      </c>
      <c r="J348" s="120">
        <f t="shared" si="29"/>
        <v>-0.39918831520863857</v>
      </c>
      <c r="K348" s="120">
        <f>(Constantes!$D$12/0.8)*(Constantes!$D$7*J348^2+Constantes!$D$8*J348+Constantes!$D$9)</f>
        <v>11.778071843608068</v>
      </c>
      <c r="L348" s="120">
        <f>(Constantes!$D$12/0.8)*(0.00376*D348^2-0.0516*D348-6.967)</f>
        <v>-2.6790098999999996</v>
      </c>
      <c r="M348" s="12"/>
    </row>
    <row r="349" spans="2:13" x14ac:dyDescent="0.3">
      <c r="B349" s="11"/>
      <c r="C349" s="63">
        <v>344</v>
      </c>
      <c r="D349" s="63">
        <f>(Observaciones!D349+Observaciones!E349)/2</f>
        <v>6.2999999999999989</v>
      </c>
      <c r="E349" s="120">
        <f t="shared" si="25"/>
        <v>0.95511880773888869</v>
      </c>
      <c r="F349" s="120">
        <f t="shared" si="26"/>
        <v>6.5959109426506832E-2</v>
      </c>
      <c r="G349" s="120">
        <f t="shared" si="27"/>
        <v>2.4861257000000001</v>
      </c>
      <c r="H349" s="120">
        <f>0.001013*Constantes!$D$6/(0.622*G349)</f>
        <v>4.8582068892234348E-2</v>
      </c>
      <c r="I349" s="120">
        <f t="shared" si="28"/>
        <v>0.29185060555993408</v>
      </c>
      <c r="J349" s="120">
        <f t="shared" si="29"/>
        <v>-0.40066199988300538</v>
      </c>
      <c r="K349" s="120">
        <f>(Constantes!$D$12/0.8)*(Constantes!$D$7*J349^2+Constantes!$D$8*J349+Constantes!$D$9)</f>
        <v>11.778309943071232</v>
      </c>
      <c r="L349" s="120">
        <f>(Constantes!$D$12/0.8)*(0.00376*D349^2-0.0516*D349-6.967)</f>
        <v>-2.6785670999999995</v>
      </c>
      <c r="M349" s="12"/>
    </row>
    <row r="350" spans="2:13" x14ac:dyDescent="0.3">
      <c r="B350" s="11"/>
      <c r="C350" s="63">
        <v>345</v>
      </c>
      <c r="D350" s="63">
        <f>(Observaciones!D350+Observaciones!E350)/2</f>
        <v>9.1999999999999993</v>
      </c>
      <c r="E350" s="120">
        <f t="shared" si="25"/>
        <v>1.1641980191218544</v>
      </c>
      <c r="F350" s="120">
        <f t="shared" si="26"/>
        <v>7.8517228745830836E-2</v>
      </c>
      <c r="G350" s="120">
        <f t="shared" si="27"/>
        <v>2.4792787999999999</v>
      </c>
      <c r="H350" s="120">
        <f>0.001013*Constantes!$D$6/(0.622*G350)</f>
        <v>4.8716235556950815E-2</v>
      </c>
      <c r="I350" s="120">
        <f t="shared" si="28"/>
        <v>0.31362363841751206</v>
      </c>
      <c r="J350" s="120">
        <f t="shared" si="29"/>
        <v>-0.40201695975981272</v>
      </c>
      <c r="K350" s="120">
        <f>(Constantes!$D$12/0.8)*(Constantes!$D$7*J350^2+Constantes!$D$8*J350+Constantes!$D$9)</f>
        <v>11.778509572289941</v>
      </c>
      <c r="L350" s="120">
        <f>(Constantes!$D$12/0.8)*(0.00376*D350^2-0.0516*D350-6.967)</f>
        <v>-2.6713025999999993</v>
      </c>
      <c r="M350" s="12"/>
    </row>
    <row r="351" spans="2:13" x14ac:dyDescent="0.3">
      <c r="B351" s="11"/>
      <c r="C351" s="63">
        <v>346</v>
      </c>
      <c r="D351" s="63">
        <f>(Observaciones!D351+Observaciones!E351)/2</f>
        <v>7.7</v>
      </c>
      <c r="E351" s="120">
        <f t="shared" si="25"/>
        <v>1.0515114143762065</v>
      </c>
      <c r="F351" s="120">
        <f t="shared" si="26"/>
        <v>7.1788317802810406E-2</v>
      </c>
      <c r="G351" s="120">
        <f t="shared" si="27"/>
        <v>2.4828202999999998</v>
      </c>
      <c r="H351" s="120">
        <f>0.001013*Constantes!$D$6/(0.622*G351)</f>
        <v>4.8646746618011126E-2</v>
      </c>
      <c r="I351" s="120">
        <f t="shared" si="28"/>
        <v>0.30250049174814986</v>
      </c>
      <c r="J351" s="120">
        <f t="shared" si="29"/>
        <v>-0.40325279333520658</v>
      </c>
      <c r="K351" s="120">
        <f>(Constantes!$D$12/0.8)*(Constantes!$D$7*J351^2+Constantes!$D$8*J351+Constantes!$D$9)</f>
        <v>11.77867553726216</v>
      </c>
      <c r="L351" s="120">
        <f>(Constantes!$D$12/0.8)*(0.00376*D351^2-0.0516*D351-6.967)</f>
        <v>-2.6780210999999992</v>
      </c>
      <c r="M351" s="12"/>
    </row>
    <row r="352" spans="2:13" x14ac:dyDescent="0.3">
      <c r="B352" s="11"/>
      <c r="C352" s="63">
        <v>347</v>
      </c>
      <c r="D352" s="63">
        <f>(Observaciones!D352+Observaciones!E352)/2</f>
        <v>6.5</v>
      </c>
      <c r="E352" s="120">
        <f t="shared" si="25"/>
        <v>0.96839376835916013</v>
      </c>
      <c r="F352" s="120">
        <f t="shared" si="26"/>
        <v>6.6766181325348339E-2</v>
      </c>
      <c r="G352" s="120">
        <f t="shared" si="27"/>
        <v>2.4856534999999997</v>
      </c>
      <c r="H352" s="120">
        <f>0.001013*Constantes!$D$6/(0.622*G352)</f>
        <v>4.8591298035769816E-2</v>
      </c>
      <c r="I352" s="120">
        <f t="shared" si="28"/>
        <v>0.29338691261428851</v>
      </c>
      <c r="J352" s="120">
        <f t="shared" si="29"/>
        <v>-0.4043691344050272</v>
      </c>
      <c r="K352" s="120">
        <f>(Constantes!$D$12/0.8)*(Constantes!$D$7*J352^2+Constantes!$D$8*J352+Constantes!$D$9)</f>
        <v>11.778812240546024</v>
      </c>
      <c r="L352" s="120">
        <f>(Constantes!$D$12/0.8)*(0.00376*D352^2-0.0516*D352-6.967)</f>
        <v>-2.6788274999999997</v>
      </c>
      <c r="M352" s="12"/>
    </row>
    <row r="353" spans="2:13" x14ac:dyDescent="0.3">
      <c r="B353" s="11"/>
      <c r="C353" s="63">
        <v>348</v>
      </c>
      <c r="D353" s="63">
        <f>(Observaciones!D353+Observaciones!E353)/2</f>
        <v>7</v>
      </c>
      <c r="E353" s="120">
        <f t="shared" si="25"/>
        <v>1.002294892855135</v>
      </c>
      <c r="F353" s="120">
        <f t="shared" si="26"/>
        <v>6.8820930073801245E-2</v>
      </c>
      <c r="G353" s="120">
        <f t="shared" si="27"/>
        <v>2.4844729999999999</v>
      </c>
      <c r="H353" s="120">
        <f>0.001013*Constantes!$D$6/(0.622*G353)</f>
        <v>4.8614386242939386E-2</v>
      </c>
      <c r="I353" s="120">
        <f t="shared" si="28"/>
        <v>0.29720634670559043</v>
      </c>
      <c r="J353" s="120">
        <f t="shared" si="29"/>
        <v>-0.40536565217332288</v>
      </c>
      <c r="K353" s="120">
        <f>(Constantes!$D$12/0.8)*(Constantes!$D$7*J353^2+Constantes!$D$8*J353+Constantes!$D$9)</f>
        <v>11.778923674679071</v>
      </c>
      <c r="L353" s="120">
        <f>(Constantes!$D$12/0.8)*(0.00376*D353^2-0.0516*D353-6.967)</f>
        <v>-2.6789849999999995</v>
      </c>
      <c r="M353" s="12"/>
    </row>
    <row r="354" spans="2:13" x14ac:dyDescent="0.3">
      <c r="B354" s="11"/>
      <c r="C354" s="63">
        <v>349</v>
      </c>
      <c r="D354" s="63">
        <f>(Observaciones!D354+Observaciones!E354)/2</f>
        <v>5.0999999999999996</v>
      </c>
      <c r="E354" s="120">
        <f t="shared" si="25"/>
        <v>0.87878397685782894</v>
      </c>
      <c r="F354" s="120">
        <f t="shared" si="26"/>
        <v>6.1289891533703518E-2</v>
      </c>
      <c r="G354" s="120">
        <f t="shared" si="27"/>
        <v>2.4889589000000001</v>
      </c>
      <c r="H354" s="120">
        <f>0.001013*Constantes!$D$6/(0.622*G354)</f>
        <v>4.8526767570229598E-2</v>
      </c>
      <c r="I354" s="120">
        <f t="shared" si="28"/>
        <v>0.28253577431172794</v>
      </c>
      <c r="J354" s="120">
        <f t="shared" si="29"/>
        <v>-0.40624205135037245</v>
      </c>
      <c r="K354" s="120">
        <f>(Constantes!$D$12/0.8)*(Constantes!$D$7*J354^2+Constantes!$D$8*J354+Constantes!$D$9)</f>
        <v>11.779013416215209</v>
      </c>
      <c r="L354" s="120">
        <f>(Constantes!$D$12/0.8)*(0.00376*D354^2-0.0516*D354-6.967)</f>
        <v>-2.6746358999999997</v>
      </c>
      <c r="M354" s="12"/>
    </row>
    <row r="355" spans="2:13" x14ac:dyDescent="0.3">
      <c r="B355" s="11"/>
      <c r="C355" s="63">
        <v>350</v>
      </c>
      <c r="D355" s="63">
        <f>(Observaciones!D355+Observaciones!E355)/2</f>
        <v>5.9</v>
      </c>
      <c r="E355" s="120">
        <f t="shared" si="25"/>
        <v>0.9290490433608416</v>
      </c>
      <c r="F355" s="120">
        <f t="shared" si="26"/>
        <v>6.4369991730543294E-2</v>
      </c>
      <c r="G355" s="120">
        <f t="shared" si="27"/>
        <v>2.4870701</v>
      </c>
      <c r="H355" s="120">
        <f>0.001013*Constantes!$D$6/(0.622*G355)</f>
        <v>4.8563621118743031E-2</v>
      </c>
      <c r="I355" s="120">
        <f t="shared" si="28"/>
        <v>0.28876380129570045</v>
      </c>
      <c r="J355" s="120">
        <f t="shared" si="29"/>
        <v>-0.40699807224018525</v>
      </c>
      <c r="K355" s="120">
        <f>(Constantes!$D$12/0.8)*(Constantes!$D$7*J355^2+Constantes!$D$8*J355+Constantes!$D$9)</f>
        <v>11.77908462038685</v>
      </c>
      <c r="L355" s="120">
        <f>(Constantes!$D$12/0.8)*(0.00376*D355^2-0.0516*D355-6.967)</f>
        <v>-2.6777078999999997</v>
      </c>
      <c r="M355" s="12"/>
    </row>
    <row r="356" spans="2:13" x14ac:dyDescent="0.3">
      <c r="B356" s="11"/>
      <c r="C356" s="63">
        <v>351</v>
      </c>
      <c r="D356" s="63">
        <f>(Observaciones!D356+Observaciones!E356)/2</f>
        <v>3.8000000000000003</v>
      </c>
      <c r="E356" s="120">
        <f t="shared" si="25"/>
        <v>0.80220597314586006</v>
      </c>
      <c r="F356" s="120">
        <f t="shared" si="26"/>
        <v>5.6554012654769156E-2</v>
      </c>
      <c r="G356" s="120">
        <f t="shared" si="27"/>
        <v>2.4920282</v>
      </c>
      <c r="H356" s="120">
        <f>0.001013*Constantes!$D$6/(0.622*G356)</f>
        <v>4.8466999704158381E-2</v>
      </c>
      <c r="I356" s="120">
        <f t="shared" si="28"/>
        <v>0.27227315064879981</v>
      </c>
      <c r="J356" s="120">
        <f t="shared" si="29"/>
        <v>-0.40763349081745553</v>
      </c>
      <c r="K356" s="120">
        <f>(Constantes!$D$12/0.8)*(Constantes!$D$7*J356^2+Constantes!$D$8*J356+Constantes!$D$9)</f>
        <v>11.779140016398841</v>
      </c>
      <c r="L356" s="120">
        <f>(Constantes!$D$12/0.8)*(0.00376*D356^2-0.0516*D356-6.967)</f>
        <v>-2.6657945999999995</v>
      </c>
      <c r="M356" s="12"/>
    </row>
    <row r="357" spans="2:13" x14ac:dyDescent="0.3">
      <c r="B357" s="11"/>
      <c r="C357" s="63">
        <v>352</v>
      </c>
      <c r="D357" s="63">
        <f>(Observaciones!D357+Observaciones!E357)/2</f>
        <v>6.4</v>
      </c>
      <c r="E357" s="120">
        <f t="shared" si="25"/>
        <v>0.96173610737939708</v>
      </c>
      <c r="F357" s="120">
        <f t="shared" si="26"/>
        <v>6.6361595220328126E-2</v>
      </c>
      <c r="G357" s="120">
        <f t="shared" si="27"/>
        <v>2.4858895999999997</v>
      </c>
      <c r="H357" s="120">
        <f>0.001013*Constantes!$D$6/(0.622*G357)</f>
        <v>4.8586683025728238E-2</v>
      </c>
      <c r="I357" s="120">
        <f t="shared" si="28"/>
        <v>0.29261935877885276</v>
      </c>
      <c r="J357" s="120">
        <f t="shared" si="29"/>
        <v>-0.40814811879394536</v>
      </c>
      <c r="K357" s="120">
        <f>(Constantes!$D$12/0.8)*(Constantes!$D$7*J357^2+Constantes!$D$8*J357+Constantes!$D$9)</f>
        <v>11.779181903360094</v>
      </c>
      <c r="L357" s="120">
        <f>(Constantes!$D$12/0.8)*(0.00376*D357^2-0.0516*D357-6.967)</f>
        <v>-2.6787113999999992</v>
      </c>
      <c r="M357" s="12"/>
    </row>
    <row r="358" spans="2:13" x14ac:dyDescent="0.3">
      <c r="B358" s="11"/>
      <c r="C358" s="63">
        <v>353</v>
      </c>
      <c r="D358" s="63">
        <f>(Observaciones!D358+Observaciones!E358)/2</f>
        <v>6.4</v>
      </c>
      <c r="E358" s="120">
        <f t="shared" si="25"/>
        <v>0.96173610737939708</v>
      </c>
      <c r="F358" s="120">
        <f t="shared" si="26"/>
        <v>6.6361595220328126E-2</v>
      </c>
      <c r="G358" s="120">
        <f t="shared" si="27"/>
        <v>2.4858895999999997</v>
      </c>
      <c r="H358" s="120">
        <f>0.001013*Constantes!$D$6/(0.622*G358)</f>
        <v>4.8586683025728238E-2</v>
      </c>
      <c r="I358" s="120">
        <f t="shared" si="28"/>
        <v>0.29261935877885276</v>
      </c>
      <c r="J358" s="120">
        <f t="shared" si="29"/>
        <v>-0.40854180367427867</v>
      </c>
      <c r="K358" s="120">
        <f>(Constantes!$D$12/0.8)*(Constantes!$D$7*J358^2+Constantes!$D$8*J358+Constantes!$D$9)</f>
        <v>11.779212146857947</v>
      </c>
      <c r="L358" s="120">
        <f>(Constantes!$D$12/0.8)*(0.00376*D358^2-0.0516*D358-6.967)</f>
        <v>-2.6787113999999992</v>
      </c>
      <c r="M358" s="12"/>
    </row>
    <row r="359" spans="2:13" x14ac:dyDescent="0.3">
      <c r="B359" s="11"/>
      <c r="C359" s="63">
        <v>354</v>
      </c>
      <c r="D359" s="63">
        <f>(Observaciones!D359+Observaciones!E359)/2</f>
        <v>5.5</v>
      </c>
      <c r="E359" s="120">
        <f t="shared" si="25"/>
        <v>0.90360844965772646</v>
      </c>
      <c r="F359" s="120">
        <f t="shared" si="26"/>
        <v>6.2813771829638612E-2</v>
      </c>
      <c r="G359" s="120">
        <f t="shared" si="27"/>
        <v>2.4880144999999998</v>
      </c>
      <c r="H359" s="120">
        <f>0.001013*Constantes!$D$6/(0.622*G359)</f>
        <v>4.8545187350055377E-2</v>
      </c>
      <c r="I359" s="120">
        <f t="shared" si="28"/>
        <v>0.28565862902483974</v>
      </c>
      <c r="J359" s="120">
        <f t="shared" si="29"/>
        <v>-0.40881442880112911</v>
      </c>
      <c r="K359" s="120">
        <f>(Constantes!$D$12/0.8)*(Constantes!$D$7*J359^2+Constantes!$D$8*J359+Constantes!$D$9)</f>
        <v>11.779232176179564</v>
      </c>
      <c r="L359" s="120">
        <f>(Constantes!$D$12/0.8)*(0.00376*D359^2-0.0516*D359-6.967)</f>
        <v>-2.6763974999999998</v>
      </c>
      <c r="M359" s="12"/>
    </row>
    <row r="360" spans="2:13" x14ac:dyDescent="0.3">
      <c r="B360" s="11"/>
      <c r="C360" s="63">
        <v>355</v>
      </c>
      <c r="D360" s="63">
        <f>(Observaciones!D360+Observaciones!E360)/2</f>
        <v>6.5</v>
      </c>
      <c r="E360" s="120">
        <f t="shared" si="25"/>
        <v>0.96839376835916013</v>
      </c>
      <c r="F360" s="120">
        <f t="shared" si="26"/>
        <v>6.6766181325348339E-2</v>
      </c>
      <c r="G360" s="120">
        <f t="shared" si="27"/>
        <v>2.4856534999999997</v>
      </c>
      <c r="H360" s="120">
        <f>0.001013*Constantes!$D$6/(0.622*G360)</f>
        <v>4.8591298035769816E-2</v>
      </c>
      <c r="I360" s="120">
        <f t="shared" si="28"/>
        <v>0.29338691261428851</v>
      </c>
      <c r="J360" s="120">
        <f t="shared" si="29"/>
        <v>-0.40896591338978777</v>
      </c>
      <c r="K360" s="120">
        <f>(Constantes!$D$12/0.8)*(Constantes!$D$7*J360^2+Constantes!$D$8*J360+Constantes!$D$9)</f>
        <v>11.779242982183773</v>
      </c>
      <c r="L360" s="120">
        <f>(Constantes!$D$12/0.8)*(0.00376*D360^2-0.0516*D360-6.967)</f>
        <v>-2.6788274999999997</v>
      </c>
      <c r="M360" s="12"/>
    </row>
    <row r="361" spans="2:13" x14ac:dyDescent="0.3">
      <c r="B361" s="11"/>
      <c r="C361" s="63">
        <v>356</v>
      </c>
      <c r="D361" s="63">
        <f>(Observaciones!D361+Observaciones!E361)/2</f>
        <v>6.9</v>
      </c>
      <c r="E361" s="120">
        <f t="shared" si="25"/>
        <v>0.99543224947116915</v>
      </c>
      <c r="F361" s="120">
        <f t="shared" si="26"/>
        <v>6.8405707891264905E-2</v>
      </c>
      <c r="G361" s="120">
        <f t="shared" si="27"/>
        <v>2.4847090999999999</v>
      </c>
      <c r="H361" s="120">
        <f>0.001013*Constantes!$D$6/(0.622*G361)</f>
        <v>4.8609766846410454E-2</v>
      </c>
      <c r="I361" s="120">
        <f t="shared" si="28"/>
        <v>0.29644493684108758</v>
      </c>
      <c r="J361" s="120">
        <f t="shared" si="29"/>
        <v>-0.40899621255210172</v>
      </c>
      <c r="K361" s="120">
        <f>(Constantes!$D$12/0.8)*(Constantes!$D$7*J361^2+Constantes!$D$8*J361+Constantes!$D$9)</f>
        <v>11.779245115826072</v>
      </c>
      <c r="L361" s="120">
        <f>(Constantes!$D$12/0.8)*(0.00376*D361^2-0.0516*D361-6.967)</f>
        <v>-2.6790098999999996</v>
      </c>
      <c r="M361" s="12"/>
    </row>
    <row r="362" spans="2:13" x14ac:dyDescent="0.3">
      <c r="B362" s="11"/>
      <c r="C362" s="63">
        <v>357</v>
      </c>
      <c r="D362" s="63">
        <f>(Observaciones!D362+Observaciones!E362)/2</f>
        <v>5.1999999999999993</v>
      </c>
      <c r="E362" s="120">
        <f t="shared" si="25"/>
        <v>0.88493303901287812</v>
      </c>
      <c r="F362" s="120">
        <f t="shared" si="26"/>
        <v>6.1667860029754905E-2</v>
      </c>
      <c r="G362" s="120">
        <f t="shared" si="27"/>
        <v>2.4887227999999997</v>
      </c>
      <c r="H362" s="120">
        <f>0.001013*Constantes!$D$6/(0.622*G362)</f>
        <v>4.8531371204601152E-2</v>
      </c>
      <c r="I362" s="120">
        <f t="shared" si="28"/>
        <v>0.2833181072479638</v>
      </c>
      <c r="J362" s="120">
        <f t="shared" si="29"/>
        <v>-0.40890531730977536</v>
      </c>
      <c r="K362" s="120">
        <f>(Constantes!$D$12/0.8)*(Constantes!$D$7*J362^2+Constantes!$D$8*J362+Constantes!$D$9)</f>
        <v>11.77923868733858</v>
      </c>
      <c r="L362" s="120">
        <f>(Constantes!$D$12/0.8)*(0.00376*D362^2-0.0516*D362-6.967)</f>
        <v>-2.6751185999999998</v>
      </c>
      <c r="M362" s="12"/>
    </row>
    <row r="363" spans="2:13" x14ac:dyDescent="0.3">
      <c r="B363" s="11"/>
      <c r="C363" s="63">
        <v>358</v>
      </c>
      <c r="D363" s="63">
        <f>(Observaciones!D363+Observaciones!E363)/2</f>
        <v>5.5</v>
      </c>
      <c r="E363" s="120">
        <f t="shared" si="25"/>
        <v>0.90360844965772646</v>
      </c>
      <c r="F363" s="120">
        <f t="shared" si="26"/>
        <v>6.2813771829638612E-2</v>
      </c>
      <c r="G363" s="120">
        <f t="shared" si="27"/>
        <v>2.4880144999999998</v>
      </c>
      <c r="H363" s="120">
        <f>0.001013*Constantes!$D$6/(0.622*G363)</f>
        <v>4.8545187350055377E-2</v>
      </c>
      <c r="I363" s="120">
        <f t="shared" si="28"/>
        <v>0.28565862902483974</v>
      </c>
      <c r="J363" s="120">
        <f t="shared" si="29"/>
        <v>-0.40869325459703054</v>
      </c>
      <c r="K363" s="120">
        <f>(Constantes!$D$12/0.8)*(Constantes!$D$7*J363^2+Constantes!$D$8*J363+Constantes!$D$9)</f>
        <v>11.779223366065965</v>
      </c>
      <c r="L363" s="120">
        <f>(Constantes!$D$12/0.8)*(0.00376*D363^2-0.0516*D363-6.967)</f>
        <v>-2.6763974999999998</v>
      </c>
      <c r="M363" s="12"/>
    </row>
    <row r="364" spans="2:13" x14ac:dyDescent="0.3">
      <c r="B364" s="11"/>
      <c r="C364" s="63">
        <v>359</v>
      </c>
      <c r="D364" s="63">
        <f>(Observaciones!D364+Observaciones!E364)/2</f>
        <v>5.4</v>
      </c>
      <c r="E364" s="120">
        <f t="shared" si="25"/>
        <v>0.89734507498222005</v>
      </c>
      <c r="F364" s="120">
        <f t="shared" si="26"/>
        <v>6.2429791566432663E-2</v>
      </c>
      <c r="G364" s="120">
        <f t="shared" si="27"/>
        <v>2.4882505999999998</v>
      </c>
      <c r="H364" s="120">
        <f>0.001013*Constantes!$D$6/(0.622*G364)</f>
        <v>4.8540581094265331E-2</v>
      </c>
      <c r="I364" s="120">
        <f t="shared" si="28"/>
        <v>0.28487954572282553</v>
      </c>
      <c r="J364" s="120">
        <f t="shared" si="29"/>
        <v>-0.40836008725262574</v>
      </c>
      <c r="K364" s="120">
        <f>(Constantes!$D$12/0.8)*(Constantes!$D$7*J364^2+Constantes!$D$8*J364+Constantes!$D$9)</f>
        <v>11.77919838095759</v>
      </c>
      <c r="L364" s="120">
        <f>(Constantes!$D$12/0.8)*(0.00376*D364^2-0.0516*D364-6.967)</f>
        <v>-2.6759993999999998</v>
      </c>
      <c r="M364" s="12"/>
    </row>
    <row r="365" spans="2:13" x14ac:dyDescent="0.3">
      <c r="B365" s="11"/>
      <c r="C365" s="63">
        <v>360</v>
      </c>
      <c r="D365" s="63">
        <f>(Observaciones!D365+Observaciones!E365)/2</f>
        <v>6.2</v>
      </c>
      <c r="E365" s="120">
        <f t="shared" si="25"/>
        <v>0.94854165981127081</v>
      </c>
      <c r="F365" s="120">
        <f t="shared" si="26"/>
        <v>6.5558715041284285E-2</v>
      </c>
      <c r="G365" s="120">
        <f t="shared" si="27"/>
        <v>2.4863618000000001</v>
      </c>
      <c r="H365" s="120">
        <f>0.001013*Constantes!$D$6/(0.622*G365)</f>
        <v>4.8577455635038451E-2</v>
      </c>
      <c r="I365" s="120">
        <f t="shared" si="28"/>
        <v>0.29108066300250851</v>
      </c>
      <c r="J365" s="120">
        <f t="shared" si="29"/>
        <v>-0.40790591400123555</v>
      </c>
      <c r="K365" s="120">
        <f>(Constantes!$D$12/0.8)*(Constantes!$D$7*J365^2+Constantes!$D$8*J365+Constantes!$D$9)</f>
        <v>11.779162521715209</v>
      </c>
      <c r="L365" s="120">
        <f>(Constantes!$D$12/0.8)*(0.00376*D365^2-0.0516*D365-6.967)</f>
        <v>-2.6783945999999994</v>
      </c>
      <c r="M365" s="12"/>
    </row>
    <row r="366" spans="2:13" x14ac:dyDescent="0.3">
      <c r="B366" s="11"/>
      <c r="C366" s="63">
        <v>361</v>
      </c>
      <c r="D366" s="63">
        <f>(Observaciones!D366+Observaciones!E366)/2</f>
        <v>7.7</v>
      </c>
      <c r="E366" s="120">
        <f t="shared" si="25"/>
        <v>1.0515114143762065</v>
      </c>
      <c r="F366" s="120">
        <f t="shared" si="26"/>
        <v>7.1788317802810406E-2</v>
      </c>
      <c r="G366" s="120">
        <f t="shared" si="27"/>
        <v>2.4828202999999998</v>
      </c>
      <c r="H366" s="120">
        <f>0.001013*Constantes!$D$6/(0.622*G366)</f>
        <v>4.8646746618011126E-2</v>
      </c>
      <c r="I366" s="120">
        <f t="shared" si="28"/>
        <v>0.30250049174814986</v>
      </c>
      <c r="J366" s="120">
        <f t="shared" si="29"/>
        <v>-0.40733086942419627</v>
      </c>
      <c r="K366" s="120">
        <f>(Constantes!$D$12/0.8)*(Constantes!$D$7*J366^2+Constantes!$D$8*J366+Constantes!$D$9)</f>
        <v>11.779114140594828</v>
      </c>
      <c r="L366" s="120">
        <f>(Constantes!$D$12/0.8)*(0.00376*D366^2-0.0516*D366-6.967)</f>
        <v>-2.6780210999999992</v>
      </c>
      <c r="M366" s="12"/>
    </row>
    <row r="367" spans="2:13" x14ac:dyDescent="0.3">
      <c r="B367" s="11"/>
      <c r="C367" s="63">
        <v>362</v>
      </c>
      <c r="D367" s="63">
        <f>(Observaciones!D367+Observaciones!E367)/2</f>
        <v>6.2</v>
      </c>
      <c r="E367" s="120">
        <f t="shared" si="25"/>
        <v>0.94854165981127081</v>
      </c>
      <c r="F367" s="120">
        <f t="shared" si="26"/>
        <v>6.5558715041284285E-2</v>
      </c>
      <c r="G367" s="120">
        <f t="shared" si="27"/>
        <v>2.4863618000000001</v>
      </c>
      <c r="H367" s="120">
        <f>0.001013*Constantes!$D$6/(0.622*G367)</f>
        <v>4.8577455635038451E-2</v>
      </c>
      <c r="I367" s="120">
        <f t="shared" si="28"/>
        <v>0.29108066300250851</v>
      </c>
      <c r="J367" s="120">
        <f t="shared" si="29"/>
        <v>-0.40663512391962631</v>
      </c>
      <c r="K367" s="120">
        <f>(Constantes!$D$12/0.8)*(Constantes!$D$7*J367^2+Constantes!$D$8*J367+Constantes!$D$9)</f>
        <v>11.779051154860465</v>
      </c>
      <c r="L367" s="120">
        <f>(Constantes!$D$12/0.8)*(0.00376*D367^2-0.0516*D367-6.967)</f>
        <v>-2.6783945999999994</v>
      </c>
      <c r="M367" s="12"/>
    </row>
    <row r="368" spans="2:13" x14ac:dyDescent="0.3">
      <c r="B368" s="11"/>
      <c r="C368" s="63">
        <v>363</v>
      </c>
      <c r="D368" s="63">
        <f>(Observaciones!D368+Observaciones!E368)/2</f>
        <v>7.2</v>
      </c>
      <c r="E368" s="120">
        <f t="shared" si="25"/>
        <v>1.0161453093242518</v>
      </c>
      <c r="F368" s="120">
        <f t="shared" si="26"/>
        <v>6.9657846489614608E-2</v>
      </c>
      <c r="G368" s="120">
        <f t="shared" si="27"/>
        <v>2.4840008</v>
      </c>
      <c r="H368" s="120">
        <f>0.001013*Constantes!$D$6/(0.622*G368)</f>
        <v>4.8623627670391391E-2</v>
      </c>
      <c r="I368" s="120">
        <f t="shared" si="28"/>
        <v>0.29872538467816745</v>
      </c>
      <c r="J368" s="120">
        <f t="shared" si="29"/>
        <v>-0.4058188836519343</v>
      </c>
      <c r="K368" s="120">
        <f>(Constantes!$D$12/0.8)*(Constantes!$D$7*J368^2+Constantes!$D$8*J368+Constantes!$D$9)</f>
        <v>11.778971049886756</v>
      </c>
      <c r="L368" s="120">
        <f>(Constantes!$D$12/0.8)*(0.00376*D368^2-0.0516*D368-6.967)</f>
        <v>-2.6788505999999992</v>
      </c>
      <c r="M368" s="12"/>
    </row>
    <row r="369" spans="2:13" x14ac:dyDescent="0.3">
      <c r="B369" s="11"/>
      <c r="C369" s="63">
        <v>364</v>
      </c>
      <c r="D369" s="63">
        <f>(Observaciones!D369+Observaciones!E369)/2</f>
        <v>4.8000000000000007</v>
      </c>
      <c r="E369" s="120">
        <f t="shared" si="25"/>
        <v>0.86056222657343806</v>
      </c>
      <c r="F369" s="120">
        <f t="shared" si="26"/>
        <v>6.0167872375456809E-2</v>
      </c>
      <c r="G369" s="120">
        <f t="shared" si="27"/>
        <v>2.4896672</v>
      </c>
      <c r="H369" s="120">
        <f>0.001013*Constantes!$D$6/(0.622*G369)</f>
        <v>4.851296190597456E-2</v>
      </c>
      <c r="I369" s="120">
        <f t="shared" si="28"/>
        <v>0.28018245624068705</v>
      </c>
      <c r="J369" s="120">
        <f t="shared" si="29"/>
        <v>-0.40488239049072738</v>
      </c>
      <c r="K369" s="120">
        <f>(Constantes!$D$12/0.8)*(Constantes!$D$7*J369^2+Constantes!$D$8*J369+Constantes!$D$9)</f>
        <v>11.77887088290654</v>
      </c>
      <c r="L369" s="120">
        <f>(Constantes!$D$12/0.8)*(0.00376*D369^2-0.0516*D369-6.967)</f>
        <v>-2.6730185999999994</v>
      </c>
      <c r="M369" s="12"/>
    </row>
    <row r="370" spans="2:13" ht="18.75" customHeight="1" x14ac:dyDescent="0.3">
      <c r="B370" s="11"/>
      <c r="C370" s="63">
        <v>365</v>
      </c>
      <c r="D370" s="63">
        <f>(Observaciones!D370+Observaciones!E370)/2</f>
        <v>7.6</v>
      </c>
      <c r="E370" s="120">
        <f t="shared" si="25"/>
        <v>1.0443527390237508</v>
      </c>
      <c r="F370" s="120">
        <f t="shared" si="26"/>
        <v>7.1357823311676297E-2</v>
      </c>
      <c r="G370" s="120">
        <f t="shared" si="27"/>
        <v>2.4830563999999997</v>
      </c>
      <c r="H370" s="120">
        <f>0.001013*Constantes!$D$6/(0.622*G370)</f>
        <v>4.8642121069885629E-2</v>
      </c>
      <c r="I370" s="120">
        <f t="shared" si="28"/>
        <v>0.30174807629971534</v>
      </c>
      <c r="J370" s="120">
        <f t="shared" si="29"/>
        <v>-0.40382592193914041</v>
      </c>
      <c r="K370" s="120">
        <f>(Constantes!$D$12/0.8)*(Constantes!$D$7*J370^2+Constantes!$D$8*J370+Constantes!$D$9)</f>
        <v>11.778747287398769</v>
      </c>
      <c r="L370" s="120">
        <f>(Constantes!$D$12/0.8)*(0.00376*D370^2-0.0516*D370-6.967)</f>
        <v>-2.6782433999999995</v>
      </c>
      <c r="M370" s="12"/>
    </row>
    <row r="371" spans="2:13" ht="18.75" customHeight="1" x14ac:dyDescent="0.3">
      <c r="B371" s="11"/>
      <c r="C371" s="72">
        <v>366</v>
      </c>
      <c r="D371" s="63">
        <f>(Observaciones!D371+Observaciones!E371)/2</f>
        <v>8.1999999999999993</v>
      </c>
      <c r="E371" s="120">
        <f t="shared" ref="E371:E434" si="30">EXP((16.78*D371-116.9)/(D371+237.3))</f>
        <v>1.0879567824826075</v>
      </c>
      <c r="F371" s="120">
        <f t="shared" ref="F371:F434" si="31">4098*E371/((D371+237.3)^2)</f>
        <v>7.3974255866098543E-2</v>
      </c>
      <c r="G371" s="120">
        <f t="shared" ref="G371:G434" si="32">2.501-0.002361*D371</f>
        <v>2.4816398</v>
      </c>
      <c r="H371" s="120">
        <f>0.001013*Constantes!$D$6/(0.622*G371)</f>
        <v>4.866988756069851E-2</v>
      </c>
      <c r="I371" s="120">
        <f t="shared" ref="I371:I434" si="33">IF(D371&gt;0,1.26*F371/(G371*(F371+H371)),0)</f>
        <v>0.30624259081050231</v>
      </c>
      <c r="J371" s="120">
        <f t="shared" ref="J371:J434" si="34">0.409*SIN(2*PI()*(C371-82)/365)</f>
        <v>-0.40264979105160575</v>
      </c>
      <c r="K371" s="120">
        <f>(Constantes!$D$12/0.8)*(Constantes!$D$7*J371^2+Constantes!$D$8*J371+Constantes!$D$9)</f>
        <v>11.778596478111242</v>
      </c>
      <c r="L371" s="120">
        <f>(Constantes!$D$12/0.8)*(0.00376*D371^2-0.0516*D371-6.967)</f>
        <v>-2.6764865999999992</v>
      </c>
      <c r="M371" s="12"/>
    </row>
    <row r="372" spans="2:13" ht="18.75" customHeight="1" x14ac:dyDescent="0.3">
      <c r="B372" s="11"/>
      <c r="C372" s="72">
        <v>367</v>
      </c>
      <c r="D372" s="63">
        <f>(Observaciones!D372+Observaciones!E372)/2</f>
        <v>5.3</v>
      </c>
      <c r="E372" s="120">
        <f t="shared" si="30"/>
        <v>0.8911200050543554</v>
      </c>
      <c r="F372" s="120">
        <f t="shared" si="31"/>
        <v>6.2047823841482788E-2</v>
      </c>
      <c r="G372" s="120">
        <f t="shared" si="32"/>
        <v>2.4884866999999997</v>
      </c>
      <c r="H372" s="120">
        <f>0.001013*Constantes!$D$6/(0.622*G372)</f>
        <v>4.8535975712530176E-2</v>
      </c>
      <c r="I372" s="120">
        <f t="shared" si="33"/>
        <v>0.28409936810792097</v>
      </c>
      <c r="J372" s="120">
        <f t="shared" si="34"/>
        <v>-0.40135434634108819</v>
      </c>
      <c r="K372" s="120">
        <f>(Constantes!$D$12/0.8)*(Constantes!$D$7*J372^2+Constantes!$D$8*J372+Constantes!$D$9)</f>
        <v>11.778414256711955</v>
      </c>
      <c r="L372" s="120">
        <f>(Constantes!$D$12/0.8)*(0.00376*D372^2-0.0516*D372-6.967)</f>
        <v>-2.6755730999999994</v>
      </c>
      <c r="M372" s="12"/>
    </row>
    <row r="373" spans="2:13" ht="18.75" customHeight="1" x14ac:dyDescent="0.3">
      <c r="B373" s="11"/>
      <c r="C373" s="72">
        <v>368</v>
      </c>
      <c r="D373" s="63">
        <f>(Observaciones!D373+Observaciones!E373)/2</f>
        <v>4.9000000000000004</v>
      </c>
      <c r="E373" s="120">
        <f t="shared" si="30"/>
        <v>0.86659876849717865</v>
      </c>
      <c r="F373" s="120">
        <f t="shared" si="31"/>
        <v>6.0539906235598358E-2</v>
      </c>
      <c r="G373" s="120">
        <f t="shared" si="32"/>
        <v>2.4894311</v>
      </c>
      <c r="H373" s="120">
        <f>0.001013*Constantes!$D$6/(0.622*G373)</f>
        <v>4.8517562921164735E-2</v>
      </c>
      <c r="I373" s="120">
        <f t="shared" si="33"/>
        <v>0.28096793738836995</v>
      </c>
      <c r="J373" s="120">
        <f t="shared" si="34"/>
        <v>-0.39993997167581363</v>
      </c>
      <c r="K373" s="120">
        <f>(Constantes!$D$12/0.8)*(Constantes!$D$7*J373^2+Constantes!$D$8*J373+Constantes!$D$9)</f>
        <v>11.778196018061966</v>
      </c>
      <c r="L373" s="120">
        <f>(Constantes!$D$12/0.8)*(0.00376*D373^2-0.0516*D373-6.967)</f>
        <v>-2.6735858999999995</v>
      </c>
      <c r="M373" s="12"/>
    </row>
    <row r="374" spans="2:13" ht="18.75" customHeight="1" x14ac:dyDescent="0.3">
      <c r="B374" s="11"/>
      <c r="C374" s="72">
        <v>369</v>
      </c>
      <c r="D374" s="63">
        <f>(Observaciones!D374+Observaciones!E374)/2</f>
        <v>4.4000000000000004</v>
      </c>
      <c r="E374" s="120">
        <f t="shared" si="30"/>
        <v>0.83678523020110962</v>
      </c>
      <c r="F374" s="120">
        <f t="shared" si="31"/>
        <v>5.8699264456482256E-2</v>
      </c>
      <c r="G374" s="120">
        <f t="shared" si="32"/>
        <v>2.4906115999999998</v>
      </c>
      <c r="H374" s="120">
        <f>0.001013*Constantes!$D$6/(0.622*G374)</f>
        <v>4.8494566568369937E-2</v>
      </c>
      <c r="I374" s="120">
        <f t="shared" si="33"/>
        <v>0.2770303848497464</v>
      </c>
      <c r="J374" s="120">
        <f t="shared" si="34"/>
        <v>-0.39840708616552001</v>
      </c>
      <c r="K374" s="120">
        <f>(Constantes!$D$12/0.8)*(Constantes!$D$7*J374^2+Constantes!$D$8*J374+Constantes!$D$9)</f>
        <v>11.777936757102003</v>
      </c>
      <c r="L374" s="120">
        <f>(Constantes!$D$12/0.8)*(0.00376*D374^2-0.0516*D374-6.967)</f>
        <v>-2.6704673999999993</v>
      </c>
      <c r="M374" s="12"/>
    </row>
    <row r="375" spans="2:13" ht="18.75" customHeight="1" x14ac:dyDescent="0.3">
      <c r="B375" s="11"/>
      <c r="C375" s="72">
        <v>370</v>
      </c>
      <c r="D375" s="63">
        <f>(Observaciones!D375+Observaciones!E375)/2</f>
        <v>7.2</v>
      </c>
      <c r="E375" s="120">
        <f t="shared" si="30"/>
        <v>1.0161453093242518</v>
      </c>
      <c r="F375" s="120">
        <f t="shared" si="31"/>
        <v>6.9657846489614608E-2</v>
      </c>
      <c r="G375" s="120">
        <f t="shared" si="32"/>
        <v>2.4840008</v>
      </c>
      <c r="H375" s="120">
        <f>0.001013*Constantes!$D$6/(0.622*G375)</f>
        <v>4.8623627670391391E-2</v>
      </c>
      <c r="I375" s="120">
        <f t="shared" si="33"/>
        <v>0.29872538467816745</v>
      </c>
      <c r="J375" s="120">
        <f t="shared" si="34"/>
        <v>-0.39675614403726633</v>
      </c>
      <c r="K375" s="120">
        <f>(Constantes!$D$12/0.8)*(Constantes!$D$7*J375^2+Constantes!$D$8*J375+Constantes!$D$9)</f>
        <v>11.777631076344202</v>
      </c>
      <c r="L375" s="120">
        <f>(Constantes!$D$12/0.8)*(0.00376*D375^2-0.0516*D375-6.967)</f>
        <v>-2.6788505999999992</v>
      </c>
      <c r="M375" s="12"/>
    </row>
    <row r="376" spans="2:13" ht="18.75" customHeight="1" x14ac:dyDescent="0.3">
      <c r="B376" s="11"/>
      <c r="C376" s="72">
        <v>371</v>
      </c>
      <c r="D376" s="63">
        <f>(Observaciones!D376+Observaciones!E376)/2</f>
        <v>7.2</v>
      </c>
      <c r="E376" s="120">
        <f t="shared" si="30"/>
        <v>1.0161453093242518</v>
      </c>
      <c r="F376" s="120">
        <f t="shared" si="31"/>
        <v>6.9657846489614608E-2</v>
      </c>
      <c r="G376" s="120">
        <f t="shared" si="32"/>
        <v>2.4840008</v>
      </c>
      <c r="H376" s="120">
        <f>0.001013*Constantes!$D$6/(0.622*G376)</f>
        <v>4.8623627670391391E-2</v>
      </c>
      <c r="I376" s="120">
        <f t="shared" si="33"/>
        <v>0.29872538467816745</v>
      </c>
      <c r="J376" s="120">
        <f t="shared" si="34"/>
        <v>-0.39498763450083568</v>
      </c>
      <c r="K376" s="120">
        <f>(Constantes!$D$12/0.8)*(Constantes!$D$7*J376^2+Constantes!$D$8*J376+Constantes!$D$9)</f>
        <v>11.777273193959651</v>
      </c>
      <c r="L376" s="120">
        <f>(Constantes!$D$12/0.8)*(0.00376*D376^2-0.0516*D376-6.967)</f>
        <v>-2.6788505999999992</v>
      </c>
      <c r="M376" s="12"/>
    </row>
    <row r="377" spans="2:13" ht="18.75" customHeight="1" x14ac:dyDescent="0.3">
      <c r="B377" s="11"/>
      <c r="C377" s="72">
        <v>372</v>
      </c>
      <c r="D377" s="63">
        <f>(Observaciones!D377+Observaciones!E377)/2</f>
        <v>7.1000000000000005</v>
      </c>
      <c r="E377" s="120">
        <f t="shared" si="30"/>
        <v>1.0091991741634025</v>
      </c>
      <c r="F377" s="120">
        <f t="shared" si="31"/>
        <v>6.9238306573324693E-2</v>
      </c>
      <c r="G377" s="120">
        <f t="shared" si="32"/>
        <v>2.4842369</v>
      </c>
      <c r="H377" s="120">
        <f>0.001013*Constantes!$D$6/(0.622*G377)</f>
        <v>4.8619006517516244E-2</v>
      </c>
      <c r="I377" s="120">
        <f t="shared" si="33"/>
        <v>0.29796649909103473</v>
      </c>
      <c r="J377" s="120">
        <f t="shared" si="34"/>
        <v>-0.39310208160377097</v>
      </c>
      <c r="K377" s="120">
        <f>(Constantes!$D$12/0.8)*(Constantes!$D$7*J377^2+Constantes!$D$8*J377+Constantes!$D$9)</f>
        <v>11.776856952451634</v>
      </c>
      <c r="L377" s="120">
        <f>(Constantes!$D$12/0.8)*(0.00376*D377^2-0.0516*D377-6.967)</f>
        <v>-2.6789318999999994</v>
      </c>
      <c r="M377" s="12"/>
    </row>
    <row r="378" spans="2:13" ht="18.75" customHeight="1" x14ac:dyDescent="0.3">
      <c r="B378" s="11"/>
      <c r="C378" s="72">
        <v>373</v>
      </c>
      <c r="D378" s="63">
        <f>(Observaciones!D378+Observaciones!E378)/2</f>
        <v>6.1</v>
      </c>
      <c r="E378" s="120">
        <f t="shared" si="30"/>
        <v>0.94200445485921169</v>
      </c>
      <c r="F378" s="120">
        <f t="shared" si="31"/>
        <v>6.5160403190035326E-2</v>
      </c>
      <c r="G378" s="120">
        <f t="shared" si="32"/>
        <v>2.4865979</v>
      </c>
      <c r="H378" s="120">
        <f>0.001013*Constantes!$D$6/(0.622*G378)</f>
        <v>4.8572843253890934E-2</v>
      </c>
      <c r="I378" s="120">
        <f t="shared" si="33"/>
        <v>0.29030954125473435</v>
      </c>
      <c r="J378" s="120">
        <f t="shared" si="34"/>
        <v>-0.39110004407608945</v>
      </c>
      <c r="K378" s="120">
        <f>(Constantes!$D$12/0.8)*(Constantes!$D$7*J378^2+Constantes!$D$8*J378+Constantes!$D$9)</f>
        <v>11.776375827903779</v>
      </c>
      <c r="L378" s="120">
        <f>(Constantes!$D$12/0.8)*(0.00376*D378^2-0.0516*D378-6.967)</f>
        <v>-2.6781938999999997</v>
      </c>
      <c r="M378" s="12"/>
    </row>
    <row r="379" spans="2:13" ht="18.75" customHeight="1" x14ac:dyDescent="0.3">
      <c r="B379" s="11"/>
      <c r="C379" s="72">
        <v>374</v>
      </c>
      <c r="D379" s="63">
        <f>(Observaciones!D379+Observaciones!E379)/2</f>
        <v>5.5</v>
      </c>
      <c r="E379" s="120">
        <f t="shared" si="30"/>
        <v>0.90360844965772646</v>
      </c>
      <c r="F379" s="120">
        <f t="shared" si="31"/>
        <v>6.2813771829638612E-2</v>
      </c>
      <c r="G379" s="120">
        <f t="shared" si="32"/>
        <v>2.4880144999999998</v>
      </c>
      <c r="H379" s="120">
        <f>0.001013*Constantes!$D$6/(0.622*G379)</f>
        <v>4.8545187350055377E-2</v>
      </c>
      <c r="I379" s="120">
        <f t="shared" si="33"/>
        <v>0.28565862902483974</v>
      </c>
      <c r="J379" s="120">
        <f t="shared" si="34"/>
        <v>-0.38898211516471781</v>
      </c>
      <c r="K379" s="120">
        <f>(Constantes!$D$12/0.8)*(Constantes!$D$7*J379^2+Constantes!$D$8*J379+Constantes!$D$9)</f>
        <v>11.77582293979156</v>
      </c>
      <c r="L379" s="120">
        <f>(Constantes!$D$12/0.8)*(0.00376*D379^2-0.0516*D379-6.967)</f>
        <v>-2.6763974999999998</v>
      </c>
      <c r="M379" s="12"/>
    </row>
    <row r="380" spans="2:13" ht="18.75" customHeight="1" x14ac:dyDescent="0.3">
      <c r="B380" s="11"/>
      <c r="C380" s="72">
        <v>375</v>
      </c>
      <c r="D380" s="63">
        <f>(Observaciones!D380+Observaciones!E380)/2</f>
        <v>6.7</v>
      </c>
      <c r="E380" s="120">
        <f t="shared" si="30"/>
        <v>0.98183101730388156</v>
      </c>
      <c r="F380" s="120">
        <f t="shared" si="31"/>
        <v>6.7581690219552987E-2</v>
      </c>
      <c r="G380" s="120">
        <f t="shared" si="32"/>
        <v>2.4851812999999998</v>
      </c>
      <c r="H380" s="120">
        <f>0.001013*Constantes!$D$6/(0.622*G380)</f>
        <v>4.8600530686495329E-2</v>
      </c>
      <c r="I380" s="120">
        <f t="shared" si="33"/>
        <v>0.29491838247160718</v>
      </c>
      <c r="J380" s="120">
        <f t="shared" si="34"/>
        <v>-0.38674892245770137</v>
      </c>
      <c r="K380" s="120">
        <f>(Constantes!$D$12/0.8)*(Constantes!$D$7*J380^2+Constantes!$D$8*J380+Constantes!$D$9)</f>
        <v>11.775191061344888</v>
      </c>
      <c r="L380" s="120">
        <f>(Constantes!$D$12/0.8)*(0.00376*D380^2-0.0516*D380-6.967)</f>
        <v>-2.6789750999999993</v>
      </c>
      <c r="M380" s="12"/>
    </row>
    <row r="381" spans="2:13" ht="18.75" customHeight="1" x14ac:dyDescent="0.3">
      <c r="B381" s="11"/>
      <c r="C381" s="72">
        <v>376</v>
      </c>
      <c r="D381" s="63">
        <f>(Observaciones!D381+Observaciones!E381)/2</f>
        <v>4.5999999999999996</v>
      </c>
      <c r="E381" s="120">
        <f t="shared" si="30"/>
        <v>0.84860028432540868</v>
      </c>
      <c r="F381" s="120">
        <f t="shared" si="31"/>
        <v>5.9429679792546375E-2</v>
      </c>
      <c r="G381" s="120">
        <f t="shared" si="32"/>
        <v>2.4901393999999999</v>
      </c>
      <c r="H381" s="120">
        <f>0.001013*Constantes!$D$6/(0.622*G381)</f>
        <v>4.8503762493037277E-2</v>
      </c>
      <c r="I381" s="120">
        <f t="shared" si="33"/>
        <v>0.27860842641973371</v>
      </c>
      <c r="J381" s="120">
        <f t="shared" si="34"/>
        <v>-0.38440112769823515</v>
      </c>
      <c r="K381" s="120">
        <f>(Constantes!$D$12/0.8)*(Constantes!$D$7*J381^2+Constantes!$D$8*J381+Constantes!$D$9)</f>
        <v>11.774472630448908</v>
      </c>
      <c r="L381" s="120">
        <f>(Constantes!$D$12/0.8)*(0.00376*D381^2-0.0516*D381-6.967)</f>
        <v>-2.6717993999999994</v>
      </c>
      <c r="M381" s="12"/>
    </row>
    <row r="382" spans="2:13" ht="18.75" customHeight="1" x14ac:dyDescent="0.3">
      <c r="B382" s="11"/>
      <c r="C382" s="72">
        <v>377</v>
      </c>
      <c r="D382" s="63">
        <f>(Observaciones!D382+Observaciones!E382)/2</f>
        <v>4.3</v>
      </c>
      <c r="E382" s="120">
        <f t="shared" si="30"/>
        <v>0.83093230159017306</v>
      </c>
      <c r="F382" s="120">
        <f t="shared" si="31"/>
        <v>5.8336952256694614E-2</v>
      </c>
      <c r="G382" s="120">
        <f t="shared" si="32"/>
        <v>2.4908476999999998</v>
      </c>
      <c r="H382" s="120">
        <f>0.001013*Constantes!$D$6/(0.622*G382)</f>
        <v>4.848996991351754E-2</v>
      </c>
      <c r="I382" s="120">
        <f t="shared" si="33"/>
        <v>0.27623988938520849</v>
      </c>
      <c r="J382" s="120">
        <f t="shared" si="34"/>
        <v>-0.38193942658857638</v>
      </c>
      <c r="K382" s="120">
        <f>(Constantes!$D$12/0.8)*(Constantes!$D$7*J382^2+Constantes!$D$8*J382+Constantes!$D$9)</f>
        <v>11.773659761069329</v>
      </c>
      <c r="L382" s="120">
        <f>(Constantes!$D$12/0.8)*(0.00376*D382^2-0.0516*D382-6.967)</f>
        <v>-2.6697590999999994</v>
      </c>
      <c r="M382" s="12"/>
    </row>
    <row r="383" spans="2:13" ht="18.75" customHeight="1" x14ac:dyDescent="0.3">
      <c r="B383" s="11"/>
      <c r="C383" s="72">
        <v>378</v>
      </c>
      <c r="D383" s="63">
        <f>(Observaciones!D383+Observaciones!E383)/2</f>
        <v>5.7</v>
      </c>
      <c r="E383" s="120">
        <f t="shared" si="30"/>
        <v>0.9162509210196762</v>
      </c>
      <c r="F383" s="120">
        <f t="shared" si="31"/>
        <v>6.358780460869165E-2</v>
      </c>
      <c r="G383" s="120">
        <f t="shared" si="32"/>
        <v>2.4875422999999999</v>
      </c>
      <c r="H383" s="120">
        <f>0.001013*Constantes!$D$6/(0.622*G383)</f>
        <v>4.8554402484795679E-2</v>
      </c>
      <c r="I383" s="120">
        <f t="shared" si="33"/>
        <v>0.28721346892523625</v>
      </c>
      <c r="J383" s="120">
        <f t="shared" si="34"/>
        <v>-0.37936454858389135</v>
      </c>
      <c r="K383" s="120">
        <f>(Constantes!$D$12/0.8)*(Constantes!$D$7*J383^2+Constantes!$D$8*J383+Constantes!$D$9)</f>
        <v>11.772744255188057</v>
      </c>
      <c r="L383" s="120">
        <f>(Constantes!$D$12/0.8)*(0.00376*D383^2-0.0516*D383-6.967)</f>
        <v>-2.6771090999999996</v>
      </c>
      <c r="M383" s="12"/>
    </row>
    <row r="384" spans="2:13" ht="18.75" customHeight="1" x14ac:dyDescent="0.3">
      <c r="B384" s="11"/>
      <c r="C384" s="72">
        <v>379</v>
      </c>
      <c r="D384" s="63">
        <f>(Observaciones!D384+Observaciones!E384)/2</f>
        <v>4.2</v>
      </c>
      <c r="E384" s="120">
        <f t="shared" si="30"/>
        <v>0.82511551517269466</v>
      </c>
      <c r="F384" s="120">
        <f t="shared" si="31"/>
        <v>5.797655922358453E-2</v>
      </c>
      <c r="G384" s="120">
        <f t="shared" si="32"/>
        <v>2.4910837999999997</v>
      </c>
      <c r="H384" s="120">
        <f>0.001013*Constantes!$D$6/(0.622*G384)</f>
        <v>4.8485374129988865E-2</v>
      </c>
      <c r="I384" s="120">
        <f t="shared" si="33"/>
        <v>0.27544842685092108</v>
      </c>
      <c r="J384" s="120">
        <f t="shared" si="34"/>
        <v>-0.37667725667610352</v>
      </c>
      <c r="K384" s="120">
        <f>(Constantes!$D$12/0.8)*(Constantes!$D$7*J384^2+Constantes!$D$8*J384+Constantes!$D$9)</f>
        <v>11.771717615234207</v>
      </c>
      <c r="L384" s="120">
        <f>(Constantes!$D$12/0.8)*(0.00376*D384^2-0.0516*D384-6.967)</f>
        <v>-2.6690225999999995</v>
      </c>
      <c r="M384" s="12"/>
    </row>
    <row r="385" spans="2:13" ht="18.75" customHeight="1" x14ac:dyDescent="0.3">
      <c r="B385" s="11"/>
      <c r="C385" s="72">
        <v>380</v>
      </c>
      <c r="D385" s="63">
        <f>(Observaciones!D385+Observaciones!E385)/2</f>
        <v>4.6999999999999993</v>
      </c>
      <c r="E385" s="120">
        <f t="shared" si="30"/>
        <v>0.85456279709437755</v>
      </c>
      <c r="F385" s="120">
        <f t="shared" si="31"/>
        <v>5.9797799714718242E-2</v>
      </c>
      <c r="G385" s="120">
        <f t="shared" si="32"/>
        <v>2.4899032999999999</v>
      </c>
      <c r="H385" s="120">
        <f>0.001013*Constantes!$D$6/(0.622*G385)</f>
        <v>4.8508361763348141E-2</v>
      </c>
      <c r="I385" s="120">
        <f t="shared" si="33"/>
        <v>0.27939594869492862</v>
      </c>
      <c r="J385" s="120">
        <f t="shared" si="34"/>
        <v>-0.37387834716780144</v>
      </c>
      <c r="K385" s="120">
        <f>(Constantes!$D$12/0.8)*(Constantes!$D$7*J385^2+Constantes!$D$8*J385+Constantes!$D$9)</f>
        <v>11.770571056994948</v>
      </c>
      <c r="L385" s="120">
        <f>(Constantes!$D$12/0.8)*(0.00376*D385^2-0.0516*D385-6.967)</f>
        <v>-2.6724230999999996</v>
      </c>
      <c r="M385" s="12"/>
    </row>
    <row r="386" spans="2:13" ht="18.75" customHeight="1" x14ac:dyDescent="0.3">
      <c r="B386" s="11"/>
      <c r="C386" s="72">
        <v>381</v>
      </c>
      <c r="D386" s="63">
        <f>(Observaciones!D386+Observaciones!E386)/2</f>
        <v>6</v>
      </c>
      <c r="E386" s="120">
        <f t="shared" si="30"/>
        <v>0.93550698503161778</v>
      </c>
      <c r="F386" s="120">
        <f t="shared" si="31"/>
        <v>6.4764165026061693E-2</v>
      </c>
      <c r="G386" s="120">
        <f t="shared" si="32"/>
        <v>2.486834</v>
      </c>
      <c r="H386" s="120">
        <f>0.001013*Constantes!$D$6/(0.622*G386)</f>
        <v>4.8568231748542266E-2</v>
      </c>
      <c r="I386" s="120">
        <f t="shared" si="33"/>
        <v>0.28953725056779078</v>
      </c>
      <c r="J386" s="120">
        <f t="shared" si="34"/>
        <v>-0.37096864943627816</v>
      </c>
      <c r="K386" s="120">
        <f>(Constantes!$D$12/0.8)*(Constantes!$D$7*J386^2+Constantes!$D$8*J386+Constantes!$D$9)</f>
        <v>11.769295522990042</v>
      </c>
      <c r="L386" s="120">
        <f>(Constantes!$D$12/0.8)*(0.00376*D386^2-0.0516*D386-6.967)</f>
        <v>-2.6779649999999995</v>
      </c>
      <c r="M386" s="12"/>
    </row>
    <row r="387" spans="2:13" ht="18.75" customHeight="1" x14ac:dyDescent="0.3">
      <c r="B387" s="11"/>
      <c r="C387" s="72">
        <v>382</v>
      </c>
      <c r="D387" s="63">
        <f>(Observaciones!D387+Observaciones!E387)/2</f>
        <v>5.9</v>
      </c>
      <c r="E387" s="120">
        <f t="shared" si="30"/>
        <v>0.9290490433608416</v>
      </c>
      <c r="F387" s="120">
        <f t="shared" si="31"/>
        <v>6.4369991730543294E-2</v>
      </c>
      <c r="G387" s="120">
        <f t="shared" si="32"/>
        <v>2.4870701</v>
      </c>
      <c r="H387" s="120">
        <f>0.001013*Constantes!$D$6/(0.622*G387)</f>
        <v>4.8563621118743031E-2</v>
      </c>
      <c r="I387" s="120">
        <f t="shared" si="33"/>
        <v>0.28876380129570045</v>
      </c>
      <c r="J387" s="120">
        <f t="shared" si="34"/>
        <v>-0.36794902568776749</v>
      </c>
      <c r="K387" s="120">
        <f>(Constantes!$D$12/0.8)*(Constantes!$D$7*J387^2+Constantes!$D$8*J387+Constantes!$D$9)</f>
        <v>11.767881696293363</v>
      </c>
      <c r="L387" s="120">
        <f>(Constantes!$D$12/0.8)*(0.00376*D387^2-0.0516*D387-6.967)</f>
        <v>-2.6777078999999997</v>
      </c>
      <c r="M387" s="12"/>
    </row>
    <row r="388" spans="2:13" ht="18.75" customHeight="1" x14ac:dyDescent="0.3">
      <c r="B388" s="11"/>
      <c r="C388" s="72">
        <v>383</v>
      </c>
      <c r="D388" s="63">
        <f>(Observaciones!D388+Observaciones!E388)/2</f>
        <v>6.2</v>
      </c>
      <c r="E388" s="120">
        <f t="shared" si="30"/>
        <v>0.94854165981127081</v>
      </c>
      <c r="F388" s="120">
        <f t="shared" si="31"/>
        <v>6.5558715041284285E-2</v>
      </c>
      <c r="G388" s="120">
        <f t="shared" si="32"/>
        <v>2.4863618000000001</v>
      </c>
      <c r="H388" s="120">
        <f>0.001013*Constantes!$D$6/(0.622*G388)</f>
        <v>4.8577455635038451E-2</v>
      </c>
      <c r="I388" s="120">
        <f t="shared" si="33"/>
        <v>0.29108066300250851</v>
      </c>
      <c r="J388" s="120">
        <f t="shared" si="34"/>
        <v>-0.36482037070195539</v>
      </c>
      <c r="K388" s="120">
        <f>(Constantes!$D$12/0.8)*(Constantes!$D$7*J388^2+Constantes!$D$8*J388+Constantes!$D$9)</f>
        <v>11.766320014784077</v>
      </c>
      <c r="L388" s="120">
        <f>(Constantes!$D$12/0.8)*(0.00376*D388^2-0.0516*D388-6.967)</f>
        <v>-2.6783945999999994</v>
      </c>
      <c r="M388" s="12"/>
    </row>
    <row r="389" spans="2:13" ht="18.75" customHeight="1" x14ac:dyDescent="0.3">
      <c r="B389" s="11"/>
      <c r="C389" s="72">
        <v>384</v>
      </c>
      <c r="D389" s="63">
        <f>(Observaciones!D389+Observaciones!E389)/2</f>
        <v>5.6</v>
      </c>
      <c r="E389" s="120">
        <f t="shared" si="30"/>
        <v>0.90991033080617656</v>
      </c>
      <c r="F389" s="120">
        <f t="shared" si="31"/>
        <v>6.3199773283672295E-2</v>
      </c>
      <c r="G389" s="120">
        <f t="shared" si="32"/>
        <v>2.4877783999999998</v>
      </c>
      <c r="H389" s="120">
        <f>0.001013*Constantes!$D$6/(0.622*G389)</f>
        <v>4.8549794480149178E-2</v>
      </c>
      <c r="I389" s="120">
        <f t="shared" si="33"/>
        <v>0.28643660704734913</v>
      </c>
      <c r="J389" s="120">
        <f t="shared" si="34"/>
        <v>-0.36158361156683572</v>
      </c>
      <c r="K389" s="120">
        <f>(Constantes!$D$12/0.8)*(Constantes!$D$7*J389^2+Constantes!$D$8*J389+Constantes!$D$9)</f>
        <v>11.764600685809638</v>
      </c>
      <c r="L389" s="120">
        <f>(Constantes!$D$12/0.8)*(0.00376*D389^2-0.0516*D389-6.967)</f>
        <v>-2.6767673999999992</v>
      </c>
      <c r="M389" s="12"/>
    </row>
    <row r="390" spans="2:13" ht="18.75" customHeight="1" x14ac:dyDescent="0.3">
      <c r="B390" s="11"/>
      <c r="C390" s="72">
        <v>385</v>
      </c>
      <c r="D390" s="63">
        <f>(Observaciones!D390+Observaciones!E390)/2</f>
        <v>5.6</v>
      </c>
      <c r="E390" s="120">
        <f t="shared" si="30"/>
        <v>0.90991033080617656</v>
      </c>
      <c r="F390" s="120">
        <f t="shared" si="31"/>
        <v>6.3199773283672295E-2</v>
      </c>
      <c r="G390" s="120">
        <f t="shared" si="32"/>
        <v>2.4877783999999998</v>
      </c>
      <c r="H390" s="120">
        <f>0.001013*Constantes!$D$6/(0.622*G390)</f>
        <v>4.8549794480149178E-2</v>
      </c>
      <c r="I390" s="120">
        <f t="shared" si="33"/>
        <v>0.28643660704734913</v>
      </c>
      <c r="J390" s="120">
        <f t="shared" si="34"/>
        <v>-0.35823970740399547</v>
      </c>
      <c r="K390" s="120">
        <f>(Constantes!$D$12/0.8)*(Constantes!$D$7*J390^2+Constantes!$D$8*J390+Constantes!$D$9)</f>
        <v>11.762713701242287</v>
      </c>
      <c r="L390" s="120">
        <f>(Constantes!$D$12/0.8)*(0.00376*D390^2-0.0516*D390-6.967)</f>
        <v>-2.6767673999999992</v>
      </c>
      <c r="M390" s="12"/>
    </row>
    <row r="391" spans="2:13" ht="18.75" customHeight="1" x14ac:dyDescent="0.3">
      <c r="B391" s="11"/>
      <c r="C391" s="72">
        <v>386</v>
      </c>
      <c r="D391" s="63">
        <f>(Observaciones!D391+Observaciones!E391)/2</f>
        <v>5.3999999999999995</v>
      </c>
      <c r="E391" s="120">
        <f t="shared" si="30"/>
        <v>0.89734507498222005</v>
      </c>
      <c r="F391" s="120">
        <f t="shared" si="31"/>
        <v>6.2429791566432663E-2</v>
      </c>
      <c r="G391" s="120">
        <f t="shared" si="32"/>
        <v>2.4882505999999998</v>
      </c>
      <c r="H391" s="120">
        <f>0.001013*Constantes!$D$6/(0.622*G391)</f>
        <v>4.8540581094265331E-2</v>
      </c>
      <c r="I391" s="120">
        <f t="shared" si="33"/>
        <v>0.28487954572282553</v>
      </c>
      <c r="J391" s="120">
        <f t="shared" si="34"/>
        <v>-0.35478964908440519</v>
      </c>
      <c r="K391" s="120">
        <f>(Constantes!$D$12/0.8)*(Constantes!$D$7*J391^2+Constantes!$D$8*J391+Constantes!$D$9)</f>
        <v>11.760648852910098</v>
      </c>
      <c r="L391" s="120">
        <f>(Constantes!$D$12/0.8)*(0.00376*D391^2-0.0516*D391-6.967)</f>
        <v>-2.6759993999999998</v>
      </c>
      <c r="M391" s="12"/>
    </row>
    <row r="392" spans="2:13" ht="18.75" customHeight="1" x14ac:dyDescent="0.3">
      <c r="B392" s="11"/>
      <c r="C392" s="72">
        <v>387</v>
      </c>
      <c r="D392" s="63">
        <f>(Observaciones!D392+Observaciones!E392)/2</f>
        <v>4.5</v>
      </c>
      <c r="E392" s="120">
        <f t="shared" si="30"/>
        <v>0.84267449337682987</v>
      </c>
      <c r="F392" s="120">
        <f t="shared" si="31"/>
        <v>5.906350417529968E-2</v>
      </c>
      <c r="G392" s="120">
        <f t="shared" si="32"/>
        <v>2.4903754999999999</v>
      </c>
      <c r="H392" s="120">
        <f>0.001013*Constantes!$D$6/(0.622*G392)</f>
        <v>4.8499164094793878E-2</v>
      </c>
      <c r="I392" s="120">
        <f t="shared" si="33"/>
        <v>0.2778199011826501</v>
      </c>
      <c r="J392" s="120">
        <f t="shared" si="34"/>
        <v>-0.35123445893480343</v>
      </c>
      <c r="K392" s="120">
        <f>(Constantes!$D$12/0.8)*(Constantes!$D$7*J392^2+Constantes!$D$8*J392+Constantes!$D$9)</f>
        <v>11.758395748383311</v>
      </c>
      <c r="L392" s="120">
        <f>(Constantes!$D$12/0.8)*(0.00376*D392^2-0.0516*D392-6.967)</f>
        <v>-2.6711474999999996</v>
      </c>
      <c r="M392" s="12"/>
    </row>
    <row r="393" spans="2:13" ht="18.75" customHeight="1" x14ac:dyDescent="0.3">
      <c r="B393" s="11"/>
      <c r="C393" s="72">
        <v>388</v>
      </c>
      <c r="D393" s="63">
        <f>(Observaciones!D393+Observaciones!E393)/2</f>
        <v>6.3000000000000007</v>
      </c>
      <c r="E393" s="120">
        <f t="shared" si="30"/>
        <v>0.9551188077388888</v>
      </c>
      <c r="F393" s="120">
        <f t="shared" si="31"/>
        <v>6.5959109426506846E-2</v>
      </c>
      <c r="G393" s="120">
        <f t="shared" si="32"/>
        <v>2.4861257000000001</v>
      </c>
      <c r="H393" s="120">
        <f>0.001013*Constantes!$D$6/(0.622*G393)</f>
        <v>4.8582068892234348E-2</v>
      </c>
      <c r="I393" s="120">
        <f t="shared" si="33"/>
        <v>0.29185060555993408</v>
      </c>
      <c r="J393" s="120">
        <f t="shared" si="34"/>
        <v>-0.34757519043475882</v>
      </c>
      <c r="K393" s="120">
        <f>(Constantes!$D$12/0.8)*(Constantes!$D$7*J393^2+Constantes!$D$8*J393+Constantes!$D$9)</f>
        <v>11.7559438270961</v>
      </c>
      <c r="L393" s="120">
        <f>(Constantes!$D$12/0.8)*(0.00376*D393^2-0.0516*D393-6.967)</f>
        <v>-2.6785670999999995</v>
      </c>
      <c r="M393" s="12"/>
    </row>
    <row r="394" spans="2:13" ht="18.75" customHeight="1" x14ac:dyDescent="0.3">
      <c r="B394" s="11"/>
      <c r="C394" s="72">
        <v>389</v>
      </c>
      <c r="D394" s="63">
        <f>(Observaciones!D394+Observaciones!E394)/2</f>
        <v>6</v>
      </c>
      <c r="E394" s="120">
        <f t="shared" si="30"/>
        <v>0.93550698503161778</v>
      </c>
      <c r="F394" s="120">
        <f t="shared" si="31"/>
        <v>6.4764165026061693E-2</v>
      </c>
      <c r="G394" s="120">
        <f t="shared" si="32"/>
        <v>2.486834</v>
      </c>
      <c r="H394" s="120">
        <f>0.001013*Constantes!$D$6/(0.622*G394)</f>
        <v>4.8568231748542266E-2</v>
      </c>
      <c r="I394" s="120">
        <f t="shared" si="33"/>
        <v>0.28953725056779078</v>
      </c>
      <c r="J394" s="120">
        <f t="shared" si="34"/>
        <v>-0.34381292790450163</v>
      </c>
      <c r="K394" s="120">
        <f>(Constantes!$D$12/0.8)*(Constantes!$D$7*J394^2+Constantes!$D$8*J394+Constantes!$D$9)</f>
        <v>11.753282376783554</v>
      </c>
      <c r="L394" s="120">
        <f>(Constantes!$D$12/0.8)*(0.00376*D394^2-0.0516*D394-6.967)</f>
        <v>-2.6779649999999995</v>
      </c>
      <c r="M394" s="12"/>
    </row>
    <row r="395" spans="2:13" ht="18.75" customHeight="1" x14ac:dyDescent="0.3">
      <c r="B395" s="11"/>
      <c r="C395" s="72">
        <v>390</v>
      </c>
      <c r="D395" s="63">
        <f>(Observaciones!D395+Observaciones!E395)/2</f>
        <v>6.9</v>
      </c>
      <c r="E395" s="120">
        <f t="shared" si="30"/>
        <v>0.99543224947116915</v>
      </c>
      <c r="F395" s="120">
        <f t="shared" si="31"/>
        <v>6.8405707891264905E-2</v>
      </c>
      <c r="G395" s="120">
        <f t="shared" si="32"/>
        <v>2.4847090999999999</v>
      </c>
      <c r="H395" s="120">
        <f>0.001013*Constantes!$D$6/(0.622*G395)</f>
        <v>4.8609766846410454E-2</v>
      </c>
      <c r="I395" s="120">
        <f t="shared" si="33"/>
        <v>0.29644493684108758</v>
      </c>
      <c r="J395" s="120">
        <f t="shared" si="34"/>
        <v>-0.3399487861836154</v>
      </c>
      <c r="K395" s="120">
        <f>(Constantes!$D$12/0.8)*(Constantes!$D$7*J395^2+Constantes!$D$8*J395+Constantes!$D$9)</f>
        <v>11.750400550213216</v>
      </c>
      <c r="L395" s="120">
        <f>(Constantes!$D$12/0.8)*(0.00376*D395^2-0.0516*D395-6.967)</f>
        <v>-2.6790098999999996</v>
      </c>
      <c r="M395" s="12"/>
    </row>
    <row r="396" spans="2:13" ht="18.75" customHeight="1" x14ac:dyDescent="0.3">
      <c r="B396" s="11"/>
      <c r="C396" s="72">
        <v>391</v>
      </c>
      <c r="D396" s="63">
        <f>(Observaciones!D396+Observaciones!E396)/2</f>
        <v>5.9</v>
      </c>
      <c r="E396" s="120">
        <f t="shared" si="30"/>
        <v>0.9290490433608416</v>
      </c>
      <c r="F396" s="120">
        <f t="shared" si="31"/>
        <v>6.4369991730543294E-2</v>
      </c>
      <c r="G396" s="120">
        <f t="shared" si="32"/>
        <v>2.4870701</v>
      </c>
      <c r="H396" s="120">
        <f>0.001013*Constantes!$D$6/(0.622*G396)</f>
        <v>4.8563621118743031E-2</v>
      </c>
      <c r="I396" s="120">
        <f t="shared" si="33"/>
        <v>0.28876380129570045</v>
      </c>
      <c r="J396" s="120">
        <f t="shared" si="34"/>
        <v>-0.33598391030068753</v>
      </c>
      <c r="K396" s="120">
        <f>(Constantes!$D$12/0.8)*(Constantes!$D$7*J396^2+Constantes!$D$8*J396+Constantes!$D$9)</f>
        <v>11.7472873821902</v>
      </c>
      <c r="L396" s="120">
        <f>(Constantes!$D$12/0.8)*(0.00376*D396^2-0.0516*D396-6.967)</f>
        <v>-2.6777078999999997</v>
      </c>
      <c r="M396" s="12"/>
    </row>
    <row r="397" spans="2:13" ht="18.75" customHeight="1" x14ac:dyDescent="0.3">
      <c r="B397" s="11"/>
      <c r="C397" s="72">
        <v>392</v>
      </c>
      <c r="D397" s="63">
        <f>(Observaciones!D397+Observaciones!E397)/2</f>
        <v>4.7</v>
      </c>
      <c r="E397" s="120">
        <f t="shared" si="30"/>
        <v>0.85456279709437766</v>
      </c>
      <c r="F397" s="120">
        <f t="shared" si="31"/>
        <v>5.9797799714718249E-2</v>
      </c>
      <c r="G397" s="120">
        <f t="shared" si="32"/>
        <v>2.4899032999999999</v>
      </c>
      <c r="H397" s="120">
        <f>0.001013*Constantes!$D$6/(0.622*G397)</f>
        <v>4.8508361763348141E-2</v>
      </c>
      <c r="I397" s="120">
        <f t="shared" si="33"/>
        <v>0.27939594869492862</v>
      </c>
      <c r="J397" s="120">
        <f t="shared" si="34"/>
        <v>-0.33191947513401066</v>
      </c>
      <c r="K397" s="120">
        <f>(Constantes!$D$12/0.8)*(Constantes!$D$7*J397^2+Constantes!$D$8*J397+Constantes!$D$9)</f>
        <v>11.743931806814418</v>
      </c>
      <c r="L397" s="120">
        <f>(Constantes!$D$12/0.8)*(0.00376*D397^2-0.0516*D397-6.967)</f>
        <v>-2.6724230999999996</v>
      </c>
      <c r="M397" s="12"/>
    </row>
    <row r="398" spans="2:13" ht="18.75" customHeight="1" x14ac:dyDescent="0.3">
      <c r="B398" s="11"/>
      <c r="C398" s="72">
        <v>393</v>
      </c>
      <c r="D398" s="63">
        <f>(Observaciones!D398+Observaciones!E398)/2</f>
        <v>5.0999999999999996</v>
      </c>
      <c r="E398" s="120">
        <f t="shared" si="30"/>
        <v>0.87878397685782894</v>
      </c>
      <c r="F398" s="120">
        <f t="shared" si="31"/>
        <v>6.1289891533703518E-2</v>
      </c>
      <c r="G398" s="120">
        <f t="shared" si="32"/>
        <v>2.4889589000000001</v>
      </c>
      <c r="H398" s="120">
        <f>0.001013*Constantes!$D$6/(0.622*G398)</f>
        <v>4.8526767570229598E-2</v>
      </c>
      <c r="I398" s="120">
        <f t="shared" si="33"/>
        <v>0.28253577431172794</v>
      </c>
      <c r="J398" s="120">
        <f t="shared" si="34"/>
        <v>-0.32775668506344285</v>
      </c>
      <c r="K398" s="120">
        <f>(Constantes!$D$12/0.8)*(Constantes!$D$7*J398^2+Constantes!$D$8*J398+Constantes!$D$9)</f>
        <v>11.740322674968299</v>
      </c>
      <c r="L398" s="120">
        <f>(Constantes!$D$12/0.8)*(0.00376*D398^2-0.0516*D398-6.967)</f>
        <v>-2.6746358999999997</v>
      </c>
      <c r="M398" s="12"/>
    </row>
    <row r="399" spans="2:13" ht="18.75" customHeight="1" x14ac:dyDescent="0.3">
      <c r="B399" s="11"/>
      <c r="C399" s="72">
        <v>394</v>
      </c>
      <c r="D399" s="63">
        <f>(Observaciones!D399+Observaciones!E399)/2</f>
        <v>5.8</v>
      </c>
      <c r="E399" s="120">
        <f t="shared" si="30"/>
        <v>0.92263042375989668</v>
      </c>
      <c r="F399" s="120">
        <f t="shared" si="31"/>
        <v>6.3977874512489694E-2</v>
      </c>
      <c r="G399" s="120">
        <f t="shared" si="32"/>
        <v>2.4873061999999999</v>
      </c>
      <c r="H399" s="120">
        <f>0.001013*Constantes!$D$6/(0.622*G399)</f>
        <v>4.8559011364243919E-2</v>
      </c>
      <c r="I399" s="120">
        <f t="shared" si="33"/>
        <v>0.28798920389513999</v>
      </c>
      <c r="J399" s="120">
        <f t="shared" si="34"/>
        <v>-0.32349677361352192</v>
      </c>
      <c r="K399" s="120">
        <f>(Constantes!$D$12/0.8)*(Constantes!$D$7*J399^2+Constantes!$D$8*J399+Constantes!$D$9)</f>
        <v>11.736448772012897</v>
      </c>
      <c r="L399" s="120">
        <f>(Constantes!$D$12/0.8)*(0.00376*D399^2-0.0516*D399-6.967)</f>
        <v>-2.6774225999999994</v>
      </c>
      <c r="M399" s="12"/>
    </row>
    <row r="400" spans="2:13" ht="18.75" customHeight="1" x14ac:dyDescent="0.3">
      <c r="B400" s="11"/>
      <c r="C400" s="72">
        <v>395</v>
      </c>
      <c r="D400" s="63">
        <f>(Observaciones!D400+Observaciones!E400)/2</f>
        <v>5</v>
      </c>
      <c r="E400" s="120">
        <f t="shared" si="30"/>
        <v>0.87267261944779717</v>
      </c>
      <c r="F400" s="120">
        <f t="shared" si="31"/>
        <v>6.0913909783222933E-2</v>
      </c>
      <c r="G400" s="120">
        <f t="shared" si="32"/>
        <v>2.489195</v>
      </c>
      <c r="H400" s="120">
        <f>0.001013*Constantes!$D$6/(0.622*G400)</f>
        <v>4.8522164809166962E-2</v>
      </c>
      <c r="I400" s="120">
        <f t="shared" si="33"/>
        <v>0.28175238056862134</v>
      </c>
      <c r="J400" s="120">
        <f t="shared" si="34"/>
        <v>-0.31914100308794741</v>
      </c>
      <c r="K400" s="120">
        <f>(Constantes!$D$12/0.8)*(Constantes!$D$7*J400^2+Constantes!$D$8*J400+Constantes!$D$9)</f>
        <v>11.732298835670136</v>
      </c>
      <c r="L400" s="120">
        <f>(Constantes!$D$12/0.8)*(0.00376*D400^2-0.0516*D400-6.967)</f>
        <v>-2.6741249999999992</v>
      </c>
      <c r="M400" s="12"/>
    </row>
    <row r="401" spans="2:13" ht="18.75" customHeight="1" x14ac:dyDescent="0.3">
      <c r="B401" s="11"/>
      <c r="C401" s="72">
        <v>396</v>
      </c>
      <c r="D401" s="63">
        <f>(Observaciones!D401+Observaciones!E401)/2</f>
        <v>5.6</v>
      </c>
      <c r="E401" s="120">
        <f t="shared" si="30"/>
        <v>0.90991033080617656</v>
      </c>
      <c r="F401" s="120">
        <f t="shared" si="31"/>
        <v>6.3199773283672295E-2</v>
      </c>
      <c r="G401" s="120">
        <f t="shared" si="32"/>
        <v>2.4877783999999998</v>
      </c>
      <c r="H401" s="120">
        <f>0.001013*Constantes!$D$6/(0.622*G401)</f>
        <v>4.8549794480149178E-2</v>
      </c>
      <c r="I401" s="120">
        <f t="shared" si="33"/>
        <v>0.28643660704734913</v>
      </c>
      <c r="J401" s="120">
        <f t="shared" si="34"/>
        <v>-0.31469066419553066</v>
      </c>
      <c r="K401" s="120">
        <f>(Constantes!$D$12/0.8)*(Constantes!$D$7*J401^2+Constantes!$D$8*J401+Constantes!$D$9)</f>
        <v>11.727861574068612</v>
      </c>
      <c r="L401" s="120">
        <f>(Constantes!$D$12/0.8)*(0.00376*D401^2-0.0516*D401-6.967)</f>
        <v>-2.6767673999999992</v>
      </c>
      <c r="M401" s="12"/>
    </row>
    <row r="402" spans="2:13" ht="18.75" customHeight="1" x14ac:dyDescent="0.3">
      <c r="B402" s="11"/>
      <c r="C402" s="72">
        <v>397</v>
      </c>
      <c r="D402" s="63">
        <f>(Observaciones!D402+Observaciones!E402)/2</f>
        <v>7.1</v>
      </c>
      <c r="E402" s="120">
        <f t="shared" si="30"/>
        <v>1.0091991741634025</v>
      </c>
      <c r="F402" s="120">
        <f t="shared" si="31"/>
        <v>6.9238306573324693E-2</v>
      </c>
      <c r="G402" s="120">
        <f t="shared" si="32"/>
        <v>2.4842369</v>
      </c>
      <c r="H402" s="120">
        <f>0.001013*Constantes!$D$6/(0.622*G402)</f>
        <v>4.8619006517516244E-2</v>
      </c>
      <c r="I402" s="120">
        <f t="shared" si="33"/>
        <v>0.29796649909103473</v>
      </c>
      <c r="J402" s="120">
        <f t="shared" si="34"/>
        <v>-0.31014707566773209</v>
      </c>
      <c r="K402" s="120">
        <f>(Constantes!$D$12/0.8)*(Constantes!$D$7*J402^2+Constantes!$D$8*J402+Constantes!$D$9)</f>
        <v>11.723125683930187</v>
      </c>
      <c r="L402" s="120">
        <f>(Constantes!$D$12/0.8)*(0.00376*D402^2-0.0516*D402-6.967)</f>
        <v>-2.6789318999999994</v>
      </c>
      <c r="M402" s="12"/>
    </row>
    <row r="403" spans="2:13" ht="18.75" customHeight="1" x14ac:dyDescent="0.3">
      <c r="B403" s="11"/>
      <c r="C403" s="72">
        <v>398</v>
      </c>
      <c r="D403" s="63">
        <f>(Observaciones!D403+Observaciones!E403)/2</f>
        <v>5.4</v>
      </c>
      <c r="E403" s="120">
        <f t="shared" si="30"/>
        <v>0.89734507498222005</v>
      </c>
      <c r="F403" s="120">
        <f t="shared" si="31"/>
        <v>6.2429791566432663E-2</v>
      </c>
      <c r="G403" s="120">
        <f t="shared" si="32"/>
        <v>2.4882505999999998</v>
      </c>
      <c r="H403" s="120">
        <f>0.001013*Constantes!$D$6/(0.622*G403)</f>
        <v>4.8540581094265331E-2</v>
      </c>
      <c r="I403" s="120">
        <f t="shared" si="33"/>
        <v>0.28487954572282553</v>
      </c>
      <c r="J403" s="120">
        <f t="shared" si="34"/>
        <v>-0.30551158386789101</v>
      </c>
      <c r="K403" s="120">
        <f>(Constantes!$D$12/0.8)*(Constantes!$D$7*J403^2+Constantes!$D$8*J403+Constantes!$D$9)</f>
        <v>11.718079868874387</v>
      </c>
      <c r="L403" s="120">
        <f>(Constantes!$D$12/0.8)*(0.00376*D403^2-0.0516*D403-6.967)</f>
        <v>-2.6759993999999998</v>
      </c>
      <c r="M403" s="12"/>
    </row>
    <row r="404" spans="2:13" ht="18.75" customHeight="1" x14ac:dyDescent="0.3">
      <c r="B404" s="11"/>
      <c r="C404" s="72">
        <v>399</v>
      </c>
      <c r="D404" s="63">
        <f>(Observaciones!D404+Observaciones!E404)/2</f>
        <v>6.7</v>
      </c>
      <c r="E404" s="120">
        <f t="shared" si="30"/>
        <v>0.98183101730388156</v>
      </c>
      <c r="F404" s="120">
        <f t="shared" si="31"/>
        <v>6.7581690219552987E-2</v>
      </c>
      <c r="G404" s="120">
        <f t="shared" si="32"/>
        <v>2.4851812999999998</v>
      </c>
      <c r="H404" s="120">
        <f>0.001013*Constantes!$D$6/(0.622*G404)</f>
        <v>4.8600530686495329E-2</v>
      </c>
      <c r="I404" s="120">
        <f t="shared" si="33"/>
        <v>0.29491838247160718</v>
      </c>
      <c r="J404" s="120">
        <f t="shared" si="34"/>
        <v>-0.30078556239227017</v>
      </c>
      <c r="K404" s="120">
        <f>(Constantes!$D$12/0.8)*(Constantes!$D$7*J404^2+Constantes!$D$8*J404+Constantes!$D$9)</f>
        <v>11.712712857817467</v>
      </c>
      <c r="L404" s="120">
        <f>(Constantes!$D$12/0.8)*(0.00376*D404^2-0.0516*D404-6.967)</f>
        <v>-2.6789750999999993</v>
      </c>
      <c r="M404" s="12"/>
    </row>
    <row r="405" spans="2:13" ht="18.75" customHeight="1" x14ac:dyDescent="0.3">
      <c r="B405" s="11"/>
      <c r="C405" s="72">
        <v>400</v>
      </c>
      <c r="D405" s="63">
        <f>(Observaciones!D405+Observaciones!E405)/2</f>
        <v>7.3</v>
      </c>
      <c r="E405" s="120">
        <f t="shared" si="30"/>
        <v>1.0231335151775351</v>
      </c>
      <c r="F405" s="120">
        <f t="shared" si="31"/>
        <v>7.0079558950811582E-2</v>
      </c>
      <c r="G405" s="120">
        <f t="shared" si="32"/>
        <v>2.4837647</v>
      </c>
      <c r="H405" s="120">
        <f>0.001013*Constantes!$D$6/(0.622*G405)</f>
        <v>4.8628249701815292E-2</v>
      </c>
      <c r="I405" s="120">
        <f t="shared" si="33"/>
        <v>0.29948299425174468</v>
      </c>
      <c r="J405" s="120">
        <f t="shared" si="34"/>
        <v>-0.29597041166302812</v>
      </c>
      <c r="K405" s="120">
        <f>(Constantes!$D$12/0.8)*(Constantes!$D$7*J405^2+Constantes!$D$8*J405+Constantes!$D$9)</f>
        <v>11.707013423442827</v>
      </c>
      <c r="L405" s="120">
        <f>(Constantes!$D$12/0.8)*(0.00376*D405^2-0.0516*D405-6.967)</f>
        <v>-2.6787410999999994</v>
      </c>
      <c r="M405" s="12"/>
    </row>
    <row r="406" spans="2:13" ht="18.75" customHeight="1" x14ac:dyDescent="0.3">
      <c r="B406" s="11"/>
      <c r="C406" s="72">
        <v>401</v>
      </c>
      <c r="D406" s="63">
        <f>(Observaciones!D406+Observaciones!E406)/2</f>
        <v>8.5</v>
      </c>
      <c r="E406" s="120">
        <f t="shared" si="30"/>
        <v>1.1103536858685381</v>
      </c>
      <c r="F406" s="120">
        <f t="shared" si="31"/>
        <v>7.5312928553469966E-2</v>
      </c>
      <c r="G406" s="120">
        <f t="shared" si="32"/>
        <v>2.4809315000000001</v>
      </c>
      <c r="H406" s="120">
        <f>0.001013*Constantes!$D$6/(0.622*G406)</f>
        <v>4.8683782697004872E-2</v>
      </c>
      <c r="I406" s="120">
        <f t="shared" si="33"/>
        <v>0.30847156780061824</v>
      </c>
      <c r="J406" s="120">
        <f t="shared" si="34"/>
        <v>-0.29106755851324601</v>
      </c>
      <c r="K406" s="120">
        <f>(Constantes!$D$12/0.8)*(Constantes!$D$7*J406^2+Constantes!$D$8*J406+Constantes!$D$9)</f>
        <v>11.70097040071941</v>
      </c>
      <c r="L406" s="120">
        <f>(Constantes!$D$12/0.8)*(0.00376*D406^2-0.0516*D406-6.967)</f>
        <v>-2.6752274999999996</v>
      </c>
      <c r="M406" s="12"/>
    </row>
    <row r="407" spans="2:13" ht="18.75" customHeight="1" x14ac:dyDescent="0.3">
      <c r="B407" s="11"/>
      <c r="C407" s="72">
        <v>402</v>
      </c>
      <c r="D407" s="63">
        <f>(Observaciones!D407+Observaciones!E407)/2</f>
        <v>7.4</v>
      </c>
      <c r="E407" s="120">
        <f t="shared" si="30"/>
        <v>1.0301640094775164</v>
      </c>
      <c r="F407" s="120">
        <f t="shared" si="31"/>
        <v>7.0503453113465397E-2</v>
      </c>
      <c r="G407" s="120">
        <f t="shared" si="32"/>
        <v>2.4835286000000001</v>
      </c>
      <c r="H407" s="120">
        <f>0.001013*Constantes!$D$6/(0.622*G407)</f>
        <v>4.8632872612038511E-2</v>
      </c>
      <c r="I407" s="120">
        <f t="shared" si="33"/>
        <v>0.3002393187005778</v>
      </c>
      <c r="J407" s="120">
        <f t="shared" si="34"/>
        <v>-0.28607845576412366</v>
      </c>
      <c r="K407" s="120">
        <f>(Constantes!$D$12/0.8)*(Constantes!$D$7*J407^2+Constantes!$D$8*J407+Constantes!$D$9)</f>
        <v>11.694572705444557</v>
      </c>
      <c r="L407" s="120">
        <f>(Constantes!$D$12/0.8)*(0.00376*D407^2-0.0516*D407-6.967)</f>
        <v>-2.6786033999999996</v>
      </c>
      <c r="M407" s="12"/>
    </row>
    <row r="408" spans="2:13" ht="18.75" customHeight="1" x14ac:dyDescent="0.3">
      <c r="B408" s="11"/>
      <c r="C408" s="72">
        <v>403</v>
      </c>
      <c r="D408" s="63">
        <f>(Observaciones!D408+Observaciones!E408)/2</f>
        <v>7.6</v>
      </c>
      <c r="E408" s="120">
        <f t="shared" si="30"/>
        <v>1.0443527390237508</v>
      </c>
      <c r="F408" s="120">
        <f t="shared" si="31"/>
        <v>7.1357823311676297E-2</v>
      </c>
      <c r="G408" s="120">
        <f t="shared" si="32"/>
        <v>2.4830563999999997</v>
      </c>
      <c r="H408" s="120">
        <f>0.001013*Constantes!$D$6/(0.622*G408)</f>
        <v>4.8642121069885629E-2</v>
      </c>
      <c r="I408" s="120">
        <f t="shared" si="33"/>
        <v>0.30174807629971534</v>
      </c>
      <c r="J408" s="120">
        <f t="shared" si="34"/>
        <v>-0.28100458179447996</v>
      </c>
      <c r="K408" s="120">
        <f>(Constantes!$D$12/0.8)*(Constantes!$D$7*J408^2+Constantes!$D$8*J408+Constantes!$D$9)</f>
        <v>11.687809352787783</v>
      </c>
      <c r="L408" s="120">
        <f>(Constantes!$D$12/0.8)*(0.00376*D408^2-0.0516*D408-6.967)</f>
        <v>-2.6782433999999995</v>
      </c>
      <c r="M408" s="12"/>
    </row>
    <row r="409" spans="2:13" ht="18.75" customHeight="1" x14ac:dyDescent="0.3">
      <c r="B409" s="11"/>
      <c r="C409" s="72">
        <v>404</v>
      </c>
      <c r="D409" s="63">
        <f>(Observaciones!D409+Observaciones!E409)/2</f>
        <v>5.7</v>
      </c>
      <c r="E409" s="120">
        <f t="shared" si="30"/>
        <v>0.9162509210196762</v>
      </c>
      <c r="F409" s="120">
        <f t="shared" si="31"/>
        <v>6.358780460869165E-2</v>
      </c>
      <c r="G409" s="120">
        <f t="shared" si="32"/>
        <v>2.4875422999999999</v>
      </c>
      <c r="H409" s="120">
        <f>0.001013*Constantes!$D$6/(0.622*G409)</f>
        <v>4.8554402484795679E-2</v>
      </c>
      <c r="I409" s="120">
        <f t="shared" si="33"/>
        <v>0.28721346892523625</v>
      </c>
      <c r="J409" s="120">
        <f t="shared" si="34"/>
        <v>-0.27584744010267476</v>
      </c>
      <c r="K409" s="120">
        <f>(Constantes!$D$12/0.8)*(Constantes!$D$7*J409^2+Constantes!$D$8*J409+Constantes!$D$9)</f>
        <v>11.680669475811902</v>
      </c>
      <c r="L409" s="120">
        <f>(Constantes!$D$12/0.8)*(0.00376*D409^2-0.0516*D409-6.967)</f>
        <v>-2.6771090999999996</v>
      </c>
      <c r="M409" s="12"/>
    </row>
    <row r="410" spans="2:13" ht="18.75" customHeight="1" x14ac:dyDescent="0.3">
      <c r="B410" s="11"/>
      <c r="C410" s="72">
        <v>405</v>
      </c>
      <c r="D410" s="63">
        <f>(Observaciones!D410+Observaciones!E410)/2</f>
        <v>5.5</v>
      </c>
      <c r="E410" s="120">
        <f t="shared" si="30"/>
        <v>0.90360844965772646</v>
      </c>
      <c r="F410" s="120">
        <f t="shared" si="31"/>
        <v>6.2813771829638612E-2</v>
      </c>
      <c r="G410" s="120">
        <f t="shared" si="32"/>
        <v>2.4880144999999998</v>
      </c>
      <c r="H410" s="120">
        <f>0.001013*Constantes!$D$6/(0.622*G410)</f>
        <v>4.8545187350055377E-2</v>
      </c>
      <c r="I410" s="120">
        <f t="shared" si="33"/>
        <v>0.28565862902483974</v>
      </c>
      <c r="J410" s="120">
        <f t="shared" si="34"/>
        <v>-0.27060855886109209</v>
      </c>
      <c r="K410" s="120">
        <f>(Constantes!$D$12/0.8)*(Constantes!$D$7*J410^2+Constantes!$D$8*J410+Constantes!$D$9)</f>
        <v>11.673142343947895</v>
      </c>
      <c r="L410" s="120">
        <f>(Constantes!$D$12/0.8)*(0.00376*D410^2-0.0516*D410-6.967)</f>
        <v>-2.6763974999999998</v>
      </c>
      <c r="M410" s="12"/>
    </row>
    <row r="411" spans="2:13" ht="18.75" customHeight="1" x14ac:dyDescent="0.3">
      <c r="B411" s="11"/>
      <c r="C411" s="72">
        <v>406</v>
      </c>
      <c r="D411" s="63">
        <f>(Observaciones!D411+Observaciones!E411)/2</f>
        <v>6.1</v>
      </c>
      <c r="E411" s="120">
        <f t="shared" si="30"/>
        <v>0.94200445485921169</v>
      </c>
      <c r="F411" s="120">
        <f t="shared" si="31"/>
        <v>6.5160403190035326E-2</v>
      </c>
      <c r="G411" s="120">
        <f t="shared" si="32"/>
        <v>2.4865979</v>
      </c>
      <c r="H411" s="120">
        <f>0.001013*Constantes!$D$6/(0.622*G411)</f>
        <v>4.8572843253890934E-2</v>
      </c>
      <c r="I411" s="120">
        <f t="shared" si="33"/>
        <v>0.29030954125473435</v>
      </c>
      <c r="J411" s="120">
        <f t="shared" si="34"/>
        <v>-0.26528949046330752</v>
      </c>
      <c r="K411" s="120">
        <f>(Constantes!$D$12/0.8)*(Constantes!$D$7*J411^2+Constantes!$D$8*J411+Constantes!$D$9)</f>
        <v>11.665217381399987</v>
      </c>
      <c r="L411" s="120">
        <f>(Constantes!$D$12/0.8)*(0.00376*D411^2-0.0516*D411-6.967)</f>
        <v>-2.6781938999999997</v>
      </c>
      <c r="M411" s="12"/>
    </row>
    <row r="412" spans="2:13" ht="18.75" customHeight="1" x14ac:dyDescent="0.3">
      <c r="B412" s="11"/>
      <c r="C412" s="72">
        <v>407</v>
      </c>
      <c r="D412" s="63">
        <f>(Observaciones!D412+Observaciones!E412)/2</f>
        <v>5.4</v>
      </c>
      <c r="E412" s="120">
        <f t="shared" si="30"/>
        <v>0.89734507498222005</v>
      </c>
      <c r="F412" s="120">
        <f t="shared" si="31"/>
        <v>6.2429791566432663E-2</v>
      </c>
      <c r="G412" s="120">
        <f t="shared" si="32"/>
        <v>2.4882505999999998</v>
      </c>
      <c r="H412" s="120">
        <f>0.001013*Constantes!$D$6/(0.622*G412)</f>
        <v>4.8540581094265331E-2</v>
      </c>
      <c r="I412" s="120">
        <f t="shared" si="33"/>
        <v>0.28487954572282553</v>
      </c>
      <c r="J412" s="120">
        <f t="shared" si="34"/>
        <v>-0.2598918110640826</v>
      </c>
      <c r="K412" s="120">
        <f>(Constantes!$D$12/0.8)*(Constantes!$D$7*J412^2+Constantes!$D$8*J412+Constantes!$D$9)</f>
        <v>11.656884185457431</v>
      </c>
      <c r="L412" s="120">
        <f>(Constantes!$D$12/0.8)*(0.00376*D412^2-0.0516*D412-6.967)</f>
        <v>-2.6759993999999998</v>
      </c>
      <c r="M412" s="12"/>
    </row>
    <row r="413" spans="2:13" ht="18.75" customHeight="1" x14ac:dyDescent="0.3">
      <c r="B413" s="11"/>
      <c r="C413" s="72">
        <v>408</v>
      </c>
      <c r="D413" s="63">
        <f>(Observaciones!D413+Observaciones!E413)/2</f>
        <v>6.3999999999999995</v>
      </c>
      <c r="E413" s="120">
        <f t="shared" si="30"/>
        <v>0.96173610737939708</v>
      </c>
      <c r="F413" s="120">
        <f t="shared" si="31"/>
        <v>6.6361595220328126E-2</v>
      </c>
      <c r="G413" s="120">
        <f t="shared" si="32"/>
        <v>2.4858895999999997</v>
      </c>
      <c r="H413" s="120">
        <f>0.001013*Constantes!$D$6/(0.622*G413)</f>
        <v>4.8586683025728238E-2</v>
      </c>
      <c r="I413" s="120">
        <f t="shared" si="33"/>
        <v>0.29261935877885276</v>
      </c>
      <c r="J413" s="120">
        <f t="shared" si="34"/>
        <v>-0.25441712011231504</v>
      </c>
      <c r="K413" s="120">
        <f>(Constantes!$D$12/0.8)*(Constantes!$D$7*J413^2+Constantes!$D$8*J413+Constantes!$D$9)</f>
        <v>11.648132544689584</v>
      </c>
      <c r="L413" s="120">
        <f>(Constantes!$D$12/0.8)*(0.00376*D413^2-0.0516*D413-6.967)</f>
        <v>-2.6787113999999992</v>
      </c>
      <c r="M413" s="12"/>
    </row>
    <row r="414" spans="2:13" ht="18.75" customHeight="1" x14ac:dyDescent="0.3">
      <c r="B414" s="11"/>
      <c r="C414" s="72">
        <v>409</v>
      </c>
      <c r="D414" s="63">
        <f>(Observaciones!D414+Observaciones!E414)/2</f>
        <v>6.8000000000000007</v>
      </c>
      <c r="E414" s="120">
        <f t="shared" si="30"/>
        <v>0.98861102899196263</v>
      </c>
      <c r="F414" s="120">
        <f t="shared" si="31"/>
        <v>6.7992630954249275E-2</v>
      </c>
      <c r="G414" s="120">
        <f t="shared" si="32"/>
        <v>2.4849451999999999</v>
      </c>
      <c r="H414" s="120">
        <f>0.001013*Constantes!$D$6/(0.622*G414)</f>
        <v>4.8605148327679162E-2</v>
      </c>
      <c r="I414" s="120">
        <f t="shared" si="33"/>
        <v>0.29568227892073129</v>
      </c>
      <c r="J414" s="120">
        <f t="shared" si="34"/>
        <v>-0.24886703987708669</v>
      </c>
      <c r="K414" s="120">
        <f>(Constantes!$D$12/0.8)*(Constantes!$D$7*J414^2+Constantes!$D$8*J414+Constantes!$D$9)</f>
        <v>11.638952457000954</v>
      </c>
      <c r="L414" s="120">
        <f>(Constantes!$D$12/0.8)*(0.00376*D414^2-0.0516*D414-6.967)</f>
        <v>-2.6790065999999997</v>
      </c>
      <c r="M414" s="12"/>
    </row>
    <row r="415" spans="2:13" ht="18.75" customHeight="1" x14ac:dyDescent="0.3">
      <c r="B415" s="11"/>
      <c r="C415" s="72">
        <v>410</v>
      </c>
      <c r="D415" s="63">
        <f>(Observaciones!D415+Observaciones!E415)/2</f>
        <v>6.6000000000000005</v>
      </c>
      <c r="E415" s="120">
        <f t="shared" si="30"/>
        <v>0.97509200119637607</v>
      </c>
      <c r="F415" s="120">
        <f t="shared" si="31"/>
        <v>6.7172876672191364E-2</v>
      </c>
      <c r="G415" s="120">
        <f t="shared" si="32"/>
        <v>2.4854173999999998</v>
      </c>
      <c r="H415" s="120">
        <f>0.001013*Constantes!$D$6/(0.622*G415)</f>
        <v>4.8595913922608876E-2</v>
      </c>
      <c r="I415" s="120">
        <f t="shared" si="33"/>
        <v>0.29415325712459833</v>
      </c>
      <c r="J415" s="120">
        <f t="shared" si="34"/>
        <v>-0.24324321496695248</v>
      </c>
      <c r="K415" s="120">
        <f>(Constantes!$D$12/0.8)*(Constantes!$D$7*J415^2+Constantes!$D$8*J415+Constantes!$D$9)</f>
        <v>11.629334147523091</v>
      </c>
      <c r="L415" s="120">
        <f>(Constantes!$D$12/0.8)*(0.00376*D415^2-0.0516*D415-6.967)</f>
        <v>-2.6789153999999997</v>
      </c>
      <c r="M415" s="12"/>
    </row>
    <row r="416" spans="2:13" ht="18.75" customHeight="1" x14ac:dyDescent="0.3">
      <c r="B416" s="11"/>
      <c r="C416" s="72">
        <v>411</v>
      </c>
      <c r="D416" s="63">
        <f>(Observaciones!D416+Observaciones!E416)/2</f>
        <v>6.5</v>
      </c>
      <c r="E416" s="120">
        <f t="shared" si="30"/>
        <v>0.96839376835916013</v>
      </c>
      <c r="F416" s="120">
        <f t="shared" si="31"/>
        <v>6.6766181325348339E-2</v>
      </c>
      <c r="G416" s="120">
        <f t="shared" si="32"/>
        <v>2.4856534999999997</v>
      </c>
      <c r="H416" s="120">
        <f>0.001013*Constantes!$D$6/(0.622*G416)</f>
        <v>4.8591298035769816E-2</v>
      </c>
      <c r="I416" s="120">
        <f t="shared" si="33"/>
        <v>0.29338691261428851</v>
      </c>
      <c r="J416" s="120">
        <f t="shared" si="34"/>
        <v>-0.23754731184260469</v>
      </c>
      <c r="K416" s="120">
        <f>(Constantes!$D$12/0.8)*(Constantes!$D$7*J416^2+Constantes!$D$8*J416+Constantes!$D$9)</f>
        <v>11.61926808632029</v>
      </c>
      <c r="L416" s="120">
        <f>(Constantes!$D$12/0.8)*(0.00376*D416^2-0.0516*D416-6.967)</f>
        <v>-2.6788274999999997</v>
      </c>
      <c r="M416" s="12"/>
    </row>
    <row r="417" spans="2:13" ht="18.75" customHeight="1" x14ac:dyDescent="0.3">
      <c r="B417" s="11"/>
      <c r="C417" s="72">
        <v>412</v>
      </c>
      <c r="D417" s="63">
        <f>(Observaciones!D417+Observaciones!E417)/2</f>
        <v>5.0999999999999996</v>
      </c>
      <c r="E417" s="120">
        <f t="shared" si="30"/>
        <v>0.87878397685782894</v>
      </c>
      <c r="F417" s="120">
        <f t="shared" si="31"/>
        <v>6.1289891533703518E-2</v>
      </c>
      <c r="G417" s="120">
        <f t="shared" si="32"/>
        <v>2.4889589000000001</v>
      </c>
      <c r="H417" s="120">
        <f>0.001013*Constantes!$D$6/(0.622*G417)</f>
        <v>4.8526767570229598E-2</v>
      </c>
      <c r="I417" s="120">
        <f t="shared" si="33"/>
        <v>0.28253577431172794</v>
      </c>
      <c r="J417" s="120">
        <f t="shared" si="34"/>
        <v>-0.23178101832306741</v>
      </c>
      <c r="K417" s="120">
        <f>(Constantes!$D$12/0.8)*(Constantes!$D$7*J417^2+Constantes!$D$8*J417+Constantes!$D$9)</f>
        <v>11.608745005886336</v>
      </c>
      <c r="L417" s="120">
        <f>(Constantes!$D$12/0.8)*(0.00376*D417^2-0.0516*D417-6.967)</f>
        <v>-2.6746358999999997</v>
      </c>
      <c r="M417" s="12"/>
    </row>
    <row r="418" spans="2:13" ht="18.75" customHeight="1" x14ac:dyDescent="0.3">
      <c r="B418" s="11"/>
      <c r="C418" s="72">
        <v>413</v>
      </c>
      <c r="D418" s="63">
        <f>(Observaciones!D418+Observaciones!E418)/2</f>
        <v>7.9</v>
      </c>
      <c r="E418" s="120">
        <f t="shared" si="30"/>
        <v>1.0659584934446342</v>
      </c>
      <c r="F418" s="120">
        <f t="shared" si="31"/>
        <v>7.2655971922512746E-2</v>
      </c>
      <c r="G418" s="120">
        <f t="shared" si="32"/>
        <v>2.4823480999999998</v>
      </c>
      <c r="H418" s="120">
        <f>0.001013*Constantes!$D$6/(0.622*G418)</f>
        <v>4.8656000353920689E-2</v>
      </c>
      <c r="I418" s="120">
        <f t="shared" si="33"/>
        <v>0.30400135246891019</v>
      </c>
      <c r="J418" s="120">
        <f t="shared" si="34"/>
        <v>-0.22594604308555669</v>
      </c>
      <c r="K418" s="120">
        <f>(Constantes!$D$12/0.8)*(Constantes!$D$7*J418^2+Constantes!$D$8*J418+Constantes!$D$9)</f>
        <v>11.597755918409698</v>
      </c>
      <c r="L418" s="120">
        <f>(Constantes!$D$12/0.8)*(0.00376*D418^2-0.0516*D418-6.967)</f>
        <v>-2.6774918999999993</v>
      </c>
      <c r="M418" s="12"/>
    </row>
    <row r="419" spans="2:13" ht="18.75" customHeight="1" x14ac:dyDescent="0.3">
      <c r="B419" s="11"/>
      <c r="C419" s="72">
        <v>414</v>
      </c>
      <c r="D419" s="63">
        <f>(Observaciones!D419+Observaciones!E419)/2</f>
        <v>5.8999999999999995</v>
      </c>
      <c r="E419" s="120">
        <f t="shared" si="30"/>
        <v>0.9290490433608416</v>
      </c>
      <c r="F419" s="120">
        <f t="shared" si="31"/>
        <v>6.4369991730543294E-2</v>
      </c>
      <c r="G419" s="120">
        <f t="shared" si="32"/>
        <v>2.4870701</v>
      </c>
      <c r="H419" s="120">
        <f>0.001013*Constantes!$D$6/(0.622*G419)</f>
        <v>4.8563621118743031E-2</v>
      </c>
      <c r="I419" s="120">
        <f t="shared" si="33"/>
        <v>0.28876380129570045</v>
      </c>
      <c r="J419" s="120">
        <f t="shared" si="34"/>
        <v>-0.22004411515916436</v>
      </c>
      <c r="K419" s="120">
        <f>(Constantes!$D$12/0.8)*(Constantes!$D$7*J419^2+Constantes!$D$8*J419+Constantes!$D$9)</f>
        <v>11.586292132784857</v>
      </c>
      <c r="L419" s="120">
        <f>(Constantes!$D$12/0.8)*(0.00376*D419^2-0.0516*D419-6.967)</f>
        <v>-2.6777078999999993</v>
      </c>
      <c r="M419" s="12"/>
    </row>
    <row r="420" spans="2:13" ht="18.75" customHeight="1" x14ac:dyDescent="0.3">
      <c r="B420" s="11"/>
      <c r="C420" s="72">
        <v>415</v>
      </c>
      <c r="D420" s="63">
        <f>(Observaciones!D420+Observaciones!E420)/2</f>
        <v>4.2</v>
      </c>
      <c r="E420" s="120">
        <f t="shared" si="30"/>
        <v>0.82511551517269466</v>
      </c>
      <c r="F420" s="120">
        <f t="shared" si="31"/>
        <v>5.797655922358453E-2</v>
      </c>
      <c r="G420" s="120">
        <f t="shared" si="32"/>
        <v>2.4910837999999997</v>
      </c>
      <c r="H420" s="120">
        <f>0.001013*Constantes!$D$6/(0.622*G420)</f>
        <v>4.8485374129988865E-2</v>
      </c>
      <c r="I420" s="120">
        <f t="shared" si="33"/>
        <v>0.27544842685092108</v>
      </c>
      <c r="J420" s="120">
        <f t="shared" si="34"/>
        <v>-0.21407698341251005</v>
      </c>
      <c r="K420" s="120">
        <f>(Constantes!$D$12/0.8)*(Constantes!$D$7*J420^2+Constantes!$D$8*J420+Constantes!$D$9)</f>
        <v>11.574345271347726</v>
      </c>
      <c r="L420" s="120">
        <f>(Constantes!$D$12/0.8)*(0.00376*D420^2-0.0516*D420-6.967)</f>
        <v>-2.6690225999999995</v>
      </c>
      <c r="M420" s="12"/>
    </row>
    <row r="421" spans="2:13" ht="18.75" customHeight="1" x14ac:dyDescent="0.3">
      <c r="B421" s="11"/>
      <c r="C421" s="72">
        <v>416</v>
      </c>
      <c r="D421" s="63">
        <f>(Observaciones!D421+Observaciones!E421)/2</f>
        <v>5.0999999999999996</v>
      </c>
      <c r="E421" s="120">
        <f t="shared" si="30"/>
        <v>0.87878397685782894</v>
      </c>
      <c r="F421" s="120">
        <f t="shared" si="31"/>
        <v>6.1289891533703518E-2</v>
      </c>
      <c r="G421" s="120">
        <f t="shared" si="32"/>
        <v>2.4889589000000001</v>
      </c>
      <c r="H421" s="120">
        <f>0.001013*Constantes!$D$6/(0.622*G421)</f>
        <v>4.8526767570229598E-2</v>
      </c>
      <c r="I421" s="120">
        <f t="shared" si="33"/>
        <v>0.28253577431172794</v>
      </c>
      <c r="J421" s="120">
        <f t="shared" si="34"/>
        <v>-0.20804641603551061</v>
      </c>
      <c r="K421" s="120">
        <f>(Constantes!$D$12/0.8)*(Constantes!$D$7*J421^2+Constantes!$D$8*J421+Constantes!$D$9)</f>
        <v>11.561907286313396</v>
      </c>
      <c r="L421" s="120">
        <f>(Constantes!$D$12/0.8)*(0.00376*D421^2-0.0516*D421-6.967)</f>
        <v>-2.6746358999999997</v>
      </c>
      <c r="M421" s="12"/>
    </row>
    <row r="422" spans="2:13" ht="18.75" customHeight="1" x14ac:dyDescent="0.3">
      <c r="B422" s="11"/>
      <c r="C422" s="72">
        <v>417</v>
      </c>
      <c r="D422" s="63">
        <f>(Observaciones!D422+Observaciones!E422)/2</f>
        <v>4.6999999999999993</v>
      </c>
      <c r="E422" s="120">
        <f t="shared" si="30"/>
        <v>0.85456279709437755</v>
      </c>
      <c r="F422" s="120">
        <f t="shared" si="31"/>
        <v>5.9797799714718242E-2</v>
      </c>
      <c r="G422" s="120">
        <f t="shared" si="32"/>
        <v>2.4899032999999999</v>
      </c>
      <c r="H422" s="120">
        <f>0.001013*Constantes!$D$6/(0.622*G422)</f>
        <v>4.8508361763348141E-2</v>
      </c>
      <c r="I422" s="120">
        <f t="shared" si="33"/>
        <v>0.27939594869492862</v>
      </c>
      <c r="J422" s="120">
        <f t="shared" si="34"/>
        <v>-0.20195420001543074</v>
      </c>
      <c r="K422" s="120">
        <f>(Constantes!$D$12/0.8)*(Constantes!$D$7*J422^2+Constantes!$D$8*J422+Constantes!$D$9)</f>
        <v>11.548970475894841</v>
      </c>
      <c r="L422" s="120">
        <f>(Constantes!$D$12/0.8)*(0.00376*D422^2-0.0516*D422-6.967)</f>
        <v>-2.6724230999999996</v>
      </c>
      <c r="M422" s="12"/>
    </row>
    <row r="423" spans="2:13" ht="18.75" customHeight="1" x14ac:dyDescent="0.3">
      <c r="B423" s="11"/>
      <c r="C423" s="72">
        <v>418</v>
      </c>
      <c r="D423" s="63">
        <f>(Observaciones!D423+Observaciones!E423)/2</f>
        <v>5.6</v>
      </c>
      <c r="E423" s="120">
        <f t="shared" si="30"/>
        <v>0.90991033080617656</v>
      </c>
      <c r="F423" s="120">
        <f t="shared" si="31"/>
        <v>6.3199773283672295E-2</v>
      </c>
      <c r="G423" s="120">
        <f t="shared" si="32"/>
        <v>2.4877783999999998</v>
      </c>
      <c r="H423" s="120">
        <f>0.001013*Constantes!$D$6/(0.622*G423)</f>
        <v>4.8549794480149178E-2</v>
      </c>
      <c r="I423" s="120">
        <f t="shared" si="33"/>
        <v>0.28643660704734913</v>
      </c>
      <c r="J423" s="120">
        <f t="shared" si="34"/>
        <v>-0.1958021406073574</v>
      </c>
      <c r="K423" s="120">
        <f>(Constantes!$D$12/0.8)*(Constantes!$D$7*J423^2+Constantes!$D$8*J423+Constantes!$D$9)</f>
        <v>11.535527500081477</v>
      </c>
      <c r="L423" s="120">
        <f>(Constantes!$D$12/0.8)*(0.00376*D423^2-0.0516*D423-6.967)</f>
        <v>-2.6767673999999992</v>
      </c>
      <c r="M423" s="12"/>
    </row>
    <row r="424" spans="2:13" ht="18.75" customHeight="1" x14ac:dyDescent="0.3">
      <c r="B424" s="11"/>
      <c r="C424" s="72">
        <v>419</v>
      </c>
      <c r="D424" s="63">
        <f>(Observaciones!D424+Observaciones!E424)/2</f>
        <v>5.9</v>
      </c>
      <c r="E424" s="120">
        <f t="shared" si="30"/>
        <v>0.9290490433608416</v>
      </c>
      <c r="F424" s="120">
        <f t="shared" si="31"/>
        <v>6.4369991730543294E-2</v>
      </c>
      <c r="G424" s="120">
        <f t="shared" si="32"/>
        <v>2.4870701</v>
      </c>
      <c r="H424" s="120">
        <f>0.001013*Constantes!$D$6/(0.622*G424)</f>
        <v>4.8563621118743031E-2</v>
      </c>
      <c r="I424" s="120">
        <f t="shared" si="33"/>
        <v>0.28876380129570045</v>
      </c>
      <c r="J424" s="120">
        <f t="shared" si="34"/>
        <v>-0.18959206079926613</v>
      </c>
      <c r="K424" s="120">
        <f>(Constantes!$D$12/0.8)*(Constantes!$D$7*J424^2+Constantes!$D$8*J424+Constantes!$D$9)</f>
        <v>11.521571396056952</v>
      </c>
      <c r="L424" s="120">
        <f>(Constantes!$D$12/0.8)*(0.00376*D424^2-0.0516*D424-6.967)</f>
        <v>-2.6777078999999997</v>
      </c>
      <c r="M424" s="12"/>
    </row>
    <row r="425" spans="2:13" ht="18.75" customHeight="1" x14ac:dyDescent="0.3">
      <c r="B425" s="11"/>
      <c r="C425" s="72">
        <v>420</v>
      </c>
      <c r="D425" s="63">
        <f>(Observaciones!D425+Observaciones!E425)/2</f>
        <v>5.5</v>
      </c>
      <c r="E425" s="120">
        <f t="shared" si="30"/>
        <v>0.90360844965772646</v>
      </c>
      <c r="F425" s="120">
        <f t="shared" si="31"/>
        <v>6.2813771829638612E-2</v>
      </c>
      <c r="G425" s="120">
        <f t="shared" si="32"/>
        <v>2.4880144999999998</v>
      </c>
      <c r="H425" s="120">
        <f>0.001013*Constantes!$D$6/(0.622*G425)</f>
        <v>4.8545187350055377E-2</v>
      </c>
      <c r="I425" s="120">
        <f t="shared" si="33"/>
        <v>0.28565862902483974</v>
      </c>
      <c r="J425" s="120">
        <f t="shared" si="34"/>
        <v>-0.18332580077182795</v>
      </c>
      <c r="K425" s="120">
        <f>(Constantes!$D$12/0.8)*(Constantes!$D$7*J425^2+Constantes!$D$8*J425+Constantes!$D$9)</f>
        <v>11.507095593235867</v>
      </c>
      <c r="L425" s="120">
        <f>(Constantes!$D$12/0.8)*(0.00376*D425^2-0.0516*D425-6.967)</f>
        <v>-2.6763974999999998</v>
      </c>
      <c r="M425" s="12"/>
    </row>
    <row r="426" spans="2:13" ht="18.75" customHeight="1" x14ac:dyDescent="0.3">
      <c r="B426" s="11"/>
      <c r="C426" s="72">
        <v>421</v>
      </c>
      <c r="D426" s="63">
        <f>(Observaciones!D426+Observaciones!E426)/2</f>
        <v>7</v>
      </c>
      <c r="E426" s="120">
        <f t="shared" si="30"/>
        <v>1.002294892855135</v>
      </c>
      <c r="F426" s="120">
        <f t="shared" si="31"/>
        <v>6.8820930073801245E-2</v>
      </c>
      <c r="G426" s="120">
        <f t="shared" si="32"/>
        <v>2.4844729999999999</v>
      </c>
      <c r="H426" s="120">
        <f>0.001013*Constantes!$D$6/(0.622*G426)</f>
        <v>4.8614386242939386E-2</v>
      </c>
      <c r="I426" s="120">
        <f t="shared" si="33"/>
        <v>0.29720634670559043</v>
      </c>
      <c r="J426" s="120">
        <f t="shared" si="34"/>
        <v>-0.17700521735312655</v>
      </c>
      <c r="K426" s="120">
        <f>(Constantes!$D$12/0.8)*(Constantes!$D$7*J426^2+Constantes!$D$8*J426+Constantes!$D$9)</f>
        <v>11.492093927899612</v>
      </c>
      <c r="L426" s="120">
        <f>(Constantes!$D$12/0.8)*(0.00376*D426^2-0.0516*D426-6.967)</f>
        <v>-2.6789849999999995</v>
      </c>
      <c r="M426" s="12"/>
    </row>
    <row r="427" spans="2:13" ht="18.75" customHeight="1" x14ac:dyDescent="0.3">
      <c r="B427" s="11"/>
      <c r="C427" s="72">
        <v>422</v>
      </c>
      <c r="D427" s="63">
        <f>(Observaciones!D427+Observaciones!E427)/2</f>
        <v>5.8</v>
      </c>
      <c r="E427" s="120">
        <f t="shared" si="30"/>
        <v>0.92263042375989668</v>
      </c>
      <c r="F427" s="120">
        <f t="shared" si="31"/>
        <v>6.3977874512489694E-2</v>
      </c>
      <c r="G427" s="120">
        <f t="shared" si="32"/>
        <v>2.4873061999999999</v>
      </c>
      <c r="H427" s="120">
        <f>0.001013*Constantes!$D$6/(0.622*G427)</f>
        <v>4.8559011364243919E-2</v>
      </c>
      <c r="I427" s="120">
        <f t="shared" si="33"/>
        <v>0.28798920389513999</v>
      </c>
      <c r="J427" s="120">
        <f t="shared" si="34"/>
        <v>-0.17063218346843764</v>
      </c>
      <c r="K427" s="120">
        <f>(Constantes!$D$12/0.8)*(Constantes!$D$7*J427^2+Constantes!$D$8*J427+Constantes!$D$9)</f>
        <v>11.476560657411932</v>
      </c>
      <c r="L427" s="120">
        <f>(Constantes!$D$12/0.8)*(0.00376*D427^2-0.0516*D427-6.967)</f>
        <v>-2.6774225999999994</v>
      </c>
      <c r="M427" s="12"/>
    </row>
    <row r="428" spans="2:13" ht="18.75" customHeight="1" x14ac:dyDescent="0.3">
      <c r="B428" s="11"/>
      <c r="C428" s="72">
        <v>423</v>
      </c>
      <c r="D428" s="63">
        <f>(Observaciones!D428+Observaciones!E428)/2</f>
        <v>7.4</v>
      </c>
      <c r="E428" s="120">
        <f t="shared" si="30"/>
        <v>1.0301640094775164</v>
      </c>
      <c r="F428" s="120">
        <f t="shared" si="31"/>
        <v>7.0503453113465397E-2</v>
      </c>
      <c r="G428" s="120">
        <f t="shared" si="32"/>
        <v>2.4835286000000001</v>
      </c>
      <c r="H428" s="120">
        <f>0.001013*Constantes!$D$6/(0.622*G428)</f>
        <v>4.8632872612038511E-2</v>
      </c>
      <c r="I428" s="120">
        <f t="shared" si="33"/>
        <v>0.3002393187005778</v>
      </c>
      <c r="J428" s="120">
        <f t="shared" si="34"/>
        <v>-0.16420858758524323</v>
      </c>
      <c r="K428" s="120">
        <f>(Constantes!$D$12/0.8)*(Constantes!$D$7*J428^2+Constantes!$D$8*J428+Constantes!$D$9)</f>
        <v>11.46049047399536</v>
      </c>
      <c r="L428" s="120">
        <f>(Constantes!$D$12/0.8)*(0.00376*D428^2-0.0516*D428-6.967)</f>
        <v>-2.6786033999999996</v>
      </c>
      <c r="M428" s="12"/>
    </row>
    <row r="429" spans="2:13" ht="18.75" customHeight="1" x14ac:dyDescent="0.3">
      <c r="B429" s="11"/>
      <c r="C429" s="72">
        <v>424</v>
      </c>
      <c r="D429" s="63">
        <f>(Observaciones!D429+Observaciones!E429)/2</f>
        <v>7.9</v>
      </c>
      <c r="E429" s="120">
        <f t="shared" si="30"/>
        <v>1.0659584934446342</v>
      </c>
      <c r="F429" s="120">
        <f t="shared" si="31"/>
        <v>7.2655971922512746E-2</v>
      </c>
      <c r="G429" s="120">
        <f t="shared" si="32"/>
        <v>2.4823480999999998</v>
      </c>
      <c r="H429" s="120">
        <f>0.001013*Constantes!$D$6/(0.622*G429)</f>
        <v>4.8656000353920689E-2</v>
      </c>
      <c r="I429" s="120">
        <f t="shared" si="33"/>
        <v>0.30400135246891019</v>
      </c>
      <c r="J429" s="120">
        <f t="shared" si="34"/>
        <v>-0.15773633315363544</v>
      </c>
      <c r="K429" s="120">
        <f>(Constantes!$D$12/0.8)*(Constantes!$D$7*J429^2+Constantes!$D$8*J429+Constantes!$D$9)</f>
        <v>11.44387851805006</v>
      </c>
      <c r="L429" s="120">
        <f>(Constantes!$D$12/0.8)*(0.00376*D429^2-0.0516*D429-6.967)</f>
        <v>-2.6774918999999993</v>
      </c>
      <c r="M429" s="12"/>
    </row>
    <row r="430" spans="2:13" ht="18.75" customHeight="1" x14ac:dyDescent="0.3">
      <c r="B430" s="11"/>
      <c r="C430" s="72">
        <v>425</v>
      </c>
      <c r="D430" s="63">
        <f>(Observaciones!D430+Observaciones!E430)/2</f>
        <v>7.3</v>
      </c>
      <c r="E430" s="120">
        <f t="shared" si="30"/>
        <v>1.0231335151775351</v>
      </c>
      <c r="F430" s="120">
        <f t="shared" si="31"/>
        <v>7.0079558950811582E-2</v>
      </c>
      <c r="G430" s="120">
        <f t="shared" si="32"/>
        <v>2.4837647</v>
      </c>
      <c r="H430" s="120">
        <f>0.001013*Constantes!$D$6/(0.622*G430)</f>
        <v>4.8628249701815292E-2</v>
      </c>
      <c r="I430" s="120">
        <f t="shared" si="33"/>
        <v>0.29948299425174468</v>
      </c>
      <c r="J430" s="120">
        <f t="shared" si="34"/>
        <v>-0.15121733804228532</v>
      </c>
      <c r="K430" s="120">
        <f>(Constantes!$D$12/0.8)*(Constantes!$D$7*J430^2+Constantes!$D$8*J430+Constantes!$D$9)</f>
        <v>11.426720390997277</v>
      </c>
      <c r="L430" s="120">
        <f>(Constantes!$D$12/0.8)*(0.00376*D430^2-0.0516*D430-6.967)</f>
        <v>-2.6787410999999994</v>
      </c>
      <c r="M430" s="12"/>
    </row>
    <row r="431" spans="2:13" ht="18.75" customHeight="1" x14ac:dyDescent="0.3">
      <c r="B431" s="11"/>
      <c r="C431" s="72">
        <v>426</v>
      </c>
      <c r="D431" s="63">
        <f>(Observaciones!D431+Observaciones!E431)/2</f>
        <v>6.7</v>
      </c>
      <c r="E431" s="120">
        <f t="shared" si="30"/>
        <v>0.98183101730388156</v>
      </c>
      <c r="F431" s="120">
        <f t="shared" si="31"/>
        <v>6.7581690219552987E-2</v>
      </c>
      <c r="G431" s="120">
        <f t="shared" si="32"/>
        <v>2.4851812999999998</v>
      </c>
      <c r="H431" s="120">
        <f>0.001013*Constantes!$D$6/(0.622*G431)</f>
        <v>4.8600530686495329E-2</v>
      </c>
      <c r="I431" s="120">
        <f t="shared" si="33"/>
        <v>0.29491838247160718</v>
      </c>
      <c r="J431" s="120">
        <f t="shared" si="34"/>
        <v>-0.14465353397013617</v>
      </c>
      <c r="K431" s="120">
        <f>(Constantes!$D$12/0.8)*(Constantes!$D$7*J431^2+Constantes!$D$8*J431+Constantes!$D$9)</f>
        <v>11.40901216763004</v>
      </c>
      <c r="L431" s="120">
        <f>(Constantes!$D$12/0.8)*(0.00376*D431^2-0.0516*D431-6.967)</f>
        <v>-2.6789750999999993</v>
      </c>
      <c r="M431" s="12"/>
    </row>
    <row r="432" spans="2:13" ht="18.75" customHeight="1" x14ac:dyDescent="0.3">
      <c r="B432" s="11"/>
      <c r="C432" s="72">
        <v>427</v>
      </c>
      <c r="D432" s="63">
        <f>(Observaciones!D432+Observaciones!E432)/2</f>
        <v>5.9</v>
      </c>
      <c r="E432" s="120">
        <f t="shared" si="30"/>
        <v>0.9290490433608416</v>
      </c>
      <c r="F432" s="120">
        <f t="shared" si="31"/>
        <v>6.4369991730543294E-2</v>
      </c>
      <c r="G432" s="120">
        <f t="shared" si="32"/>
        <v>2.4870701</v>
      </c>
      <c r="H432" s="120">
        <f>0.001013*Constantes!$D$6/(0.622*G432)</f>
        <v>4.8563621118743031E-2</v>
      </c>
      <c r="I432" s="120">
        <f t="shared" si="33"/>
        <v>0.28876380129570045</v>
      </c>
      <c r="J432" s="120">
        <f t="shared" si="34"/>
        <v>-0.1380468659339924</v>
      </c>
      <c r="K432" s="120">
        <f>(Constantes!$D$12/0.8)*(Constantes!$D$7*J432^2+Constantes!$D$8*J432+Constantes!$D$9)</f>
        <v>11.390750407954364</v>
      </c>
      <c r="L432" s="120">
        <f>(Constantes!$D$12/0.8)*(0.00376*D432^2-0.0516*D432-6.967)</f>
        <v>-2.6777078999999997</v>
      </c>
      <c r="M432" s="12"/>
    </row>
    <row r="433" spans="2:13" ht="18.75" customHeight="1" x14ac:dyDescent="0.3">
      <c r="B433" s="11"/>
      <c r="C433" s="72">
        <v>428</v>
      </c>
      <c r="D433" s="63">
        <f>(Observaciones!D433+Observaciones!E433)/2</f>
        <v>7.5</v>
      </c>
      <c r="E433" s="120">
        <f t="shared" si="30"/>
        <v>1.0372370108957141</v>
      </c>
      <c r="F433" s="120">
        <f t="shared" si="31"/>
        <v>7.0929538162582961E-2</v>
      </c>
      <c r="G433" s="120">
        <f t="shared" si="32"/>
        <v>2.4832924999999997</v>
      </c>
      <c r="H433" s="120">
        <f>0.001013*Constantes!$D$6/(0.622*G433)</f>
        <v>4.8637496401311715E-2</v>
      </c>
      <c r="I433" s="120">
        <f t="shared" si="33"/>
        <v>0.30099434901756567</v>
      </c>
      <c r="J433" s="120">
        <f t="shared" si="34"/>
        <v>-0.13139929163217734</v>
      </c>
      <c r="K433" s="120">
        <f>(Constantes!$D$12/0.8)*(Constantes!$D$7*J433^2+Constantes!$D$8*J433+Constantes!$D$9)</f>
        <v>11.371932168504793</v>
      </c>
      <c r="L433" s="120">
        <f>(Constantes!$D$12/0.8)*(0.00376*D433^2-0.0516*D433-6.967)</f>
        <v>-2.6784374999999998</v>
      </c>
      <c r="M433" s="12"/>
    </row>
    <row r="434" spans="2:13" ht="18.75" customHeight="1" x14ac:dyDescent="0.3">
      <c r="B434" s="11"/>
      <c r="C434" s="72">
        <v>429</v>
      </c>
      <c r="D434" s="63">
        <f>(Observaciones!D434+Observaciones!E434)/2</f>
        <v>3.8000000000000003</v>
      </c>
      <c r="E434" s="120">
        <f t="shared" si="30"/>
        <v>0.80220597314586006</v>
      </c>
      <c r="F434" s="120">
        <f t="shared" si="31"/>
        <v>5.6554012654769156E-2</v>
      </c>
      <c r="G434" s="120">
        <f t="shared" si="32"/>
        <v>2.4920282</v>
      </c>
      <c r="H434" s="120">
        <f>0.001013*Constantes!$D$6/(0.622*G434)</f>
        <v>4.8466999704158381E-2</v>
      </c>
      <c r="I434" s="120">
        <f t="shared" si="33"/>
        <v>0.27227315064879981</v>
      </c>
      <c r="J434" s="120">
        <f t="shared" si="34"/>
        <v>-0.12471278088442236</v>
      </c>
      <c r="K434" s="120">
        <f>(Constantes!$D$12/0.8)*(Constantes!$D$7*J434^2+Constantes!$D$8*J434+Constantes!$D$9)</f>
        <v>11.352555013118739</v>
      </c>
      <c r="L434" s="120">
        <f>(Constantes!$D$12/0.8)*(0.00376*D434^2-0.0516*D434-6.967)</f>
        <v>-2.6657945999999995</v>
      </c>
      <c r="M434" s="12"/>
    </row>
    <row r="435" spans="2:13" ht="18.75" customHeight="1" x14ac:dyDescent="0.3">
      <c r="B435" s="11"/>
      <c r="C435" s="72">
        <v>430</v>
      </c>
      <c r="D435" s="63">
        <f>(Observaciones!D435+Observaciones!E435)/2</f>
        <v>6.2</v>
      </c>
      <c r="E435" s="120">
        <f t="shared" ref="E435:E498" si="35">EXP((16.78*D435-116.9)/(D435+237.3))</f>
        <v>0.94854165981127081</v>
      </c>
      <c r="F435" s="120">
        <f t="shared" ref="F435:F498" si="36">4098*E435/((D435+237.3)^2)</f>
        <v>6.5558715041284285E-2</v>
      </c>
      <c r="G435" s="120">
        <f t="shared" ref="G435:G498" si="37">2.501-0.002361*D435</f>
        <v>2.4863618000000001</v>
      </c>
      <c r="H435" s="120">
        <f>0.001013*Constantes!$D$6/(0.622*G435)</f>
        <v>4.8577455635038451E-2</v>
      </c>
      <c r="I435" s="120">
        <f t="shared" ref="I435:I498" si="38">IF(D435&gt;0,1.26*F435/(G435*(F435+H435)),0)</f>
        <v>0.29108066300250851</v>
      </c>
      <c r="J435" s="120">
        <f t="shared" ref="J435:J498" si="39">0.409*SIN(2*PI()*(C435-82)/365)</f>
        <v>-0.11798931504816941</v>
      </c>
      <c r="K435" s="120">
        <f>(Constantes!$D$12/0.8)*(Constantes!$D$7*J435^2+Constantes!$D$8*J435+Constantes!$D$9)</f>
        <v>11.332617023154661</v>
      </c>
      <c r="L435" s="120">
        <f>(Constantes!$D$12/0.8)*(0.00376*D435^2-0.0516*D435-6.967)</f>
        <v>-2.6783945999999994</v>
      </c>
      <c r="M435" s="12"/>
    </row>
    <row r="436" spans="2:13" ht="18.75" customHeight="1" x14ac:dyDescent="0.3">
      <c r="B436" s="11"/>
      <c r="C436" s="72">
        <v>431</v>
      </c>
      <c r="D436" s="63">
        <f>(Observaciones!D436+Observaciones!E436)/2</f>
        <v>6.5</v>
      </c>
      <c r="E436" s="120">
        <f t="shared" si="35"/>
        <v>0.96839376835916013</v>
      </c>
      <c r="F436" s="120">
        <f t="shared" si="36"/>
        <v>6.6766181325348339E-2</v>
      </c>
      <c r="G436" s="120">
        <f t="shared" si="37"/>
        <v>2.4856534999999997</v>
      </c>
      <c r="H436" s="120">
        <f>0.001013*Constantes!$D$6/(0.622*G436)</f>
        <v>4.8591298035769816E-2</v>
      </c>
      <c r="I436" s="120">
        <f t="shared" si="38"/>
        <v>0.29338691261428851</v>
      </c>
      <c r="J436" s="120">
        <f t="shared" si="39"/>
        <v>-0.11123088643144903</v>
      </c>
      <c r="K436" s="120">
        <f>(Constantes!$D$12/0.8)*(Constantes!$D$7*J436^2+Constantes!$D$8*J436+Constantes!$D$9)</f>
        <v>11.312116807139835</v>
      </c>
      <c r="L436" s="120">
        <f>(Constantes!$D$12/0.8)*(0.00376*D436^2-0.0516*D436-6.967)</f>
        <v>-2.6788274999999997</v>
      </c>
      <c r="M436" s="12"/>
    </row>
    <row r="437" spans="2:13" ht="18.75" customHeight="1" x14ac:dyDescent="0.3">
      <c r="B437" s="11"/>
      <c r="C437" s="72">
        <v>432</v>
      </c>
      <c r="D437" s="63">
        <f>(Observaciones!D437+Observaciones!E437)/2</f>
        <v>6.2</v>
      </c>
      <c r="E437" s="120">
        <f t="shared" si="35"/>
        <v>0.94854165981127081</v>
      </c>
      <c r="F437" s="120">
        <f t="shared" si="36"/>
        <v>6.5558715041284285E-2</v>
      </c>
      <c r="G437" s="120">
        <f t="shared" si="37"/>
        <v>2.4863618000000001</v>
      </c>
      <c r="H437" s="120">
        <f>0.001013*Constantes!$D$6/(0.622*G437)</f>
        <v>4.8577455635038451E-2</v>
      </c>
      <c r="I437" s="120">
        <f t="shared" si="38"/>
        <v>0.29108066300250851</v>
      </c>
      <c r="J437" s="120">
        <f t="shared" si="39"/>
        <v>-0.10443949770252092</v>
      </c>
      <c r="K437" s="120">
        <f>(Constantes!$D$12/0.8)*(Constantes!$D$7*J437^2+Constantes!$D$8*J437+Constantes!$D$9)</f>
        <v>11.29105350983407</v>
      </c>
      <c r="L437" s="120">
        <f>(Constantes!$D$12/0.8)*(0.00376*D437^2-0.0516*D437-6.967)</f>
        <v>-2.6783945999999994</v>
      </c>
      <c r="M437" s="12"/>
    </row>
    <row r="438" spans="2:13" ht="18.75" customHeight="1" x14ac:dyDescent="0.3">
      <c r="B438" s="11"/>
      <c r="C438" s="72">
        <v>433</v>
      </c>
      <c r="D438" s="63">
        <f>(Observaciones!D438+Observaciones!E438)/2</f>
        <v>5.7</v>
      </c>
      <c r="E438" s="120">
        <f t="shared" si="35"/>
        <v>0.9162509210196762</v>
      </c>
      <c r="F438" s="120">
        <f t="shared" si="36"/>
        <v>6.358780460869165E-2</v>
      </c>
      <c r="G438" s="120">
        <f t="shared" si="37"/>
        <v>2.4875422999999999</v>
      </c>
      <c r="H438" s="120">
        <f>0.001013*Constantes!$D$6/(0.622*G438)</f>
        <v>4.8554402484795679E-2</v>
      </c>
      <c r="I438" s="120">
        <f t="shared" si="38"/>
        <v>0.28721346892523625</v>
      </c>
      <c r="J438" s="120">
        <f t="shared" si="39"/>
        <v>-9.7617161296433538E-2</v>
      </c>
      <c r="K438" s="120">
        <f>(Constantes!$D$12/0.8)*(Constantes!$D$7*J438^2+Constantes!$D$8*J438+Constantes!$D$9)</f>
        <v>11.269426820696417</v>
      </c>
      <c r="L438" s="120">
        <f>(Constantes!$D$12/0.8)*(0.00376*D438^2-0.0516*D438-6.967)</f>
        <v>-2.6771090999999996</v>
      </c>
      <c r="M438" s="12"/>
    </row>
    <row r="439" spans="2:13" ht="18.75" customHeight="1" x14ac:dyDescent="0.3">
      <c r="B439" s="11"/>
      <c r="C439" s="72">
        <v>434</v>
      </c>
      <c r="D439" s="63">
        <f>(Observaciones!D439+Observaciones!E439)/2</f>
        <v>6.3999999999999995</v>
      </c>
      <c r="E439" s="120">
        <f t="shared" si="35"/>
        <v>0.96173610737939708</v>
      </c>
      <c r="F439" s="120">
        <f t="shared" si="36"/>
        <v>6.6361595220328126E-2</v>
      </c>
      <c r="G439" s="120">
        <f t="shared" si="37"/>
        <v>2.4858895999999997</v>
      </c>
      <c r="H439" s="120">
        <f>0.001013*Constantes!$D$6/(0.622*G439)</f>
        <v>4.8586683025728238E-2</v>
      </c>
      <c r="I439" s="120">
        <f t="shared" si="38"/>
        <v>0.29261935877885276</v>
      </c>
      <c r="J439" s="120">
        <f t="shared" si="39"/>
        <v>-9.0765898818704185E-2</v>
      </c>
      <c r="K439" s="120">
        <f>(Constantes!$D$12/0.8)*(Constantes!$D$7*J439^2+Constantes!$D$8*J439+Constantes!$D$9)</f>
        <v>11.247236981742697</v>
      </c>
      <c r="L439" s="120">
        <f>(Constantes!$D$12/0.8)*(0.00376*D439^2-0.0516*D439-6.967)</f>
        <v>-2.6787113999999992</v>
      </c>
      <c r="M439" s="12"/>
    </row>
    <row r="440" spans="2:13" ht="18.75" customHeight="1" x14ac:dyDescent="0.3">
      <c r="B440" s="11"/>
      <c r="C440" s="72">
        <v>435</v>
      </c>
      <c r="D440" s="63">
        <f>(Observaciones!D440+Observaciones!E440)/2</f>
        <v>6.7</v>
      </c>
      <c r="E440" s="120">
        <f t="shared" si="35"/>
        <v>0.98183101730388156</v>
      </c>
      <c r="F440" s="120">
        <f t="shared" si="36"/>
        <v>6.7581690219552987E-2</v>
      </c>
      <c r="G440" s="120">
        <f t="shared" si="37"/>
        <v>2.4851812999999998</v>
      </c>
      <c r="H440" s="120">
        <f>0.001013*Constantes!$D$6/(0.622*G440)</f>
        <v>4.8600530686495329E-2</v>
      </c>
      <c r="I440" s="120">
        <f t="shared" si="38"/>
        <v>0.29491838247160718</v>
      </c>
      <c r="J440" s="120">
        <f t="shared" si="39"/>
        <v>-8.3887740446265277E-2</v>
      </c>
      <c r="K440" s="120">
        <f>(Constantes!$D$12/0.8)*(Constantes!$D$7*J440^2+Constantes!$D$8*J440+Constantes!$D$9)</f>
        <v>11.224484794782224</v>
      </c>
      <c r="L440" s="120">
        <f>(Constantes!$D$12/0.8)*(0.00376*D440^2-0.0516*D440-6.967)</f>
        <v>-2.6789750999999993</v>
      </c>
      <c r="M440" s="12"/>
    </row>
    <row r="441" spans="2:13" ht="18.75" customHeight="1" x14ac:dyDescent="0.3">
      <c r="B441" s="11"/>
      <c r="C441" s="72">
        <v>436</v>
      </c>
      <c r="D441" s="63">
        <f>(Observaciones!D441+Observaciones!E441)/2</f>
        <v>4.2</v>
      </c>
      <c r="E441" s="120">
        <f t="shared" si="35"/>
        <v>0.82511551517269466</v>
      </c>
      <c r="F441" s="120">
        <f t="shared" si="36"/>
        <v>5.797655922358453E-2</v>
      </c>
      <c r="G441" s="120">
        <f t="shared" si="37"/>
        <v>2.4910837999999997</v>
      </c>
      <c r="H441" s="120">
        <f>0.001013*Constantes!$D$6/(0.622*G441)</f>
        <v>4.8485374129988865E-2</v>
      </c>
      <c r="I441" s="120">
        <f t="shared" si="38"/>
        <v>0.27544842685092108</v>
      </c>
      <c r="J441" s="120">
        <f t="shared" si="39"/>
        <v>-7.6984724325886753E-2</v>
      </c>
      <c r="K441" s="120">
        <f>(Constantes!$D$12/0.8)*(Constantes!$D$7*J441^2+Constantes!$D$8*J441+Constantes!$D$9)</f>
        <v>11.201171628022983</v>
      </c>
      <c r="L441" s="120">
        <f>(Constantes!$D$12/0.8)*(0.00376*D441^2-0.0516*D441-6.967)</f>
        <v>-2.6690225999999995</v>
      </c>
      <c r="M441" s="12"/>
    </row>
    <row r="442" spans="2:13" ht="18.75" customHeight="1" x14ac:dyDescent="0.3">
      <c r="B442" s="11"/>
      <c r="C442" s="72">
        <v>437</v>
      </c>
      <c r="D442" s="63">
        <f>(Observaciones!D442+Observaciones!E442)/2</f>
        <v>6.2</v>
      </c>
      <c r="E442" s="120">
        <f t="shared" si="35"/>
        <v>0.94854165981127081</v>
      </c>
      <c r="F442" s="120">
        <f t="shared" si="36"/>
        <v>6.5558715041284285E-2</v>
      </c>
      <c r="G442" s="120">
        <f t="shared" si="37"/>
        <v>2.4863618000000001</v>
      </c>
      <c r="H442" s="120">
        <f>0.001013*Constantes!$D$6/(0.622*G442)</f>
        <v>4.8577455635038451E-2</v>
      </c>
      <c r="I442" s="120">
        <f t="shared" si="38"/>
        <v>0.29108066300250851</v>
      </c>
      <c r="J442" s="120">
        <f t="shared" si="39"/>
        <v>-7.0058895970224425E-2</v>
      </c>
      <c r="K442" s="120">
        <f>(Constantes!$D$12/0.8)*(Constantes!$D$7*J442^2+Constantes!$D$8*J442+Constantes!$D$9)</f>
        <v>11.177299422035169</v>
      </c>
      <c r="L442" s="120">
        <f>(Constantes!$D$12/0.8)*(0.00376*D442^2-0.0516*D442-6.967)</f>
        <v>-2.6783945999999994</v>
      </c>
      <c r="M442" s="12"/>
    </row>
    <row r="443" spans="2:13" ht="18.75" customHeight="1" x14ac:dyDescent="0.3">
      <c r="B443" s="11"/>
      <c r="C443" s="72">
        <v>438</v>
      </c>
      <c r="D443" s="63">
        <f>(Observaciones!D443+Observaciones!E443)/2</f>
        <v>5.9</v>
      </c>
      <c r="E443" s="120">
        <f t="shared" si="35"/>
        <v>0.9290490433608416</v>
      </c>
      <c r="F443" s="120">
        <f t="shared" si="36"/>
        <v>6.4369991730543294E-2</v>
      </c>
      <c r="G443" s="120">
        <f t="shared" si="37"/>
        <v>2.4870701</v>
      </c>
      <c r="H443" s="120">
        <f>0.001013*Constantes!$D$6/(0.622*G443)</f>
        <v>4.8563621118743031E-2</v>
      </c>
      <c r="I443" s="120">
        <f t="shared" si="38"/>
        <v>0.28876380129570045</v>
      </c>
      <c r="J443" s="120">
        <f t="shared" si="39"/>
        <v>-6.311230765169093E-2</v>
      </c>
      <c r="K443" s="120">
        <f>(Constantes!$D$12/0.8)*(Constantes!$D$7*J443^2+Constantes!$D$8*J443+Constantes!$D$9)</f>
        <v>11.152870695063767</v>
      </c>
      <c r="L443" s="120">
        <f>(Constantes!$D$12/0.8)*(0.00376*D443^2-0.0516*D443-6.967)</f>
        <v>-2.6777078999999997</v>
      </c>
      <c r="M443" s="12"/>
    </row>
    <row r="444" spans="2:13" ht="18.75" customHeight="1" x14ac:dyDescent="0.3">
      <c r="B444" s="11"/>
      <c r="C444" s="72">
        <v>439</v>
      </c>
      <c r="D444" s="63">
        <f>(Observaciones!D444+Observaciones!E444)/2</f>
        <v>6.4</v>
      </c>
      <c r="E444" s="120">
        <f t="shared" si="35"/>
        <v>0.96173610737939708</v>
      </c>
      <c r="F444" s="120">
        <f t="shared" si="36"/>
        <v>6.6361595220328126E-2</v>
      </c>
      <c r="G444" s="120">
        <f t="shared" si="37"/>
        <v>2.4858895999999997</v>
      </c>
      <c r="H444" s="120">
        <f>0.001013*Constantes!$D$6/(0.622*G444)</f>
        <v>4.8586683025728238E-2</v>
      </c>
      <c r="I444" s="120">
        <f t="shared" si="38"/>
        <v>0.29261935877885276</v>
      </c>
      <c r="J444" s="120">
        <f t="shared" si="39"/>
        <v>-5.6147017794325453E-2</v>
      </c>
      <c r="K444" s="120">
        <f>(Constantes!$D$12/0.8)*(Constantes!$D$7*J444^2+Constantes!$D$8*J444+Constantes!$D$9)</f>
        <v>11.127888547681653</v>
      </c>
      <c r="L444" s="120">
        <f>(Constantes!$D$12/0.8)*(0.00376*D444^2-0.0516*D444-6.967)</f>
        <v>-2.6787113999999992</v>
      </c>
      <c r="M444" s="12"/>
    </row>
    <row r="445" spans="2:13" ht="18.75" customHeight="1" x14ac:dyDescent="0.3">
      <c r="B445" s="11"/>
      <c r="C445" s="72">
        <v>440</v>
      </c>
      <c r="D445" s="63">
        <f>(Observaciones!D445+Observaciones!E445)/2</f>
        <v>5.2</v>
      </c>
      <c r="E445" s="120">
        <f t="shared" si="35"/>
        <v>0.88493303901287812</v>
      </c>
      <c r="F445" s="120">
        <f t="shared" si="36"/>
        <v>6.1667860029754905E-2</v>
      </c>
      <c r="G445" s="120">
        <f t="shared" si="37"/>
        <v>2.4887227999999997</v>
      </c>
      <c r="H445" s="120">
        <f>0.001013*Constantes!$D$6/(0.622*G445)</f>
        <v>4.8531371204601152E-2</v>
      </c>
      <c r="I445" s="120">
        <f t="shared" si="38"/>
        <v>0.2833181072479638</v>
      </c>
      <c r="J445" s="120">
        <f t="shared" si="39"/>
        <v>-4.9165090363835269E-2</v>
      </c>
      <c r="K445" s="120">
        <f>(Constantes!$D$12/0.8)*(Constantes!$D$7*J445^2+Constantes!$D$8*J445+Constantes!$D$9)</f>
        <v>11.102356666775385</v>
      </c>
      <c r="L445" s="120">
        <f>(Constantes!$D$12/0.8)*(0.00376*D445^2-0.0516*D445-6.967)</f>
        <v>-2.6751185999999998</v>
      </c>
      <c r="M445" s="12"/>
    </row>
    <row r="446" spans="2:13" ht="18.75" customHeight="1" x14ac:dyDescent="0.3">
      <c r="B446" s="11"/>
      <c r="C446" s="72">
        <v>441</v>
      </c>
      <c r="D446" s="63">
        <f>(Observaciones!D446+Observaciones!E446)/2</f>
        <v>6.6</v>
      </c>
      <c r="E446" s="120">
        <f t="shared" si="35"/>
        <v>0.97509200119637596</v>
      </c>
      <c r="F446" s="120">
        <f t="shared" si="36"/>
        <v>6.7172876672191351E-2</v>
      </c>
      <c r="G446" s="120">
        <f t="shared" si="37"/>
        <v>2.4854173999999998</v>
      </c>
      <c r="H446" s="120">
        <f>0.001013*Constantes!$D$6/(0.622*G446)</f>
        <v>4.8595913922608876E-2</v>
      </c>
      <c r="I446" s="120">
        <f t="shared" si="38"/>
        <v>0.29415325712459833</v>
      </c>
      <c r="J446" s="120">
        <f t="shared" si="39"/>
        <v>-4.2168594256001092E-2</v>
      </c>
      <c r="K446" s="120">
        <f>(Constantes!$D$12/0.8)*(Constantes!$D$7*J446^2+Constantes!$D$8*J446+Constantes!$D$9)</f>
        <v>11.076279328856739</v>
      </c>
      <c r="L446" s="120">
        <f>(Constantes!$D$12/0.8)*(0.00376*D446^2-0.0516*D446-6.967)</f>
        <v>-2.6789153999999997</v>
      </c>
      <c r="M446" s="12"/>
    </row>
    <row r="447" spans="2:13" ht="18.75" customHeight="1" x14ac:dyDescent="0.3">
      <c r="B447" s="11"/>
      <c r="C447" s="72">
        <v>442</v>
      </c>
      <c r="D447" s="63">
        <f>(Observaciones!D447+Observaciones!E447)/2</f>
        <v>6.5</v>
      </c>
      <c r="E447" s="120">
        <f t="shared" si="35"/>
        <v>0.96839376835916013</v>
      </c>
      <c r="F447" s="120">
        <f t="shared" si="36"/>
        <v>6.6766181325348339E-2</v>
      </c>
      <c r="G447" s="120">
        <f t="shared" si="37"/>
        <v>2.4856534999999997</v>
      </c>
      <c r="H447" s="120">
        <f>0.001013*Constantes!$D$6/(0.622*G447)</f>
        <v>4.8591298035769816E-2</v>
      </c>
      <c r="I447" s="120">
        <f t="shared" si="38"/>
        <v>0.29338691261428851</v>
      </c>
      <c r="J447" s="120">
        <f t="shared" si="39"/>
        <v>-3.5159602683615697E-2</v>
      </c>
      <c r="K447" s="120">
        <f>(Constantes!$D$12/0.8)*(Constantes!$D$7*J447^2+Constantes!$D$8*J447+Constantes!$D$9)</f>
        <v>11.049661402693765</v>
      </c>
      <c r="L447" s="120">
        <f>(Constantes!$D$12/0.8)*(0.00376*D447^2-0.0516*D447-6.967)</f>
        <v>-2.6788274999999997</v>
      </c>
      <c r="M447" s="12"/>
    </row>
    <row r="448" spans="2:13" ht="18.75" customHeight="1" x14ac:dyDescent="0.3">
      <c r="B448" s="11"/>
      <c r="C448" s="72">
        <v>443</v>
      </c>
      <c r="D448" s="63">
        <f>(Observaciones!D448+Observaciones!E448)/2</f>
        <v>6.9</v>
      </c>
      <c r="E448" s="120">
        <f t="shared" si="35"/>
        <v>0.99543224947116915</v>
      </c>
      <c r="F448" s="120">
        <f t="shared" si="36"/>
        <v>6.8405707891264905E-2</v>
      </c>
      <c r="G448" s="120">
        <f t="shared" si="37"/>
        <v>2.4847090999999999</v>
      </c>
      <c r="H448" s="120">
        <f>0.001013*Constantes!$D$6/(0.622*G448)</f>
        <v>4.8609766846410454E-2</v>
      </c>
      <c r="I448" s="120">
        <f t="shared" si="38"/>
        <v>0.29644493684108758</v>
      </c>
      <c r="J448" s="120">
        <f t="shared" si="39"/>
        <v>-2.8140192562149141E-2</v>
      </c>
      <c r="K448" s="120">
        <f>(Constantes!$D$12/0.8)*(Constantes!$D$7*J448^2+Constantes!$D$8*J448+Constantes!$D$9)</f>
        <v>11.022508351255976</v>
      </c>
      <c r="L448" s="120">
        <f>(Constantes!$D$12/0.8)*(0.00376*D448^2-0.0516*D448-6.967)</f>
        <v>-2.6790098999999996</v>
      </c>
      <c r="M448" s="12"/>
    </row>
    <row r="449" spans="2:13" ht="18.75" customHeight="1" x14ac:dyDescent="0.3">
      <c r="B449" s="11"/>
      <c r="C449" s="72">
        <v>444</v>
      </c>
      <c r="D449" s="63">
        <f>(Observaciones!D449+Observaciones!E449)/2</f>
        <v>5.8000000000000007</v>
      </c>
      <c r="E449" s="120">
        <f t="shared" si="35"/>
        <v>0.92263042375989679</v>
      </c>
      <c r="F449" s="120">
        <f t="shared" si="36"/>
        <v>6.3977874512489707E-2</v>
      </c>
      <c r="G449" s="120">
        <f t="shared" si="37"/>
        <v>2.4873061999999999</v>
      </c>
      <c r="H449" s="120">
        <f>0.001013*Constantes!$D$6/(0.622*G449)</f>
        <v>4.8559011364243919E-2</v>
      </c>
      <c r="I449" s="120">
        <f t="shared" si="38"/>
        <v>0.28798920389513993</v>
      </c>
      <c r="J449" s="120">
        <f t="shared" si="39"/>
        <v>-2.1112443894310957E-2</v>
      </c>
      <c r="K449" s="120">
        <f>(Constantes!$D$12/0.8)*(Constantes!$D$7*J449^2+Constantes!$D$8*J449+Constantes!$D$9)</f>
        <v>10.994826232969041</v>
      </c>
      <c r="L449" s="120">
        <f>(Constantes!$D$12/0.8)*(0.00376*D449^2-0.0516*D449-6.967)</f>
        <v>-2.6774225999999994</v>
      </c>
      <c r="M449" s="12"/>
    </row>
    <row r="450" spans="2:13" ht="18.75" customHeight="1" x14ac:dyDescent="0.3">
      <c r="B450" s="11"/>
      <c r="C450" s="72">
        <v>445</v>
      </c>
      <c r="D450" s="63">
        <f>(Observaciones!D450+Observaciones!E450)/2</f>
        <v>5.7</v>
      </c>
      <c r="E450" s="120">
        <f t="shared" si="35"/>
        <v>0.9162509210196762</v>
      </c>
      <c r="F450" s="120">
        <f t="shared" si="36"/>
        <v>6.358780460869165E-2</v>
      </c>
      <c r="G450" s="120">
        <f t="shared" si="37"/>
        <v>2.4875422999999999</v>
      </c>
      <c r="H450" s="120">
        <f>0.001013*Constantes!$D$6/(0.622*G450)</f>
        <v>4.8554402484795679E-2</v>
      </c>
      <c r="I450" s="120">
        <f t="shared" si="38"/>
        <v>0.28721346892523625</v>
      </c>
      <c r="J450" s="120">
        <f t="shared" si="39"/>
        <v>-1.4078439153703033E-2</v>
      </c>
      <c r="K450" s="120">
        <f>(Constantes!$D$12/0.8)*(Constantes!$D$7*J450^2+Constantes!$D$8*J450+Constantes!$D$9)</f>
        <v>10.966621702275281</v>
      </c>
      <c r="L450" s="120">
        <f>(Constantes!$D$12/0.8)*(0.00376*D450^2-0.0516*D450-6.967)</f>
        <v>-2.6771090999999996</v>
      </c>
      <c r="M450" s="12"/>
    </row>
    <row r="451" spans="2:13" ht="18.75" customHeight="1" x14ac:dyDescent="0.3">
      <c r="B451" s="11"/>
      <c r="C451" s="72">
        <v>446</v>
      </c>
      <c r="D451" s="63">
        <f>(Observaciones!D451+Observaciones!E451)/2</f>
        <v>6</v>
      </c>
      <c r="E451" s="120">
        <f t="shared" si="35"/>
        <v>0.93550698503161778</v>
      </c>
      <c r="F451" s="120">
        <f t="shared" si="36"/>
        <v>6.4764165026061693E-2</v>
      </c>
      <c r="G451" s="120">
        <f t="shared" si="37"/>
        <v>2.486834</v>
      </c>
      <c r="H451" s="120">
        <f>0.001013*Constantes!$D$6/(0.622*G451)</f>
        <v>4.8568231748542266E-2</v>
      </c>
      <c r="I451" s="120">
        <f t="shared" si="38"/>
        <v>0.28953725056779078</v>
      </c>
      <c r="J451" s="120">
        <f t="shared" si="39"/>
        <v>-7.0402626677366293E-3</v>
      </c>
      <c r="K451" s="120">
        <f>(Constantes!$D$12/0.8)*(Constantes!$D$7*J451^2+Constantes!$D$8*J451+Constantes!$D$9)</f>
        <v>10.937902009496916</v>
      </c>
      <c r="L451" s="120">
        <f>(Constantes!$D$12/0.8)*(0.00376*D451^2-0.0516*D451-6.967)</f>
        <v>-2.6779649999999995</v>
      </c>
      <c r="M451" s="12"/>
    </row>
    <row r="452" spans="2:13" ht="18.75" customHeight="1" x14ac:dyDescent="0.3">
      <c r="B452" s="11"/>
      <c r="C452" s="72">
        <v>447</v>
      </c>
      <c r="D452" s="63">
        <f>(Observaciones!D452+Observaciones!E452)/2</f>
        <v>5.9</v>
      </c>
      <c r="E452" s="120">
        <f t="shared" si="35"/>
        <v>0.9290490433608416</v>
      </c>
      <c r="F452" s="120">
        <f t="shared" si="36"/>
        <v>6.4369991730543294E-2</v>
      </c>
      <c r="G452" s="120">
        <f t="shared" si="37"/>
        <v>2.4870701</v>
      </c>
      <c r="H452" s="120">
        <f>0.001013*Constantes!$D$6/(0.622*G452)</f>
        <v>4.8563621118743031E-2</v>
      </c>
      <c r="I452" s="120">
        <f t="shared" si="38"/>
        <v>0.28876380129570045</v>
      </c>
      <c r="J452" s="120">
        <f t="shared" si="39"/>
        <v>2.6304783004582606E-16</v>
      </c>
      <c r="K452" s="120">
        <f>(Constantes!$D$12/0.8)*(Constantes!$D$7*J452^2+Constantes!$D$8*J452+Constantes!$D$9)</f>
        <v>10.908674999999997</v>
      </c>
      <c r="L452" s="120">
        <f>(Constantes!$D$12/0.8)*(0.00376*D452^2-0.0516*D452-6.967)</f>
        <v>-2.6777078999999997</v>
      </c>
      <c r="M452" s="12"/>
    </row>
    <row r="453" spans="2:13" ht="18.75" customHeight="1" x14ac:dyDescent="0.3">
      <c r="B453" s="11"/>
      <c r="C453" s="72">
        <v>448</v>
      </c>
      <c r="D453" s="63">
        <f>(Observaciones!D453+Observaciones!E453)/2</f>
        <v>8</v>
      </c>
      <c r="E453" s="120">
        <f t="shared" si="35"/>
        <v>1.0732473428302998</v>
      </c>
      <c r="F453" s="120">
        <f t="shared" si="36"/>
        <v>7.3093150178406105E-2</v>
      </c>
      <c r="G453" s="120">
        <f t="shared" si="37"/>
        <v>2.4821119999999999</v>
      </c>
      <c r="H453" s="120">
        <f>0.001013*Constantes!$D$6/(0.622*G453)</f>
        <v>4.8660628542206943E-2</v>
      </c>
      <c r="I453" s="120">
        <f t="shared" si="38"/>
        <v>0.30474978066396519</v>
      </c>
      <c r="J453" s="120">
        <f t="shared" si="39"/>
        <v>7.0402626677360663E-3</v>
      </c>
      <c r="K453" s="120">
        <f>(Constantes!$D$12/0.8)*(Constantes!$D$7*J453^2+Constantes!$D$8*J453+Constantes!$D$9)</f>
        <v>10.878949112657713</v>
      </c>
      <c r="L453" s="120">
        <f>(Constantes!$D$12/0.8)*(0.00376*D453^2-0.0516*D453-6.967)</f>
        <v>-2.6771849999999993</v>
      </c>
      <c r="M453" s="12"/>
    </row>
    <row r="454" spans="2:13" ht="18.75" customHeight="1" x14ac:dyDescent="0.3">
      <c r="B454" s="11"/>
      <c r="C454" s="72">
        <v>449</v>
      </c>
      <c r="D454" s="63">
        <f>(Observaciones!D454+Observaciones!E454)/2</f>
        <v>5.9</v>
      </c>
      <c r="E454" s="120">
        <f t="shared" si="35"/>
        <v>0.9290490433608416</v>
      </c>
      <c r="F454" s="120">
        <f t="shared" si="36"/>
        <v>6.4369991730543294E-2</v>
      </c>
      <c r="G454" s="120">
        <f t="shared" si="37"/>
        <v>2.4870701</v>
      </c>
      <c r="H454" s="120">
        <f>0.001013*Constantes!$D$6/(0.622*G454)</f>
        <v>4.8563621118743031E-2</v>
      </c>
      <c r="I454" s="120">
        <f t="shared" si="38"/>
        <v>0.28876380129570045</v>
      </c>
      <c r="J454" s="120">
        <f t="shared" si="39"/>
        <v>1.4078439153703198E-2</v>
      </c>
      <c r="K454" s="120">
        <f>(Constantes!$D$12/0.8)*(Constantes!$D$7*J454^2+Constantes!$D$8*J454+Constantes!$D$9)</f>
        <v>10.848733377612515</v>
      </c>
      <c r="L454" s="120">
        <f>(Constantes!$D$12/0.8)*(0.00376*D454^2-0.0516*D454-6.967)</f>
        <v>-2.6777078999999997</v>
      </c>
      <c r="M454" s="12"/>
    </row>
    <row r="455" spans="2:13" ht="18.75" customHeight="1" x14ac:dyDescent="0.3">
      <c r="B455" s="11"/>
      <c r="C455" s="72">
        <v>450</v>
      </c>
      <c r="D455" s="63">
        <f>(Observaciones!D455+Observaciones!E455)/2</f>
        <v>5.3</v>
      </c>
      <c r="E455" s="120">
        <f t="shared" si="35"/>
        <v>0.8911200050543554</v>
      </c>
      <c r="F455" s="120">
        <f t="shared" si="36"/>
        <v>6.2047823841482788E-2</v>
      </c>
      <c r="G455" s="120">
        <f t="shared" si="37"/>
        <v>2.4884866999999997</v>
      </c>
      <c r="H455" s="120">
        <f>0.001013*Constantes!$D$6/(0.622*G455)</f>
        <v>4.8535975712530176E-2</v>
      </c>
      <c r="I455" s="120">
        <f t="shared" si="38"/>
        <v>0.28409936810792097</v>
      </c>
      <c r="J455" s="120">
        <f t="shared" si="39"/>
        <v>2.1112443894310395E-2</v>
      </c>
      <c r="K455" s="120">
        <f>(Constantes!$D$12/0.8)*(Constantes!$D$7*J455^2+Constantes!$D$8*J455+Constantes!$D$9)</f>
        <v>10.818037413337551</v>
      </c>
      <c r="L455" s="120">
        <f>(Constantes!$D$12/0.8)*(0.00376*D455^2-0.0516*D455-6.967)</f>
        <v>-2.6755730999999994</v>
      </c>
      <c r="M455" s="12"/>
    </row>
    <row r="456" spans="2:13" ht="18.75" customHeight="1" x14ac:dyDescent="0.3">
      <c r="B456" s="11"/>
      <c r="C456" s="72">
        <v>451</v>
      </c>
      <c r="D456" s="63">
        <f>(Observaciones!D456+Observaciones!E456)/2</f>
        <v>5</v>
      </c>
      <c r="E456" s="120">
        <f t="shared" si="35"/>
        <v>0.87267261944779717</v>
      </c>
      <c r="F456" s="120">
        <f t="shared" si="36"/>
        <v>6.0913909783222933E-2</v>
      </c>
      <c r="G456" s="120">
        <f t="shared" si="37"/>
        <v>2.489195</v>
      </c>
      <c r="H456" s="120">
        <f>0.001013*Constantes!$D$6/(0.622*G456)</f>
        <v>4.8522164809166962E-2</v>
      </c>
      <c r="I456" s="120">
        <f t="shared" si="38"/>
        <v>0.28175238056862134</v>
      </c>
      <c r="J456" s="120">
        <f t="shared" si="39"/>
        <v>2.814019256214894E-2</v>
      </c>
      <c r="K456" s="120">
        <f>(Constantes!$D$12/0.8)*(Constantes!$D$7*J456^2+Constantes!$D$8*J456+Constantes!$D$9)</f>
        <v>10.786871422998427</v>
      </c>
      <c r="L456" s="120">
        <f>(Constantes!$D$12/0.8)*(0.00376*D456^2-0.0516*D456-6.967)</f>
        <v>-2.6741249999999992</v>
      </c>
      <c r="M456" s="12"/>
    </row>
    <row r="457" spans="2:13" ht="18.75" customHeight="1" x14ac:dyDescent="0.3">
      <c r="B457" s="11"/>
      <c r="C457" s="72">
        <v>452</v>
      </c>
      <c r="D457" s="63">
        <f>(Observaciones!D457+Observaciones!E457)/2</f>
        <v>4.5</v>
      </c>
      <c r="E457" s="120">
        <f t="shared" si="35"/>
        <v>0.84267449337682987</v>
      </c>
      <c r="F457" s="120">
        <f t="shared" si="36"/>
        <v>5.906350417529968E-2</v>
      </c>
      <c r="G457" s="120">
        <f t="shared" si="37"/>
        <v>2.4903754999999999</v>
      </c>
      <c r="H457" s="120">
        <f>0.001013*Constantes!$D$6/(0.622*G457)</f>
        <v>4.8499164094793878E-2</v>
      </c>
      <c r="I457" s="120">
        <f t="shared" si="38"/>
        <v>0.2778199011826501</v>
      </c>
      <c r="J457" s="120">
        <f t="shared" si="39"/>
        <v>3.5159602683615496E-2</v>
      </c>
      <c r="K457" s="120">
        <f>(Constantes!$D$12/0.8)*(Constantes!$D$7*J457^2+Constantes!$D$8*J457+Constantes!$D$9)</f>
        <v>10.75524619011747</v>
      </c>
      <c r="L457" s="120">
        <f>(Constantes!$D$12/0.8)*(0.00376*D457^2-0.0516*D457-6.967)</f>
        <v>-2.6711474999999996</v>
      </c>
      <c r="M457" s="12"/>
    </row>
    <row r="458" spans="2:13" ht="18.75" customHeight="1" x14ac:dyDescent="0.3">
      <c r="B458" s="11"/>
      <c r="C458" s="72">
        <v>453</v>
      </c>
      <c r="D458" s="63">
        <f>(Observaciones!D458+Observaciones!E458)/2</f>
        <v>3.9</v>
      </c>
      <c r="E458" s="120">
        <f t="shared" si="35"/>
        <v>0.80788009786226911</v>
      </c>
      <c r="F458" s="120">
        <f t="shared" si="36"/>
        <v>5.6906812005471166E-2</v>
      </c>
      <c r="G458" s="120">
        <f t="shared" si="37"/>
        <v>2.4917921000000001</v>
      </c>
      <c r="H458" s="120">
        <f>0.001013*Constantes!$D$6/(0.622*G458)</f>
        <v>4.847159200486844E-2</v>
      </c>
      <c r="I458" s="120">
        <f t="shared" si="38"/>
        <v>0.27306835890470821</v>
      </c>
      <c r="J458" s="120">
        <f t="shared" si="39"/>
        <v>4.2168594256000898E-2</v>
      </c>
      <c r="K458" s="120">
        <f>(Constantes!$D$12/0.8)*(Constantes!$D$7*J458^2+Constantes!$D$8*J458+Constantes!$D$9)</f>
        <v>10.72317307354318</v>
      </c>
      <c r="L458" s="120">
        <f>(Constantes!$D$12/0.8)*(0.00376*D458^2-0.0516*D458-6.967)</f>
        <v>-2.6666438999999995</v>
      </c>
      <c r="M458" s="12"/>
    </row>
    <row r="459" spans="2:13" ht="18.75" customHeight="1" x14ac:dyDescent="0.3">
      <c r="B459" s="11"/>
      <c r="C459" s="72">
        <v>454</v>
      </c>
      <c r="D459" s="63">
        <f>(Observaciones!D459+Observaciones!E459)/2</f>
        <v>4.6999999999999993</v>
      </c>
      <c r="E459" s="120">
        <f t="shared" si="35"/>
        <v>0.85456279709437755</v>
      </c>
      <c r="F459" s="120">
        <f t="shared" si="36"/>
        <v>5.9797799714718242E-2</v>
      </c>
      <c r="G459" s="120">
        <f t="shared" si="37"/>
        <v>2.4899032999999999</v>
      </c>
      <c r="H459" s="120">
        <f>0.001013*Constantes!$D$6/(0.622*G459)</f>
        <v>4.8508361763348141E-2</v>
      </c>
      <c r="I459" s="120">
        <f t="shared" si="38"/>
        <v>0.27939594869492862</v>
      </c>
      <c r="J459" s="120">
        <f t="shared" si="39"/>
        <v>4.9165090363835068E-2</v>
      </c>
      <c r="K459" s="120">
        <f>(Constantes!$D$12/0.8)*(Constantes!$D$7*J459^2+Constantes!$D$8*J459+Constantes!$D$9)</f>
        <v>10.690664001728672</v>
      </c>
      <c r="L459" s="120">
        <f>(Constantes!$D$12/0.8)*(0.00376*D459^2-0.0516*D459-6.967)</f>
        <v>-2.6724230999999996</v>
      </c>
      <c r="M459" s="12"/>
    </row>
    <row r="460" spans="2:13" ht="18.75" customHeight="1" x14ac:dyDescent="0.3">
      <c r="B460" s="11"/>
      <c r="C460" s="72">
        <v>455</v>
      </c>
      <c r="D460" s="63">
        <f>(Observaciones!D460+Observaciones!E460)/2</f>
        <v>4</v>
      </c>
      <c r="E460" s="120">
        <f t="shared" si="35"/>
        <v>0.81358960360034527</v>
      </c>
      <c r="F460" s="120">
        <f t="shared" si="36"/>
        <v>5.7261497382928649E-2</v>
      </c>
      <c r="G460" s="120">
        <f t="shared" si="37"/>
        <v>2.4915560000000001</v>
      </c>
      <c r="H460" s="120">
        <f>0.001013*Constantes!$D$6/(0.622*G460)</f>
        <v>4.8476185175911901E-2</v>
      </c>
      <c r="I460" s="120">
        <f t="shared" si="38"/>
        <v>0.27386264930652215</v>
      </c>
      <c r="J460" s="120">
        <f t="shared" si="39"/>
        <v>5.6147017794325259E-2</v>
      </c>
      <c r="K460" s="120">
        <f>(Constantes!$D$12/0.8)*(Constantes!$D$7*J460^2+Constantes!$D$8*J460+Constantes!$D$9)</f>
        <v>10.657731466323492</v>
      </c>
      <c r="L460" s="120">
        <f>(Constantes!$D$12/0.8)*(0.00376*D460^2-0.0516*D460-6.967)</f>
        <v>-2.6674649999999995</v>
      </c>
      <c r="M460" s="12"/>
    </row>
    <row r="461" spans="2:13" ht="18.75" customHeight="1" x14ac:dyDescent="0.3">
      <c r="B461" s="11"/>
      <c r="C461" s="72">
        <v>456</v>
      </c>
      <c r="D461" s="63">
        <f>(Observaciones!D461+Observaciones!E461)/2</f>
        <v>2.9999999999999996</v>
      </c>
      <c r="E461" s="120">
        <f t="shared" si="35"/>
        <v>0.75806427648670083</v>
      </c>
      <c r="F461" s="120">
        <f t="shared" si="36"/>
        <v>5.3798534274979479E-2</v>
      </c>
      <c r="G461" s="120">
        <f t="shared" si="37"/>
        <v>2.4939169999999997</v>
      </c>
      <c r="H461" s="120">
        <f>0.001013*Constantes!$D$6/(0.622*G461)</f>
        <v>4.8430292600818055E-2</v>
      </c>
      <c r="I461" s="120">
        <f t="shared" si="38"/>
        <v>0.2658799668755345</v>
      </c>
      <c r="J461" s="120">
        <f t="shared" si="39"/>
        <v>6.3112307651691096E-2</v>
      </c>
      <c r="K461" s="120">
        <f>(Constantes!$D$12/0.8)*(Constantes!$D$7*J461^2+Constantes!$D$8*J461+Constantes!$D$9)</f>
        <v>10.624388515084187</v>
      </c>
      <c r="L461" s="120">
        <f>(Constantes!$D$12/0.8)*(0.00376*D461^2-0.0516*D461-6.967)</f>
        <v>-2.6579849999999996</v>
      </c>
      <c r="M461" s="12"/>
    </row>
    <row r="462" spans="2:13" ht="18.75" customHeight="1" x14ac:dyDescent="0.3">
      <c r="B462" s="11"/>
      <c r="C462" s="72">
        <v>457</v>
      </c>
      <c r="D462" s="63">
        <f>(Observaciones!D462+Observaciones!E462)/2</f>
        <v>4.2</v>
      </c>
      <c r="E462" s="120">
        <f t="shared" si="35"/>
        <v>0.82511551517269466</v>
      </c>
      <c r="F462" s="120">
        <f t="shared" si="36"/>
        <v>5.797655922358453E-2</v>
      </c>
      <c r="G462" s="120">
        <f t="shared" si="37"/>
        <v>2.4910837999999997</v>
      </c>
      <c r="H462" s="120">
        <f>0.001013*Constantes!$D$6/(0.622*G462)</f>
        <v>4.8485374129988865E-2</v>
      </c>
      <c r="I462" s="120">
        <f t="shared" si="38"/>
        <v>0.27544842685092108</v>
      </c>
      <c r="J462" s="120">
        <f t="shared" si="39"/>
        <v>7.0058895970224216E-2</v>
      </c>
      <c r="K462" s="120">
        <f>(Constantes!$D$12/0.8)*(Constantes!$D$7*J462^2+Constantes!$D$8*J462+Constantes!$D$9)</f>
        <v>10.590648744109675</v>
      </c>
      <c r="L462" s="120">
        <f>(Constantes!$D$12/0.8)*(0.00376*D462^2-0.0516*D462-6.967)</f>
        <v>-2.6690225999999995</v>
      </c>
      <c r="M462" s="12"/>
    </row>
    <row r="463" spans="2:13" ht="18.75" customHeight="1" x14ac:dyDescent="0.3">
      <c r="B463" s="11"/>
      <c r="C463" s="72">
        <v>458</v>
      </c>
      <c r="D463" s="63">
        <f>(Observaciones!D463+Observaciones!E463)/2</f>
        <v>4.4000000000000004</v>
      </c>
      <c r="E463" s="120">
        <f t="shared" si="35"/>
        <v>0.83678523020110962</v>
      </c>
      <c r="F463" s="120">
        <f t="shared" si="36"/>
        <v>5.8699264456482256E-2</v>
      </c>
      <c r="G463" s="120">
        <f t="shared" si="37"/>
        <v>2.4906115999999998</v>
      </c>
      <c r="H463" s="120">
        <f>0.001013*Constantes!$D$6/(0.622*G463)</f>
        <v>4.8494566568369937E-2</v>
      </c>
      <c r="I463" s="120">
        <f t="shared" si="38"/>
        <v>0.2770303848497464</v>
      </c>
      <c r="J463" s="120">
        <f t="shared" si="39"/>
        <v>7.6984724325886919E-2</v>
      </c>
      <c r="K463" s="120">
        <f>(Constantes!$D$12/0.8)*(Constantes!$D$7*J463^2+Constantes!$D$8*J463+Constantes!$D$9)</f>
        <v>10.556526289408405</v>
      </c>
      <c r="L463" s="120">
        <f>(Constantes!$D$12/0.8)*(0.00376*D463^2-0.0516*D463-6.967)</f>
        <v>-2.6704673999999993</v>
      </c>
      <c r="M463" s="12"/>
    </row>
    <row r="464" spans="2:13" ht="18.75" customHeight="1" x14ac:dyDescent="0.3">
      <c r="B464" s="11"/>
      <c r="C464" s="72">
        <v>459</v>
      </c>
      <c r="D464" s="63">
        <f>(Observaciones!D464+Observaciones!E464)/2</f>
        <v>4.1999999999999993</v>
      </c>
      <c r="E464" s="120">
        <f t="shared" si="35"/>
        <v>0.82511551517269466</v>
      </c>
      <c r="F464" s="120">
        <f t="shared" si="36"/>
        <v>5.797655922358453E-2</v>
      </c>
      <c r="G464" s="120">
        <f t="shared" si="37"/>
        <v>2.4910837999999997</v>
      </c>
      <c r="H464" s="120">
        <f>0.001013*Constantes!$D$6/(0.622*G464)</f>
        <v>4.8485374129988865E-2</v>
      </c>
      <c r="I464" s="120">
        <f t="shared" si="38"/>
        <v>0.27544842685092108</v>
      </c>
      <c r="J464" s="120">
        <f t="shared" si="39"/>
        <v>8.3887740446265083E-2</v>
      </c>
      <c r="K464" s="120">
        <f>(Constantes!$D$12/0.8)*(Constantes!$D$7*J464^2+Constantes!$D$8*J464+Constantes!$D$9)</f>
        <v>10.522035817804978</v>
      </c>
      <c r="L464" s="120">
        <f>(Constantes!$D$12/0.8)*(0.00376*D464^2-0.0516*D464-6.967)</f>
        <v>-2.6690225999999995</v>
      </c>
      <c r="M464" s="12"/>
    </row>
    <row r="465" spans="2:13" ht="18.75" customHeight="1" x14ac:dyDescent="0.3">
      <c r="B465" s="11"/>
      <c r="C465" s="72">
        <v>460</v>
      </c>
      <c r="D465" s="63">
        <f>(Observaciones!D465+Observaciones!E465)/2</f>
        <v>3.3</v>
      </c>
      <c r="E465" s="120">
        <f t="shared" si="35"/>
        <v>0.77435950557316791</v>
      </c>
      <c r="F465" s="120">
        <f t="shared" si="36"/>
        <v>5.4818019612903897E-2</v>
      </c>
      <c r="G465" s="120">
        <f t="shared" si="37"/>
        <v>2.4932086999999998</v>
      </c>
      <c r="H465" s="120">
        <f>0.001013*Constantes!$D$6/(0.622*G465)</f>
        <v>4.8444051246955125E-2</v>
      </c>
      <c r="I465" s="120">
        <f t="shared" si="38"/>
        <v>0.26828378389336249</v>
      </c>
      <c r="J465" s="120">
        <f t="shared" si="39"/>
        <v>9.0765898818703644E-2</v>
      </c>
      <c r="K465" s="120">
        <f>(Constantes!$D$12/0.8)*(Constantes!$D$7*J465^2+Constantes!$D$8*J465+Constantes!$D$9)</f>
        <v>10.487192517194751</v>
      </c>
      <c r="L465" s="120">
        <f>(Constantes!$D$12/0.8)*(0.00376*D465^2-0.0516*D465-6.967)</f>
        <v>-2.6611250999999996</v>
      </c>
      <c r="M465" s="12"/>
    </row>
    <row r="466" spans="2:13" ht="18.75" customHeight="1" x14ac:dyDescent="0.3">
      <c r="B466" s="11"/>
      <c r="C466" s="72">
        <v>461</v>
      </c>
      <c r="D466" s="63">
        <f>(Observaciones!D466+Observaciones!E466)/2</f>
        <v>3.6999999999999997</v>
      </c>
      <c r="E466" s="120">
        <f t="shared" si="35"/>
        <v>0.79656704122309585</v>
      </c>
      <c r="F466" s="120">
        <f t="shared" si="36"/>
        <v>5.6203091112967181E-2</v>
      </c>
      <c r="G466" s="120">
        <f t="shared" si="37"/>
        <v>2.4922643</v>
      </c>
      <c r="H466" s="120">
        <f>0.001013*Constantes!$D$6/(0.622*G466)</f>
        <v>4.8462408273534374E-2</v>
      </c>
      <c r="I466" s="120">
        <f t="shared" si="38"/>
        <v>0.27147703708239068</v>
      </c>
      <c r="J466" s="120">
        <f t="shared" si="39"/>
        <v>9.7617161296433344E-2</v>
      </c>
      <c r="K466" s="120">
        <f>(Constantes!$D$12/0.8)*(Constantes!$D$7*J466^2+Constantes!$D$8*J466+Constantes!$D$9)</f>
        <v>10.452012086155722</v>
      </c>
      <c r="L466" s="120">
        <f>(Constantes!$D$12/0.8)*(0.00376*D466^2-0.0516*D466-6.967)</f>
        <v>-2.6649170999999994</v>
      </c>
      <c r="M466" s="12"/>
    </row>
    <row r="467" spans="2:13" ht="18.75" customHeight="1" x14ac:dyDescent="0.3">
      <c r="B467" s="11"/>
      <c r="C467" s="72">
        <v>462</v>
      </c>
      <c r="D467" s="63">
        <f>(Observaciones!D467+Observaciones!E467)/2</f>
        <v>5.1999999999999993</v>
      </c>
      <c r="E467" s="120">
        <f t="shared" si="35"/>
        <v>0.88493303901287812</v>
      </c>
      <c r="F467" s="120">
        <f t="shared" si="36"/>
        <v>6.1667860029754905E-2</v>
      </c>
      <c r="G467" s="120">
        <f t="shared" si="37"/>
        <v>2.4887227999999997</v>
      </c>
      <c r="H467" s="120">
        <f>0.001013*Constantes!$D$6/(0.622*G467)</f>
        <v>4.8531371204601152E-2</v>
      </c>
      <c r="I467" s="120">
        <f t="shared" si="38"/>
        <v>0.2833181072479638</v>
      </c>
      <c r="J467" s="120">
        <f t="shared" si="39"/>
        <v>0.10443949770252038</v>
      </c>
      <c r="K467" s="120">
        <f>(Constantes!$D$12/0.8)*(Constantes!$D$7*J467^2+Constantes!$D$8*J467+Constantes!$D$9)</f>
        <v>10.416510722927725</v>
      </c>
      <c r="L467" s="120">
        <f>(Constantes!$D$12/0.8)*(0.00376*D467^2-0.0516*D467-6.967)</f>
        <v>-2.6751185999999998</v>
      </c>
      <c r="M467" s="12"/>
    </row>
    <row r="468" spans="2:13" ht="18.75" customHeight="1" x14ac:dyDescent="0.3">
      <c r="B468" s="11"/>
      <c r="C468" s="72">
        <v>463</v>
      </c>
      <c r="D468" s="63">
        <f>(Observaciones!D468+Observaciones!E468)/2</f>
        <v>5.3</v>
      </c>
      <c r="E468" s="120">
        <f t="shared" si="35"/>
        <v>0.8911200050543554</v>
      </c>
      <c r="F468" s="120">
        <f t="shared" si="36"/>
        <v>6.2047823841482788E-2</v>
      </c>
      <c r="G468" s="120">
        <f t="shared" si="37"/>
        <v>2.4884866999999997</v>
      </c>
      <c r="H468" s="120">
        <f>0.001013*Constantes!$D$6/(0.622*G468)</f>
        <v>4.8535975712530176E-2</v>
      </c>
      <c r="I468" s="120">
        <f t="shared" si="38"/>
        <v>0.28409936810792097</v>
      </c>
      <c r="J468" s="120">
        <f t="shared" si="39"/>
        <v>0.11123088643144884</v>
      </c>
      <c r="K468" s="120">
        <f>(Constantes!$D$12/0.8)*(Constantes!$D$7*J468^2+Constantes!$D$8*J468+Constantes!$D$9)</f>
        <v>10.380705113769782</v>
      </c>
      <c r="L468" s="120">
        <f>(Constantes!$D$12/0.8)*(0.00376*D468^2-0.0516*D468-6.967)</f>
        <v>-2.6755730999999994</v>
      </c>
      <c r="M468" s="12"/>
    </row>
    <row r="469" spans="2:13" ht="18.75" customHeight="1" x14ac:dyDescent="0.3">
      <c r="B469" s="11"/>
      <c r="C469" s="72">
        <v>464</v>
      </c>
      <c r="D469" s="63">
        <f>(Observaciones!D469+Observaciones!E469)/2</f>
        <v>4.5</v>
      </c>
      <c r="E469" s="120">
        <f t="shared" si="35"/>
        <v>0.84267449337682987</v>
      </c>
      <c r="F469" s="120">
        <f t="shared" si="36"/>
        <v>5.906350417529968E-2</v>
      </c>
      <c r="G469" s="120">
        <f t="shared" si="37"/>
        <v>2.4903754999999999</v>
      </c>
      <c r="H469" s="120">
        <f>0.001013*Constantes!$D$6/(0.622*G469)</f>
        <v>4.8499164094793878E-2</v>
      </c>
      <c r="I469" s="120">
        <f t="shared" si="38"/>
        <v>0.2778199011826501</v>
      </c>
      <c r="J469" s="120">
        <f t="shared" si="39"/>
        <v>0.11798931504816888</v>
      </c>
      <c r="K469" s="120">
        <f>(Constantes!$D$12/0.8)*(Constantes!$D$7*J469^2+Constantes!$D$8*J469+Constantes!$D$9)</f>
        <v>10.344612420707151</v>
      </c>
      <c r="L469" s="120">
        <f>(Constantes!$D$12/0.8)*(0.00376*D469^2-0.0516*D469-6.967)</f>
        <v>-2.6711474999999996</v>
      </c>
      <c r="M469" s="12"/>
    </row>
    <row r="470" spans="2:13" ht="18.75" customHeight="1" x14ac:dyDescent="0.3">
      <c r="B470" s="11"/>
      <c r="C470" s="72">
        <v>465</v>
      </c>
      <c r="D470" s="63">
        <f>(Observaciones!D470+Observaciones!E470)/2</f>
        <v>6.1000000000000005</v>
      </c>
      <c r="E470" s="120">
        <f t="shared" si="35"/>
        <v>0.9420044548592118</v>
      </c>
      <c r="F470" s="120">
        <f t="shared" si="36"/>
        <v>6.5160403190035326E-2</v>
      </c>
      <c r="G470" s="120">
        <f t="shared" si="37"/>
        <v>2.4865979</v>
      </c>
      <c r="H470" s="120">
        <f>0.001013*Constantes!$D$6/(0.622*G470)</f>
        <v>4.8572843253890934E-2</v>
      </c>
      <c r="I470" s="120">
        <f t="shared" si="38"/>
        <v>0.29030954125473435</v>
      </c>
      <c r="J470" s="120">
        <f t="shared" si="39"/>
        <v>0.12471278088442181</v>
      </c>
      <c r="K470" s="120">
        <f>(Constantes!$D$12/0.8)*(Constantes!$D$7*J470^2+Constantes!$D$8*J470+Constantes!$D$9)</f>
        <v>10.308250268680364</v>
      </c>
      <c r="L470" s="120">
        <f>(Constantes!$D$12/0.8)*(0.00376*D470^2-0.0516*D470-6.967)</f>
        <v>-2.6781938999999997</v>
      </c>
      <c r="M470" s="12"/>
    </row>
    <row r="471" spans="2:13" ht="18.75" customHeight="1" x14ac:dyDescent="0.3">
      <c r="B471" s="11"/>
      <c r="C471" s="72">
        <v>466</v>
      </c>
      <c r="D471" s="63">
        <f>(Observaciones!D471+Observaciones!E471)/2</f>
        <v>5.5</v>
      </c>
      <c r="E471" s="120">
        <f t="shared" si="35"/>
        <v>0.90360844965772646</v>
      </c>
      <c r="F471" s="120">
        <f t="shared" si="36"/>
        <v>6.2813771829638612E-2</v>
      </c>
      <c r="G471" s="120">
        <f t="shared" si="37"/>
        <v>2.4880144999999998</v>
      </c>
      <c r="H471" s="120">
        <f>0.001013*Constantes!$D$6/(0.622*G471)</f>
        <v>4.8545187350055377E-2</v>
      </c>
      <c r="I471" s="120">
        <f t="shared" si="38"/>
        <v>0.28565862902483974</v>
      </c>
      <c r="J471" s="120">
        <f t="shared" si="39"/>
        <v>0.13139929163217681</v>
      </c>
      <c r="K471" s="120">
        <f>(Constantes!$D$12/0.8)*(Constantes!$D$7*J471^2+Constantes!$D$8*J471+Constantes!$D$9)</f>
        <v>10.271636732109274</v>
      </c>
      <c r="L471" s="120">
        <f>(Constantes!$D$12/0.8)*(0.00376*D471^2-0.0516*D471-6.967)</f>
        <v>-2.6763974999999998</v>
      </c>
      <c r="M471" s="12"/>
    </row>
    <row r="472" spans="2:13" ht="18.75" customHeight="1" x14ac:dyDescent="0.3">
      <c r="B472" s="11"/>
      <c r="C472" s="72">
        <v>467</v>
      </c>
      <c r="D472" s="63">
        <f>(Observaciones!D472+Observaciones!E472)/2</f>
        <v>5.9</v>
      </c>
      <c r="E472" s="120">
        <f t="shared" si="35"/>
        <v>0.9290490433608416</v>
      </c>
      <c r="F472" s="120">
        <f t="shared" si="36"/>
        <v>6.4369991730543294E-2</v>
      </c>
      <c r="G472" s="120">
        <f t="shared" si="37"/>
        <v>2.4870701</v>
      </c>
      <c r="H472" s="120">
        <f>0.001013*Constantes!$D$6/(0.622*G472)</f>
        <v>4.8563621118743031E-2</v>
      </c>
      <c r="I472" s="120">
        <f t="shared" si="38"/>
        <v>0.28876380129570045</v>
      </c>
      <c r="J472" s="120">
        <f t="shared" si="39"/>
        <v>0.13804686593399257</v>
      </c>
      <c r="K472" s="120">
        <f>(Constantes!$D$12/0.8)*(Constantes!$D$7*J472^2+Constantes!$D$8*J472+Constantes!$D$9)</f>
        <v>10.234790320885821</v>
      </c>
      <c r="L472" s="120">
        <f>(Constantes!$D$12/0.8)*(0.00376*D472^2-0.0516*D472-6.967)</f>
        <v>-2.6777078999999997</v>
      </c>
      <c r="M472" s="12"/>
    </row>
    <row r="473" spans="2:13" ht="18.75" customHeight="1" x14ac:dyDescent="0.3">
      <c r="B473" s="11"/>
      <c r="C473" s="72">
        <v>468</v>
      </c>
      <c r="D473" s="63">
        <f>(Observaciones!D473+Observaciones!E473)/2</f>
        <v>4.8</v>
      </c>
      <c r="E473" s="120">
        <f t="shared" si="35"/>
        <v>0.86056222657343806</v>
      </c>
      <c r="F473" s="120">
        <f t="shared" si="36"/>
        <v>6.0167872375456809E-2</v>
      </c>
      <c r="G473" s="120">
        <f t="shared" si="37"/>
        <v>2.4896672</v>
      </c>
      <c r="H473" s="120">
        <f>0.001013*Constantes!$D$6/(0.622*G473)</f>
        <v>4.851296190597456E-2</v>
      </c>
      <c r="I473" s="120">
        <f t="shared" si="38"/>
        <v>0.28018245624068705</v>
      </c>
      <c r="J473" s="120">
        <f t="shared" si="39"/>
        <v>0.14465353397013597</v>
      </c>
      <c r="K473" s="120">
        <f>(Constantes!$D$12/0.8)*(Constantes!$D$7*J473^2+Constantes!$D$8*J473+Constantes!$D$9)</f>
        <v>10.197729965809939</v>
      </c>
      <c r="L473" s="120">
        <f>(Constantes!$D$12/0.8)*(0.00376*D473^2-0.0516*D473-6.967)</f>
        <v>-2.6730185999999994</v>
      </c>
      <c r="M473" s="12"/>
    </row>
    <row r="474" spans="2:13" ht="18.75" customHeight="1" x14ac:dyDescent="0.3">
      <c r="B474" s="11"/>
      <c r="C474" s="72">
        <v>469</v>
      </c>
      <c r="D474" s="63">
        <f>(Observaciones!D474+Observaciones!E474)/2</f>
        <v>7</v>
      </c>
      <c r="E474" s="120">
        <f t="shared" si="35"/>
        <v>1.002294892855135</v>
      </c>
      <c r="F474" s="120">
        <f t="shared" si="36"/>
        <v>6.8820930073801245E-2</v>
      </c>
      <c r="G474" s="120">
        <f t="shared" si="37"/>
        <v>2.4844729999999999</v>
      </c>
      <c r="H474" s="120">
        <f>0.001013*Constantes!$D$6/(0.622*G474)</f>
        <v>4.8614386242939386E-2</v>
      </c>
      <c r="I474" s="120">
        <f t="shared" si="38"/>
        <v>0.29720634670559043</v>
      </c>
      <c r="J474" s="120">
        <f t="shared" si="39"/>
        <v>0.15121733804228546</v>
      </c>
      <c r="K474" s="120">
        <f>(Constantes!$D$12/0.8)*(Constantes!$D$7*J474^2+Constantes!$D$8*J474+Constantes!$D$9)</f>
        <v>10.160475003483626</v>
      </c>
      <c r="L474" s="120">
        <f>(Constantes!$D$12/0.8)*(0.00376*D474^2-0.0516*D474-6.967)</f>
        <v>-2.6789849999999995</v>
      </c>
      <c r="M474" s="12"/>
    </row>
    <row r="475" spans="2:13" ht="18.75" customHeight="1" x14ac:dyDescent="0.3">
      <c r="B475" s="11"/>
      <c r="C475" s="72">
        <v>470</v>
      </c>
      <c r="D475" s="63">
        <f>(Observaciones!D475+Observaciones!E475)/2</f>
        <v>4.8</v>
      </c>
      <c r="E475" s="120">
        <f t="shared" si="35"/>
        <v>0.86056222657343806</v>
      </c>
      <c r="F475" s="120">
        <f t="shared" si="36"/>
        <v>6.0167872375456809E-2</v>
      </c>
      <c r="G475" s="120">
        <f t="shared" si="37"/>
        <v>2.4896672</v>
      </c>
      <c r="H475" s="120">
        <f>0.001013*Constantes!$D$6/(0.622*G475)</f>
        <v>4.851296190597456E-2</v>
      </c>
      <c r="I475" s="120">
        <f t="shared" si="38"/>
        <v>0.28018245624068705</v>
      </c>
      <c r="J475" s="120">
        <f t="shared" si="39"/>
        <v>0.15773633315363522</v>
      </c>
      <c r="K475" s="120">
        <f>(Constantes!$D$12/0.8)*(Constantes!$D$7*J475^2+Constantes!$D$8*J475+Constantes!$D$9)</f>
        <v>10.123045160678993</v>
      </c>
      <c r="L475" s="120">
        <f>(Constantes!$D$12/0.8)*(0.00376*D475^2-0.0516*D475-6.967)</f>
        <v>-2.6730185999999994</v>
      </c>
      <c r="M475" s="12"/>
    </row>
    <row r="476" spans="2:13" ht="18.75" customHeight="1" x14ac:dyDescent="0.3">
      <c r="B476" s="11"/>
      <c r="C476" s="72">
        <v>471</v>
      </c>
      <c r="D476" s="63">
        <f>(Observaciones!D476+Observaciones!E476)/2</f>
        <v>5.5</v>
      </c>
      <c r="E476" s="120">
        <f t="shared" si="35"/>
        <v>0.90360844965772646</v>
      </c>
      <c r="F476" s="120">
        <f t="shared" si="36"/>
        <v>6.2813771829638612E-2</v>
      </c>
      <c r="G476" s="120">
        <f t="shared" si="37"/>
        <v>2.4880144999999998</v>
      </c>
      <c r="H476" s="120">
        <f>0.001013*Constantes!$D$6/(0.622*G476)</f>
        <v>4.8545187350055377E-2</v>
      </c>
      <c r="I476" s="120">
        <f t="shared" si="38"/>
        <v>0.28565862902483974</v>
      </c>
      <c r="J476" s="120">
        <f t="shared" si="39"/>
        <v>0.16420858758524307</v>
      </c>
      <c r="K476" s="120">
        <f>(Constantes!$D$12/0.8)*(Constantes!$D$7*J476^2+Constantes!$D$8*J476+Constantes!$D$9)</f>
        <v>10.085460538196584</v>
      </c>
      <c r="L476" s="120">
        <f>(Constantes!$D$12/0.8)*(0.00376*D476^2-0.0516*D476-6.967)</f>
        <v>-2.6763974999999998</v>
      </c>
      <c r="M476" s="12"/>
    </row>
    <row r="477" spans="2:13" ht="18.75" customHeight="1" x14ac:dyDescent="0.3">
      <c r="B477" s="11"/>
      <c r="C477" s="72">
        <v>472</v>
      </c>
      <c r="D477" s="63">
        <f>(Observaciones!D477+Observaciones!E477)/2</f>
        <v>5.0999999999999996</v>
      </c>
      <c r="E477" s="120">
        <f t="shared" si="35"/>
        <v>0.87878397685782894</v>
      </c>
      <c r="F477" s="120">
        <f t="shared" si="36"/>
        <v>6.1289891533703518E-2</v>
      </c>
      <c r="G477" s="120">
        <f t="shared" si="37"/>
        <v>2.4889589000000001</v>
      </c>
      <c r="H477" s="120">
        <f>0.001013*Constantes!$D$6/(0.622*G477)</f>
        <v>4.8526767570229598E-2</v>
      </c>
      <c r="I477" s="120">
        <f t="shared" si="38"/>
        <v>0.28253577431172794</v>
      </c>
      <c r="J477" s="120">
        <f t="shared" si="39"/>
        <v>0.17063218346843745</v>
      </c>
      <c r="K477" s="120">
        <f>(Constantes!$D$12/0.8)*(Constantes!$D$7*J477^2+Constantes!$D$8*J477+Constantes!$D$9)</f>
        <v>10.047741594231004</v>
      </c>
      <c r="L477" s="120">
        <f>(Constantes!$D$12/0.8)*(0.00376*D477^2-0.0516*D477-6.967)</f>
        <v>-2.6746358999999997</v>
      </c>
      <c r="M477" s="12"/>
    </row>
    <row r="478" spans="2:13" ht="18.75" customHeight="1" x14ac:dyDescent="0.3">
      <c r="B478" s="11"/>
      <c r="C478" s="72">
        <v>473</v>
      </c>
      <c r="D478" s="63">
        <f>(Observaciones!D478+Observaciones!E478)/2</f>
        <v>4.4000000000000004</v>
      </c>
      <c r="E478" s="120">
        <f t="shared" si="35"/>
        <v>0.83678523020110962</v>
      </c>
      <c r="F478" s="120">
        <f t="shared" si="36"/>
        <v>5.8699264456482256E-2</v>
      </c>
      <c r="G478" s="120">
        <f t="shared" si="37"/>
        <v>2.4906115999999998</v>
      </c>
      <c r="H478" s="120">
        <f>0.001013*Constantes!$D$6/(0.622*G478)</f>
        <v>4.8494566568369937E-2</v>
      </c>
      <c r="I478" s="120">
        <f t="shared" si="38"/>
        <v>0.2770303848497464</v>
      </c>
      <c r="J478" s="120">
        <f t="shared" si="39"/>
        <v>0.17700521735312635</v>
      </c>
      <c r="K478" s="120">
        <f>(Constantes!$D$12/0.8)*(Constantes!$D$7*J478^2+Constantes!$D$8*J478+Constantes!$D$9)</f>
        <v>10.009909127261388</v>
      </c>
      <c r="L478" s="120">
        <f>(Constantes!$D$12/0.8)*(0.00376*D478^2-0.0516*D478-6.967)</f>
        <v>-2.6704673999999993</v>
      </c>
      <c r="M478" s="12"/>
    </row>
    <row r="479" spans="2:13" ht="18.75" customHeight="1" x14ac:dyDescent="0.3">
      <c r="B479" s="11"/>
      <c r="C479" s="72">
        <v>474</v>
      </c>
      <c r="D479" s="63">
        <f>(Observaciones!D479+Observaciones!E479)/2</f>
        <v>4.7</v>
      </c>
      <c r="E479" s="120">
        <f t="shared" si="35"/>
        <v>0.85456279709437766</v>
      </c>
      <c r="F479" s="120">
        <f t="shared" si="36"/>
        <v>5.9797799714718249E-2</v>
      </c>
      <c r="G479" s="120">
        <f t="shared" si="37"/>
        <v>2.4899032999999999</v>
      </c>
      <c r="H479" s="120">
        <f>0.001013*Constantes!$D$6/(0.622*G479)</f>
        <v>4.8508361763348141E-2</v>
      </c>
      <c r="I479" s="120">
        <f t="shared" si="38"/>
        <v>0.27939594869492862</v>
      </c>
      <c r="J479" s="120">
        <f t="shared" si="39"/>
        <v>0.18332580077182775</v>
      </c>
      <c r="K479" s="120">
        <f>(Constantes!$D$12/0.8)*(Constantes!$D$7*J479^2+Constantes!$D$8*J479+Constantes!$D$9)</f>
        <v>9.9719842584849498</v>
      </c>
      <c r="L479" s="120">
        <f>(Constantes!$D$12/0.8)*(0.00376*D479^2-0.0516*D479-6.967)</f>
        <v>-2.6724230999999996</v>
      </c>
      <c r="M479" s="12"/>
    </row>
    <row r="480" spans="2:13" ht="18.75" customHeight="1" x14ac:dyDescent="0.3">
      <c r="B480" s="11"/>
      <c r="C480" s="72">
        <v>475</v>
      </c>
      <c r="D480" s="63">
        <f>(Observaciones!D480+Observaciones!E480)/2</f>
        <v>4.8999999999999995</v>
      </c>
      <c r="E480" s="120">
        <f t="shared" si="35"/>
        <v>0.86659876849717854</v>
      </c>
      <c r="F480" s="120">
        <f t="shared" si="36"/>
        <v>6.0539906235598351E-2</v>
      </c>
      <c r="G480" s="120">
        <f t="shared" si="37"/>
        <v>2.4894311</v>
      </c>
      <c r="H480" s="120">
        <f>0.001013*Constantes!$D$6/(0.622*G480)</f>
        <v>4.8517562921164735E-2</v>
      </c>
      <c r="I480" s="120">
        <f t="shared" si="38"/>
        <v>0.28096793738836995</v>
      </c>
      <c r="J480" s="120">
        <f t="shared" si="39"/>
        <v>0.18959206079926597</v>
      </c>
      <c r="K480" s="120">
        <f>(Constantes!$D$12/0.8)*(Constantes!$D$7*J480^2+Constantes!$D$8*J480+Constantes!$D$9)</f>
        <v>9.933988413812239</v>
      </c>
      <c r="L480" s="120">
        <f>(Constantes!$D$12/0.8)*(0.00376*D480^2-0.0516*D480-6.967)</f>
        <v>-2.6735858999999995</v>
      </c>
      <c r="M480" s="12"/>
    </row>
    <row r="481" spans="2:13" ht="18.75" customHeight="1" x14ac:dyDescent="0.3">
      <c r="B481" s="11"/>
      <c r="C481" s="72">
        <v>476</v>
      </c>
      <c r="D481" s="63">
        <f>(Observaciones!D481+Observaciones!E481)/2</f>
        <v>4.1000000000000005</v>
      </c>
      <c r="E481" s="120">
        <f t="shared" si="35"/>
        <v>0.81933467941139559</v>
      </c>
      <c r="F481" s="120">
        <f t="shared" si="36"/>
        <v>5.7618077031797721E-2</v>
      </c>
      <c r="G481" s="120">
        <f t="shared" si="37"/>
        <v>2.4913198999999997</v>
      </c>
      <c r="H481" s="120">
        <f>0.001013*Constantes!$D$6/(0.622*G481)</f>
        <v>4.8480779217536206E-2</v>
      </c>
      <c r="I481" s="120">
        <f t="shared" si="38"/>
        <v>0.27465600940603546</v>
      </c>
      <c r="J481" s="120">
        <f t="shared" si="39"/>
        <v>0.19580214060735721</v>
      </c>
      <c r="K481" s="120">
        <f>(Constantes!$D$12/0.8)*(Constantes!$D$7*J481^2+Constantes!$D$8*J481+Constantes!$D$9)</f>
        <v>9.895943305443458</v>
      </c>
      <c r="L481" s="120">
        <f>(Constantes!$D$12/0.8)*(0.00376*D481^2-0.0516*D481-6.967)</f>
        <v>-2.6682578999999995</v>
      </c>
      <c r="M481" s="12"/>
    </row>
    <row r="482" spans="2:13" ht="18.75" customHeight="1" x14ac:dyDescent="0.3">
      <c r="B482" s="11"/>
      <c r="C482" s="72">
        <v>477</v>
      </c>
      <c r="D482" s="63">
        <f>(Observaciones!D482+Observaciones!E482)/2</f>
        <v>4.9000000000000004</v>
      </c>
      <c r="E482" s="120">
        <f t="shared" si="35"/>
        <v>0.86659876849717865</v>
      </c>
      <c r="F482" s="120">
        <f t="shared" si="36"/>
        <v>6.0539906235598358E-2</v>
      </c>
      <c r="G482" s="120">
        <f t="shared" si="37"/>
        <v>2.4894311</v>
      </c>
      <c r="H482" s="120">
        <f>0.001013*Constantes!$D$6/(0.622*G482)</f>
        <v>4.8517562921164735E-2</v>
      </c>
      <c r="I482" s="120">
        <f t="shared" si="38"/>
        <v>0.28096793738836995</v>
      </c>
      <c r="J482" s="120">
        <f t="shared" si="39"/>
        <v>0.20195420001543057</v>
      </c>
      <c r="K482" s="120">
        <f>(Constantes!$D$12/0.8)*(Constantes!$D$7*J482^2+Constantes!$D$8*J482+Constantes!$D$9)</f>
        <v>9.8578709130455096</v>
      </c>
      <c r="L482" s="120">
        <f>(Constantes!$D$12/0.8)*(0.00376*D482^2-0.0516*D482-6.967)</f>
        <v>-2.6735858999999995</v>
      </c>
      <c r="M482" s="12"/>
    </row>
    <row r="483" spans="2:13" ht="18.75" customHeight="1" x14ac:dyDescent="0.3">
      <c r="B483" s="11"/>
      <c r="C483" s="72">
        <v>478</v>
      </c>
      <c r="D483" s="63">
        <f>(Observaciones!D483+Observaciones!E483)/2</f>
        <v>5.5</v>
      </c>
      <c r="E483" s="120">
        <f t="shared" si="35"/>
        <v>0.90360844965772646</v>
      </c>
      <c r="F483" s="120">
        <f t="shared" si="36"/>
        <v>6.2813771829638612E-2</v>
      </c>
      <c r="G483" s="120">
        <f t="shared" si="37"/>
        <v>2.4880144999999998</v>
      </c>
      <c r="H483" s="120">
        <f>0.001013*Constantes!$D$6/(0.622*G483)</f>
        <v>4.8545187350055377E-2</v>
      </c>
      <c r="I483" s="120">
        <f t="shared" si="38"/>
        <v>0.28565862902483974</v>
      </c>
      <c r="J483" s="120">
        <f t="shared" si="39"/>
        <v>0.20804641603551075</v>
      </c>
      <c r="K483" s="120">
        <f>(Constantes!$D$12/0.8)*(Constantes!$D$7*J483^2+Constantes!$D$8*J483+Constantes!$D$9)</f>
        <v>9.819793464550143</v>
      </c>
      <c r="L483" s="120">
        <f>(Constantes!$D$12/0.8)*(0.00376*D483^2-0.0516*D483-6.967)</f>
        <v>-2.6763974999999998</v>
      </c>
      <c r="M483" s="12"/>
    </row>
    <row r="484" spans="2:13" ht="18.75" customHeight="1" x14ac:dyDescent="0.3">
      <c r="B484" s="11"/>
      <c r="C484" s="72">
        <v>479</v>
      </c>
      <c r="D484" s="63">
        <f>(Observaciones!D484+Observaciones!E484)/2</f>
        <v>5</v>
      </c>
      <c r="E484" s="120">
        <f t="shared" si="35"/>
        <v>0.87267261944779717</v>
      </c>
      <c r="F484" s="120">
        <f t="shared" si="36"/>
        <v>6.0913909783222933E-2</v>
      </c>
      <c r="G484" s="120">
        <f t="shared" si="37"/>
        <v>2.489195</v>
      </c>
      <c r="H484" s="120">
        <f>0.001013*Constantes!$D$6/(0.622*G484)</f>
        <v>4.8522164809166962E-2</v>
      </c>
      <c r="I484" s="120">
        <f t="shared" si="38"/>
        <v>0.28175238056862134</v>
      </c>
      <c r="J484" s="120">
        <f t="shared" si="39"/>
        <v>0.21407698341250986</v>
      </c>
      <c r="K484" s="120">
        <f>(Constantes!$D$12/0.8)*(Constantes!$D$7*J484^2+Constantes!$D$8*J484+Constantes!$D$9)</f>
        <v>9.7817334165938377</v>
      </c>
      <c r="L484" s="120">
        <f>(Constantes!$D$12/0.8)*(0.00376*D484^2-0.0516*D484-6.967)</f>
        <v>-2.6741249999999992</v>
      </c>
      <c r="M484" s="12"/>
    </row>
    <row r="485" spans="2:13" ht="18.75" customHeight="1" x14ac:dyDescent="0.3">
      <c r="B485" s="11"/>
      <c r="C485" s="72">
        <v>480</v>
      </c>
      <c r="D485" s="63">
        <f>(Observaciones!D485+Observaciones!E485)/2</f>
        <v>5.9</v>
      </c>
      <c r="E485" s="120">
        <f t="shared" si="35"/>
        <v>0.9290490433608416</v>
      </c>
      <c r="F485" s="120">
        <f t="shared" si="36"/>
        <v>6.4369991730543294E-2</v>
      </c>
      <c r="G485" s="120">
        <f t="shared" si="37"/>
        <v>2.4870701</v>
      </c>
      <c r="H485" s="120">
        <f>0.001013*Constantes!$D$6/(0.622*G485)</f>
        <v>4.8563621118743031E-2</v>
      </c>
      <c r="I485" s="120">
        <f t="shared" si="38"/>
        <v>0.28876380129570045</v>
      </c>
      <c r="J485" s="120">
        <f t="shared" si="39"/>
        <v>0.2200441151591645</v>
      </c>
      <c r="K485" s="120">
        <f>(Constantes!$D$12/0.8)*(Constantes!$D$7*J485^2+Constantes!$D$8*J485+Constantes!$D$9)</f>
        <v>9.7437134346206271</v>
      </c>
      <c r="L485" s="120">
        <f>(Constantes!$D$12/0.8)*(0.00376*D485^2-0.0516*D485-6.967)</f>
        <v>-2.6777078999999997</v>
      </c>
      <c r="M485" s="12"/>
    </row>
    <row r="486" spans="2:13" ht="18.75" customHeight="1" x14ac:dyDescent="0.3">
      <c r="B486" s="11"/>
      <c r="C486" s="72">
        <v>481</v>
      </c>
      <c r="D486" s="63">
        <f>(Observaciones!D486+Observaciones!E486)/2</f>
        <v>6.1999999999999993</v>
      </c>
      <c r="E486" s="120">
        <f t="shared" si="35"/>
        <v>0.9485416598112707</v>
      </c>
      <c r="F486" s="120">
        <f t="shared" si="36"/>
        <v>6.5558715041284271E-2</v>
      </c>
      <c r="G486" s="120">
        <f t="shared" si="37"/>
        <v>2.4863618000000001</v>
      </c>
      <c r="H486" s="120">
        <f>0.001013*Constantes!$D$6/(0.622*G486)</f>
        <v>4.8577455635038451E-2</v>
      </c>
      <c r="I486" s="120">
        <f t="shared" si="38"/>
        <v>0.29108066300250846</v>
      </c>
      <c r="J486" s="120">
        <f t="shared" si="39"/>
        <v>0.22594604308555619</v>
      </c>
      <c r="K486" s="120">
        <f>(Constantes!$D$12/0.8)*(Constantes!$D$7*J486^2+Constantes!$D$8*J486+Constantes!$D$9)</f>
        <v>9.7057563726694962</v>
      </c>
      <c r="L486" s="120">
        <f>(Constantes!$D$12/0.8)*(0.00376*D486^2-0.0516*D486-6.967)</f>
        <v>-2.6783945999999994</v>
      </c>
      <c r="M486" s="12"/>
    </row>
    <row r="487" spans="2:13" ht="18.75" customHeight="1" x14ac:dyDescent="0.3">
      <c r="B487" s="11"/>
      <c r="C487" s="72">
        <v>482</v>
      </c>
      <c r="D487" s="63">
        <f>(Observaciones!D487+Observaciones!E487)/2</f>
        <v>4.5999999999999996</v>
      </c>
      <c r="E487" s="120">
        <f t="shared" si="35"/>
        <v>0.84860028432540868</v>
      </c>
      <c r="F487" s="120">
        <f t="shared" si="36"/>
        <v>5.9429679792546375E-2</v>
      </c>
      <c r="G487" s="120">
        <f t="shared" si="37"/>
        <v>2.4901393999999999</v>
      </c>
      <c r="H487" s="120">
        <f>0.001013*Constantes!$D$6/(0.622*G487)</f>
        <v>4.8503762493037277E-2</v>
      </c>
      <c r="I487" s="120">
        <f t="shared" si="38"/>
        <v>0.27860842641973371</v>
      </c>
      <c r="J487" s="120">
        <f t="shared" si="39"/>
        <v>0.23178101832306697</v>
      </c>
      <c r="K487" s="120">
        <f>(Constantes!$D$12/0.8)*(Constantes!$D$7*J487^2+Constantes!$D$8*J487+Constantes!$D$9)</f>
        <v>9.6678852528682597</v>
      </c>
      <c r="L487" s="120">
        <f>(Constantes!$D$12/0.8)*(0.00376*D487^2-0.0516*D487-6.967)</f>
        <v>-2.6717993999999994</v>
      </c>
      <c r="M487" s="12"/>
    </row>
    <row r="488" spans="2:13" ht="18.75" customHeight="1" x14ac:dyDescent="0.3">
      <c r="B488" s="11"/>
      <c r="C488" s="72">
        <v>483</v>
      </c>
      <c r="D488" s="63">
        <f>(Observaciones!D488+Observaciones!E488)/2</f>
        <v>5.5</v>
      </c>
      <c r="E488" s="120">
        <f t="shared" si="35"/>
        <v>0.90360844965772646</v>
      </c>
      <c r="F488" s="120">
        <f t="shared" si="36"/>
        <v>6.2813771829638612E-2</v>
      </c>
      <c r="G488" s="120">
        <f t="shared" si="37"/>
        <v>2.4880144999999998</v>
      </c>
      <c r="H488" s="120">
        <f>0.001013*Constantes!$D$6/(0.622*G488)</f>
        <v>4.8545187350055377E-2</v>
      </c>
      <c r="I488" s="120">
        <f t="shared" si="38"/>
        <v>0.28565862902483974</v>
      </c>
      <c r="J488" s="120">
        <f t="shared" si="39"/>
        <v>0.23754731184260425</v>
      </c>
      <c r="K488" s="120">
        <f>(Constantes!$D$12/0.8)*(Constantes!$D$7*J488^2+Constantes!$D$8*J488+Constantes!$D$9)</f>
        <v>9.6301232446563461</v>
      </c>
      <c r="L488" s="120">
        <f>(Constantes!$D$12/0.8)*(0.00376*D488^2-0.0516*D488-6.967)</f>
        <v>-2.6763974999999998</v>
      </c>
      <c r="M488" s="12"/>
    </row>
    <row r="489" spans="2:13" ht="18.75" customHeight="1" x14ac:dyDescent="0.3">
      <c r="B489" s="11"/>
      <c r="C489" s="72">
        <v>484</v>
      </c>
      <c r="D489" s="63">
        <f>(Observaciones!D489+Observaciones!E489)/2</f>
        <v>5.4</v>
      </c>
      <c r="E489" s="120">
        <f t="shared" si="35"/>
        <v>0.89734507498222005</v>
      </c>
      <c r="F489" s="120">
        <f t="shared" si="36"/>
        <v>6.2429791566432663E-2</v>
      </c>
      <c r="G489" s="120">
        <f t="shared" si="37"/>
        <v>2.4882505999999998</v>
      </c>
      <c r="H489" s="120">
        <f>0.001013*Constantes!$D$6/(0.622*G489)</f>
        <v>4.8540581094265331E-2</v>
      </c>
      <c r="I489" s="120">
        <f t="shared" si="38"/>
        <v>0.28487954572282553</v>
      </c>
      <c r="J489" s="120">
        <f t="shared" si="39"/>
        <v>0.24324321496695228</v>
      </c>
      <c r="K489" s="120">
        <f>(Constantes!$D$12/0.8)*(Constantes!$D$7*J489^2+Constantes!$D$8*J489+Constantes!$D$9)</f>
        <v>9.5924936437591217</v>
      </c>
      <c r="L489" s="120">
        <f>(Constantes!$D$12/0.8)*(0.00376*D489^2-0.0516*D489-6.967)</f>
        <v>-2.6759993999999998</v>
      </c>
      <c r="M489" s="12"/>
    </row>
    <row r="490" spans="2:13" ht="18.75" customHeight="1" x14ac:dyDescent="0.3">
      <c r="B490" s="11"/>
      <c r="C490" s="72">
        <v>485</v>
      </c>
      <c r="D490" s="63">
        <f>(Observaciones!D490+Observaciones!E490)/2</f>
        <v>5.8999999999999995</v>
      </c>
      <c r="E490" s="120">
        <f t="shared" si="35"/>
        <v>0.9290490433608416</v>
      </c>
      <c r="F490" s="120">
        <f t="shared" si="36"/>
        <v>6.4369991730543294E-2</v>
      </c>
      <c r="G490" s="120">
        <f t="shared" si="37"/>
        <v>2.4870701</v>
      </c>
      <c r="H490" s="120">
        <f>0.001013*Constantes!$D$6/(0.622*G490)</f>
        <v>4.8563621118743031E-2</v>
      </c>
      <c r="I490" s="120">
        <f t="shared" si="38"/>
        <v>0.28876380129570045</v>
      </c>
      <c r="J490" s="120">
        <f t="shared" si="39"/>
        <v>0.24886703987708622</v>
      </c>
      <c r="K490" s="120">
        <f>(Constantes!$D$12/0.8)*(Constantes!$D$7*J490^2+Constantes!$D$8*J490+Constantes!$D$9)</f>
        <v>9.5550198509368496</v>
      </c>
      <c r="L490" s="120">
        <f>(Constantes!$D$12/0.8)*(0.00376*D490^2-0.0516*D490-6.967)</f>
        <v>-2.6777078999999993</v>
      </c>
      <c r="M490" s="12"/>
    </row>
    <row r="491" spans="2:13" ht="18.75" customHeight="1" x14ac:dyDescent="0.3">
      <c r="B491" s="11"/>
      <c r="C491" s="72">
        <v>486</v>
      </c>
      <c r="D491" s="63">
        <f>(Observaciones!D491+Observaciones!E491)/2</f>
        <v>4.9000000000000004</v>
      </c>
      <c r="E491" s="120">
        <f t="shared" si="35"/>
        <v>0.86659876849717865</v>
      </c>
      <c r="F491" s="120">
        <f t="shared" si="36"/>
        <v>6.0539906235598358E-2</v>
      </c>
      <c r="G491" s="120">
        <f t="shared" si="37"/>
        <v>2.4894311</v>
      </c>
      <c r="H491" s="120">
        <f>0.001013*Constantes!$D$6/(0.622*G491)</f>
        <v>4.8517562921164735E-2</v>
      </c>
      <c r="I491" s="120">
        <f t="shared" si="38"/>
        <v>0.28096793738836995</v>
      </c>
      <c r="J491" s="120">
        <f t="shared" si="39"/>
        <v>0.25441712011231482</v>
      </c>
      <c r="K491" s="120">
        <f>(Constantes!$D$12/0.8)*(Constantes!$D$7*J491^2+Constantes!$D$8*J491+Constantes!$D$9)</f>
        <v>9.5177253505314621</v>
      </c>
      <c r="L491" s="120">
        <f>(Constantes!$D$12/0.8)*(0.00376*D491^2-0.0516*D491-6.967)</f>
        <v>-2.6735858999999995</v>
      </c>
      <c r="M491" s="12"/>
    </row>
    <row r="492" spans="2:13" ht="18.75" customHeight="1" x14ac:dyDescent="0.3">
      <c r="B492" s="11"/>
      <c r="C492" s="72">
        <v>487</v>
      </c>
      <c r="D492" s="63">
        <f>(Observaciones!D492+Observaciones!E492)/2</f>
        <v>5.8000000000000007</v>
      </c>
      <c r="E492" s="120">
        <f t="shared" si="35"/>
        <v>0.92263042375989679</v>
      </c>
      <c r="F492" s="120">
        <f t="shared" si="36"/>
        <v>6.3977874512489707E-2</v>
      </c>
      <c r="G492" s="120">
        <f t="shared" si="37"/>
        <v>2.4873061999999999</v>
      </c>
      <c r="H492" s="120">
        <f>0.001013*Constantes!$D$6/(0.622*G492)</f>
        <v>4.8559011364243919E-2</v>
      </c>
      <c r="I492" s="120">
        <f t="shared" si="38"/>
        <v>0.28798920389513993</v>
      </c>
      <c r="J492" s="120">
        <f t="shared" si="39"/>
        <v>0.25989181106408216</v>
      </c>
      <c r="K492" s="120">
        <f>(Constantes!$D$12/0.8)*(Constantes!$D$7*J492^2+Constantes!$D$8*J492+Constantes!$D$9)</f>
        <v>9.4806336888348817</v>
      </c>
      <c r="L492" s="120">
        <f>(Constantes!$D$12/0.8)*(0.00376*D492^2-0.0516*D492-6.967)</f>
        <v>-2.6774225999999994</v>
      </c>
      <c r="M492" s="12"/>
    </row>
    <row r="493" spans="2:13" ht="18.75" customHeight="1" x14ac:dyDescent="0.3">
      <c r="B493" s="11"/>
      <c r="C493" s="72">
        <v>488</v>
      </c>
      <c r="D493" s="63">
        <f>(Observaciones!D493+Observaciones!E493)/2</f>
        <v>4.8</v>
      </c>
      <c r="E493" s="120">
        <f t="shared" si="35"/>
        <v>0.86056222657343806</v>
      </c>
      <c r="F493" s="120">
        <f t="shared" si="36"/>
        <v>6.0167872375456809E-2</v>
      </c>
      <c r="G493" s="120">
        <f t="shared" si="37"/>
        <v>2.4896672</v>
      </c>
      <c r="H493" s="120">
        <f>0.001013*Constantes!$D$6/(0.622*G493)</f>
        <v>4.851296190597456E-2</v>
      </c>
      <c r="I493" s="120">
        <f t="shared" si="38"/>
        <v>0.28018245624068705</v>
      </c>
      <c r="J493" s="120">
        <f t="shared" si="39"/>
        <v>0.26528949046330741</v>
      </c>
      <c r="K493" s="120">
        <f>(Constantes!$D$12/0.8)*(Constantes!$D$7*J493^2+Constantes!$D$8*J493+Constantes!$D$9)</f>
        <v>9.4437684523024839</v>
      </c>
      <c r="L493" s="120">
        <f>(Constantes!$D$12/0.8)*(0.00376*D493^2-0.0516*D493-6.967)</f>
        <v>-2.6730185999999994</v>
      </c>
      <c r="M493" s="12"/>
    </row>
    <row r="494" spans="2:13" ht="18.75" customHeight="1" x14ac:dyDescent="0.3">
      <c r="B494" s="11"/>
      <c r="C494" s="72">
        <v>489</v>
      </c>
      <c r="D494" s="63">
        <f>(Observaciones!D494+Observaciones!E494)/2</f>
        <v>4</v>
      </c>
      <c r="E494" s="120">
        <f t="shared" si="35"/>
        <v>0.81358960360034527</v>
      </c>
      <c r="F494" s="120">
        <f t="shared" si="36"/>
        <v>5.7261497382928649E-2</v>
      </c>
      <c r="G494" s="120">
        <f t="shared" si="37"/>
        <v>2.4915560000000001</v>
      </c>
      <c r="H494" s="120">
        <f>0.001013*Constantes!$D$6/(0.622*G494)</f>
        <v>4.8476185175911901E-2</v>
      </c>
      <c r="I494" s="120">
        <f t="shared" si="38"/>
        <v>0.27386264930652215</v>
      </c>
      <c r="J494" s="120">
        <f t="shared" si="39"/>
        <v>0.27060855886109192</v>
      </c>
      <c r="K494" s="120">
        <f>(Constantes!$D$12/0.8)*(Constantes!$D$7*J494^2+Constantes!$D$8*J494+Constantes!$D$9)</f>
        <v>9.4071532456359286</v>
      </c>
      <c r="L494" s="120">
        <f>(Constantes!$D$12/0.8)*(0.00376*D494^2-0.0516*D494-6.967)</f>
        <v>-2.6674649999999995</v>
      </c>
      <c r="M494" s="12"/>
    </row>
    <row r="495" spans="2:13" ht="18.75" customHeight="1" x14ac:dyDescent="0.3">
      <c r="B495" s="11"/>
      <c r="C495" s="72">
        <v>490</v>
      </c>
      <c r="D495" s="63">
        <f>(Observaciones!D495+Observaciones!E495)/2</f>
        <v>3.6</v>
      </c>
      <c r="E495" s="120">
        <f t="shared" si="35"/>
        <v>0.79096311468656078</v>
      </c>
      <c r="F495" s="120">
        <f t="shared" si="36"/>
        <v>5.5854039188960966E-2</v>
      </c>
      <c r="G495" s="120">
        <f t="shared" si="37"/>
        <v>2.4925003999999999</v>
      </c>
      <c r="H495" s="120">
        <f>0.001013*Constantes!$D$6/(0.622*G495)</f>
        <v>4.8457817712749152E-2</v>
      </c>
      <c r="I495" s="120">
        <f t="shared" si="38"/>
        <v>0.27068003084395481</v>
      </c>
      <c r="J495" s="120">
        <f t="shared" si="39"/>
        <v>0.27584744010267465</v>
      </c>
      <c r="K495" s="120">
        <f>(Constantes!$D$12/0.8)*(Constantes!$D$7*J495^2+Constantes!$D$8*J495+Constantes!$D$9)</f>
        <v>9.3708116697593535</v>
      </c>
      <c r="L495" s="120">
        <f>(Constantes!$D$12/0.8)*(0.00376*D495^2-0.0516*D495-6.967)</f>
        <v>-2.6640113999999993</v>
      </c>
      <c r="M495" s="12"/>
    </row>
    <row r="496" spans="2:13" ht="18.75" customHeight="1" x14ac:dyDescent="0.3">
      <c r="B496" s="11"/>
      <c r="C496" s="72">
        <v>491</v>
      </c>
      <c r="D496" s="63">
        <f>(Observaciones!D496+Observaciones!E496)/2</f>
        <v>3.6000000000000005</v>
      </c>
      <c r="E496" s="120">
        <f t="shared" si="35"/>
        <v>0.79096311468656078</v>
      </c>
      <c r="F496" s="120">
        <f t="shared" si="36"/>
        <v>5.5854039188960966E-2</v>
      </c>
      <c r="G496" s="120">
        <f t="shared" si="37"/>
        <v>2.4925003999999999</v>
      </c>
      <c r="H496" s="120">
        <f>0.001013*Constantes!$D$6/(0.622*G496)</f>
        <v>4.8457817712749152E-2</v>
      </c>
      <c r="I496" s="120">
        <f t="shared" si="38"/>
        <v>0.27068003084395481</v>
      </c>
      <c r="J496" s="120">
        <f t="shared" si="39"/>
        <v>0.28100458179447985</v>
      </c>
      <c r="K496" s="120">
        <f>(Constantes!$D$12/0.8)*(Constantes!$D$7*J496^2+Constantes!$D$8*J496+Constantes!$D$9)</f>
        <v>9.3347672997133984</v>
      </c>
      <c r="L496" s="120">
        <f>(Constantes!$D$12/0.8)*(0.00376*D496^2-0.0516*D496-6.967)</f>
        <v>-2.6640113999999997</v>
      </c>
      <c r="M496" s="12"/>
    </row>
    <row r="497" spans="2:13" ht="18.75" customHeight="1" x14ac:dyDescent="0.3">
      <c r="B497" s="11"/>
      <c r="C497" s="72">
        <v>492</v>
      </c>
      <c r="D497" s="63">
        <f>(Observaciones!D497+Observaciones!E497)/2</f>
        <v>3.6000000000000005</v>
      </c>
      <c r="E497" s="120">
        <f t="shared" si="35"/>
        <v>0.79096311468656078</v>
      </c>
      <c r="F497" s="120">
        <f t="shared" si="36"/>
        <v>5.5854039188960966E-2</v>
      </c>
      <c r="G497" s="120">
        <f t="shared" si="37"/>
        <v>2.4925003999999999</v>
      </c>
      <c r="H497" s="120">
        <f>0.001013*Constantes!$D$6/(0.622*G497)</f>
        <v>4.8457817712749152E-2</v>
      </c>
      <c r="I497" s="120">
        <f t="shared" si="38"/>
        <v>0.27068003084395481</v>
      </c>
      <c r="J497" s="120">
        <f t="shared" si="39"/>
        <v>0.2860784557641235</v>
      </c>
      <c r="K497" s="120">
        <f>(Constantes!$D$12/0.8)*(Constantes!$D$7*J497^2+Constantes!$D$8*J497+Constantes!$D$9)</f>
        <v>9.2990436624914672</v>
      </c>
      <c r="L497" s="120">
        <f>(Constantes!$D$12/0.8)*(0.00376*D497^2-0.0516*D497-6.967)</f>
        <v>-2.6640113999999997</v>
      </c>
      <c r="M497" s="12"/>
    </row>
    <row r="498" spans="2:13" ht="18.75" customHeight="1" x14ac:dyDescent="0.3">
      <c r="B498" s="11"/>
      <c r="C498" s="72">
        <v>493</v>
      </c>
      <c r="D498" s="63">
        <f>(Observaciones!D498+Observaciones!E498)/2</f>
        <v>3.5</v>
      </c>
      <c r="E498" s="120">
        <f t="shared" si="35"/>
        <v>0.78539400694677231</v>
      </c>
      <c r="F498" s="120">
        <f t="shared" si="36"/>
        <v>5.5506848718348038E-2</v>
      </c>
      <c r="G498" s="120">
        <f t="shared" si="37"/>
        <v>2.4927364999999999</v>
      </c>
      <c r="H498" s="120">
        <f>0.001013*Constantes!$D$6/(0.622*G498)</f>
        <v>4.8453228021555564E-2</v>
      </c>
      <c r="I498" s="120">
        <f t="shared" si="38"/>
        <v>0.26988214466632438</v>
      </c>
      <c r="J498" s="120">
        <f t="shared" si="39"/>
        <v>0.29106755851324578</v>
      </c>
      <c r="K498" s="120">
        <f>(Constantes!$D$12/0.8)*(Constantes!$D$7*J498^2+Constantes!$D$8*J498+Constantes!$D$9)</f>
        <v>9.2636642148427946</v>
      </c>
      <c r="L498" s="120">
        <f>(Constantes!$D$12/0.8)*(0.00376*D498^2-0.0516*D498-6.967)</f>
        <v>-2.6630774999999995</v>
      </c>
      <c r="M498" s="12"/>
    </row>
    <row r="499" spans="2:13" ht="18.75" customHeight="1" x14ac:dyDescent="0.3">
      <c r="B499" s="11"/>
      <c r="C499" s="72">
        <v>494</v>
      </c>
      <c r="D499" s="63">
        <f>(Observaciones!D499+Observaciones!E499)/2</f>
        <v>4.5999999999999996</v>
      </c>
      <c r="E499" s="120">
        <f t="shared" ref="E499:E562" si="40">EXP((16.78*D499-116.9)/(D499+237.3))</f>
        <v>0.84860028432540868</v>
      </c>
      <c r="F499" s="120">
        <f t="shared" ref="F499:F562" si="41">4098*E499/((D499+237.3)^2)</f>
        <v>5.9429679792546375E-2</v>
      </c>
      <c r="G499" s="120">
        <f t="shared" ref="G499:G562" si="42">2.501-0.002361*D499</f>
        <v>2.4901393999999999</v>
      </c>
      <c r="H499" s="120">
        <f>0.001013*Constantes!$D$6/(0.622*G499)</f>
        <v>4.8503762493037277E-2</v>
      </c>
      <c r="I499" s="120">
        <f t="shared" ref="I499:I562" si="43">IF(D499&gt;0,1.26*F499/(G499*(F499+H499)),0)</f>
        <v>0.27860842641973371</v>
      </c>
      <c r="J499" s="120">
        <f t="shared" ref="J499:J562" si="44">0.409*SIN(2*PI()*(C499-82)/365)</f>
        <v>0.29597041166302795</v>
      </c>
      <c r="K499" s="120">
        <f>(Constantes!$D$12/0.8)*(Constantes!$D$7*J499^2+Constantes!$D$8*J499+Constantes!$D$9)</f>
        <v>9.2286523210669387</v>
      </c>
      <c r="L499" s="120">
        <f>(Constantes!$D$12/0.8)*(0.00376*D499^2-0.0516*D499-6.967)</f>
        <v>-2.6717993999999994</v>
      </c>
      <c r="M499" s="12"/>
    </row>
    <row r="500" spans="2:13" ht="18.75" customHeight="1" x14ac:dyDescent="0.3">
      <c r="B500" s="11"/>
      <c r="C500" s="72">
        <v>495</v>
      </c>
      <c r="D500" s="63">
        <f>(Observaciones!D500+Observaciones!E500)/2</f>
        <v>5.0999999999999996</v>
      </c>
      <c r="E500" s="120">
        <f t="shared" si="40"/>
        <v>0.87878397685782894</v>
      </c>
      <c r="F500" s="120">
        <f t="shared" si="41"/>
        <v>6.1289891533703518E-2</v>
      </c>
      <c r="G500" s="120">
        <f t="shared" si="42"/>
        <v>2.4889589000000001</v>
      </c>
      <c r="H500" s="120">
        <f>0.001013*Constantes!$D$6/(0.622*G500)</f>
        <v>4.8526767570229598E-2</v>
      </c>
      <c r="I500" s="120">
        <f t="shared" si="43"/>
        <v>0.28253577431172794</v>
      </c>
      <c r="J500" s="120">
        <f t="shared" si="44"/>
        <v>0.30078556239227006</v>
      </c>
      <c r="K500" s="120">
        <f>(Constantes!$D$12/0.8)*(Constantes!$D$7*J500^2+Constantes!$D$8*J500+Constantes!$D$9)</f>
        <v>9.1940312308243506</v>
      </c>
      <c r="L500" s="120">
        <f>(Constantes!$D$12/0.8)*(0.00376*D500^2-0.0516*D500-6.967)</f>
        <v>-2.6746358999999997</v>
      </c>
      <c r="M500" s="12"/>
    </row>
    <row r="501" spans="2:13" ht="18.75" customHeight="1" x14ac:dyDescent="0.3">
      <c r="B501" s="11"/>
      <c r="C501" s="72">
        <v>496</v>
      </c>
      <c r="D501" s="63">
        <f>(Observaciones!D501+Observaciones!E501)/2</f>
        <v>3.4</v>
      </c>
      <c r="E501" s="120">
        <f t="shared" si="40"/>
        <v>0.7798595322295131</v>
      </c>
      <c r="F501" s="120">
        <f t="shared" si="41"/>
        <v>5.5161511563378181E-2</v>
      </c>
      <c r="G501" s="120">
        <f t="shared" si="42"/>
        <v>2.4929725999999999</v>
      </c>
      <c r="H501" s="120">
        <f>0.001013*Constantes!$D$6/(0.622*G501)</f>
        <v>4.8448639199706552E-2</v>
      </c>
      <c r="I501" s="120">
        <f t="shared" si="43"/>
        <v>0.26908339137615267</v>
      </c>
      <c r="J501" s="120">
        <f t="shared" si="44"/>
        <v>0.3055115838678909</v>
      </c>
      <c r="K501" s="120">
        <f>(Constantes!$D$12/0.8)*(Constantes!$D$7*J501^2+Constantes!$D$8*J501+Constantes!$D$9)</f>
        <v>9.1598240569877234</v>
      </c>
      <c r="L501" s="120">
        <f>(Constantes!$D$12/0.8)*(0.00376*D501^2-0.0516*D501-6.967)</f>
        <v>-2.6621153999999994</v>
      </c>
      <c r="M501" s="12"/>
    </row>
    <row r="502" spans="2:13" ht="18.75" customHeight="1" x14ac:dyDescent="0.3">
      <c r="B502" s="11"/>
      <c r="C502" s="72">
        <v>497</v>
      </c>
      <c r="D502" s="63">
        <f>(Observaciones!D502+Observaciones!E502)/2</f>
        <v>3.1000000000000005</v>
      </c>
      <c r="E502" s="120">
        <f t="shared" si="40"/>
        <v>0.76346206064382249</v>
      </c>
      <c r="F502" s="120">
        <f t="shared" si="41"/>
        <v>5.4136539013568352E-2</v>
      </c>
      <c r="G502" s="120">
        <f t="shared" si="42"/>
        <v>2.4936808999999998</v>
      </c>
      <c r="H502" s="120">
        <f>0.001013*Constantes!$D$6/(0.622*G502)</f>
        <v>4.8434877947757617E-2</v>
      </c>
      <c r="I502" s="120">
        <f t="shared" si="43"/>
        <v>0.26668205849254673</v>
      </c>
      <c r="J502" s="120">
        <f t="shared" si="44"/>
        <v>0.31014707566773192</v>
      </c>
      <c r="K502" s="120">
        <f>(Constantes!$D$12/0.8)*(Constantes!$D$7*J502^2+Constantes!$D$8*J502+Constantes!$D$9)</f>
        <v>9.1260537535587183</v>
      </c>
      <c r="L502" s="120">
        <f>(Constantes!$D$12/0.8)*(0.00376*D502^2-0.0516*D502-6.967)</f>
        <v>-2.6590598999999995</v>
      </c>
      <c r="M502" s="12"/>
    </row>
    <row r="503" spans="2:13" ht="18.75" customHeight="1" x14ac:dyDescent="0.3">
      <c r="B503" s="11"/>
      <c r="C503" s="72">
        <v>498</v>
      </c>
      <c r="D503" s="63">
        <f>(Observaciones!D503+Observaciones!E503)/2</f>
        <v>2.5999999999999996</v>
      </c>
      <c r="E503" s="120">
        <f t="shared" si="40"/>
        <v>0.7368084973291994</v>
      </c>
      <c r="F503" s="120">
        <f t="shared" si="41"/>
        <v>5.2464565912729355E-2</v>
      </c>
      <c r="G503" s="120">
        <f t="shared" si="42"/>
        <v>2.4948614</v>
      </c>
      <c r="H503" s="120">
        <f>0.001013*Constantes!$D$6/(0.622*G503)</f>
        <v>4.8411959891701536E-2</v>
      </c>
      <c r="I503" s="120">
        <f t="shared" si="43"/>
        <v>0.26266371871166472</v>
      </c>
      <c r="J503" s="120">
        <f t="shared" si="44"/>
        <v>0.31469066419553055</v>
      </c>
      <c r="K503" s="120">
        <f>(Constantes!$D$12/0.8)*(Constantes!$D$7*J503^2+Constantes!$D$8*J503+Constantes!$D$9)</f>
        <v>9.0927430936747111</v>
      </c>
      <c r="L503" s="120">
        <f>(Constantes!$D$12/0.8)*(0.00376*D503^2-0.0516*D503-6.967)</f>
        <v>-2.6534033999999993</v>
      </c>
      <c r="M503" s="12"/>
    </row>
    <row r="504" spans="2:13" ht="18.75" customHeight="1" x14ac:dyDescent="0.3">
      <c r="B504" s="11"/>
      <c r="C504" s="72">
        <v>499</v>
      </c>
      <c r="D504" s="63">
        <f>(Observaciones!D504+Observaciones!E504)/2</f>
        <v>0</v>
      </c>
      <c r="E504" s="120">
        <f t="shared" si="40"/>
        <v>0.61102013344096318</v>
      </c>
      <c r="F504" s="120">
        <f t="shared" si="41"/>
        <v>4.446640286239343E-2</v>
      </c>
      <c r="G504" s="120">
        <f t="shared" si="42"/>
        <v>2.5009999999999999</v>
      </c>
      <c r="H504" s="120">
        <f>0.001013*Constantes!$D$6/(0.622*G504)</f>
        <v>4.8293134758958162E-2</v>
      </c>
      <c r="I504" s="120">
        <f t="shared" si="43"/>
        <v>0</v>
      </c>
      <c r="J504" s="120">
        <f t="shared" si="44"/>
        <v>0.31914100308794702</v>
      </c>
      <c r="K504" s="120">
        <f>(Constantes!$D$12/0.8)*(Constantes!$D$7*J504^2+Constantes!$D$8*J504+Constantes!$D$9)</f>
        <v>9.0599146477300607</v>
      </c>
      <c r="L504" s="120">
        <f>(Constantes!$D$12/0.8)*(0.00376*D504^2-0.0516*D504-6.967)</f>
        <v>-2.6126249999999995</v>
      </c>
      <c r="M504" s="12"/>
    </row>
    <row r="505" spans="2:13" ht="18.75" customHeight="1" x14ac:dyDescent="0.3">
      <c r="B505" s="11"/>
      <c r="C505" s="72">
        <v>500</v>
      </c>
      <c r="D505" s="63">
        <f>(Observaciones!D505+Observaciones!E505)/2</f>
        <v>1.4000000000000004</v>
      </c>
      <c r="E505" s="120">
        <f t="shared" si="40"/>
        <v>0.6761639869625562</v>
      </c>
      <c r="F505" s="120">
        <f t="shared" si="41"/>
        <v>4.8631666509690981E-2</v>
      </c>
      <c r="G505" s="120">
        <f t="shared" si="42"/>
        <v>2.4976946</v>
      </c>
      <c r="H505" s="120">
        <f>0.001013*Constantes!$D$6/(0.622*G505)</f>
        <v>4.8357044945428612E-2</v>
      </c>
      <c r="I505" s="120">
        <f t="shared" si="43"/>
        <v>0.25294679028782263</v>
      </c>
      <c r="J505" s="120">
        <f t="shared" si="44"/>
        <v>0.32349677361352203</v>
      </c>
      <c r="K505" s="120">
        <f>(Constantes!$D$12/0.8)*(Constantes!$D$7*J505^2+Constantes!$D$8*J505+Constantes!$D$9)</f>
        <v>9.0275907616363025</v>
      </c>
      <c r="L505" s="120">
        <f>(Constantes!$D$12/0.8)*(0.00376*D505^2-0.0516*D505-6.967)</f>
        <v>-2.6369513999999996</v>
      </c>
      <c r="M505" s="12"/>
    </row>
    <row r="506" spans="2:13" ht="18.75" customHeight="1" x14ac:dyDescent="0.3">
      <c r="B506" s="11"/>
      <c r="C506" s="72">
        <v>501</v>
      </c>
      <c r="D506" s="63">
        <f>(Observaciones!D506+Observaciones!E506)/2</f>
        <v>1.4000000000000004</v>
      </c>
      <c r="E506" s="120">
        <f t="shared" si="40"/>
        <v>0.6761639869625562</v>
      </c>
      <c r="F506" s="120">
        <f t="shared" si="41"/>
        <v>4.8631666509690981E-2</v>
      </c>
      <c r="G506" s="120">
        <f t="shared" si="42"/>
        <v>2.4976946</v>
      </c>
      <c r="H506" s="120">
        <f>0.001013*Constantes!$D$6/(0.622*G506)</f>
        <v>4.8357044945428612E-2</v>
      </c>
      <c r="I506" s="120">
        <f t="shared" si="43"/>
        <v>0.25294679028782263</v>
      </c>
      <c r="J506" s="120">
        <f t="shared" si="44"/>
        <v>0.32775668506344252</v>
      </c>
      <c r="K506" s="120">
        <f>(Constantes!$D$12/0.8)*(Constantes!$D$7*J506^2+Constantes!$D$8*J506+Constantes!$D$9)</f>
        <v>8.9957935352456104</v>
      </c>
      <c r="L506" s="120">
        <f>(Constantes!$D$12/0.8)*(0.00376*D506^2-0.0516*D506-6.967)</f>
        <v>-2.6369513999999996</v>
      </c>
      <c r="M506" s="12"/>
    </row>
    <row r="507" spans="2:13" ht="18.75" customHeight="1" x14ac:dyDescent="0.3">
      <c r="B507" s="11"/>
      <c r="C507" s="72">
        <v>502</v>
      </c>
      <c r="D507" s="63">
        <f>(Observaciones!D507+Observaciones!E507)/2</f>
        <v>1.7999999999999998</v>
      </c>
      <c r="E507" s="120">
        <f t="shared" si="40"/>
        <v>0.69586955492486935</v>
      </c>
      <c r="F507" s="120">
        <f t="shared" si="41"/>
        <v>4.9881630142067222E-2</v>
      </c>
      <c r="G507" s="120">
        <f t="shared" si="42"/>
        <v>2.4967501999999997</v>
      </c>
      <c r="H507" s="120">
        <f>0.001013*Constantes!$D$6/(0.622*G507)</f>
        <v>4.8375336079738519E-2</v>
      </c>
      <c r="I507" s="120">
        <f t="shared" si="43"/>
        <v>0.25619623248758888</v>
      </c>
      <c r="J507" s="120">
        <f t="shared" si="44"/>
        <v>0.33191947513401077</v>
      </c>
      <c r="K507" s="120">
        <f>(Constantes!$D$12/0.8)*(Constantes!$D$7*J507^2+Constantes!$D$8*J507+Constantes!$D$9)</f>
        <v>8.9645448009615194</v>
      </c>
      <c r="L507" s="120">
        <f>(Constantes!$D$12/0.8)*(0.00376*D507^2-0.0516*D507-6.967)</f>
        <v>-2.6428865999999993</v>
      </c>
      <c r="M507" s="12"/>
    </row>
    <row r="508" spans="2:13" ht="18.75" customHeight="1" x14ac:dyDescent="0.3">
      <c r="B508" s="11"/>
      <c r="C508" s="72">
        <v>503</v>
      </c>
      <c r="D508" s="63">
        <f>(Observaciones!D508+Observaciones!E508)/2</f>
        <v>0.40000000000000036</v>
      </c>
      <c r="E508" s="120">
        <f t="shared" si="40"/>
        <v>0.62904083233331931</v>
      </c>
      <c r="F508" s="120">
        <f t="shared" si="41"/>
        <v>4.5623902231293166E-2</v>
      </c>
      <c r="G508" s="120">
        <f t="shared" si="42"/>
        <v>2.5000556</v>
      </c>
      <c r="H508" s="120">
        <f>0.001013*Constantes!$D$6/(0.622*G508)</f>
        <v>4.831137756782463E-2</v>
      </c>
      <c r="I508" s="120">
        <f t="shared" si="43"/>
        <v>0.24478487090923381</v>
      </c>
      <c r="J508" s="120">
        <f t="shared" si="44"/>
        <v>0.33598391030068719</v>
      </c>
      <c r="K508" s="120">
        <f>(Constantes!$D$12/0.8)*(Constantes!$D$7*J508^2+Constantes!$D$8*J508+Constantes!$D$9)</f>
        <v>8.9338661025610158</v>
      </c>
      <c r="L508" s="120">
        <f>(Constantes!$D$12/0.8)*(0.00376*D508^2-0.0516*D508-6.967)</f>
        <v>-2.6201393999999993</v>
      </c>
      <c r="M508" s="12"/>
    </row>
    <row r="509" spans="2:13" ht="18.75" customHeight="1" x14ac:dyDescent="0.3">
      <c r="B509" s="11"/>
      <c r="C509" s="72">
        <v>504</v>
      </c>
      <c r="D509" s="63">
        <f>(Observaciones!D509+Observaciones!E509)/2</f>
        <v>-0.20000000000000018</v>
      </c>
      <c r="E509" s="120">
        <f t="shared" si="40"/>
        <v>0.60218216712259742</v>
      </c>
      <c r="F509" s="120">
        <f t="shared" si="41"/>
        <v>4.3897191600609217E-2</v>
      </c>
      <c r="G509" s="120">
        <f t="shared" si="42"/>
        <v>2.5014721999999998</v>
      </c>
      <c r="H509" s="120">
        <f>0.001013*Constantes!$D$6/(0.622*G509)</f>
        <v>4.8284018520035665E-2</v>
      </c>
      <c r="I509" s="120">
        <f t="shared" si="43"/>
        <v>0</v>
      </c>
      <c r="J509" s="120">
        <f t="shared" si="44"/>
        <v>0.33994878618361546</v>
      </c>
      <c r="K509" s="120">
        <f>(Constantes!$D$12/0.8)*(Constantes!$D$7*J509^2+Constantes!$D$8*J509+Constantes!$D$9)</f>
        <v>8.9037786742514999</v>
      </c>
      <c r="L509" s="120">
        <f>(Constantes!$D$12/0.8)*(0.00376*D509^2-0.0516*D509-6.967)</f>
        <v>-2.6086985999999994</v>
      </c>
      <c r="M509" s="12"/>
    </row>
    <row r="510" spans="2:13" ht="18.75" customHeight="1" x14ac:dyDescent="0.3">
      <c r="B510" s="11"/>
      <c r="C510" s="72">
        <v>505</v>
      </c>
      <c r="D510" s="63">
        <f>(Observaciones!D510+Observaciones!E510)/2</f>
        <v>1.8999999999999995</v>
      </c>
      <c r="E510" s="120">
        <f t="shared" si="40"/>
        <v>0.70087451158394476</v>
      </c>
      <c r="F510" s="120">
        <f t="shared" si="41"/>
        <v>5.019839942490515E-2</v>
      </c>
      <c r="G510" s="120">
        <f t="shared" si="42"/>
        <v>2.4965140999999997</v>
      </c>
      <c r="H510" s="120">
        <f>0.001013*Constantes!$D$6/(0.622*G510)</f>
        <v>4.8379911025599402E-2</v>
      </c>
      <c r="I510" s="120">
        <f t="shared" si="43"/>
        <v>0.25700704090969684</v>
      </c>
      <c r="J510" s="120">
        <f t="shared" si="44"/>
        <v>0.3438129279045013</v>
      </c>
      <c r="K510" s="120">
        <f>(Constantes!$D$12/0.8)*(Constantes!$D$7*J510^2+Constantes!$D$8*J510+Constantes!$D$9)</f>
        <v>8.8743034199862869</v>
      </c>
      <c r="L510" s="120">
        <f>(Constantes!$D$12/0.8)*(0.00376*D510^2-0.0516*D510-6.967)</f>
        <v>-2.6442998999999996</v>
      </c>
      <c r="M510" s="12"/>
    </row>
    <row r="511" spans="2:13" ht="18.75" customHeight="1" x14ac:dyDescent="0.3">
      <c r="B511" s="11"/>
      <c r="C511" s="72">
        <v>506</v>
      </c>
      <c r="D511" s="63">
        <f>(Observaciones!D511+Observaciones!E511)/2</f>
        <v>1.0999999999999996</v>
      </c>
      <c r="E511" s="120">
        <f t="shared" si="40"/>
        <v>0.66171002192942541</v>
      </c>
      <c r="F511" s="120">
        <f t="shared" si="41"/>
        <v>4.7711949733872931E-2</v>
      </c>
      <c r="G511" s="120">
        <f t="shared" si="42"/>
        <v>2.4984028999999999</v>
      </c>
      <c r="H511" s="120">
        <f>0.001013*Constantes!$D$6/(0.622*G511)</f>
        <v>4.8343335669420791E-2</v>
      </c>
      <c r="I511" s="120">
        <f t="shared" si="43"/>
        <v>0.25050359756068624</v>
      </c>
      <c r="J511" s="120">
        <f t="shared" si="44"/>
        <v>0.34757519043475893</v>
      </c>
      <c r="K511" s="120">
        <f>(Constantes!$D$12/0.8)*(Constantes!$D$7*J511^2+Constantes!$D$8*J511+Constantes!$D$9)</f>
        <v>8.8454608930616345</v>
      </c>
      <c r="L511" s="120">
        <f>(Constantes!$D$12/0.8)*(0.00376*D511^2-0.0516*D511-6.967)</f>
        <v>-2.6322038999999995</v>
      </c>
      <c r="M511" s="12"/>
    </row>
    <row r="512" spans="2:13" ht="18.75" customHeight="1" x14ac:dyDescent="0.3">
      <c r="B512" s="11"/>
      <c r="C512" s="72">
        <v>507</v>
      </c>
      <c r="D512" s="63">
        <f>(Observaciones!D512+Observaciones!E512)/2</f>
        <v>1.7000000000000002</v>
      </c>
      <c r="E512" s="120">
        <f t="shared" si="40"/>
        <v>0.69089619530074076</v>
      </c>
      <c r="F512" s="120">
        <f t="shared" si="41"/>
        <v>4.9566579862790137E-2</v>
      </c>
      <c r="G512" s="120">
        <f t="shared" si="42"/>
        <v>2.4969863000000001</v>
      </c>
      <c r="H512" s="120">
        <f>0.001013*Constantes!$D$6/(0.622*G512)</f>
        <v>4.8370761999036331E-2</v>
      </c>
      <c r="I512" s="120">
        <f t="shared" si="43"/>
        <v>0.25538478876756332</v>
      </c>
      <c r="J512" s="120">
        <f t="shared" si="44"/>
        <v>0.35123445893480332</v>
      </c>
      <c r="K512" s="120">
        <f>(Constantes!$D$12/0.8)*(Constantes!$D$7*J512^2+Constantes!$D$8*J512+Constantes!$D$9)</f>
        <v>8.8172712760183707</v>
      </c>
      <c r="L512" s="120">
        <f>(Constantes!$D$12/0.8)*(0.00376*D512^2-0.0516*D512-6.967)</f>
        <v>-2.6414450999999994</v>
      </c>
      <c r="M512" s="12"/>
    </row>
    <row r="513" spans="2:13" ht="18.75" customHeight="1" x14ac:dyDescent="0.3">
      <c r="B513" s="11"/>
      <c r="C513" s="72">
        <v>508</v>
      </c>
      <c r="D513" s="63">
        <f>(Observaciones!D513+Observaciones!E513)/2</f>
        <v>1.7000000000000002</v>
      </c>
      <c r="E513" s="120">
        <f t="shared" si="40"/>
        <v>0.69089619530074076</v>
      </c>
      <c r="F513" s="120">
        <f t="shared" si="41"/>
        <v>4.9566579862790137E-2</v>
      </c>
      <c r="G513" s="120">
        <f t="shared" si="42"/>
        <v>2.4969863000000001</v>
      </c>
      <c r="H513" s="120">
        <f>0.001013*Constantes!$D$6/(0.622*G513)</f>
        <v>4.8370761999036331E-2</v>
      </c>
      <c r="I513" s="120">
        <f t="shared" si="43"/>
        <v>0.25538478876756332</v>
      </c>
      <c r="J513" s="120">
        <f t="shared" si="44"/>
        <v>0.35478964908440508</v>
      </c>
      <c r="K513" s="120">
        <f>(Constantes!$D$12/0.8)*(Constantes!$D$7*J513^2+Constantes!$D$8*J513+Constantes!$D$9)</f>
        <v>8.7897543608705053</v>
      </c>
      <c r="L513" s="120">
        <f>(Constantes!$D$12/0.8)*(0.00376*D513^2-0.0516*D513-6.967)</f>
        <v>-2.6414450999999994</v>
      </c>
      <c r="M513" s="12"/>
    </row>
    <row r="514" spans="2:13" ht="18.75" customHeight="1" x14ac:dyDescent="0.3">
      <c r="B514" s="11"/>
      <c r="C514" s="72">
        <v>509</v>
      </c>
      <c r="D514" s="63">
        <f>(Observaciones!D514+Observaciones!E514)/2</f>
        <v>1.3999999999999995</v>
      </c>
      <c r="E514" s="120">
        <f t="shared" si="40"/>
        <v>0.67616398696255609</v>
      </c>
      <c r="F514" s="120">
        <f t="shared" si="41"/>
        <v>4.8631666509690974E-2</v>
      </c>
      <c r="G514" s="120">
        <f t="shared" si="42"/>
        <v>2.4976946</v>
      </c>
      <c r="H514" s="120">
        <f>0.001013*Constantes!$D$6/(0.622*G514)</f>
        <v>4.8357044945428612E-2</v>
      </c>
      <c r="I514" s="120">
        <f t="shared" si="43"/>
        <v>0.25294679028782258</v>
      </c>
      <c r="J514" s="120">
        <f t="shared" si="44"/>
        <v>0.35823970740399541</v>
      </c>
      <c r="K514" s="120">
        <f>(Constantes!$D$12/0.8)*(Constantes!$D$7*J514^2+Constantes!$D$8*J514+Constantes!$D$9)</f>
        <v>8.7629295296831895</v>
      </c>
      <c r="L514" s="120">
        <f>(Constantes!$D$12/0.8)*(0.00376*D514^2-0.0516*D514-6.967)</f>
        <v>-2.6369513999999996</v>
      </c>
      <c r="M514" s="12"/>
    </row>
    <row r="515" spans="2:13" ht="18.75" customHeight="1" x14ac:dyDescent="0.3">
      <c r="B515" s="11"/>
      <c r="C515" s="72">
        <v>510</v>
      </c>
      <c r="D515" s="63">
        <f>(Observaciones!D515+Observaciones!E515)/2</f>
        <v>1.2999999999999998</v>
      </c>
      <c r="E515" s="120">
        <f t="shared" si="40"/>
        <v>0.67131530762003422</v>
      </c>
      <c r="F515" s="120">
        <f t="shared" si="41"/>
        <v>4.8323415836352239E-2</v>
      </c>
      <c r="G515" s="120">
        <f t="shared" si="42"/>
        <v>2.4979306999999999</v>
      </c>
      <c r="H515" s="120">
        <f>0.001013*Constantes!$D$6/(0.622*G515)</f>
        <v>4.8352474322908297E-2</v>
      </c>
      <c r="I515" s="120">
        <f t="shared" si="43"/>
        <v>0.2521329502444406</v>
      </c>
      <c r="J515" s="120">
        <f t="shared" si="44"/>
        <v>0.36158361156683566</v>
      </c>
      <c r="K515" s="120">
        <f>(Constantes!$D$12/0.8)*(Constantes!$D$7*J515^2+Constantes!$D$8*J515+Constantes!$D$9)</f>
        <v>8.7368157355217146</v>
      </c>
      <c r="L515" s="120">
        <f>(Constantes!$D$12/0.8)*(0.00376*D515^2-0.0516*D515-6.967)</f>
        <v>-2.6353970999999992</v>
      </c>
      <c r="M515" s="12"/>
    </row>
    <row r="516" spans="2:13" ht="18.75" customHeight="1" x14ac:dyDescent="0.3">
      <c r="B516" s="11"/>
      <c r="C516" s="72">
        <v>511</v>
      </c>
      <c r="D516" s="63">
        <f>(Observaciones!D516+Observaciones!E516)/2</f>
        <v>2.0999999999999996</v>
      </c>
      <c r="E516" s="120">
        <f t="shared" si="40"/>
        <v>0.71097990605014338</v>
      </c>
      <c r="F516" s="120">
        <f t="shared" si="41"/>
        <v>5.0837125796136952E-2</v>
      </c>
      <c r="G516" s="120">
        <f t="shared" si="42"/>
        <v>2.4960418999999998</v>
      </c>
      <c r="H516" s="120">
        <f>0.001013*Constantes!$D$6/(0.622*G516)</f>
        <v>4.8389063513779293E-2</v>
      </c>
      <c r="I516" s="120">
        <f t="shared" si="43"/>
        <v>0.25862669464296717</v>
      </c>
      <c r="J516" s="120">
        <f t="shared" si="44"/>
        <v>0.36482037070195533</v>
      </c>
      <c r="K516" s="120">
        <f>(Constantes!$D$12/0.8)*(Constantes!$D$7*J516^2+Constantes!$D$8*J516+Constantes!$D$9)</f>
        <v>8.711431483793044</v>
      </c>
      <c r="L516" s="120">
        <f>(Constantes!$D$12/0.8)*(0.00376*D516^2-0.0516*D516-6.967)</f>
        <v>-2.6470418999999996</v>
      </c>
      <c r="M516" s="12"/>
    </row>
    <row r="517" spans="2:13" ht="18.75" customHeight="1" x14ac:dyDescent="0.3">
      <c r="B517" s="11"/>
      <c r="C517" s="72">
        <v>512</v>
      </c>
      <c r="D517" s="63">
        <f>(Observaciones!D517+Observaciones!E517)/2</f>
        <v>1.7000000000000002</v>
      </c>
      <c r="E517" s="120">
        <f t="shared" si="40"/>
        <v>0.69089619530074076</v>
      </c>
      <c r="F517" s="120">
        <f t="shared" si="41"/>
        <v>4.9566579862790137E-2</v>
      </c>
      <c r="G517" s="120">
        <f t="shared" si="42"/>
        <v>2.4969863000000001</v>
      </c>
      <c r="H517" s="120">
        <f>0.001013*Constantes!$D$6/(0.622*G517)</f>
        <v>4.8370761999036331E-2</v>
      </c>
      <c r="I517" s="120">
        <f t="shared" si="43"/>
        <v>0.25538478876756332</v>
      </c>
      <c r="J517" s="120">
        <f t="shared" si="44"/>
        <v>0.36794902568776744</v>
      </c>
      <c r="K517" s="120">
        <f>(Constantes!$D$12/0.8)*(Constantes!$D$7*J517^2+Constantes!$D$8*J517+Constantes!$D$9)</f>
        <v>8.6867948140008533</v>
      </c>
      <c r="L517" s="120">
        <f>(Constantes!$D$12/0.8)*(0.00376*D517^2-0.0516*D517-6.967)</f>
        <v>-2.6414450999999994</v>
      </c>
      <c r="M517" s="12"/>
    </row>
    <row r="518" spans="2:13" ht="18.75" customHeight="1" x14ac:dyDescent="0.3">
      <c r="B518" s="11"/>
      <c r="C518" s="72">
        <v>513</v>
      </c>
      <c r="D518" s="63">
        <f>(Observaciones!D518+Observaciones!E518)/2</f>
        <v>1.7000000000000002</v>
      </c>
      <c r="E518" s="120">
        <f t="shared" si="40"/>
        <v>0.69089619530074076</v>
      </c>
      <c r="F518" s="120">
        <f t="shared" si="41"/>
        <v>4.9566579862790137E-2</v>
      </c>
      <c r="G518" s="120">
        <f t="shared" si="42"/>
        <v>2.4969863000000001</v>
      </c>
      <c r="H518" s="120">
        <f>0.001013*Constantes!$D$6/(0.622*G518)</f>
        <v>4.8370761999036331E-2</v>
      </c>
      <c r="I518" s="120">
        <f t="shared" si="43"/>
        <v>0.25538478876756332</v>
      </c>
      <c r="J518" s="120">
        <f t="shared" si="44"/>
        <v>0.37096864943627805</v>
      </c>
      <c r="K518" s="120">
        <f>(Constantes!$D$12/0.8)*(Constantes!$D$7*J518^2+Constantes!$D$8*J518+Constantes!$D$9)</f>
        <v>8.6629232819345763</v>
      </c>
      <c r="L518" s="120">
        <f>(Constantes!$D$12/0.8)*(0.00376*D518^2-0.0516*D518-6.967)</f>
        <v>-2.6414450999999994</v>
      </c>
      <c r="M518" s="12"/>
    </row>
    <row r="519" spans="2:13" ht="18.75" customHeight="1" x14ac:dyDescent="0.3">
      <c r="B519" s="11"/>
      <c r="C519" s="72">
        <v>514</v>
      </c>
      <c r="D519" s="63">
        <f>(Observaciones!D519+Observaciones!E519)/2</f>
        <v>-1.9000000000000004</v>
      </c>
      <c r="E519" s="120">
        <f t="shared" si="40"/>
        <v>0.53150690890031116</v>
      </c>
      <c r="F519" s="120">
        <f t="shared" si="41"/>
        <v>3.9306823734172082E-2</v>
      </c>
      <c r="G519" s="120">
        <f t="shared" si="42"/>
        <v>2.5054859</v>
      </c>
      <c r="H519" s="120">
        <f>0.001013*Constantes!$D$6/(0.622*G519)</f>
        <v>4.8206669226178583E-2</v>
      </c>
      <c r="I519" s="120">
        <f t="shared" si="43"/>
        <v>0</v>
      </c>
      <c r="J519" s="120">
        <f t="shared" si="44"/>
        <v>0.37387834716780144</v>
      </c>
      <c r="K519" s="120">
        <f>(Constantes!$D$12/0.8)*(Constantes!$D$7*J519^2+Constantes!$D$8*J519+Constantes!$D$9)</f>
        <v>8.6398339423125581</v>
      </c>
      <c r="L519" s="120">
        <f>(Constantes!$D$12/0.8)*(0.00376*D519^2-0.0516*D519-6.967)</f>
        <v>-2.5707698999999993</v>
      </c>
      <c r="M519" s="12"/>
    </row>
    <row r="520" spans="2:13" ht="18.75" customHeight="1" x14ac:dyDescent="0.3">
      <c r="B520" s="11"/>
      <c r="C520" s="72">
        <v>515</v>
      </c>
      <c r="D520" s="63">
        <f>(Observaciones!D520+Observaciones!E520)/2</f>
        <v>-0.90000000000000036</v>
      </c>
      <c r="E520" s="120">
        <f t="shared" si="40"/>
        <v>0.57213282972933621</v>
      </c>
      <c r="F520" s="120">
        <f t="shared" si="41"/>
        <v>4.1954048749982459E-2</v>
      </c>
      <c r="G520" s="120">
        <f t="shared" si="42"/>
        <v>2.5031249</v>
      </c>
      <c r="H520" s="120">
        <f>0.001013*Constantes!$D$6/(0.622*G520)</f>
        <v>4.8252138769485434E-2</v>
      </c>
      <c r="I520" s="120">
        <f t="shared" si="43"/>
        <v>0</v>
      </c>
      <c r="J520" s="120">
        <f t="shared" si="44"/>
        <v>0.37667725667610347</v>
      </c>
      <c r="K520" s="120">
        <f>(Constantes!$D$12/0.8)*(Constantes!$D$7*J520^2+Constantes!$D$8*J520+Constantes!$D$9)</f>
        <v>8.6175433318988137</v>
      </c>
      <c r="L520" s="120">
        <f>(Constantes!$D$12/0.8)*(0.00376*D520^2-0.0516*D520-6.967)</f>
        <v>-2.5940678999999998</v>
      </c>
      <c r="M520" s="12"/>
    </row>
    <row r="521" spans="2:13" ht="18.75" customHeight="1" x14ac:dyDescent="0.3">
      <c r="B521" s="11"/>
      <c r="C521" s="72">
        <v>516</v>
      </c>
      <c r="D521" s="63">
        <f>(Observaciones!D521+Observaciones!E521)/2</f>
        <v>-1.6000000000000005</v>
      </c>
      <c r="E521" s="120">
        <f t="shared" si="40"/>
        <v>0.54341772586112125</v>
      </c>
      <c r="F521" s="120">
        <f t="shared" si="41"/>
        <v>4.0085433969043273E-2</v>
      </c>
      <c r="G521" s="120">
        <f t="shared" si="42"/>
        <v>2.5047775999999997</v>
      </c>
      <c r="H521" s="120">
        <f>0.001013*Constantes!$D$6/(0.622*G521)</f>
        <v>4.8220301088669253E-2</v>
      </c>
      <c r="I521" s="120">
        <f t="shared" si="43"/>
        <v>0</v>
      </c>
      <c r="J521" s="120">
        <f t="shared" si="44"/>
        <v>0.37936454858389129</v>
      </c>
      <c r="K521" s="120">
        <f>(Constantes!$D$12/0.8)*(Constantes!$D$7*J521^2+Constantes!$D$8*J521+Constantes!$D$9)</f>
        <v>8.5960674531124663</v>
      </c>
      <c r="L521" s="120">
        <f>(Constantes!$D$12/0.8)*(0.00376*D521^2-0.0516*D521-6.967)</f>
        <v>-2.5780553999999998</v>
      </c>
      <c r="M521" s="12"/>
    </row>
    <row r="522" spans="2:13" ht="18.75" customHeight="1" x14ac:dyDescent="0.3">
      <c r="B522" s="11"/>
      <c r="C522" s="72">
        <v>517</v>
      </c>
      <c r="D522" s="63">
        <f>(Observaciones!D522+Observaciones!E522)/2</f>
        <v>-1.2999999999999998</v>
      </c>
      <c r="E522" s="120">
        <f t="shared" si="40"/>
        <v>0.55556415476735166</v>
      </c>
      <c r="F522" s="120">
        <f t="shared" si="41"/>
        <v>4.0877296506690017E-2</v>
      </c>
      <c r="G522" s="120">
        <f t="shared" si="42"/>
        <v>2.5040692999999998</v>
      </c>
      <c r="H522" s="120">
        <f>0.001013*Constantes!$D$6/(0.622*G522)</f>
        <v>4.8233940662965817E-2</v>
      </c>
      <c r="I522" s="120">
        <f t="shared" si="43"/>
        <v>0</v>
      </c>
      <c r="J522" s="120">
        <f t="shared" si="44"/>
        <v>0.38193942658857627</v>
      </c>
      <c r="K522" s="120">
        <f>(Constantes!$D$12/0.8)*(Constantes!$D$7*J522^2+Constantes!$D$8*J522+Constantes!$D$9)</f>
        <v>8.5754217581482965</v>
      </c>
      <c r="L522" s="120">
        <f>(Constantes!$D$12/0.8)*(0.00376*D522^2-0.0516*D522-6.967)</f>
        <v>-2.5850870999999995</v>
      </c>
      <c r="M522" s="12"/>
    </row>
    <row r="523" spans="2:13" ht="18.75" customHeight="1" x14ac:dyDescent="0.3">
      <c r="B523" s="11"/>
      <c r="C523" s="72">
        <v>518</v>
      </c>
      <c r="D523" s="63">
        <f>(Observaciones!D523+Observaciones!E523)/2</f>
        <v>0.79999999999999982</v>
      </c>
      <c r="E523" s="120">
        <f t="shared" si="40"/>
        <v>0.64752977093343578</v>
      </c>
      <c r="F523" s="120">
        <f t="shared" si="41"/>
        <v>4.6807225994908587E-2</v>
      </c>
      <c r="G523" s="120">
        <f t="shared" si="42"/>
        <v>2.4991111999999998</v>
      </c>
      <c r="H523" s="120">
        <f>0.001013*Constantes!$D$6/(0.622*G523)</f>
        <v>4.8329634164399872E-2</v>
      </c>
      <c r="I523" s="120">
        <f t="shared" si="43"/>
        <v>0.24805561021082459</v>
      </c>
      <c r="J523" s="120">
        <f t="shared" si="44"/>
        <v>0.38440112769823509</v>
      </c>
      <c r="K523" s="120">
        <f>(Constantes!$D$12/0.8)*(Constantes!$D$7*J523^2+Constantes!$D$8*J523+Constantes!$D$9)</f>
        <v>8.5556211336263299</v>
      </c>
      <c r="L523" s="120">
        <f>(Constantes!$D$12/0.8)*(0.00376*D523^2-0.0516*D523-6.967)</f>
        <v>-2.6272025999999995</v>
      </c>
      <c r="M523" s="12"/>
    </row>
    <row r="524" spans="2:13" ht="18.75" customHeight="1" x14ac:dyDescent="0.3">
      <c r="B524" s="11"/>
      <c r="C524" s="72">
        <v>519</v>
      </c>
      <c r="D524" s="63">
        <f>(Observaciones!D524+Observaciones!E524)/2</f>
        <v>0</v>
      </c>
      <c r="E524" s="120">
        <f t="shared" si="40"/>
        <v>0.61102013344096318</v>
      </c>
      <c r="F524" s="120">
        <f t="shared" si="41"/>
        <v>4.446640286239343E-2</v>
      </c>
      <c r="G524" s="120">
        <f t="shared" si="42"/>
        <v>2.5009999999999999</v>
      </c>
      <c r="H524" s="120">
        <f>0.001013*Constantes!$D$6/(0.622*G524)</f>
        <v>4.8293134758958162E-2</v>
      </c>
      <c r="I524" s="120">
        <f t="shared" si="43"/>
        <v>0</v>
      </c>
      <c r="J524" s="120">
        <f t="shared" si="44"/>
        <v>0.38674892245770121</v>
      </c>
      <c r="K524" s="120">
        <f>(Constantes!$D$12/0.8)*(Constantes!$D$7*J524^2+Constantes!$D$8*J524+Constantes!$D$9)</f>
        <v>8.5366798857877768</v>
      </c>
      <c r="L524" s="120">
        <f>(Constantes!$D$12/0.8)*(0.00376*D524^2-0.0516*D524-6.967)</f>
        <v>-2.6126249999999995</v>
      </c>
      <c r="M524" s="12"/>
    </row>
    <row r="525" spans="2:13" ht="18.75" customHeight="1" x14ac:dyDescent="0.3">
      <c r="B525" s="11"/>
      <c r="C525" s="72">
        <v>520</v>
      </c>
      <c r="D525" s="63">
        <f>(Observaciones!D525+Observaciones!E525)/2</f>
        <v>2.0999999999999996</v>
      </c>
      <c r="E525" s="120">
        <f t="shared" si="40"/>
        <v>0.71097990605014338</v>
      </c>
      <c r="F525" s="120">
        <f t="shared" si="41"/>
        <v>5.0837125796136952E-2</v>
      </c>
      <c r="G525" s="120">
        <f t="shared" si="42"/>
        <v>2.4960418999999998</v>
      </c>
      <c r="H525" s="120">
        <f>0.001013*Constantes!$D$6/(0.622*G525)</f>
        <v>4.8389063513779293E-2</v>
      </c>
      <c r="I525" s="120">
        <f t="shared" si="43"/>
        <v>0.25862669464296717</v>
      </c>
      <c r="J525" s="120">
        <f t="shared" si="44"/>
        <v>0.38898211516471787</v>
      </c>
      <c r="K525" s="120">
        <f>(Constantes!$D$12/0.8)*(Constantes!$D$7*J525^2+Constantes!$D$8*J525+Constantes!$D$9)</f>
        <v>8.5186117262540257</v>
      </c>
      <c r="L525" s="120">
        <f>(Constantes!$D$12/0.8)*(0.00376*D525^2-0.0516*D525-6.967)</f>
        <v>-2.6470418999999996</v>
      </c>
      <c r="M525" s="12"/>
    </row>
    <row r="526" spans="2:13" ht="18.75" customHeight="1" x14ac:dyDescent="0.3">
      <c r="B526" s="11"/>
      <c r="C526" s="72">
        <v>521</v>
      </c>
      <c r="D526" s="63">
        <f>(Observaciones!D526+Observaciones!E526)/2</f>
        <v>4.0999999999999996</v>
      </c>
      <c r="E526" s="120">
        <f t="shared" si="40"/>
        <v>0.81933467941139548</v>
      </c>
      <c r="F526" s="120">
        <f t="shared" si="41"/>
        <v>5.7618077031797714E-2</v>
      </c>
      <c r="G526" s="120">
        <f t="shared" si="42"/>
        <v>2.4913198999999997</v>
      </c>
      <c r="H526" s="120">
        <f>0.001013*Constantes!$D$6/(0.622*G526)</f>
        <v>4.8480779217536206E-2</v>
      </c>
      <c r="I526" s="120">
        <f t="shared" si="43"/>
        <v>0.27465600940603546</v>
      </c>
      <c r="J526" s="120">
        <f t="shared" si="44"/>
        <v>0.39110004407608928</v>
      </c>
      <c r="K526" s="120">
        <f>(Constantes!$D$12/0.8)*(Constantes!$D$7*J526^2+Constantes!$D$8*J526+Constantes!$D$9)</f>
        <v>8.5014297583647735</v>
      </c>
      <c r="L526" s="120">
        <f>(Constantes!$D$12/0.8)*(0.00376*D526^2-0.0516*D526-6.967)</f>
        <v>-2.6682578999999995</v>
      </c>
      <c r="M526" s="12"/>
    </row>
    <row r="527" spans="2:13" ht="18.75" customHeight="1" x14ac:dyDescent="0.3">
      <c r="B527" s="11"/>
      <c r="C527" s="72">
        <v>522</v>
      </c>
      <c r="D527" s="63">
        <f>(Observaciones!D527+Observaciones!E527)/2</f>
        <v>1.9000000000000004</v>
      </c>
      <c r="E527" s="120">
        <f t="shared" si="40"/>
        <v>0.70087451158394487</v>
      </c>
      <c r="F527" s="120">
        <f t="shared" si="41"/>
        <v>5.0198399424905157E-2</v>
      </c>
      <c r="G527" s="120">
        <f t="shared" si="42"/>
        <v>2.4965140999999997</v>
      </c>
      <c r="H527" s="120">
        <f>0.001013*Constantes!$D$6/(0.622*G527)</f>
        <v>4.8379911025599402E-2</v>
      </c>
      <c r="I527" s="120">
        <f t="shared" si="43"/>
        <v>0.25700704090969684</v>
      </c>
      <c r="J527" s="120">
        <f t="shared" si="44"/>
        <v>0.39310208160377103</v>
      </c>
      <c r="K527" s="120">
        <f>(Constantes!$D$12/0.8)*(Constantes!$D$7*J527^2+Constantes!$D$8*J527+Constantes!$D$9)</f>
        <v>8.4851464641106826</v>
      </c>
      <c r="L527" s="120">
        <f>(Constantes!$D$12/0.8)*(0.00376*D527^2-0.0516*D527-6.967)</f>
        <v>-2.6442998999999996</v>
      </c>
      <c r="M527" s="12"/>
    </row>
    <row r="528" spans="2:13" ht="18.75" customHeight="1" x14ac:dyDescent="0.3">
      <c r="B528" s="11"/>
      <c r="C528" s="72">
        <v>523</v>
      </c>
      <c r="D528" s="63">
        <f>(Observaciones!D528+Observaciones!E528)/2</f>
        <v>2.4999999999999996</v>
      </c>
      <c r="E528" s="120">
        <f t="shared" si="40"/>
        <v>0.73157749317928888</v>
      </c>
      <c r="F528" s="120">
        <f t="shared" si="41"/>
        <v>5.2135546772865443E-2</v>
      </c>
      <c r="G528" s="120">
        <f t="shared" si="42"/>
        <v>2.4950975</v>
      </c>
      <c r="H528" s="120">
        <f>0.001013*Constantes!$D$6/(0.622*G528)</f>
        <v>4.8407378882851008E-2</v>
      </c>
      <c r="I528" s="120">
        <f t="shared" si="43"/>
        <v>0.26185775380339843</v>
      </c>
      <c r="J528" s="120">
        <f t="shared" si="44"/>
        <v>0.39498763450083563</v>
      </c>
      <c r="K528" s="120">
        <f>(Constantes!$D$12/0.8)*(Constantes!$D$7*J528^2+Constantes!$D$8*J528+Constantes!$D$9)</f>
        <v>8.4697736916753819</v>
      </c>
      <c r="L528" s="120">
        <f>(Constantes!$D$12/0.8)*(0.00376*D528^2-0.0516*D528-6.967)</f>
        <v>-2.6521874999999997</v>
      </c>
      <c r="M528" s="12"/>
    </row>
    <row r="529" spans="2:13" ht="18.75" customHeight="1" x14ac:dyDescent="0.3">
      <c r="B529" s="11"/>
      <c r="C529" s="72">
        <v>524</v>
      </c>
      <c r="D529" s="63">
        <f>(Observaciones!D529+Observaciones!E529)/2</f>
        <v>2.5</v>
      </c>
      <c r="E529" s="120">
        <f t="shared" si="40"/>
        <v>0.73157749317928888</v>
      </c>
      <c r="F529" s="120">
        <f t="shared" si="41"/>
        <v>5.2135546772865443E-2</v>
      </c>
      <c r="G529" s="120">
        <f t="shared" si="42"/>
        <v>2.4950975</v>
      </c>
      <c r="H529" s="120">
        <f>0.001013*Constantes!$D$6/(0.622*G529)</f>
        <v>4.8407378882851008E-2</v>
      </c>
      <c r="I529" s="120">
        <f t="shared" si="43"/>
        <v>0.26185775380339843</v>
      </c>
      <c r="J529" s="120">
        <f t="shared" si="44"/>
        <v>0.39675614403726639</v>
      </c>
      <c r="K529" s="120">
        <f>(Constantes!$D$12/0.8)*(Constantes!$D$7*J529^2+Constantes!$D$8*J529+Constantes!$D$9)</f>
        <v>8.4553226436008266</v>
      </c>
      <c r="L529" s="120">
        <f>(Constantes!$D$12/0.8)*(0.00376*D529^2-0.0516*D529-6.967)</f>
        <v>-2.6521874999999997</v>
      </c>
      <c r="M529" s="12"/>
    </row>
    <row r="530" spans="2:13" ht="18.75" customHeight="1" x14ac:dyDescent="0.3">
      <c r="B530" s="11"/>
      <c r="C530" s="72">
        <v>525</v>
      </c>
      <c r="D530" s="63">
        <f>(Observaciones!D530+Observaciones!E530)/2</f>
        <v>1.1999999999999997</v>
      </c>
      <c r="E530" s="120">
        <f t="shared" si="40"/>
        <v>0.66649737519169561</v>
      </c>
      <c r="F530" s="120">
        <f t="shared" si="41"/>
        <v>4.8016846090574279E-2</v>
      </c>
      <c r="G530" s="120">
        <f t="shared" si="42"/>
        <v>2.4981667999999999</v>
      </c>
      <c r="H530" s="120">
        <f>0.001013*Constantes!$D$6/(0.622*G530)</f>
        <v>4.8347904564320664E-2</v>
      </c>
      <c r="I530" s="120">
        <f t="shared" si="43"/>
        <v>0.25131854773479245</v>
      </c>
      <c r="J530" s="120">
        <f t="shared" si="44"/>
        <v>0.39840708616551995</v>
      </c>
      <c r="K530" s="120">
        <f>(Constantes!$D$12/0.8)*(Constantes!$D$7*J530^2+Constantes!$D$8*J530+Constantes!$D$9)</f>
        <v>8.4418038655894332</v>
      </c>
      <c r="L530" s="120">
        <f>(Constantes!$D$12/0.8)*(0.00376*D530^2-0.0516*D530-6.967)</f>
        <v>-2.6338145999999996</v>
      </c>
      <c r="M530" s="12"/>
    </row>
    <row r="531" spans="2:13" ht="18.75" customHeight="1" x14ac:dyDescent="0.3">
      <c r="B531" s="11"/>
      <c r="C531" s="72">
        <v>526</v>
      </c>
      <c r="D531" s="63">
        <f>(Observaciones!D531+Observaciones!E531)/2</f>
        <v>1.2999999999999998</v>
      </c>
      <c r="E531" s="120">
        <f t="shared" si="40"/>
        <v>0.67131530762003422</v>
      </c>
      <c r="F531" s="120">
        <f t="shared" si="41"/>
        <v>4.8323415836352239E-2</v>
      </c>
      <c r="G531" s="120">
        <f t="shared" si="42"/>
        <v>2.4979306999999999</v>
      </c>
      <c r="H531" s="120">
        <f>0.001013*Constantes!$D$6/(0.622*G531)</f>
        <v>4.8352474322908297E-2</v>
      </c>
      <c r="I531" s="120">
        <f t="shared" si="43"/>
        <v>0.2521329502444406</v>
      </c>
      <c r="J531" s="120">
        <f t="shared" si="44"/>
        <v>0.39993997167581363</v>
      </c>
      <c r="K531" s="120">
        <f>(Constantes!$D$12/0.8)*(Constantes!$D$7*J531^2+Constantes!$D$8*J531+Constantes!$D$9)</f>
        <v>8.4292272359556009</v>
      </c>
      <c r="L531" s="120">
        <f>(Constantes!$D$12/0.8)*(0.00376*D531^2-0.0516*D531-6.967)</f>
        <v>-2.6353970999999992</v>
      </c>
      <c r="M531" s="12"/>
    </row>
    <row r="532" spans="2:13" ht="18.75" customHeight="1" x14ac:dyDescent="0.3">
      <c r="B532" s="11"/>
      <c r="C532" s="72">
        <v>527</v>
      </c>
      <c r="D532" s="63">
        <f>(Observaciones!D532+Observaciones!E532)/2</f>
        <v>1.5999999999999996</v>
      </c>
      <c r="E532" s="120">
        <f t="shared" si="40"/>
        <v>0.68595426116151104</v>
      </c>
      <c r="F532" s="120">
        <f t="shared" si="41"/>
        <v>4.9253240920562769E-2</v>
      </c>
      <c r="G532" s="120">
        <f t="shared" si="42"/>
        <v>2.4972224000000001</v>
      </c>
      <c r="H532" s="120">
        <f>0.001013*Constantes!$D$6/(0.622*G532)</f>
        <v>4.8366188783247478E-2</v>
      </c>
      <c r="I532" s="120">
        <f t="shared" si="43"/>
        <v>0.25457272415610477</v>
      </c>
      <c r="J532" s="120">
        <f t="shared" si="44"/>
        <v>0.40135434634108813</v>
      </c>
      <c r="K532" s="120">
        <f>(Constantes!$D$12/0.8)*(Constantes!$D$7*J532^2+Constantes!$D$8*J532+Constantes!$D$9)</f>
        <v>8.417601955738597</v>
      </c>
      <c r="L532" s="120">
        <f>(Constantes!$D$12/0.8)*(0.00376*D532^2-0.0516*D532-6.967)</f>
        <v>-2.6399753999999995</v>
      </c>
      <c r="M532" s="12"/>
    </row>
    <row r="533" spans="2:13" ht="18.75" customHeight="1" x14ac:dyDescent="0.3">
      <c r="B533" s="11"/>
      <c r="C533" s="72">
        <v>528</v>
      </c>
      <c r="D533" s="63">
        <f>(Observaciones!D533+Observaciones!E533)/2</f>
        <v>1.1000000000000001</v>
      </c>
      <c r="E533" s="120">
        <f t="shared" si="40"/>
        <v>0.66171002192942541</v>
      </c>
      <c r="F533" s="120">
        <f t="shared" si="41"/>
        <v>4.7711949733872931E-2</v>
      </c>
      <c r="G533" s="120">
        <f t="shared" si="42"/>
        <v>2.4984028999999999</v>
      </c>
      <c r="H533" s="120">
        <f>0.001013*Constantes!$D$6/(0.622*G533)</f>
        <v>4.8343335669420791E-2</v>
      </c>
      <c r="I533" s="120">
        <f t="shared" si="43"/>
        <v>0.25050359756068624</v>
      </c>
      <c r="J533" s="120">
        <f t="shared" si="44"/>
        <v>0.4026497910516057</v>
      </c>
      <c r="K533" s="120">
        <f>(Constantes!$D$12/0.8)*(Constantes!$D$7*J533^2+Constantes!$D$8*J533+Constantes!$D$9)</f>
        <v>8.4069365394879405</v>
      </c>
      <c r="L533" s="120">
        <f>(Constantes!$D$12/0.8)*(0.00376*D533^2-0.0516*D533-6.967)</f>
        <v>-2.6322038999999995</v>
      </c>
      <c r="M533" s="12"/>
    </row>
    <row r="534" spans="2:13" ht="18.75" customHeight="1" x14ac:dyDescent="0.3">
      <c r="B534" s="11"/>
      <c r="C534" s="72">
        <v>529</v>
      </c>
      <c r="D534" s="63">
        <f>(Observaciones!D534+Observaciones!E534)/2</f>
        <v>2</v>
      </c>
      <c r="E534" s="120">
        <f t="shared" si="40"/>
        <v>0.70591123759610253</v>
      </c>
      <c r="F534" s="120">
        <f t="shared" si="41"/>
        <v>5.0516895403570836E-2</v>
      </c>
      <c r="G534" s="120">
        <f t="shared" si="42"/>
        <v>2.4962779999999998</v>
      </c>
      <c r="H534" s="120">
        <f>0.001013*Constantes!$D$6/(0.622*G534)</f>
        <v>4.8384486836864471E-2</v>
      </c>
      <c r="I534" s="120">
        <f t="shared" si="43"/>
        <v>0.25781719970899042</v>
      </c>
      <c r="J534" s="120">
        <f t="shared" si="44"/>
        <v>0.40382592193914035</v>
      </c>
      <c r="K534" s="120">
        <f>(Constantes!$D$12/0.8)*(Constantes!$D$7*J534^2+Constantes!$D$8*J534+Constantes!$D$9)</f>
        <v>8.3972388067317176</v>
      </c>
      <c r="L534" s="120">
        <f>(Constantes!$D$12/0.8)*(0.00376*D534^2-0.0516*D534-6.967)</f>
        <v>-2.6456849999999994</v>
      </c>
      <c r="M534" s="12"/>
    </row>
    <row r="535" spans="2:13" ht="18.75" customHeight="1" x14ac:dyDescent="0.3">
      <c r="B535" s="11"/>
      <c r="C535" s="72">
        <v>530</v>
      </c>
      <c r="D535" s="63">
        <f>(Observaciones!D535+Observaciones!E535)/2</f>
        <v>4.3999999999999995</v>
      </c>
      <c r="E535" s="120">
        <f t="shared" si="40"/>
        <v>0.83678523020110962</v>
      </c>
      <c r="F535" s="120">
        <f t="shared" si="41"/>
        <v>5.8699264456482256E-2</v>
      </c>
      <c r="G535" s="120">
        <f t="shared" si="42"/>
        <v>2.4906115999999998</v>
      </c>
      <c r="H535" s="120">
        <f>0.001013*Constantes!$D$6/(0.622*G535)</f>
        <v>4.8494566568369937E-2</v>
      </c>
      <c r="I535" s="120">
        <f t="shared" si="43"/>
        <v>0.2770303848497464</v>
      </c>
      <c r="J535" s="120">
        <f t="shared" si="44"/>
        <v>0.40488239049072738</v>
      </c>
      <c r="K535" s="120">
        <f>(Constantes!$D$12/0.8)*(Constantes!$D$7*J535^2+Constantes!$D$8*J535+Constantes!$D$9)</f>
        <v>8.388515874137493</v>
      </c>
      <c r="L535" s="120">
        <f>(Constantes!$D$12/0.8)*(0.00376*D535^2-0.0516*D535-6.967)</f>
        <v>-2.6704673999999993</v>
      </c>
      <c r="M535" s="12"/>
    </row>
    <row r="536" spans="2:13" ht="18.75" customHeight="1" x14ac:dyDescent="0.3">
      <c r="B536" s="11"/>
      <c r="C536" s="72">
        <v>531</v>
      </c>
      <c r="D536" s="63">
        <f>(Observaciones!D536+Observaciones!E536)/2</f>
        <v>2</v>
      </c>
      <c r="E536" s="120">
        <f t="shared" si="40"/>
        <v>0.70591123759610253</v>
      </c>
      <c r="F536" s="120">
        <f t="shared" si="41"/>
        <v>5.0516895403570836E-2</v>
      </c>
      <c r="G536" s="120">
        <f t="shared" si="42"/>
        <v>2.4962779999999998</v>
      </c>
      <c r="H536" s="120">
        <f>0.001013*Constantes!$D$6/(0.622*G536)</f>
        <v>4.8384486836864471E-2</v>
      </c>
      <c r="I536" s="120">
        <f t="shared" si="43"/>
        <v>0.25781719970899042</v>
      </c>
      <c r="J536" s="120">
        <f t="shared" si="44"/>
        <v>0.40581888365193425</v>
      </c>
      <c r="K536" s="120">
        <f>(Constantes!$D$12/0.8)*(Constantes!$D$7*J536^2+Constantes!$D$8*J536+Constantes!$D$9)</f>
        <v>8.3807741483746643</v>
      </c>
      <c r="L536" s="120">
        <f>(Constantes!$D$12/0.8)*(0.00376*D536^2-0.0516*D536-6.967)</f>
        <v>-2.6456849999999994</v>
      </c>
      <c r="M536" s="12"/>
    </row>
    <row r="537" spans="2:13" ht="18.75" customHeight="1" x14ac:dyDescent="0.3">
      <c r="B537" s="11"/>
      <c r="C537" s="72">
        <v>532</v>
      </c>
      <c r="D537" s="63">
        <f>(Observaciones!D537+Observaciones!E537)/2</f>
        <v>2.6999999999999997</v>
      </c>
      <c r="E537" s="120">
        <f t="shared" si="40"/>
        <v>0.74207249878281389</v>
      </c>
      <c r="F537" s="120">
        <f t="shared" si="41"/>
        <v>5.279536631965228E-2</v>
      </c>
      <c r="G537" s="120">
        <f t="shared" si="42"/>
        <v>2.4946253</v>
      </c>
      <c r="H537" s="120">
        <f>0.001013*Constantes!$D$6/(0.622*G537)</f>
        <v>4.8416541767677235E-2</v>
      </c>
      <c r="I537" s="120">
        <f t="shared" si="43"/>
        <v>0.26346893607318966</v>
      </c>
      <c r="J537" s="120">
        <f t="shared" si="44"/>
        <v>0.40663512391962625</v>
      </c>
      <c r="K537" s="120">
        <f>(Constantes!$D$12/0.8)*(Constantes!$D$7*J537^2+Constantes!$D$8*J537+Constantes!$D$9)</f>
        <v>8.3740193196863419</v>
      </c>
      <c r="L537" s="120">
        <f>(Constantes!$D$12/0.8)*(0.00376*D537^2-0.0516*D537-6.967)</f>
        <v>-2.6545910999999993</v>
      </c>
      <c r="M537" s="12"/>
    </row>
    <row r="538" spans="2:13" ht="18.75" customHeight="1" x14ac:dyDescent="0.3">
      <c r="B538" s="11"/>
      <c r="C538" s="72">
        <v>533</v>
      </c>
      <c r="D538" s="63">
        <f>(Observaciones!D538+Observaciones!E538)/2</f>
        <v>2.4</v>
      </c>
      <c r="E538" s="120">
        <f t="shared" si="40"/>
        <v>0.72637930856585575</v>
      </c>
      <c r="F538" s="120">
        <f t="shared" si="41"/>
        <v>5.1808301026103169E-2</v>
      </c>
      <c r="G538" s="120">
        <f t="shared" si="42"/>
        <v>2.4953335999999999</v>
      </c>
      <c r="H538" s="120">
        <f>0.001013*Constantes!$D$6/(0.622*G538)</f>
        <v>4.8402798740879521E-2</v>
      </c>
      <c r="I538" s="120">
        <f t="shared" si="43"/>
        <v>0.26105105508041732</v>
      </c>
      <c r="J538" s="120">
        <f t="shared" si="44"/>
        <v>0.40733086942419622</v>
      </c>
      <c r="K538" s="120">
        <f>(Constantes!$D$12/0.8)*(Constantes!$D$7*J538^2+Constantes!$D$8*J538+Constantes!$D$9)</f>
        <v>8.3682563561780423</v>
      </c>
      <c r="L538" s="120">
        <f>(Constantes!$D$12/0.8)*(0.00376*D538^2-0.0516*D538-6.967)</f>
        <v>-2.6509433999999996</v>
      </c>
      <c r="M538" s="12"/>
    </row>
    <row r="539" spans="2:13" ht="18.75" customHeight="1" x14ac:dyDescent="0.3">
      <c r="B539" s="11"/>
      <c r="C539" s="72">
        <v>534</v>
      </c>
      <c r="D539" s="63">
        <f>(Observaciones!D539+Observaciones!E539)/2</f>
        <v>2.2000000000000002</v>
      </c>
      <c r="E539" s="120">
        <f t="shared" si="40"/>
        <v>0.71608069080811831</v>
      </c>
      <c r="F539" s="120">
        <f t="shared" si="41"/>
        <v>5.1159098346532123E-2</v>
      </c>
      <c r="G539" s="120">
        <f t="shared" si="42"/>
        <v>2.4958057999999999</v>
      </c>
      <c r="H539" s="120">
        <f>0.001013*Constantes!$D$6/(0.622*G539)</f>
        <v>4.8393641056589561E-2</v>
      </c>
      <c r="I539" s="120">
        <f t="shared" si="43"/>
        <v>0.25943551155231137</v>
      </c>
      <c r="J539" s="120">
        <f t="shared" si="44"/>
        <v>0.40790591400123555</v>
      </c>
      <c r="K539" s="120">
        <f>(Constantes!$D$12/0.8)*(Constantes!$D$7*J539^2+Constantes!$D$8*J539+Constantes!$D$9)</f>
        <v>8.3634894988296224</v>
      </c>
      <c r="L539" s="120">
        <f>(Constantes!$D$12/0.8)*(0.00376*D539^2-0.0516*D539-6.967)</f>
        <v>-2.6483705999999994</v>
      </c>
      <c r="M539" s="12"/>
    </row>
    <row r="540" spans="2:13" ht="18.75" customHeight="1" x14ac:dyDescent="0.3">
      <c r="B540" s="11"/>
      <c r="C540" s="72">
        <v>535</v>
      </c>
      <c r="D540" s="63">
        <f>(Observaciones!D540+Observaciones!E540)/2</f>
        <v>2.4</v>
      </c>
      <c r="E540" s="120">
        <f t="shared" si="40"/>
        <v>0.72637930856585575</v>
      </c>
      <c r="F540" s="120">
        <f t="shared" si="41"/>
        <v>5.1808301026103169E-2</v>
      </c>
      <c r="G540" s="120">
        <f t="shared" si="42"/>
        <v>2.4953335999999999</v>
      </c>
      <c r="H540" s="120">
        <f>0.001013*Constantes!$D$6/(0.622*G540)</f>
        <v>4.8402798740879521E-2</v>
      </c>
      <c r="I540" s="120">
        <f t="shared" si="43"/>
        <v>0.26105105508041732</v>
      </c>
      <c r="J540" s="120">
        <f t="shared" si="44"/>
        <v>0.40836008725262574</v>
      </c>
      <c r="K540" s="120">
        <f>(Constantes!$D$12/0.8)*(Constantes!$D$7*J540^2+Constantes!$D$8*J540+Constantes!$D$9)</f>
        <v>8.3597222572361449</v>
      </c>
      <c r="L540" s="120">
        <f>(Constantes!$D$12/0.8)*(0.00376*D540^2-0.0516*D540-6.967)</f>
        <v>-2.6509433999999996</v>
      </c>
      <c r="M540" s="12"/>
    </row>
    <row r="541" spans="2:13" ht="18.75" customHeight="1" x14ac:dyDescent="0.3">
      <c r="B541" s="11"/>
      <c r="C541" s="72">
        <v>536</v>
      </c>
      <c r="D541" s="63">
        <f>(Observaciones!D541+Observaciones!E541)/2</f>
        <v>1.9</v>
      </c>
      <c r="E541" s="120">
        <f t="shared" si="40"/>
        <v>0.70087451158394487</v>
      </c>
      <c r="F541" s="120">
        <f t="shared" si="41"/>
        <v>5.0198399424905157E-2</v>
      </c>
      <c r="G541" s="120">
        <f t="shared" si="42"/>
        <v>2.4965140999999997</v>
      </c>
      <c r="H541" s="120">
        <f>0.001013*Constantes!$D$6/(0.622*G541)</f>
        <v>4.8379911025599402E-2</v>
      </c>
      <c r="I541" s="120">
        <f t="shared" si="43"/>
        <v>0.25700704090969684</v>
      </c>
      <c r="J541" s="120">
        <f t="shared" si="44"/>
        <v>0.40869325459703054</v>
      </c>
      <c r="K541" s="120">
        <f>(Constantes!$D$12/0.8)*(Constantes!$D$7*J541^2+Constantes!$D$8*J541+Constantes!$D$9)</f>
        <v>8.3569574060824579</v>
      </c>
      <c r="L541" s="120">
        <f>(Constantes!$D$12/0.8)*(0.00376*D541^2-0.0516*D541-6.967)</f>
        <v>-2.6442998999999996</v>
      </c>
      <c r="M541" s="12"/>
    </row>
    <row r="542" spans="2:13" ht="18.75" customHeight="1" x14ac:dyDescent="0.3">
      <c r="B542" s="11"/>
      <c r="C542" s="72">
        <v>537</v>
      </c>
      <c r="D542" s="63">
        <f>(Observaciones!D542+Observaciones!E542)/2</f>
        <v>1.9000000000000004</v>
      </c>
      <c r="E542" s="120">
        <f t="shared" si="40"/>
        <v>0.70087451158394487</v>
      </c>
      <c r="F542" s="120">
        <f t="shared" si="41"/>
        <v>5.0198399424905157E-2</v>
      </c>
      <c r="G542" s="120">
        <f t="shared" si="42"/>
        <v>2.4965140999999997</v>
      </c>
      <c r="H542" s="120">
        <f>0.001013*Constantes!$D$6/(0.622*G542)</f>
        <v>4.8379911025599402E-2</v>
      </c>
      <c r="I542" s="120">
        <f t="shared" si="43"/>
        <v>0.25700704090969684</v>
      </c>
      <c r="J542" s="120">
        <f t="shared" si="44"/>
        <v>0.40890531730977536</v>
      </c>
      <c r="K542" s="120">
        <f>(Constantes!$D$12/0.8)*(Constantes!$D$7*J542^2+Constantes!$D$8*J542+Constantes!$D$9)</f>
        <v>8.355196982355503</v>
      </c>
      <c r="L542" s="120">
        <f>(Constantes!$D$12/0.8)*(0.00376*D542^2-0.0516*D542-6.967)</f>
        <v>-2.6442998999999996</v>
      </c>
      <c r="M542" s="12"/>
    </row>
    <row r="543" spans="2:13" ht="18.75" customHeight="1" x14ac:dyDescent="0.3">
      <c r="B543" s="11"/>
      <c r="C543" s="72">
        <v>538</v>
      </c>
      <c r="D543" s="63">
        <f>(Observaciones!D543+Observaciones!E543)/2</f>
        <v>1.8000000000000007</v>
      </c>
      <c r="E543" s="120">
        <f t="shared" si="40"/>
        <v>0.69586955492486935</v>
      </c>
      <c r="F543" s="120">
        <f t="shared" si="41"/>
        <v>4.9881630142067222E-2</v>
      </c>
      <c r="G543" s="120">
        <f t="shared" si="42"/>
        <v>2.4967501999999997</v>
      </c>
      <c r="H543" s="120">
        <f>0.001013*Constantes!$D$6/(0.622*G543)</f>
        <v>4.8375336079738519E-2</v>
      </c>
      <c r="I543" s="120">
        <f t="shared" si="43"/>
        <v>0.25619623248758888</v>
      </c>
      <c r="J543" s="120">
        <f t="shared" si="44"/>
        <v>0.40899621255210172</v>
      </c>
      <c r="K543" s="120">
        <f>(Constantes!$D$12/0.8)*(Constantes!$D$7*J543^2+Constantes!$D$8*J543+Constantes!$D$9)</f>
        <v>8.3544422832974874</v>
      </c>
      <c r="L543" s="120">
        <f>(Constantes!$D$12/0.8)*(0.00376*D543^2-0.0516*D543-6.967)</f>
        <v>-2.6428865999999993</v>
      </c>
      <c r="M543" s="12"/>
    </row>
    <row r="544" spans="2:13" ht="18.75" customHeight="1" x14ac:dyDescent="0.3">
      <c r="B544" s="11"/>
      <c r="C544" s="72">
        <v>539</v>
      </c>
      <c r="D544" s="63">
        <f>(Observaciones!D544+Observaciones!E544)/2</f>
        <v>0.90000000000000036</v>
      </c>
      <c r="E544" s="120">
        <f t="shared" si="40"/>
        <v>0.65222638567169222</v>
      </c>
      <c r="F544" s="120">
        <f t="shared" si="41"/>
        <v>4.7107147160987607E-2</v>
      </c>
      <c r="G544" s="120">
        <f t="shared" si="42"/>
        <v>2.4988750999999998</v>
      </c>
      <c r="H544" s="120">
        <f>0.001013*Constantes!$D$6/(0.622*G544)</f>
        <v>4.8334200469705095E-2</v>
      </c>
      <c r="I544" s="120">
        <f t="shared" si="43"/>
        <v>0.24887211380762059</v>
      </c>
      <c r="J544" s="120">
        <f t="shared" si="44"/>
        <v>0.40896591338978777</v>
      </c>
      <c r="K544" s="120">
        <f>(Constantes!$D$12/0.8)*(Constantes!$D$7*J544^2+Constantes!$D$8*J544+Constantes!$D$9)</f>
        <v>8.3546938651022522</v>
      </c>
      <c r="L544" s="120">
        <f>(Constantes!$D$12/0.8)*(0.00376*D544^2-0.0516*D544-6.967)</f>
        <v>-2.6288978999999997</v>
      </c>
      <c r="M544" s="12"/>
    </row>
    <row r="545" spans="2:13" ht="18.75" customHeight="1" x14ac:dyDescent="0.3">
      <c r="B545" s="11"/>
      <c r="C545" s="72">
        <v>540</v>
      </c>
      <c r="D545" s="63">
        <f>(Observaciones!D545+Observaciones!E545)/2</f>
        <v>1.7000000000000002</v>
      </c>
      <c r="E545" s="120">
        <f t="shared" si="40"/>
        <v>0.69089619530074076</v>
      </c>
      <c r="F545" s="120">
        <f t="shared" si="41"/>
        <v>4.9566579862790137E-2</v>
      </c>
      <c r="G545" s="120">
        <f t="shared" si="42"/>
        <v>2.4969863000000001</v>
      </c>
      <c r="H545" s="120">
        <f>0.001013*Constantes!$D$6/(0.622*G545)</f>
        <v>4.8370761999036331E-2</v>
      </c>
      <c r="I545" s="120">
        <f t="shared" si="43"/>
        <v>0.25538478876756332</v>
      </c>
      <c r="J545" s="120">
        <f t="shared" si="44"/>
        <v>0.40881442880112917</v>
      </c>
      <c r="K545" s="120">
        <f>(Constantes!$D$12/0.8)*(Constantes!$D$7*J545^2+Constantes!$D$8*J545+Constantes!$D$9)</f>
        <v>8.3559515423563244</v>
      </c>
      <c r="L545" s="120">
        <f>(Constantes!$D$12/0.8)*(0.00376*D545^2-0.0516*D545-6.967)</f>
        <v>-2.6414450999999994</v>
      </c>
      <c r="M545" s="12"/>
    </row>
    <row r="546" spans="2:13" ht="18.75" customHeight="1" x14ac:dyDescent="0.3">
      <c r="B546" s="11"/>
      <c r="C546" s="72">
        <v>541</v>
      </c>
      <c r="D546" s="63">
        <f>(Observaciones!D546+Observaciones!E546)/2</f>
        <v>0.60000000000000053</v>
      </c>
      <c r="E546" s="120">
        <f t="shared" si="40"/>
        <v>0.63822612447325822</v>
      </c>
      <c r="F546" s="120">
        <f t="shared" si="41"/>
        <v>4.6212306718595969E-2</v>
      </c>
      <c r="G546" s="120">
        <f t="shared" si="42"/>
        <v>2.4995833999999997</v>
      </c>
      <c r="H546" s="120">
        <f>0.001013*Constantes!$D$6/(0.622*G546)</f>
        <v>4.8320504141671917E-2</v>
      </c>
      <c r="I546" s="120">
        <f t="shared" si="43"/>
        <v>0.24642115508602994</v>
      </c>
      <c r="J546" s="120">
        <f t="shared" si="44"/>
        <v>0.40854180367427873</v>
      </c>
      <c r="K546" s="120">
        <f>(Constantes!$D$12/0.8)*(Constantes!$D$7*J546^2+Constantes!$D$8*J546+Constantes!$D$9)</f>
        <v>8.3582143882252389</v>
      </c>
      <c r="L546" s="120">
        <f>(Constantes!$D$12/0.8)*(0.00376*D546^2-0.0516*D546-6.967)</f>
        <v>-2.6237273999999995</v>
      </c>
      <c r="M546" s="12"/>
    </row>
    <row r="547" spans="2:13" ht="18.75" customHeight="1" x14ac:dyDescent="0.3">
      <c r="B547" s="11"/>
      <c r="C547" s="72">
        <v>542</v>
      </c>
      <c r="D547" s="63">
        <f>(Observaciones!D547+Observaciones!E547)/2</f>
        <v>0.79999999999999982</v>
      </c>
      <c r="E547" s="120">
        <f t="shared" si="40"/>
        <v>0.64752977093343578</v>
      </c>
      <c r="F547" s="120">
        <f t="shared" si="41"/>
        <v>4.6807225994908587E-2</v>
      </c>
      <c r="G547" s="120">
        <f t="shared" si="42"/>
        <v>2.4991111999999998</v>
      </c>
      <c r="H547" s="120">
        <f>0.001013*Constantes!$D$6/(0.622*G547)</f>
        <v>4.8329634164399872E-2</v>
      </c>
      <c r="I547" s="120">
        <f t="shared" si="43"/>
        <v>0.24805561021082459</v>
      </c>
      <c r="J547" s="120">
        <f t="shared" si="44"/>
        <v>0.40814811879394536</v>
      </c>
      <c r="K547" s="120">
        <f>(Constantes!$D$12/0.8)*(Constantes!$D$7*J547^2+Constantes!$D$8*J547+Constantes!$D$9)</f>
        <v>8.3614807353849745</v>
      </c>
      <c r="L547" s="120">
        <f>(Constantes!$D$12/0.8)*(0.00376*D547^2-0.0516*D547-6.967)</f>
        <v>-2.6272025999999995</v>
      </c>
      <c r="M547" s="12"/>
    </row>
    <row r="548" spans="2:13" ht="18.75" customHeight="1" x14ac:dyDescent="0.3">
      <c r="B548" s="11"/>
      <c r="C548" s="72">
        <v>543</v>
      </c>
      <c r="D548" s="63">
        <f>(Observaciones!D548+Observaciones!E548)/2</f>
        <v>0.39999999999999947</v>
      </c>
      <c r="E548" s="120">
        <f t="shared" si="40"/>
        <v>0.6290408323333192</v>
      </c>
      <c r="F548" s="120">
        <f t="shared" si="41"/>
        <v>4.5623902231293159E-2</v>
      </c>
      <c r="G548" s="120">
        <f t="shared" si="42"/>
        <v>2.5000556</v>
      </c>
      <c r="H548" s="120">
        <f>0.001013*Constantes!$D$6/(0.622*G548)</f>
        <v>4.831137756782463E-2</v>
      </c>
      <c r="I548" s="120">
        <f t="shared" si="43"/>
        <v>0.24478487090923379</v>
      </c>
      <c r="J548" s="120">
        <f t="shared" si="44"/>
        <v>0.40763349081745559</v>
      </c>
      <c r="K548" s="120">
        <f>(Constantes!$D$12/0.8)*(Constantes!$D$7*J548^2+Constantes!$D$8*J548+Constantes!$D$9)</f>
        <v>8.3657481776974176</v>
      </c>
      <c r="L548" s="120">
        <f>(Constantes!$D$12/0.8)*(0.00376*D548^2-0.0516*D548-6.967)</f>
        <v>-2.6201393999999993</v>
      </c>
      <c r="M548" s="12"/>
    </row>
    <row r="549" spans="2:13" ht="18.75" customHeight="1" x14ac:dyDescent="0.3">
      <c r="B549" s="11"/>
      <c r="C549" s="72">
        <v>544</v>
      </c>
      <c r="D549" s="63">
        <f>(Observaciones!D549+Observaciones!E549)/2</f>
        <v>1.9000000000000004</v>
      </c>
      <c r="E549" s="120">
        <f t="shared" si="40"/>
        <v>0.70087451158394487</v>
      </c>
      <c r="F549" s="120">
        <f t="shared" si="41"/>
        <v>5.0198399424905157E-2</v>
      </c>
      <c r="G549" s="120">
        <f t="shared" si="42"/>
        <v>2.4965140999999997</v>
      </c>
      <c r="H549" s="120">
        <f>0.001013*Constantes!$D$6/(0.622*G549)</f>
        <v>4.8379911025599402E-2</v>
      </c>
      <c r="I549" s="120">
        <f t="shared" si="43"/>
        <v>0.25700704090969684</v>
      </c>
      <c r="J549" s="120">
        <f t="shared" si="44"/>
        <v>0.40699807224018525</v>
      </c>
      <c r="K549" s="120">
        <f>(Constantes!$D$12/0.8)*(Constantes!$D$7*J549^2+Constantes!$D$8*J549+Constantes!$D$9)</f>
        <v>8.3710135726279571</v>
      </c>
      <c r="L549" s="120">
        <f>(Constantes!$D$12/0.8)*(0.00376*D549^2-0.0516*D549-6.967)</f>
        <v>-2.6442998999999996</v>
      </c>
      <c r="M549" s="12"/>
    </row>
    <row r="550" spans="2:13" ht="18.75" customHeight="1" x14ac:dyDescent="0.3">
      <c r="B550" s="11"/>
      <c r="C550" s="72">
        <v>545</v>
      </c>
      <c r="D550" s="63">
        <f>(Observaciones!D550+Observaciones!E550)/2</f>
        <v>1</v>
      </c>
      <c r="E550" s="120">
        <f t="shared" si="40"/>
        <v>0.65695308083782977</v>
      </c>
      <c r="F550" s="120">
        <f t="shared" si="41"/>
        <v>4.7408719253218941E-2</v>
      </c>
      <c r="G550" s="120">
        <f t="shared" si="42"/>
        <v>2.4986389999999998</v>
      </c>
      <c r="H550" s="120">
        <f>0.001013*Constantes!$D$6/(0.622*G550)</f>
        <v>4.8338767637963853E-2</v>
      </c>
      <c r="I550" s="120">
        <f t="shared" si="43"/>
        <v>0.24968811460036958</v>
      </c>
      <c r="J550" s="120">
        <f t="shared" si="44"/>
        <v>0.40624205135037245</v>
      </c>
      <c r="K550" s="120">
        <f>(Constantes!$D$12/0.8)*(Constantes!$D$7*J550^2+Constantes!$D$8*J550+Constantes!$D$9)</f>
        <v>8.3772730444024948</v>
      </c>
      <c r="L550" s="120">
        <f>(Constantes!$D$12/0.8)*(0.00376*D550^2-0.0516*D550-6.967)</f>
        <v>-2.6305649999999994</v>
      </c>
      <c r="M550" s="12"/>
    </row>
    <row r="551" spans="2:13" ht="18.75" customHeight="1" x14ac:dyDescent="0.3">
      <c r="B551" s="11"/>
      <c r="C551" s="72">
        <v>546</v>
      </c>
      <c r="D551" s="63">
        <f>(Observaciones!D551+Observaciones!E551)/2</f>
        <v>1.3999999999999995</v>
      </c>
      <c r="E551" s="120">
        <f t="shared" si="40"/>
        <v>0.67616398696255609</v>
      </c>
      <c r="F551" s="120">
        <f t="shared" si="41"/>
        <v>4.8631666509690974E-2</v>
      </c>
      <c r="G551" s="120">
        <f t="shared" si="42"/>
        <v>2.4976946</v>
      </c>
      <c r="H551" s="120">
        <f>0.001013*Constantes!$D$6/(0.622*G551)</f>
        <v>4.8357044945428612E-2</v>
      </c>
      <c r="I551" s="120">
        <f t="shared" si="43"/>
        <v>0.25294679028782258</v>
      </c>
      <c r="J551" s="120">
        <f t="shared" si="44"/>
        <v>0.40536565217332293</v>
      </c>
      <c r="K551" s="120">
        <f>(Constantes!$D$12/0.8)*(Constantes!$D$7*J551^2+Constantes!$D$8*J551+Constantes!$D$9)</f>
        <v>8.3845219879002713</v>
      </c>
      <c r="L551" s="120">
        <f>(Constantes!$D$12/0.8)*(0.00376*D551^2-0.0516*D551-6.967)</f>
        <v>-2.6369513999999996</v>
      </c>
      <c r="M551" s="12"/>
    </row>
    <row r="552" spans="2:13" ht="18.75" customHeight="1" x14ac:dyDescent="0.3">
      <c r="B552" s="11"/>
      <c r="C552" s="72">
        <v>547</v>
      </c>
      <c r="D552" s="63">
        <f>(Observaciones!D552+Observaciones!E552)/2</f>
        <v>1.5</v>
      </c>
      <c r="E552" s="120">
        <f t="shared" si="40"/>
        <v>0.6810435817226459</v>
      </c>
      <c r="F552" s="120">
        <f t="shared" si="41"/>
        <v>4.8941605674579676E-2</v>
      </c>
      <c r="G552" s="120">
        <f t="shared" si="42"/>
        <v>2.4974585</v>
      </c>
      <c r="H552" s="120">
        <f>0.001013*Constantes!$D$6/(0.622*G552)</f>
        <v>4.8361616432126636E-2</v>
      </c>
      <c r="I552" s="120">
        <f t="shared" si="43"/>
        <v>0.25376005314046418</v>
      </c>
      <c r="J552" s="120">
        <f t="shared" si="44"/>
        <v>0.40436913440502725</v>
      </c>
      <c r="K552" s="120">
        <f>(Constantes!$D$12/0.8)*(Constantes!$D$7*J552^2+Constantes!$D$8*J552+Constantes!$D$9)</f>
        <v>8.3927550732781224</v>
      </c>
      <c r="L552" s="120">
        <f>(Constantes!$D$12/0.8)*(0.00376*D552^2-0.0516*D552-6.967)</f>
        <v>-2.6384774999999996</v>
      </c>
      <c r="M552" s="12"/>
    </row>
    <row r="553" spans="2:13" ht="18.75" customHeight="1" x14ac:dyDescent="0.3">
      <c r="B553" s="11"/>
      <c r="C553" s="72">
        <v>548</v>
      </c>
      <c r="D553" s="63">
        <f>(Observaciones!D553+Observaciones!E553)/2</f>
        <v>2</v>
      </c>
      <c r="E553" s="120">
        <f t="shared" si="40"/>
        <v>0.70591123759610253</v>
      </c>
      <c r="F553" s="120">
        <f t="shared" si="41"/>
        <v>5.0516895403570836E-2</v>
      </c>
      <c r="G553" s="120">
        <f t="shared" si="42"/>
        <v>2.4962779999999998</v>
      </c>
      <c r="H553" s="120">
        <f>0.001013*Constantes!$D$6/(0.622*G553)</f>
        <v>4.8384486836864471E-2</v>
      </c>
      <c r="I553" s="120">
        <f t="shared" si="43"/>
        <v>0.25781719970899042</v>
      </c>
      <c r="J553" s="120">
        <f t="shared" si="44"/>
        <v>0.40325279333520658</v>
      </c>
      <c r="K553" s="120">
        <f>(Constantes!$D$12/0.8)*(Constantes!$D$7*J553^2+Constantes!$D$8*J553+Constantes!$D$9)</f>
        <v>8.4019662513209195</v>
      </c>
      <c r="L553" s="120">
        <f>(Constantes!$D$12/0.8)*(0.00376*D553^2-0.0516*D553-6.967)</f>
        <v>-2.6456849999999994</v>
      </c>
      <c r="M553" s="12"/>
    </row>
    <row r="554" spans="2:13" ht="18.75" customHeight="1" x14ac:dyDescent="0.3">
      <c r="B554" s="11"/>
      <c r="C554" s="72">
        <v>549</v>
      </c>
      <c r="D554" s="63">
        <f>(Observaciones!D554+Observaciones!E554)/2</f>
        <v>1.7000000000000002</v>
      </c>
      <c r="E554" s="120">
        <f t="shared" si="40"/>
        <v>0.69089619530074076</v>
      </c>
      <c r="F554" s="120">
        <f t="shared" si="41"/>
        <v>4.9566579862790137E-2</v>
      </c>
      <c r="G554" s="120">
        <f t="shared" si="42"/>
        <v>2.4969863000000001</v>
      </c>
      <c r="H554" s="120">
        <f>0.001013*Constantes!$D$6/(0.622*G554)</f>
        <v>4.8370761999036331E-2</v>
      </c>
      <c r="I554" s="120">
        <f t="shared" si="43"/>
        <v>0.25538478876756332</v>
      </c>
      <c r="J554" s="120">
        <f t="shared" si="44"/>
        <v>0.40201695975981283</v>
      </c>
      <c r="K554" s="120">
        <f>(Constantes!$D$12/0.8)*(Constantes!$D$7*J554^2+Constantes!$D$8*J554+Constantes!$D$9)</f>
        <v>8.4121487595121351</v>
      </c>
      <c r="L554" s="120">
        <f>(Constantes!$D$12/0.8)*(0.00376*D554^2-0.0516*D554-6.967)</f>
        <v>-2.6414450999999994</v>
      </c>
      <c r="M554" s="12"/>
    </row>
    <row r="555" spans="2:13" ht="18.75" customHeight="1" x14ac:dyDescent="0.3">
      <c r="B555" s="11"/>
      <c r="C555" s="72">
        <v>550</v>
      </c>
      <c r="D555" s="63">
        <f>(Observaciones!D555+Observaciones!E555)/2</f>
        <v>1.5</v>
      </c>
      <c r="E555" s="120">
        <f t="shared" si="40"/>
        <v>0.6810435817226459</v>
      </c>
      <c r="F555" s="120">
        <f t="shared" si="41"/>
        <v>4.8941605674579676E-2</v>
      </c>
      <c r="G555" s="120">
        <f t="shared" si="42"/>
        <v>2.4974585</v>
      </c>
      <c r="H555" s="120">
        <f>0.001013*Constantes!$D$6/(0.622*G555)</f>
        <v>4.8361616432126636E-2</v>
      </c>
      <c r="I555" s="120">
        <f t="shared" si="43"/>
        <v>0.25376005314046418</v>
      </c>
      <c r="J555" s="120">
        <f t="shared" si="44"/>
        <v>0.40066199988300538</v>
      </c>
      <c r="K555" s="120">
        <f>(Constantes!$D$12/0.8)*(Constantes!$D$7*J555^2+Constantes!$D$8*J555+Constantes!$D$9)</f>
        <v>8.4232951288177063</v>
      </c>
      <c r="L555" s="120">
        <f>(Constantes!$D$12/0.8)*(0.00376*D555^2-0.0516*D555-6.967)</f>
        <v>-2.6384774999999996</v>
      </c>
      <c r="M555" s="12"/>
    </row>
    <row r="556" spans="2:13" ht="18.75" customHeight="1" x14ac:dyDescent="0.3">
      <c r="B556" s="11"/>
      <c r="C556" s="72">
        <v>551</v>
      </c>
      <c r="D556" s="63">
        <f>(Observaciones!D556+Observaciones!E556)/2</f>
        <v>2</v>
      </c>
      <c r="E556" s="120">
        <f t="shared" si="40"/>
        <v>0.70591123759610253</v>
      </c>
      <c r="F556" s="120">
        <f t="shared" si="41"/>
        <v>5.0516895403570836E-2</v>
      </c>
      <c r="G556" s="120">
        <f t="shared" si="42"/>
        <v>2.4962779999999998</v>
      </c>
      <c r="H556" s="120">
        <f>0.001013*Constantes!$D$6/(0.622*G556)</f>
        <v>4.8384486836864471E-2</v>
      </c>
      <c r="I556" s="120">
        <f t="shared" si="43"/>
        <v>0.25781719970899042</v>
      </c>
      <c r="J556" s="120">
        <f t="shared" si="44"/>
        <v>0.39918831520863868</v>
      </c>
      <c r="K556" s="120">
        <f>(Constantes!$D$12/0.8)*(Constantes!$D$7*J556^2+Constantes!$D$8*J556+Constantes!$D$9)</f>
        <v>8.4353971911754364</v>
      </c>
      <c r="L556" s="120">
        <f>(Constantes!$D$12/0.8)*(0.00376*D556^2-0.0516*D556-6.967)</f>
        <v>-2.6456849999999994</v>
      </c>
      <c r="M556" s="12"/>
    </row>
    <row r="557" spans="2:13" ht="18.75" customHeight="1" x14ac:dyDescent="0.3">
      <c r="B557" s="11"/>
      <c r="C557" s="72">
        <v>552</v>
      </c>
      <c r="D557" s="63">
        <f>(Observaciones!D557+Observaciones!E557)/2</f>
        <v>3.5</v>
      </c>
      <c r="E557" s="120">
        <f t="shared" si="40"/>
        <v>0.78539400694677231</v>
      </c>
      <c r="F557" s="120">
        <f t="shared" si="41"/>
        <v>5.5506848718348038E-2</v>
      </c>
      <c r="G557" s="120">
        <f t="shared" si="42"/>
        <v>2.4927364999999999</v>
      </c>
      <c r="H557" s="120">
        <f>0.001013*Constantes!$D$6/(0.622*G557)</f>
        <v>4.8453228021555564E-2</v>
      </c>
      <c r="I557" s="120">
        <f t="shared" si="43"/>
        <v>0.26988214466632438</v>
      </c>
      <c r="J557" s="120">
        <f t="shared" si="44"/>
        <v>0.39759634242128605</v>
      </c>
      <c r="K557" s="120">
        <f>(Constantes!$D$12/0.8)*(Constantes!$D$7*J557^2+Constantes!$D$8*J557+Constantes!$D$9)</f>
        <v>8.4484460876815568</v>
      </c>
      <c r="L557" s="120">
        <f>(Constantes!$D$12/0.8)*(0.00376*D557^2-0.0516*D557-6.967)</f>
        <v>-2.6630774999999995</v>
      </c>
      <c r="M557" s="12"/>
    </row>
    <row r="558" spans="2:13" ht="18.75" customHeight="1" x14ac:dyDescent="0.3">
      <c r="B558" s="11"/>
      <c r="C558" s="72">
        <v>553</v>
      </c>
      <c r="D558" s="63">
        <f>(Observaciones!D558+Observaciones!E558)/2</f>
        <v>2.8000000000000003</v>
      </c>
      <c r="E558" s="120">
        <f t="shared" si="40"/>
        <v>0.74736967609621463</v>
      </c>
      <c r="F558" s="120">
        <f t="shared" si="41"/>
        <v>5.3127955893747018E-2</v>
      </c>
      <c r="G558" s="120">
        <f t="shared" si="42"/>
        <v>2.4943892000000001</v>
      </c>
      <c r="H558" s="120">
        <f>0.001013*Constantes!$D$6/(0.622*G558)</f>
        <v>4.8421124511024316E-2</v>
      </c>
      <c r="I558" s="120">
        <f t="shared" si="43"/>
        <v>0.26427339224357183</v>
      </c>
      <c r="J558" s="120">
        <f t="shared" si="44"/>
        <v>0.3958865532568423</v>
      </c>
      <c r="K558" s="120">
        <f>(Constantes!$D$12/0.8)*(Constantes!$D$7*J558^2+Constantes!$D$8*J558+Constantes!$D$9)</f>
        <v>8.4624322774651173</v>
      </c>
      <c r="L558" s="120">
        <f>(Constantes!$D$12/0.8)*(0.00376*D558^2-0.0516*D558-6.967)</f>
        <v>-2.6557505999999997</v>
      </c>
      <c r="M558" s="12"/>
    </row>
    <row r="559" spans="2:13" ht="18.75" customHeight="1" x14ac:dyDescent="0.3">
      <c r="B559" s="11"/>
      <c r="C559" s="72">
        <v>554</v>
      </c>
      <c r="D559" s="63">
        <f>(Observaciones!D559+Observaciones!E559)/2</f>
        <v>1.2999999999999998</v>
      </c>
      <c r="E559" s="120">
        <f t="shared" si="40"/>
        <v>0.67131530762003422</v>
      </c>
      <c r="F559" s="120">
        <f t="shared" si="41"/>
        <v>4.8323415836352239E-2</v>
      </c>
      <c r="G559" s="120">
        <f t="shared" si="42"/>
        <v>2.4979306999999999</v>
      </c>
      <c r="H559" s="120">
        <f>0.001013*Constantes!$D$6/(0.622*G559)</f>
        <v>4.8352474322908297E-2</v>
      </c>
      <c r="I559" s="120">
        <f t="shared" si="43"/>
        <v>0.2521329502444406</v>
      </c>
      <c r="J559" s="120">
        <f t="shared" si="44"/>
        <v>0.39405945436273693</v>
      </c>
      <c r="K559" s="120">
        <f>(Constantes!$D$12/0.8)*(Constantes!$D$7*J559^2+Constantes!$D$8*J559+Constantes!$D$9)</f>
        <v>8.4773455472402173</v>
      </c>
      <c r="L559" s="120">
        <f>(Constantes!$D$12/0.8)*(0.00376*D559^2-0.0516*D559-6.967)</f>
        <v>-2.6353970999999992</v>
      </c>
      <c r="M559" s="12"/>
    </row>
    <row r="560" spans="2:13" ht="18.75" customHeight="1" x14ac:dyDescent="0.3">
      <c r="B560" s="11"/>
      <c r="C560" s="72">
        <v>555</v>
      </c>
      <c r="D560" s="63">
        <f>(Observaciones!D560+Observaciones!E560)/2</f>
        <v>1</v>
      </c>
      <c r="E560" s="120">
        <f t="shared" si="40"/>
        <v>0.65695308083782977</v>
      </c>
      <c r="F560" s="120">
        <f t="shared" si="41"/>
        <v>4.7408719253218941E-2</v>
      </c>
      <c r="G560" s="120">
        <f t="shared" si="42"/>
        <v>2.4986389999999998</v>
      </c>
      <c r="H560" s="120">
        <f>0.001013*Constantes!$D$6/(0.622*G560)</f>
        <v>4.8338767637963853E-2</v>
      </c>
      <c r="I560" s="120">
        <f t="shared" si="43"/>
        <v>0.24968811460036958</v>
      </c>
      <c r="J560" s="120">
        <f t="shared" si="44"/>
        <v>0.39211558714780415</v>
      </c>
      <c r="K560" s="120">
        <f>(Constantes!$D$12/0.8)*(Constantes!$D$7*J560^2+Constantes!$D$8*J560+Constantes!$D$9)</f>
        <v>8.4931750215252393</v>
      </c>
      <c r="L560" s="120">
        <f>(Constantes!$D$12/0.8)*(0.00376*D560^2-0.0516*D560-6.967)</f>
        <v>-2.6305649999999994</v>
      </c>
      <c r="M560" s="12"/>
    </row>
    <row r="561" spans="2:13" ht="18.75" customHeight="1" x14ac:dyDescent="0.3">
      <c r="B561" s="11"/>
      <c r="C561" s="72">
        <v>556</v>
      </c>
      <c r="D561" s="63">
        <f>(Observaciones!D561+Observaciones!E561)/2</f>
        <v>1.6000000000000005</v>
      </c>
      <c r="E561" s="120">
        <f t="shared" si="40"/>
        <v>0.68595426116151104</v>
      </c>
      <c r="F561" s="120">
        <f t="shared" si="41"/>
        <v>4.9253240920562769E-2</v>
      </c>
      <c r="G561" s="120">
        <f t="shared" si="42"/>
        <v>2.4972224000000001</v>
      </c>
      <c r="H561" s="120">
        <f>0.001013*Constantes!$D$6/(0.622*G561)</f>
        <v>4.8366188783247478E-2</v>
      </c>
      <c r="I561" s="120">
        <f t="shared" si="43"/>
        <v>0.25457272415610477</v>
      </c>
      <c r="J561" s="120">
        <f t="shared" si="44"/>
        <v>0.39005552762185219</v>
      </c>
      <c r="K561" s="120">
        <f>(Constantes!$D$12/0.8)*(Constantes!$D$7*J561^2+Constantes!$D$8*J561+Constantes!$D$9)</f>
        <v>8.5099091735175509</v>
      </c>
      <c r="L561" s="120">
        <f>(Constantes!$D$12/0.8)*(0.00376*D561^2-0.0516*D561-6.967)</f>
        <v>-2.6399753999999995</v>
      </c>
      <c r="M561" s="12"/>
    </row>
    <row r="562" spans="2:13" ht="18.75" customHeight="1" x14ac:dyDescent="0.3">
      <c r="B562" s="11"/>
      <c r="C562" s="72">
        <v>557</v>
      </c>
      <c r="D562" s="63">
        <f>(Observaciones!D562+Observaciones!E562)/2</f>
        <v>1.5999999999999996</v>
      </c>
      <c r="E562" s="120">
        <f t="shared" si="40"/>
        <v>0.68595426116151104</v>
      </c>
      <c r="F562" s="120">
        <f t="shared" si="41"/>
        <v>4.9253240920562769E-2</v>
      </c>
      <c r="G562" s="120">
        <f t="shared" si="42"/>
        <v>2.4972224000000001</v>
      </c>
      <c r="H562" s="120">
        <f>0.001013*Constantes!$D$6/(0.622*G562)</f>
        <v>4.8366188783247478E-2</v>
      </c>
      <c r="I562" s="120">
        <f t="shared" si="43"/>
        <v>0.25457272415610477</v>
      </c>
      <c r="J562" s="120">
        <f t="shared" si="44"/>
        <v>0.38787988622497821</v>
      </c>
      <c r="K562" s="120">
        <f>(Constantes!$D$12/0.8)*(Constantes!$D$7*J562^2+Constantes!$D$8*J562+Constantes!$D$9)</f>
        <v>8.5275358366113938</v>
      </c>
      <c r="L562" s="120">
        <f>(Constantes!$D$12/0.8)*(0.00376*D562^2-0.0516*D562-6.967)</f>
        <v>-2.6399753999999995</v>
      </c>
      <c r="M562" s="12"/>
    </row>
    <row r="563" spans="2:13" ht="18.75" customHeight="1" x14ac:dyDescent="0.3">
      <c r="B563" s="11"/>
      <c r="C563" s="72">
        <v>558</v>
      </c>
      <c r="D563" s="63">
        <f>(Observaciones!D563+Observaciones!E563)/2</f>
        <v>0.70000000000000018</v>
      </c>
      <c r="E563" s="120">
        <f t="shared" ref="E563:E626" si="45">EXP((16.78*D563-116.9)/(D563+237.3))</f>
        <v>0.64286307187058911</v>
      </c>
      <c r="F563" s="120">
        <f t="shared" ref="F563:F626" si="46">4098*E563/((D563+237.3)^2)</f>
        <v>4.6508948318015574E-2</v>
      </c>
      <c r="G563" s="120">
        <f t="shared" ref="G563:G626" si="47">2.501-0.002361*D563</f>
        <v>2.4993472999999997</v>
      </c>
      <c r="H563" s="120">
        <f>0.001013*Constantes!$D$6/(0.622*G563)</f>
        <v>4.8325068721803636E-2</v>
      </c>
      <c r="I563" s="120">
        <f t="shared" ref="I563:I626" si="48">IF(D563&gt;0,1.26*F563/(G563*(F563+H563)),0)</f>
        <v>0.24723861891203666</v>
      </c>
      <c r="J563" s="120">
        <f t="shared" ref="J563:J626" si="49">0.409*SIN(2*PI()*(C563-82)/365)</f>
        <v>0.3855893076466822</v>
      </c>
      <c r="K563" s="120">
        <f>(Constantes!$D$12/0.8)*(Constantes!$D$7*J563^2+Constantes!$D$8*J563+Constantes!$D$9)</f>
        <v>8.5460422165459189</v>
      </c>
      <c r="L563" s="120">
        <f>(Constantes!$D$12/0.8)*(0.00376*D563^2-0.0516*D563-6.967)</f>
        <v>-2.6254790999999997</v>
      </c>
      <c r="M563" s="12"/>
    </row>
    <row r="564" spans="2:13" ht="18.75" customHeight="1" x14ac:dyDescent="0.3">
      <c r="B564" s="11"/>
      <c r="C564" s="72">
        <v>559</v>
      </c>
      <c r="D564" s="63">
        <f>(Observaciones!D564+Observaciones!E564)/2</f>
        <v>2.2000000000000002</v>
      </c>
      <c r="E564" s="120">
        <f t="shared" si="45"/>
        <v>0.71608069080811831</v>
      </c>
      <c r="F564" s="120">
        <f t="shared" si="46"/>
        <v>5.1159098346532123E-2</v>
      </c>
      <c r="G564" s="120">
        <f t="shared" si="47"/>
        <v>2.4958057999999999</v>
      </c>
      <c r="H564" s="120">
        <f>0.001013*Constantes!$D$6/(0.622*G564)</f>
        <v>4.8393641056589561E-2</v>
      </c>
      <c r="I564" s="120">
        <f t="shared" si="48"/>
        <v>0.25943551155231137</v>
      </c>
      <c r="J564" s="120">
        <f t="shared" si="49"/>
        <v>0.38318447063483141</v>
      </c>
      <c r="K564" s="120">
        <f>(Constantes!$D$12/0.8)*(Constantes!$D$7*J564^2+Constantes!$D$8*J564+Constantes!$D$9)</f>
        <v>8.565414904169657</v>
      </c>
      <c r="L564" s="120">
        <f>(Constantes!$D$12/0.8)*(0.00376*D564^2-0.0516*D564-6.967)</f>
        <v>-2.6483705999999994</v>
      </c>
      <c r="M564" s="12"/>
    </row>
    <row r="565" spans="2:13" ht="18.75" customHeight="1" x14ac:dyDescent="0.3">
      <c r="B565" s="11"/>
      <c r="C565" s="72">
        <v>560</v>
      </c>
      <c r="D565" s="63">
        <f>(Observaciones!D565+Observaciones!E565)/2</f>
        <v>1.7</v>
      </c>
      <c r="E565" s="120">
        <f t="shared" si="45"/>
        <v>0.69089619530074076</v>
      </c>
      <c r="F565" s="120">
        <f t="shared" si="46"/>
        <v>4.9566579862790137E-2</v>
      </c>
      <c r="G565" s="120">
        <f t="shared" si="47"/>
        <v>2.4969863000000001</v>
      </c>
      <c r="H565" s="120">
        <f>0.001013*Constantes!$D$6/(0.622*G565)</f>
        <v>4.8370761999036331E-2</v>
      </c>
      <c r="I565" s="120">
        <f t="shared" si="48"/>
        <v>0.25538478876756332</v>
      </c>
      <c r="J565" s="120">
        <f t="shared" si="49"/>
        <v>0.38066608779453365</v>
      </c>
      <c r="K565" s="120">
        <f>(Constantes!$D$12/0.8)*(Constantes!$D$7*J565^2+Constantes!$D$8*J565+Constantes!$D$9)</f>
        <v>8.5856398888070036</v>
      </c>
      <c r="L565" s="120">
        <f>(Constantes!$D$12/0.8)*(0.00376*D565^2-0.0516*D565-6.967)</f>
        <v>-2.6414450999999994</v>
      </c>
      <c r="M565" s="12"/>
    </row>
    <row r="566" spans="2:13" ht="18.75" customHeight="1" x14ac:dyDescent="0.3">
      <c r="B566" s="11"/>
      <c r="C566" s="72">
        <v>561</v>
      </c>
      <c r="D566" s="63">
        <f>(Observaciones!D566+Observaciones!E566)/2</f>
        <v>0.20000000000000018</v>
      </c>
      <c r="E566" s="120">
        <f t="shared" si="45"/>
        <v>0.61997259719025355</v>
      </c>
      <c r="F566" s="120">
        <f t="shared" si="46"/>
        <v>4.5041953742460443E-2</v>
      </c>
      <c r="G566" s="120">
        <f t="shared" si="47"/>
        <v>2.5005278</v>
      </c>
      <c r="H566" s="120">
        <f>0.001013*Constantes!$D$6/(0.622*G566)</f>
        <v>4.8302254440904177E-2</v>
      </c>
      <c r="I566" s="120">
        <f t="shared" si="48"/>
        <v>0.24314688049593161</v>
      </c>
      <c r="J566" s="120">
        <f t="shared" si="49"/>
        <v>0.37803490537697526</v>
      </c>
      <c r="K566" s="120">
        <f>(Constantes!$D$12/0.8)*(Constantes!$D$7*J566^2+Constantes!$D$8*J566+Constantes!$D$9)</f>
        <v>8.6067025722116419</v>
      </c>
      <c r="L566" s="120">
        <f>(Constantes!$D$12/0.8)*(0.00376*D566^2-0.0516*D566-6.967)</f>
        <v>-2.6164385999999995</v>
      </c>
      <c r="M566" s="12"/>
    </row>
    <row r="567" spans="2:13" ht="18.75" customHeight="1" x14ac:dyDescent="0.3">
      <c r="B567" s="11"/>
      <c r="C567" s="72">
        <v>562</v>
      </c>
      <c r="D567" s="63">
        <f>(Observaciones!D567+Observaciones!E567)/2</f>
        <v>1</v>
      </c>
      <c r="E567" s="120">
        <f t="shared" si="45"/>
        <v>0.65695308083782977</v>
      </c>
      <c r="F567" s="120">
        <f t="shared" si="46"/>
        <v>4.7408719253218941E-2</v>
      </c>
      <c r="G567" s="120">
        <f t="shared" si="47"/>
        <v>2.4986389999999998</v>
      </c>
      <c r="H567" s="120">
        <f>0.001013*Constantes!$D$6/(0.622*G567)</f>
        <v>4.8338767637963853E-2</v>
      </c>
      <c r="I567" s="120">
        <f t="shared" si="48"/>
        <v>0.24968811460036958</v>
      </c>
      <c r="J567" s="120">
        <f t="shared" si="49"/>
        <v>0.37529170305829229</v>
      </c>
      <c r="K567" s="120">
        <f>(Constantes!$D$12/0.8)*(Constantes!$D$7*J567^2+Constantes!$D$8*J567+Constantes!$D$9)</f>
        <v>8.6285877830911168</v>
      </c>
      <c r="L567" s="120">
        <f>(Constantes!$D$12/0.8)*(0.00376*D567^2-0.0516*D567-6.967)</f>
        <v>-2.6305649999999994</v>
      </c>
      <c r="M567" s="12"/>
    </row>
    <row r="568" spans="2:13" ht="18.75" customHeight="1" x14ac:dyDescent="0.3">
      <c r="B568" s="11"/>
      <c r="C568" s="72">
        <v>563</v>
      </c>
      <c r="D568" s="63">
        <f>(Observaciones!D568+Observaciones!E568)/2</f>
        <v>1.7000000000000002</v>
      </c>
      <c r="E568" s="120">
        <f t="shared" si="45"/>
        <v>0.69089619530074076</v>
      </c>
      <c r="F568" s="120">
        <f t="shared" si="46"/>
        <v>4.9566579862790137E-2</v>
      </c>
      <c r="G568" s="120">
        <f t="shared" si="47"/>
        <v>2.4969863000000001</v>
      </c>
      <c r="H568" s="120">
        <f>0.001013*Constantes!$D$6/(0.622*G568)</f>
        <v>4.8370761999036331E-2</v>
      </c>
      <c r="I568" s="120">
        <f t="shared" si="48"/>
        <v>0.25538478876756332</v>
      </c>
      <c r="J568" s="120">
        <f t="shared" si="49"/>
        <v>0.37243729370853446</v>
      </c>
      <c r="K568" s="120">
        <f>(Constantes!$D$12/0.8)*(Constantes!$D$7*J568^2+Constantes!$D$8*J568+Constantes!$D$9)</f>
        <v>8.6512797921862017</v>
      </c>
      <c r="L568" s="120">
        <f>(Constantes!$D$12/0.8)*(0.00376*D568^2-0.0516*D568-6.967)</f>
        <v>-2.6414450999999994</v>
      </c>
      <c r="M568" s="12"/>
    </row>
    <row r="569" spans="2:13" ht="18.75" customHeight="1" x14ac:dyDescent="0.3">
      <c r="B569" s="11"/>
      <c r="C569" s="72">
        <v>564</v>
      </c>
      <c r="D569" s="63">
        <f>(Observaciones!D569+Observaciones!E569)/2</f>
        <v>2.6999999999999997</v>
      </c>
      <c r="E569" s="120">
        <f t="shared" si="45"/>
        <v>0.74207249878281389</v>
      </c>
      <c r="F569" s="120">
        <f t="shared" si="46"/>
        <v>5.279536631965228E-2</v>
      </c>
      <c r="G569" s="120">
        <f t="shared" si="47"/>
        <v>2.4946253</v>
      </c>
      <c r="H569" s="120">
        <f>0.001013*Constantes!$D$6/(0.622*G569)</f>
        <v>4.8416541767677235E-2</v>
      </c>
      <c r="I569" s="120">
        <f t="shared" si="48"/>
        <v>0.26346893607318966</v>
      </c>
      <c r="J569" s="120">
        <f t="shared" si="49"/>
        <v>0.36947252315079576</v>
      </c>
      <c r="K569" s="120">
        <f>(Constantes!$D$12/0.8)*(Constantes!$D$7*J569^2+Constantes!$D$8*J569+Constantes!$D$9)</f>
        <v>8.6747623278880184</v>
      </c>
      <c r="L569" s="120">
        <f>(Constantes!$D$12/0.8)*(0.00376*D569^2-0.0516*D569-6.967)</f>
        <v>-2.6545910999999993</v>
      </c>
      <c r="M569" s="12"/>
    </row>
    <row r="570" spans="2:13" ht="18.75" customHeight="1" x14ac:dyDescent="0.3">
      <c r="B570" s="11"/>
      <c r="C570" s="72">
        <v>565</v>
      </c>
      <c r="D570" s="63">
        <f>(Observaciones!D570+Observaciones!E570)/2</f>
        <v>3.5000000000000004</v>
      </c>
      <c r="E570" s="120">
        <f t="shared" si="45"/>
        <v>0.78539400694677231</v>
      </c>
      <c r="F570" s="120">
        <f t="shared" si="46"/>
        <v>5.5506848718348038E-2</v>
      </c>
      <c r="G570" s="120">
        <f t="shared" si="47"/>
        <v>2.4927364999999999</v>
      </c>
      <c r="H570" s="120">
        <f>0.001013*Constantes!$D$6/(0.622*G570)</f>
        <v>4.8453228021555564E-2</v>
      </c>
      <c r="I570" s="120">
        <f t="shared" si="48"/>
        <v>0.26988214466632438</v>
      </c>
      <c r="J570" s="120">
        <f t="shared" si="49"/>
        <v>0.36639826991057795</v>
      </c>
      <c r="K570" s="120">
        <f>(Constantes!$D$12/0.8)*(Constantes!$D$7*J570^2+Constantes!$D$8*J570+Constantes!$D$9)</f>
        <v>8.6990185923753298</v>
      </c>
      <c r="L570" s="120">
        <f>(Constantes!$D$12/0.8)*(0.00376*D570^2-0.0516*D570-6.967)</f>
        <v>-2.6630774999999995</v>
      </c>
      <c r="M570" s="12"/>
    </row>
    <row r="571" spans="2:13" ht="18.75" customHeight="1" x14ac:dyDescent="0.3">
      <c r="B571" s="11"/>
      <c r="C571" s="72">
        <v>566</v>
      </c>
      <c r="D571" s="63">
        <f>(Observaciones!D571+Observaciones!E571)/2</f>
        <v>-1.5</v>
      </c>
      <c r="E571" s="120">
        <f t="shared" si="45"/>
        <v>0.54744015979603111</v>
      </c>
      <c r="F571" s="120">
        <f t="shared" si="46"/>
        <v>4.0347906551751626E-2</v>
      </c>
      <c r="G571" s="120">
        <f t="shared" si="47"/>
        <v>2.5045414999999998</v>
      </c>
      <c r="H571" s="120">
        <f>0.001013*Constantes!$D$6/(0.622*G571)</f>
        <v>4.8224846756244354E-2</v>
      </c>
      <c r="I571" s="120">
        <f t="shared" si="48"/>
        <v>0</v>
      </c>
      <c r="J571" s="120">
        <f t="shared" si="49"/>
        <v>0.36321544495546271</v>
      </c>
      <c r="K571" s="120">
        <f>(Constantes!$D$12/0.8)*(Constantes!$D$7*J571^2+Constantes!$D$8*J571+Constantes!$D$9)</f>
        <v>8.7240312782538005</v>
      </c>
      <c r="L571" s="120">
        <f>(Constantes!$D$12/0.8)*(0.00376*D571^2-0.0516*D571-6.967)</f>
        <v>-2.5804274999999994</v>
      </c>
      <c r="M571" s="12"/>
    </row>
    <row r="572" spans="2:13" ht="18.75" customHeight="1" x14ac:dyDescent="0.3">
      <c r="B572" s="11"/>
      <c r="C572" s="72">
        <v>567</v>
      </c>
      <c r="D572" s="63">
        <f>(Observaciones!D572+Observaciones!E572)/2</f>
        <v>0.5</v>
      </c>
      <c r="E572" s="120">
        <f t="shared" si="45"/>
        <v>0.6336187654716029</v>
      </c>
      <c r="F572" s="120">
        <f t="shared" si="46"/>
        <v>4.591729381014055E-2</v>
      </c>
      <c r="G572" s="120">
        <f t="shared" si="47"/>
        <v>2.4998195000000001</v>
      </c>
      <c r="H572" s="120">
        <f>0.001013*Constantes!$D$6/(0.622*G572)</f>
        <v>4.8315940423760334E-2</v>
      </c>
      <c r="I572" s="120">
        <f t="shared" si="48"/>
        <v>0.24560323397932965</v>
      </c>
      <c r="J572" s="120">
        <f t="shared" si="49"/>
        <v>0.35992499142517614</v>
      </c>
      <c r="K572" s="120">
        <f>(Constantes!$D$12/0.8)*(Constantes!$D$7*J572^2+Constantes!$D$8*J572+Constantes!$D$9)</f>
        <v>8.7497825856784157</v>
      </c>
      <c r="L572" s="120">
        <f>(Constantes!$D$12/0.8)*(0.00376*D572^2-0.0516*D572-6.967)</f>
        <v>-2.6219474999999997</v>
      </c>
      <c r="M572" s="12"/>
    </row>
    <row r="573" spans="2:13" ht="18.75" customHeight="1" x14ac:dyDescent="0.3">
      <c r="B573" s="11"/>
      <c r="C573" s="72">
        <v>568</v>
      </c>
      <c r="D573" s="63">
        <f>(Observaciones!D573+Observaciones!E573)/2</f>
        <v>-5.5</v>
      </c>
      <c r="E573" s="120">
        <f t="shared" si="45"/>
        <v>0.40557112649019433</v>
      </c>
      <c r="F573" s="120">
        <f t="shared" si="46"/>
        <v>3.0932293324271245E-2</v>
      </c>
      <c r="G573" s="120">
        <f t="shared" si="47"/>
        <v>2.5139855</v>
      </c>
      <c r="H573" s="120">
        <f>0.001013*Constantes!$D$6/(0.622*G573)</f>
        <v>4.8043686024503464E-2</v>
      </c>
      <c r="I573" s="120">
        <f t="shared" si="48"/>
        <v>0</v>
      </c>
      <c r="J573" s="120">
        <f t="shared" si="49"/>
        <v>0.35652788435211252</v>
      </c>
      <c r="K573" s="120">
        <f>(Constantes!$D$12/0.8)*(Constantes!$D$7*J573^2+Constantes!$D$8*J573+Constantes!$D$9)</f>
        <v>8.7762542399398917</v>
      </c>
      <c r="L573" s="120">
        <f>(Constantes!$D$12/0.8)*(0.00376*D573^2-0.0516*D573-6.967)</f>
        <v>-2.4635474999999993</v>
      </c>
      <c r="M573" s="12"/>
    </row>
    <row r="574" spans="2:13" ht="18.75" customHeight="1" x14ac:dyDescent="0.3">
      <c r="B574" s="11"/>
      <c r="C574" s="72">
        <v>569</v>
      </c>
      <c r="D574" s="63">
        <f>(Observaciones!D574+Observaciones!E574)/2</f>
        <v>-1.4000000000000004</v>
      </c>
      <c r="E574" s="120">
        <f t="shared" si="45"/>
        <v>0.55148891999722116</v>
      </c>
      <c r="F574" s="120">
        <f t="shared" si="46"/>
        <v>4.0611858441332561E-2</v>
      </c>
      <c r="G574" s="120">
        <f t="shared" si="47"/>
        <v>2.5043053999999998</v>
      </c>
      <c r="H574" s="120">
        <f>0.001013*Constantes!$D$6/(0.622*G574)</f>
        <v>4.822939328092906E-2</v>
      </c>
      <c r="I574" s="120">
        <f t="shared" si="48"/>
        <v>0</v>
      </c>
      <c r="J574" s="120">
        <f t="shared" si="49"/>
        <v>0.35302513037241368</v>
      </c>
      <c r="K574" s="120">
        <f>(Constantes!$D$12/0.8)*(Constantes!$D$7*J574^2+Constantes!$D$8*J574+Constantes!$D$9)</f>
        <v>8.8034275094951457</v>
      </c>
      <c r="L574" s="120">
        <f>(Constantes!$D$12/0.8)*(0.00376*D574^2-0.0516*D574-6.967)</f>
        <v>-2.5827713999999995</v>
      </c>
      <c r="M574" s="12"/>
    </row>
    <row r="575" spans="2:13" ht="18.75" customHeight="1" x14ac:dyDescent="0.3">
      <c r="B575" s="11"/>
      <c r="C575" s="72">
        <v>570</v>
      </c>
      <c r="D575" s="63">
        <f>(Observaciones!D575+Observaciones!E575)/2</f>
        <v>3.4000000000000004</v>
      </c>
      <c r="E575" s="120">
        <f t="shared" si="45"/>
        <v>0.7798595322295131</v>
      </c>
      <c r="F575" s="120">
        <f t="shared" si="46"/>
        <v>5.5161511563378181E-2</v>
      </c>
      <c r="G575" s="120">
        <f t="shared" si="47"/>
        <v>2.4929725999999999</v>
      </c>
      <c r="H575" s="120">
        <f>0.001013*Constantes!$D$6/(0.622*G575)</f>
        <v>4.8448639199706552E-2</v>
      </c>
      <c r="I575" s="120">
        <f t="shared" si="48"/>
        <v>0.26908339137615267</v>
      </c>
      <c r="J575" s="120">
        <f t="shared" si="49"/>
        <v>0.34941776742767933</v>
      </c>
      <c r="K575" s="120">
        <f>(Constantes!$D$12/0.8)*(Constantes!$D$7*J575^2+Constantes!$D$8*J575+Constantes!$D$9)</f>
        <v>8.8312832244216182</v>
      </c>
      <c r="L575" s="120">
        <f>(Constantes!$D$12/0.8)*(0.00376*D575^2-0.0516*D575-6.967)</f>
        <v>-2.6621153999999994</v>
      </c>
      <c r="M575" s="12"/>
    </row>
    <row r="576" spans="2:13" ht="18.75" customHeight="1" x14ac:dyDescent="0.3">
      <c r="B576" s="11"/>
      <c r="C576" s="72">
        <v>571</v>
      </c>
      <c r="D576" s="63">
        <f>(Observaciones!D576+Observaciones!E576)/2</f>
        <v>3.5999999999999996</v>
      </c>
      <c r="E576" s="120">
        <f t="shared" si="45"/>
        <v>0.79096311468656078</v>
      </c>
      <c r="F576" s="120">
        <f t="shared" si="46"/>
        <v>5.5854039188960966E-2</v>
      </c>
      <c r="G576" s="120">
        <f t="shared" si="47"/>
        <v>2.4925003999999999</v>
      </c>
      <c r="H576" s="120">
        <f>0.001013*Constantes!$D$6/(0.622*G576)</f>
        <v>4.8457817712749152E-2</v>
      </c>
      <c r="I576" s="120">
        <f t="shared" si="48"/>
        <v>0.27068003084395481</v>
      </c>
      <c r="J576" s="120">
        <f t="shared" si="49"/>
        <v>0.34570686445740301</v>
      </c>
      <c r="K576" s="120">
        <f>(Constantes!$D$12/0.8)*(Constantes!$D$7*J576^2+Constantes!$D$8*J576+Constantes!$D$9)</f>
        <v>8.8598017952746595</v>
      </c>
      <c r="L576" s="120">
        <f>(Constantes!$D$12/0.8)*(0.00376*D576^2-0.0516*D576-6.967)</f>
        <v>-2.6640113999999993</v>
      </c>
      <c r="M576" s="12"/>
    </row>
    <row r="577" spans="2:13" ht="18.75" customHeight="1" x14ac:dyDescent="0.3">
      <c r="B577" s="11"/>
      <c r="C577" s="72">
        <v>572</v>
      </c>
      <c r="D577" s="63">
        <f>(Observaciones!D577+Observaciones!E577)/2</f>
        <v>2.9</v>
      </c>
      <c r="E577" s="120">
        <f t="shared" si="45"/>
        <v>0.75270020861695863</v>
      </c>
      <c r="F577" s="120">
        <f t="shared" si="46"/>
        <v>5.3462342561331699E-2</v>
      </c>
      <c r="G577" s="120">
        <f t="shared" si="47"/>
        <v>2.4941530999999997</v>
      </c>
      <c r="H577" s="120">
        <f>0.001013*Constantes!$D$6/(0.622*G577)</f>
        <v>4.8425708121989125E-2</v>
      </c>
      <c r="I577" s="120">
        <f t="shared" si="48"/>
        <v>0.26507707366672184</v>
      </c>
      <c r="J577" s="120">
        <f t="shared" si="49"/>
        <v>0.34189352108222237</v>
      </c>
      <c r="K577" s="120">
        <f>(Constantes!$D$12/0.8)*(Constantes!$D$7*J577^2+Constantes!$D$8*J577+Constantes!$D$9)</f>
        <v>8.8889632323267449</v>
      </c>
      <c r="L577" s="120">
        <f>(Constantes!$D$12/0.8)*(0.00376*D577^2-0.0516*D577-6.967)</f>
        <v>-2.6568818999999997</v>
      </c>
      <c r="M577" s="12"/>
    </row>
    <row r="578" spans="2:13" ht="18.75" customHeight="1" x14ac:dyDescent="0.3">
      <c r="B578" s="11"/>
      <c r="C578" s="72">
        <v>573</v>
      </c>
      <c r="D578" s="63">
        <f>(Observaciones!D578+Observaciones!E578)/2</f>
        <v>2.1</v>
      </c>
      <c r="E578" s="120">
        <f t="shared" si="45"/>
        <v>0.71097990605014338</v>
      </c>
      <c r="F578" s="120">
        <f t="shared" si="46"/>
        <v>5.0837125796136952E-2</v>
      </c>
      <c r="G578" s="120">
        <f t="shared" si="47"/>
        <v>2.4960418999999998</v>
      </c>
      <c r="H578" s="120">
        <f>0.001013*Constantes!$D$6/(0.622*G578)</f>
        <v>4.8389063513779293E-2</v>
      </c>
      <c r="I578" s="120">
        <f t="shared" si="48"/>
        <v>0.25862669464296717</v>
      </c>
      <c r="J578" s="120">
        <f t="shared" si="49"/>
        <v>0.33797886727807902</v>
      </c>
      <c r="K578" s="120">
        <f>(Constantes!$D$12/0.8)*(Constantes!$D$7*J578^2+Constantes!$D$8*J578+Constantes!$D$9)</f>
        <v>8.9187471651669412</v>
      </c>
      <c r="L578" s="120">
        <f>(Constantes!$D$12/0.8)*(0.00376*D578^2-0.0516*D578-6.967)</f>
        <v>-2.6470418999999996</v>
      </c>
      <c r="M578" s="12"/>
    </row>
    <row r="579" spans="2:13" ht="18.75" customHeight="1" x14ac:dyDescent="0.3">
      <c r="B579" s="11"/>
      <c r="C579" s="72">
        <v>574</v>
      </c>
      <c r="D579" s="63">
        <f>(Observaciones!D579+Observaciones!E579)/2</f>
        <v>1.4999999999999996</v>
      </c>
      <c r="E579" s="120">
        <f t="shared" si="45"/>
        <v>0.6810435817226459</v>
      </c>
      <c r="F579" s="120">
        <f t="shared" si="46"/>
        <v>4.8941605674579676E-2</v>
      </c>
      <c r="G579" s="120">
        <f t="shared" si="47"/>
        <v>2.4974585</v>
      </c>
      <c r="H579" s="120">
        <f>0.001013*Constantes!$D$6/(0.622*G579)</f>
        <v>4.8361616432126636E-2</v>
      </c>
      <c r="I579" s="120">
        <f t="shared" si="48"/>
        <v>0.25376005314046418</v>
      </c>
      <c r="J579" s="120">
        <f t="shared" si="49"/>
        <v>0.33396406304137982</v>
      </c>
      <c r="K579" s="120">
        <f>(Constantes!$D$12/0.8)*(Constantes!$D$7*J579^2+Constantes!$D$8*J579+Constantes!$D$9)</f>
        <v>8.9491328626386029</v>
      </c>
      <c r="L579" s="120">
        <f>(Constantes!$D$12/0.8)*(0.00376*D579^2-0.0516*D579-6.967)</f>
        <v>-2.6384774999999991</v>
      </c>
      <c r="M579" s="12"/>
    </row>
    <row r="580" spans="2:13" ht="18.75" customHeight="1" x14ac:dyDescent="0.3">
      <c r="B580" s="11"/>
      <c r="C580" s="72">
        <v>575</v>
      </c>
      <c r="D580" s="63">
        <f>(Observaciones!D580+Observaciones!E580)/2</f>
        <v>2</v>
      </c>
      <c r="E580" s="120">
        <f t="shared" si="45"/>
        <v>0.70591123759610253</v>
      </c>
      <c r="F580" s="120">
        <f t="shared" si="46"/>
        <v>5.0516895403570836E-2</v>
      </c>
      <c r="G580" s="120">
        <f t="shared" si="47"/>
        <v>2.4962779999999998</v>
      </c>
      <c r="H580" s="120">
        <f>0.001013*Constantes!$D$6/(0.622*G580)</f>
        <v>4.8384486836864471E-2</v>
      </c>
      <c r="I580" s="120">
        <f t="shared" si="48"/>
        <v>0.25781719970899042</v>
      </c>
      <c r="J580" s="120">
        <f t="shared" si="49"/>
        <v>0.32985029804526628</v>
      </c>
      <c r="K580" s="120">
        <f>(Constantes!$D$12/0.8)*(Constantes!$D$7*J580^2+Constantes!$D$8*J580+Constantes!$D$9)</f>
        <v>8.9800992530928632</v>
      </c>
      <c r="L580" s="120">
        <f>(Constantes!$D$12/0.8)*(0.00376*D580^2-0.0516*D580-6.967)</f>
        <v>-2.6456849999999994</v>
      </c>
      <c r="M580" s="12"/>
    </row>
    <row r="581" spans="2:13" ht="18.75" customHeight="1" x14ac:dyDescent="0.3">
      <c r="B581" s="11"/>
      <c r="C581" s="72">
        <v>576</v>
      </c>
      <c r="D581" s="63">
        <f>(Observaciones!D581+Observaciones!E581)/2</f>
        <v>1.1999999999999993</v>
      </c>
      <c r="E581" s="120">
        <f t="shared" si="45"/>
        <v>0.66649737519169561</v>
      </c>
      <c r="F581" s="120">
        <f t="shared" si="46"/>
        <v>4.8016846090574279E-2</v>
      </c>
      <c r="G581" s="120">
        <f t="shared" si="47"/>
        <v>2.4981667999999999</v>
      </c>
      <c r="H581" s="120">
        <f>0.001013*Constantes!$D$6/(0.622*G581)</f>
        <v>4.8347904564320664E-2</v>
      </c>
      <c r="I581" s="120">
        <f t="shared" si="48"/>
        <v>0.25131854773479245</v>
      </c>
      <c r="J581" s="120">
        <f t="shared" si="49"/>
        <v>0.32563879128708978</v>
      </c>
      <c r="K581" s="120">
        <f>(Constantes!$D$12/0.8)*(Constantes!$D$7*J581^2+Constantes!$D$8*J581+Constantes!$D$9)</f>
        <v>9.0116249449352566</v>
      </c>
      <c r="L581" s="120">
        <f>(Constantes!$D$12/0.8)*(0.00376*D581^2-0.0516*D581-6.967)</f>
        <v>-2.6338145999999996</v>
      </c>
      <c r="M581" s="12"/>
    </row>
    <row r="582" spans="2:13" ht="18.75" customHeight="1" x14ac:dyDescent="0.3">
      <c r="B582" s="11"/>
      <c r="C582" s="72">
        <v>577</v>
      </c>
      <c r="D582" s="63">
        <f>(Observaciones!D582+Observaciones!E582)/2</f>
        <v>2.2000000000000002</v>
      </c>
      <c r="E582" s="120">
        <f t="shared" si="45"/>
        <v>0.71608069080811831</v>
      </c>
      <c r="F582" s="120">
        <f t="shared" si="46"/>
        <v>5.1159098346532123E-2</v>
      </c>
      <c r="G582" s="120">
        <f t="shared" si="47"/>
        <v>2.4958057999999999</v>
      </c>
      <c r="H582" s="120">
        <f>0.001013*Constantes!$D$6/(0.622*G582)</f>
        <v>4.8393641056589561E-2</v>
      </c>
      <c r="I582" s="120">
        <f t="shared" si="48"/>
        <v>0.25943551155231137</v>
      </c>
      <c r="J582" s="120">
        <f t="shared" si="49"/>
        <v>0.32133079072719434</v>
      </c>
      <c r="K582" s="120">
        <f>(Constantes!$D$12/0.8)*(Constantes!$D$7*J582^2+Constantes!$D$8*J582+Constantes!$D$9)</f>
        <v>9.0436882474424127</v>
      </c>
      <c r="L582" s="120">
        <f>(Constantes!$D$12/0.8)*(0.00376*D582^2-0.0516*D582-6.967)</f>
        <v>-2.6483705999999994</v>
      </c>
      <c r="M582" s="12"/>
    </row>
    <row r="583" spans="2:13" ht="18.75" customHeight="1" x14ac:dyDescent="0.3">
      <c r="B583" s="11"/>
      <c r="C583" s="72">
        <v>578</v>
      </c>
      <c r="D583" s="63">
        <f>(Observaciones!D583+Observaciones!E583)/2</f>
        <v>2.3000000000000003</v>
      </c>
      <c r="E583" s="120">
        <f t="shared" si="45"/>
        <v>0.72121376650791569</v>
      </c>
      <c r="F583" s="120">
        <f t="shared" si="46"/>
        <v>5.1482820824590748E-2</v>
      </c>
      <c r="G583" s="120">
        <f t="shared" si="47"/>
        <v>2.4955696999999999</v>
      </c>
      <c r="H583" s="120">
        <f>0.001013*Constantes!$D$6/(0.622*G583)</f>
        <v>4.8398219465541015E-2</v>
      </c>
      <c r="I583" s="120">
        <f t="shared" si="48"/>
        <v>0.26024363636167036</v>
      </c>
      <c r="J583" s="120">
        <f t="shared" si="49"/>
        <v>0.31692757291911988</v>
      </c>
      <c r="K583" s="120">
        <f>(Constantes!$D$12/0.8)*(Constantes!$D$7*J583^2+Constantes!$D$8*J583+Constantes!$D$9)</f>
        <v>9.0762671918254689</v>
      </c>
      <c r="L583" s="120">
        <f>(Constantes!$D$12/0.8)*(0.00376*D583^2-0.0516*D583-6.967)</f>
        <v>-2.6496710999999995</v>
      </c>
      <c r="M583" s="12"/>
    </row>
    <row r="584" spans="2:13" ht="18.75" customHeight="1" x14ac:dyDescent="0.3">
      <c r="B584" s="11"/>
      <c r="C584" s="72">
        <v>579</v>
      </c>
      <c r="D584" s="63">
        <f>(Observaciones!D584+Observaciones!E584)/2</f>
        <v>4.0999999999999996</v>
      </c>
      <c r="E584" s="120">
        <f t="shared" si="45"/>
        <v>0.81933467941139548</v>
      </c>
      <c r="F584" s="120">
        <f t="shared" si="46"/>
        <v>5.7618077031797714E-2</v>
      </c>
      <c r="G584" s="120">
        <f t="shared" si="47"/>
        <v>2.4913198999999997</v>
      </c>
      <c r="H584" s="120">
        <f>0.001013*Constantes!$D$6/(0.622*G584)</f>
        <v>4.8480779217536206E-2</v>
      </c>
      <c r="I584" s="120">
        <f t="shared" si="48"/>
        <v>0.27465600940603546</v>
      </c>
      <c r="J584" s="120">
        <f t="shared" si="49"/>
        <v>0.31243044263133191</v>
      </c>
      <c r="K584" s="120">
        <f>(Constantes!$D$12/0.8)*(Constantes!$D$7*J584^2+Constantes!$D$8*J584+Constantes!$D$9)</f>
        <v>9.1093395525166514</v>
      </c>
      <c r="L584" s="120">
        <f>(Constantes!$D$12/0.8)*(0.00376*D584^2-0.0516*D584-6.967)</f>
        <v>-2.6682578999999995</v>
      </c>
      <c r="M584" s="12"/>
    </row>
    <row r="585" spans="2:13" ht="18.75" customHeight="1" x14ac:dyDescent="0.3">
      <c r="B585" s="11"/>
      <c r="C585" s="72">
        <v>580</v>
      </c>
      <c r="D585" s="63">
        <f>(Observaciones!D585+Observaciones!E585)/2</f>
        <v>2.5000000000000004</v>
      </c>
      <c r="E585" s="120">
        <f t="shared" si="45"/>
        <v>0.731577493179289</v>
      </c>
      <c r="F585" s="120">
        <f t="shared" si="46"/>
        <v>5.213554677286545E-2</v>
      </c>
      <c r="G585" s="120">
        <f t="shared" si="47"/>
        <v>2.4950975</v>
      </c>
      <c r="H585" s="120">
        <f>0.001013*Constantes!$D$6/(0.622*G585)</f>
        <v>4.8407378882851008E-2</v>
      </c>
      <c r="I585" s="120">
        <f t="shared" si="48"/>
        <v>0.26185775380339849</v>
      </c>
      <c r="J585" s="120">
        <f t="shared" si="49"/>
        <v>0.30784073246059152</v>
      </c>
      <c r="K585" s="120">
        <f>(Constantes!$D$12/0.8)*(Constantes!$D$7*J585^2+Constantes!$D$8*J585+Constantes!$D$9)</f>
        <v>9.142882868655164</v>
      </c>
      <c r="L585" s="120">
        <f>(Constantes!$D$12/0.8)*(0.00376*D585^2-0.0516*D585-6.967)</f>
        <v>-2.6521874999999997</v>
      </c>
      <c r="M585" s="12"/>
    </row>
    <row r="586" spans="2:13" ht="18.75" customHeight="1" x14ac:dyDescent="0.3">
      <c r="B586" s="11"/>
      <c r="C586" s="72">
        <v>581</v>
      </c>
      <c r="D586" s="63">
        <f>(Observaciones!D586+Observaciones!E586)/2</f>
        <v>2.7</v>
      </c>
      <c r="E586" s="120">
        <f t="shared" si="45"/>
        <v>0.74207249878281389</v>
      </c>
      <c r="F586" s="120">
        <f t="shared" si="46"/>
        <v>5.279536631965228E-2</v>
      </c>
      <c r="G586" s="120">
        <f t="shared" si="47"/>
        <v>2.4946253</v>
      </c>
      <c r="H586" s="120">
        <f>0.001013*Constantes!$D$6/(0.622*G586)</f>
        <v>4.8416541767677235E-2</v>
      </c>
      <c r="I586" s="120">
        <f t="shared" si="48"/>
        <v>0.26346893607318966</v>
      </c>
      <c r="J586" s="120">
        <f t="shared" si="49"/>
        <v>0.30315980243707591</v>
      </c>
      <c r="K586" s="120">
        <f>(Constantes!$D$12/0.8)*(Constantes!$D$7*J586^2+Constantes!$D$8*J586+Constantes!$D$9)</f>
        <v>9.1768744657484138</v>
      </c>
      <c r="L586" s="120">
        <f>(Constantes!$D$12/0.8)*(0.00376*D586^2-0.0516*D586-6.967)</f>
        <v>-2.6545910999999993</v>
      </c>
      <c r="M586" s="12"/>
    </row>
    <row r="587" spans="2:13" ht="18.75" customHeight="1" x14ac:dyDescent="0.3">
      <c r="B587" s="11"/>
      <c r="C587" s="72">
        <v>582</v>
      </c>
      <c r="D587" s="63">
        <f>(Observaciones!D587+Observaciones!E587)/2</f>
        <v>-0.30000000000000071</v>
      </c>
      <c r="E587" s="120">
        <f t="shared" si="45"/>
        <v>0.59780572554988032</v>
      </c>
      <c r="F587" s="120">
        <f t="shared" si="46"/>
        <v>4.3614945313311788E-2</v>
      </c>
      <c r="G587" s="120">
        <f t="shared" si="47"/>
        <v>2.5017082999999998</v>
      </c>
      <c r="H587" s="120">
        <f>0.001013*Constantes!$D$6/(0.622*G587)</f>
        <v>4.8279461691098986E-2</v>
      </c>
      <c r="I587" s="120">
        <f t="shared" si="48"/>
        <v>0</v>
      </c>
      <c r="J587" s="120">
        <f t="shared" si="49"/>
        <v>0.29838903962137381</v>
      </c>
      <c r="K587" s="120">
        <f>(Constantes!$D$12/0.8)*(Constantes!$D$7*J587^2+Constantes!$D$8*J587+Constantes!$D$9)</f>
        <v>9.2112914774843073</v>
      </c>
      <c r="L587" s="120">
        <f>(Constantes!$D$12/0.8)*(0.00376*D587^2-0.0516*D587-6.967)</f>
        <v>-2.6066930999999998</v>
      </c>
      <c r="M587" s="12"/>
    </row>
    <row r="588" spans="2:13" ht="18.75" customHeight="1" x14ac:dyDescent="0.3">
      <c r="B588" s="11"/>
      <c r="C588" s="72">
        <v>583</v>
      </c>
      <c r="D588" s="63">
        <f>(Observaciones!D588+Observaciones!E588)/2</f>
        <v>-0.29999999999999982</v>
      </c>
      <c r="E588" s="120">
        <f t="shared" si="45"/>
        <v>0.59780572554988032</v>
      </c>
      <c r="F588" s="120">
        <f t="shared" si="46"/>
        <v>4.3614945313311788E-2</v>
      </c>
      <c r="G588" s="120">
        <f t="shared" si="47"/>
        <v>2.5017082999999998</v>
      </c>
      <c r="H588" s="120">
        <f>0.001013*Constantes!$D$6/(0.622*G588)</f>
        <v>4.8279461691098986E-2</v>
      </c>
      <c r="I588" s="120">
        <f t="shared" si="48"/>
        <v>0</v>
      </c>
      <c r="J588" s="120">
        <f t="shared" si="49"/>
        <v>0.29352985769346851</v>
      </c>
      <c r="K588" s="120">
        <f>(Constantes!$D$12/0.8)*(Constantes!$D$7*J588^2+Constantes!$D$8*J588+Constantes!$D$9)</f>
        <v>9.2461108676703176</v>
      </c>
      <c r="L588" s="120">
        <f>(Constantes!$D$12/0.8)*(0.00376*D588^2-0.0516*D588-6.967)</f>
        <v>-2.6066930999999998</v>
      </c>
      <c r="M588" s="12"/>
    </row>
    <row r="589" spans="2:13" ht="18.75" customHeight="1" x14ac:dyDescent="0.3">
      <c r="B589" s="11"/>
      <c r="C589" s="72">
        <v>584</v>
      </c>
      <c r="D589" s="63">
        <f>(Observaciones!D589+Observaciones!E589)/2</f>
        <v>2.7</v>
      </c>
      <c r="E589" s="120">
        <f t="shared" si="45"/>
        <v>0.74207249878281389</v>
      </c>
      <c r="F589" s="120">
        <f t="shared" si="46"/>
        <v>5.279536631965228E-2</v>
      </c>
      <c r="G589" s="120">
        <f t="shared" si="47"/>
        <v>2.4946253</v>
      </c>
      <c r="H589" s="120">
        <f>0.001013*Constantes!$D$6/(0.622*G589)</f>
        <v>4.8416541767677235E-2</v>
      </c>
      <c r="I589" s="120">
        <f t="shared" si="48"/>
        <v>0.26346893607318966</v>
      </c>
      <c r="J589" s="120">
        <f t="shared" si="49"/>
        <v>0.28858369653383548</v>
      </c>
      <c r="K589" s="120">
        <f>(Constantes!$D$12/0.8)*(Constantes!$D$7*J589^2+Constantes!$D$8*J589+Constantes!$D$9)</f>
        <v>9.2813094522747921</v>
      </c>
      <c r="L589" s="120">
        <f>(Constantes!$D$12/0.8)*(0.00376*D589^2-0.0516*D589-6.967)</f>
        <v>-2.6545910999999993</v>
      </c>
      <c r="M589" s="12"/>
    </row>
    <row r="590" spans="2:13" ht="18.75" customHeight="1" x14ac:dyDescent="0.3">
      <c r="B590" s="11"/>
      <c r="C590" s="72">
        <v>585</v>
      </c>
      <c r="D590" s="63">
        <f>(Observaciones!D590+Observaciones!E590)/2</f>
        <v>2.3999999999999995</v>
      </c>
      <c r="E590" s="120">
        <f t="shared" si="45"/>
        <v>0.72637930856585575</v>
      </c>
      <c r="F590" s="120">
        <f t="shared" si="46"/>
        <v>5.1808301026103169E-2</v>
      </c>
      <c r="G590" s="120">
        <f t="shared" si="47"/>
        <v>2.4953335999999999</v>
      </c>
      <c r="H590" s="120">
        <f>0.001013*Constantes!$D$6/(0.622*G590)</f>
        <v>4.8402798740879521E-2</v>
      </c>
      <c r="I590" s="120">
        <f t="shared" si="48"/>
        <v>0.26105105508041732</v>
      </c>
      <c r="J590" s="120">
        <f t="shared" si="49"/>
        <v>0.28355202179677369</v>
      </c>
      <c r="K590" s="120">
        <f>(Constantes!$D$12/0.8)*(Constantes!$D$7*J590^2+Constantes!$D$8*J590+Constantes!$D$9)</f>
        <v>9.3168639215460143</v>
      </c>
      <c r="L590" s="120">
        <f>(Constantes!$D$12/0.8)*(0.00376*D590^2-0.0516*D590-6.967)</f>
        <v>-2.6509433999999996</v>
      </c>
      <c r="M590" s="12"/>
    </row>
    <row r="591" spans="2:13" ht="18.75" customHeight="1" x14ac:dyDescent="0.3">
      <c r="B591" s="11"/>
      <c r="C591" s="72">
        <v>586</v>
      </c>
      <c r="D591" s="63">
        <f>(Observaciones!D591+Observaciones!E591)/2</f>
        <v>2</v>
      </c>
      <c r="E591" s="120">
        <f t="shared" si="45"/>
        <v>0.70591123759610253</v>
      </c>
      <c r="F591" s="120">
        <f t="shared" si="46"/>
        <v>5.0516895403570836E-2</v>
      </c>
      <c r="G591" s="120">
        <f t="shared" si="47"/>
        <v>2.4962779999999998</v>
      </c>
      <c r="H591" s="120">
        <f>0.001013*Constantes!$D$6/(0.622*G591)</f>
        <v>4.8384486836864471E-2</v>
      </c>
      <c r="I591" s="120">
        <f t="shared" si="48"/>
        <v>0.25781719970899042</v>
      </c>
      <c r="J591" s="120">
        <f t="shared" si="49"/>
        <v>0.27843632447609967</v>
      </c>
      <c r="K591" s="120">
        <f>(Constantes!$D$12/0.8)*(Constantes!$D$7*J591^2+Constantes!$D$8*J591+Constantes!$D$9)</f>
        <v>9.3527508621843349</v>
      </c>
      <c r="L591" s="120">
        <f>(Constantes!$D$12/0.8)*(0.00376*D591^2-0.0516*D591-6.967)</f>
        <v>-2.6456849999999994</v>
      </c>
      <c r="M591" s="12"/>
    </row>
    <row r="592" spans="2:13" ht="18.75" customHeight="1" x14ac:dyDescent="0.3">
      <c r="B592" s="11"/>
      <c r="C592" s="72">
        <v>587</v>
      </c>
      <c r="D592" s="63">
        <f>(Observaciones!D592+Observaciones!E592)/2</f>
        <v>1.2000000000000002</v>
      </c>
      <c r="E592" s="120">
        <f t="shared" si="45"/>
        <v>0.66649737519169561</v>
      </c>
      <c r="F592" s="120">
        <f t="shared" si="46"/>
        <v>4.8016846090574279E-2</v>
      </c>
      <c r="G592" s="120">
        <f t="shared" si="47"/>
        <v>2.4981667999999999</v>
      </c>
      <c r="H592" s="120">
        <f>0.001013*Constantes!$D$6/(0.622*G592)</f>
        <v>4.8347904564320664E-2</v>
      </c>
      <c r="I592" s="120">
        <f t="shared" si="48"/>
        <v>0.25131854773479245</v>
      </c>
      <c r="J592" s="120">
        <f t="shared" si="49"/>
        <v>0.27323812046333534</v>
      </c>
      <c r="K592" s="120">
        <f>(Constantes!$D$12/0.8)*(Constantes!$D$7*J592^2+Constantes!$D$8*J592+Constantes!$D$9)</f>
        <v>9.3889467795426995</v>
      </c>
      <c r="L592" s="120">
        <f>(Constantes!$D$12/0.8)*(0.00376*D592^2-0.0516*D592-6.967)</f>
        <v>-2.6338145999999996</v>
      </c>
      <c r="M592" s="12"/>
    </row>
    <row r="593" spans="2:13" ht="18.75" customHeight="1" x14ac:dyDescent="0.3">
      <c r="B593" s="11"/>
      <c r="C593" s="72">
        <v>588</v>
      </c>
      <c r="D593" s="63">
        <f>(Observaciones!D593+Observaciones!E593)/2</f>
        <v>0.89999999999999947</v>
      </c>
      <c r="E593" s="120">
        <f t="shared" si="45"/>
        <v>0.65222638567169222</v>
      </c>
      <c r="F593" s="120">
        <f t="shared" si="46"/>
        <v>4.7107147160987607E-2</v>
      </c>
      <c r="G593" s="120">
        <f t="shared" si="47"/>
        <v>2.4988750999999998</v>
      </c>
      <c r="H593" s="120">
        <f>0.001013*Constantes!$D$6/(0.622*G593)</f>
        <v>4.8334200469705095E-2</v>
      </c>
      <c r="I593" s="120">
        <f t="shared" si="48"/>
        <v>0.24887211380762059</v>
      </c>
      <c r="J593" s="120">
        <f t="shared" si="49"/>
        <v>0.26795895009851561</v>
      </c>
      <c r="K593" s="120">
        <f>(Constantes!$D$12/0.8)*(Constantes!$D$7*J593^2+Constantes!$D$8*J593+Constantes!$D$9)</f>
        <v>9.425428119830972</v>
      </c>
      <c r="L593" s="120">
        <f>(Constantes!$D$12/0.8)*(0.00376*D593^2-0.0516*D593-6.967)</f>
        <v>-2.6288978999999997</v>
      </c>
      <c r="M593" s="12"/>
    </row>
    <row r="594" spans="2:13" ht="18.75" customHeight="1" x14ac:dyDescent="0.3">
      <c r="B594" s="11"/>
      <c r="C594" s="72">
        <v>589</v>
      </c>
      <c r="D594" s="63">
        <f>(Observaciones!D594+Observaciones!E594)/2</f>
        <v>2.2999999999999998</v>
      </c>
      <c r="E594" s="120">
        <f t="shared" si="45"/>
        <v>0.72121376650791569</v>
      </c>
      <c r="F594" s="120">
        <f t="shared" si="46"/>
        <v>5.1482820824590748E-2</v>
      </c>
      <c r="G594" s="120">
        <f t="shared" si="47"/>
        <v>2.4955696999999999</v>
      </c>
      <c r="H594" s="120">
        <f>0.001013*Constantes!$D$6/(0.622*G594)</f>
        <v>4.8398219465541015E-2</v>
      </c>
      <c r="I594" s="120">
        <f t="shared" si="48"/>
        <v>0.26024363636167036</v>
      </c>
      <c r="J594" s="120">
        <f t="shared" si="49"/>
        <v>0.2626003777137545</v>
      </c>
      <c r="K594" s="120">
        <f>(Constantes!$D$12/0.8)*(Constantes!$D$7*J594^2+Constantes!$D$8*J594+Constantes!$D$9)</f>
        <v>9.4621712922993222</v>
      </c>
      <c r="L594" s="120">
        <f>(Constantes!$D$12/0.8)*(0.00376*D594^2-0.0516*D594-6.967)</f>
        <v>-2.6496710999999995</v>
      </c>
      <c r="M594" s="12"/>
    </row>
    <row r="595" spans="2:13" ht="18.75" customHeight="1" x14ac:dyDescent="0.3">
      <c r="B595" s="11"/>
      <c r="C595" s="72">
        <v>590</v>
      </c>
      <c r="D595" s="63">
        <f>(Observaciones!D595+Observaciones!E595)/2</f>
        <v>1.9</v>
      </c>
      <c r="E595" s="120">
        <f t="shared" si="45"/>
        <v>0.70087451158394487</v>
      </c>
      <c r="F595" s="120">
        <f t="shared" si="46"/>
        <v>5.0198399424905157E-2</v>
      </c>
      <c r="G595" s="120">
        <f t="shared" si="47"/>
        <v>2.4965140999999997</v>
      </c>
      <c r="H595" s="120">
        <f>0.001013*Constantes!$D$6/(0.622*G595)</f>
        <v>4.8379911025599402E-2</v>
      </c>
      <c r="I595" s="120">
        <f t="shared" si="48"/>
        <v>0.25700704090969684</v>
      </c>
      <c r="J595" s="120">
        <f t="shared" si="49"/>
        <v>0.25716399116969646</v>
      </c>
      <c r="K595" s="120">
        <f>(Constantes!$D$12/0.8)*(Constantes!$D$7*J595^2+Constantes!$D$8*J595+Constantes!$D$9)</f>
        <v>9.4991526913761763</v>
      </c>
      <c r="L595" s="120">
        <f>(Constantes!$D$12/0.8)*(0.00376*D595^2-0.0516*D595-6.967)</f>
        <v>-2.6442998999999996</v>
      </c>
      <c r="M595" s="12"/>
    </row>
    <row r="596" spans="2:13" ht="18.75" customHeight="1" x14ac:dyDescent="0.3">
      <c r="B596" s="11"/>
      <c r="C596" s="72">
        <v>591</v>
      </c>
      <c r="D596" s="63">
        <f>(Observaciones!D596+Observaciones!E596)/2</f>
        <v>-0.60000000000000053</v>
      </c>
      <c r="E596" s="120">
        <f t="shared" si="45"/>
        <v>0.5848446886506028</v>
      </c>
      <c r="F596" s="120">
        <f t="shared" si="46"/>
        <v>4.2777557956370053E-2</v>
      </c>
      <c r="G596" s="120">
        <f t="shared" si="47"/>
        <v>2.5024166000000001</v>
      </c>
      <c r="H596" s="120">
        <f>0.001013*Constantes!$D$6/(0.622*G596)</f>
        <v>4.8265796363464959E-2</v>
      </c>
      <c r="I596" s="120">
        <f t="shared" si="48"/>
        <v>0</v>
      </c>
      <c r="J596" s="120">
        <f t="shared" si="49"/>
        <v>0.25165140138500136</v>
      </c>
      <c r="K596" s="120">
        <f>(Constantes!$D$12/0.8)*(Constantes!$D$7*J596^2+Constantes!$D$8*J596+Constantes!$D$9)</f>
        <v>9.5363487187361358</v>
      </c>
      <c r="L596" s="120">
        <f>(Constantes!$D$12/0.8)*(0.00376*D596^2-0.0516*D596-6.967)</f>
        <v>-2.6005073999999992</v>
      </c>
      <c r="M596" s="12"/>
    </row>
    <row r="597" spans="2:13" ht="18.75" customHeight="1" x14ac:dyDescent="0.3">
      <c r="B597" s="11"/>
      <c r="C597" s="72">
        <v>592</v>
      </c>
      <c r="D597" s="63">
        <f>(Observaciones!D597+Observaciones!E597)/2</f>
        <v>-0.29999999999999982</v>
      </c>
      <c r="E597" s="120">
        <f t="shared" si="45"/>
        <v>0.59780572554988032</v>
      </c>
      <c r="F597" s="120">
        <f t="shared" si="46"/>
        <v>4.3614945313311788E-2</v>
      </c>
      <c r="G597" s="120">
        <f t="shared" si="47"/>
        <v>2.5017082999999998</v>
      </c>
      <c r="H597" s="120">
        <f>0.001013*Constantes!$D$6/(0.622*G597)</f>
        <v>4.8279461691098986E-2</v>
      </c>
      <c r="I597" s="120">
        <f t="shared" si="48"/>
        <v>0</v>
      </c>
      <c r="J597" s="120">
        <f t="shared" si="49"/>
        <v>0.24606424185899323</v>
      </c>
      <c r="K597" s="120">
        <f>(Constantes!$D$12/0.8)*(Constantes!$D$7*J597^2+Constantes!$D$8*J597+Constantes!$D$9)</f>
        <v>9.5737358052735075</v>
      </c>
      <c r="L597" s="120">
        <f>(Constantes!$D$12/0.8)*(0.00376*D597^2-0.0516*D597-6.967)</f>
        <v>-2.6066930999999998</v>
      </c>
      <c r="M597" s="12"/>
    </row>
    <row r="598" spans="2:13" ht="18.75" customHeight="1" x14ac:dyDescent="0.3">
      <c r="B598" s="11"/>
      <c r="C598" s="72">
        <v>593</v>
      </c>
      <c r="D598" s="63">
        <f>(Observaciones!D598+Observaciones!E598)/2</f>
        <v>0</v>
      </c>
      <c r="E598" s="120">
        <f t="shared" si="45"/>
        <v>0.61102013344096318</v>
      </c>
      <c r="F598" s="120">
        <f t="shared" si="46"/>
        <v>4.446640286239343E-2</v>
      </c>
      <c r="G598" s="120">
        <f t="shared" si="47"/>
        <v>2.5009999999999999</v>
      </c>
      <c r="H598" s="120">
        <f>0.001013*Constantes!$D$6/(0.622*G598)</f>
        <v>4.8293134758958162E-2</v>
      </c>
      <c r="I598" s="120">
        <f t="shared" si="48"/>
        <v>0</v>
      </c>
      <c r="J598" s="120">
        <f t="shared" si="49"/>
        <v>0.24040416818762159</v>
      </c>
      <c r="K598" s="120">
        <f>(Constantes!$D$12/0.8)*(Constantes!$D$7*J598^2+Constantes!$D$8*J598+Constantes!$D$9)</f>
        <v>9.6112904329571602</v>
      </c>
      <c r="L598" s="120">
        <f>(Constantes!$D$12/0.8)*(0.00376*D598^2-0.0516*D598-6.967)</f>
        <v>-2.6126249999999995</v>
      </c>
      <c r="M598" s="12"/>
    </row>
    <row r="599" spans="2:13" ht="18.75" customHeight="1" x14ac:dyDescent="0.3">
      <c r="B599" s="11"/>
      <c r="C599" s="72">
        <v>594</v>
      </c>
      <c r="D599" s="63">
        <f>(Observaciones!D599+Observaciones!E599)/2</f>
        <v>0.5</v>
      </c>
      <c r="E599" s="120">
        <f t="shared" si="45"/>
        <v>0.6336187654716029</v>
      </c>
      <c r="F599" s="120">
        <f t="shared" si="46"/>
        <v>4.591729381014055E-2</v>
      </c>
      <c r="G599" s="120">
        <f t="shared" si="47"/>
        <v>2.4998195000000001</v>
      </c>
      <c r="H599" s="120">
        <f>0.001013*Constantes!$D$6/(0.622*G599)</f>
        <v>4.8315940423760334E-2</v>
      </c>
      <c r="I599" s="120">
        <f t="shared" si="48"/>
        <v>0.24560323397932965</v>
      </c>
      <c r="J599" s="120">
        <f t="shared" si="49"/>
        <v>0.2346728575728691</v>
      </c>
      <c r="K599" s="120">
        <f>(Constantes!$D$12/0.8)*(Constantes!$D$7*J599^2+Constantes!$D$8*J599+Constantes!$D$9)</f>
        <v>9.6489891565426333</v>
      </c>
      <c r="L599" s="120">
        <f>(Constantes!$D$12/0.8)*(0.00376*D599^2-0.0516*D599-6.967)</f>
        <v>-2.6219474999999997</v>
      </c>
      <c r="M599" s="12"/>
    </row>
    <row r="600" spans="2:13" ht="18.75" customHeight="1" x14ac:dyDescent="0.3">
      <c r="B600" s="11"/>
      <c r="C600" s="72">
        <v>595</v>
      </c>
      <c r="D600" s="63">
        <f>(Observaciones!D600+Observaciones!E600)/2</f>
        <v>0.29999999999999982</v>
      </c>
      <c r="E600" s="120">
        <f t="shared" si="45"/>
        <v>0.62449216326112533</v>
      </c>
      <c r="F600" s="120">
        <f t="shared" si="46"/>
        <v>4.5332124645800227E-2</v>
      </c>
      <c r="G600" s="120">
        <f t="shared" si="47"/>
        <v>2.5002917</v>
      </c>
      <c r="H600" s="120">
        <f>0.001013*Constantes!$D$6/(0.622*G600)</f>
        <v>4.8306815573620612E-2</v>
      </c>
      <c r="I600" s="120">
        <f t="shared" si="48"/>
        <v>0.24396608126281857</v>
      </c>
      <c r="J600" s="120">
        <f t="shared" si="49"/>
        <v>0.22887200832576213</v>
      </c>
      <c r="K600" s="120">
        <f>(Constantes!$D$12/0.8)*(Constantes!$D$7*J600^2+Constantes!$D$8*J600+Constantes!$D$9)</f>
        <v>9.6868086251175569</v>
      </c>
      <c r="L600" s="120">
        <f>(Constantes!$D$12/0.8)*(0.00376*D600^2-0.0516*D600-6.967)</f>
        <v>-2.6183030999999994</v>
      </c>
      <c r="M600" s="12"/>
    </row>
    <row r="601" spans="2:13" ht="18.75" customHeight="1" x14ac:dyDescent="0.3">
      <c r="B601" s="11"/>
      <c r="C601" s="72">
        <v>596</v>
      </c>
      <c r="D601" s="63">
        <f>(Observaciones!D601+Observaciones!E601)/2</f>
        <v>0.60000000000000053</v>
      </c>
      <c r="E601" s="120">
        <f t="shared" si="45"/>
        <v>0.63822612447325822</v>
      </c>
      <c r="F601" s="120">
        <f t="shared" si="46"/>
        <v>4.6212306718595969E-2</v>
      </c>
      <c r="G601" s="120">
        <f t="shared" si="47"/>
        <v>2.4995833999999997</v>
      </c>
      <c r="H601" s="120">
        <f>0.001013*Constantes!$D$6/(0.622*G601)</f>
        <v>4.8320504141671917E-2</v>
      </c>
      <c r="I601" s="120">
        <f t="shared" si="48"/>
        <v>0.24642115508602994</v>
      </c>
      <c r="J601" s="120">
        <f t="shared" si="49"/>
        <v>0.22300333936312633</v>
      </c>
      <c r="K601" s="120">
        <f>(Constantes!$D$12/0.8)*(Constantes!$D$7*J601^2+Constantes!$D$8*J601+Constantes!$D$9)</f>
        <v>9.7247256034566796</v>
      </c>
      <c r="L601" s="120">
        <f>(Constantes!$D$12/0.8)*(0.00376*D601^2-0.0516*D601-6.967)</f>
        <v>-2.6237273999999995</v>
      </c>
      <c r="M601" s="12"/>
    </row>
    <row r="602" spans="2:13" ht="18.75" customHeight="1" x14ac:dyDescent="0.3">
      <c r="B602" s="11"/>
      <c r="C602" s="72">
        <v>597</v>
      </c>
      <c r="D602" s="63">
        <f>(Observaciones!D602+Observaciones!E602)/2</f>
        <v>2</v>
      </c>
      <c r="E602" s="120">
        <f t="shared" si="45"/>
        <v>0.70591123759610253</v>
      </c>
      <c r="F602" s="120">
        <f t="shared" si="46"/>
        <v>5.0516895403570836E-2</v>
      </c>
      <c r="G602" s="120">
        <f t="shared" si="47"/>
        <v>2.4962779999999998</v>
      </c>
      <c r="H602" s="120">
        <f>0.001013*Constantes!$D$6/(0.622*G602)</f>
        <v>4.8384486836864471E-2</v>
      </c>
      <c r="I602" s="120">
        <f t="shared" si="48"/>
        <v>0.25781719970899042</v>
      </c>
      <c r="J602" s="120">
        <f t="shared" si="49"/>
        <v>0.21706858969823095</v>
      </c>
      <c r="K602" s="120">
        <f>(Constantes!$D$12/0.8)*(Constantes!$D$7*J602^2+Constantes!$D$8*J602+Constantes!$D$9)</f>
        <v>9.7627169931631723</v>
      </c>
      <c r="L602" s="120">
        <f>(Constantes!$D$12/0.8)*(0.00376*D602^2-0.0516*D602-6.967)</f>
        <v>-2.6456849999999994</v>
      </c>
      <c r="M602" s="12"/>
    </row>
    <row r="603" spans="2:13" ht="18.75" customHeight="1" x14ac:dyDescent="0.3">
      <c r="B603" s="11"/>
      <c r="C603" s="72">
        <v>598</v>
      </c>
      <c r="D603" s="63">
        <f>(Observaciones!D603+Observaciones!E603)/2</f>
        <v>1.4000000000000004</v>
      </c>
      <c r="E603" s="120">
        <f t="shared" si="45"/>
        <v>0.6761639869625562</v>
      </c>
      <c r="F603" s="120">
        <f t="shared" si="46"/>
        <v>4.8631666509690981E-2</v>
      </c>
      <c r="G603" s="120">
        <f t="shared" si="47"/>
        <v>2.4976946</v>
      </c>
      <c r="H603" s="120">
        <f>0.001013*Constantes!$D$6/(0.622*G603)</f>
        <v>4.8357044945428612E-2</v>
      </c>
      <c r="I603" s="120">
        <f t="shared" si="48"/>
        <v>0.25294679028782263</v>
      </c>
      <c r="J603" s="120">
        <f t="shared" si="49"/>
        <v>0.2110695179254842</v>
      </c>
      <c r="K603" s="120">
        <f>(Constantes!$D$12/0.8)*(Constantes!$D$7*J603^2+Constantes!$D$8*J603+Constantes!$D$9)</f>
        <v>9.8007598535728988</v>
      </c>
      <c r="L603" s="120">
        <f>(Constantes!$D$12/0.8)*(0.00376*D603^2-0.0516*D603-6.967)</f>
        <v>-2.6369513999999996</v>
      </c>
      <c r="M603" s="12"/>
    </row>
    <row r="604" spans="2:13" ht="18.75" customHeight="1" x14ac:dyDescent="0.3">
      <c r="B604" s="11"/>
      <c r="C604" s="72">
        <v>599</v>
      </c>
      <c r="D604" s="63">
        <f>(Observaciones!D604+Observaciones!E604)/2</f>
        <v>0.59999999999999964</v>
      </c>
      <c r="E604" s="120">
        <f t="shared" si="45"/>
        <v>0.63822612447325811</v>
      </c>
      <c r="F604" s="120">
        <f t="shared" si="46"/>
        <v>4.6212306718595962E-2</v>
      </c>
      <c r="G604" s="120">
        <f t="shared" si="47"/>
        <v>2.4995833999999997</v>
      </c>
      <c r="H604" s="120">
        <f>0.001013*Constantes!$D$6/(0.622*G604)</f>
        <v>4.8320504141671917E-2</v>
      </c>
      <c r="I604" s="120">
        <f t="shared" si="48"/>
        <v>0.24642115508602991</v>
      </c>
      <c r="J604" s="120">
        <f t="shared" si="49"/>
        <v>0.2050079016993222</v>
      </c>
      <c r="K604" s="120">
        <f>(Constantes!$D$12/0.8)*(Constantes!$D$7*J604^2+Constantes!$D$8*J604+Constantes!$D$9)</f>
        <v>9.8388314223989148</v>
      </c>
      <c r="L604" s="120">
        <f>(Constantes!$D$12/0.8)*(0.00376*D604^2-0.0516*D604-6.967)</f>
        <v>-2.6237273999999995</v>
      </c>
      <c r="M604" s="12"/>
    </row>
    <row r="605" spans="2:13" ht="18.75" customHeight="1" x14ac:dyDescent="0.3">
      <c r="B605" s="11"/>
      <c r="C605" s="72">
        <v>600</v>
      </c>
      <c r="D605" s="63">
        <f>(Observaciones!D605+Observaciones!E605)/2</f>
        <v>-1.5</v>
      </c>
      <c r="E605" s="120">
        <f t="shared" si="45"/>
        <v>0.54744015979603111</v>
      </c>
      <c r="F605" s="120">
        <f t="shared" si="46"/>
        <v>4.0347906551751626E-2</v>
      </c>
      <c r="G605" s="120">
        <f t="shared" si="47"/>
        <v>2.5045414999999998</v>
      </c>
      <c r="H605" s="120">
        <f>0.001013*Constantes!$D$6/(0.622*G605)</f>
        <v>4.8224846756244354E-2</v>
      </c>
      <c r="I605" s="120">
        <f t="shared" si="48"/>
        <v>0</v>
      </c>
      <c r="J605" s="120">
        <f t="shared" si="49"/>
        <v>0.19888553720745444</v>
      </c>
      <c r="K605" s="120">
        <f>(Constantes!$D$12/0.8)*(Constantes!$D$7*J605^2+Constantes!$D$8*J605+Constantes!$D$9)</f>
        <v>9.8769091360935768</v>
      </c>
      <c r="L605" s="120">
        <f>(Constantes!$D$12/0.8)*(0.00376*D605^2-0.0516*D605-6.967)</f>
        <v>-2.5804274999999994</v>
      </c>
      <c r="M605" s="12"/>
    </row>
    <row r="606" spans="2:13" ht="18.75" customHeight="1" x14ac:dyDescent="0.3">
      <c r="B606" s="11"/>
      <c r="C606" s="72">
        <v>601</v>
      </c>
      <c r="D606" s="63">
        <f>(Observaciones!D606+Observaciones!E606)/2</f>
        <v>-1.4000000000000004</v>
      </c>
      <c r="E606" s="120">
        <f t="shared" si="45"/>
        <v>0.55148891999722116</v>
      </c>
      <c r="F606" s="120">
        <f t="shared" si="46"/>
        <v>4.0611858441332561E-2</v>
      </c>
      <c r="G606" s="120">
        <f t="shared" si="47"/>
        <v>2.5043053999999998</v>
      </c>
      <c r="H606" s="120">
        <f>0.001013*Constantes!$D$6/(0.622*G606)</f>
        <v>4.822939328092906E-2</v>
      </c>
      <c r="I606" s="120">
        <f t="shared" si="48"/>
        <v>0</v>
      </c>
      <c r="J606" s="120">
        <f t="shared" si="49"/>
        <v>0.19270423863861005</v>
      </c>
      <c r="K606" s="120">
        <f>(Constantes!$D$12/0.8)*(Constantes!$D$7*J606^2+Constantes!$D$8*J606+Constantes!$D$9)</f>
        <v>9.9149706499062056</v>
      </c>
      <c r="L606" s="120">
        <f>(Constantes!$D$12/0.8)*(0.00376*D606^2-0.0516*D606-6.967)</f>
        <v>-2.5827713999999995</v>
      </c>
      <c r="M606" s="12"/>
    </row>
    <row r="607" spans="2:13" ht="18.75" customHeight="1" x14ac:dyDescent="0.3">
      <c r="B607" s="11"/>
      <c r="C607" s="72">
        <v>602</v>
      </c>
      <c r="D607" s="63">
        <f>(Observaciones!D607+Observaciones!E607)/2</f>
        <v>1.7000000000000002</v>
      </c>
      <c r="E607" s="120">
        <f t="shared" si="45"/>
        <v>0.69089619530074076</v>
      </c>
      <c r="F607" s="120">
        <f t="shared" si="46"/>
        <v>4.9566579862790137E-2</v>
      </c>
      <c r="G607" s="120">
        <f t="shared" si="47"/>
        <v>2.4969863000000001</v>
      </c>
      <c r="H607" s="120">
        <f>0.001013*Constantes!$D$6/(0.622*G607)</f>
        <v>4.8370761999036331E-2</v>
      </c>
      <c r="I607" s="120">
        <f t="shared" si="48"/>
        <v>0.25538478876756332</v>
      </c>
      <c r="J607" s="120">
        <f t="shared" si="49"/>
        <v>0.18646583764496022</v>
      </c>
      <c r="K607" s="120">
        <f>(Constantes!$D$12/0.8)*(Constantes!$D$7*J607^2+Constantes!$D$8*J607+Constantes!$D$9)</f>
        <v>9.9529938576143451</v>
      </c>
      <c r="L607" s="120">
        <f>(Constantes!$D$12/0.8)*(0.00376*D607^2-0.0516*D607-6.967)</f>
        <v>-2.6414450999999994</v>
      </c>
      <c r="M607" s="12"/>
    </row>
    <row r="608" spans="2:13" ht="18.75" customHeight="1" x14ac:dyDescent="0.3">
      <c r="B608" s="11"/>
      <c r="C608" s="72">
        <v>603</v>
      </c>
      <c r="D608" s="63">
        <f>(Observaciones!D608+Observaciones!E608)/2</f>
        <v>2.9999999999999996</v>
      </c>
      <c r="E608" s="120">
        <f t="shared" si="45"/>
        <v>0.75806427648670083</v>
      </c>
      <c r="F608" s="120">
        <f t="shared" si="46"/>
        <v>5.3798534274979479E-2</v>
      </c>
      <c r="G608" s="120">
        <f t="shared" si="47"/>
        <v>2.4939169999999997</v>
      </c>
      <c r="H608" s="120">
        <f>0.001013*Constantes!$D$6/(0.622*G608)</f>
        <v>4.8430292600818055E-2</v>
      </c>
      <c r="I608" s="120">
        <f t="shared" si="48"/>
        <v>0.2658799668755345</v>
      </c>
      <c r="J608" s="120">
        <f t="shared" si="49"/>
        <v>0.18017218279935254</v>
      </c>
      <c r="K608" s="120">
        <f>(Constantes!$D$12/0.8)*(Constantes!$D$7*J608^2+Constantes!$D$8*J608+Constantes!$D$9)</f>
        <v>9.9909569109074265</v>
      </c>
      <c r="L608" s="120">
        <f>(Constantes!$D$12/0.8)*(0.00376*D608^2-0.0516*D608-6.967)</f>
        <v>-2.6579849999999996</v>
      </c>
      <c r="M608" s="12"/>
    </row>
    <row r="609" spans="2:13" ht="18.75" customHeight="1" x14ac:dyDescent="0.3">
      <c r="B609" s="11"/>
      <c r="C609" s="72">
        <v>604</v>
      </c>
      <c r="D609" s="63">
        <f>(Observaciones!D609+Observaciones!E609)/2</f>
        <v>2.0999999999999996</v>
      </c>
      <c r="E609" s="120">
        <f t="shared" si="45"/>
        <v>0.71097990605014338</v>
      </c>
      <c r="F609" s="120">
        <f t="shared" si="46"/>
        <v>5.0837125796136952E-2</v>
      </c>
      <c r="G609" s="120">
        <f t="shared" si="47"/>
        <v>2.4960418999999998</v>
      </c>
      <c r="H609" s="120">
        <f>0.001013*Constantes!$D$6/(0.622*G609)</f>
        <v>4.8389063513779293E-2</v>
      </c>
      <c r="I609" s="120">
        <f t="shared" si="48"/>
        <v>0.25862669464296717</v>
      </c>
      <c r="J609" s="120">
        <f t="shared" si="49"/>
        <v>0.1738251390475479</v>
      </c>
      <c r="K609" s="120">
        <f>(Constantes!$D$12/0.8)*(Constantes!$D$7*J609^2+Constantes!$D$8*J609+Constantes!$D$9)</f>
        <v>10.028838238401677</v>
      </c>
      <c r="L609" s="120">
        <f>(Constantes!$D$12/0.8)*(0.00376*D609^2-0.0516*D609-6.967)</f>
        <v>-2.6470418999999996</v>
      </c>
      <c r="M609" s="12"/>
    </row>
    <row r="610" spans="2:13" ht="18.75" customHeight="1" x14ac:dyDescent="0.3">
      <c r="B610" s="11"/>
      <c r="C610" s="72">
        <v>605</v>
      </c>
      <c r="D610" s="63">
        <f>(Observaciones!D610+Observaciones!E610)/2</f>
        <v>3.7</v>
      </c>
      <c r="E610" s="120">
        <f t="shared" si="45"/>
        <v>0.79656704122309585</v>
      </c>
      <c r="F610" s="120">
        <f t="shared" si="46"/>
        <v>5.6203091112967181E-2</v>
      </c>
      <c r="G610" s="120">
        <f t="shared" si="47"/>
        <v>2.4922643</v>
      </c>
      <c r="H610" s="120">
        <f>0.001013*Constantes!$D$6/(0.622*G610)</f>
        <v>4.8462408273534374E-2</v>
      </c>
      <c r="I610" s="120">
        <f t="shared" si="48"/>
        <v>0.27147703708239068</v>
      </c>
      <c r="J610" s="120">
        <f t="shared" si="49"/>
        <v>0.16742658715558903</v>
      </c>
      <c r="K610" s="120">
        <f>(Constantes!$D$12/0.8)*(Constantes!$D$7*J610^2+Constantes!$D$8*J610+Constantes!$D$9)</f>
        <v>10.066616564265994</v>
      </c>
      <c r="L610" s="120">
        <f>(Constantes!$D$12/0.8)*(0.00376*D610^2-0.0516*D610-6.967)</f>
        <v>-2.6649170999999994</v>
      </c>
      <c r="M610" s="12"/>
    </row>
    <row r="611" spans="2:13" ht="18.75" customHeight="1" x14ac:dyDescent="0.3">
      <c r="B611" s="11"/>
      <c r="C611" s="72">
        <v>606</v>
      </c>
      <c r="D611" s="63">
        <f>(Observaciones!D611+Observaciones!E611)/2</f>
        <v>3.5</v>
      </c>
      <c r="E611" s="120">
        <f t="shared" si="45"/>
        <v>0.78539400694677231</v>
      </c>
      <c r="F611" s="120">
        <f t="shared" si="46"/>
        <v>5.5506848718348038E-2</v>
      </c>
      <c r="G611" s="120">
        <f t="shared" si="47"/>
        <v>2.4927364999999999</v>
      </c>
      <c r="H611" s="120">
        <f>0.001013*Constantes!$D$6/(0.622*G611)</f>
        <v>4.8453228021555564E-2</v>
      </c>
      <c r="I611" s="120">
        <f t="shared" si="48"/>
        <v>0.26988214466632438</v>
      </c>
      <c r="J611" s="120">
        <f t="shared" si="49"/>
        <v>0.16097842315249497</v>
      </c>
      <c r="K611" s="120">
        <f>(Constantes!$D$12/0.8)*(Constantes!$D$7*J611^2+Constantes!$D$8*J611+Constantes!$D$9)</f>
        <v>10.104270926438545</v>
      </c>
      <c r="L611" s="120">
        <f>(Constantes!$D$12/0.8)*(0.00376*D611^2-0.0516*D611-6.967)</f>
        <v>-2.6630774999999995</v>
      </c>
      <c r="M611" s="12"/>
    </row>
    <row r="612" spans="2:13" ht="18.75" customHeight="1" x14ac:dyDescent="0.3">
      <c r="B612" s="11"/>
      <c r="C612" s="72">
        <v>607</v>
      </c>
      <c r="D612" s="63">
        <f>(Observaciones!D612+Observaciones!E612)/2</f>
        <v>3</v>
      </c>
      <c r="E612" s="120">
        <f t="shared" si="45"/>
        <v>0.75806427648670083</v>
      </c>
      <c r="F612" s="120">
        <f t="shared" si="46"/>
        <v>5.3798534274979479E-2</v>
      </c>
      <c r="G612" s="120">
        <f t="shared" si="47"/>
        <v>2.4939169999999997</v>
      </c>
      <c r="H612" s="120">
        <f>0.001013*Constantes!$D$6/(0.622*G612)</f>
        <v>4.8430292600818055E-2</v>
      </c>
      <c r="I612" s="120">
        <f t="shared" si="48"/>
        <v>0.2658799668755345</v>
      </c>
      <c r="J612" s="120">
        <f t="shared" si="49"/>
        <v>0.1544825577684219</v>
      </c>
      <c r="K612" s="120">
        <f>(Constantes!$D$12/0.8)*(Constantes!$D$7*J612^2+Constantes!$D$8*J612+Constantes!$D$9)</f>
        <v>10.141780694414784</v>
      </c>
      <c r="L612" s="120">
        <f>(Constantes!$D$12/0.8)*(0.00376*D612^2-0.0516*D612-6.967)</f>
        <v>-2.6579849999999996</v>
      </c>
      <c r="M612" s="12"/>
    </row>
    <row r="613" spans="2:13" ht="18.75" customHeight="1" x14ac:dyDescent="0.3">
      <c r="B613" s="11"/>
      <c r="C613" s="72">
        <v>608</v>
      </c>
      <c r="D613" s="63">
        <f>(Observaciones!D613+Observaciones!E613)/2</f>
        <v>2</v>
      </c>
      <c r="E613" s="120">
        <f t="shared" si="45"/>
        <v>0.70591123759610253</v>
      </c>
      <c r="F613" s="120">
        <f t="shared" si="46"/>
        <v>5.0516895403570836E-2</v>
      </c>
      <c r="G613" s="120">
        <f t="shared" si="47"/>
        <v>2.4962779999999998</v>
      </c>
      <c r="H613" s="120">
        <f>0.001013*Constantes!$D$6/(0.622*G613)</f>
        <v>4.8384486836864471E-2</v>
      </c>
      <c r="I613" s="120">
        <f t="shared" si="48"/>
        <v>0.25781719970899042</v>
      </c>
      <c r="J613" s="120">
        <f t="shared" si="49"/>
        <v>0.14794091586847471</v>
      </c>
      <c r="K613" s="120">
        <f>(Constantes!$D$12/0.8)*(Constantes!$D$7*J613^2+Constantes!$D$8*J613+Constantes!$D$9)</f>
        <v>10.17912558658773</v>
      </c>
      <c r="L613" s="120">
        <f>(Constantes!$D$12/0.8)*(0.00376*D613^2-0.0516*D613-6.967)</f>
        <v>-2.6456849999999994</v>
      </c>
      <c r="M613" s="12"/>
    </row>
    <row r="614" spans="2:13" ht="18.75" customHeight="1" x14ac:dyDescent="0.3">
      <c r="B614" s="11"/>
      <c r="C614" s="72">
        <v>609</v>
      </c>
      <c r="D614" s="63">
        <f>(Observaciones!D614+Observaciones!E614)/2</f>
        <v>1.7999999999999998</v>
      </c>
      <c r="E614" s="120">
        <f t="shared" si="45"/>
        <v>0.69586955492486935</v>
      </c>
      <c r="F614" s="120">
        <f t="shared" si="46"/>
        <v>4.9881630142067222E-2</v>
      </c>
      <c r="G614" s="120">
        <f t="shared" si="47"/>
        <v>2.4967501999999997</v>
      </c>
      <c r="H614" s="120">
        <f>0.001013*Constantes!$D$6/(0.622*G614)</f>
        <v>4.8375336079738519E-2</v>
      </c>
      <c r="I614" s="120">
        <f t="shared" si="48"/>
        <v>0.25619623248758888</v>
      </c>
      <c r="J614" s="120">
        <f t="shared" si="49"/>
        <v>0.14135543588232993</v>
      </c>
      <c r="K614" s="120">
        <f>(Constantes!$D$12/0.8)*(Constantes!$D$7*J614^2+Constantes!$D$8*J614+Constantes!$D$9)</f>
        <v>10.216285687122138</v>
      </c>
      <c r="L614" s="120">
        <f>(Constantes!$D$12/0.8)*(0.00376*D614^2-0.0516*D614-6.967)</f>
        <v>-2.6428865999999993</v>
      </c>
      <c r="M614" s="12"/>
    </row>
    <row r="615" spans="2:13" ht="18.75" customHeight="1" x14ac:dyDescent="0.3">
      <c r="B615" s="11"/>
      <c r="C615" s="72">
        <v>610</v>
      </c>
      <c r="D615" s="63">
        <f>(Observaciones!D615+Observaciones!E615)/2</f>
        <v>-1.6000000000000005</v>
      </c>
      <c r="E615" s="120">
        <f t="shared" si="45"/>
        <v>0.54341772586112125</v>
      </c>
      <c r="F615" s="120">
        <f t="shared" si="46"/>
        <v>4.0085433969043273E-2</v>
      </c>
      <c r="G615" s="120">
        <f t="shared" si="47"/>
        <v>2.5047775999999997</v>
      </c>
      <c r="H615" s="120">
        <f>0.001013*Constantes!$D$6/(0.622*G615)</f>
        <v>4.8220301088669253E-2</v>
      </c>
      <c r="I615" s="120">
        <f t="shared" si="48"/>
        <v>0</v>
      </c>
      <c r="J615" s="120">
        <f t="shared" si="49"/>
        <v>0.13472806922983305</v>
      </c>
      <c r="K615" s="120">
        <f>(Constantes!$D$12/0.8)*(Constantes!$D$7*J615^2+Constantes!$D$8*J615+Constantes!$D$9)</f>
        <v>10.253241462344713</v>
      </c>
      <c r="L615" s="120">
        <f>(Constantes!$D$12/0.8)*(0.00376*D615^2-0.0516*D615-6.967)</f>
        <v>-2.5780553999999998</v>
      </c>
      <c r="M615" s="12"/>
    </row>
    <row r="616" spans="2:13" ht="18.75" customHeight="1" x14ac:dyDescent="0.3">
      <c r="B616" s="11"/>
      <c r="C616" s="72">
        <v>611</v>
      </c>
      <c r="D616" s="63">
        <f>(Observaciones!D616+Observaciones!E616)/2</f>
        <v>0.5</v>
      </c>
      <c r="E616" s="120">
        <f t="shared" si="45"/>
        <v>0.6336187654716029</v>
      </c>
      <c r="F616" s="120">
        <f t="shared" si="46"/>
        <v>4.591729381014055E-2</v>
      </c>
      <c r="G616" s="120">
        <f t="shared" si="47"/>
        <v>2.4998195000000001</v>
      </c>
      <c r="H616" s="120">
        <f>0.001013*Constantes!$D$6/(0.622*G616)</f>
        <v>4.8315940423760334E-2</v>
      </c>
      <c r="I616" s="120">
        <f t="shared" si="48"/>
        <v>0.24560323397932965</v>
      </c>
      <c r="J616" s="120">
        <f t="shared" si="49"/>
        <v>0.12806077974275348</v>
      </c>
      <c r="K616" s="120">
        <f>(Constantes!$D$12/0.8)*(Constantes!$D$7*J616^2+Constantes!$D$8*J616+Constantes!$D$9)</f>
        <v>10.289973776632992</v>
      </c>
      <c r="L616" s="120">
        <f>(Constantes!$D$12/0.8)*(0.00376*D616^2-0.0516*D616-6.967)</f>
        <v>-2.6219474999999997</v>
      </c>
      <c r="M616" s="12"/>
    </row>
    <row r="617" spans="2:13" ht="18.75" customHeight="1" x14ac:dyDescent="0.3">
      <c r="B617" s="11"/>
      <c r="C617" s="72">
        <v>612</v>
      </c>
      <c r="D617" s="63">
        <f>(Observaciones!D617+Observaciones!E617)/2</f>
        <v>2.2999999999999998</v>
      </c>
      <c r="E617" s="120">
        <f t="shared" si="45"/>
        <v>0.72121376650791569</v>
      </c>
      <c r="F617" s="120">
        <f t="shared" si="46"/>
        <v>5.1482820824590748E-2</v>
      </c>
      <c r="G617" s="120">
        <f t="shared" si="47"/>
        <v>2.4955696999999999</v>
      </c>
      <c r="H617" s="120">
        <f>0.001013*Constantes!$D$6/(0.622*G617)</f>
        <v>4.8398219465541015E-2</v>
      </c>
      <c r="I617" s="120">
        <f t="shared" si="48"/>
        <v>0.26024363636167036</v>
      </c>
      <c r="J617" s="120">
        <f t="shared" si="49"/>
        <v>0.12135554308285745</v>
      </c>
      <c r="K617" s="120">
        <f>(Constantes!$D$12/0.8)*(Constantes!$D$7*J617^2+Constantes!$D$8*J617+Constantes!$D$9)</f>
        <v>10.326463907786314</v>
      </c>
      <c r="L617" s="120">
        <f>(Constantes!$D$12/0.8)*(0.00376*D617^2-0.0516*D617-6.967)</f>
        <v>-2.6496710999999995</v>
      </c>
      <c r="M617" s="12"/>
    </row>
    <row r="618" spans="2:13" ht="18.75" customHeight="1" x14ac:dyDescent="0.3">
      <c r="B618" s="11"/>
      <c r="C618" s="72">
        <v>613</v>
      </c>
      <c r="D618" s="63">
        <f>(Observaciones!D618+Observaciones!E618)/2</f>
        <v>1.1000000000000005</v>
      </c>
      <c r="E618" s="120">
        <f t="shared" si="45"/>
        <v>0.66171002192942552</v>
      </c>
      <c r="F618" s="120">
        <f t="shared" si="46"/>
        <v>4.7711949733872938E-2</v>
      </c>
      <c r="G618" s="120">
        <f t="shared" si="47"/>
        <v>2.4984028999999999</v>
      </c>
      <c r="H618" s="120">
        <f>0.001013*Constantes!$D$6/(0.622*G618)</f>
        <v>4.8343335669420791E-2</v>
      </c>
      <c r="I618" s="120">
        <f t="shared" si="48"/>
        <v>0.25050359756068624</v>
      </c>
      <c r="J618" s="120">
        <f t="shared" si="49"/>
        <v>0.11461434615647954</v>
      </c>
      <c r="K618" s="120">
        <f>(Constantes!$D$12/0.8)*(Constantes!$D$7*J618^2+Constantes!$D$8*J618+Constantes!$D$9)</f>
        <v>10.362693561862715</v>
      </c>
      <c r="L618" s="120">
        <f>(Constantes!$D$12/0.8)*(0.00376*D618^2-0.0516*D618-6.967)</f>
        <v>-2.6322038999999995</v>
      </c>
      <c r="M618" s="12"/>
    </row>
    <row r="619" spans="2:13" ht="18.75" customHeight="1" x14ac:dyDescent="0.3">
      <c r="B619" s="11"/>
      <c r="C619" s="72">
        <v>614</v>
      </c>
      <c r="D619" s="63">
        <f>(Observaciones!D619+Observaciones!E619)/2</f>
        <v>3.3999999999999995</v>
      </c>
      <c r="E619" s="120">
        <f t="shared" si="45"/>
        <v>0.7798595322295131</v>
      </c>
      <c r="F619" s="120">
        <f t="shared" si="46"/>
        <v>5.5161511563378181E-2</v>
      </c>
      <c r="G619" s="120">
        <f t="shared" si="47"/>
        <v>2.4929725999999999</v>
      </c>
      <c r="H619" s="120">
        <f>0.001013*Constantes!$D$6/(0.622*G619)</f>
        <v>4.8448639199706552E-2</v>
      </c>
      <c r="I619" s="120">
        <f t="shared" si="48"/>
        <v>0.26908339137615267</v>
      </c>
      <c r="J619" s="120">
        <f t="shared" si="49"/>
        <v>0.10783918652575533</v>
      </c>
      <c r="K619" s="120">
        <f>(Constantes!$D$12/0.8)*(Constantes!$D$7*J619^2+Constantes!$D$8*J619+Constantes!$D$9)</f>
        <v>10.398644887466478</v>
      </c>
      <c r="L619" s="120">
        <f>(Constantes!$D$12/0.8)*(0.00376*D619^2-0.0516*D619-6.967)</f>
        <v>-2.6621153999999994</v>
      </c>
      <c r="M619" s="12"/>
    </row>
    <row r="620" spans="2:13" ht="18.75" customHeight="1" x14ac:dyDescent="0.3">
      <c r="B620" s="11"/>
      <c r="C620" s="72">
        <v>615</v>
      </c>
      <c r="D620" s="63">
        <f>(Observaciones!D620+Observaciones!E620)/2</f>
        <v>3.3000000000000007</v>
      </c>
      <c r="E620" s="120">
        <f t="shared" si="45"/>
        <v>0.77435950557316802</v>
      </c>
      <c r="F620" s="120">
        <f t="shared" si="46"/>
        <v>5.4818019612903904E-2</v>
      </c>
      <c r="G620" s="120">
        <f t="shared" si="47"/>
        <v>2.4932086999999998</v>
      </c>
      <c r="H620" s="120">
        <f>0.001013*Constantes!$D$6/(0.622*G620)</f>
        <v>4.8444051246955125E-2</v>
      </c>
      <c r="I620" s="120">
        <f t="shared" si="48"/>
        <v>0.26828378389336249</v>
      </c>
      <c r="J620" s="120">
        <f t="shared" si="49"/>
        <v>0.10103207181670325</v>
      </c>
      <c r="K620" s="120">
        <f>(Constantes!$D$12/0.8)*(Constantes!$D$7*J620^2+Constantes!$D$8*J620+Constantes!$D$9)</f>
        <v>10.434300489471463</v>
      </c>
      <c r="L620" s="120">
        <f>(Constantes!$D$12/0.8)*(0.00376*D620^2-0.0516*D620-6.967)</f>
        <v>-2.6611250999999996</v>
      </c>
      <c r="M620" s="12"/>
    </row>
    <row r="621" spans="2:13" ht="18.75" customHeight="1" x14ac:dyDescent="0.3">
      <c r="B621" s="11"/>
      <c r="C621" s="72">
        <v>616</v>
      </c>
      <c r="D621" s="63">
        <f>(Observaciones!D621+Observaciones!E621)/2</f>
        <v>3.4000000000000004</v>
      </c>
      <c r="E621" s="120">
        <f t="shared" si="45"/>
        <v>0.7798595322295131</v>
      </c>
      <c r="F621" s="120">
        <f t="shared" si="46"/>
        <v>5.5161511563378181E-2</v>
      </c>
      <c r="G621" s="120">
        <f t="shared" si="47"/>
        <v>2.4929725999999999</v>
      </c>
      <c r="H621" s="120">
        <f>0.001013*Constantes!$D$6/(0.622*G621)</f>
        <v>4.8448639199706552E-2</v>
      </c>
      <c r="I621" s="120">
        <f t="shared" si="48"/>
        <v>0.26908339137615267</v>
      </c>
      <c r="J621" s="120">
        <f t="shared" si="49"/>
        <v>9.4195019124320489E-2</v>
      </c>
      <c r="K621" s="120">
        <f>(Constantes!$D$12/0.8)*(Constantes!$D$7*J621^2+Constantes!$D$8*J621+Constantes!$D$9)</f>
        <v>10.469643442166243</v>
      </c>
      <c r="L621" s="120">
        <f>(Constantes!$D$12/0.8)*(0.00376*D621^2-0.0516*D621-6.967)</f>
        <v>-2.6621153999999994</v>
      </c>
      <c r="M621" s="12"/>
    </row>
    <row r="622" spans="2:13" ht="18.75" customHeight="1" x14ac:dyDescent="0.3">
      <c r="B622" s="11"/>
      <c r="C622" s="72">
        <v>617</v>
      </c>
      <c r="D622" s="63">
        <f>(Observaciones!D622+Observaciones!E622)/2</f>
        <v>3.3999999999999995</v>
      </c>
      <c r="E622" s="120">
        <f t="shared" si="45"/>
        <v>0.7798595322295131</v>
      </c>
      <c r="F622" s="120">
        <f t="shared" si="46"/>
        <v>5.5161511563378181E-2</v>
      </c>
      <c r="G622" s="120">
        <f t="shared" si="47"/>
        <v>2.4929725999999999</v>
      </c>
      <c r="H622" s="120">
        <f>0.001013*Constantes!$D$6/(0.622*G622)</f>
        <v>4.8448639199706552E-2</v>
      </c>
      <c r="I622" s="120">
        <f t="shared" si="48"/>
        <v>0.26908339137615267</v>
      </c>
      <c r="J622" s="120">
        <f t="shared" si="49"/>
        <v>8.7330054414876179E-2</v>
      </c>
      <c r="K622" s="120">
        <f>(Constantes!$D$12/0.8)*(Constantes!$D$7*J622^2+Constantes!$D$8*J622+Constantes!$D$9)</f>
        <v>10.504657301807629</v>
      </c>
      <c r="L622" s="120">
        <f>(Constantes!$D$12/0.8)*(0.00376*D622^2-0.0516*D622-6.967)</f>
        <v>-2.6621153999999994</v>
      </c>
      <c r="M622" s="12"/>
    </row>
    <row r="623" spans="2:13" ht="18.75" customHeight="1" x14ac:dyDescent="0.3">
      <c r="B623" s="11"/>
      <c r="C623" s="72">
        <v>618</v>
      </c>
      <c r="D623" s="63">
        <f>(Observaciones!D623+Observaciones!E623)/2</f>
        <v>2.7</v>
      </c>
      <c r="E623" s="120">
        <f t="shared" si="45"/>
        <v>0.74207249878281389</v>
      </c>
      <c r="F623" s="120">
        <f t="shared" si="46"/>
        <v>5.279536631965228E-2</v>
      </c>
      <c r="G623" s="120">
        <f t="shared" si="47"/>
        <v>2.4946253</v>
      </c>
      <c r="H623" s="120">
        <f>0.001013*Constantes!$D$6/(0.622*G623)</f>
        <v>4.8416541767677235E-2</v>
      </c>
      <c r="I623" s="120">
        <f t="shared" si="48"/>
        <v>0.26346893607318966</v>
      </c>
      <c r="J623" s="120">
        <f t="shared" si="49"/>
        <v>8.0439211925573226E-2</v>
      </c>
      <c r="K623" s="120">
        <f>(Constantes!$D$12/0.8)*(Constantes!$D$7*J623^2+Constantes!$D$8*J623+Constantes!$D$9)</f>
        <v>10.539326118569972</v>
      </c>
      <c r="L623" s="120">
        <f>(Constantes!$D$12/0.8)*(0.00376*D623^2-0.0516*D623-6.967)</f>
        <v>-2.6545910999999993</v>
      </c>
      <c r="M623" s="12"/>
    </row>
    <row r="624" spans="2:13" ht="18.75" customHeight="1" x14ac:dyDescent="0.3">
      <c r="B624" s="11"/>
      <c r="C624" s="72">
        <v>619</v>
      </c>
      <c r="D624" s="63">
        <f>(Observaciones!D624+Observaciones!E624)/2</f>
        <v>3.8999999999999995</v>
      </c>
      <c r="E624" s="120">
        <f t="shared" si="45"/>
        <v>0.807880097862269</v>
      </c>
      <c r="F624" s="120">
        <f t="shared" si="46"/>
        <v>5.6906812005471159E-2</v>
      </c>
      <c r="G624" s="120">
        <f t="shared" si="47"/>
        <v>2.4917921000000001</v>
      </c>
      <c r="H624" s="120">
        <f>0.001013*Constantes!$D$6/(0.622*G624)</f>
        <v>4.847159200486844E-2</v>
      </c>
      <c r="I624" s="120">
        <f t="shared" si="48"/>
        <v>0.27306835890470815</v>
      </c>
      <c r="J624" s="120">
        <f t="shared" si="49"/>
        <v>7.3524533561754937E-2</v>
      </c>
      <c r="K624" s="120">
        <f>(Constantes!$D$12/0.8)*(Constantes!$D$7*J624^2+Constantes!$D$8*J624+Constantes!$D$9)</f>
        <v>10.573634447878309</v>
      </c>
      <c r="L624" s="120">
        <f>(Constantes!$D$12/0.8)*(0.00376*D624^2-0.0516*D624-6.967)</f>
        <v>-2.6666438999999995</v>
      </c>
      <c r="M624" s="12"/>
    </row>
    <row r="625" spans="2:13" ht="18.75" customHeight="1" x14ac:dyDescent="0.3">
      <c r="B625" s="11"/>
      <c r="C625" s="72">
        <v>620</v>
      </c>
      <c r="D625" s="63">
        <f>(Observaciones!D625+Observaciones!E625)/2</f>
        <v>2.2000000000000002</v>
      </c>
      <c r="E625" s="120">
        <f t="shared" si="45"/>
        <v>0.71608069080811831</v>
      </c>
      <c r="F625" s="120">
        <f t="shared" si="46"/>
        <v>5.1159098346532123E-2</v>
      </c>
      <c r="G625" s="120">
        <f t="shared" si="47"/>
        <v>2.4958057999999999</v>
      </c>
      <c r="H625" s="120">
        <f>0.001013*Constantes!$D$6/(0.622*G625)</f>
        <v>4.8393641056589561E-2</v>
      </c>
      <c r="I625" s="120">
        <f t="shared" si="48"/>
        <v>0.25943551155231137</v>
      </c>
      <c r="J625" s="120">
        <f t="shared" si="49"/>
        <v>6.6588068291853597E-2</v>
      </c>
      <c r="K625" s="120">
        <f>(Constantes!$D$12/0.8)*(Constantes!$D$7*J625^2+Constantes!$D$8*J625+Constantes!$D$9)</f>
        <v>10.607567361114073</v>
      </c>
      <c r="L625" s="120">
        <f>(Constantes!$D$12/0.8)*(0.00376*D625^2-0.0516*D625-6.967)</f>
        <v>-2.6483705999999994</v>
      </c>
      <c r="M625" s="12"/>
    </row>
    <row r="626" spans="2:13" ht="18.75" customHeight="1" x14ac:dyDescent="0.3">
      <c r="B626" s="11"/>
      <c r="C626" s="72">
        <v>621</v>
      </c>
      <c r="D626" s="63">
        <f>(Observaciones!D626+Observaciones!E626)/2</f>
        <v>0.79999999999999982</v>
      </c>
      <c r="E626" s="120">
        <f t="shared" si="45"/>
        <v>0.64752977093343578</v>
      </c>
      <c r="F626" s="120">
        <f t="shared" si="46"/>
        <v>4.6807225994908587E-2</v>
      </c>
      <c r="G626" s="120">
        <f t="shared" si="47"/>
        <v>2.4991111999999998</v>
      </c>
      <c r="H626" s="120">
        <f>0.001013*Constantes!$D$6/(0.622*G626)</f>
        <v>4.8329634164399872E-2</v>
      </c>
      <c r="I626" s="120">
        <f t="shared" si="48"/>
        <v>0.24805561021082459</v>
      </c>
      <c r="J626" s="120">
        <f t="shared" si="49"/>
        <v>5.9631871540228476E-2</v>
      </c>
      <c r="K626" s="120">
        <f>(Constantes!$D$12/0.8)*(Constantes!$D$7*J626^2+Constantes!$D$8*J626+Constantes!$D$9)</f>
        <v>10.641110455683121</v>
      </c>
      <c r="L626" s="120">
        <f>(Constantes!$D$12/0.8)*(0.00376*D626^2-0.0516*D626-6.967)</f>
        <v>-2.6272025999999995</v>
      </c>
      <c r="M626" s="12"/>
    </row>
    <row r="627" spans="2:13" ht="18.75" customHeight="1" x14ac:dyDescent="0.3">
      <c r="B627" s="11"/>
      <c r="C627" s="72">
        <v>622</v>
      </c>
      <c r="D627" s="63">
        <f>(Observaciones!D627+Observaciones!E627)/2</f>
        <v>1</v>
      </c>
      <c r="E627" s="120">
        <f t="shared" ref="E627:E690" si="50">EXP((16.78*D627-116.9)/(D627+237.3))</f>
        <v>0.65695308083782977</v>
      </c>
      <c r="F627" s="120">
        <f t="shared" ref="F627:F690" si="51">4098*E627/((D627+237.3)^2)</f>
        <v>4.7408719253218941E-2</v>
      </c>
      <c r="G627" s="120">
        <f t="shared" ref="G627:G690" si="52">2.501-0.002361*D627</f>
        <v>2.4986389999999998</v>
      </c>
      <c r="H627" s="120">
        <f>0.001013*Constantes!$D$6/(0.622*G627)</f>
        <v>4.8338767637963853E-2</v>
      </c>
      <c r="I627" s="120">
        <f t="shared" ref="I627:I690" si="53">IF(D627&gt;0,1.26*F627/(G627*(F627+H627)),0)</f>
        <v>0.24968811460036958</v>
      </c>
      <c r="J627" s="120">
        <f t="shared" ref="J627:J690" si="54">0.409*SIN(2*PI()*(C627-82)/365)</f>
        <v>5.2658004578105495E-2</v>
      </c>
      <c r="K627" s="120">
        <f>(Constantes!$D$12/0.8)*(Constantes!$D$7*J627^2+Constantes!$D$8*J627+Constantes!$D$9)</f>
        <v>10.674249864436177</v>
      </c>
      <c r="L627" s="120">
        <f>(Constantes!$D$12/0.8)*(0.00376*D627^2-0.0516*D627-6.967)</f>
        <v>-2.6305649999999994</v>
      </c>
      <c r="M627" s="12"/>
    </row>
    <row r="628" spans="2:13" ht="18.75" customHeight="1" x14ac:dyDescent="0.3">
      <c r="B628" s="11"/>
      <c r="C628" s="72">
        <v>623</v>
      </c>
      <c r="D628" s="63">
        <f>(Observaciones!D628+Observaciones!E628)/2</f>
        <v>2.5999999999999996</v>
      </c>
      <c r="E628" s="120">
        <f t="shared" si="50"/>
        <v>0.7368084973291994</v>
      </c>
      <c r="F628" s="120">
        <f t="shared" si="51"/>
        <v>5.2464565912729355E-2</v>
      </c>
      <c r="G628" s="120">
        <f t="shared" si="52"/>
        <v>2.4948614</v>
      </c>
      <c r="H628" s="120">
        <f>0.001013*Constantes!$D$6/(0.622*G628)</f>
        <v>4.8411959891701536E-2</v>
      </c>
      <c r="I628" s="120">
        <f t="shared" si="53"/>
        <v>0.26266371871166472</v>
      </c>
      <c r="J628" s="120">
        <f t="shared" si="54"/>
        <v>4.5668533912773222E-2</v>
      </c>
      <c r="K628" s="120">
        <f>(Constantes!$D$12/0.8)*(Constantes!$D$7*J628^2+Constantes!$D$8*J628+Constantes!$D$9)</f>
        <v>10.706972264433004</v>
      </c>
      <c r="L628" s="120">
        <f>(Constantes!$D$12/0.8)*(0.00376*D628^2-0.0516*D628-6.967)</f>
        <v>-2.6534033999999993</v>
      </c>
      <c r="M628" s="12"/>
    </row>
    <row r="629" spans="2:13" ht="18.75" customHeight="1" x14ac:dyDescent="0.3">
      <c r="B629" s="11"/>
      <c r="C629" s="72">
        <v>624</v>
      </c>
      <c r="D629" s="63">
        <f>(Observaciones!D629+Observaciones!E629)/2</f>
        <v>1.5</v>
      </c>
      <c r="E629" s="120">
        <f t="shared" si="50"/>
        <v>0.6810435817226459</v>
      </c>
      <c r="F629" s="120">
        <f t="shared" si="51"/>
        <v>4.8941605674579676E-2</v>
      </c>
      <c r="G629" s="120">
        <f t="shared" si="52"/>
        <v>2.4974585</v>
      </c>
      <c r="H629" s="120">
        <f>0.001013*Constantes!$D$6/(0.622*G629)</f>
        <v>4.8361616432126636E-2</v>
      </c>
      <c r="I629" s="120">
        <f t="shared" si="53"/>
        <v>0.25376005314046418</v>
      </c>
      <c r="J629" s="120">
        <f t="shared" si="54"/>
        <v>3.8665530675234899E-2</v>
      </c>
      <c r="K629" s="120">
        <f>(Constantes!$D$12/0.8)*(Constantes!$D$7*J629^2+Constantes!$D$8*J629+Constantes!$D$9)</f>
        <v>10.739264885042022</v>
      </c>
      <c r="L629" s="120">
        <f>(Constantes!$D$12/0.8)*(0.00376*D629^2-0.0516*D629-6.967)</f>
        <v>-2.6384774999999996</v>
      </c>
      <c r="M629" s="12"/>
    </row>
    <row r="630" spans="2:13" ht="18.75" customHeight="1" x14ac:dyDescent="0.3">
      <c r="B630" s="11"/>
      <c r="C630" s="72">
        <v>625</v>
      </c>
      <c r="D630" s="63">
        <f>(Observaciones!D630+Observaciones!E630)/2</f>
        <v>-9.9999999999999645E-2</v>
      </c>
      <c r="E630" s="120">
        <f t="shared" si="50"/>
        <v>0.60658691727307723</v>
      </c>
      <c r="F630" s="120">
        <f t="shared" si="51"/>
        <v>4.4181008388070736E-2</v>
      </c>
      <c r="G630" s="120">
        <f t="shared" si="52"/>
        <v>2.5012360999999999</v>
      </c>
      <c r="H630" s="120">
        <f>0.001013*Constantes!$D$6/(0.622*G630)</f>
        <v>4.8288576209240847E-2</v>
      </c>
      <c r="I630" s="120">
        <f t="shared" si="53"/>
        <v>0</v>
      </c>
      <c r="J630" s="120">
        <f t="shared" si="54"/>
        <v>3.1651070006486287E-2</v>
      </c>
      <c r="K630" s="120">
        <f>(Constantes!$D$12/0.8)*(Constantes!$D$7*J630^2+Constantes!$D$8*J630+Constantes!$D$9)</f>
        <v>10.771115515368169</v>
      </c>
      <c r="L630" s="120">
        <f>(Constantes!$D$12/0.8)*(0.00376*D630^2-0.0516*D630-6.967)</f>
        <v>-2.6106758999999995</v>
      </c>
      <c r="M630" s="12"/>
    </row>
    <row r="631" spans="2:13" ht="18.75" customHeight="1" x14ac:dyDescent="0.3">
      <c r="B631" s="11"/>
      <c r="C631" s="72">
        <v>626</v>
      </c>
      <c r="D631" s="63">
        <f>(Observaciones!D631+Observaciones!E631)/2</f>
        <v>-1.1000000000000005</v>
      </c>
      <c r="E631" s="120">
        <f t="shared" si="50"/>
        <v>0.56379464466864282</v>
      </c>
      <c r="F631" s="120">
        <f t="shared" si="51"/>
        <v>4.1412658761108494E-2</v>
      </c>
      <c r="G631" s="120">
        <f t="shared" si="52"/>
        <v>2.5035970999999999</v>
      </c>
      <c r="H631" s="120">
        <f>0.001013*Constantes!$D$6/(0.622*G631)</f>
        <v>4.8243038000065727E-2</v>
      </c>
      <c r="I631" s="120">
        <f t="shared" si="53"/>
        <v>0</v>
      </c>
      <c r="J631" s="120">
        <f t="shared" si="54"/>
        <v>2.4627230442609446E-2</v>
      </c>
      <c r="K631" s="120">
        <f>(Constantes!$D$12/0.8)*(Constantes!$D$7*J631^2+Constantes!$D$8*J631+Constantes!$D$9)</f>
        <v>10.802512511002407</v>
      </c>
      <c r="L631" s="120">
        <f>(Constantes!$D$12/0.8)*(0.00376*D631^2-0.0516*D631-6.967)</f>
        <v>-2.5896338999999995</v>
      </c>
      <c r="M631" s="12"/>
    </row>
    <row r="632" spans="2:13" ht="18.75" customHeight="1" x14ac:dyDescent="0.3">
      <c r="B632" s="11"/>
      <c r="C632" s="72">
        <v>627</v>
      </c>
      <c r="D632" s="63">
        <f>(Observaciones!D632+Observaciones!E632)/2</f>
        <v>-0.5</v>
      </c>
      <c r="E632" s="120">
        <f t="shared" si="50"/>
        <v>0.58913714196454248</v>
      </c>
      <c r="F632" s="120">
        <f t="shared" si="51"/>
        <v>4.3055135616117041E-2</v>
      </c>
      <c r="G632" s="120">
        <f t="shared" si="52"/>
        <v>2.5021804999999997</v>
      </c>
      <c r="H632" s="120">
        <f>0.001013*Constantes!$D$6/(0.622*G632)</f>
        <v>4.8270350613057039E-2</v>
      </c>
      <c r="I632" s="120">
        <f t="shared" si="53"/>
        <v>0</v>
      </c>
      <c r="J632" s="120">
        <f t="shared" si="54"/>
        <v>1.7596093298853293E-2</v>
      </c>
      <c r="K632" s="120">
        <f>(Constantes!$D$12/0.8)*(Constantes!$D$7*J632^2+Constantes!$D$8*J632+Constantes!$D$9)</f>
        <v>10.833444800087221</v>
      </c>
      <c r="L632" s="120">
        <f>(Constantes!$D$12/0.8)*(0.00376*D632^2-0.0516*D632-6.967)</f>
        <v>-2.6025974999999995</v>
      </c>
      <c r="M632" s="12"/>
    </row>
    <row r="633" spans="2:13" ht="18.75" customHeight="1" x14ac:dyDescent="0.3">
      <c r="B633" s="11"/>
      <c r="C633" s="72">
        <v>628</v>
      </c>
      <c r="D633" s="63">
        <f>(Observaciones!D633+Observaciones!E633)/2</f>
        <v>1.0999999999999996</v>
      </c>
      <c r="E633" s="120">
        <f t="shared" si="50"/>
        <v>0.66171002192942541</v>
      </c>
      <c r="F633" s="120">
        <f t="shared" si="51"/>
        <v>4.7711949733872931E-2</v>
      </c>
      <c r="G633" s="120">
        <f t="shared" si="52"/>
        <v>2.4984028999999999</v>
      </c>
      <c r="H633" s="120">
        <f>0.001013*Constantes!$D$6/(0.622*G633)</f>
        <v>4.8343335669420791E-2</v>
      </c>
      <c r="I633" s="120">
        <f t="shared" si="53"/>
        <v>0.25050359756068624</v>
      </c>
      <c r="J633" s="120">
        <f t="shared" si="54"/>
        <v>1.0559742052897166E-2</v>
      </c>
      <c r="K633" s="120">
        <f>(Constantes!$D$12/0.8)*(Constantes!$D$7*J633^2+Constantes!$D$8*J633+Constantes!$D$9)</f>
        <v>10.863901888693183</v>
      </c>
      <c r="L633" s="120">
        <f>(Constantes!$D$12/0.8)*(0.00376*D633^2-0.0516*D633-6.967)</f>
        <v>-2.6322038999999995</v>
      </c>
      <c r="M633" s="12"/>
    </row>
    <row r="634" spans="2:13" ht="18.75" customHeight="1" x14ac:dyDescent="0.3">
      <c r="B634" s="11"/>
      <c r="C634" s="72">
        <v>629</v>
      </c>
      <c r="D634" s="63">
        <f>(Observaciones!D634+Observaciones!E634)/2</f>
        <v>1.7999999999999989</v>
      </c>
      <c r="E634" s="120">
        <f t="shared" si="50"/>
        <v>0.69586955492486924</v>
      </c>
      <c r="F634" s="120">
        <f t="shared" si="51"/>
        <v>4.9881630142067215E-2</v>
      </c>
      <c r="G634" s="120">
        <f t="shared" si="52"/>
        <v>2.4967501999999997</v>
      </c>
      <c r="H634" s="120">
        <f>0.001013*Constantes!$D$6/(0.622*G634)</f>
        <v>4.8375336079738519E-2</v>
      </c>
      <c r="I634" s="120">
        <f t="shared" si="53"/>
        <v>0.25619623248758888</v>
      </c>
      <c r="J634" s="120">
        <f t="shared" si="54"/>
        <v>3.5202617274735963E-3</v>
      </c>
      <c r="K634" s="120">
        <f>(Constantes!$D$12/0.8)*(Constantes!$D$7*J634^2+Constantes!$D$8*J634+Constantes!$D$9)</f>
        <v>10.89387386550248</v>
      </c>
      <c r="L634" s="120">
        <f>(Constantes!$D$12/0.8)*(0.00376*D634^2-0.0516*D634-6.967)</f>
        <v>-2.6428865999999993</v>
      </c>
      <c r="M634" s="12"/>
    </row>
    <row r="635" spans="2:13" ht="18.75" customHeight="1" x14ac:dyDescent="0.3">
      <c r="B635" s="11"/>
      <c r="C635" s="72">
        <v>630</v>
      </c>
      <c r="D635" s="63">
        <f>(Observaciones!D635+Observaciones!E635)/2</f>
        <v>2.5999999999999996</v>
      </c>
      <c r="E635" s="120">
        <f t="shared" si="50"/>
        <v>0.7368084973291994</v>
      </c>
      <c r="F635" s="120">
        <f t="shared" si="51"/>
        <v>5.2464565912729355E-2</v>
      </c>
      <c r="G635" s="120">
        <f t="shared" si="52"/>
        <v>2.4948614</v>
      </c>
      <c r="H635" s="120">
        <f>0.001013*Constantes!$D$6/(0.622*G635)</f>
        <v>4.8411959891701536E-2</v>
      </c>
      <c r="I635" s="120">
        <f t="shared" si="53"/>
        <v>0.26266371871166472</v>
      </c>
      <c r="J635" s="120">
        <f t="shared" si="54"/>
        <v>-3.5202617274732954E-3</v>
      </c>
      <c r="K635" s="120">
        <f>(Constantes!$D$12/0.8)*(Constantes!$D$7*J635^2+Constantes!$D$8*J635+Constantes!$D$9)</f>
        <v>10.923351405796224</v>
      </c>
      <c r="L635" s="120">
        <f>(Constantes!$D$12/0.8)*(0.00376*D635^2-0.0516*D635-6.967)</f>
        <v>-2.6534033999999993</v>
      </c>
      <c r="M635" s="12"/>
    </row>
    <row r="636" spans="2:13" ht="18.75" customHeight="1" x14ac:dyDescent="0.3">
      <c r="B636" s="11"/>
      <c r="C636" s="72">
        <v>631</v>
      </c>
      <c r="D636" s="63">
        <f>(Observaciones!D636+Observaciones!E636)/2</f>
        <v>5.3999999999999995</v>
      </c>
      <c r="E636" s="120">
        <f t="shared" si="50"/>
        <v>0.89734507498222005</v>
      </c>
      <c r="F636" s="120">
        <f t="shared" si="51"/>
        <v>6.2429791566432663E-2</v>
      </c>
      <c r="G636" s="120">
        <f t="shared" si="52"/>
        <v>2.4882505999999998</v>
      </c>
      <c r="H636" s="120">
        <f>0.001013*Constantes!$D$6/(0.622*G636)</f>
        <v>4.8540581094265331E-2</v>
      </c>
      <c r="I636" s="120">
        <f t="shared" si="53"/>
        <v>0.28487954572282553</v>
      </c>
      <c r="J636" s="120">
        <f t="shared" si="54"/>
        <v>-1.0559742052896866E-2</v>
      </c>
      <c r="K636" s="120">
        <f>(Constantes!$D$12/0.8)*(Constantes!$D$7*J636^2+Constantes!$D$8*J636+Constantes!$D$9)</f>
        <v>10.952325774743048</v>
      </c>
      <c r="L636" s="120">
        <f>(Constantes!$D$12/0.8)*(0.00376*D636^2-0.0516*D636-6.967)</f>
        <v>-2.6759993999999998</v>
      </c>
      <c r="M636" s="12"/>
    </row>
    <row r="637" spans="2:13" ht="18.75" customHeight="1" x14ac:dyDescent="0.3">
      <c r="B637" s="11"/>
      <c r="C637" s="72">
        <v>632</v>
      </c>
      <c r="D637" s="63">
        <f>(Observaciones!D637+Observaciones!E637)/2</f>
        <v>2.1000000000000005</v>
      </c>
      <c r="E637" s="120">
        <f t="shared" si="50"/>
        <v>0.7109799060501435</v>
      </c>
      <c r="F637" s="120">
        <f t="shared" si="51"/>
        <v>5.0837125796136959E-2</v>
      </c>
      <c r="G637" s="120">
        <f t="shared" si="52"/>
        <v>2.4960418999999998</v>
      </c>
      <c r="H637" s="120">
        <f>0.001013*Constantes!$D$6/(0.622*G637)</f>
        <v>4.8389063513779293E-2</v>
      </c>
      <c r="I637" s="120">
        <f t="shared" si="53"/>
        <v>0.25862669464296723</v>
      </c>
      <c r="J637" s="120">
        <f t="shared" si="54"/>
        <v>-1.7596093298852991E-2</v>
      </c>
      <c r="K637" s="120">
        <f>(Constantes!$D$12/0.8)*(Constantes!$D$7*J637^2+Constantes!$D$8*J637+Constantes!$D$9)</f>
        <v>10.980788829987432</v>
      </c>
      <c r="L637" s="120">
        <f>(Constantes!$D$12/0.8)*(0.00376*D637^2-0.0516*D637-6.967)</f>
        <v>-2.6470418999999996</v>
      </c>
      <c r="M637" s="12"/>
    </row>
    <row r="638" spans="2:13" ht="18.75" customHeight="1" x14ac:dyDescent="0.3">
      <c r="B638" s="11"/>
      <c r="C638" s="72">
        <v>633</v>
      </c>
      <c r="D638" s="63">
        <f>(Observaciones!D638+Observaciones!E638)/2</f>
        <v>2</v>
      </c>
      <c r="E638" s="120">
        <f t="shared" si="50"/>
        <v>0.70591123759610253</v>
      </c>
      <c r="F638" s="120">
        <f t="shared" si="51"/>
        <v>5.0516895403570836E-2</v>
      </c>
      <c r="G638" s="120">
        <f t="shared" si="52"/>
        <v>2.4962779999999998</v>
      </c>
      <c r="H638" s="120">
        <f>0.001013*Constantes!$D$6/(0.622*G638)</f>
        <v>4.8384486836864471E-2</v>
      </c>
      <c r="I638" s="120">
        <f t="shared" si="53"/>
        <v>0.25781719970899042</v>
      </c>
      <c r="J638" s="120">
        <f t="shared" si="54"/>
        <v>-2.4627230442609144E-2</v>
      </c>
      <c r="K638" s="120">
        <f>(Constantes!$D$12/0.8)*(Constantes!$D$7*J638^2+Constantes!$D$8*J638+Constantes!$D$9)</f>
        <v>11.008733023536951</v>
      </c>
      <c r="L638" s="120">
        <f>(Constantes!$D$12/0.8)*(0.00376*D638^2-0.0516*D638-6.967)</f>
        <v>-2.6456849999999994</v>
      </c>
      <c r="M638" s="12"/>
    </row>
    <row r="639" spans="2:13" ht="18.75" customHeight="1" x14ac:dyDescent="0.3">
      <c r="B639" s="11"/>
      <c r="C639" s="72">
        <v>634</v>
      </c>
      <c r="D639" s="63">
        <f>(Observaciones!D639+Observaciones!E639)/2</f>
        <v>2.5999999999999996</v>
      </c>
      <c r="E639" s="120">
        <f t="shared" si="50"/>
        <v>0.7368084973291994</v>
      </c>
      <c r="F639" s="120">
        <f t="shared" si="51"/>
        <v>5.2464565912729355E-2</v>
      </c>
      <c r="G639" s="120">
        <f t="shared" si="52"/>
        <v>2.4948614</v>
      </c>
      <c r="H639" s="120">
        <f>0.001013*Constantes!$D$6/(0.622*G639)</f>
        <v>4.8411959891701536E-2</v>
      </c>
      <c r="I639" s="120">
        <f t="shared" si="53"/>
        <v>0.26266371871166472</v>
      </c>
      <c r="J639" s="120">
        <f t="shared" si="54"/>
        <v>-3.1651070006485989E-2</v>
      </c>
      <c r="K639" s="120">
        <f>(Constantes!$D$12/0.8)*(Constantes!$D$7*J639^2+Constantes!$D$8*J639+Constantes!$D$9)</f>
        <v>11.036151402948585</v>
      </c>
      <c r="L639" s="120">
        <f>(Constantes!$D$12/0.8)*(0.00376*D639^2-0.0516*D639-6.967)</f>
        <v>-2.6534033999999993</v>
      </c>
      <c r="M639" s="12"/>
    </row>
    <row r="640" spans="2:13" ht="18.75" customHeight="1" x14ac:dyDescent="0.3">
      <c r="B640" s="11"/>
      <c r="C640" s="72">
        <v>635</v>
      </c>
      <c r="D640" s="63">
        <f>(Observaciones!D640+Observaciones!E640)/2</f>
        <v>2.5</v>
      </c>
      <c r="E640" s="120">
        <f t="shared" si="50"/>
        <v>0.73157749317928888</v>
      </c>
      <c r="F640" s="120">
        <f t="shared" si="51"/>
        <v>5.2135546772865443E-2</v>
      </c>
      <c r="G640" s="120">
        <f t="shared" si="52"/>
        <v>2.4950975</v>
      </c>
      <c r="H640" s="120">
        <f>0.001013*Constantes!$D$6/(0.622*G640)</f>
        <v>4.8407378882851008E-2</v>
      </c>
      <c r="I640" s="120">
        <f t="shared" si="53"/>
        <v>0.26185775380339843</v>
      </c>
      <c r="J640" s="120">
        <f t="shared" si="54"/>
        <v>-3.8665530675233872E-2</v>
      </c>
      <c r="K640" s="120">
        <f>(Constantes!$D$12/0.8)*(Constantes!$D$7*J640^2+Constantes!$D$8*J640+Constantes!$D$9)</f>
        <v>11.063037611814876</v>
      </c>
      <c r="L640" s="120">
        <f>(Constantes!$D$12/0.8)*(0.00376*D640^2-0.0516*D640-6.967)</f>
        <v>-2.6521874999999997</v>
      </c>
      <c r="M640" s="12"/>
    </row>
    <row r="641" spans="2:13" ht="18.75" customHeight="1" x14ac:dyDescent="0.3">
      <c r="B641" s="11"/>
      <c r="C641" s="72">
        <v>636</v>
      </c>
      <c r="D641" s="63">
        <f>(Observaciones!D641+Observaciones!E641)/2</f>
        <v>2.5</v>
      </c>
      <c r="E641" s="120">
        <f t="shared" si="50"/>
        <v>0.73157749317928888</v>
      </c>
      <c r="F641" s="120">
        <f t="shared" si="51"/>
        <v>5.2135546772865443E-2</v>
      </c>
      <c r="G641" s="120">
        <f t="shared" si="52"/>
        <v>2.4950975</v>
      </c>
      <c r="H641" s="120">
        <f>0.001013*Constantes!$D$6/(0.622*G641)</f>
        <v>4.8407378882851008E-2</v>
      </c>
      <c r="I641" s="120">
        <f t="shared" si="53"/>
        <v>0.26185775380339843</v>
      </c>
      <c r="J641" s="120">
        <f t="shared" si="54"/>
        <v>-4.5668533912772917E-2</v>
      </c>
      <c r="K641" s="120">
        <f>(Constantes!$D$12/0.8)*(Constantes!$D$7*J641^2+Constantes!$D$8*J641+Constantes!$D$9)</f>
        <v>11.089385889551766</v>
      </c>
      <c r="L641" s="120">
        <f>(Constantes!$D$12/0.8)*(0.00376*D641^2-0.0516*D641-6.967)</f>
        <v>-2.6521874999999997</v>
      </c>
      <c r="M641" s="12"/>
    </row>
    <row r="642" spans="2:13" ht="18.75" customHeight="1" x14ac:dyDescent="0.3">
      <c r="B642" s="11"/>
      <c r="C642" s="72">
        <v>637</v>
      </c>
      <c r="D642" s="63">
        <f>(Observaciones!D642+Observaciones!E642)/2</f>
        <v>2.9000000000000004</v>
      </c>
      <c r="E642" s="120">
        <f t="shared" si="50"/>
        <v>0.75270020861695863</v>
      </c>
      <c r="F642" s="120">
        <f t="shared" si="51"/>
        <v>5.3462342561331699E-2</v>
      </c>
      <c r="G642" s="120">
        <f t="shared" si="52"/>
        <v>2.4941530999999997</v>
      </c>
      <c r="H642" s="120">
        <f>0.001013*Constantes!$D$6/(0.622*G642)</f>
        <v>4.8425708121989125E-2</v>
      </c>
      <c r="I642" s="120">
        <f t="shared" si="53"/>
        <v>0.26507707366672184</v>
      </c>
      <c r="J642" s="120">
        <f t="shared" si="54"/>
        <v>-5.2658004578105919E-2</v>
      </c>
      <c r="K642" s="120">
        <f>(Constantes!$D$12/0.8)*(Constantes!$D$7*J642^2+Constantes!$D$8*J642+Constantes!$D$9)</f>
        <v>11.115191070490564</v>
      </c>
      <c r="L642" s="120">
        <f>(Constantes!$D$12/0.8)*(0.00376*D642^2-0.0516*D642-6.967)</f>
        <v>-2.6568818999999997</v>
      </c>
      <c r="M642" s="12"/>
    </row>
    <row r="643" spans="2:13" ht="18.75" customHeight="1" x14ac:dyDescent="0.3">
      <c r="B643" s="11"/>
      <c r="C643" s="72">
        <v>638</v>
      </c>
      <c r="D643" s="63">
        <f>(Observaciones!D643+Observaciones!E643)/2</f>
        <v>0.90000000000000036</v>
      </c>
      <c r="E643" s="120">
        <f t="shared" si="50"/>
        <v>0.65222638567169222</v>
      </c>
      <c r="F643" s="120">
        <f t="shared" si="51"/>
        <v>4.7107147160987607E-2</v>
      </c>
      <c r="G643" s="120">
        <f t="shared" si="52"/>
        <v>2.4988750999999998</v>
      </c>
      <c r="H643" s="120">
        <f>0.001013*Constantes!$D$6/(0.622*G643)</f>
        <v>4.8334200469705095E-2</v>
      </c>
      <c r="I643" s="120">
        <f t="shared" si="53"/>
        <v>0.24887211380762059</v>
      </c>
      <c r="J643" s="120">
        <f t="shared" si="54"/>
        <v>-5.9631871540228892E-2</v>
      </c>
      <c r="K643" s="120">
        <f>(Constantes!$D$12/0.8)*(Constantes!$D$7*J643^2+Constantes!$D$8*J643+Constantes!$D$9)</f>
        <v>11.140448582277484</v>
      </c>
      <c r="L643" s="120">
        <f>(Constantes!$D$12/0.8)*(0.00376*D643^2-0.0516*D643-6.967)</f>
        <v>-2.6288978999999997</v>
      </c>
      <c r="M643" s="12"/>
    </row>
    <row r="644" spans="2:13" ht="18.75" customHeight="1" x14ac:dyDescent="0.3">
      <c r="B644" s="11"/>
      <c r="C644" s="72">
        <v>639</v>
      </c>
      <c r="D644" s="63">
        <f>(Observaciones!D644+Observaciones!E644)/2</f>
        <v>2.6000000000000005</v>
      </c>
      <c r="E644" s="120">
        <f t="shared" si="50"/>
        <v>0.73680849732919951</v>
      </c>
      <c r="F644" s="120">
        <f t="shared" si="51"/>
        <v>5.2464565912729362E-2</v>
      </c>
      <c r="G644" s="120">
        <f t="shared" si="52"/>
        <v>2.4948614</v>
      </c>
      <c r="H644" s="120">
        <f>0.001013*Constantes!$D$6/(0.622*G644)</f>
        <v>4.8411959891701536E-2</v>
      </c>
      <c r="I644" s="120">
        <f t="shared" si="53"/>
        <v>0.26266371871166466</v>
      </c>
      <c r="J644" s="120">
        <f t="shared" si="54"/>
        <v>-6.6588068291853306E-2</v>
      </c>
      <c r="K644" s="120">
        <f>(Constantes!$D$12/0.8)*(Constantes!$D$7*J644^2+Constantes!$D$8*J644+Constantes!$D$9)</f>
        <v>11.165154443584907</v>
      </c>
      <c r="L644" s="120">
        <f>(Constantes!$D$12/0.8)*(0.00376*D644^2-0.0516*D644-6.967)</f>
        <v>-2.6534033999999993</v>
      </c>
      <c r="M644" s="12"/>
    </row>
    <row r="645" spans="2:13" ht="18.75" customHeight="1" x14ac:dyDescent="0.3">
      <c r="B645" s="11"/>
      <c r="C645" s="72">
        <v>640</v>
      </c>
      <c r="D645" s="63">
        <f>(Observaciones!D645+Observaciones!E645)/2</f>
        <v>4.1999999999999993</v>
      </c>
      <c r="E645" s="120">
        <f t="shared" si="50"/>
        <v>0.82511551517269466</v>
      </c>
      <c r="F645" s="120">
        <f t="shared" si="51"/>
        <v>5.797655922358453E-2</v>
      </c>
      <c r="G645" s="120">
        <f t="shared" si="52"/>
        <v>2.4910837999999997</v>
      </c>
      <c r="H645" s="120">
        <f>0.001013*Constantes!$D$6/(0.622*G645)</f>
        <v>4.8485374129988865E-2</v>
      </c>
      <c r="I645" s="120">
        <f t="shared" si="53"/>
        <v>0.27544842685092108</v>
      </c>
      <c r="J645" s="120">
        <f t="shared" si="54"/>
        <v>-7.3524533561754646E-2</v>
      </c>
      <c r="K645" s="120">
        <f>(Constantes!$D$12/0.8)*(Constantes!$D$7*J645^2+Constantes!$D$8*J645+Constantes!$D$9)</f>
        <v>11.189305261139355</v>
      </c>
      <c r="L645" s="120">
        <f>(Constantes!$D$12/0.8)*(0.00376*D645^2-0.0516*D645-6.967)</f>
        <v>-2.6690225999999995</v>
      </c>
      <c r="M645" s="12"/>
    </row>
    <row r="646" spans="2:13" ht="18.75" customHeight="1" x14ac:dyDescent="0.3">
      <c r="B646" s="11"/>
      <c r="C646" s="72">
        <v>641</v>
      </c>
      <c r="D646" s="63">
        <f>(Observaciones!D646+Observaciones!E646)/2</f>
        <v>4.1999999999999993</v>
      </c>
      <c r="E646" s="120">
        <f t="shared" si="50"/>
        <v>0.82511551517269466</v>
      </c>
      <c r="F646" s="120">
        <f t="shared" si="51"/>
        <v>5.797655922358453E-2</v>
      </c>
      <c r="G646" s="120">
        <f t="shared" si="52"/>
        <v>2.4910837999999997</v>
      </c>
      <c r="H646" s="120">
        <f>0.001013*Constantes!$D$6/(0.622*G646)</f>
        <v>4.8485374129988865E-2</v>
      </c>
      <c r="I646" s="120">
        <f t="shared" si="53"/>
        <v>0.27544842685092108</v>
      </c>
      <c r="J646" s="120">
        <f t="shared" si="54"/>
        <v>-8.0439211925572934E-2</v>
      </c>
      <c r="K646" s="120">
        <f>(Constantes!$D$12/0.8)*(Constantes!$D$7*J646^2+Constantes!$D$8*J646+Constantes!$D$9)</f>
        <v>11.21289822607201</v>
      </c>
      <c r="L646" s="120">
        <f>(Constantes!$D$12/0.8)*(0.00376*D646^2-0.0516*D646-6.967)</f>
        <v>-2.6690225999999995</v>
      </c>
      <c r="M646" s="12"/>
    </row>
    <row r="647" spans="2:13" ht="18.75" customHeight="1" x14ac:dyDescent="0.3">
      <c r="B647" s="11"/>
      <c r="C647" s="72">
        <v>642</v>
      </c>
      <c r="D647" s="63">
        <f>(Observaciones!D647+Observaciones!E647)/2</f>
        <v>3.9999999999999996</v>
      </c>
      <c r="E647" s="120">
        <f t="shared" si="50"/>
        <v>0.81358960360034516</v>
      </c>
      <c r="F647" s="120">
        <f t="shared" si="51"/>
        <v>5.7261497382928642E-2</v>
      </c>
      <c r="G647" s="120">
        <f t="shared" si="52"/>
        <v>2.4915560000000001</v>
      </c>
      <c r="H647" s="120">
        <f>0.001013*Constantes!$D$6/(0.622*G647)</f>
        <v>4.8476185175911901E-2</v>
      </c>
      <c r="I647" s="120">
        <f t="shared" si="53"/>
        <v>0.27386264930652221</v>
      </c>
      <c r="J647" s="120">
        <f t="shared" si="54"/>
        <v>-8.7330054414876596E-2</v>
      </c>
      <c r="K647" s="120">
        <f>(Constantes!$D$12/0.8)*(Constantes!$D$7*J647^2+Constantes!$D$8*J647+Constantes!$D$9)</f>
        <v>11.235931109598315</v>
      </c>
      <c r="L647" s="120">
        <f>(Constantes!$D$12/0.8)*(0.00376*D647^2-0.0516*D647-6.967)</f>
        <v>-2.6674649999999995</v>
      </c>
      <c r="M647" s="12"/>
    </row>
    <row r="648" spans="2:13" ht="18.75" customHeight="1" x14ac:dyDescent="0.3">
      <c r="B648" s="11"/>
      <c r="C648" s="72">
        <v>643</v>
      </c>
      <c r="D648" s="63">
        <f>(Observaciones!D648+Observaciones!E648)/2</f>
        <v>3.3999999999999995</v>
      </c>
      <c r="E648" s="120">
        <f t="shared" si="50"/>
        <v>0.7798595322295131</v>
      </c>
      <c r="F648" s="120">
        <f t="shared" si="51"/>
        <v>5.5161511563378181E-2</v>
      </c>
      <c r="G648" s="120">
        <f t="shared" si="52"/>
        <v>2.4929725999999999</v>
      </c>
      <c r="H648" s="120">
        <f>0.001013*Constantes!$D$6/(0.622*G648)</f>
        <v>4.8448639199706552E-2</v>
      </c>
      <c r="I648" s="120">
        <f t="shared" si="53"/>
        <v>0.26908339137615267</v>
      </c>
      <c r="J648" s="120">
        <f t="shared" si="54"/>
        <v>-9.4195019124320198E-2</v>
      </c>
      <c r="K648" s="120">
        <f>(Constantes!$D$12/0.8)*(Constantes!$D$7*J648^2+Constantes!$D$8*J648+Constantes!$D$9)</f>
        <v>11.258402258034154</v>
      </c>
      <c r="L648" s="120">
        <f>(Constantes!$D$12/0.8)*(0.00376*D648^2-0.0516*D648-6.967)</f>
        <v>-2.6621153999999994</v>
      </c>
      <c r="M648" s="12"/>
    </row>
    <row r="649" spans="2:13" ht="18.75" customHeight="1" x14ac:dyDescent="0.3">
      <c r="B649" s="11"/>
      <c r="C649" s="72">
        <v>644</v>
      </c>
      <c r="D649" s="63">
        <f>(Observaciones!D649+Observaciones!E649)/2</f>
        <v>6.7</v>
      </c>
      <c r="E649" s="120">
        <f t="shared" si="50"/>
        <v>0.98183101730388156</v>
      </c>
      <c r="F649" s="120">
        <f t="shared" si="51"/>
        <v>6.7581690219552987E-2</v>
      </c>
      <c r="G649" s="120">
        <f t="shared" si="52"/>
        <v>2.4851812999999998</v>
      </c>
      <c r="H649" s="120">
        <f>0.001013*Constantes!$D$6/(0.622*G649)</f>
        <v>4.8600530686495329E-2</v>
      </c>
      <c r="I649" s="120">
        <f t="shared" si="53"/>
        <v>0.29491838247160718</v>
      </c>
      <c r="J649" s="120">
        <f t="shared" si="54"/>
        <v>-0.10103207181670225</v>
      </c>
      <c r="K649" s="120">
        <f>(Constantes!$D$12/0.8)*(Constantes!$D$7*J649^2+Constantes!$D$8*J649+Constantes!$D$9)</f>
        <v>11.28031058715665</v>
      </c>
      <c r="L649" s="120">
        <f>(Constantes!$D$12/0.8)*(0.00376*D649^2-0.0516*D649-6.967)</f>
        <v>-2.6789750999999993</v>
      </c>
      <c r="M649" s="12"/>
    </row>
    <row r="650" spans="2:13" ht="18.75" customHeight="1" x14ac:dyDescent="0.3">
      <c r="B650" s="11"/>
      <c r="C650" s="72">
        <v>645</v>
      </c>
      <c r="D650" s="63">
        <f>(Observaciones!D650+Observaciones!E650)/2</f>
        <v>4.0999999999999996</v>
      </c>
      <c r="E650" s="120">
        <f t="shared" si="50"/>
        <v>0.81933467941139548</v>
      </c>
      <c r="F650" s="120">
        <f t="shared" si="51"/>
        <v>5.7618077031797714E-2</v>
      </c>
      <c r="G650" s="120">
        <f t="shared" si="52"/>
        <v>2.4913198999999997</v>
      </c>
      <c r="H650" s="120">
        <f>0.001013*Constantes!$D$6/(0.622*G650)</f>
        <v>4.8480779217536206E-2</v>
      </c>
      <c r="I650" s="120">
        <f t="shared" si="53"/>
        <v>0.27465600940603546</v>
      </c>
      <c r="J650" s="120">
        <f t="shared" si="54"/>
        <v>-0.10783918652575504</v>
      </c>
      <c r="K650" s="120">
        <f>(Constantes!$D$12/0.8)*(Constantes!$D$7*J650^2+Constantes!$D$8*J650+Constantes!$D$9)</f>
        <v>11.301655575918602</v>
      </c>
      <c r="L650" s="120">
        <f>(Constantes!$D$12/0.8)*(0.00376*D650^2-0.0516*D650-6.967)</f>
        <v>-2.6682578999999995</v>
      </c>
      <c r="M650" s="12"/>
    </row>
    <row r="651" spans="2:13" ht="18.75" customHeight="1" x14ac:dyDescent="0.3">
      <c r="B651" s="11"/>
      <c r="C651" s="72">
        <v>646</v>
      </c>
      <c r="D651" s="63">
        <f>(Observaciones!D651+Observaciones!E651)/2</f>
        <v>2.5</v>
      </c>
      <c r="E651" s="120">
        <f t="shared" si="50"/>
        <v>0.73157749317928888</v>
      </c>
      <c r="F651" s="120">
        <f t="shared" si="51"/>
        <v>5.2135546772865443E-2</v>
      </c>
      <c r="G651" s="120">
        <f t="shared" si="52"/>
        <v>2.4950975</v>
      </c>
      <c r="H651" s="120">
        <f>0.001013*Constantes!$D$6/(0.622*G651)</f>
        <v>4.8407378882851008E-2</v>
      </c>
      <c r="I651" s="120">
        <f t="shared" si="53"/>
        <v>0.26185775380339843</v>
      </c>
      <c r="J651" s="120">
        <f t="shared" si="54"/>
        <v>-0.11461434615647928</v>
      </c>
      <c r="K651" s="120">
        <f>(Constantes!$D$12/0.8)*(Constantes!$D$7*J651^2+Constantes!$D$8*J651+Constantes!$D$9)</f>
        <v>11.322437259526218</v>
      </c>
      <c r="L651" s="120">
        <f>(Constantes!$D$12/0.8)*(0.00376*D651^2-0.0516*D651-6.967)</f>
        <v>-2.6521874999999997</v>
      </c>
      <c r="M651" s="12"/>
    </row>
    <row r="652" spans="2:13" ht="18.75" customHeight="1" x14ac:dyDescent="0.3">
      <c r="B652" s="11"/>
      <c r="C652" s="72">
        <v>647</v>
      </c>
      <c r="D652" s="63">
        <f>(Observaciones!D652+Observaciones!E652)/2</f>
        <v>2.9000000000000004</v>
      </c>
      <c r="E652" s="120">
        <f t="shared" si="50"/>
        <v>0.75270020861695863</v>
      </c>
      <c r="F652" s="120">
        <f t="shared" si="51"/>
        <v>5.3462342561331699E-2</v>
      </c>
      <c r="G652" s="120">
        <f t="shared" si="52"/>
        <v>2.4941530999999997</v>
      </c>
      <c r="H652" s="120">
        <f>0.001013*Constantes!$D$6/(0.622*G652)</f>
        <v>4.8425708121989125E-2</v>
      </c>
      <c r="I652" s="120">
        <f t="shared" si="53"/>
        <v>0.26507707366672184</v>
      </c>
      <c r="J652" s="120">
        <f t="shared" si="54"/>
        <v>-0.12135554308285716</v>
      </c>
      <c r="K652" s="120">
        <f>(Constantes!$D$12/0.8)*(Constantes!$D$7*J652^2+Constantes!$D$8*J652+Constantes!$D$9)</f>
        <v>11.342656221890616</v>
      </c>
      <c r="L652" s="120">
        <f>(Constantes!$D$12/0.8)*(0.00376*D652^2-0.0516*D652-6.967)</f>
        <v>-2.6568818999999997</v>
      </c>
      <c r="M652" s="12"/>
    </row>
    <row r="653" spans="2:13" ht="18.75" customHeight="1" x14ac:dyDescent="0.3">
      <c r="B653" s="11"/>
      <c r="C653" s="72">
        <v>648</v>
      </c>
      <c r="D653" s="63">
        <f>(Observaciones!D653+Observaciones!E653)/2</f>
        <v>3.7</v>
      </c>
      <c r="E653" s="120">
        <f t="shared" si="50"/>
        <v>0.79656704122309585</v>
      </c>
      <c r="F653" s="120">
        <f t="shared" si="51"/>
        <v>5.6203091112967181E-2</v>
      </c>
      <c r="G653" s="120">
        <f t="shared" si="52"/>
        <v>2.4922643</v>
      </c>
      <c r="H653" s="120">
        <f>0.001013*Constantes!$D$6/(0.622*G653)</f>
        <v>4.8462408273534374E-2</v>
      </c>
      <c r="I653" s="120">
        <f t="shared" si="53"/>
        <v>0.27147703708239068</v>
      </c>
      <c r="J653" s="120">
        <f t="shared" si="54"/>
        <v>-0.12806077974275318</v>
      </c>
      <c r="K653" s="120">
        <f>(Constantes!$D$12/0.8)*(Constantes!$D$7*J653^2+Constantes!$D$8*J653+Constantes!$D$9)</f>
        <v>11.3623135874642</v>
      </c>
      <c r="L653" s="120">
        <f>(Constantes!$D$12/0.8)*(0.00376*D653^2-0.0516*D653-6.967)</f>
        <v>-2.6649170999999994</v>
      </c>
      <c r="M653" s="12"/>
    </row>
    <row r="654" spans="2:13" ht="18.75" customHeight="1" x14ac:dyDescent="0.3">
      <c r="B654" s="11"/>
      <c r="C654" s="72">
        <v>649</v>
      </c>
      <c r="D654" s="63">
        <f>(Observaciones!D654+Observaciones!E654)/2</f>
        <v>5.5</v>
      </c>
      <c r="E654" s="120">
        <f t="shared" si="50"/>
        <v>0.90360844965772646</v>
      </c>
      <c r="F654" s="120">
        <f t="shared" si="51"/>
        <v>6.2813771829638612E-2</v>
      </c>
      <c r="G654" s="120">
        <f t="shared" si="52"/>
        <v>2.4880144999999998</v>
      </c>
      <c r="H654" s="120">
        <f>0.001013*Constantes!$D$6/(0.622*G654)</f>
        <v>4.8545187350055377E-2</v>
      </c>
      <c r="I654" s="120">
        <f t="shared" si="53"/>
        <v>0.28565862902483974</v>
      </c>
      <c r="J654" s="120">
        <f t="shared" si="54"/>
        <v>-0.13472806922983274</v>
      </c>
      <c r="K654" s="120">
        <f>(Constantes!$D$12/0.8)*(Constantes!$D$7*J654^2+Constantes!$D$8*J654+Constantes!$D$9)</f>
        <v>11.381411012473883</v>
      </c>
      <c r="L654" s="120">
        <f>(Constantes!$D$12/0.8)*(0.00376*D654^2-0.0516*D654-6.967)</f>
        <v>-2.6763974999999998</v>
      </c>
      <c r="M654" s="12"/>
    </row>
    <row r="655" spans="2:13" ht="18.75" customHeight="1" x14ac:dyDescent="0.3">
      <c r="B655" s="11"/>
      <c r="C655" s="72">
        <v>650</v>
      </c>
      <c r="D655" s="63">
        <f>(Observaciones!D655+Observaciones!E655)/2</f>
        <v>4.0999999999999996</v>
      </c>
      <c r="E655" s="120">
        <f t="shared" si="50"/>
        <v>0.81933467941139548</v>
      </c>
      <c r="F655" s="120">
        <f t="shared" si="51"/>
        <v>5.7618077031797714E-2</v>
      </c>
      <c r="G655" s="120">
        <f t="shared" si="52"/>
        <v>2.4913198999999997</v>
      </c>
      <c r="H655" s="120">
        <f>0.001013*Constantes!$D$6/(0.622*G655)</f>
        <v>4.8480779217536206E-2</v>
      </c>
      <c r="I655" s="120">
        <f t="shared" si="53"/>
        <v>0.27465600940603546</v>
      </c>
      <c r="J655" s="120">
        <f t="shared" si="54"/>
        <v>-0.14135543588232963</v>
      </c>
      <c r="K655" s="120">
        <f>(Constantes!$D$12/0.8)*(Constantes!$D$7*J655^2+Constantes!$D$8*J655+Constantes!$D$9)</f>
        <v>11.399950675563677</v>
      </c>
      <c r="L655" s="120">
        <f>(Constantes!$D$12/0.8)*(0.00376*D655^2-0.0516*D655-6.967)</f>
        <v>-2.6682578999999995</v>
      </c>
      <c r="M655" s="12"/>
    </row>
    <row r="656" spans="2:13" ht="18.75" customHeight="1" x14ac:dyDescent="0.3">
      <c r="B656" s="11"/>
      <c r="C656" s="72">
        <v>651</v>
      </c>
      <c r="D656" s="63">
        <f>(Observaciones!D656+Observaciones!E656)/2</f>
        <v>4.6999999999999993</v>
      </c>
      <c r="E656" s="120">
        <f t="shared" si="50"/>
        <v>0.85456279709437755</v>
      </c>
      <c r="F656" s="120">
        <f t="shared" si="51"/>
        <v>5.9797799714718242E-2</v>
      </c>
      <c r="G656" s="120">
        <f t="shared" si="52"/>
        <v>2.4899032999999999</v>
      </c>
      <c r="H656" s="120">
        <f>0.001013*Constantes!$D$6/(0.622*G656)</f>
        <v>4.8508361763348141E-2</v>
      </c>
      <c r="I656" s="120">
        <f t="shared" si="53"/>
        <v>0.27939594869492862</v>
      </c>
      <c r="J656" s="120">
        <f t="shared" si="54"/>
        <v>-0.14794091586847444</v>
      </c>
      <c r="K656" s="120">
        <f>(Constantes!$D$12/0.8)*(Constantes!$D$7*J656^2+Constantes!$D$8*J656+Constantes!$D$9)</f>
        <v>11.417935267859978</v>
      </c>
      <c r="L656" s="120">
        <f>(Constantes!$D$12/0.8)*(0.00376*D656^2-0.0516*D656-6.967)</f>
        <v>-2.6724230999999996</v>
      </c>
      <c r="M656" s="12"/>
    </row>
    <row r="657" spans="2:13" ht="18.75" customHeight="1" x14ac:dyDescent="0.3">
      <c r="B657" s="11"/>
      <c r="C657" s="72">
        <v>652</v>
      </c>
      <c r="D657" s="63">
        <f>(Observaciones!D657+Observaciones!E657)/2</f>
        <v>5.4</v>
      </c>
      <c r="E657" s="120">
        <f t="shared" si="50"/>
        <v>0.89734507498222005</v>
      </c>
      <c r="F657" s="120">
        <f t="shared" si="51"/>
        <v>6.2429791566432663E-2</v>
      </c>
      <c r="G657" s="120">
        <f t="shared" si="52"/>
        <v>2.4882505999999998</v>
      </c>
      <c r="H657" s="120">
        <f>0.001013*Constantes!$D$6/(0.622*G657)</f>
        <v>4.8540581094265331E-2</v>
      </c>
      <c r="I657" s="120">
        <f t="shared" si="53"/>
        <v>0.28487954572282553</v>
      </c>
      <c r="J657" s="120">
        <f t="shared" si="54"/>
        <v>-0.15448255776842162</v>
      </c>
      <c r="K657" s="120">
        <f>(Constantes!$D$12/0.8)*(Constantes!$D$7*J657^2+Constantes!$D$8*J657+Constantes!$D$9)</f>
        <v>11.435367982473483</v>
      </c>
      <c r="L657" s="120">
        <f>(Constantes!$D$12/0.8)*(0.00376*D657^2-0.0516*D657-6.967)</f>
        <v>-2.6759993999999998</v>
      </c>
      <c r="M657" s="12"/>
    </row>
    <row r="658" spans="2:13" ht="18.75" customHeight="1" x14ac:dyDescent="0.3">
      <c r="B658" s="11"/>
      <c r="C658" s="72">
        <v>653</v>
      </c>
      <c r="D658" s="63">
        <f>(Observaciones!D658+Observaciones!E658)/2</f>
        <v>5.3</v>
      </c>
      <c r="E658" s="120">
        <f t="shared" si="50"/>
        <v>0.8911200050543554</v>
      </c>
      <c r="F658" s="120">
        <f t="shared" si="51"/>
        <v>6.2047823841482788E-2</v>
      </c>
      <c r="G658" s="120">
        <f t="shared" si="52"/>
        <v>2.4884866999999997</v>
      </c>
      <c r="H658" s="120">
        <f>0.001013*Constantes!$D$6/(0.622*G658)</f>
        <v>4.8535975712530176E-2</v>
      </c>
      <c r="I658" s="120">
        <f t="shared" si="53"/>
        <v>0.28409936810792097</v>
      </c>
      <c r="J658" s="120">
        <f t="shared" si="54"/>
        <v>-0.16097842315249467</v>
      </c>
      <c r="K658" s="120">
        <f>(Constantes!$D$12/0.8)*(Constantes!$D$7*J658^2+Constantes!$D$8*J658+Constantes!$D$9)</f>
        <v>11.452252503452337</v>
      </c>
      <c r="L658" s="120">
        <f>(Constantes!$D$12/0.8)*(0.00376*D658^2-0.0516*D658-6.967)</f>
        <v>-2.6755730999999994</v>
      </c>
      <c r="M658" s="12"/>
    </row>
    <row r="659" spans="2:13" ht="18.75" customHeight="1" x14ac:dyDescent="0.3">
      <c r="B659" s="11"/>
      <c r="C659" s="72">
        <v>654</v>
      </c>
      <c r="D659" s="63">
        <f>(Observaciones!D659+Observaciones!E659)/2</f>
        <v>5.8</v>
      </c>
      <c r="E659" s="120">
        <f t="shared" si="50"/>
        <v>0.92263042375989668</v>
      </c>
      <c r="F659" s="120">
        <f t="shared" si="51"/>
        <v>6.3977874512489694E-2</v>
      </c>
      <c r="G659" s="120">
        <f t="shared" si="52"/>
        <v>2.4873061999999999</v>
      </c>
      <c r="H659" s="120">
        <f>0.001013*Constantes!$D$6/(0.622*G659)</f>
        <v>4.8559011364243919E-2</v>
      </c>
      <c r="I659" s="120">
        <f t="shared" si="53"/>
        <v>0.28798920389513999</v>
      </c>
      <c r="J659" s="120">
        <f t="shared" si="54"/>
        <v>-0.16742658715558942</v>
      </c>
      <c r="K659" s="120">
        <f>(Constantes!$D$12/0.8)*(Constantes!$D$7*J659^2+Constantes!$D$8*J659+Constantes!$D$9)</f>
        <v>11.468592994201785</v>
      </c>
      <c r="L659" s="120">
        <f>(Constantes!$D$12/0.8)*(0.00376*D659^2-0.0516*D659-6.967)</f>
        <v>-2.6774225999999994</v>
      </c>
      <c r="M659" s="12"/>
    </row>
    <row r="660" spans="2:13" ht="18.75" customHeight="1" x14ac:dyDescent="0.3">
      <c r="B660" s="11"/>
      <c r="C660" s="72">
        <v>655</v>
      </c>
      <c r="D660" s="63">
        <f>(Observaciones!D660+Observaciones!E660)/2</f>
        <v>4.6000000000000005</v>
      </c>
      <c r="E660" s="120">
        <f t="shared" si="50"/>
        <v>0.84860028432540868</v>
      </c>
      <c r="F660" s="120">
        <f t="shared" si="51"/>
        <v>5.9429679792546375E-2</v>
      </c>
      <c r="G660" s="120">
        <f t="shared" si="52"/>
        <v>2.4901393999999999</v>
      </c>
      <c r="H660" s="120">
        <f>0.001013*Constantes!$D$6/(0.622*G660)</f>
        <v>4.8503762493037277E-2</v>
      </c>
      <c r="I660" s="120">
        <f t="shared" si="53"/>
        <v>0.27860842641973371</v>
      </c>
      <c r="J660" s="120">
        <f t="shared" si="54"/>
        <v>-0.17382513904754696</v>
      </c>
      <c r="K660" s="120">
        <f>(Constantes!$D$12/0.8)*(Constantes!$D$7*J660^2+Constantes!$D$8*J660+Constantes!$D$9)</f>
        <v>11.484394085386151</v>
      </c>
      <c r="L660" s="120">
        <f>(Constantes!$D$12/0.8)*(0.00376*D660^2-0.0516*D660-6.967)</f>
        <v>-2.6717993999999994</v>
      </c>
      <c r="M660" s="12"/>
    </row>
    <row r="661" spans="2:13" ht="18.75" customHeight="1" x14ac:dyDescent="0.3">
      <c r="B661" s="11"/>
      <c r="C661" s="72">
        <v>656</v>
      </c>
      <c r="D661" s="63">
        <f>(Observaciones!D661+Observaciones!E661)/2</f>
        <v>4.6000000000000005</v>
      </c>
      <c r="E661" s="120">
        <f t="shared" si="50"/>
        <v>0.84860028432540868</v>
      </c>
      <c r="F661" s="120">
        <f t="shared" si="51"/>
        <v>5.9429679792546375E-2</v>
      </c>
      <c r="G661" s="120">
        <f t="shared" si="52"/>
        <v>2.4901393999999999</v>
      </c>
      <c r="H661" s="120">
        <f>0.001013*Constantes!$D$6/(0.622*G661)</f>
        <v>4.8503762493037277E-2</v>
      </c>
      <c r="I661" s="120">
        <f t="shared" si="53"/>
        <v>0.27860842641973371</v>
      </c>
      <c r="J661" s="120">
        <f t="shared" si="54"/>
        <v>-0.18017218279935227</v>
      </c>
      <c r="K661" s="120">
        <f>(Constantes!$D$12/0.8)*(Constantes!$D$7*J661^2+Constantes!$D$8*J661+Constantes!$D$9)</f>
        <v>11.499660862329652</v>
      </c>
      <c r="L661" s="120">
        <f>(Constantes!$D$12/0.8)*(0.00376*D661^2-0.0516*D661-6.967)</f>
        <v>-2.6717993999999994</v>
      </c>
      <c r="M661" s="12"/>
    </row>
    <row r="662" spans="2:13" ht="18.75" customHeight="1" x14ac:dyDescent="0.3">
      <c r="B662" s="11"/>
      <c r="C662" s="72">
        <v>657</v>
      </c>
      <c r="D662" s="63">
        <f>(Observaciones!D662+Observaciones!E662)/2</f>
        <v>4.6000000000000005</v>
      </c>
      <c r="E662" s="120">
        <f t="shared" si="50"/>
        <v>0.84860028432540868</v>
      </c>
      <c r="F662" s="120">
        <f t="shared" si="51"/>
        <v>5.9429679792546375E-2</v>
      </c>
      <c r="G662" s="120">
        <f t="shared" si="52"/>
        <v>2.4901393999999999</v>
      </c>
      <c r="H662" s="120">
        <f>0.001013*Constantes!$D$6/(0.622*G662)</f>
        <v>4.8503762493037277E-2</v>
      </c>
      <c r="I662" s="120">
        <f t="shared" si="53"/>
        <v>0.27860842641973371</v>
      </c>
      <c r="J662" s="120">
        <f t="shared" si="54"/>
        <v>-0.1864658376449593</v>
      </c>
      <c r="K662" s="120">
        <f>(Constantes!$D$12/0.8)*(Constantes!$D$7*J662^2+Constantes!$D$8*J662+Constantes!$D$9)</f>
        <v>11.514398851933022</v>
      </c>
      <c r="L662" s="120">
        <f>(Constantes!$D$12/0.8)*(0.00376*D662^2-0.0516*D662-6.967)</f>
        <v>-2.6717993999999994</v>
      </c>
      <c r="M662" s="12"/>
    </row>
    <row r="663" spans="2:13" ht="18.75" customHeight="1" x14ac:dyDescent="0.3">
      <c r="B663" s="11"/>
      <c r="C663" s="72">
        <v>658</v>
      </c>
      <c r="D663" s="63">
        <f>(Observaciones!D663+Observaciones!E663)/2</f>
        <v>4.6000000000000005</v>
      </c>
      <c r="E663" s="120">
        <f t="shared" si="50"/>
        <v>0.84860028432540868</v>
      </c>
      <c r="F663" s="120">
        <f t="shared" si="51"/>
        <v>5.9429679792546375E-2</v>
      </c>
      <c r="G663" s="120">
        <f t="shared" si="52"/>
        <v>2.4901393999999999</v>
      </c>
      <c r="H663" s="120">
        <f>0.001013*Constantes!$D$6/(0.622*G663)</f>
        <v>4.8503762493037277E-2</v>
      </c>
      <c r="I663" s="120">
        <f t="shared" si="53"/>
        <v>0.27860842641973371</v>
      </c>
      <c r="J663" s="120">
        <f t="shared" si="54"/>
        <v>-0.19270423863861044</v>
      </c>
      <c r="K663" s="120">
        <f>(Constantes!$D$12/0.8)*(Constantes!$D$7*J663^2+Constantes!$D$8*J663+Constantes!$D$9)</f>
        <v>11.528614009123629</v>
      </c>
      <c r="L663" s="120">
        <f>(Constantes!$D$12/0.8)*(0.00376*D663^2-0.0516*D663-6.967)</f>
        <v>-2.6717993999999994</v>
      </c>
      <c r="M663" s="12"/>
    </row>
    <row r="664" spans="2:13" ht="18.75" customHeight="1" x14ac:dyDescent="0.3">
      <c r="B664" s="11"/>
      <c r="C664" s="72">
        <v>659</v>
      </c>
      <c r="D664" s="63">
        <f>(Observaciones!D664+Observaciones!E664)/2</f>
        <v>4.6000000000000005</v>
      </c>
      <c r="E664" s="120">
        <f t="shared" si="50"/>
        <v>0.84860028432540868</v>
      </c>
      <c r="F664" s="120">
        <f t="shared" si="51"/>
        <v>5.9429679792546375E-2</v>
      </c>
      <c r="G664" s="120">
        <f t="shared" si="52"/>
        <v>2.4901393999999999</v>
      </c>
      <c r="H664" s="120">
        <f>0.001013*Constantes!$D$6/(0.622*G664)</f>
        <v>4.8503762493037277E-2</v>
      </c>
      <c r="I664" s="120">
        <f t="shared" si="53"/>
        <v>0.27860842641973371</v>
      </c>
      <c r="J664" s="120">
        <f t="shared" si="54"/>
        <v>-0.19888553720745419</v>
      </c>
      <c r="K664" s="120">
        <f>(Constantes!$D$12/0.8)*(Constantes!$D$7*J664^2+Constantes!$D$8*J664+Constantes!$D$9)</f>
        <v>11.542312702857142</v>
      </c>
      <c r="L664" s="120">
        <f>(Constantes!$D$12/0.8)*(0.00376*D664^2-0.0516*D664-6.967)</f>
        <v>-2.6717993999999994</v>
      </c>
      <c r="M664" s="12"/>
    </row>
    <row r="665" spans="2:13" ht="18.75" customHeight="1" x14ac:dyDescent="0.3">
      <c r="B665" s="11"/>
      <c r="C665" s="72">
        <v>660</v>
      </c>
      <c r="D665" s="63">
        <f>(Observaciones!D665+Observaciones!E665)/2</f>
        <v>4.6000000000000005</v>
      </c>
      <c r="E665" s="120">
        <f t="shared" si="50"/>
        <v>0.84860028432540868</v>
      </c>
      <c r="F665" s="120">
        <f t="shared" si="51"/>
        <v>5.9429679792546375E-2</v>
      </c>
      <c r="G665" s="120">
        <f t="shared" si="52"/>
        <v>2.4901393999999999</v>
      </c>
      <c r="H665" s="120">
        <f>0.001013*Constantes!$D$6/(0.622*G665)</f>
        <v>4.8503762493037277E-2</v>
      </c>
      <c r="I665" s="120">
        <f t="shared" si="53"/>
        <v>0.27860842641973371</v>
      </c>
      <c r="J665" s="120">
        <f t="shared" si="54"/>
        <v>-0.20500790169932193</v>
      </c>
      <c r="K665" s="120">
        <f>(Constantes!$D$12/0.8)*(Constantes!$D$7*J665^2+Constantes!$D$8*J665+Constantes!$D$9)</f>
        <v>11.555501701689431</v>
      </c>
      <c r="L665" s="120">
        <f>(Constantes!$D$12/0.8)*(0.00376*D665^2-0.0516*D665-6.967)</f>
        <v>-2.6717993999999994</v>
      </c>
      <c r="M665" s="12"/>
    </row>
    <row r="666" spans="2:13" ht="18.75" customHeight="1" x14ac:dyDescent="0.3">
      <c r="B666" s="11"/>
      <c r="C666" s="72">
        <v>661</v>
      </c>
      <c r="D666" s="63">
        <f>(Observaciones!D666+Observaciones!E666)/2</f>
        <v>4.6000000000000005</v>
      </c>
      <c r="E666" s="120">
        <f t="shared" si="50"/>
        <v>0.84860028432540868</v>
      </c>
      <c r="F666" s="120">
        <f t="shared" si="51"/>
        <v>5.9429679792546375E-2</v>
      </c>
      <c r="G666" s="120">
        <f t="shared" si="52"/>
        <v>2.4901393999999999</v>
      </c>
      <c r="H666" s="120">
        <f>0.001013*Constantes!$D$6/(0.622*G666)</f>
        <v>4.8503762493037277E-2</v>
      </c>
      <c r="I666" s="120">
        <f t="shared" si="53"/>
        <v>0.27860842641973371</v>
      </c>
      <c r="J666" s="120">
        <f t="shared" si="54"/>
        <v>-0.21106951792548392</v>
      </c>
      <c r="K666" s="120">
        <f>(Constantes!$D$12/0.8)*(Constantes!$D$7*J666^2+Constantes!$D$8*J666+Constantes!$D$9)</f>
        <v>11.568188158937843</v>
      </c>
      <c r="L666" s="120">
        <f>(Constantes!$D$12/0.8)*(0.00376*D666^2-0.0516*D666-6.967)</f>
        <v>-2.6717993999999994</v>
      </c>
      <c r="M666" s="12"/>
    </row>
    <row r="667" spans="2:13" ht="18.75" customHeight="1" x14ac:dyDescent="0.3">
      <c r="B667" s="11"/>
      <c r="C667" s="72">
        <v>662</v>
      </c>
      <c r="D667" s="63">
        <f>(Observaciones!D667+Observaciones!E667)/2</f>
        <v>4.2</v>
      </c>
      <c r="E667" s="120">
        <f t="shared" si="50"/>
        <v>0.82511551517269466</v>
      </c>
      <c r="F667" s="120">
        <f t="shared" si="51"/>
        <v>5.797655922358453E-2</v>
      </c>
      <c r="G667" s="120">
        <f t="shared" si="52"/>
        <v>2.4910837999999997</v>
      </c>
      <c r="H667" s="120">
        <f>0.001013*Constantes!$D$6/(0.622*G667)</f>
        <v>4.8485374129988865E-2</v>
      </c>
      <c r="I667" s="120">
        <f t="shared" si="53"/>
        <v>0.27544842685092108</v>
      </c>
      <c r="J667" s="120">
        <f t="shared" si="54"/>
        <v>-0.21706858969823067</v>
      </c>
      <c r="K667" s="120">
        <f>(Constantes!$D$12/0.8)*(Constantes!$D$7*J667^2+Constantes!$D$8*J667+Constantes!$D$9)</f>
        <v>11.580379597451429</v>
      </c>
      <c r="L667" s="120">
        <f>(Constantes!$D$12/0.8)*(0.00376*D667^2-0.0516*D667-6.967)</f>
        <v>-2.6690225999999995</v>
      </c>
      <c r="M667" s="12"/>
    </row>
    <row r="668" spans="2:13" ht="18.75" customHeight="1" x14ac:dyDescent="0.3">
      <c r="B668" s="11"/>
      <c r="C668" s="72">
        <v>663</v>
      </c>
      <c r="D668" s="63">
        <f>(Observaciones!D668+Observaciones!E668)/2</f>
        <v>5.8000000000000007</v>
      </c>
      <c r="E668" s="120">
        <f t="shared" si="50"/>
        <v>0.92263042375989679</v>
      </c>
      <c r="F668" s="120">
        <f t="shared" si="51"/>
        <v>6.3977874512489707E-2</v>
      </c>
      <c r="G668" s="120">
        <f t="shared" si="52"/>
        <v>2.4873061999999999</v>
      </c>
      <c r="H668" s="120">
        <f>0.001013*Constantes!$D$6/(0.622*G668)</f>
        <v>4.8559011364243919E-2</v>
      </c>
      <c r="I668" s="120">
        <f t="shared" si="53"/>
        <v>0.28798920389513993</v>
      </c>
      <c r="J668" s="120">
        <f t="shared" si="54"/>
        <v>-0.22300333936312605</v>
      </c>
      <c r="K668" s="120">
        <f>(Constantes!$D$12/0.8)*(Constantes!$D$7*J668^2+Constantes!$D$8*J668+Constantes!$D$9)</f>
        <v>11.592083894010228</v>
      </c>
      <c r="L668" s="120">
        <f>(Constantes!$D$12/0.8)*(0.00376*D668^2-0.0516*D668-6.967)</f>
        <v>-2.6774225999999994</v>
      </c>
      <c r="M668" s="12"/>
    </row>
    <row r="669" spans="2:13" ht="18.75" customHeight="1" x14ac:dyDescent="0.3">
      <c r="B669" s="11"/>
      <c r="C669" s="72">
        <v>664</v>
      </c>
      <c r="D669" s="63">
        <f>(Observaciones!D669+Observaciones!E669)/2</f>
        <v>3.6000000000000005</v>
      </c>
      <c r="E669" s="120">
        <f t="shared" si="50"/>
        <v>0.79096311468656078</v>
      </c>
      <c r="F669" s="120">
        <f t="shared" si="51"/>
        <v>5.5854039188960966E-2</v>
      </c>
      <c r="G669" s="120">
        <f t="shared" si="52"/>
        <v>2.4925003999999999</v>
      </c>
      <c r="H669" s="120">
        <f>0.001013*Constantes!$D$6/(0.622*G669)</f>
        <v>4.8457817712749152E-2</v>
      </c>
      <c r="I669" s="120">
        <f t="shared" si="53"/>
        <v>0.27068003084395481</v>
      </c>
      <c r="J669" s="120">
        <f t="shared" si="54"/>
        <v>-0.22887200832576185</v>
      </c>
      <c r="K669" s="120">
        <f>(Constantes!$D$12/0.8)*(Constantes!$D$7*J669^2+Constantes!$D$8*J669+Constantes!$D$9)</f>
        <v>11.603309263374012</v>
      </c>
      <c r="L669" s="120">
        <f>(Constantes!$D$12/0.8)*(0.00376*D669^2-0.0516*D669-6.967)</f>
        <v>-2.6640113999999997</v>
      </c>
      <c r="M669" s="12"/>
    </row>
    <row r="670" spans="2:13" ht="18.75" customHeight="1" x14ac:dyDescent="0.3">
      <c r="B670" s="11"/>
      <c r="C670" s="72">
        <v>665</v>
      </c>
      <c r="D670" s="63">
        <f>(Observaciones!D670+Observaciones!E670)/2</f>
        <v>5.1000000000000005</v>
      </c>
      <c r="E670" s="120">
        <f t="shared" si="50"/>
        <v>0.87878397685782894</v>
      </c>
      <c r="F670" s="120">
        <f t="shared" si="51"/>
        <v>6.1289891533703518E-2</v>
      </c>
      <c r="G670" s="120">
        <f t="shared" si="52"/>
        <v>2.4889589000000001</v>
      </c>
      <c r="H670" s="120">
        <f>0.001013*Constantes!$D$6/(0.622*G670)</f>
        <v>4.8526767570229598E-2</v>
      </c>
      <c r="I670" s="120">
        <f t="shared" si="53"/>
        <v>0.28253577431172794</v>
      </c>
      <c r="J670" s="120">
        <f t="shared" si="54"/>
        <v>-0.23467285757286888</v>
      </c>
      <c r="K670" s="120">
        <f>(Constantes!$D$12/0.8)*(Constantes!$D$7*J670^2+Constantes!$D$8*J670+Constantes!$D$9)</f>
        <v>11.614064242001415</v>
      </c>
      <c r="L670" s="120">
        <f>(Constantes!$D$12/0.8)*(0.00376*D670^2-0.0516*D670-6.967)</f>
        <v>-2.6746358999999997</v>
      </c>
      <c r="M670" s="12"/>
    </row>
    <row r="671" spans="2:13" ht="18.75" customHeight="1" x14ac:dyDescent="0.3">
      <c r="B671" s="11"/>
      <c r="C671" s="72">
        <v>666</v>
      </c>
      <c r="D671" s="63">
        <f>(Observaciones!D671+Observaciones!E671)/2</f>
        <v>5</v>
      </c>
      <c r="E671" s="120">
        <f t="shared" si="50"/>
        <v>0.87267261944779717</v>
      </c>
      <c r="F671" s="120">
        <f t="shared" si="51"/>
        <v>6.0913909783222933E-2</v>
      </c>
      <c r="G671" s="120">
        <f t="shared" si="52"/>
        <v>2.489195</v>
      </c>
      <c r="H671" s="120">
        <f>0.001013*Constantes!$D$6/(0.622*G671)</f>
        <v>4.8522164809166962E-2</v>
      </c>
      <c r="I671" s="120">
        <f t="shared" si="53"/>
        <v>0.28175238056862134</v>
      </c>
      <c r="J671" s="120">
        <f t="shared" si="54"/>
        <v>-0.24040416818762136</v>
      </c>
      <c r="K671" s="120">
        <f>(Constantes!$D$12/0.8)*(Constantes!$D$7*J671^2+Constantes!$D$8*J671+Constantes!$D$9)</f>
        <v>11.624357671460647</v>
      </c>
      <c r="L671" s="120">
        <f>(Constantes!$D$12/0.8)*(0.00376*D671^2-0.0516*D671-6.967)</f>
        <v>-2.6741249999999992</v>
      </c>
      <c r="M671" s="12"/>
    </row>
    <row r="672" spans="2:13" ht="18.75" customHeight="1" x14ac:dyDescent="0.3">
      <c r="B672" s="11"/>
      <c r="C672" s="72">
        <v>667</v>
      </c>
      <c r="D672" s="63">
        <f>(Observaciones!D672+Observaciones!E672)/2</f>
        <v>3.6999999999999993</v>
      </c>
      <c r="E672" s="120">
        <f t="shared" si="50"/>
        <v>0.79656704122309585</v>
      </c>
      <c r="F672" s="120">
        <f t="shared" si="51"/>
        <v>5.6203091112967181E-2</v>
      </c>
      <c r="G672" s="120">
        <f t="shared" si="52"/>
        <v>2.4922643</v>
      </c>
      <c r="H672" s="120">
        <f>0.001013*Constantes!$D$6/(0.622*G672)</f>
        <v>4.8462408273534374E-2</v>
      </c>
      <c r="I672" s="120">
        <f t="shared" si="53"/>
        <v>0.27147703708239068</v>
      </c>
      <c r="J672" s="120">
        <f t="shared" si="54"/>
        <v>-0.246064241858993</v>
      </c>
      <c r="K672" s="120">
        <f>(Constantes!$D$12/0.8)*(Constantes!$D$7*J672^2+Constantes!$D$8*J672+Constantes!$D$9)</f>
        <v>11.634198681553384</v>
      </c>
      <c r="L672" s="120">
        <f>(Constantes!$D$12/0.8)*(0.00376*D672^2-0.0516*D672-6.967)</f>
        <v>-2.6649170999999994</v>
      </c>
      <c r="M672" s="12"/>
    </row>
    <row r="673" spans="2:13" ht="18.75" customHeight="1" x14ac:dyDescent="0.3">
      <c r="B673" s="11"/>
      <c r="C673" s="72">
        <v>668</v>
      </c>
      <c r="D673" s="63">
        <f>(Observaciones!D673+Observaciones!E673)/2</f>
        <v>6.3</v>
      </c>
      <c r="E673" s="120">
        <f t="shared" si="50"/>
        <v>0.95511880773888869</v>
      </c>
      <c r="F673" s="120">
        <f t="shared" si="51"/>
        <v>6.5959109426506832E-2</v>
      </c>
      <c r="G673" s="120">
        <f t="shared" si="52"/>
        <v>2.4861257000000001</v>
      </c>
      <c r="H673" s="120">
        <f>0.001013*Constantes!$D$6/(0.622*G673)</f>
        <v>4.8582068892234348E-2</v>
      </c>
      <c r="I673" s="120">
        <f t="shared" si="53"/>
        <v>0.29185060555993408</v>
      </c>
      <c r="J673" s="120">
        <f t="shared" si="54"/>
        <v>-0.25165140138500053</v>
      </c>
      <c r="K673" s="120">
        <f>(Constantes!$D$12/0.8)*(Constantes!$D$7*J673^2+Constantes!$D$8*J673+Constantes!$D$9)</f>
        <v>11.643596673173731</v>
      </c>
      <c r="L673" s="120">
        <f>(Constantes!$D$12/0.8)*(0.00376*D673^2-0.0516*D673-6.967)</f>
        <v>-2.6785670999999995</v>
      </c>
      <c r="M673" s="12"/>
    </row>
    <row r="674" spans="2:13" ht="18.75" customHeight="1" x14ac:dyDescent="0.3">
      <c r="B674" s="11"/>
      <c r="C674" s="72">
        <v>669</v>
      </c>
      <c r="D674" s="63">
        <f>(Observaciones!D674+Observaciones!E674)/2</f>
        <v>6.6</v>
      </c>
      <c r="E674" s="120">
        <f t="shared" si="50"/>
        <v>0.97509200119637596</v>
      </c>
      <c r="F674" s="120">
        <f t="shared" si="51"/>
        <v>6.7172876672191351E-2</v>
      </c>
      <c r="G674" s="120">
        <f t="shared" si="52"/>
        <v>2.4854173999999998</v>
      </c>
      <c r="H674" s="120">
        <f>0.001013*Constantes!$D$6/(0.622*G674)</f>
        <v>4.8595913922608876E-2</v>
      </c>
      <c r="I674" s="120">
        <f t="shared" si="53"/>
        <v>0.29415325712459833</v>
      </c>
      <c r="J674" s="120">
        <f t="shared" si="54"/>
        <v>-0.25716399116969618</v>
      </c>
      <c r="K674" s="120">
        <f>(Constantes!$D$12/0.8)*(Constantes!$D$7*J674^2+Constantes!$D$8*J674+Constantes!$D$9)</f>
        <v>11.652561300924452</v>
      </c>
      <c r="L674" s="120">
        <f>(Constantes!$D$12/0.8)*(0.00376*D674^2-0.0516*D674-6.967)</f>
        <v>-2.6789153999999997</v>
      </c>
      <c r="M674" s="12"/>
    </row>
    <row r="675" spans="2:13" ht="18.75" customHeight="1" x14ac:dyDescent="0.3">
      <c r="B675" s="11"/>
      <c r="C675" s="72">
        <v>670</v>
      </c>
      <c r="D675" s="63">
        <f>(Observaciones!D675+Observaciones!E675)/2</f>
        <v>6.8000000000000007</v>
      </c>
      <c r="E675" s="120">
        <f t="shared" si="50"/>
        <v>0.98861102899196263</v>
      </c>
      <c r="F675" s="120">
        <f t="shared" si="51"/>
        <v>6.7992630954249275E-2</v>
      </c>
      <c r="G675" s="120">
        <f t="shared" si="52"/>
        <v>2.4849451999999999</v>
      </c>
      <c r="H675" s="120">
        <f>0.001013*Constantes!$D$6/(0.622*G675)</f>
        <v>4.8605148327679162E-2</v>
      </c>
      <c r="I675" s="120">
        <f t="shared" si="53"/>
        <v>0.29568227892073129</v>
      </c>
      <c r="J675" s="120">
        <f t="shared" si="54"/>
        <v>-0.26260037771375483</v>
      </c>
      <c r="K675" s="120">
        <f>(Constantes!$D$12/0.8)*(Constantes!$D$7*J675^2+Constantes!$D$8*J675+Constantes!$D$9)</f>
        <v>11.661102455512905</v>
      </c>
      <c r="L675" s="120">
        <f>(Constantes!$D$12/0.8)*(0.00376*D675^2-0.0516*D675-6.967)</f>
        <v>-2.6790065999999997</v>
      </c>
      <c r="M675" s="12"/>
    </row>
    <row r="676" spans="2:13" ht="18.75" customHeight="1" x14ac:dyDescent="0.3">
      <c r="B676" s="11"/>
      <c r="C676" s="72">
        <v>671</v>
      </c>
      <c r="D676" s="63">
        <f>(Observaciones!D676+Observaciones!E676)/2</f>
        <v>3.8</v>
      </c>
      <c r="E676" s="120">
        <f t="shared" si="50"/>
        <v>0.80220597314586006</v>
      </c>
      <c r="F676" s="120">
        <f t="shared" si="51"/>
        <v>5.6554012654769156E-2</v>
      </c>
      <c r="G676" s="120">
        <f t="shared" si="52"/>
        <v>2.4920282</v>
      </c>
      <c r="H676" s="120">
        <f>0.001013*Constantes!$D$6/(0.622*G676)</f>
        <v>4.8466999704158381E-2</v>
      </c>
      <c r="I676" s="120">
        <f t="shared" si="53"/>
        <v>0.27227315064879981</v>
      </c>
      <c r="J676" s="120">
        <f t="shared" si="54"/>
        <v>-0.26795895009851539</v>
      </c>
      <c r="K676" s="120">
        <f>(Constantes!$D$12/0.8)*(Constantes!$D$7*J676^2+Constantes!$D$8*J676+Constantes!$D$9)</f>
        <v>11.669230245949381</v>
      </c>
      <c r="L676" s="120">
        <f>(Constantes!$D$12/0.8)*(0.00376*D676^2-0.0516*D676-6.967)</f>
        <v>-2.6657945999999995</v>
      </c>
      <c r="M676" s="12"/>
    </row>
    <row r="677" spans="2:13" ht="18.75" customHeight="1" x14ac:dyDescent="0.3">
      <c r="B677" s="11"/>
      <c r="C677" s="72">
        <v>672</v>
      </c>
      <c r="D677" s="63">
        <f>(Observaciones!D677+Observaciones!E677)/2</f>
        <v>4.9000000000000004</v>
      </c>
      <c r="E677" s="120">
        <f t="shared" si="50"/>
        <v>0.86659876849717865</v>
      </c>
      <c r="F677" s="120">
        <f t="shared" si="51"/>
        <v>6.0539906235598358E-2</v>
      </c>
      <c r="G677" s="120">
        <f t="shared" si="52"/>
        <v>2.4894311</v>
      </c>
      <c r="H677" s="120">
        <f>0.001013*Constantes!$D$6/(0.622*G677)</f>
        <v>4.8517562921164735E-2</v>
      </c>
      <c r="I677" s="120">
        <f t="shared" si="53"/>
        <v>0.28096793738836995</v>
      </c>
      <c r="J677" s="120">
        <f t="shared" si="54"/>
        <v>-0.27323812046333518</v>
      </c>
      <c r="K677" s="120">
        <f>(Constantes!$D$12/0.8)*(Constantes!$D$7*J677^2+Constantes!$D$8*J677+Constantes!$D$9)</f>
        <v>11.676954981570752</v>
      </c>
      <c r="L677" s="120">
        <f>(Constantes!$D$12/0.8)*(0.00376*D677^2-0.0516*D677-6.967)</f>
        <v>-2.6735858999999995</v>
      </c>
      <c r="M677" s="12"/>
    </row>
    <row r="678" spans="2:13" ht="18.75" customHeight="1" x14ac:dyDescent="0.3">
      <c r="B678" s="11"/>
      <c r="C678" s="72">
        <v>673</v>
      </c>
      <c r="D678" s="63">
        <f>(Observaciones!D678+Observaciones!E678)/2</f>
        <v>5.0999999999999996</v>
      </c>
      <c r="E678" s="120">
        <f t="shared" si="50"/>
        <v>0.87878397685782894</v>
      </c>
      <c r="F678" s="120">
        <f t="shared" si="51"/>
        <v>6.1289891533703518E-2</v>
      </c>
      <c r="G678" s="120">
        <f t="shared" si="52"/>
        <v>2.4889589000000001</v>
      </c>
      <c r="H678" s="120">
        <f>0.001013*Constantes!$D$6/(0.622*G678)</f>
        <v>4.8526767570229598E-2</v>
      </c>
      <c r="I678" s="120">
        <f t="shared" si="53"/>
        <v>0.28253577431172794</v>
      </c>
      <c r="J678" s="120">
        <f t="shared" si="54"/>
        <v>-0.27843632447609945</v>
      </c>
      <c r="K678" s="120">
        <f>(Constantes!$D$12/0.8)*(Constantes!$D$7*J678^2+Constantes!$D$8*J678+Constantes!$D$9)</f>
        <v>11.684287153912507</v>
      </c>
      <c r="L678" s="120">
        <f>(Constantes!$D$12/0.8)*(0.00376*D678^2-0.0516*D678-6.967)</f>
        <v>-2.6746358999999997</v>
      </c>
      <c r="M678" s="12"/>
    </row>
    <row r="679" spans="2:13" ht="18.75" customHeight="1" x14ac:dyDescent="0.3">
      <c r="B679" s="11"/>
      <c r="C679" s="72">
        <v>674</v>
      </c>
      <c r="D679" s="63">
        <f>(Observaciones!D679+Observaciones!E679)/2</f>
        <v>5.4</v>
      </c>
      <c r="E679" s="120">
        <f t="shared" si="50"/>
        <v>0.89734507498222005</v>
      </c>
      <c r="F679" s="120">
        <f t="shared" si="51"/>
        <v>6.2429791566432663E-2</v>
      </c>
      <c r="G679" s="120">
        <f t="shared" si="52"/>
        <v>2.4882505999999998</v>
      </c>
      <c r="H679" s="120">
        <f>0.001013*Constantes!$D$6/(0.622*G679)</f>
        <v>4.8540581094265331E-2</v>
      </c>
      <c r="I679" s="120">
        <f t="shared" si="53"/>
        <v>0.28487954572282553</v>
      </c>
      <c r="J679" s="120">
        <f t="shared" si="54"/>
        <v>-0.28355202179677397</v>
      </c>
      <c r="K679" s="120">
        <f>(Constantes!$D$12/0.8)*(Constantes!$D$7*J679^2+Constantes!$D$8*J679+Constantes!$D$9)</f>
        <v>11.691237418452394</v>
      </c>
      <c r="L679" s="120">
        <f>(Constantes!$D$12/0.8)*(0.00376*D679^2-0.0516*D679-6.967)</f>
        <v>-2.6759993999999998</v>
      </c>
      <c r="M679" s="12"/>
    </row>
    <row r="680" spans="2:13" ht="18.75" customHeight="1" x14ac:dyDescent="0.3">
      <c r="B680" s="11"/>
      <c r="C680" s="72">
        <v>675</v>
      </c>
      <c r="D680" s="63">
        <f>(Observaciones!D680+Observaciones!E680)/2</f>
        <v>4.5999999999999996</v>
      </c>
      <c r="E680" s="120">
        <f t="shared" si="50"/>
        <v>0.84860028432540868</v>
      </c>
      <c r="F680" s="120">
        <f t="shared" si="51"/>
        <v>5.9429679792546375E-2</v>
      </c>
      <c r="G680" s="120">
        <f t="shared" si="52"/>
        <v>2.4901393999999999</v>
      </c>
      <c r="H680" s="120">
        <f>0.001013*Constantes!$D$6/(0.622*G680)</f>
        <v>4.8503762493037277E-2</v>
      </c>
      <c r="I680" s="120">
        <f t="shared" si="53"/>
        <v>0.27860842641973371</v>
      </c>
      <c r="J680" s="120">
        <f t="shared" si="54"/>
        <v>-0.2885836965338357</v>
      </c>
      <c r="K680" s="120">
        <f>(Constantes!$D$12/0.8)*(Constantes!$D$7*J680^2+Constantes!$D$8*J680+Constantes!$D$9)</f>
        <v>11.697816576249066</v>
      </c>
      <c r="L680" s="120">
        <f>(Constantes!$D$12/0.8)*(0.00376*D680^2-0.0516*D680-6.967)</f>
        <v>-2.6717993999999994</v>
      </c>
      <c r="M680" s="12"/>
    </row>
    <row r="681" spans="2:13" ht="18.75" customHeight="1" x14ac:dyDescent="0.3">
      <c r="B681" s="11"/>
      <c r="C681" s="72">
        <v>676</v>
      </c>
      <c r="D681" s="63">
        <f>(Observaciones!D681+Observaciones!E681)/2</f>
        <v>7.2</v>
      </c>
      <c r="E681" s="120">
        <f t="shared" si="50"/>
        <v>1.0161453093242518</v>
      </c>
      <c r="F681" s="120">
        <f t="shared" si="51"/>
        <v>6.9657846489614608E-2</v>
      </c>
      <c r="G681" s="120">
        <f t="shared" si="52"/>
        <v>2.4840008</v>
      </c>
      <c r="H681" s="120">
        <f>0.001013*Constantes!$D$6/(0.622*G681)</f>
        <v>4.8623627670391391E-2</v>
      </c>
      <c r="I681" s="120">
        <f t="shared" si="53"/>
        <v>0.29872538467816745</v>
      </c>
      <c r="J681" s="120">
        <f t="shared" si="54"/>
        <v>-0.29352985769346829</v>
      </c>
      <c r="K681" s="120">
        <f>(Constantes!$D$12/0.8)*(Constantes!$D$7*J681^2+Constantes!$D$8*J681+Constantes!$D$9)</f>
        <v>11.704035555499161</v>
      </c>
      <c r="L681" s="120">
        <f>(Constantes!$D$12/0.8)*(0.00376*D681^2-0.0516*D681-6.967)</f>
        <v>-2.6788505999999992</v>
      </c>
      <c r="M681" s="12"/>
    </row>
    <row r="682" spans="2:13" ht="18.75" customHeight="1" x14ac:dyDescent="0.3">
      <c r="B682" s="11"/>
      <c r="C682" s="72">
        <v>677</v>
      </c>
      <c r="D682" s="63">
        <f>(Observaciones!D682+Observaciones!E682)/2</f>
        <v>4.8</v>
      </c>
      <c r="E682" s="120">
        <f t="shared" si="50"/>
        <v>0.86056222657343806</v>
      </c>
      <c r="F682" s="120">
        <f t="shared" si="51"/>
        <v>6.0167872375456809E-2</v>
      </c>
      <c r="G682" s="120">
        <f t="shared" si="52"/>
        <v>2.4896672</v>
      </c>
      <c r="H682" s="120">
        <f>0.001013*Constantes!$D$6/(0.622*G682)</f>
        <v>4.851296190597456E-2</v>
      </c>
      <c r="I682" s="120">
        <f t="shared" si="53"/>
        <v>0.28018245624068705</v>
      </c>
      <c r="J682" s="120">
        <f t="shared" si="54"/>
        <v>-0.29838903962137309</v>
      </c>
      <c r="K682" s="120">
        <f>(Constantes!$D$12/0.8)*(Constantes!$D$7*J682^2+Constantes!$D$8*J682+Constantes!$D$9)</f>
        <v>11.709905393036356</v>
      </c>
      <c r="L682" s="120">
        <f>(Constantes!$D$12/0.8)*(0.00376*D682^2-0.0516*D682-6.967)</f>
        <v>-2.6730185999999994</v>
      </c>
      <c r="M682" s="12"/>
    </row>
    <row r="683" spans="2:13" ht="18.75" customHeight="1" x14ac:dyDescent="0.3">
      <c r="B683" s="11"/>
      <c r="C683" s="72">
        <v>678</v>
      </c>
      <c r="D683" s="63">
        <f>(Observaciones!D683+Observaciones!E683)/2</f>
        <v>5.6</v>
      </c>
      <c r="E683" s="120">
        <f t="shared" si="50"/>
        <v>0.90991033080617656</v>
      </c>
      <c r="F683" s="120">
        <f t="shared" si="51"/>
        <v>6.3199773283672295E-2</v>
      </c>
      <c r="G683" s="120">
        <f t="shared" si="52"/>
        <v>2.4877783999999998</v>
      </c>
      <c r="H683" s="120">
        <f>0.001013*Constantes!$D$6/(0.622*G683)</f>
        <v>4.8549794480149178E-2</v>
      </c>
      <c r="I683" s="120">
        <f t="shared" si="53"/>
        <v>0.28643660704734913</v>
      </c>
      <c r="J683" s="120">
        <f t="shared" si="54"/>
        <v>-0.30315980243707569</v>
      </c>
      <c r="K683" s="120">
        <f>(Constantes!$D$12/0.8)*(Constantes!$D$7*J683^2+Constantes!$D$8*J683+Constantes!$D$9)</f>
        <v>11.715437215795983</v>
      </c>
      <c r="L683" s="120">
        <f>(Constantes!$D$12/0.8)*(0.00376*D683^2-0.0516*D683-6.967)</f>
        <v>-2.6767673999999992</v>
      </c>
      <c r="M683" s="12"/>
    </row>
    <row r="684" spans="2:13" ht="18.75" customHeight="1" x14ac:dyDescent="0.3">
      <c r="B684" s="11"/>
      <c r="C684" s="72">
        <v>679</v>
      </c>
      <c r="D684" s="63">
        <f>(Observaciones!D684+Observaciones!E684)/2</f>
        <v>7.2000000000000011</v>
      </c>
      <c r="E684" s="120">
        <f t="shared" si="50"/>
        <v>1.0161453093242518</v>
      </c>
      <c r="F684" s="120">
        <f t="shared" si="51"/>
        <v>6.9657846489614608E-2</v>
      </c>
      <c r="G684" s="120">
        <f t="shared" si="52"/>
        <v>2.4840008</v>
      </c>
      <c r="H684" s="120">
        <f>0.001013*Constantes!$D$6/(0.622*G684)</f>
        <v>4.8623627670391391E-2</v>
      </c>
      <c r="I684" s="120">
        <f t="shared" si="53"/>
        <v>0.29872538467816745</v>
      </c>
      <c r="J684" s="120">
        <f t="shared" si="54"/>
        <v>-0.30784073246059135</v>
      </c>
      <c r="K684" s="120">
        <f>(Constantes!$D$12/0.8)*(Constantes!$D$7*J684^2+Constantes!$D$8*J684+Constantes!$D$9)</f>
        <v>11.720642222268744</v>
      </c>
      <c r="L684" s="120">
        <f>(Constantes!$D$12/0.8)*(0.00376*D684^2-0.0516*D684-6.967)</f>
        <v>-2.6788505999999992</v>
      </c>
      <c r="M684" s="12"/>
    </row>
    <row r="685" spans="2:13" ht="18.75" customHeight="1" x14ac:dyDescent="0.3">
      <c r="B685" s="11"/>
      <c r="C685" s="72">
        <v>680</v>
      </c>
      <c r="D685" s="63">
        <f>(Observaciones!D685+Observaciones!E685)/2</f>
        <v>5.9</v>
      </c>
      <c r="E685" s="120">
        <f t="shared" si="50"/>
        <v>0.9290490433608416</v>
      </c>
      <c r="F685" s="120">
        <f t="shared" si="51"/>
        <v>6.4369991730543294E-2</v>
      </c>
      <c r="G685" s="120">
        <f t="shared" si="52"/>
        <v>2.4870701</v>
      </c>
      <c r="H685" s="120">
        <f>0.001013*Constantes!$D$6/(0.622*G685)</f>
        <v>4.8563621118743031E-2</v>
      </c>
      <c r="I685" s="120">
        <f t="shared" si="53"/>
        <v>0.28876380129570045</v>
      </c>
      <c r="J685" s="120">
        <f t="shared" si="54"/>
        <v>-0.31243044263133168</v>
      </c>
      <c r="K685" s="120">
        <f>(Constantes!$D$12/0.8)*(Constantes!$D$7*J685^2+Constantes!$D$8*J685+Constantes!$D$9)</f>
        <v>11.725531663967162</v>
      </c>
      <c r="L685" s="120">
        <f>(Constantes!$D$12/0.8)*(0.00376*D685^2-0.0516*D685-6.967)</f>
        <v>-2.6777078999999997</v>
      </c>
      <c r="M685" s="12"/>
    </row>
    <row r="686" spans="2:13" ht="18.75" customHeight="1" x14ac:dyDescent="0.3">
      <c r="B686" s="11"/>
      <c r="C686" s="72">
        <v>681</v>
      </c>
      <c r="D686" s="63">
        <f>(Observaciones!D686+Observaciones!E686)/2</f>
        <v>6.2000000000000011</v>
      </c>
      <c r="E686" s="120">
        <f t="shared" si="50"/>
        <v>0.94854165981127081</v>
      </c>
      <c r="F686" s="120">
        <f t="shared" si="51"/>
        <v>6.5558715041284285E-2</v>
      </c>
      <c r="G686" s="120">
        <f t="shared" si="52"/>
        <v>2.4863618000000001</v>
      </c>
      <c r="H686" s="120">
        <f>0.001013*Constantes!$D$6/(0.622*G686)</f>
        <v>4.8577455635038451E-2</v>
      </c>
      <c r="I686" s="120">
        <f t="shared" si="53"/>
        <v>0.29108066300250851</v>
      </c>
      <c r="J686" s="120">
        <f t="shared" si="54"/>
        <v>-0.31692757291911972</v>
      </c>
      <c r="K686" s="120">
        <f>(Constantes!$D$12/0.8)*(Constantes!$D$7*J686^2+Constantes!$D$8*J686+Constantes!$D$9)</f>
        <v>11.730116826928244</v>
      </c>
      <c r="L686" s="120">
        <f>(Constantes!$D$12/0.8)*(0.00376*D686^2-0.0516*D686-6.967)</f>
        <v>-2.6783945999999994</v>
      </c>
      <c r="M686" s="12"/>
    </row>
    <row r="687" spans="2:13" ht="18.75" customHeight="1" x14ac:dyDescent="0.3">
      <c r="B687" s="11"/>
      <c r="C687" s="72">
        <v>682</v>
      </c>
      <c r="D687" s="63">
        <f>(Observaciones!D687+Observaciones!E687)/2</f>
        <v>5.5</v>
      </c>
      <c r="E687" s="120">
        <f t="shared" si="50"/>
        <v>0.90360844965772646</v>
      </c>
      <c r="F687" s="120">
        <f t="shared" si="51"/>
        <v>6.2813771829638612E-2</v>
      </c>
      <c r="G687" s="120">
        <f t="shared" si="52"/>
        <v>2.4880144999999998</v>
      </c>
      <c r="H687" s="120">
        <f>0.001013*Constantes!$D$6/(0.622*G687)</f>
        <v>4.8545187350055377E-2</v>
      </c>
      <c r="I687" s="120">
        <f t="shared" si="53"/>
        <v>0.28565862902483974</v>
      </c>
      <c r="J687" s="120">
        <f t="shared" si="54"/>
        <v>-0.32133079072719412</v>
      </c>
      <c r="K687" s="120">
        <f>(Constantes!$D$12/0.8)*(Constantes!$D$7*J687^2+Constantes!$D$8*J687+Constantes!$D$9)</f>
        <v>11.734409013275799</v>
      </c>
      <c r="L687" s="120">
        <f>(Constantes!$D$12/0.8)*(0.00376*D687^2-0.0516*D687-6.967)</f>
        <v>-2.6763974999999998</v>
      </c>
      <c r="M687" s="12"/>
    </row>
    <row r="688" spans="2:13" ht="18.75" customHeight="1" x14ac:dyDescent="0.3">
      <c r="B688" s="11"/>
      <c r="C688" s="72">
        <v>683</v>
      </c>
      <c r="D688" s="63">
        <f>(Observaciones!D688+Observaciones!E688)/2</f>
        <v>5.4</v>
      </c>
      <c r="E688" s="120">
        <f t="shared" si="50"/>
        <v>0.89734507498222005</v>
      </c>
      <c r="F688" s="120">
        <f t="shared" si="51"/>
        <v>6.2429791566432663E-2</v>
      </c>
      <c r="G688" s="120">
        <f t="shared" si="52"/>
        <v>2.4882505999999998</v>
      </c>
      <c r="H688" s="120">
        <f>0.001013*Constantes!$D$6/(0.622*G688)</f>
        <v>4.8540581094265331E-2</v>
      </c>
      <c r="I688" s="120">
        <f t="shared" si="53"/>
        <v>0.28487954572282553</v>
      </c>
      <c r="J688" s="120">
        <f t="shared" si="54"/>
        <v>-0.32563879128708961</v>
      </c>
      <c r="K688" s="120">
        <f>(Constantes!$D$12/0.8)*(Constantes!$D$7*J688^2+Constantes!$D$8*J688+Constantes!$D$9)</f>
        <v>11.738419522865827</v>
      </c>
      <c r="L688" s="120">
        <f>(Constantes!$D$12/0.8)*(0.00376*D688^2-0.0516*D688-6.967)</f>
        <v>-2.6759993999999998</v>
      </c>
      <c r="M688" s="12"/>
    </row>
    <row r="689" spans="2:13" ht="18.75" customHeight="1" x14ac:dyDescent="0.3">
      <c r="B689" s="11"/>
      <c r="C689" s="72">
        <v>684</v>
      </c>
      <c r="D689" s="63">
        <f>(Observaciones!D689+Observaciones!E689)/2</f>
        <v>6.1</v>
      </c>
      <c r="E689" s="120">
        <f t="shared" si="50"/>
        <v>0.94200445485921169</v>
      </c>
      <c r="F689" s="120">
        <f t="shared" si="51"/>
        <v>6.5160403190035326E-2</v>
      </c>
      <c r="G689" s="120">
        <f t="shared" si="52"/>
        <v>2.4865979</v>
      </c>
      <c r="H689" s="120">
        <f>0.001013*Constantes!$D$6/(0.622*G689)</f>
        <v>4.8572843253890934E-2</v>
      </c>
      <c r="I689" s="120">
        <f t="shared" si="53"/>
        <v>0.29030954125473435</v>
      </c>
      <c r="J689" s="120">
        <f t="shared" si="54"/>
        <v>-0.32985029804526605</v>
      </c>
      <c r="K689" s="120">
        <f>(Constantes!$D$12/0.8)*(Constantes!$D$7*J689^2+Constantes!$D$8*J689+Constantes!$D$9)</f>
        <v>11.74215963503813</v>
      </c>
      <c r="L689" s="120">
        <f>(Constantes!$D$12/0.8)*(0.00376*D689^2-0.0516*D689-6.967)</f>
        <v>-2.6781938999999997</v>
      </c>
      <c r="M689" s="12"/>
    </row>
    <row r="690" spans="2:13" ht="18.75" customHeight="1" x14ac:dyDescent="0.3">
      <c r="B690" s="11"/>
      <c r="C690" s="72">
        <v>685</v>
      </c>
      <c r="D690" s="63">
        <f>(Observaciones!D690+Observaciones!E690)/2</f>
        <v>6</v>
      </c>
      <c r="E690" s="120">
        <f t="shared" si="50"/>
        <v>0.93550698503161778</v>
      </c>
      <c r="F690" s="120">
        <f t="shared" si="51"/>
        <v>6.4764165026061693E-2</v>
      </c>
      <c r="G690" s="120">
        <f t="shared" si="52"/>
        <v>2.486834</v>
      </c>
      <c r="H690" s="120">
        <f>0.001013*Constantes!$D$6/(0.622*G690)</f>
        <v>4.8568231748542266E-2</v>
      </c>
      <c r="I690" s="120">
        <f t="shared" si="53"/>
        <v>0.28953725056779078</v>
      </c>
      <c r="J690" s="120">
        <f t="shared" si="54"/>
        <v>-0.33396406304137966</v>
      </c>
      <c r="K690" s="120">
        <f>(Constantes!$D$12/0.8)*(Constantes!$D$7*J690^2+Constantes!$D$8*J690+Constantes!$D$9)</f>
        <v>11.745640590497255</v>
      </c>
      <c r="L690" s="120">
        <f>(Constantes!$D$12/0.8)*(0.00376*D690^2-0.0516*D690-6.967)</f>
        <v>-2.6779649999999995</v>
      </c>
      <c r="M690" s="12"/>
    </row>
    <row r="691" spans="2:13" ht="18.75" customHeight="1" x14ac:dyDescent="0.3">
      <c r="B691" s="11"/>
      <c r="C691" s="72">
        <v>686</v>
      </c>
      <c r="D691" s="63">
        <f>(Observaciones!D691+Observaciones!E691)/2</f>
        <v>5.6000000000000005</v>
      </c>
      <c r="E691" s="120">
        <f t="shared" ref="E691:E735" si="55">EXP((16.78*D691-116.9)/(D691+237.3))</f>
        <v>0.90991033080617667</v>
      </c>
      <c r="F691" s="120">
        <f t="shared" ref="F691:F735" si="56">4098*E691/((D691+237.3)^2)</f>
        <v>6.3199773283672295E-2</v>
      </c>
      <c r="G691" s="120">
        <f t="shared" ref="G691:G735" si="57">2.501-0.002361*D691</f>
        <v>2.4877783999999998</v>
      </c>
      <c r="H691" s="120">
        <f>0.001013*Constantes!$D$6/(0.622*G691)</f>
        <v>4.8549794480149178E-2</v>
      </c>
      <c r="I691" s="120">
        <f t="shared" ref="I691:I735" si="58">IF(D691&gt;0,1.26*F691/(G691*(F691+H691)),0)</f>
        <v>0.28643660704734913</v>
      </c>
      <c r="J691" s="120">
        <f t="shared" ref="J691:J735" si="59">0.409*SIN(2*PI()*(C691-82)/365)</f>
        <v>-0.33797886727807885</v>
      </c>
      <c r="K691" s="120">
        <f>(Constantes!$D$12/0.8)*(Constantes!$D$7*J691^2+Constantes!$D$8*J691+Constantes!$D$9)</f>
        <v>11.748873573345632</v>
      </c>
      <c r="L691" s="120">
        <f>(Constantes!$D$12/0.8)*(0.00376*D691^2-0.0516*D691-6.967)</f>
        <v>-2.6767673999999992</v>
      </c>
      <c r="M691" s="12"/>
    </row>
    <row r="692" spans="2:13" ht="18.75" customHeight="1" x14ac:dyDescent="0.3">
      <c r="B692" s="11"/>
      <c r="C692" s="72">
        <v>687</v>
      </c>
      <c r="D692" s="63">
        <f>(Observaciones!D692+Observaciones!E692)/2</f>
        <v>5.2999999999999989</v>
      </c>
      <c r="E692" s="120">
        <f t="shared" si="55"/>
        <v>0.8911200050543554</v>
      </c>
      <c r="F692" s="120">
        <f t="shared" si="56"/>
        <v>6.2047823841482788E-2</v>
      </c>
      <c r="G692" s="120">
        <f t="shared" si="57"/>
        <v>2.4884866999999997</v>
      </c>
      <c r="H692" s="120">
        <f>0.001013*Constantes!$D$6/(0.622*G692)</f>
        <v>4.8535975712530176E-2</v>
      </c>
      <c r="I692" s="120">
        <f t="shared" si="58"/>
        <v>0.28409936810792097</v>
      </c>
      <c r="J692" s="120">
        <f t="shared" si="59"/>
        <v>-0.34189352108222226</v>
      </c>
      <c r="K692" s="120">
        <f>(Constantes!$D$12/0.8)*(Constantes!$D$7*J692^2+Constantes!$D$8*J692+Constantes!$D$9)</f>
        <v>11.751869693291599</v>
      </c>
      <c r="L692" s="120">
        <f>(Constantes!$D$12/0.8)*(0.00376*D692^2-0.0516*D692-6.967)</f>
        <v>-2.6755730999999994</v>
      </c>
      <c r="M692" s="12"/>
    </row>
    <row r="693" spans="2:13" ht="18.75" customHeight="1" x14ac:dyDescent="0.3">
      <c r="B693" s="11"/>
      <c r="C693" s="72">
        <v>688</v>
      </c>
      <c r="D693" s="63">
        <f>(Observaciones!D693+Observaciones!E693)/2</f>
        <v>6.9</v>
      </c>
      <c r="E693" s="120">
        <f t="shared" si="55"/>
        <v>0.99543224947116915</v>
      </c>
      <c r="F693" s="120">
        <f t="shared" si="56"/>
        <v>6.8405707891264905E-2</v>
      </c>
      <c r="G693" s="120">
        <f t="shared" si="57"/>
        <v>2.4847090999999999</v>
      </c>
      <c r="H693" s="120">
        <f>0.001013*Constantes!$D$6/(0.622*G693)</f>
        <v>4.8609766846410454E-2</v>
      </c>
      <c r="I693" s="120">
        <f t="shared" si="58"/>
        <v>0.29644493684108758</v>
      </c>
      <c r="J693" s="120">
        <f t="shared" si="59"/>
        <v>-0.34570686445740245</v>
      </c>
      <c r="K693" s="120">
        <f>(Constantes!$D$12/0.8)*(Constantes!$D$7*J693^2+Constantes!$D$8*J693+Constantes!$D$9)</f>
        <v>11.754639968054715</v>
      </c>
      <c r="L693" s="120">
        <f>(Constantes!$D$12/0.8)*(0.00376*D693^2-0.0516*D693-6.967)</f>
        <v>-2.6790098999999996</v>
      </c>
      <c r="M693" s="12"/>
    </row>
    <row r="694" spans="2:13" ht="18.75" customHeight="1" x14ac:dyDescent="0.3">
      <c r="B694" s="11"/>
      <c r="C694" s="72">
        <v>689</v>
      </c>
      <c r="D694" s="63">
        <f>(Observaciones!D694+Observaciones!E694)/2</f>
        <v>5.6</v>
      </c>
      <c r="E694" s="120">
        <f t="shared" si="55"/>
        <v>0.90991033080617656</v>
      </c>
      <c r="F694" s="120">
        <f t="shared" si="56"/>
        <v>6.3199773283672295E-2</v>
      </c>
      <c r="G694" s="120">
        <f t="shared" si="57"/>
        <v>2.4877783999999998</v>
      </c>
      <c r="H694" s="120">
        <f>0.001013*Constantes!$D$6/(0.622*G694)</f>
        <v>4.8549794480149178E-2</v>
      </c>
      <c r="I694" s="120">
        <f t="shared" si="58"/>
        <v>0.28643660704734913</v>
      </c>
      <c r="J694" s="120">
        <f t="shared" si="59"/>
        <v>-0.3494177674276791</v>
      </c>
      <c r="K694" s="120">
        <f>(Constantes!$D$12/0.8)*(Constantes!$D$7*J694^2+Constantes!$D$8*J694+Constantes!$D$9)</f>
        <v>11.757195305990553</v>
      </c>
      <c r="L694" s="120">
        <f>(Constantes!$D$12/0.8)*(0.00376*D694^2-0.0516*D694-6.967)</f>
        <v>-2.6767673999999992</v>
      </c>
      <c r="M694" s="12"/>
    </row>
    <row r="695" spans="2:13" ht="18.75" customHeight="1" x14ac:dyDescent="0.3">
      <c r="B695" s="11"/>
      <c r="C695" s="72">
        <v>690</v>
      </c>
      <c r="D695" s="63">
        <f>(Observaciones!D695+Observaciones!E695)/2</f>
        <v>6.8000000000000007</v>
      </c>
      <c r="E695" s="120">
        <f t="shared" si="55"/>
        <v>0.98861102899196263</v>
      </c>
      <c r="F695" s="120">
        <f t="shared" si="56"/>
        <v>6.7992630954249275E-2</v>
      </c>
      <c r="G695" s="120">
        <f t="shared" si="57"/>
        <v>2.4849451999999999</v>
      </c>
      <c r="H695" s="120">
        <f>0.001013*Constantes!$D$6/(0.622*G695)</f>
        <v>4.8605148327679162E-2</v>
      </c>
      <c r="I695" s="120">
        <f t="shared" si="58"/>
        <v>0.29568227892073129</v>
      </c>
      <c r="J695" s="120">
        <f t="shared" si="59"/>
        <v>-0.35302513037241356</v>
      </c>
      <c r="K695" s="120">
        <f>(Constantes!$D$12/0.8)*(Constantes!$D$7*J695^2+Constantes!$D$8*J695+Constantes!$D$9)</f>
        <v>11.759546488956836</v>
      </c>
      <c r="L695" s="120">
        <f>(Constantes!$D$12/0.8)*(0.00376*D695^2-0.0516*D695-6.967)</f>
        <v>-2.6790065999999997</v>
      </c>
      <c r="M695" s="12"/>
    </row>
    <row r="696" spans="2:13" ht="18.75" customHeight="1" x14ac:dyDescent="0.3">
      <c r="B696" s="11"/>
      <c r="C696" s="72">
        <v>691</v>
      </c>
      <c r="D696" s="63">
        <f>(Observaciones!D696+Observaciones!E696)/2</f>
        <v>5.0999999999999996</v>
      </c>
      <c r="E696" s="120">
        <f t="shared" si="55"/>
        <v>0.87878397685782894</v>
      </c>
      <c r="F696" s="120">
        <f t="shared" si="56"/>
        <v>6.1289891533703518E-2</v>
      </c>
      <c r="G696" s="120">
        <f t="shared" si="57"/>
        <v>2.4889589000000001</v>
      </c>
      <c r="H696" s="120">
        <f>0.001013*Constantes!$D$6/(0.622*G696)</f>
        <v>4.8526767570229598E-2</v>
      </c>
      <c r="I696" s="120">
        <f t="shared" si="58"/>
        <v>0.28253577431172794</v>
      </c>
      <c r="J696" s="120">
        <f t="shared" si="59"/>
        <v>-0.35652788435211269</v>
      </c>
      <c r="K696" s="120">
        <f>(Constantes!$D$12/0.8)*(Constantes!$D$7*J696^2+Constantes!$D$8*J696+Constantes!$D$9)</f>
        <v>11.761704155442454</v>
      </c>
      <c r="L696" s="120">
        <f>(Constantes!$D$12/0.8)*(0.00376*D696^2-0.0516*D696-6.967)</f>
        <v>-2.6746358999999997</v>
      </c>
      <c r="M696" s="12"/>
    </row>
    <row r="697" spans="2:13" ht="18.75" customHeight="1" x14ac:dyDescent="0.3">
      <c r="B697" s="11"/>
      <c r="C697" s="72">
        <v>692</v>
      </c>
      <c r="D697" s="63">
        <f>(Observaciones!D697+Observaciones!E697)/2</f>
        <v>3.0999999999999996</v>
      </c>
      <c r="E697" s="120">
        <f t="shared" si="55"/>
        <v>0.76346206064382238</v>
      </c>
      <c r="F697" s="120">
        <f t="shared" si="56"/>
        <v>5.4136539013568345E-2</v>
      </c>
      <c r="G697" s="120">
        <f t="shared" si="57"/>
        <v>2.4936808999999998</v>
      </c>
      <c r="H697" s="120">
        <f>0.001013*Constantes!$D$6/(0.622*G697)</f>
        <v>4.8434877947757617E-2</v>
      </c>
      <c r="I697" s="120">
        <f t="shared" si="58"/>
        <v>0.26668205849254667</v>
      </c>
      <c r="J697" s="120">
        <f t="shared" si="59"/>
        <v>-0.35992499142517603</v>
      </c>
      <c r="K697" s="120">
        <f>(Constantes!$D$12/0.8)*(Constantes!$D$7*J697^2+Constantes!$D$8*J697+Constantes!$D$9)</f>
        <v>11.763678783980597</v>
      </c>
      <c r="L697" s="120">
        <f>(Constantes!$D$12/0.8)*(0.00376*D697^2-0.0516*D697-6.967)</f>
        <v>-2.6590598999999995</v>
      </c>
      <c r="M697" s="12"/>
    </row>
    <row r="698" spans="2:13" ht="18.75" customHeight="1" x14ac:dyDescent="0.3">
      <c r="B698" s="11"/>
      <c r="C698" s="72">
        <v>693</v>
      </c>
      <c r="D698" s="63">
        <f>(Observaciones!D698+Observaciones!E698)/2</f>
        <v>3.8999999999999995</v>
      </c>
      <c r="E698" s="120">
        <f t="shared" si="55"/>
        <v>0.807880097862269</v>
      </c>
      <c r="F698" s="120">
        <f t="shared" si="56"/>
        <v>5.6906812005471159E-2</v>
      </c>
      <c r="G698" s="120">
        <f t="shared" si="57"/>
        <v>2.4917921000000001</v>
      </c>
      <c r="H698" s="120">
        <f>0.001013*Constantes!$D$6/(0.622*G698)</f>
        <v>4.847159200486844E-2</v>
      </c>
      <c r="I698" s="120">
        <f t="shared" si="58"/>
        <v>0.27306835890470815</v>
      </c>
      <c r="J698" s="120">
        <f t="shared" si="59"/>
        <v>-0.36321544495546254</v>
      </c>
      <c r="K698" s="120">
        <f>(Constantes!$D$12/0.8)*(Constantes!$D$7*J698^2+Constantes!$D$8*J698+Constantes!$D$9)</f>
        <v>11.765480676866837</v>
      </c>
      <c r="L698" s="120">
        <f>(Constantes!$D$12/0.8)*(0.00376*D698^2-0.0516*D698-6.967)</f>
        <v>-2.6666438999999995</v>
      </c>
      <c r="M698" s="12"/>
    </row>
    <row r="699" spans="2:13" ht="18.75" customHeight="1" x14ac:dyDescent="0.3">
      <c r="B699" s="11"/>
      <c r="C699" s="72">
        <v>694</v>
      </c>
      <c r="D699" s="63">
        <f>(Observaciones!D699+Observaciones!E699)/2</f>
        <v>4.5000000000000009</v>
      </c>
      <c r="E699" s="120">
        <f t="shared" si="55"/>
        <v>0.84267449337682998</v>
      </c>
      <c r="F699" s="120">
        <f t="shared" si="56"/>
        <v>5.9063504175299687E-2</v>
      </c>
      <c r="G699" s="120">
        <f t="shared" si="57"/>
        <v>2.4903754999999999</v>
      </c>
      <c r="H699" s="120">
        <f>0.001013*Constantes!$D$6/(0.622*G699)</f>
        <v>4.8499164094793878E-2</v>
      </c>
      <c r="I699" s="120">
        <f t="shared" si="58"/>
        <v>0.2778199011826501</v>
      </c>
      <c r="J699" s="120">
        <f t="shared" si="59"/>
        <v>-0.36639826991057778</v>
      </c>
      <c r="K699" s="120">
        <f>(Constantes!$D$12/0.8)*(Constantes!$D$7*J699^2+Constantes!$D$8*J699+Constantes!$D$9)</f>
        <v>11.767119944202561</v>
      </c>
      <c r="L699" s="120">
        <f>(Constantes!$D$12/0.8)*(0.00376*D699^2-0.0516*D699-6.967)</f>
        <v>-2.6711474999999996</v>
      </c>
      <c r="M699" s="12"/>
    </row>
    <row r="700" spans="2:13" ht="18.75" customHeight="1" x14ac:dyDescent="0.3">
      <c r="B700" s="11"/>
      <c r="C700" s="72">
        <v>695</v>
      </c>
      <c r="D700" s="63">
        <f>(Observaciones!D700+Observaciones!E700)/2</f>
        <v>6.2</v>
      </c>
      <c r="E700" s="120">
        <f t="shared" si="55"/>
        <v>0.94854165981127081</v>
      </c>
      <c r="F700" s="120">
        <f t="shared" si="56"/>
        <v>6.5558715041284285E-2</v>
      </c>
      <c r="G700" s="120">
        <f t="shared" si="57"/>
        <v>2.4863618000000001</v>
      </c>
      <c r="H700" s="120">
        <f>0.001013*Constantes!$D$6/(0.622*G700)</f>
        <v>4.8577455635038451E-2</v>
      </c>
      <c r="I700" s="120">
        <f t="shared" si="58"/>
        <v>0.29108066300250851</v>
      </c>
      <c r="J700" s="120">
        <f t="shared" si="59"/>
        <v>-0.36947252315079593</v>
      </c>
      <c r="K700" s="120">
        <f>(Constantes!$D$12/0.8)*(Constantes!$D$7*J700^2+Constantes!$D$8*J700+Constantes!$D$9)</f>
        <v>11.76860648828384</v>
      </c>
      <c r="L700" s="120">
        <f>(Constantes!$D$12/0.8)*(0.00376*D700^2-0.0516*D700-6.967)</f>
        <v>-2.6783945999999994</v>
      </c>
      <c r="M700" s="12"/>
    </row>
    <row r="701" spans="2:13" ht="18.75" customHeight="1" x14ac:dyDescent="0.3">
      <c r="B701" s="11"/>
      <c r="C701" s="72">
        <v>696</v>
      </c>
      <c r="D701" s="63">
        <f>(Observaciones!D701+Observaciones!E701)/2</f>
        <v>4.9000000000000004</v>
      </c>
      <c r="E701" s="120">
        <f t="shared" si="55"/>
        <v>0.86659876849717865</v>
      </c>
      <c r="F701" s="120">
        <f t="shared" si="56"/>
        <v>6.0539906235598358E-2</v>
      </c>
      <c r="G701" s="120">
        <f t="shared" si="57"/>
        <v>2.4894311</v>
      </c>
      <c r="H701" s="120">
        <f>0.001013*Constantes!$D$6/(0.622*G701)</f>
        <v>4.8517562921164735E-2</v>
      </c>
      <c r="I701" s="120">
        <f t="shared" si="58"/>
        <v>0.28096793738836995</v>
      </c>
      <c r="J701" s="120">
        <f t="shared" si="59"/>
        <v>-0.37243729370853434</v>
      </c>
      <c r="K701" s="120">
        <f>(Constantes!$D$12/0.8)*(Constantes!$D$7*J701^2+Constantes!$D$8*J701+Constantes!$D$9)</f>
        <v>11.76994998835527</v>
      </c>
      <c r="L701" s="120">
        <f>(Constantes!$D$12/0.8)*(0.00376*D701^2-0.0516*D701-6.967)</f>
        <v>-2.6735858999999995</v>
      </c>
      <c r="M701" s="12"/>
    </row>
    <row r="702" spans="2:13" ht="18.75" customHeight="1" x14ac:dyDescent="0.3">
      <c r="B702" s="11"/>
      <c r="C702" s="72">
        <v>697</v>
      </c>
      <c r="D702" s="63">
        <f>(Observaciones!D702+Observaciones!E702)/2</f>
        <v>3.7999999999999989</v>
      </c>
      <c r="E702" s="120">
        <f t="shared" si="55"/>
        <v>0.80220597314585995</v>
      </c>
      <c r="F702" s="120">
        <f t="shared" si="56"/>
        <v>5.6554012654769149E-2</v>
      </c>
      <c r="G702" s="120">
        <f t="shared" si="57"/>
        <v>2.4920282</v>
      </c>
      <c r="H702" s="120">
        <f>0.001013*Constantes!$D$6/(0.622*G702)</f>
        <v>4.8466999704158381E-2</v>
      </c>
      <c r="I702" s="120">
        <f t="shared" si="58"/>
        <v>0.27227315064879976</v>
      </c>
      <c r="J702" s="120">
        <f t="shared" si="59"/>
        <v>-0.37529170305829185</v>
      </c>
      <c r="K702" s="120">
        <f>(Constantes!$D$12/0.8)*(Constantes!$D$7*J702^2+Constantes!$D$8*J702+Constantes!$D$9)</f>
        <v>11.771159885747894</v>
      </c>
      <c r="L702" s="120">
        <f>(Constantes!$D$12/0.8)*(0.00376*D702^2-0.0516*D702-6.967)</f>
        <v>-2.6657945999999995</v>
      </c>
      <c r="M702" s="12"/>
    </row>
    <row r="703" spans="2:13" ht="18.75" customHeight="1" x14ac:dyDescent="0.3">
      <c r="B703" s="11"/>
      <c r="C703" s="72">
        <v>698</v>
      </c>
      <c r="D703" s="63">
        <f>(Observaciones!D703+Observaciones!E703)/2</f>
        <v>3.7</v>
      </c>
      <c r="E703" s="120">
        <f t="shared" si="55"/>
        <v>0.79656704122309585</v>
      </c>
      <c r="F703" s="120">
        <f t="shared" si="56"/>
        <v>5.6203091112967181E-2</v>
      </c>
      <c r="G703" s="120">
        <f t="shared" si="57"/>
        <v>2.4922643</v>
      </c>
      <c r="H703" s="120">
        <f>0.001013*Constantes!$D$6/(0.622*G703)</f>
        <v>4.8462408273534374E-2</v>
      </c>
      <c r="I703" s="120">
        <f t="shared" si="58"/>
        <v>0.27147703708239068</v>
      </c>
      <c r="J703" s="120">
        <f t="shared" si="59"/>
        <v>-0.37803490537697515</v>
      </c>
      <c r="K703" s="120">
        <f>(Constantes!$D$12/0.8)*(Constantes!$D$7*J703^2+Constantes!$D$8*J703+Constantes!$D$9)</f>
        <v>11.772245369419846</v>
      </c>
      <c r="L703" s="120">
        <f>(Constantes!$D$12/0.8)*(0.00376*D703^2-0.0516*D703-6.967)</f>
        <v>-2.6649170999999994</v>
      </c>
      <c r="M703" s="12"/>
    </row>
    <row r="704" spans="2:13" ht="18.75" customHeight="1" x14ac:dyDescent="0.3">
      <c r="B704" s="11"/>
      <c r="C704" s="72">
        <v>699</v>
      </c>
      <c r="D704" s="63">
        <f>(Observaciones!D704+Observaciones!E704)/2</f>
        <v>2.5</v>
      </c>
      <c r="E704" s="120">
        <f t="shared" si="55"/>
        <v>0.73157749317928888</v>
      </c>
      <c r="F704" s="120">
        <f t="shared" si="56"/>
        <v>5.2135546772865443E-2</v>
      </c>
      <c r="G704" s="120">
        <f t="shared" si="57"/>
        <v>2.4950975</v>
      </c>
      <c r="H704" s="120">
        <f>0.001013*Constantes!$D$6/(0.622*G704)</f>
        <v>4.8407378882851008E-2</v>
      </c>
      <c r="I704" s="120">
        <f t="shared" si="58"/>
        <v>0.26185775380339843</v>
      </c>
      <c r="J704" s="120">
        <f t="shared" si="59"/>
        <v>-0.38066608779453348</v>
      </c>
      <c r="K704" s="120">
        <f>(Constantes!$D$12/0.8)*(Constantes!$D$7*J704^2+Constantes!$D$8*J704+Constantes!$D$9)</f>
        <v>11.773215361917812</v>
      </c>
      <c r="L704" s="120">
        <f>(Constantes!$D$12/0.8)*(0.00376*D704^2-0.0516*D704-6.967)</f>
        <v>-2.6521874999999997</v>
      </c>
      <c r="M704" s="12"/>
    </row>
    <row r="705" spans="2:13" ht="18.75" customHeight="1" x14ac:dyDescent="0.3">
      <c r="B705" s="11"/>
      <c r="C705" s="72">
        <v>700</v>
      </c>
      <c r="D705" s="63">
        <f>(Observaciones!D705+Observaciones!E705)/2</f>
        <v>1.5999999999999996</v>
      </c>
      <c r="E705" s="120">
        <f t="shared" si="55"/>
        <v>0.68595426116151104</v>
      </c>
      <c r="F705" s="120">
        <f t="shared" si="56"/>
        <v>4.9253240920562769E-2</v>
      </c>
      <c r="G705" s="120">
        <f t="shared" si="57"/>
        <v>2.4972224000000001</v>
      </c>
      <c r="H705" s="120">
        <f>0.001013*Constantes!$D$6/(0.622*G705)</f>
        <v>4.8366188783247478E-2</v>
      </c>
      <c r="I705" s="120">
        <f t="shared" si="58"/>
        <v>0.25457272415610477</v>
      </c>
      <c r="J705" s="120">
        <f t="shared" si="59"/>
        <v>-0.38318447063483135</v>
      </c>
      <c r="K705" s="120">
        <f>(Constantes!$D$12/0.8)*(Constantes!$D$7*J705^2+Constantes!$D$8*J705+Constantes!$D$9)</f>
        <v>11.774078505776874</v>
      </c>
      <c r="L705" s="120">
        <f>(Constantes!$D$12/0.8)*(0.00376*D705^2-0.0516*D705-6.967)</f>
        <v>-2.6399753999999995</v>
      </c>
      <c r="M705" s="12"/>
    </row>
    <row r="706" spans="2:13" ht="18.75" customHeight="1" x14ac:dyDescent="0.3">
      <c r="B706" s="11"/>
      <c r="C706" s="72">
        <v>701</v>
      </c>
      <c r="D706" s="63">
        <f>(Observaciones!D706+Observaciones!E706)/2</f>
        <v>1.5999999999999996</v>
      </c>
      <c r="E706" s="120">
        <f t="shared" si="55"/>
        <v>0.68595426116151104</v>
      </c>
      <c r="F706" s="120">
        <f t="shared" si="56"/>
        <v>4.9253240920562769E-2</v>
      </c>
      <c r="G706" s="120">
        <f t="shared" si="57"/>
        <v>2.4972224000000001</v>
      </c>
      <c r="H706" s="120">
        <f>0.001013*Constantes!$D$6/(0.622*G706)</f>
        <v>4.8366188783247478E-2</v>
      </c>
      <c r="I706" s="120">
        <f t="shared" si="58"/>
        <v>0.25457272415610477</v>
      </c>
      <c r="J706" s="120">
        <f t="shared" si="59"/>
        <v>-0.38558930764668209</v>
      </c>
      <c r="K706" s="120">
        <f>(Constantes!$D$12/0.8)*(Constantes!$D$7*J706^2+Constantes!$D$8*J706+Constantes!$D$9)</f>
        <v>11.774843150375759</v>
      </c>
      <c r="L706" s="120">
        <f>(Constantes!$D$12/0.8)*(0.00376*D706^2-0.0516*D706-6.967)</f>
        <v>-2.6399753999999995</v>
      </c>
      <c r="M706" s="12"/>
    </row>
    <row r="707" spans="2:13" ht="18.75" customHeight="1" x14ac:dyDescent="0.3">
      <c r="B707" s="11"/>
      <c r="C707" s="72">
        <v>702</v>
      </c>
      <c r="D707" s="63">
        <f>(Observaciones!D707+Observaciones!E707)/2</f>
        <v>2.8999999999999995</v>
      </c>
      <c r="E707" s="120">
        <f t="shared" si="55"/>
        <v>0.75270020861695863</v>
      </c>
      <c r="F707" s="120">
        <f t="shared" si="56"/>
        <v>5.3462342561331699E-2</v>
      </c>
      <c r="G707" s="120">
        <f t="shared" si="57"/>
        <v>2.4941530999999997</v>
      </c>
      <c r="H707" s="120">
        <f>0.001013*Constantes!$D$6/(0.622*G707)</f>
        <v>4.8425708121989125E-2</v>
      </c>
      <c r="I707" s="120">
        <f t="shared" si="58"/>
        <v>0.26507707366672184</v>
      </c>
      <c r="J707" s="120">
        <f t="shared" si="59"/>
        <v>-0.38787988622497815</v>
      </c>
      <c r="K707" s="120">
        <f>(Constantes!$D$12/0.8)*(Constantes!$D$7*J707^2+Constantes!$D$8*J707+Constantes!$D$9)</f>
        <v>11.77551733926393</v>
      </c>
      <c r="L707" s="120">
        <f>(Constantes!$D$12/0.8)*(0.00376*D707^2-0.0516*D707-6.967)</f>
        <v>-2.6568818999999997</v>
      </c>
      <c r="M707" s="12"/>
    </row>
    <row r="708" spans="2:13" ht="18.75" customHeight="1" x14ac:dyDescent="0.3">
      <c r="B708" s="11"/>
      <c r="C708" s="72">
        <v>703</v>
      </c>
      <c r="D708" s="63">
        <f>(Observaciones!D708+Observaciones!E708)/2</f>
        <v>1.0999999999999996</v>
      </c>
      <c r="E708" s="120">
        <f t="shared" si="55"/>
        <v>0.66171002192942541</v>
      </c>
      <c r="F708" s="120">
        <f t="shared" si="56"/>
        <v>4.7711949733872931E-2</v>
      </c>
      <c r="G708" s="120">
        <f t="shared" si="57"/>
        <v>2.4984028999999999</v>
      </c>
      <c r="H708" s="120">
        <f>0.001013*Constantes!$D$6/(0.622*G708)</f>
        <v>4.8343335669420791E-2</v>
      </c>
      <c r="I708" s="120">
        <f t="shared" si="58"/>
        <v>0.25050359756068624</v>
      </c>
      <c r="J708" s="120">
        <f t="shared" si="59"/>
        <v>-0.39005552762185214</v>
      </c>
      <c r="K708" s="120">
        <f>(Constantes!$D$12/0.8)*(Constantes!$D$7*J708^2+Constantes!$D$8*J708+Constantes!$D$9)</f>
        <v>11.776108797976363</v>
      </c>
      <c r="L708" s="120">
        <f>(Constantes!$D$12/0.8)*(0.00376*D708^2-0.0516*D708-6.967)</f>
        <v>-2.6322038999999995</v>
      </c>
      <c r="M708" s="12"/>
    </row>
    <row r="709" spans="2:13" ht="18.75" customHeight="1" x14ac:dyDescent="0.3">
      <c r="B709" s="11"/>
      <c r="C709" s="72">
        <v>704</v>
      </c>
      <c r="D709" s="63">
        <f>(Observaciones!D709+Observaciones!E709)/2</f>
        <v>3.5999999999999996</v>
      </c>
      <c r="E709" s="120">
        <f t="shared" si="55"/>
        <v>0.79096311468656078</v>
      </c>
      <c r="F709" s="120">
        <f t="shared" si="56"/>
        <v>5.5854039188960966E-2</v>
      </c>
      <c r="G709" s="120">
        <f t="shared" si="57"/>
        <v>2.4925003999999999</v>
      </c>
      <c r="H709" s="120">
        <f>0.001013*Constantes!$D$6/(0.622*G709)</f>
        <v>4.8457817712749152E-2</v>
      </c>
      <c r="I709" s="120">
        <f t="shared" si="58"/>
        <v>0.27068003084395481</v>
      </c>
      <c r="J709" s="120">
        <f t="shared" si="59"/>
        <v>-0.39211558714780409</v>
      </c>
      <c r="K709" s="120">
        <f>(Constantes!$D$12/0.8)*(Constantes!$D$7*J709^2+Constantes!$D$8*J709+Constantes!$D$9)</f>
        <v>11.776624922351242</v>
      </c>
      <c r="L709" s="120">
        <f>(Constantes!$D$12/0.8)*(0.00376*D709^2-0.0516*D709-6.967)</f>
        <v>-2.6640113999999993</v>
      </c>
      <c r="M709" s="12"/>
    </row>
    <row r="710" spans="2:13" ht="18.75" customHeight="1" x14ac:dyDescent="0.3">
      <c r="B710" s="11"/>
      <c r="C710" s="72">
        <v>705</v>
      </c>
      <c r="D710" s="63">
        <f>(Observaciones!D710+Observaciones!E710)/2</f>
        <v>2.5999999999999996</v>
      </c>
      <c r="E710" s="120">
        <f t="shared" si="55"/>
        <v>0.7368084973291994</v>
      </c>
      <c r="F710" s="120">
        <f t="shared" si="56"/>
        <v>5.2464565912729355E-2</v>
      </c>
      <c r="G710" s="120">
        <f t="shared" si="57"/>
        <v>2.4948614</v>
      </c>
      <c r="H710" s="120">
        <f>0.001013*Constantes!$D$6/(0.622*G710)</f>
        <v>4.8411959891701536E-2</v>
      </c>
      <c r="I710" s="120">
        <f t="shared" si="58"/>
        <v>0.26266371871166472</v>
      </c>
      <c r="J710" s="120">
        <f t="shared" si="59"/>
        <v>-0.39405945436273682</v>
      </c>
      <c r="K710" s="120">
        <f>(Constantes!$D$12/0.8)*(Constantes!$D$7*J710^2+Constantes!$D$8*J710+Constantes!$D$9)</f>
        <v>11.777072767365144</v>
      </c>
      <c r="L710" s="120">
        <f>(Constantes!$D$12/0.8)*(0.00376*D710^2-0.0516*D710-6.967)</f>
        <v>-2.6534033999999993</v>
      </c>
      <c r="M710" s="12"/>
    </row>
    <row r="711" spans="2:13" ht="18.75" customHeight="1" x14ac:dyDescent="0.3">
      <c r="B711" s="11"/>
      <c r="C711" s="72">
        <v>706</v>
      </c>
      <c r="D711" s="63">
        <f>(Observaciones!D711+Observaciones!E711)/2</f>
        <v>5.0000000000000009</v>
      </c>
      <c r="E711" s="120">
        <f t="shared" si="55"/>
        <v>0.87267261944779728</v>
      </c>
      <c r="F711" s="120">
        <f t="shared" si="56"/>
        <v>6.091390978322294E-2</v>
      </c>
      <c r="G711" s="120">
        <f t="shared" si="57"/>
        <v>2.489195</v>
      </c>
      <c r="H711" s="120">
        <f>0.001013*Constantes!$D$6/(0.622*G711)</f>
        <v>4.8522164809166962E-2</v>
      </c>
      <c r="I711" s="120">
        <f t="shared" si="58"/>
        <v>0.28175238056862134</v>
      </c>
      <c r="J711" s="120">
        <f t="shared" si="59"/>
        <v>-0.39588655325684219</v>
      </c>
      <c r="K711" s="120">
        <f>(Constantes!$D$12/0.8)*(Constantes!$D$7*J711^2+Constantes!$D$8*J711+Constantes!$D$9)</f>
        <v>11.777459036499698</v>
      </c>
      <c r="L711" s="120">
        <f>(Constantes!$D$12/0.8)*(0.00376*D711^2-0.0516*D711-6.967)</f>
        <v>-2.6741249999999992</v>
      </c>
      <c r="M711" s="12"/>
    </row>
    <row r="712" spans="2:13" ht="18.75" customHeight="1" x14ac:dyDescent="0.3">
      <c r="B712" s="11"/>
      <c r="C712" s="72">
        <v>707</v>
      </c>
      <c r="D712" s="63">
        <f>(Observaciones!D712+Observaciones!E712)/2</f>
        <v>5.9999999999999991</v>
      </c>
      <c r="E712" s="120">
        <f t="shared" si="55"/>
        <v>0.93550698503161767</v>
      </c>
      <c r="F712" s="120">
        <f t="shared" si="56"/>
        <v>6.4764165026061693E-2</v>
      </c>
      <c r="G712" s="120">
        <f t="shared" si="57"/>
        <v>2.486834</v>
      </c>
      <c r="H712" s="120">
        <f>0.001013*Constantes!$D$6/(0.622*G712)</f>
        <v>4.8568231748542266E-2</v>
      </c>
      <c r="I712" s="120">
        <f t="shared" si="58"/>
        <v>0.28953725056779078</v>
      </c>
      <c r="J712" s="120">
        <f t="shared" si="59"/>
        <v>-0.39759634242128594</v>
      </c>
      <c r="K712" s="120">
        <f>(Constantes!$D$12/0.8)*(Constantes!$D$7*J712^2+Constantes!$D$8*J712+Constantes!$D$9)</f>
        <v>11.777790071652952</v>
      </c>
      <c r="L712" s="120">
        <f>(Constantes!$D$12/0.8)*(0.00376*D712^2-0.0516*D712-6.967)</f>
        <v>-2.6779649999999995</v>
      </c>
      <c r="M712" s="12"/>
    </row>
    <row r="713" spans="2:13" ht="18.75" customHeight="1" x14ac:dyDescent="0.3">
      <c r="B713" s="11"/>
      <c r="C713" s="72">
        <v>708</v>
      </c>
      <c r="D713" s="63">
        <f>(Observaciones!D713+Observaciones!E713)/2</f>
        <v>6.8999999999999995</v>
      </c>
      <c r="E713" s="120">
        <f t="shared" si="55"/>
        <v>0.99543224947116915</v>
      </c>
      <c r="F713" s="120">
        <f t="shared" si="56"/>
        <v>6.8405707891264905E-2</v>
      </c>
      <c r="G713" s="120">
        <f t="shared" si="57"/>
        <v>2.4847090999999999</v>
      </c>
      <c r="H713" s="120">
        <f>0.001013*Constantes!$D$6/(0.622*G713)</f>
        <v>4.8609766846410454E-2</v>
      </c>
      <c r="I713" s="120">
        <f t="shared" si="58"/>
        <v>0.29644493684108758</v>
      </c>
      <c r="J713" s="120">
        <f t="shared" si="59"/>
        <v>-0.39918831520863846</v>
      </c>
      <c r="K713" s="120">
        <f>(Constantes!$D$12/0.8)*(Constantes!$D$7*J713^2+Constantes!$D$8*J713+Constantes!$D$9)</f>
        <v>11.778071843608068</v>
      </c>
      <c r="L713" s="120">
        <f>(Constantes!$D$12/0.8)*(0.00376*D713^2-0.0516*D713-6.967)</f>
        <v>-2.6790098999999996</v>
      </c>
      <c r="M713" s="12"/>
    </row>
    <row r="714" spans="2:13" ht="18.75" customHeight="1" x14ac:dyDescent="0.3">
      <c r="B714" s="11"/>
      <c r="C714" s="72">
        <v>709</v>
      </c>
      <c r="D714" s="63">
        <f>(Observaciones!D714+Observaciones!E714)/2</f>
        <v>6.2999999999999989</v>
      </c>
      <c r="E714" s="120">
        <f t="shared" si="55"/>
        <v>0.95511880773888869</v>
      </c>
      <c r="F714" s="120">
        <f t="shared" si="56"/>
        <v>6.5959109426506832E-2</v>
      </c>
      <c r="G714" s="120">
        <f t="shared" si="57"/>
        <v>2.4861257000000001</v>
      </c>
      <c r="H714" s="120">
        <f>0.001013*Constantes!$D$6/(0.622*G714)</f>
        <v>4.8582068892234348E-2</v>
      </c>
      <c r="I714" s="120">
        <f t="shared" si="58"/>
        <v>0.29185060555993408</v>
      </c>
      <c r="J714" s="120">
        <f t="shared" si="59"/>
        <v>-0.40066199988300538</v>
      </c>
      <c r="K714" s="120">
        <f>(Constantes!$D$12/0.8)*(Constantes!$D$7*J714^2+Constantes!$D$8*J714+Constantes!$D$9)</f>
        <v>11.778309943071232</v>
      </c>
      <c r="L714" s="120">
        <f>(Constantes!$D$12/0.8)*(0.00376*D714^2-0.0516*D714-6.967)</f>
        <v>-2.6785670999999995</v>
      </c>
      <c r="M714" s="12"/>
    </row>
    <row r="715" spans="2:13" ht="18.75" customHeight="1" x14ac:dyDescent="0.3">
      <c r="B715" s="11"/>
      <c r="C715" s="72">
        <v>710</v>
      </c>
      <c r="D715" s="63">
        <f>(Observaciones!D715+Observaciones!E715)/2</f>
        <v>9.1999999999999993</v>
      </c>
      <c r="E715" s="120">
        <f t="shared" si="55"/>
        <v>1.1641980191218544</v>
      </c>
      <c r="F715" s="120">
        <f t="shared" si="56"/>
        <v>7.8517228745830836E-2</v>
      </c>
      <c r="G715" s="120">
        <f t="shared" si="57"/>
        <v>2.4792787999999999</v>
      </c>
      <c r="H715" s="120">
        <f>0.001013*Constantes!$D$6/(0.622*G715)</f>
        <v>4.8716235556950815E-2</v>
      </c>
      <c r="I715" s="120">
        <f t="shared" si="58"/>
        <v>0.31362363841751206</v>
      </c>
      <c r="J715" s="120">
        <f t="shared" si="59"/>
        <v>-0.40201695975981261</v>
      </c>
      <c r="K715" s="120">
        <f>(Constantes!$D$12/0.8)*(Constantes!$D$7*J715^2+Constantes!$D$8*J715+Constantes!$D$9)</f>
        <v>11.778509572289941</v>
      </c>
      <c r="L715" s="120">
        <f>(Constantes!$D$12/0.8)*(0.00376*D715^2-0.0516*D715-6.967)</f>
        <v>-2.6713025999999993</v>
      </c>
      <c r="M715" s="12"/>
    </row>
    <row r="716" spans="2:13" ht="18.75" customHeight="1" x14ac:dyDescent="0.3">
      <c r="B716" s="11"/>
      <c r="C716" s="72">
        <v>711</v>
      </c>
      <c r="D716" s="63">
        <f>(Observaciones!D716+Observaciones!E716)/2</f>
        <v>7.7</v>
      </c>
      <c r="E716" s="120">
        <f t="shared" si="55"/>
        <v>1.0515114143762065</v>
      </c>
      <c r="F716" s="120">
        <f t="shared" si="56"/>
        <v>7.1788317802810406E-2</v>
      </c>
      <c r="G716" s="120">
        <f t="shared" si="57"/>
        <v>2.4828202999999998</v>
      </c>
      <c r="H716" s="120">
        <f>0.001013*Constantes!$D$6/(0.622*G716)</f>
        <v>4.8646746618011126E-2</v>
      </c>
      <c r="I716" s="120">
        <f t="shared" si="58"/>
        <v>0.30250049174814986</v>
      </c>
      <c r="J716" s="120">
        <f t="shared" si="59"/>
        <v>-0.40325279333520658</v>
      </c>
      <c r="K716" s="120">
        <f>(Constantes!$D$12/0.8)*(Constantes!$D$7*J716^2+Constantes!$D$8*J716+Constantes!$D$9)</f>
        <v>11.77867553726216</v>
      </c>
      <c r="L716" s="120">
        <f>(Constantes!$D$12/0.8)*(0.00376*D716^2-0.0516*D716-6.967)</f>
        <v>-2.6780210999999992</v>
      </c>
      <c r="M716" s="12"/>
    </row>
    <row r="717" spans="2:13" ht="18.75" customHeight="1" x14ac:dyDescent="0.3">
      <c r="B717" s="11"/>
      <c r="C717" s="72">
        <v>712</v>
      </c>
      <c r="D717" s="63">
        <f>(Observaciones!D717+Observaciones!E717)/2</f>
        <v>6.5</v>
      </c>
      <c r="E717" s="120">
        <f t="shared" si="55"/>
        <v>0.96839376835916013</v>
      </c>
      <c r="F717" s="120">
        <f t="shared" si="56"/>
        <v>6.6766181325348339E-2</v>
      </c>
      <c r="G717" s="120">
        <f t="shared" si="57"/>
        <v>2.4856534999999997</v>
      </c>
      <c r="H717" s="120">
        <f>0.001013*Constantes!$D$6/(0.622*G717)</f>
        <v>4.8591298035769816E-2</v>
      </c>
      <c r="I717" s="120">
        <f t="shared" si="58"/>
        <v>0.29338691261428851</v>
      </c>
      <c r="J717" s="120">
        <f t="shared" si="59"/>
        <v>-0.4043691344050272</v>
      </c>
      <c r="K717" s="120">
        <f>(Constantes!$D$12/0.8)*(Constantes!$D$7*J717^2+Constantes!$D$8*J717+Constantes!$D$9)</f>
        <v>11.778812240546024</v>
      </c>
      <c r="L717" s="120">
        <f>(Constantes!$D$12/0.8)*(0.00376*D717^2-0.0516*D717-6.967)</f>
        <v>-2.6788274999999997</v>
      </c>
      <c r="M717" s="12"/>
    </row>
    <row r="718" spans="2:13" ht="18.75" customHeight="1" x14ac:dyDescent="0.3">
      <c r="B718" s="11"/>
      <c r="C718" s="72">
        <v>713</v>
      </c>
      <c r="D718" s="63">
        <f>(Observaciones!D718+Observaciones!E718)/2</f>
        <v>7</v>
      </c>
      <c r="E718" s="120">
        <f t="shared" si="55"/>
        <v>1.002294892855135</v>
      </c>
      <c r="F718" s="120">
        <f t="shared" si="56"/>
        <v>6.8820930073801245E-2</v>
      </c>
      <c r="G718" s="120">
        <f t="shared" si="57"/>
        <v>2.4844729999999999</v>
      </c>
      <c r="H718" s="120">
        <f>0.001013*Constantes!$D$6/(0.622*G718)</f>
        <v>4.8614386242939386E-2</v>
      </c>
      <c r="I718" s="120">
        <f t="shared" si="58"/>
        <v>0.29720634670559043</v>
      </c>
      <c r="J718" s="120">
        <f t="shared" si="59"/>
        <v>-0.40536565217332288</v>
      </c>
      <c r="K718" s="120">
        <f>(Constantes!$D$12/0.8)*(Constantes!$D$7*J718^2+Constantes!$D$8*J718+Constantes!$D$9)</f>
        <v>11.778923674679071</v>
      </c>
      <c r="L718" s="120">
        <f>(Constantes!$D$12/0.8)*(0.00376*D718^2-0.0516*D718-6.967)</f>
        <v>-2.6789849999999995</v>
      </c>
      <c r="M718" s="12"/>
    </row>
    <row r="719" spans="2:13" ht="18.75" customHeight="1" x14ac:dyDescent="0.3">
      <c r="B719" s="11"/>
      <c r="C719" s="72">
        <v>714</v>
      </c>
      <c r="D719" s="63">
        <f>(Observaciones!D719+Observaciones!E719)/2</f>
        <v>5.0999999999999996</v>
      </c>
      <c r="E719" s="120">
        <f t="shared" si="55"/>
        <v>0.87878397685782894</v>
      </c>
      <c r="F719" s="120">
        <f t="shared" si="56"/>
        <v>6.1289891533703518E-2</v>
      </c>
      <c r="G719" s="120">
        <f t="shared" si="57"/>
        <v>2.4889589000000001</v>
      </c>
      <c r="H719" s="120">
        <f>0.001013*Constantes!$D$6/(0.622*G719)</f>
        <v>4.8526767570229598E-2</v>
      </c>
      <c r="I719" s="120">
        <f t="shared" si="58"/>
        <v>0.28253577431172794</v>
      </c>
      <c r="J719" s="120">
        <f t="shared" si="59"/>
        <v>-0.40624205135037245</v>
      </c>
      <c r="K719" s="120">
        <f>(Constantes!$D$12/0.8)*(Constantes!$D$7*J719^2+Constantes!$D$8*J719+Constantes!$D$9)</f>
        <v>11.779013416215209</v>
      </c>
      <c r="L719" s="120">
        <f>(Constantes!$D$12/0.8)*(0.00376*D719^2-0.0516*D719-6.967)</f>
        <v>-2.6746358999999997</v>
      </c>
      <c r="M719" s="12"/>
    </row>
    <row r="720" spans="2:13" ht="18.75" customHeight="1" x14ac:dyDescent="0.3">
      <c r="B720" s="11"/>
      <c r="C720" s="72">
        <v>715</v>
      </c>
      <c r="D720" s="63">
        <f>(Observaciones!D720+Observaciones!E720)/2</f>
        <v>5.9</v>
      </c>
      <c r="E720" s="120">
        <f t="shared" si="55"/>
        <v>0.9290490433608416</v>
      </c>
      <c r="F720" s="120">
        <f t="shared" si="56"/>
        <v>6.4369991730543294E-2</v>
      </c>
      <c r="G720" s="120">
        <f t="shared" si="57"/>
        <v>2.4870701</v>
      </c>
      <c r="H720" s="120">
        <f>0.001013*Constantes!$D$6/(0.622*G720)</f>
        <v>4.8563621118743031E-2</v>
      </c>
      <c r="I720" s="120">
        <f t="shared" si="58"/>
        <v>0.28876380129570045</v>
      </c>
      <c r="J720" s="120">
        <f t="shared" si="59"/>
        <v>-0.40699807224018525</v>
      </c>
      <c r="K720" s="120">
        <f>(Constantes!$D$12/0.8)*(Constantes!$D$7*J720^2+Constantes!$D$8*J720+Constantes!$D$9)</f>
        <v>11.77908462038685</v>
      </c>
      <c r="L720" s="120">
        <f>(Constantes!$D$12/0.8)*(0.00376*D720^2-0.0516*D720-6.967)</f>
        <v>-2.6777078999999997</v>
      </c>
      <c r="M720" s="12"/>
    </row>
    <row r="721" spans="2:13" ht="18.75" customHeight="1" x14ac:dyDescent="0.3">
      <c r="B721" s="11"/>
      <c r="C721" s="72">
        <v>716</v>
      </c>
      <c r="D721" s="63">
        <f>(Observaciones!D721+Observaciones!E721)/2</f>
        <v>3.8000000000000003</v>
      </c>
      <c r="E721" s="120">
        <f t="shared" si="55"/>
        <v>0.80220597314586006</v>
      </c>
      <c r="F721" s="120">
        <f t="shared" si="56"/>
        <v>5.6554012654769156E-2</v>
      </c>
      <c r="G721" s="120">
        <f t="shared" si="57"/>
        <v>2.4920282</v>
      </c>
      <c r="H721" s="120">
        <f>0.001013*Constantes!$D$6/(0.622*G721)</f>
        <v>4.8466999704158381E-2</v>
      </c>
      <c r="I721" s="120">
        <f t="shared" si="58"/>
        <v>0.27227315064879981</v>
      </c>
      <c r="J721" s="120">
        <f t="shared" si="59"/>
        <v>-0.40763349081745553</v>
      </c>
      <c r="K721" s="120">
        <f>(Constantes!$D$12/0.8)*(Constantes!$D$7*J721^2+Constantes!$D$8*J721+Constantes!$D$9)</f>
        <v>11.779140016398841</v>
      </c>
      <c r="L721" s="120">
        <f>(Constantes!$D$12/0.8)*(0.00376*D721^2-0.0516*D721-6.967)</f>
        <v>-2.6657945999999995</v>
      </c>
      <c r="M721" s="12"/>
    </row>
    <row r="722" spans="2:13" ht="18.75" customHeight="1" x14ac:dyDescent="0.3">
      <c r="B722" s="11"/>
      <c r="C722" s="72">
        <v>717</v>
      </c>
      <c r="D722" s="63">
        <f>(Observaciones!D722+Observaciones!E722)/2</f>
        <v>6.4</v>
      </c>
      <c r="E722" s="120">
        <f t="shared" si="55"/>
        <v>0.96173610737939708</v>
      </c>
      <c r="F722" s="120">
        <f t="shared" si="56"/>
        <v>6.6361595220328126E-2</v>
      </c>
      <c r="G722" s="120">
        <f t="shared" si="57"/>
        <v>2.4858895999999997</v>
      </c>
      <c r="H722" s="120">
        <f>0.001013*Constantes!$D$6/(0.622*G722)</f>
        <v>4.8586683025728238E-2</v>
      </c>
      <c r="I722" s="120">
        <f t="shared" si="58"/>
        <v>0.29261935877885276</v>
      </c>
      <c r="J722" s="120">
        <f t="shared" si="59"/>
        <v>-0.4081481187939453</v>
      </c>
      <c r="K722" s="120">
        <f>(Constantes!$D$12/0.8)*(Constantes!$D$7*J722^2+Constantes!$D$8*J722+Constantes!$D$9)</f>
        <v>11.779181903360094</v>
      </c>
      <c r="L722" s="120">
        <f>(Constantes!$D$12/0.8)*(0.00376*D722^2-0.0516*D722-6.967)</f>
        <v>-2.6787113999999992</v>
      </c>
      <c r="M722" s="12"/>
    </row>
    <row r="723" spans="2:13" ht="18.75" customHeight="1" x14ac:dyDescent="0.3">
      <c r="B723" s="11"/>
      <c r="C723" s="72">
        <v>718</v>
      </c>
      <c r="D723" s="63">
        <f>(Observaciones!D723+Observaciones!E723)/2</f>
        <v>6.4</v>
      </c>
      <c r="E723" s="120">
        <f t="shared" si="55"/>
        <v>0.96173610737939708</v>
      </c>
      <c r="F723" s="120">
        <f t="shared" si="56"/>
        <v>6.6361595220328126E-2</v>
      </c>
      <c r="G723" s="120">
        <f t="shared" si="57"/>
        <v>2.4858895999999997</v>
      </c>
      <c r="H723" s="120">
        <f>0.001013*Constantes!$D$6/(0.622*G723)</f>
        <v>4.8586683025728238E-2</v>
      </c>
      <c r="I723" s="120">
        <f t="shared" si="58"/>
        <v>0.29261935877885276</v>
      </c>
      <c r="J723" s="120">
        <f t="shared" si="59"/>
        <v>-0.40854180367427873</v>
      </c>
      <c r="K723" s="120">
        <f>(Constantes!$D$12/0.8)*(Constantes!$D$7*J723^2+Constantes!$D$8*J723+Constantes!$D$9)</f>
        <v>11.779212146857947</v>
      </c>
      <c r="L723" s="120">
        <f>(Constantes!$D$12/0.8)*(0.00376*D723^2-0.0516*D723-6.967)</f>
        <v>-2.6787113999999992</v>
      </c>
      <c r="M723" s="12"/>
    </row>
    <row r="724" spans="2:13" ht="18.75" customHeight="1" x14ac:dyDescent="0.3">
      <c r="B724" s="11"/>
      <c r="C724" s="72">
        <v>719</v>
      </c>
      <c r="D724" s="63">
        <f>(Observaciones!D724+Observaciones!E724)/2</f>
        <v>5.5</v>
      </c>
      <c r="E724" s="120">
        <f t="shared" si="55"/>
        <v>0.90360844965772646</v>
      </c>
      <c r="F724" s="120">
        <f t="shared" si="56"/>
        <v>6.2813771829638612E-2</v>
      </c>
      <c r="G724" s="120">
        <f t="shared" si="57"/>
        <v>2.4880144999999998</v>
      </c>
      <c r="H724" s="120">
        <f>0.001013*Constantes!$D$6/(0.622*G724)</f>
        <v>4.8545187350055377E-2</v>
      </c>
      <c r="I724" s="120">
        <f t="shared" si="58"/>
        <v>0.28565862902483974</v>
      </c>
      <c r="J724" s="120">
        <f t="shared" si="59"/>
        <v>-0.40881442880112911</v>
      </c>
      <c r="K724" s="120">
        <f>(Constantes!$D$12/0.8)*(Constantes!$D$7*J724^2+Constantes!$D$8*J724+Constantes!$D$9)</f>
        <v>11.779232176179564</v>
      </c>
      <c r="L724" s="120">
        <f>(Constantes!$D$12/0.8)*(0.00376*D724^2-0.0516*D724-6.967)</f>
        <v>-2.6763974999999998</v>
      </c>
      <c r="M724" s="12"/>
    </row>
    <row r="725" spans="2:13" ht="18.75" customHeight="1" x14ac:dyDescent="0.3">
      <c r="B725" s="11"/>
      <c r="C725" s="72">
        <v>720</v>
      </c>
      <c r="D725" s="63">
        <f>(Observaciones!D725+Observaciones!E725)/2</f>
        <v>6.5</v>
      </c>
      <c r="E725" s="120">
        <f t="shared" si="55"/>
        <v>0.96839376835916013</v>
      </c>
      <c r="F725" s="120">
        <f t="shared" si="56"/>
        <v>6.6766181325348339E-2</v>
      </c>
      <c r="G725" s="120">
        <f t="shared" si="57"/>
        <v>2.4856534999999997</v>
      </c>
      <c r="H725" s="120">
        <f>0.001013*Constantes!$D$6/(0.622*G725)</f>
        <v>4.8591298035769816E-2</v>
      </c>
      <c r="I725" s="120">
        <f t="shared" si="58"/>
        <v>0.29338691261428851</v>
      </c>
      <c r="J725" s="120">
        <f t="shared" si="59"/>
        <v>-0.40896591338978777</v>
      </c>
      <c r="K725" s="120">
        <f>(Constantes!$D$12/0.8)*(Constantes!$D$7*J725^2+Constantes!$D$8*J725+Constantes!$D$9)</f>
        <v>11.779242982183773</v>
      </c>
      <c r="L725" s="120">
        <f>(Constantes!$D$12/0.8)*(0.00376*D725^2-0.0516*D725-6.967)</f>
        <v>-2.6788274999999997</v>
      </c>
      <c r="M725" s="12"/>
    </row>
    <row r="726" spans="2:13" ht="18.75" customHeight="1" x14ac:dyDescent="0.3">
      <c r="B726" s="11"/>
      <c r="C726" s="72">
        <v>721</v>
      </c>
      <c r="D726" s="63">
        <f>(Observaciones!D726+Observaciones!E726)/2</f>
        <v>6.9</v>
      </c>
      <c r="E726" s="120">
        <f t="shared" si="55"/>
        <v>0.99543224947116915</v>
      </c>
      <c r="F726" s="120">
        <f t="shared" si="56"/>
        <v>6.8405707891264905E-2</v>
      </c>
      <c r="G726" s="120">
        <f t="shared" si="57"/>
        <v>2.4847090999999999</v>
      </c>
      <c r="H726" s="120">
        <f>0.001013*Constantes!$D$6/(0.622*G726)</f>
        <v>4.8609766846410454E-2</v>
      </c>
      <c r="I726" s="120">
        <f t="shared" si="58"/>
        <v>0.29644493684108758</v>
      </c>
      <c r="J726" s="120">
        <f t="shared" si="59"/>
        <v>-0.40899621255210172</v>
      </c>
      <c r="K726" s="120">
        <f>(Constantes!$D$12/0.8)*(Constantes!$D$7*J726^2+Constantes!$D$8*J726+Constantes!$D$9)</f>
        <v>11.779245115826072</v>
      </c>
      <c r="L726" s="120">
        <f>(Constantes!$D$12/0.8)*(0.00376*D726^2-0.0516*D726-6.967)</f>
        <v>-2.6790098999999996</v>
      </c>
      <c r="M726" s="12"/>
    </row>
    <row r="727" spans="2:13" ht="18.75" customHeight="1" x14ac:dyDescent="0.3">
      <c r="B727" s="11"/>
      <c r="C727" s="72">
        <v>722</v>
      </c>
      <c r="D727" s="63">
        <f>(Observaciones!D727+Observaciones!E727)/2</f>
        <v>5.1999999999999993</v>
      </c>
      <c r="E727" s="120">
        <f t="shared" si="55"/>
        <v>0.88493303901287812</v>
      </c>
      <c r="F727" s="120">
        <f t="shared" si="56"/>
        <v>6.1667860029754905E-2</v>
      </c>
      <c r="G727" s="120">
        <f t="shared" si="57"/>
        <v>2.4887227999999997</v>
      </c>
      <c r="H727" s="120">
        <f>0.001013*Constantes!$D$6/(0.622*G727)</f>
        <v>4.8531371204601152E-2</v>
      </c>
      <c r="I727" s="120">
        <f t="shared" si="58"/>
        <v>0.2833181072479638</v>
      </c>
      <c r="J727" s="120">
        <f t="shared" si="59"/>
        <v>-0.40890531730977536</v>
      </c>
      <c r="K727" s="120">
        <f>(Constantes!$D$12/0.8)*(Constantes!$D$7*J727^2+Constantes!$D$8*J727+Constantes!$D$9)</f>
        <v>11.77923868733858</v>
      </c>
      <c r="L727" s="120">
        <f>(Constantes!$D$12/0.8)*(0.00376*D727^2-0.0516*D727-6.967)</f>
        <v>-2.6751185999999998</v>
      </c>
      <c r="M727" s="12"/>
    </row>
    <row r="728" spans="2:13" ht="18.75" customHeight="1" x14ac:dyDescent="0.3">
      <c r="B728" s="11"/>
      <c r="C728" s="72">
        <v>723</v>
      </c>
      <c r="D728" s="63">
        <f>(Observaciones!D728+Observaciones!E728)/2</f>
        <v>5.5</v>
      </c>
      <c r="E728" s="120">
        <f t="shared" si="55"/>
        <v>0.90360844965772646</v>
      </c>
      <c r="F728" s="120">
        <f t="shared" si="56"/>
        <v>6.2813771829638612E-2</v>
      </c>
      <c r="G728" s="120">
        <f t="shared" si="57"/>
        <v>2.4880144999999998</v>
      </c>
      <c r="H728" s="120">
        <f>0.001013*Constantes!$D$6/(0.622*G728)</f>
        <v>4.8545187350055377E-2</v>
      </c>
      <c r="I728" s="120">
        <f t="shared" si="58"/>
        <v>0.28565862902483974</v>
      </c>
      <c r="J728" s="120">
        <f t="shared" si="59"/>
        <v>-0.40869325459703054</v>
      </c>
      <c r="K728" s="120">
        <f>(Constantes!$D$12/0.8)*(Constantes!$D$7*J728^2+Constantes!$D$8*J728+Constantes!$D$9)</f>
        <v>11.779223366065965</v>
      </c>
      <c r="L728" s="120">
        <f>(Constantes!$D$12/0.8)*(0.00376*D728^2-0.0516*D728-6.967)</f>
        <v>-2.6763974999999998</v>
      </c>
      <c r="M728" s="12"/>
    </row>
    <row r="729" spans="2:13" ht="18.75" customHeight="1" x14ac:dyDescent="0.3">
      <c r="B729" s="11"/>
      <c r="C729" s="72">
        <v>724</v>
      </c>
      <c r="D729" s="63">
        <f>(Observaciones!D729+Observaciones!E729)/2</f>
        <v>5.4</v>
      </c>
      <c r="E729" s="120">
        <f t="shared" si="55"/>
        <v>0.89734507498222005</v>
      </c>
      <c r="F729" s="120">
        <f t="shared" si="56"/>
        <v>6.2429791566432663E-2</v>
      </c>
      <c r="G729" s="120">
        <f t="shared" si="57"/>
        <v>2.4882505999999998</v>
      </c>
      <c r="H729" s="120">
        <f>0.001013*Constantes!$D$6/(0.622*G729)</f>
        <v>4.8540581094265331E-2</v>
      </c>
      <c r="I729" s="120">
        <f t="shared" si="58"/>
        <v>0.28487954572282553</v>
      </c>
      <c r="J729" s="120">
        <f t="shared" si="59"/>
        <v>-0.40836008725262579</v>
      </c>
      <c r="K729" s="120">
        <f>(Constantes!$D$12/0.8)*(Constantes!$D$7*J729^2+Constantes!$D$8*J729+Constantes!$D$9)</f>
        <v>11.77919838095759</v>
      </c>
      <c r="L729" s="120">
        <f>(Constantes!$D$12/0.8)*(0.00376*D729^2-0.0516*D729-6.967)</f>
        <v>-2.6759993999999998</v>
      </c>
      <c r="M729" s="12"/>
    </row>
    <row r="730" spans="2:13" ht="18.75" customHeight="1" x14ac:dyDescent="0.3">
      <c r="B730" s="11"/>
      <c r="C730" s="72">
        <v>725</v>
      </c>
      <c r="D730" s="63">
        <f>(Observaciones!D730+Observaciones!E730)/2</f>
        <v>6.2</v>
      </c>
      <c r="E730" s="120">
        <f t="shared" si="55"/>
        <v>0.94854165981127081</v>
      </c>
      <c r="F730" s="120">
        <f t="shared" si="56"/>
        <v>6.5558715041284285E-2</v>
      </c>
      <c r="G730" s="120">
        <f t="shared" si="57"/>
        <v>2.4863618000000001</v>
      </c>
      <c r="H730" s="120">
        <f>0.001013*Constantes!$D$6/(0.622*G730)</f>
        <v>4.8577455635038451E-2</v>
      </c>
      <c r="I730" s="120">
        <f t="shared" si="58"/>
        <v>0.29108066300250851</v>
      </c>
      <c r="J730" s="120">
        <f t="shared" si="59"/>
        <v>-0.40790591400123555</v>
      </c>
      <c r="K730" s="120">
        <f>(Constantes!$D$12/0.8)*(Constantes!$D$7*J730^2+Constantes!$D$8*J730+Constantes!$D$9)</f>
        <v>11.779162521715209</v>
      </c>
      <c r="L730" s="120">
        <f>(Constantes!$D$12/0.8)*(0.00376*D730^2-0.0516*D730-6.967)</f>
        <v>-2.6783945999999994</v>
      </c>
      <c r="M730" s="12"/>
    </row>
    <row r="731" spans="2:13" ht="18.75" customHeight="1" x14ac:dyDescent="0.3">
      <c r="B731" s="11"/>
      <c r="C731" s="72">
        <v>726</v>
      </c>
      <c r="D731" s="63">
        <f>(Observaciones!D731+Observaciones!E731)/2</f>
        <v>7.7</v>
      </c>
      <c r="E731" s="120">
        <f t="shared" si="55"/>
        <v>1.0515114143762065</v>
      </c>
      <c r="F731" s="120">
        <f t="shared" si="56"/>
        <v>7.1788317802810406E-2</v>
      </c>
      <c r="G731" s="120">
        <f t="shared" si="57"/>
        <v>2.4828202999999998</v>
      </c>
      <c r="H731" s="120">
        <f>0.001013*Constantes!$D$6/(0.622*G731)</f>
        <v>4.8646746618011126E-2</v>
      </c>
      <c r="I731" s="120">
        <f t="shared" si="58"/>
        <v>0.30250049174814986</v>
      </c>
      <c r="J731" s="120">
        <f t="shared" si="59"/>
        <v>-0.40733086942419627</v>
      </c>
      <c r="K731" s="120">
        <f>(Constantes!$D$12/0.8)*(Constantes!$D$7*J731^2+Constantes!$D$8*J731+Constantes!$D$9)</f>
        <v>11.779114140594828</v>
      </c>
      <c r="L731" s="120">
        <f>(Constantes!$D$12/0.8)*(0.00376*D731^2-0.0516*D731-6.967)</f>
        <v>-2.6780210999999992</v>
      </c>
      <c r="M731" s="12"/>
    </row>
    <row r="732" spans="2:13" ht="18.75" customHeight="1" x14ac:dyDescent="0.3">
      <c r="B732" s="11"/>
      <c r="C732" s="72">
        <v>727</v>
      </c>
      <c r="D732" s="63">
        <f>(Observaciones!D732+Observaciones!E732)/2</f>
        <v>6.2</v>
      </c>
      <c r="E732" s="120">
        <f t="shared" si="55"/>
        <v>0.94854165981127081</v>
      </c>
      <c r="F732" s="120">
        <f t="shared" si="56"/>
        <v>6.5558715041284285E-2</v>
      </c>
      <c r="G732" s="120">
        <f t="shared" si="57"/>
        <v>2.4863618000000001</v>
      </c>
      <c r="H732" s="120">
        <f>0.001013*Constantes!$D$6/(0.622*G732)</f>
        <v>4.8577455635038451E-2</v>
      </c>
      <c r="I732" s="120">
        <f t="shared" si="58"/>
        <v>0.29108066300250851</v>
      </c>
      <c r="J732" s="120">
        <f t="shared" si="59"/>
        <v>-0.40663512391962625</v>
      </c>
      <c r="K732" s="120">
        <f>(Constantes!$D$12/0.8)*(Constantes!$D$7*J732^2+Constantes!$D$8*J732+Constantes!$D$9)</f>
        <v>11.779051154860465</v>
      </c>
      <c r="L732" s="120">
        <f>(Constantes!$D$12/0.8)*(0.00376*D732^2-0.0516*D732-6.967)</f>
        <v>-2.6783945999999994</v>
      </c>
      <c r="M732" s="12"/>
    </row>
    <row r="733" spans="2:13" ht="18.75" customHeight="1" x14ac:dyDescent="0.3">
      <c r="B733" s="11"/>
      <c r="C733" s="72">
        <v>728</v>
      </c>
      <c r="D733" s="63">
        <f>(Observaciones!D733+Observaciones!E733)/2</f>
        <v>7.2</v>
      </c>
      <c r="E733" s="120">
        <f t="shared" si="55"/>
        <v>1.0161453093242518</v>
      </c>
      <c r="F733" s="120">
        <f t="shared" si="56"/>
        <v>6.9657846489614608E-2</v>
      </c>
      <c r="G733" s="120">
        <f t="shared" si="57"/>
        <v>2.4840008</v>
      </c>
      <c r="H733" s="120">
        <f>0.001013*Constantes!$D$6/(0.622*G733)</f>
        <v>4.8623627670391391E-2</v>
      </c>
      <c r="I733" s="120">
        <f t="shared" si="58"/>
        <v>0.29872538467816745</v>
      </c>
      <c r="J733" s="120">
        <f t="shared" si="59"/>
        <v>-0.40581888365193436</v>
      </c>
      <c r="K733" s="120">
        <f>(Constantes!$D$12/0.8)*(Constantes!$D$7*J733^2+Constantes!$D$8*J733+Constantes!$D$9)</f>
        <v>11.778971049886756</v>
      </c>
      <c r="L733" s="120">
        <f>(Constantes!$D$12/0.8)*(0.00376*D733^2-0.0516*D733-6.967)</f>
        <v>-2.6788505999999992</v>
      </c>
      <c r="M733" s="12"/>
    </row>
    <row r="734" spans="2:13" ht="18.75" customHeight="1" x14ac:dyDescent="0.3">
      <c r="B734" s="11"/>
      <c r="C734" s="72">
        <v>729</v>
      </c>
      <c r="D734" s="63">
        <f>(Observaciones!D734+Observaciones!E734)/2</f>
        <v>4.8000000000000007</v>
      </c>
      <c r="E734" s="120">
        <f t="shared" si="55"/>
        <v>0.86056222657343806</v>
      </c>
      <c r="F734" s="120">
        <f t="shared" si="56"/>
        <v>6.0167872375456809E-2</v>
      </c>
      <c r="G734" s="120">
        <f t="shared" si="57"/>
        <v>2.4896672</v>
      </c>
      <c r="H734" s="120">
        <f>0.001013*Constantes!$D$6/(0.622*G734)</f>
        <v>4.851296190597456E-2</v>
      </c>
      <c r="I734" s="120">
        <f t="shared" si="58"/>
        <v>0.28018245624068705</v>
      </c>
      <c r="J734" s="120">
        <f t="shared" si="59"/>
        <v>-0.40488239049072744</v>
      </c>
      <c r="K734" s="120">
        <f>(Constantes!$D$12/0.8)*(Constantes!$D$7*J734^2+Constantes!$D$8*J734+Constantes!$D$9)</f>
        <v>11.77887088290654</v>
      </c>
      <c r="L734" s="120">
        <f>(Constantes!$D$12/0.8)*(0.00376*D734^2-0.0516*D734-6.967)</f>
        <v>-2.6730185999999994</v>
      </c>
      <c r="M734" s="12"/>
    </row>
    <row r="735" spans="2:13" ht="18.75" customHeight="1" x14ac:dyDescent="0.3">
      <c r="B735" s="11"/>
      <c r="C735" s="72">
        <v>730</v>
      </c>
      <c r="D735" s="63">
        <f>(Observaciones!D735+Observaciones!E735)/2</f>
        <v>7.6</v>
      </c>
      <c r="E735" s="120">
        <f t="shared" si="55"/>
        <v>1.0443527390237508</v>
      </c>
      <c r="F735" s="120">
        <f t="shared" si="56"/>
        <v>7.1357823311676297E-2</v>
      </c>
      <c r="G735" s="120">
        <f t="shared" si="57"/>
        <v>2.4830563999999997</v>
      </c>
      <c r="H735" s="120">
        <f>0.001013*Constantes!$D$6/(0.622*G735)</f>
        <v>4.8642121069885629E-2</v>
      </c>
      <c r="I735" s="120">
        <f t="shared" si="58"/>
        <v>0.30174807629971534</v>
      </c>
      <c r="J735" s="120">
        <f t="shared" si="59"/>
        <v>-0.40382592193914046</v>
      </c>
      <c r="K735" s="120">
        <f>(Constantes!$D$12/0.8)*(Constantes!$D$7*J735^2+Constantes!$D$8*J735+Constantes!$D$9)</f>
        <v>11.778747287398769</v>
      </c>
      <c r="L735" s="120">
        <f>(Constantes!$D$12/0.8)*(0.00376*D735^2-0.0516*D735-6.967)</f>
        <v>-2.6782433999999995</v>
      </c>
      <c r="M735" s="12"/>
    </row>
    <row r="736" spans="2:13" s="2" customFormat="1" ht="14.5" thickBot="1" x14ac:dyDescent="0.35">
      <c r="B736" s="29"/>
      <c r="C736" s="30"/>
      <c r="D736" s="30"/>
      <c r="E736" s="128"/>
      <c r="F736" s="128"/>
      <c r="G736" s="128"/>
      <c r="H736" s="128"/>
      <c r="I736" s="128"/>
      <c r="J736" s="128"/>
      <c r="K736" s="128"/>
      <c r="L736" s="128"/>
      <c r="M736" s="31"/>
    </row>
    <row r="737" spans="5:12" s="2" customFormat="1" x14ac:dyDescent="0.3">
      <c r="E737" s="99"/>
      <c r="F737" s="99"/>
      <c r="G737" s="99"/>
      <c r="H737" s="99"/>
      <c r="I737" s="99"/>
      <c r="J737" s="99"/>
      <c r="K737" s="99"/>
      <c r="L737" s="99"/>
    </row>
    <row r="738" spans="5:12" s="2" customFormat="1" x14ac:dyDescent="0.3">
      <c r="E738" s="99"/>
      <c r="F738" s="99"/>
      <c r="G738" s="99"/>
      <c r="H738" s="99"/>
      <c r="I738" s="99"/>
      <c r="J738" s="99"/>
      <c r="K738" s="99"/>
      <c r="L738" s="99"/>
    </row>
    <row r="739" spans="5:12" s="2" customFormat="1" x14ac:dyDescent="0.3">
      <c r="E739" s="99"/>
      <c r="F739" s="99"/>
      <c r="G739" s="99"/>
      <c r="H739" s="99"/>
      <c r="I739" s="99"/>
      <c r="J739" s="99"/>
      <c r="K739" s="99"/>
      <c r="L739" s="99"/>
    </row>
    <row r="740" spans="5:12" s="2" customFormat="1" x14ac:dyDescent="0.3">
      <c r="E740" s="99"/>
      <c r="F740" s="99"/>
      <c r="G740" s="99"/>
      <c r="H740" s="99"/>
      <c r="I740" s="99"/>
      <c r="J740" s="99"/>
      <c r="K740" s="99"/>
      <c r="L740" s="99"/>
    </row>
    <row r="741" spans="5:12" s="2" customFormat="1" x14ac:dyDescent="0.3">
      <c r="E741" s="99"/>
      <c r="F741" s="99"/>
      <c r="G741" s="99"/>
      <c r="H741" s="99"/>
      <c r="I741" s="99"/>
      <c r="J741" s="99"/>
      <c r="K741" s="99"/>
      <c r="L741" s="99"/>
    </row>
    <row r="742" spans="5:12" s="2" customFormat="1" x14ac:dyDescent="0.3">
      <c r="E742" s="99"/>
      <c r="F742" s="99"/>
      <c r="G742" s="99"/>
      <c r="H742" s="99"/>
      <c r="I742" s="99"/>
      <c r="J742" s="99"/>
      <c r="K742" s="99"/>
      <c r="L742" s="99"/>
    </row>
    <row r="743" spans="5:12" s="2" customFormat="1" x14ac:dyDescent="0.3">
      <c r="E743" s="99"/>
      <c r="F743" s="99"/>
      <c r="G743" s="99"/>
      <c r="H743" s="99"/>
      <c r="I743" s="99"/>
      <c r="J743" s="99"/>
      <c r="K743" s="99"/>
      <c r="L743" s="99"/>
    </row>
    <row r="744" spans="5:12" s="2" customFormat="1" x14ac:dyDescent="0.3">
      <c r="E744" s="99"/>
      <c r="F744" s="99"/>
      <c r="G744" s="99"/>
      <c r="H744" s="99"/>
      <c r="I744" s="99"/>
      <c r="J744" s="99"/>
      <c r="K744" s="99"/>
      <c r="L744" s="99"/>
    </row>
    <row r="745" spans="5:12" s="2" customFormat="1" x14ac:dyDescent="0.3">
      <c r="E745" s="99"/>
      <c r="F745" s="99"/>
      <c r="G745" s="99"/>
      <c r="H745" s="99"/>
      <c r="I745" s="99"/>
      <c r="J745" s="99"/>
      <c r="K745" s="99"/>
      <c r="L745" s="99"/>
    </row>
    <row r="746" spans="5:12" s="2" customFormat="1" x14ac:dyDescent="0.3">
      <c r="E746" s="99"/>
      <c r="F746" s="99"/>
      <c r="G746" s="99"/>
      <c r="H746" s="99"/>
      <c r="I746" s="99"/>
      <c r="J746" s="99"/>
      <c r="K746" s="99"/>
      <c r="L746" s="99"/>
    </row>
    <row r="747" spans="5:12" s="2" customFormat="1" x14ac:dyDescent="0.3">
      <c r="E747" s="99"/>
      <c r="F747" s="99"/>
      <c r="G747" s="99"/>
      <c r="H747" s="99"/>
      <c r="I747" s="99"/>
      <c r="J747" s="99"/>
      <c r="K747" s="99"/>
      <c r="L747" s="99"/>
    </row>
    <row r="748" spans="5:12" s="2" customFormat="1" x14ac:dyDescent="0.3">
      <c r="E748" s="99"/>
      <c r="F748" s="99"/>
      <c r="G748" s="99"/>
      <c r="H748" s="99"/>
      <c r="I748" s="99"/>
      <c r="J748" s="99"/>
      <c r="K748" s="99"/>
      <c r="L748" s="99"/>
    </row>
    <row r="749" spans="5:12" s="2" customFormat="1" x14ac:dyDescent="0.3">
      <c r="E749" s="99"/>
      <c r="F749" s="99"/>
      <c r="G749" s="99"/>
      <c r="H749" s="99"/>
      <c r="I749" s="99"/>
      <c r="J749" s="99"/>
      <c r="K749" s="99"/>
      <c r="L749" s="99"/>
    </row>
    <row r="750" spans="5:12" s="2" customFormat="1" x14ac:dyDescent="0.3">
      <c r="E750" s="99"/>
      <c r="F750" s="99"/>
      <c r="G750" s="99"/>
      <c r="H750" s="99"/>
      <c r="I750" s="99"/>
      <c r="J750" s="99"/>
      <c r="K750" s="99"/>
      <c r="L750" s="99"/>
    </row>
    <row r="751" spans="5:12" s="2" customFormat="1" x14ac:dyDescent="0.3">
      <c r="E751" s="99"/>
      <c r="F751" s="99"/>
      <c r="G751" s="99"/>
      <c r="H751" s="99"/>
      <c r="I751" s="99"/>
      <c r="J751" s="99"/>
      <c r="K751" s="99"/>
      <c r="L751" s="99"/>
    </row>
    <row r="752" spans="5:12" s="2" customFormat="1" x14ac:dyDescent="0.3">
      <c r="E752" s="99"/>
      <c r="F752" s="99"/>
      <c r="G752" s="99"/>
      <c r="H752" s="99"/>
      <c r="I752" s="99"/>
      <c r="J752" s="99"/>
      <c r="K752" s="99"/>
      <c r="L752" s="99"/>
    </row>
    <row r="753" spans="5:12" s="2" customFormat="1" x14ac:dyDescent="0.3">
      <c r="E753" s="99"/>
      <c r="F753" s="99"/>
      <c r="G753" s="99"/>
      <c r="H753" s="99"/>
      <c r="I753" s="99"/>
      <c r="J753" s="99"/>
      <c r="K753" s="99"/>
      <c r="L753" s="99"/>
    </row>
    <row r="754" spans="5:12" s="2" customFormat="1" x14ac:dyDescent="0.3">
      <c r="E754" s="99"/>
      <c r="F754" s="99"/>
      <c r="G754" s="99"/>
      <c r="H754" s="99"/>
      <c r="I754" s="99"/>
      <c r="J754" s="99"/>
      <c r="K754" s="99"/>
      <c r="L754" s="99"/>
    </row>
    <row r="755" spans="5:12" s="2" customFormat="1" x14ac:dyDescent="0.3">
      <c r="E755" s="99"/>
      <c r="F755" s="99"/>
      <c r="G755" s="99"/>
      <c r="H755" s="99"/>
      <c r="I755" s="99"/>
      <c r="J755" s="99"/>
      <c r="K755" s="99"/>
      <c r="L755" s="99"/>
    </row>
    <row r="756" spans="5:12" s="2" customFormat="1" x14ac:dyDescent="0.3">
      <c r="E756" s="99"/>
      <c r="F756" s="99"/>
      <c r="G756" s="99"/>
      <c r="H756" s="99"/>
      <c r="I756" s="99"/>
      <c r="J756" s="99"/>
      <c r="K756" s="99"/>
      <c r="L756" s="99"/>
    </row>
    <row r="757" spans="5:12" s="2" customFormat="1" x14ac:dyDescent="0.3">
      <c r="E757" s="99"/>
      <c r="F757" s="99"/>
      <c r="G757" s="99"/>
      <c r="H757" s="99"/>
      <c r="I757" s="99"/>
      <c r="J757" s="99"/>
      <c r="K757" s="99"/>
      <c r="L757" s="99"/>
    </row>
    <row r="758" spans="5:12" s="2" customFormat="1" x14ac:dyDescent="0.3">
      <c r="E758" s="99"/>
      <c r="F758" s="99"/>
      <c r="G758" s="99"/>
      <c r="H758" s="99"/>
      <c r="I758" s="99"/>
      <c r="J758" s="99"/>
      <c r="K758" s="99"/>
      <c r="L758" s="99"/>
    </row>
    <row r="759" spans="5:12" s="2" customFormat="1" x14ac:dyDescent="0.3">
      <c r="E759" s="99"/>
      <c r="F759" s="99"/>
      <c r="G759" s="99"/>
      <c r="H759" s="99"/>
      <c r="I759" s="99"/>
      <c r="J759" s="99"/>
      <c r="K759" s="99"/>
      <c r="L759" s="99"/>
    </row>
    <row r="760" spans="5:12" s="2" customFormat="1" x14ac:dyDescent="0.3">
      <c r="E760" s="99"/>
      <c r="F760" s="99"/>
      <c r="G760" s="99"/>
      <c r="H760" s="99"/>
      <c r="I760" s="99"/>
      <c r="J760" s="99"/>
      <c r="K760" s="99"/>
      <c r="L760" s="99"/>
    </row>
    <row r="761" spans="5:12" s="2" customFormat="1" x14ac:dyDescent="0.3">
      <c r="E761" s="99"/>
      <c r="F761" s="99"/>
      <c r="G761" s="99"/>
      <c r="H761" s="99"/>
      <c r="I761" s="99"/>
      <c r="J761" s="99"/>
      <c r="K761" s="99"/>
      <c r="L761" s="99"/>
    </row>
    <row r="762" spans="5:12" s="2" customFormat="1" x14ac:dyDescent="0.3">
      <c r="E762" s="99"/>
      <c r="F762" s="99"/>
      <c r="G762" s="99"/>
      <c r="H762" s="99"/>
      <c r="I762" s="99"/>
      <c r="J762" s="99"/>
      <c r="K762" s="99"/>
      <c r="L762" s="99"/>
    </row>
    <row r="763" spans="5:12" s="2" customFormat="1" x14ac:dyDescent="0.3">
      <c r="E763" s="99"/>
      <c r="F763" s="99"/>
      <c r="G763" s="99"/>
      <c r="H763" s="99"/>
      <c r="I763" s="99"/>
      <c r="J763" s="99"/>
      <c r="K763" s="99"/>
      <c r="L763" s="99"/>
    </row>
    <row r="764" spans="5:12" s="2" customFormat="1" x14ac:dyDescent="0.3">
      <c r="E764" s="99"/>
      <c r="F764" s="99"/>
      <c r="G764" s="99"/>
      <c r="H764" s="99"/>
      <c r="I764" s="99"/>
      <c r="J764" s="99"/>
      <c r="K764" s="99"/>
      <c r="L764" s="99"/>
    </row>
    <row r="765" spans="5:12" s="2" customFormat="1" x14ac:dyDescent="0.3">
      <c r="E765" s="99"/>
      <c r="F765" s="99"/>
      <c r="G765" s="99"/>
      <c r="H765" s="99"/>
      <c r="I765" s="99"/>
      <c r="J765" s="99"/>
      <c r="K765" s="99"/>
      <c r="L765" s="99"/>
    </row>
    <row r="766" spans="5:12" s="2" customFormat="1" x14ac:dyDescent="0.3">
      <c r="E766" s="99"/>
      <c r="F766" s="99"/>
      <c r="G766" s="99"/>
      <c r="H766" s="99"/>
      <c r="I766" s="99"/>
      <c r="J766" s="99"/>
      <c r="K766" s="99"/>
      <c r="L766" s="99"/>
    </row>
    <row r="767" spans="5:12" s="2" customFormat="1" x14ac:dyDescent="0.3">
      <c r="E767" s="99"/>
      <c r="F767" s="99"/>
      <c r="G767" s="99"/>
      <c r="H767" s="99"/>
      <c r="I767" s="99"/>
      <c r="J767" s="99"/>
      <c r="K767" s="99"/>
      <c r="L767" s="99"/>
    </row>
    <row r="768" spans="5:12" s="2" customFormat="1" x14ac:dyDescent="0.3">
      <c r="E768" s="99"/>
      <c r="F768" s="99"/>
      <c r="G768" s="99"/>
      <c r="H768" s="99"/>
      <c r="I768" s="99"/>
      <c r="J768" s="99"/>
      <c r="K768" s="99"/>
      <c r="L768" s="99"/>
    </row>
    <row r="769" spans="5:12" s="2" customFormat="1" x14ac:dyDescent="0.3">
      <c r="E769" s="99"/>
      <c r="F769" s="99"/>
      <c r="G769" s="99"/>
      <c r="H769" s="99"/>
      <c r="I769" s="99"/>
      <c r="J769" s="99"/>
      <c r="K769" s="99"/>
      <c r="L769" s="99"/>
    </row>
    <row r="770" spans="5:12" s="2" customFormat="1" x14ac:dyDescent="0.3">
      <c r="E770" s="99"/>
      <c r="F770" s="99"/>
      <c r="G770" s="99"/>
      <c r="H770" s="99"/>
      <c r="I770" s="99"/>
      <c r="J770" s="99"/>
      <c r="K770" s="99"/>
      <c r="L770" s="99"/>
    </row>
    <row r="771" spans="5:12" s="2" customFormat="1" x14ac:dyDescent="0.3">
      <c r="E771" s="99"/>
      <c r="F771" s="99"/>
      <c r="G771" s="99"/>
      <c r="H771" s="99"/>
      <c r="I771" s="99"/>
      <c r="J771" s="99"/>
      <c r="K771" s="99"/>
      <c r="L771" s="99"/>
    </row>
    <row r="772" spans="5:12" s="2" customFormat="1" x14ac:dyDescent="0.3">
      <c r="E772" s="99"/>
      <c r="F772" s="99"/>
      <c r="G772" s="99"/>
      <c r="H772" s="99"/>
      <c r="I772" s="99"/>
      <c r="J772" s="99"/>
      <c r="K772" s="99"/>
      <c r="L772" s="99"/>
    </row>
    <row r="773" spans="5:12" s="2" customFormat="1" x14ac:dyDescent="0.3">
      <c r="E773" s="99"/>
      <c r="F773" s="99"/>
      <c r="G773" s="99"/>
      <c r="H773" s="99"/>
      <c r="I773" s="99"/>
      <c r="J773" s="99"/>
      <c r="K773" s="99"/>
      <c r="L773" s="99"/>
    </row>
    <row r="774" spans="5:12" s="2" customFormat="1" x14ac:dyDescent="0.3">
      <c r="E774" s="99"/>
      <c r="F774" s="99"/>
      <c r="G774" s="99"/>
      <c r="H774" s="99"/>
      <c r="I774" s="99"/>
      <c r="J774" s="99"/>
      <c r="K774" s="99"/>
      <c r="L774" s="99"/>
    </row>
    <row r="775" spans="5:12" s="2" customFormat="1" x14ac:dyDescent="0.3">
      <c r="E775" s="99"/>
      <c r="F775" s="99"/>
      <c r="G775" s="99"/>
      <c r="H775" s="99"/>
      <c r="I775" s="99"/>
      <c r="J775" s="99"/>
      <c r="K775" s="99"/>
      <c r="L775" s="99"/>
    </row>
    <row r="776" spans="5:12" s="2" customFormat="1" x14ac:dyDescent="0.3">
      <c r="E776" s="99"/>
      <c r="F776" s="99"/>
      <c r="G776" s="99"/>
      <c r="H776" s="99"/>
      <c r="I776" s="99"/>
      <c r="J776" s="99"/>
      <c r="K776" s="99"/>
      <c r="L776" s="99"/>
    </row>
    <row r="777" spans="5:12" s="2" customFormat="1" x14ac:dyDescent="0.3">
      <c r="E777" s="99"/>
      <c r="F777" s="99"/>
      <c r="G777" s="99"/>
      <c r="H777" s="99"/>
      <c r="I777" s="99"/>
      <c r="J777" s="99"/>
      <c r="K777" s="99"/>
      <c r="L777" s="99"/>
    </row>
    <row r="778" spans="5:12" s="2" customFormat="1" x14ac:dyDescent="0.3">
      <c r="E778" s="99"/>
      <c r="F778" s="99"/>
      <c r="G778" s="99"/>
      <c r="H778" s="99"/>
      <c r="I778" s="99"/>
      <c r="J778" s="99"/>
      <c r="K778" s="99"/>
      <c r="L778" s="99"/>
    </row>
    <row r="779" spans="5:12" s="2" customFormat="1" x14ac:dyDescent="0.3">
      <c r="E779" s="99"/>
      <c r="F779" s="99"/>
      <c r="G779" s="99"/>
      <c r="H779" s="99"/>
      <c r="I779" s="99"/>
      <c r="J779" s="99"/>
      <c r="K779" s="99"/>
      <c r="L779" s="99"/>
    </row>
    <row r="780" spans="5:12" s="2" customFormat="1" x14ac:dyDescent="0.3">
      <c r="E780" s="99"/>
      <c r="F780" s="99"/>
      <c r="G780" s="99"/>
      <c r="H780" s="99"/>
      <c r="I780" s="99"/>
      <c r="J780" s="99"/>
      <c r="K780" s="99"/>
      <c r="L780" s="99"/>
    </row>
    <row r="781" spans="5:12" s="2" customFormat="1" x14ac:dyDescent="0.3">
      <c r="E781" s="99"/>
      <c r="F781" s="99"/>
      <c r="G781" s="99"/>
      <c r="H781" s="99"/>
      <c r="I781" s="99"/>
      <c r="J781" s="99"/>
      <c r="K781" s="99"/>
      <c r="L781" s="99"/>
    </row>
    <row r="782" spans="5:12" s="2" customFormat="1" x14ac:dyDescent="0.3">
      <c r="E782" s="99"/>
      <c r="F782" s="99"/>
      <c r="G782" s="99"/>
      <c r="H782" s="99"/>
      <c r="I782" s="99"/>
      <c r="J782" s="99"/>
      <c r="K782" s="99"/>
      <c r="L782" s="99"/>
    </row>
    <row r="783" spans="5:12" s="2" customFormat="1" x14ac:dyDescent="0.3">
      <c r="E783" s="99"/>
      <c r="F783" s="99"/>
      <c r="G783" s="99"/>
      <c r="H783" s="99"/>
      <c r="I783" s="99"/>
      <c r="J783" s="99"/>
      <c r="K783" s="99"/>
      <c r="L783" s="99"/>
    </row>
    <row r="784" spans="5:12" s="2" customFormat="1" x14ac:dyDescent="0.3">
      <c r="E784" s="99"/>
      <c r="F784" s="99"/>
      <c r="G784" s="99"/>
      <c r="H784" s="99"/>
      <c r="I784" s="99"/>
      <c r="J784" s="99"/>
      <c r="K784" s="99"/>
      <c r="L784" s="99"/>
    </row>
    <row r="785" spans="5:12" s="2" customFormat="1" x14ac:dyDescent="0.3">
      <c r="E785" s="99"/>
      <c r="F785" s="99"/>
      <c r="G785" s="99"/>
      <c r="H785" s="99"/>
      <c r="I785" s="99"/>
      <c r="J785" s="99"/>
      <c r="K785" s="99"/>
      <c r="L785" s="99"/>
    </row>
    <row r="786" spans="5:12" s="2" customFormat="1" x14ac:dyDescent="0.3">
      <c r="E786" s="99"/>
      <c r="F786" s="99"/>
      <c r="G786" s="99"/>
      <c r="H786" s="99"/>
      <c r="I786" s="99"/>
      <c r="J786" s="99"/>
      <c r="K786" s="99"/>
      <c r="L786" s="99"/>
    </row>
    <row r="787" spans="5:12" s="2" customFormat="1" x14ac:dyDescent="0.3">
      <c r="E787" s="99"/>
      <c r="F787" s="99"/>
      <c r="G787" s="99"/>
      <c r="H787" s="99"/>
      <c r="I787" s="99"/>
      <c r="J787" s="99"/>
      <c r="K787" s="99"/>
      <c r="L787" s="99"/>
    </row>
    <row r="788" spans="5:12" s="2" customFormat="1" x14ac:dyDescent="0.3">
      <c r="E788" s="99"/>
      <c r="F788" s="99"/>
      <c r="G788" s="99"/>
      <c r="H788" s="99"/>
      <c r="I788" s="99"/>
      <c r="J788" s="99"/>
      <c r="K788" s="99"/>
      <c r="L788" s="99"/>
    </row>
    <row r="789" spans="5:12" s="2" customFormat="1" x14ac:dyDescent="0.3">
      <c r="E789" s="99"/>
      <c r="F789" s="99"/>
      <c r="G789" s="99"/>
      <c r="H789" s="99"/>
      <c r="I789" s="99"/>
      <c r="J789" s="99"/>
      <c r="K789" s="99"/>
      <c r="L789" s="99"/>
    </row>
    <row r="790" spans="5:12" s="2" customFormat="1" x14ac:dyDescent="0.3">
      <c r="E790" s="99"/>
      <c r="F790" s="99"/>
      <c r="G790" s="99"/>
      <c r="H790" s="99"/>
      <c r="I790" s="99"/>
      <c r="J790" s="99"/>
      <c r="K790" s="99"/>
      <c r="L790" s="99"/>
    </row>
    <row r="791" spans="5:12" s="2" customFormat="1" x14ac:dyDescent="0.3">
      <c r="E791" s="99"/>
      <c r="F791" s="99"/>
      <c r="G791" s="99"/>
      <c r="H791" s="99"/>
      <c r="I791" s="99"/>
      <c r="J791" s="99"/>
      <c r="K791" s="99"/>
      <c r="L791" s="99"/>
    </row>
    <row r="792" spans="5:12" s="2" customFormat="1" x14ac:dyDescent="0.3">
      <c r="E792" s="99"/>
      <c r="F792" s="99"/>
      <c r="G792" s="99"/>
      <c r="H792" s="99"/>
      <c r="I792" s="99"/>
      <c r="J792" s="99"/>
      <c r="K792" s="99"/>
      <c r="L792" s="99"/>
    </row>
    <row r="793" spans="5:12" s="2" customFormat="1" x14ac:dyDescent="0.3">
      <c r="E793" s="99"/>
      <c r="F793" s="99"/>
      <c r="G793" s="99"/>
      <c r="H793" s="99"/>
      <c r="I793" s="99"/>
      <c r="J793" s="99"/>
      <c r="K793" s="99"/>
      <c r="L793" s="99"/>
    </row>
    <row r="794" spans="5:12" s="2" customFormat="1" x14ac:dyDescent="0.3">
      <c r="E794" s="99"/>
      <c r="F794" s="99"/>
      <c r="G794" s="99"/>
      <c r="H794" s="99"/>
      <c r="I794" s="99"/>
      <c r="J794" s="99"/>
      <c r="K794" s="99"/>
      <c r="L794" s="99"/>
    </row>
    <row r="795" spans="5:12" s="2" customFormat="1" x14ac:dyDescent="0.3">
      <c r="E795" s="99"/>
      <c r="F795" s="99"/>
      <c r="G795" s="99"/>
      <c r="H795" s="99"/>
      <c r="I795" s="99"/>
      <c r="J795" s="99"/>
      <c r="K795" s="99"/>
      <c r="L795" s="99"/>
    </row>
    <row r="796" spans="5:12" s="2" customFormat="1" x14ac:dyDescent="0.3">
      <c r="E796" s="99"/>
      <c r="F796" s="99"/>
      <c r="G796" s="99"/>
      <c r="H796" s="99"/>
      <c r="I796" s="99"/>
      <c r="J796" s="99"/>
      <c r="K796" s="99"/>
      <c r="L796" s="99"/>
    </row>
    <row r="797" spans="5:12" s="2" customFormat="1" x14ac:dyDescent="0.3">
      <c r="E797" s="99"/>
      <c r="F797" s="99"/>
      <c r="G797" s="99"/>
      <c r="H797" s="99"/>
      <c r="I797" s="99"/>
      <c r="J797" s="99"/>
      <c r="K797" s="99"/>
      <c r="L797" s="99"/>
    </row>
    <row r="798" spans="5:12" s="2" customFormat="1" x14ac:dyDescent="0.3">
      <c r="E798" s="99"/>
      <c r="F798" s="99"/>
      <c r="G798" s="99"/>
      <c r="H798" s="99"/>
      <c r="I798" s="99"/>
      <c r="J798" s="99"/>
      <c r="K798" s="99"/>
      <c r="L798" s="99"/>
    </row>
    <row r="799" spans="5:12" s="2" customFormat="1" x14ac:dyDescent="0.3">
      <c r="E799" s="99"/>
      <c r="F799" s="99"/>
      <c r="G799" s="99"/>
      <c r="H799" s="99"/>
      <c r="I799" s="99"/>
      <c r="J799" s="99"/>
      <c r="K799" s="99"/>
      <c r="L799" s="99"/>
    </row>
    <row r="800" spans="5:12" s="2" customFormat="1" x14ac:dyDescent="0.3">
      <c r="E800" s="99"/>
      <c r="F800" s="99"/>
      <c r="G800" s="99"/>
      <c r="H800" s="99"/>
      <c r="I800" s="99"/>
      <c r="J800" s="99"/>
      <c r="K800" s="99"/>
      <c r="L800" s="99"/>
    </row>
    <row r="801" spans="5:12" s="2" customFormat="1" x14ac:dyDescent="0.3">
      <c r="E801" s="99"/>
      <c r="F801" s="99"/>
      <c r="G801" s="99"/>
      <c r="H801" s="99"/>
      <c r="I801" s="99"/>
      <c r="J801" s="99"/>
      <c r="K801" s="99"/>
      <c r="L801" s="99"/>
    </row>
    <row r="802" spans="5:12" s="2" customFormat="1" x14ac:dyDescent="0.3">
      <c r="E802" s="99"/>
      <c r="F802" s="99"/>
      <c r="G802" s="99"/>
      <c r="H802" s="99"/>
      <c r="I802" s="99"/>
      <c r="J802" s="99"/>
      <c r="K802" s="99"/>
      <c r="L802" s="99"/>
    </row>
    <row r="803" spans="5:12" s="2" customFormat="1" x14ac:dyDescent="0.3">
      <c r="E803" s="99"/>
      <c r="F803" s="99"/>
      <c r="G803" s="99"/>
      <c r="H803" s="99"/>
      <c r="I803" s="99"/>
      <c r="J803" s="99"/>
      <c r="K803" s="99"/>
      <c r="L803" s="99"/>
    </row>
    <row r="804" spans="5:12" s="2" customFormat="1" x14ac:dyDescent="0.3">
      <c r="E804" s="99"/>
      <c r="F804" s="99"/>
      <c r="G804" s="99"/>
      <c r="H804" s="99"/>
      <c r="I804" s="99"/>
      <c r="J804" s="99"/>
      <c r="K804" s="99"/>
      <c r="L804" s="99"/>
    </row>
    <row r="805" spans="5:12" s="2" customFormat="1" x14ac:dyDescent="0.3">
      <c r="E805" s="99"/>
      <c r="F805" s="99"/>
      <c r="G805" s="99"/>
      <c r="H805" s="99"/>
      <c r="I805" s="99"/>
      <c r="J805" s="99"/>
      <c r="K805" s="99"/>
      <c r="L805" s="99"/>
    </row>
    <row r="806" spans="5:12" s="2" customFormat="1" x14ac:dyDescent="0.3">
      <c r="E806" s="99"/>
      <c r="F806" s="99"/>
      <c r="G806" s="99"/>
      <c r="H806" s="99"/>
      <c r="I806" s="99"/>
      <c r="J806" s="99"/>
      <c r="K806" s="99"/>
      <c r="L806" s="99"/>
    </row>
    <row r="807" spans="5:12" s="2" customFormat="1" x14ac:dyDescent="0.3">
      <c r="E807" s="99"/>
      <c r="F807" s="99"/>
      <c r="G807" s="99"/>
      <c r="H807" s="99"/>
      <c r="I807" s="99"/>
      <c r="J807" s="99"/>
      <c r="K807" s="99"/>
      <c r="L807" s="99"/>
    </row>
    <row r="808" spans="5:12" s="2" customFormat="1" x14ac:dyDescent="0.3">
      <c r="E808" s="99"/>
      <c r="F808" s="99"/>
      <c r="G808" s="99"/>
      <c r="H808" s="99"/>
      <c r="I808" s="99"/>
      <c r="J808" s="99"/>
      <c r="K808" s="99"/>
      <c r="L808" s="99"/>
    </row>
    <row r="809" spans="5:12" s="2" customFormat="1" x14ac:dyDescent="0.3">
      <c r="E809" s="99"/>
      <c r="F809" s="99"/>
      <c r="G809" s="99"/>
      <c r="H809" s="99"/>
      <c r="I809" s="99"/>
      <c r="J809" s="99"/>
      <c r="K809" s="99"/>
      <c r="L809" s="99"/>
    </row>
    <row r="810" spans="5:12" s="2" customFormat="1" x14ac:dyDescent="0.3">
      <c r="E810" s="99"/>
      <c r="F810" s="99"/>
      <c r="G810" s="99"/>
      <c r="H810" s="99"/>
      <c r="I810" s="99"/>
      <c r="J810" s="99"/>
      <c r="K810" s="99"/>
      <c r="L810" s="99"/>
    </row>
    <row r="811" spans="5:12" s="2" customFormat="1" x14ac:dyDescent="0.3">
      <c r="E811" s="99"/>
      <c r="F811" s="99"/>
      <c r="G811" s="99"/>
      <c r="H811" s="99"/>
      <c r="I811" s="99"/>
      <c r="J811" s="99"/>
      <c r="K811" s="99"/>
      <c r="L811" s="99"/>
    </row>
    <row r="812" spans="5:12" s="2" customFormat="1" x14ac:dyDescent="0.3">
      <c r="E812" s="99"/>
      <c r="F812" s="99"/>
      <c r="G812" s="99"/>
      <c r="H812" s="99"/>
      <c r="I812" s="99"/>
      <c r="J812" s="99"/>
      <c r="K812" s="99"/>
      <c r="L812" s="99"/>
    </row>
    <row r="813" spans="5:12" s="2" customFormat="1" x14ac:dyDescent="0.3">
      <c r="E813" s="99"/>
      <c r="F813" s="99"/>
      <c r="G813" s="99"/>
      <c r="H813" s="99"/>
      <c r="I813" s="99"/>
      <c r="J813" s="99"/>
      <c r="K813" s="99"/>
      <c r="L813" s="99"/>
    </row>
    <row r="814" spans="5:12" s="2" customFormat="1" x14ac:dyDescent="0.3">
      <c r="E814" s="99"/>
      <c r="F814" s="99"/>
      <c r="G814" s="99"/>
      <c r="H814" s="99"/>
      <c r="I814" s="99"/>
      <c r="J814" s="99"/>
      <c r="K814" s="99"/>
      <c r="L814" s="99"/>
    </row>
    <row r="815" spans="5:12" s="2" customFormat="1" x14ac:dyDescent="0.3">
      <c r="E815" s="99"/>
      <c r="F815" s="99"/>
      <c r="G815" s="99"/>
      <c r="H815" s="99"/>
      <c r="I815" s="99"/>
      <c r="J815" s="99"/>
      <c r="K815" s="99"/>
      <c r="L815" s="99"/>
    </row>
    <row r="816" spans="5:12" s="2" customFormat="1" x14ac:dyDescent="0.3">
      <c r="E816" s="99"/>
      <c r="F816" s="99"/>
      <c r="G816" s="99"/>
      <c r="H816" s="99"/>
      <c r="I816" s="99"/>
      <c r="J816" s="99"/>
      <c r="K816" s="99"/>
      <c r="L816" s="99"/>
    </row>
    <row r="817" spans="5:12" s="2" customFormat="1" x14ac:dyDescent="0.3">
      <c r="E817" s="99"/>
      <c r="F817" s="99"/>
      <c r="G817" s="99"/>
      <c r="H817" s="99"/>
      <c r="I817" s="99"/>
      <c r="J817" s="99"/>
      <c r="K817" s="99"/>
      <c r="L817" s="99"/>
    </row>
    <row r="818" spans="5:12" s="2" customFormat="1" x14ac:dyDescent="0.3">
      <c r="E818" s="99"/>
      <c r="F818" s="99"/>
      <c r="G818" s="99"/>
      <c r="H818" s="99"/>
      <c r="I818" s="99"/>
      <c r="J818" s="99"/>
      <c r="K818" s="99"/>
      <c r="L818" s="99"/>
    </row>
    <row r="819" spans="5:12" s="2" customFormat="1" x14ac:dyDescent="0.3">
      <c r="E819" s="99"/>
      <c r="F819" s="99"/>
      <c r="G819" s="99"/>
      <c r="H819" s="99"/>
      <c r="I819" s="99"/>
      <c r="J819" s="99"/>
      <c r="K819" s="99"/>
      <c r="L819" s="99"/>
    </row>
    <row r="820" spans="5:12" s="2" customFormat="1" x14ac:dyDescent="0.3">
      <c r="E820" s="99"/>
      <c r="F820" s="99"/>
      <c r="G820" s="99"/>
      <c r="H820" s="99"/>
      <c r="I820" s="99"/>
      <c r="J820" s="99"/>
      <c r="K820" s="99"/>
      <c r="L820" s="99"/>
    </row>
    <row r="821" spans="5:12" s="2" customFormat="1" x14ac:dyDescent="0.3">
      <c r="E821" s="99"/>
      <c r="F821" s="99"/>
      <c r="G821" s="99"/>
      <c r="H821" s="99"/>
      <c r="I821" s="99"/>
      <c r="J821" s="99"/>
      <c r="K821" s="99"/>
      <c r="L821" s="99"/>
    </row>
    <row r="822" spans="5:12" s="2" customFormat="1" x14ac:dyDescent="0.3">
      <c r="E822" s="99"/>
      <c r="F822" s="99"/>
      <c r="G822" s="99"/>
      <c r="H822" s="99"/>
      <c r="I822" s="99"/>
      <c r="J822" s="99"/>
      <c r="K822" s="99"/>
      <c r="L822" s="99"/>
    </row>
    <row r="823" spans="5:12" s="2" customFormat="1" x14ac:dyDescent="0.3">
      <c r="E823" s="99"/>
      <c r="F823" s="99"/>
      <c r="G823" s="99"/>
      <c r="H823" s="99"/>
      <c r="I823" s="99"/>
      <c r="J823" s="99"/>
      <c r="K823" s="99"/>
      <c r="L823" s="99"/>
    </row>
    <row r="824" spans="5:12" s="2" customFormat="1" x14ac:dyDescent="0.3">
      <c r="E824" s="99"/>
      <c r="F824" s="99"/>
      <c r="G824" s="99"/>
      <c r="H824" s="99"/>
      <c r="I824" s="99"/>
      <c r="J824" s="99"/>
      <c r="K824" s="99"/>
      <c r="L824" s="99"/>
    </row>
    <row r="825" spans="5:12" s="2" customFormat="1" x14ac:dyDescent="0.3">
      <c r="E825" s="99"/>
      <c r="F825" s="99"/>
      <c r="G825" s="99"/>
      <c r="H825" s="99"/>
      <c r="I825" s="99"/>
      <c r="J825" s="99"/>
      <c r="K825" s="99"/>
      <c r="L825" s="99"/>
    </row>
    <row r="826" spans="5:12" s="2" customFormat="1" x14ac:dyDescent="0.3">
      <c r="E826" s="99"/>
      <c r="F826" s="99"/>
      <c r="G826" s="99"/>
      <c r="H826" s="99"/>
      <c r="I826" s="99"/>
      <c r="J826" s="99"/>
      <c r="K826" s="99"/>
      <c r="L826" s="99"/>
    </row>
    <row r="827" spans="5:12" s="2" customFormat="1" x14ac:dyDescent="0.3">
      <c r="E827" s="99"/>
      <c r="F827" s="99"/>
      <c r="G827" s="99"/>
      <c r="H827" s="99"/>
      <c r="I827" s="99"/>
      <c r="J827" s="99"/>
      <c r="K827" s="99"/>
      <c r="L827" s="99"/>
    </row>
    <row r="828" spans="5:12" s="2" customFormat="1" x14ac:dyDescent="0.3">
      <c r="E828" s="99"/>
      <c r="F828" s="99"/>
      <c r="G828" s="99"/>
      <c r="H828" s="99"/>
      <c r="I828" s="99"/>
      <c r="J828" s="99"/>
      <c r="K828" s="99"/>
      <c r="L828" s="99"/>
    </row>
    <row r="829" spans="5:12" s="2" customFormat="1" x14ac:dyDescent="0.3">
      <c r="E829" s="99"/>
      <c r="F829" s="99"/>
      <c r="G829" s="99"/>
      <c r="H829" s="99"/>
      <c r="I829" s="99"/>
      <c r="J829" s="99"/>
      <c r="K829" s="99"/>
      <c r="L829" s="99"/>
    </row>
    <row r="830" spans="5:12" s="2" customFormat="1" x14ac:dyDescent="0.3">
      <c r="E830" s="99"/>
      <c r="F830" s="99"/>
      <c r="G830" s="99"/>
      <c r="H830" s="99"/>
      <c r="I830" s="99"/>
      <c r="J830" s="99"/>
      <c r="K830" s="99"/>
      <c r="L830" s="99"/>
    </row>
    <row r="831" spans="5:12" s="2" customFormat="1" x14ac:dyDescent="0.3">
      <c r="E831" s="99"/>
      <c r="F831" s="99"/>
      <c r="G831" s="99"/>
      <c r="H831" s="99"/>
      <c r="I831" s="99"/>
      <c r="J831" s="99"/>
      <c r="K831" s="99"/>
      <c r="L831" s="99"/>
    </row>
    <row r="832" spans="5:12" s="2" customFormat="1" x14ac:dyDescent="0.3">
      <c r="E832" s="99"/>
      <c r="F832" s="99"/>
      <c r="G832" s="99"/>
      <c r="H832" s="99"/>
      <c r="I832" s="99"/>
      <c r="J832" s="99"/>
      <c r="K832" s="99"/>
      <c r="L832" s="99"/>
    </row>
    <row r="833" spans="5:12" s="2" customFormat="1" x14ac:dyDescent="0.3">
      <c r="E833" s="99"/>
      <c r="F833" s="99"/>
      <c r="G833" s="99"/>
      <c r="H833" s="99"/>
      <c r="I833" s="99"/>
      <c r="J833" s="99"/>
      <c r="K833" s="99"/>
      <c r="L833" s="99"/>
    </row>
    <row r="834" spans="5:12" s="2" customFormat="1" x14ac:dyDescent="0.3">
      <c r="E834" s="99"/>
      <c r="F834" s="99"/>
      <c r="G834" s="99"/>
      <c r="H834" s="99"/>
      <c r="I834" s="99"/>
      <c r="J834" s="99"/>
      <c r="K834" s="99"/>
      <c r="L834" s="99"/>
    </row>
    <row r="835" spans="5:12" s="2" customFormat="1" x14ac:dyDescent="0.3">
      <c r="E835" s="99"/>
      <c r="F835" s="99"/>
      <c r="G835" s="99"/>
      <c r="H835" s="99"/>
      <c r="I835" s="99"/>
      <c r="J835" s="99"/>
      <c r="K835" s="99"/>
      <c r="L835" s="99"/>
    </row>
    <row r="836" spans="5:12" s="2" customFormat="1" x14ac:dyDescent="0.3">
      <c r="E836" s="99"/>
      <c r="F836" s="99"/>
      <c r="G836" s="99"/>
      <c r="H836" s="99"/>
      <c r="I836" s="99"/>
      <c r="J836" s="99"/>
      <c r="K836" s="99"/>
      <c r="L836" s="99"/>
    </row>
    <row r="837" spans="5:12" s="2" customFormat="1" x14ac:dyDescent="0.3">
      <c r="E837" s="99"/>
      <c r="F837" s="99"/>
      <c r="G837" s="99"/>
      <c r="H837" s="99"/>
      <c r="I837" s="99"/>
      <c r="J837" s="99"/>
      <c r="K837" s="99"/>
      <c r="L837" s="99"/>
    </row>
    <row r="838" spans="5:12" s="2" customFormat="1" x14ac:dyDescent="0.3">
      <c r="E838" s="99"/>
      <c r="F838" s="99"/>
      <c r="G838" s="99"/>
      <c r="H838" s="99"/>
      <c r="I838" s="99"/>
      <c r="J838" s="99"/>
      <c r="K838" s="99"/>
      <c r="L838" s="99"/>
    </row>
    <row r="839" spans="5:12" s="2" customFormat="1" x14ac:dyDescent="0.3">
      <c r="E839" s="99"/>
      <c r="F839" s="99"/>
      <c r="G839" s="99"/>
      <c r="H839" s="99"/>
      <c r="I839" s="99"/>
      <c r="J839" s="99"/>
      <c r="K839" s="99"/>
      <c r="L839" s="99"/>
    </row>
    <row r="840" spans="5:12" s="2" customFormat="1" x14ac:dyDescent="0.3">
      <c r="E840" s="99"/>
      <c r="F840" s="99"/>
      <c r="G840" s="99"/>
      <c r="H840" s="99"/>
      <c r="I840" s="99"/>
      <c r="J840" s="99"/>
      <c r="K840" s="99"/>
      <c r="L840" s="99"/>
    </row>
    <row r="841" spans="5:12" s="2" customFormat="1" x14ac:dyDescent="0.3">
      <c r="E841" s="99"/>
      <c r="F841" s="99"/>
      <c r="G841" s="99"/>
      <c r="H841" s="99"/>
      <c r="I841" s="99"/>
      <c r="J841" s="99"/>
      <c r="K841" s="99"/>
      <c r="L841" s="99"/>
    </row>
    <row r="842" spans="5:12" s="2" customFormat="1" x14ac:dyDescent="0.3">
      <c r="E842" s="99"/>
      <c r="F842" s="99"/>
      <c r="G842" s="99"/>
      <c r="H842" s="99"/>
      <c r="I842" s="99"/>
      <c r="J842" s="99"/>
      <c r="K842" s="99"/>
      <c r="L842" s="99"/>
    </row>
    <row r="843" spans="5:12" s="2" customFormat="1" x14ac:dyDescent="0.3">
      <c r="E843" s="99"/>
      <c r="F843" s="99"/>
      <c r="G843" s="99"/>
      <c r="H843" s="99"/>
      <c r="I843" s="99"/>
      <c r="J843" s="99"/>
      <c r="K843" s="99"/>
      <c r="L843" s="99"/>
    </row>
    <row r="844" spans="5:12" s="2" customFormat="1" x14ac:dyDescent="0.3">
      <c r="E844" s="99"/>
      <c r="F844" s="99"/>
      <c r="G844" s="99"/>
      <c r="H844" s="99"/>
      <c r="I844" s="99"/>
      <c r="J844" s="99"/>
      <c r="K844" s="99"/>
      <c r="L844" s="99"/>
    </row>
    <row r="845" spans="5:12" s="2" customFormat="1" x14ac:dyDescent="0.3">
      <c r="E845" s="99"/>
      <c r="F845" s="99"/>
      <c r="G845" s="99"/>
      <c r="H845" s="99"/>
      <c r="I845" s="99"/>
      <c r="J845" s="99"/>
      <c r="K845" s="99"/>
      <c r="L845" s="99"/>
    </row>
    <row r="846" spans="5:12" s="2" customFormat="1" x14ac:dyDescent="0.3">
      <c r="E846" s="99"/>
      <c r="F846" s="99"/>
      <c r="G846" s="99"/>
      <c r="H846" s="99"/>
      <c r="I846" s="99"/>
      <c r="J846" s="99"/>
      <c r="K846" s="99"/>
      <c r="L846" s="99"/>
    </row>
    <row r="847" spans="5:12" s="2" customFormat="1" x14ac:dyDescent="0.3">
      <c r="E847" s="99"/>
      <c r="F847" s="99"/>
      <c r="G847" s="99"/>
      <c r="H847" s="99"/>
      <c r="I847" s="99"/>
      <c r="J847" s="99"/>
      <c r="K847" s="99"/>
      <c r="L847" s="99"/>
    </row>
    <row r="848" spans="5:12" s="2" customFormat="1" x14ac:dyDescent="0.3">
      <c r="E848" s="99"/>
      <c r="F848" s="99"/>
      <c r="G848" s="99"/>
      <c r="H848" s="99"/>
      <c r="I848" s="99"/>
      <c r="J848" s="99"/>
      <c r="K848" s="99"/>
      <c r="L848" s="99"/>
    </row>
    <row r="849" spans="5:12" s="2" customFormat="1" x14ac:dyDescent="0.3">
      <c r="E849" s="99"/>
      <c r="F849" s="99"/>
      <c r="G849" s="99"/>
      <c r="H849" s="99"/>
      <c r="I849" s="99"/>
      <c r="J849" s="99"/>
      <c r="K849" s="99"/>
      <c r="L849" s="99"/>
    </row>
    <row r="850" spans="5:12" s="2" customFormat="1" x14ac:dyDescent="0.3">
      <c r="E850" s="99"/>
      <c r="F850" s="99"/>
      <c r="G850" s="99"/>
      <c r="H850" s="99"/>
      <c r="I850" s="99"/>
      <c r="J850" s="99"/>
      <c r="K850" s="99"/>
      <c r="L850" s="99"/>
    </row>
    <row r="851" spans="5:12" s="2" customFormat="1" x14ac:dyDescent="0.3">
      <c r="E851" s="99"/>
      <c r="F851" s="99"/>
      <c r="G851" s="99"/>
      <c r="H851" s="99"/>
      <c r="I851" s="99"/>
      <c r="J851" s="99"/>
      <c r="K851" s="99"/>
      <c r="L851" s="99"/>
    </row>
    <row r="852" spans="5:12" s="2" customFormat="1" x14ac:dyDescent="0.3">
      <c r="E852" s="99"/>
      <c r="F852" s="99"/>
      <c r="G852" s="99"/>
      <c r="H852" s="99"/>
      <c r="I852" s="99"/>
      <c r="J852" s="99"/>
      <c r="K852" s="99"/>
      <c r="L852" s="99"/>
    </row>
    <row r="853" spans="5:12" s="2" customFormat="1" x14ac:dyDescent="0.3">
      <c r="E853" s="99"/>
      <c r="F853" s="99"/>
      <c r="G853" s="99"/>
      <c r="H853" s="99"/>
      <c r="I853" s="99"/>
      <c r="J853" s="99"/>
      <c r="K853" s="99"/>
      <c r="L853" s="99"/>
    </row>
    <row r="854" spans="5:12" s="2" customFormat="1" x14ac:dyDescent="0.3">
      <c r="E854" s="99"/>
      <c r="F854" s="99"/>
      <c r="G854" s="99"/>
      <c r="H854" s="99"/>
      <c r="I854" s="99"/>
      <c r="J854" s="99"/>
      <c r="K854" s="99"/>
      <c r="L854" s="99"/>
    </row>
    <row r="855" spans="5:12" s="2" customFormat="1" x14ac:dyDescent="0.3">
      <c r="E855" s="99"/>
      <c r="F855" s="99"/>
      <c r="G855" s="99"/>
      <c r="H855" s="99"/>
      <c r="I855" s="99"/>
      <c r="J855" s="99"/>
      <c r="K855" s="99"/>
      <c r="L855" s="99"/>
    </row>
    <row r="856" spans="5:12" s="2" customFormat="1" x14ac:dyDescent="0.3">
      <c r="E856" s="99"/>
      <c r="F856" s="99"/>
      <c r="G856" s="99"/>
      <c r="H856" s="99"/>
      <c r="I856" s="99"/>
      <c r="J856" s="99"/>
      <c r="K856" s="99"/>
      <c r="L856" s="99"/>
    </row>
    <row r="857" spans="5:12" s="2" customFormat="1" x14ac:dyDescent="0.3">
      <c r="E857" s="99"/>
      <c r="F857" s="99"/>
      <c r="G857" s="99"/>
      <c r="H857" s="99"/>
      <c r="I857" s="99"/>
      <c r="J857" s="99"/>
      <c r="K857" s="99"/>
      <c r="L857" s="99"/>
    </row>
    <row r="858" spans="5:12" s="2" customFormat="1" x14ac:dyDescent="0.3">
      <c r="E858" s="99"/>
      <c r="F858" s="99"/>
      <c r="G858" s="99"/>
      <c r="H858" s="99"/>
      <c r="I858" s="99"/>
      <c r="J858" s="99"/>
      <c r="K858" s="99"/>
      <c r="L858" s="99"/>
    </row>
    <row r="859" spans="5:12" s="2" customFormat="1" x14ac:dyDescent="0.3">
      <c r="E859" s="99"/>
      <c r="F859" s="99"/>
      <c r="G859" s="99"/>
      <c r="H859" s="99"/>
      <c r="I859" s="99"/>
      <c r="J859" s="99"/>
      <c r="K859" s="99"/>
      <c r="L859" s="99"/>
    </row>
    <row r="860" spans="5:12" s="2" customFormat="1" x14ac:dyDescent="0.3">
      <c r="E860" s="99"/>
      <c r="F860" s="99"/>
      <c r="G860" s="99"/>
      <c r="H860" s="99"/>
      <c r="I860" s="99"/>
      <c r="J860" s="99"/>
      <c r="K860" s="99"/>
      <c r="L860" s="99"/>
    </row>
    <row r="861" spans="5:12" s="2" customFormat="1" x14ac:dyDescent="0.3">
      <c r="E861" s="99"/>
      <c r="F861" s="99"/>
      <c r="G861" s="99"/>
      <c r="H861" s="99"/>
      <c r="I861" s="99"/>
      <c r="J861" s="99"/>
      <c r="K861" s="99"/>
      <c r="L861" s="99"/>
    </row>
    <row r="862" spans="5:12" s="2" customFormat="1" x14ac:dyDescent="0.3">
      <c r="E862" s="99"/>
      <c r="F862" s="99"/>
      <c r="G862" s="99"/>
      <c r="H862" s="99"/>
      <c r="I862" s="99"/>
      <c r="J862" s="99"/>
      <c r="K862" s="99"/>
      <c r="L862" s="99"/>
    </row>
    <row r="863" spans="5:12" s="2" customFormat="1" x14ac:dyDescent="0.3">
      <c r="E863" s="99"/>
      <c r="F863" s="99"/>
      <c r="G863" s="99"/>
      <c r="H863" s="99"/>
      <c r="I863" s="99"/>
      <c r="J863" s="99"/>
      <c r="K863" s="99"/>
      <c r="L863" s="99"/>
    </row>
    <row r="864" spans="5:12" s="2" customFormat="1" x14ac:dyDescent="0.3">
      <c r="E864" s="99"/>
      <c r="F864" s="99"/>
      <c r="G864" s="99"/>
      <c r="H864" s="99"/>
      <c r="I864" s="99"/>
      <c r="J864" s="99"/>
      <c r="K864" s="99"/>
      <c r="L864" s="99"/>
    </row>
    <row r="865" spans="5:12" s="2" customFormat="1" x14ac:dyDescent="0.3">
      <c r="E865" s="99"/>
      <c r="F865" s="99"/>
      <c r="G865" s="99"/>
      <c r="H865" s="99"/>
      <c r="I865" s="99"/>
      <c r="J865" s="99"/>
      <c r="K865" s="99"/>
      <c r="L865" s="99"/>
    </row>
  </sheetData>
  <sheetProtection sheet="1" objects="1" scenarios="1"/>
  <mergeCells count="1">
    <mergeCell ref="C3:L3"/>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CEEEE-5278-4C72-8188-478CFEDC2B4C}">
  <sheetPr codeName="Sheet7"/>
  <dimension ref="A1:DO884"/>
  <sheetViews>
    <sheetView zoomScaleNormal="100" workbookViewId="0">
      <selection activeCell="Q3" sqref="C3:AQ3"/>
    </sheetView>
  </sheetViews>
  <sheetFormatPr baseColWidth="10" defaultColWidth="8.81640625" defaultRowHeight="14" x14ac:dyDescent="0.3"/>
  <cols>
    <col min="1" max="1" width="8.81640625" style="2"/>
    <col min="2" max="2" width="2.453125" style="2" customWidth="1"/>
    <col min="3" max="3" width="8.453125" style="3" customWidth="1"/>
    <col min="4" max="5" width="19.36328125" style="3" bestFit="1" customWidth="1"/>
    <col min="6" max="6" width="13" style="3" bestFit="1" customWidth="1"/>
    <col min="7" max="7" width="13.81640625" style="3" customWidth="1"/>
    <col min="8" max="8" width="10" style="74" customWidth="1"/>
    <col min="9" max="9" width="12" style="3" bestFit="1" customWidth="1"/>
    <col min="10" max="10" width="15.81640625" style="3" bestFit="1" customWidth="1"/>
    <col min="11" max="11" width="13.36328125" style="3" bestFit="1" customWidth="1"/>
    <col min="12" max="12" width="11.453125" style="3" bestFit="1" customWidth="1"/>
    <col min="13" max="13" width="14" style="3" bestFit="1" customWidth="1"/>
    <col min="14" max="14" width="11" style="3" bestFit="1" customWidth="1"/>
    <col min="15" max="15" width="16" style="3" bestFit="1" customWidth="1"/>
    <col min="16" max="16" width="8.81640625" style="2" customWidth="1"/>
    <col min="17" max="17" width="8.453125" style="3" customWidth="1"/>
    <col min="18" max="18" width="19.36328125" style="104" bestFit="1" customWidth="1"/>
    <col min="19" max="19" width="20.36328125" style="104" customWidth="1"/>
    <col min="20" max="20" width="18.81640625" style="104" bestFit="1" customWidth="1"/>
    <col min="21" max="21" width="17.81640625" style="104" customWidth="1"/>
    <col min="22" max="22" width="10.36328125" style="104" bestFit="1" customWidth="1"/>
    <col min="23" max="23" width="12" style="104" bestFit="1" customWidth="1"/>
    <col min="24" max="24" width="15" style="104" customWidth="1"/>
    <col min="25" max="25" width="14.453125" style="104" bestFit="1" customWidth="1"/>
    <col min="26" max="26" width="14.36328125" style="104" bestFit="1" customWidth="1"/>
    <col min="27" max="27" width="16" style="104" bestFit="1" customWidth="1"/>
    <col min="28" max="28" width="11.453125" style="104" bestFit="1" customWidth="1"/>
    <col min="29" max="29" width="11.1796875" style="104" bestFit="1" customWidth="1"/>
    <col min="30" max="30" width="24" style="104" bestFit="1" customWidth="1"/>
    <col min="31" max="31" width="19.36328125" style="104" bestFit="1" customWidth="1"/>
    <col min="32" max="32" width="18.36328125" style="104" bestFit="1" customWidth="1"/>
    <col min="33" max="33" width="20.81640625" style="104" bestFit="1" customWidth="1"/>
    <col min="34" max="34" width="19.6328125" style="104" customWidth="1"/>
    <col min="35" max="35" width="21.1796875" style="104" bestFit="1" customWidth="1"/>
    <col min="36" max="36" width="20.36328125" style="104" bestFit="1" customWidth="1"/>
    <col min="37" max="37" width="20.6328125" style="104" bestFit="1" customWidth="1"/>
    <col min="38" max="38" width="15.81640625" style="104" bestFit="1" customWidth="1"/>
    <col min="39" max="39" width="14.1796875" style="104" bestFit="1" customWidth="1"/>
    <col min="40" max="40" width="11.453125" style="104" bestFit="1" customWidth="1"/>
    <col min="41" max="41" width="14" style="104" bestFit="1" customWidth="1"/>
    <col min="42" max="42" width="11" style="104" customWidth="1"/>
    <col min="43" max="43" width="15.1796875" style="104" bestFit="1" customWidth="1"/>
    <col min="44" max="44" width="8.81640625" style="2" customWidth="1"/>
    <col min="45" max="45" width="8.81640625" style="3"/>
    <col min="46" max="47" width="20.36328125" style="3" customWidth="1"/>
    <col min="48" max="48" width="20.453125" style="3" customWidth="1"/>
    <col min="49" max="49" width="18.1796875" style="3" bestFit="1" customWidth="1"/>
    <col min="50" max="51" width="11.6328125" style="3" bestFit="1" customWidth="1"/>
    <col min="52" max="52" width="15" style="3" customWidth="1"/>
    <col min="53" max="53" width="14.453125" style="3" bestFit="1" customWidth="1"/>
    <col min="54" max="54" width="14" style="3" bestFit="1" customWidth="1"/>
    <col min="55" max="55" width="16" style="3" bestFit="1" customWidth="1"/>
    <col min="56" max="56" width="11.81640625" style="3" bestFit="1" customWidth="1"/>
    <col min="57" max="57" width="11.1796875" style="3" bestFit="1" customWidth="1"/>
    <col min="58" max="58" width="24" style="3" bestFit="1" customWidth="1"/>
    <col min="59" max="59" width="20.1796875" style="3" bestFit="1" customWidth="1"/>
    <col min="60" max="60" width="18.36328125" style="3" bestFit="1" customWidth="1"/>
    <col min="61" max="61" width="20.36328125" style="3" customWidth="1"/>
    <col min="62" max="62" width="20.453125" style="3" customWidth="1"/>
    <col min="63" max="63" width="23" style="3" bestFit="1" customWidth="1"/>
    <col min="64" max="64" width="20.36328125" style="3" bestFit="1" customWidth="1"/>
    <col min="65" max="65" width="20.6328125" style="3" bestFit="1" customWidth="1"/>
    <col min="66" max="66" width="15.81640625" style="3" bestFit="1" customWidth="1"/>
    <col min="67" max="67" width="13.81640625" style="3" bestFit="1" customWidth="1"/>
    <col min="68" max="68" width="11.453125" style="3" bestFit="1" customWidth="1"/>
    <col min="69" max="69" width="14" style="3" bestFit="1" customWidth="1"/>
    <col min="70" max="70" width="10.6328125" style="3" customWidth="1"/>
    <col min="71" max="71" width="14.6328125" style="3" bestFit="1" customWidth="1"/>
    <col min="72" max="72" width="8.81640625" style="2"/>
    <col min="73" max="73" width="8.81640625" style="3"/>
    <col min="74" max="74" width="8.81640625" style="104"/>
    <col min="75" max="75" width="13.81640625" style="104" bestFit="1" customWidth="1"/>
    <col min="76" max="76" width="8.81640625" style="104"/>
    <col min="77" max="78" width="8.81640625" style="3"/>
    <col min="79" max="79" width="9.453125" style="99" bestFit="1" customWidth="1"/>
    <col min="80" max="80" width="2.453125" style="2" customWidth="1"/>
    <col min="81" max="119" width="8.81640625" style="2"/>
    <col min="120" max="16384" width="8.81640625" style="3"/>
  </cols>
  <sheetData>
    <row r="1" spans="1:119" s="2" customFormat="1" ht="14.5" thickBot="1" x14ac:dyDescent="0.35">
      <c r="H1" s="64"/>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BV1" s="99"/>
      <c r="BW1" s="99"/>
      <c r="BX1" s="99"/>
      <c r="CA1" s="99"/>
    </row>
    <row r="2" spans="1:119" s="2" customFormat="1" ht="14.5" thickBot="1" x14ac:dyDescent="0.35">
      <c r="B2" s="32"/>
      <c r="C2" s="33"/>
      <c r="D2" s="33"/>
      <c r="E2" s="33"/>
      <c r="F2" s="33"/>
      <c r="G2" s="33"/>
      <c r="H2" s="65"/>
      <c r="I2" s="33"/>
      <c r="J2" s="33"/>
      <c r="K2" s="33"/>
      <c r="L2" s="33"/>
      <c r="M2" s="33"/>
      <c r="N2" s="33"/>
      <c r="O2" s="33"/>
      <c r="P2" s="33"/>
      <c r="Q2" s="33"/>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100"/>
      <c r="BW2" s="100"/>
      <c r="BX2" s="100"/>
      <c r="BY2" s="33"/>
      <c r="BZ2" s="33"/>
      <c r="CA2" s="100"/>
      <c r="CB2" s="34"/>
    </row>
    <row r="3" spans="1:119" ht="25.5" thickBot="1" x14ac:dyDescent="0.55000000000000004">
      <c r="B3" s="35"/>
      <c r="C3" s="186" t="s">
        <v>27</v>
      </c>
      <c r="D3" s="187"/>
      <c r="E3" s="187"/>
      <c r="F3" s="187"/>
      <c r="G3" s="187"/>
      <c r="H3" s="187"/>
      <c r="I3" s="187"/>
      <c r="J3" s="187"/>
      <c r="K3" s="187"/>
      <c r="L3" s="187"/>
      <c r="M3" s="187"/>
      <c r="N3" s="187"/>
      <c r="O3" s="188"/>
      <c r="P3" s="15"/>
      <c r="Q3" s="206" t="s">
        <v>28</v>
      </c>
      <c r="R3" s="207"/>
      <c r="S3" s="207"/>
      <c r="T3" s="207"/>
      <c r="U3" s="207"/>
      <c r="V3" s="207"/>
      <c r="W3" s="207"/>
      <c r="X3" s="207"/>
      <c r="Y3" s="207"/>
      <c r="Z3" s="207"/>
      <c r="AA3" s="207"/>
      <c r="AB3" s="207"/>
      <c r="AC3" s="207"/>
      <c r="AD3" s="207"/>
      <c r="AE3" s="207"/>
      <c r="AF3" s="207"/>
      <c r="AG3" s="207"/>
      <c r="AH3" s="207"/>
      <c r="AI3" s="207"/>
      <c r="AJ3" s="207"/>
      <c r="AK3" s="207"/>
      <c r="AL3" s="207"/>
      <c r="AM3" s="207"/>
      <c r="AN3" s="207"/>
      <c r="AO3" s="207"/>
      <c r="AP3" s="207"/>
      <c r="AQ3" s="208"/>
      <c r="AR3" s="15"/>
      <c r="AS3" s="206" t="s">
        <v>29</v>
      </c>
      <c r="AT3" s="207"/>
      <c r="AU3" s="207"/>
      <c r="AV3" s="207"/>
      <c r="AW3" s="207"/>
      <c r="AX3" s="207"/>
      <c r="AY3" s="207"/>
      <c r="AZ3" s="207"/>
      <c r="BA3" s="207"/>
      <c r="BB3" s="207"/>
      <c r="BC3" s="207"/>
      <c r="BD3" s="207"/>
      <c r="BE3" s="207"/>
      <c r="BF3" s="207"/>
      <c r="BG3" s="207"/>
      <c r="BH3" s="207"/>
      <c r="BI3" s="207"/>
      <c r="BJ3" s="207"/>
      <c r="BK3" s="207"/>
      <c r="BL3" s="207"/>
      <c r="BM3" s="207"/>
      <c r="BN3" s="207"/>
      <c r="BO3" s="207"/>
      <c r="BP3" s="207"/>
      <c r="BQ3" s="207"/>
      <c r="BR3" s="207"/>
      <c r="BS3" s="208"/>
      <c r="BT3" s="15"/>
      <c r="BU3" s="186" t="s">
        <v>41</v>
      </c>
      <c r="BV3" s="187"/>
      <c r="BW3" s="187"/>
      <c r="BX3" s="187"/>
      <c r="BY3" s="187"/>
      <c r="BZ3" s="187"/>
      <c r="CA3" s="188"/>
      <c r="CB3" s="36"/>
    </row>
    <row r="4" spans="1:119" s="2" customFormat="1" x14ac:dyDescent="0.3">
      <c r="B4" s="35"/>
      <c r="C4" s="27"/>
      <c r="D4" s="27"/>
      <c r="E4" s="27"/>
      <c r="F4" s="27"/>
      <c r="G4" s="27"/>
      <c r="H4" s="20"/>
      <c r="I4" s="27"/>
      <c r="J4" s="27"/>
      <c r="K4" s="27"/>
      <c r="L4" s="27"/>
      <c r="M4" s="27"/>
      <c r="N4" s="27"/>
      <c r="O4" s="27"/>
      <c r="P4" s="15"/>
      <c r="Q4" s="27"/>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5"/>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15"/>
      <c r="BU4" s="27"/>
      <c r="BV4" s="105"/>
      <c r="BW4" s="105"/>
      <c r="BX4" s="105"/>
      <c r="BY4" s="15"/>
      <c r="BZ4" s="66"/>
      <c r="CA4" s="106"/>
      <c r="CB4" s="36"/>
    </row>
    <row r="5" spans="1:119" s="71" customFormat="1" ht="59" x14ac:dyDescent="0.3">
      <c r="A5" s="67"/>
      <c r="B5" s="68"/>
      <c r="C5" s="139" t="s">
        <v>33</v>
      </c>
      <c r="D5" s="139" t="s">
        <v>186</v>
      </c>
      <c r="E5" s="139" t="s">
        <v>187</v>
      </c>
      <c r="F5" s="139" t="s">
        <v>188</v>
      </c>
      <c r="G5" s="139" t="s">
        <v>189</v>
      </c>
      <c r="H5" s="139" t="s">
        <v>190</v>
      </c>
      <c r="I5" s="139" t="s">
        <v>191</v>
      </c>
      <c r="J5" s="139" t="s">
        <v>192</v>
      </c>
      <c r="K5" s="139" t="s">
        <v>193</v>
      </c>
      <c r="L5" s="139" t="s">
        <v>185</v>
      </c>
      <c r="M5" s="139" t="s">
        <v>194</v>
      </c>
      <c r="N5" s="139" t="s">
        <v>195</v>
      </c>
      <c r="O5" s="139" t="s">
        <v>196</v>
      </c>
      <c r="P5" s="69"/>
      <c r="Q5" s="139" t="s">
        <v>33</v>
      </c>
      <c r="R5" s="139" t="s">
        <v>186</v>
      </c>
      <c r="S5" s="139" t="s">
        <v>204</v>
      </c>
      <c r="T5" s="139" t="s">
        <v>197</v>
      </c>
      <c r="U5" s="139" t="s">
        <v>205</v>
      </c>
      <c r="V5" s="139" t="s">
        <v>190</v>
      </c>
      <c r="W5" s="139" t="s">
        <v>191</v>
      </c>
      <c r="X5" s="141" t="s">
        <v>198</v>
      </c>
      <c r="Y5" s="141" t="s">
        <v>199</v>
      </c>
      <c r="Z5" s="141" t="s">
        <v>206</v>
      </c>
      <c r="AA5" s="141" t="s">
        <v>207</v>
      </c>
      <c r="AB5" s="141" t="s">
        <v>208</v>
      </c>
      <c r="AC5" s="141" t="s">
        <v>209</v>
      </c>
      <c r="AD5" s="140" t="s">
        <v>210</v>
      </c>
      <c r="AE5" s="141" t="s">
        <v>211</v>
      </c>
      <c r="AF5" s="141" t="s">
        <v>212</v>
      </c>
      <c r="AG5" s="141" t="s">
        <v>213</v>
      </c>
      <c r="AH5" s="141" t="s">
        <v>214</v>
      </c>
      <c r="AI5" s="141" t="s">
        <v>216</v>
      </c>
      <c r="AJ5" s="141" t="s">
        <v>215</v>
      </c>
      <c r="AK5" s="141" t="s">
        <v>217</v>
      </c>
      <c r="AL5" s="139" t="s">
        <v>192</v>
      </c>
      <c r="AM5" s="139" t="s">
        <v>193</v>
      </c>
      <c r="AN5" s="139" t="s">
        <v>185</v>
      </c>
      <c r="AO5" s="139" t="s">
        <v>194</v>
      </c>
      <c r="AP5" s="139" t="s">
        <v>195</v>
      </c>
      <c r="AQ5" s="139" t="s">
        <v>196</v>
      </c>
      <c r="AR5" s="69"/>
      <c r="AS5" s="139" t="s">
        <v>33</v>
      </c>
      <c r="AT5" s="139" t="s">
        <v>186</v>
      </c>
      <c r="AU5" s="139" t="s">
        <v>204</v>
      </c>
      <c r="AV5" s="139" t="s">
        <v>197</v>
      </c>
      <c r="AW5" s="139" t="s">
        <v>205</v>
      </c>
      <c r="AX5" s="139" t="s">
        <v>190</v>
      </c>
      <c r="AY5" s="139" t="s">
        <v>191</v>
      </c>
      <c r="AZ5" s="141" t="s">
        <v>198</v>
      </c>
      <c r="BA5" s="141" t="s">
        <v>199</v>
      </c>
      <c r="BB5" s="141" t="s">
        <v>206</v>
      </c>
      <c r="BC5" s="141" t="s">
        <v>207</v>
      </c>
      <c r="BD5" s="141" t="s">
        <v>208</v>
      </c>
      <c r="BE5" s="141" t="s">
        <v>209</v>
      </c>
      <c r="BF5" s="140" t="s">
        <v>210</v>
      </c>
      <c r="BG5" s="141" t="s">
        <v>211</v>
      </c>
      <c r="BH5" s="141" t="s">
        <v>212</v>
      </c>
      <c r="BI5" s="141" t="s">
        <v>213</v>
      </c>
      <c r="BJ5" s="141" t="s">
        <v>214</v>
      </c>
      <c r="BK5" s="141" t="s">
        <v>216</v>
      </c>
      <c r="BL5" s="141" t="s">
        <v>215</v>
      </c>
      <c r="BM5" s="141" t="s">
        <v>217</v>
      </c>
      <c r="BN5" s="139" t="s">
        <v>192</v>
      </c>
      <c r="BO5" s="139" t="s">
        <v>193</v>
      </c>
      <c r="BP5" s="139" t="s">
        <v>185</v>
      </c>
      <c r="BQ5" s="139" t="s">
        <v>194</v>
      </c>
      <c r="BR5" s="139" t="s">
        <v>195</v>
      </c>
      <c r="BS5" s="139" t="s">
        <v>196</v>
      </c>
      <c r="BT5" s="69"/>
      <c r="BU5" s="138" t="s">
        <v>33</v>
      </c>
      <c r="BV5" s="140" t="s">
        <v>200</v>
      </c>
      <c r="BW5" s="140" t="s">
        <v>201</v>
      </c>
      <c r="BX5" s="140" t="s">
        <v>202</v>
      </c>
      <c r="BY5" s="142"/>
      <c r="BZ5" s="143" t="s">
        <v>3</v>
      </c>
      <c r="CA5" s="144">
        <v>88</v>
      </c>
      <c r="CB5" s="70"/>
      <c r="CC5" s="67"/>
      <c r="CD5" s="67"/>
      <c r="CE5" s="67"/>
      <c r="CF5" s="67"/>
      <c r="CG5" s="67"/>
      <c r="CH5" s="67"/>
      <c r="CI5" s="67"/>
      <c r="CJ5" s="67"/>
      <c r="CK5" s="67"/>
      <c r="CL5" s="67"/>
      <c r="CM5" s="67"/>
      <c r="CN5" s="67"/>
      <c r="CO5" s="67"/>
      <c r="CP5" s="67"/>
      <c r="CQ5" s="67"/>
      <c r="CR5" s="67"/>
      <c r="CS5" s="67"/>
      <c r="CT5" s="67"/>
      <c r="CU5" s="67"/>
      <c r="CV5" s="67"/>
      <c r="CW5" s="67"/>
      <c r="CX5" s="67"/>
      <c r="CY5" s="67"/>
      <c r="CZ5" s="67"/>
      <c r="DA5" s="67"/>
      <c r="DB5" s="67"/>
      <c r="DC5" s="67"/>
      <c r="DD5" s="67"/>
      <c r="DE5" s="67"/>
      <c r="DF5" s="67"/>
      <c r="DG5" s="67"/>
      <c r="DH5" s="67"/>
      <c r="DI5" s="67"/>
      <c r="DJ5" s="67"/>
      <c r="DK5" s="67"/>
      <c r="DL5" s="67"/>
      <c r="DM5" s="67"/>
      <c r="DN5" s="67"/>
      <c r="DO5" s="67"/>
    </row>
    <row r="6" spans="1:119" s="2" customFormat="1" ht="14.5" x14ac:dyDescent="0.35">
      <c r="B6" s="35"/>
      <c r="C6" s="72">
        <v>0</v>
      </c>
      <c r="D6" s="145"/>
      <c r="E6" s="73"/>
      <c r="F6" s="73"/>
      <c r="G6" s="73"/>
      <c r="H6" s="73">
        <f>Constantes!$D$13</f>
        <v>48.75</v>
      </c>
      <c r="I6" s="73">
        <f>MAX(0,(H6-Constantes!$D$14)*(1-EXP(-Constantes!$D$22)))</f>
        <v>0.30976414889941795</v>
      </c>
      <c r="J6" s="73">
        <f>Constantes!$D$13</f>
        <v>48.75</v>
      </c>
      <c r="K6" s="73">
        <f>MAX(0,(J6-Constantes!$D$13)*(1-EXP(-Constantes!$D$23)))</f>
        <v>0</v>
      </c>
      <c r="L6" s="73"/>
      <c r="M6" s="73"/>
      <c r="N6" s="73"/>
      <c r="O6" s="73"/>
      <c r="P6" s="15"/>
      <c r="Q6" s="117">
        <v>0</v>
      </c>
      <c r="R6" s="145"/>
      <c r="S6" s="118"/>
      <c r="T6" s="118"/>
      <c r="U6" s="118"/>
      <c r="V6" s="118">
        <f>Constantes!$D$13</f>
        <v>48.75</v>
      </c>
      <c r="W6" s="118">
        <f>MAX(0,(V6-Constantes!$D$14)*(1-EXP(-Constantes!$D$22)))</f>
        <v>0.30976414889941795</v>
      </c>
      <c r="X6" s="116">
        <f>Entradas!$E$18</f>
        <v>0</v>
      </c>
      <c r="Y6" s="116">
        <f>8000*Entradas!$D$47*X6/Constantes!$E$34</f>
        <v>0</v>
      </c>
      <c r="Z6" s="118"/>
      <c r="AA6" s="118"/>
      <c r="AB6" s="116"/>
      <c r="AC6" s="116"/>
      <c r="AD6" s="145"/>
      <c r="AE6" s="116"/>
      <c r="AF6" s="116"/>
      <c r="AG6" s="116"/>
      <c r="AH6" s="116">
        <f>1000*Entradas!$E$18+Constantes!$E$27</f>
        <v>58.5</v>
      </c>
      <c r="AJ6" s="116"/>
      <c r="AK6" s="116"/>
      <c r="AL6" s="118">
        <f>Constantes!$D$13</f>
        <v>48.75</v>
      </c>
      <c r="AM6" s="118">
        <f>MAX(0,(AL6-Constantes!$D$13)*(1-EXP(-Constantes!$D$23)))</f>
        <v>0</v>
      </c>
      <c r="AN6" s="118"/>
      <c r="AO6" s="118"/>
      <c r="AP6" s="118"/>
      <c r="AQ6" s="118"/>
      <c r="AR6" s="15"/>
      <c r="AS6" s="117">
        <v>0</v>
      </c>
      <c r="AT6" s="145"/>
      <c r="AU6" s="118"/>
      <c r="AV6" s="118"/>
      <c r="AW6" s="118"/>
      <c r="AX6" s="118">
        <f>Constantes!$D$13</f>
        <v>48.75</v>
      </c>
      <c r="AY6" s="118">
        <f>MAX(0,(AX6-Constantes!$D$14)*(1-EXP(-Constantes!$D$22)))</f>
        <v>0.30976414889941795</v>
      </c>
      <c r="AZ6" s="116">
        <f>Entradas!$F$18</f>
        <v>0</v>
      </c>
      <c r="BA6" s="116">
        <f>8000*Entradas!$D$47*AZ6/Constantes!$F$34</f>
        <v>0</v>
      </c>
      <c r="BB6" s="118"/>
      <c r="BC6" s="118"/>
      <c r="BD6" s="116"/>
      <c r="BE6" s="116"/>
      <c r="BF6" s="145"/>
      <c r="BG6" s="116"/>
      <c r="BH6" s="116"/>
      <c r="BI6" s="116"/>
      <c r="BJ6" s="116">
        <f>1000*Entradas!$F$18+Constantes!$F$27</f>
        <v>58.5</v>
      </c>
      <c r="BL6" s="116"/>
      <c r="BM6" s="116"/>
      <c r="BN6" s="118">
        <f>Constantes!$D$13</f>
        <v>48.75</v>
      </c>
      <c r="BO6" s="118">
        <f>MAX(0,(BN6-Constantes!$D$13)*(1-EXP(-Constantes!$D$23)))</f>
        <v>0</v>
      </c>
      <c r="BP6" s="118"/>
      <c r="BQ6" s="118"/>
      <c r="BR6" s="118"/>
      <c r="BS6" s="118"/>
      <c r="BT6" s="15"/>
      <c r="BU6" s="72"/>
      <c r="BV6" s="73"/>
      <c r="BW6" s="73"/>
      <c r="BX6" s="73"/>
      <c r="BY6" s="15"/>
      <c r="BZ6" s="28"/>
      <c r="CA6" s="107"/>
      <c r="CB6" s="36"/>
    </row>
    <row r="7" spans="1:119" s="2" customFormat="1" ht="14.5" x14ac:dyDescent="0.35">
      <c r="B7" s="35"/>
      <c r="C7" s="72">
        <v>1</v>
      </c>
      <c r="D7" s="145">
        <f>ETo!$I6*((1-Constantes!$D$19)*ETo!$K6+ETo!$L6)</f>
        <v>2.159816936041778</v>
      </c>
      <c r="E7" s="73">
        <f>MIN(D7*Constantes!$D$17,0.8*(H6+Observaciones!$F6-F7-G7-Constantes!$D$14))</f>
        <v>1.3467595070040721</v>
      </c>
      <c r="F7" s="73">
        <f>IF(Observaciones!$F6&gt;0.05*Constantes!$D$18,((Observaciones!$F6-0.05*Constantes!$D$18)^2)/(Observaciones!$F6+0.95*Constantes!$D$18),0)</f>
        <v>0</v>
      </c>
      <c r="G7" s="73">
        <f>MAX(0,H6+Observaciones!$F6-F7-Constantes!$D$13)</f>
        <v>0.20000000000000284</v>
      </c>
      <c r="H7" s="73">
        <f>H6+Observaciones!$F6-F7-E7-G7-I6</f>
        <v>47.093476344096509</v>
      </c>
      <c r="I7" s="73">
        <f>MAX(0,(H7-Constantes!$D$14)*(1-EXP(-Constantes!$D$22)))</f>
        <v>0.28695829821485364</v>
      </c>
      <c r="J7" s="73">
        <f t="shared" ref="J7:J70" si="0">J6+G7-K6</f>
        <v>48.95</v>
      </c>
      <c r="K7" s="73">
        <f>MAX(0,(J7-Constantes!$D$13)*(1-EXP(-Constantes!$D$23)))</f>
        <v>1.3815009125928343E-3</v>
      </c>
      <c r="L7" s="73">
        <f t="shared" ref="L7:L70" si="1">F7+I7+K7</f>
        <v>0.28833979912744645</v>
      </c>
      <c r="M7" s="73">
        <f>0.0526*F7*Observaciones!$F6^1.218</f>
        <v>0</v>
      </c>
      <c r="N7" s="73">
        <f>M7*Constantes!$D$40</f>
        <v>0</v>
      </c>
      <c r="O7" s="73">
        <f t="shared" ref="O7:O70" si="2">N7*1000000/(L7/1000*10000)</f>
        <v>0</v>
      </c>
      <c r="P7" s="15"/>
      <c r="Q7" s="117">
        <v>1</v>
      </c>
      <c r="R7" s="145">
        <f>ETo!$I6*((1-Constantes!$E$19)*ETo!$K6+ETo!$L6)</f>
        <v>2.1622216746428231</v>
      </c>
      <c r="S7" s="118">
        <f>MIN(R7*Constantes!$E$17,0.8*(V6+Observaciones!$F6-T7-U7-Constantes!$D$14))</f>
        <v>1.3561468159513344</v>
      </c>
      <c r="T7" s="118">
        <f>IF(Observaciones!$F6&gt;0.05*Constantes!$E$18,((Observaciones!$F6-0.05*Constantes!$E$18)^2)/(Observaciones!$F6+0.95*Constantes!$E$18),0)</f>
        <v>0</v>
      </c>
      <c r="U7" s="118">
        <f>MAX(0,V6+Observaciones!$F6-T7-Constantes!$D$13)</f>
        <v>0.20000000000000284</v>
      </c>
      <c r="V7" s="118">
        <f>V6+Observaciones!$F6-T7-S7-U7-W6</f>
        <v>47.084089035149248</v>
      </c>
      <c r="W7" s="118">
        <f>MAX(0,(V7-Constantes!$D$14)*(1-EXP(-Constantes!$D$22)))</f>
        <v>0.28682906035856454</v>
      </c>
      <c r="X7" s="116">
        <f>X6+(Entradas!$E$23*U7-Y6)/(800*Entradas!$D$46)</f>
        <v>0</v>
      </c>
      <c r="Y7" s="116">
        <f>8000*Entradas!$D$47*X7/Constantes!$E$34</f>
        <v>0</v>
      </c>
      <c r="Z7" s="116">
        <f>T7*Escenarios!$E$10/Escenarios!$E$9</f>
        <v>0</v>
      </c>
      <c r="AA7" s="116">
        <f>Y7*Escenarios!$E$10/Escenarios!$E$9</f>
        <v>0</v>
      </c>
      <c r="AB7" s="116">
        <f>Observaciones!$I6</f>
        <v>0</v>
      </c>
      <c r="AC7" s="116">
        <f>MAX(0,Constantes!$E$29/((AH6+Z7+AA7+AB7+Observaciones!$F6)^2)+Entradas!$E$17)</f>
        <v>2.0408104037218155E-2</v>
      </c>
      <c r="AD7" s="145">
        <f>IF(ETo!$D6&gt;0,ETo!$I6*((1-Entradas!$E$21)*ETo!$K6+ETo!$L6),0)</f>
        <v>2.0660321306010037</v>
      </c>
      <c r="AE7" s="116">
        <f>MIN(AD7*1,0.8*(AH6+Z7+AA7+AB7+Observaciones!$F6-AC7-Constantes!$E$28))</f>
        <v>2.0660321306010037</v>
      </c>
      <c r="AF7" s="116">
        <f>Observaciones!$J6</f>
        <v>0</v>
      </c>
      <c r="AG7" s="116">
        <f>MAX(0,AH6+Z7+AA7+AB7+Observaciones!$F6-AC7-AE7-AF7-Constantes!$E$26)</f>
        <v>0</v>
      </c>
      <c r="AH7" s="116">
        <f>AH6+Z7+AA7+AB7+Observaciones!$F6-AC7-AE7-AF7-AG7</f>
        <v>56.613559765361785</v>
      </c>
      <c r="AI7" s="116">
        <f>(Escenarios!$E$10*S7+Escenarios!$E$9*AE7)/(Escenarios!$E$11)</f>
        <v>1.4271353474163013</v>
      </c>
      <c r="AJ7" s="116">
        <f>(Escenarios!$E$9*AG7)/(Escenarios!$E$11)</f>
        <v>0</v>
      </c>
      <c r="AK7" s="116">
        <f>(Escenarios!$E$10*U7+Escenarios!$E$9*AC7)/(Escenarios!$E$11)</f>
        <v>0.18204081040372436</v>
      </c>
      <c r="AL7" s="118">
        <f>AL6+AK7-AM6</f>
        <v>48.932040810403727</v>
      </c>
      <c r="AM7" s="118">
        <f>MAX(0,(AL7-Constantes!$D$13)*(1-EXP(-Constantes!$D$23)))</f>
        <v>1.2574477285094219E-3</v>
      </c>
      <c r="AN7" s="118">
        <f>AJ7+W7*Escenarios!$E$10/Escenarios!$E$11+AM7</f>
        <v>0.25940360205121754</v>
      </c>
      <c r="AO7" s="118">
        <f>0.0526*AJ7*Observaciones!$F6^1.218</f>
        <v>0</v>
      </c>
      <c r="AP7" s="118">
        <f>AO7*Constantes!$E$40</f>
        <v>0</v>
      </c>
      <c r="AQ7" s="118">
        <f>AP7*1000000/(AN7/1000*10000)</f>
        <v>0</v>
      </c>
      <c r="AR7" s="15"/>
      <c r="AS7" s="117">
        <v>1</v>
      </c>
      <c r="AT7" s="145">
        <f>ETo!$I6*((1-Constantes!$F$19)*ETo!$K6+ETo!$L6)</f>
        <v>2.1562098281402093</v>
      </c>
      <c r="AU7" s="118">
        <f>MIN(AT7*Constantes!$F$17,0.8*(AX6+Observaciones!$F6-AV7-AW7-Constantes!$D$14))</f>
        <v>1.3327971401703076</v>
      </c>
      <c r="AV7" s="118">
        <f>IF(Observaciones!$F6&gt;0.05*Constantes!$F$18,((Observaciones!$F6-0.05*Constantes!$F$18)^2)/(Observaciones!$F6+0.95*Constantes!$F$18),0)</f>
        <v>0</v>
      </c>
      <c r="AW7" s="118">
        <f>MAX(0,AX6+Observaciones!$F6-AV7-Constantes!$D$13)</f>
        <v>0.20000000000000284</v>
      </c>
      <c r="AX7" s="118">
        <f>AX6+Observaciones!$F6-AV7-AU7-AW7-AY6</f>
        <v>47.107438710930275</v>
      </c>
      <c r="AY7" s="118">
        <f>MAX(0,(AX7-Constantes!$D$14)*(1-EXP(-Constantes!$D$22)))</f>
        <v>0.28715052224502619</v>
      </c>
      <c r="AZ7" s="116">
        <f>AZ6+(Entradas!$F$23*AW7-BA6)/(800*Entradas!$D$46)</f>
        <v>0</v>
      </c>
      <c r="BA7" s="116">
        <f>8000*Entradas!$D$47*AZ7/Constantes!$F$34</f>
        <v>0</v>
      </c>
      <c r="BB7" s="116">
        <f>AV7*Escenarios!$F$10/Escenarios!$F$9</f>
        <v>0</v>
      </c>
      <c r="BC7" s="116">
        <f>BA7*Escenarios!$F$10/Escenarios!$F$9</f>
        <v>0</v>
      </c>
      <c r="BD7" s="116">
        <f>Observaciones!$I6</f>
        <v>0</v>
      </c>
      <c r="BE7" s="116">
        <f>MAX(0,Constantes!$F$29/((BJ6+BB7+BC7+BD7+Observaciones!$F6)^2)+Entradas!$F$17)</f>
        <v>2.0408104037218155E-2</v>
      </c>
      <c r="BF7" s="145">
        <f>IF(ETo!$D6&gt;0,ETo!$I6*((1-Entradas!$F$21)*ETo!$K6+ETo!$L6),0)</f>
        <v>2.0660321306010037</v>
      </c>
      <c r="BG7" s="116">
        <f>MIN(BF7*1,0.8*(BJ6+BB7+BC7+BD7+Observaciones!$F6-BE7-Constantes!$F$28))</f>
        <v>2.0660321306010037</v>
      </c>
      <c r="BH7" s="116">
        <f>Observaciones!$J6</f>
        <v>0</v>
      </c>
      <c r="BI7" s="116">
        <f>MAX(0,BJ6+BB7+BC7+BD7+Observaciones!$F6-BE7-BG7-BH7-Constantes!$F$26)</f>
        <v>0</v>
      </c>
      <c r="BJ7" s="116">
        <f>BJ6+BB7+BC7+BD7+Observaciones!$F6-BE7-BG7-BH7-BI7</f>
        <v>56.613559765361785</v>
      </c>
      <c r="BK7" s="116">
        <f>(Escenarios!$F$10*AU7+Escenarios!$F$9*BG7)/(Escenarios!$F$11)</f>
        <v>1.4794441382564469</v>
      </c>
      <c r="BL7" s="116">
        <f>(Escenarios!$F$9*BI7)/(Escenarios!$F$11)</f>
        <v>0</v>
      </c>
      <c r="BM7" s="116">
        <f>(Escenarios!$F$10*AW7+Escenarios!$F$9*BE7)/(Escenarios!$F$11)</f>
        <v>0.1640816208074459</v>
      </c>
      <c r="BN7" s="118">
        <f>BN6+BM7-BO6</f>
        <v>48.914081620807444</v>
      </c>
      <c r="BO7" s="118">
        <f>MAX(0,(BN7-Constantes!$D$13)*(1-EXP(-Constantes!$D$23)))</f>
        <v>1.1333945444259605E-3</v>
      </c>
      <c r="BP7" s="118">
        <f>BL7+AY7*Escenarios!$F$10/Escenarios!$F$11+BO7</f>
        <v>0.23085381234044688</v>
      </c>
      <c r="BQ7" s="118">
        <f>0.0526*BL7*Observaciones!$F6^1.218</f>
        <v>0</v>
      </c>
      <c r="BR7" s="118">
        <f>BQ7*Constantes!$F$40</f>
        <v>0</v>
      </c>
      <c r="BS7" s="118">
        <f>BR7*1000000/(BP7/1000*10000)</f>
        <v>0</v>
      </c>
      <c r="BT7" s="15"/>
      <c r="BU7" s="72">
        <v>1</v>
      </c>
      <c r="BV7" s="73">
        <f>0.0526*Observaciones!$F6^2.218</f>
        <v>1.4813929535417848E-3</v>
      </c>
      <c r="BW7" s="73">
        <f>IF(Observaciones!$F6&gt;0.05*$CA$7,((Observaciones!$F6-0.05*$CA$7)^2)/(Observaciones!$F6+0.95*$CA$7),0)</f>
        <v>0</v>
      </c>
      <c r="BX7" s="73">
        <f>0.0526*BW7*Observaciones!$F6^1.218</f>
        <v>0</v>
      </c>
      <c r="BY7" s="15"/>
      <c r="BZ7" s="72" t="s">
        <v>2</v>
      </c>
      <c r="CA7" s="73">
        <f>25400/CA5-254</f>
        <v>34.636363636363626</v>
      </c>
      <c r="CB7" s="36"/>
    </row>
    <row r="8" spans="1:119" s="2" customFormat="1" ht="14.5" x14ac:dyDescent="0.35">
      <c r="B8" s="35"/>
      <c r="C8" s="72">
        <v>2</v>
      </c>
      <c r="D8" s="145">
        <f>ETo!$I7*((1-Constantes!$D$19)*ETo!$K7+ETo!$L7)</f>
        <v>2.0038656523183795</v>
      </c>
      <c r="E8" s="73">
        <f>MIN(D8*Constantes!$D$17,0.8*(H7+Observaciones!$F7-F8-G8-Constantes!$D$14))</f>
        <v>1.2495156756037642</v>
      </c>
      <c r="F8" s="73">
        <f>IF(Observaciones!$F7&gt;0.05*Constantes!$D$18,((Observaciones!$F7-0.05*Constantes!$D$18)^2)/(Observaciones!$F7+0.95*Constantes!$D$18),0)</f>
        <v>0</v>
      </c>
      <c r="G8" s="73">
        <f>MAX(0,H7+Observaciones!$F7-F8-Constantes!$D$13)</f>
        <v>0</v>
      </c>
      <c r="H8" s="73">
        <f>H7+Observaciones!$F7-F8-E8-G8-I7</f>
        <v>45.557002370277885</v>
      </c>
      <c r="I8" s="73">
        <f>MAX(0,(H8-Constantes!$D$14)*(1-EXP(-Constantes!$D$22)))</f>
        <v>0.26580520697902998</v>
      </c>
      <c r="J8" s="73">
        <f t="shared" si="0"/>
        <v>48.948618499087409</v>
      </c>
      <c r="K8" s="73">
        <f>MAX(0,(J8-Constantes!$D$13)*(1-EXP(-Constantes!$D$23)))</f>
        <v>1.3719581887353556E-3</v>
      </c>
      <c r="L8" s="73">
        <f t="shared" si="1"/>
        <v>0.26717716516776535</v>
      </c>
      <c r="M8" s="73">
        <f>0.0526*F8*Observaciones!$F7^1.218</f>
        <v>0</v>
      </c>
      <c r="N8" s="73">
        <f>M8*Constantes!$D$40</f>
        <v>0</v>
      </c>
      <c r="O8" s="73">
        <f t="shared" si="2"/>
        <v>0</v>
      </c>
      <c r="P8" s="15"/>
      <c r="Q8" s="117">
        <v>2</v>
      </c>
      <c r="R8" s="145">
        <f>ETo!$I7*((1-Constantes!$E$19)*ETo!$K7+ETo!$L7)</f>
        <v>2.0060964790168097</v>
      </c>
      <c r="S8" s="118">
        <f>MIN(R8*Constantes!$E$17,0.8*(V7+Observaciones!$F7-T8-U8-Constantes!$D$14))</f>
        <v>1.2582249934938969</v>
      </c>
      <c r="T8" s="118">
        <f>IF(Observaciones!$F7&gt;0.05*Constantes!$E$18,((Observaciones!$F7-0.05*Constantes!$E$18)^2)/(Observaciones!$F7+0.95*Constantes!$E$18),0)</f>
        <v>0</v>
      </c>
      <c r="U8" s="118">
        <f>MAX(0,V7+Observaciones!$F7-T8-Constantes!$D$13)</f>
        <v>0</v>
      </c>
      <c r="V8" s="118">
        <f>V7+Observaciones!$F7-T8-S8-U8-W7</f>
        <v>45.539034981296787</v>
      </c>
      <c r="W8" s="118">
        <f>MAX(0,(V8-Constantes!$D$14)*(1-EXP(-Constantes!$D$22)))</f>
        <v>0.26555784462544441</v>
      </c>
      <c r="X8" s="116">
        <f>X7+(Entradas!$E$23*U8-Y7)/(800*Entradas!$D$46)</f>
        <v>0</v>
      </c>
      <c r="Y8" s="116">
        <f>8000*Entradas!$D$47*X8/Constantes!$E$34</f>
        <v>0</v>
      </c>
      <c r="Z8" s="116">
        <f>T8*Escenarios!$E$10/Escenarios!$E$9</f>
        <v>0</v>
      </c>
      <c r="AA8" s="116">
        <f>Y8*Escenarios!$E$10/Escenarios!$E$9</f>
        <v>0</v>
      </c>
      <c r="AB8" s="116">
        <f>Observaciones!$I7</f>
        <v>0</v>
      </c>
      <c r="AC8" s="116">
        <f>MAX(0,Constantes!$E$29/((AH7+Z8+AA8+AB8+Observaciones!$F7)^2)+Entradas!$E$17)</f>
        <v>0</v>
      </c>
      <c r="AD8" s="145">
        <f>IF(ETo!$D7&gt;0,ETo!$I7*((1-Entradas!$E$21)*ETo!$K7+ETo!$L7),0)</f>
        <v>1.9168634110796043</v>
      </c>
      <c r="AE8" s="116">
        <f>MIN(AD8*1,0.8*(AH7+Z8+AA8+AB8+Observaciones!$F7-AC8-Constantes!$E$28))</f>
        <v>1.9168634110796043</v>
      </c>
      <c r="AF8" s="116">
        <f>Observaciones!$J7</f>
        <v>0</v>
      </c>
      <c r="AG8" s="116">
        <f>MAX(0,AH7+Z8+AA8+AB8+Observaciones!$F7-AC8-AE8-AF8-Constantes!$E$26)</f>
        <v>0</v>
      </c>
      <c r="AH8" s="116">
        <f>AH7+Z8+AA8+AB8+Observaciones!$F7-AC8-AE8-AF8-AG8</f>
        <v>54.696696354282182</v>
      </c>
      <c r="AI8" s="116">
        <f>(Escenarios!$E$10*S8+Escenarios!$E$9*AE8)/(Escenarios!$E$11)</f>
        <v>1.3240888352524678</v>
      </c>
      <c r="AJ8" s="116">
        <f>(Escenarios!$E$9*AG8)/(Escenarios!$E$11)</f>
        <v>0</v>
      </c>
      <c r="AK8" s="116">
        <f>(Escenarios!$E$10*U8+Escenarios!$E$9*AC8)/(Escenarios!$E$11)</f>
        <v>0</v>
      </c>
      <c r="AL8" s="118">
        <f t="shared" ref="AL8:AL71" si="3">AL7+AK8-AM7</f>
        <v>48.930783362675214</v>
      </c>
      <c r="AM8" s="118">
        <f>MAX(0,(AL8-Constantes!$D$13)*(1-EXP(-Constantes!$D$23)))</f>
        <v>1.2487619025870311E-3</v>
      </c>
      <c r="AN8" s="118">
        <f>AJ8+W8*Escenarios!$E$10/Escenarios!$E$11+AM8</f>
        <v>0.24025082206548698</v>
      </c>
      <c r="AO8" s="118">
        <f>0.0526*AJ8*Observaciones!$F7^1.218</f>
        <v>0</v>
      </c>
      <c r="AP8" s="118">
        <f>AO8*Constantes!$E$40</f>
        <v>0</v>
      </c>
      <c r="AQ8" s="118">
        <f t="shared" ref="AQ8:AQ71" si="4">AP8*1000000/(AN8/1000*10000)</f>
        <v>0</v>
      </c>
      <c r="AR8" s="15"/>
      <c r="AS8" s="72">
        <v>2</v>
      </c>
      <c r="AT8" s="145">
        <f>ETo!$I7*((1-Constantes!$F$19)*ETo!$K7+ETo!$L7)</f>
        <v>2.0005194122707337</v>
      </c>
      <c r="AU8" s="118">
        <f>MIN(AT8*Constantes!$F$17,0.8*(AX7+Observaciones!$F7-AV8-AW8-Constantes!$D$14))</f>
        <v>1.2365617282383712</v>
      </c>
      <c r="AV8" s="118">
        <f>IF(Observaciones!$F7&gt;0.05*Constantes!$F$18,((Observaciones!$F7-0.05*Constantes!$F$18)^2)/(Observaciones!$F7+0.95*Constantes!$F$18),0)</f>
        <v>0</v>
      </c>
      <c r="AW8" s="118">
        <f>MAX(0,AX7+Observaciones!$F7-AV8-Constantes!$D$13)</f>
        <v>0</v>
      </c>
      <c r="AX8" s="118">
        <f>AX7+Observaciones!$F7-AV8-AU8-AW8-AY7</f>
        <v>45.583726460446876</v>
      </c>
      <c r="AY8" s="118">
        <f>MAX(0,(AX8-Constantes!$D$14)*(1-EXP(-Constantes!$D$22)))</f>
        <v>0.26617312542553256</v>
      </c>
      <c r="AZ8" s="116">
        <f>AZ7+(Entradas!$F$23*AW8-BA7)/(800*Entradas!$D$46)</f>
        <v>0</v>
      </c>
      <c r="BA8" s="116">
        <f>8000*Entradas!$D$47*AZ8/Constantes!$F$34</f>
        <v>0</v>
      </c>
      <c r="BB8" s="116">
        <f>AV8*Escenarios!$F$10/Escenarios!$F$9</f>
        <v>0</v>
      </c>
      <c r="BC8" s="116">
        <f>BA8*Escenarios!$F$10/Escenarios!$F$9</f>
        <v>0</v>
      </c>
      <c r="BD8" s="116">
        <f>Observaciones!$I7</f>
        <v>0</v>
      </c>
      <c r="BE8" s="116">
        <f>MAX(0,Constantes!$F$29/((BJ7+BB8+BC8+BD8+Observaciones!$F7)^2)+Entradas!$F$17)</f>
        <v>0</v>
      </c>
      <c r="BF8" s="145">
        <f>IF(ETo!$D7&gt;0,ETo!$I7*((1-Entradas!$F$21)*ETo!$K7+ETo!$L7),0)</f>
        <v>1.9168634110796043</v>
      </c>
      <c r="BG8" s="116">
        <f>MIN(BF8*1,0.8*(BJ7+BB8+BC8+BD8+Observaciones!$F7-BE8-Constantes!$F$28))</f>
        <v>1.9168634110796043</v>
      </c>
      <c r="BH8" s="116">
        <f>Observaciones!$J7</f>
        <v>0</v>
      </c>
      <c r="BI8" s="116">
        <f>MAX(0,BJ7+BB8+BC8+BD8+Observaciones!$F7-BE8-BG8-BH8-Constantes!$F$26)</f>
        <v>0</v>
      </c>
      <c r="BJ8" s="116">
        <f>BJ7+BB8+BC8+BD8+Observaciones!$F7-BE8-BG8-BH8-BI8</f>
        <v>54.696696354282182</v>
      </c>
      <c r="BK8" s="116">
        <f>(Escenarios!$F$10*AU8+Escenarios!$F$9*BG8)/(Escenarios!$F$11)</f>
        <v>1.3726220648066176</v>
      </c>
      <c r="BL8" s="116">
        <f>(Escenarios!$F$9*BI8)/(Escenarios!$F$11)</f>
        <v>0</v>
      </c>
      <c r="BM8" s="116">
        <f>(Escenarios!$F$10*AW8+Escenarios!$F$9*BE8)/(Escenarios!$F$11)</f>
        <v>0</v>
      </c>
      <c r="BN8" s="118">
        <f t="shared" ref="BN8:BN71" si="5">BN7+BM8-BO7</f>
        <v>48.912948226263019</v>
      </c>
      <c r="BO8" s="118">
        <f>MAX(0,(BN8-Constantes!$D$13)*(1-EXP(-Constantes!$D$23)))</f>
        <v>1.1255656164387065E-3</v>
      </c>
      <c r="BP8" s="118">
        <f>BL8+AY8*Escenarios!$F$10/Escenarios!$F$11+BO8</f>
        <v>0.21406406595686475</v>
      </c>
      <c r="BQ8" s="118">
        <f>0.0526*BL8*Observaciones!$F7^1.218</f>
        <v>0</v>
      </c>
      <c r="BR8" s="118">
        <f>BQ8*Constantes!$F$40</f>
        <v>0</v>
      </c>
      <c r="BS8" s="118">
        <f t="shared" ref="BS8:BS71" si="6">BR8*1000000/(BP8/1000*10000)</f>
        <v>0</v>
      </c>
      <c r="BT8" s="15"/>
      <c r="BU8" s="72">
        <v>2</v>
      </c>
      <c r="BV8" s="73">
        <f>0.0526*Observaciones!$F7^2.218</f>
        <v>0</v>
      </c>
      <c r="BW8" s="73">
        <f>IF(Observaciones!$F7&gt;0.05*$CA$7,((Observaciones!$F7-0.05*$CA$7)^2)/(Observaciones!$F7+0.95*$CA$7),0)</f>
        <v>0</v>
      </c>
      <c r="BX8" s="73">
        <f>0.0526*BW8*Observaciones!$F7^1.218</f>
        <v>0</v>
      </c>
      <c r="BY8" s="15"/>
      <c r="BZ8" s="72" t="s">
        <v>5</v>
      </c>
      <c r="CA8" s="73">
        <f>SUM(BV372:BV736)</f>
        <v>495.17385333632421</v>
      </c>
      <c r="CB8" s="36"/>
    </row>
    <row r="9" spans="1:119" s="2" customFormat="1" ht="16" x14ac:dyDescent="0.4">
      <c r="B9" s="35"/>
      <c r="C9" s="72">
        <v>3</v>
      </c>
      <c r="D9" s="145">
        <f>ETo!$I8*((1-Constantes!$D$19)*ETo!$K8+ETo!$L8)</f>
        <v>1.9822861188021181</v>
      </c>
      <c r="E9" s="73">
        <f>MIN(D9*Constantes!$D$17,0.8*(H8+Observaciones!$F8-F9-G9-Constantes!$D$14))</f>
        <v>1.2360597009631542</v>
      </c>
      <c r="F9" s="73">
        <f>IF(Observaciones!$F8&gt;0.05*Constantes!$D$18,((Observaciones!$F8-0.05*Constantes!$D$18)^2)/(Observaciones!$F8+0.95*Constantes!$D$18),0)</f>
        <v>0</v>
      </c>
      <c r="G9" s="73">
        <f>MAX(0,H8+Observaciones!$F8-F9-Constantes!$D$13)</f>
        <v>0</v>
      </c>
      <c r="H9" s="73">
        <f>H8+Observaciones!$F8-F9-E9-G9-I8</f>
        <v>44.055137462335701</v>
      </c>
      <c r="I9" s="73">
        <f>MAX(0,(H9-Constantes!$D$14)*(1-EXP(-Constantes!$D$22)))</f>
        <v>0.24512858898033602</v>
      </c>
      <c r="J9" s="73">
        <f t="shared" si="0"/>
        <v>48.947246540898675</v>
      </c>
      <c r="K9" s="73">
        <f>MAX(0,(J9-Constantes!$D$13)*(1-EXP(-Constantes!$D$23)))</f>
        <v>1.3624813812864772E-3</v>
      </c>
      <c r="L9" s="73">
        <f t="shared" si="1"/>
        <v>0.24649107036162249</v>
      </c>
      <c r="M9" s="73">
        <f>0.0526*F9*Observaciones!$F8^1.218</f>
        <v>0</v>
      </c>
      <c r="N9" s="73">
        <f>M9*Constantes!$D$40</f>
        <v>0</v>
      </c>
      <c r="O9" s="73">
        <f t="shared" si="2"/>
        <v>0</v>
      </c>
      <c r="P9" s="15"/>
      <c r="Q9" s="117">
        <v>3</v>
      </c>
      <c r="R9" s="145">
        <f>ETo!$I8*((1-Constantes!$E$19)*ETo!$K8+ETo!$L8)</f>
        <v>1.9844923157630183</v>
      </c>
      <c r="S9" s="118">
        <f>MIN(R9*Constantes!$E$17,0.8*(V8+Observaciones!$F8-T9-U9-Constantes!$D$14))</f>
        <v>1.2446748484965013</v>
      </c>
      <c r="T9" s="118">
        <f>IF(Observaciones!$F8&gt;0.05*Constantes!$E$18,((Observaciones!$F8-0.05*Constantes!$E$18)^2)/(Observaciones!$F8+0.95*Constantes!$E$18),0)</f>
        <v>0</v>
      </c>
      <c r="U9" s="118">
        <f>MAX(0,V8+Observaciones!$F8-T9-Constantes!$D$13)</f>
        <v>0</v>
      </c>
      <c r="V9" s="118">
        <f>V8+Observaciones!$F8-T9-S9-U9-W8</f>
        <v>44.028802288174845</v>
      </c>
      <c r="W9" s="118">
        <f>MAX(0,(V9-Constantes!$D$14)*(1-EXP(-Constantes!$D$22)))</f>
        <v>0.24476602485544466</v>
      </c>
      <c r="X9" s="116">
        <f>X8+(Entradas!$E$23*U9-Y8)/(800*Entradas!$D$46)</f>
        <v>0</v>
      </c>
      <c r="Y9" s="116">
        <f>8000*Entradas!$D$47*X9/Constantes!$E$34</f>
        <v>0</v>
      </c>
      <c r="Z9" s="116">
        <f>T9*Escenarios!$E$10/Escenarios!$E$9</f>
        <v>0</v>
      </c>
      <c r="AA9" s="116">
        <f>Y9*Escenarios!$E$10/Escenarios!$E$9</f>
        <v>0</v>
      </c>
      <c r="AB9" s="116">
        <f>Observaciones!$I8</f>
        <v>0</v>
      </c>
      <c r="AC9" s="116">
        <f>MAX(0,Constantes!$E$29/((AH8+Z9+AA9+AB9+Observaciones!$F8)^2)+Entradas!$E$17)</f>
        <v>0</v>
      </c>
      <c r="AD9" s="145">
        <f>IF(ETo!$D8&gt;0,ETo!$I8*((1-Entradas!$E$21)*ETo!$K8+ETo!$L8),0)</f>
        <v>1.8962444373269978</v>
      </c>
      <c r="AE9" s="116">
        <f>MIN(AD9*1,0.8*(AH8+Z9+AA9+AB9+Observaciones!$F8-AC9-Constantes!$E$28))</f>
        <v>1.8962444373269978</v>
      </c>
      <c r="AF9" s="116">
        <f>Observaciones!$J8</f>
        <v>0</v>
      </c>
      <c r="AG9" s="116">
        <f>MAX(0,AH8+Z9+AA9+AB9+Observaciones!$F8-AC9-AE9-AF9-Constantes!$E$26)</f>
        <v>0</v>
      </c>
      <c r="AH9" s="116">
        <f>AH8+Z9+AA9+AB9+Observaciones!$F8-AC9-AE9-AF9-AG9</f>
        <v>52.800451916955183</v>
      </c>
      <c r="AI9" s="116">
        <f>(Escenarios!$E$10*S9+Escenarios!$E$9*AE9)/(Escenarios!$E$11)</f>
        <v>1.3098318073795512</v>
      </c>
      <c r="AJ9" s="116">
        <f>(Escenarios!$E$9*AG9)/(Escenarios!$E$11)</f>
        <v>0</v>
      </c>
      <c r="AK9" s="116">
        <f>(Escenarios!$E$10*U9+Escenarios!$E$9*AC9)/(Escenarios!$E$11)</f>
        <v>0</v>
      </c>
      <c r="AL9" s="118">
        <f t="shared" si="3"/>
        <v>48.929534600772627</v>
      </c>
      <c r="AM9" s="118">
        <f>MAX(0,(AL9-Constantes!$D$13)*(1-EXP(-Constantes!$D$23)))</f>
        <v>1.2401360740468515E-3</v>
      </c>
      <c r="AN9" s="118">
        <f>AJ9+W9*Escenarios!$E$10/Escenarios!$E$11+AM9</f>
        <v>0.22152955844394706</v>
      </c>
      <c r="AO9" s="118">
        <f>0.0526*AJ9*Observaciones!$F8^1.218</f>
        <v>0</v>
      </c>
      <c r="AP9" s="118">
        <f>AO9*Constantes!$E$40</f>
        <v>0</v>
      </c>
      <c r="AQ9" s="118">
        <f t="shared" si="4"/>
        <v>0</v>
      </c>
      <c r="AR9" s="15"/>
      <c r="AS9" s="72">
        <v>3</v>
      </c>
      <c r="AT9" s="145">
        <f>ETo!$I8*((1-Constantes!$F$19)*ETo!$K8+ETo!$L8)</f>
        <v>1.978976823360767</v>
      </c>
      <c r="AU9" s="118">
        <f>MIN(AT9*Constantes!$F$17,0.8*(AX8+Observaciones!$F8-AV9-AW9-Constantes!$D$14))</f>
        <v>1.2232458159758652</v>
      </c>
      <c r="AV9" s="118">
        <f>IF(Observaciones!$F8&gt;0.05*Constantes!$F$18,((Observaciones!$F8-0.05*Constantes!$F$18)^2)/(Observaciones!$F8+0.95*Constantes!$F$18),0)</f>
        <v>0</v>
      </c>
      <c r="AW9" s="118">
        <f>MAX(0,AX8+Observaciones!$F8-AV9-Constantes!$D$13)</f>
        <v>0</v>
      </c>
      <c r="AX9" s="118">
        <f>AX8+Observaciones!$F8-AV9-AU9-AW9-AY8</f>
        <v>44.094307519045479</v>
      </c>
      <c r="AY9" s="118">
        <f>MAX(0,(AX9-Constantes!$D$14)*(1-EXP(-Constantes!$D$22)))</f>
        <v>0.24566785472607142</v>
      </c>
      <c r="AZ9" s="116">
        <f>AZ8+(Entradas!$F$23*AW9-BA8)/(800*Entradas!$D$46)</f>
        <v>0</v>
      </c>
      <c r="BA9" s="116">
        <f>8000*Entradas!$D$47*AZ9/Constantes!$F$34</f>
        <v>0</v>
      </c>
      <c r="BB9" s="116">
        <f>AV9*Escenarios!$F$10/Escenarios!$F$9</f>
        <v>0</v>
      </c>
      <c r="BC9" s="116">
        <f>BA9*Escenarios!$F$10/Escenarios!$F$9</f>
        <v>0</v>
      </c>
      <c r="BD9" s="116">
        <f>Observaciones!$I8</f>
        <v>0</v>
      </c>
      <c r="BE9" s="116">
        <f>MAX(0,Constantes!$F$29/((BJ8+BB9+BC9+BD9+Observaciones!$F8)^2)+Entradas!$F$17)</f>
        <v>0</v>
      </c>
      <c r="BF9" s="145">
        <f>IF(ETo!$D8&gt;0,ETo!$I8*((1-Entradas!$F$21)*ETo!$K8+ETo!$L8),0)</f>
        <v>1.8962444373269978</v>
      </c>
      <c r="BG9" s="116">
        <f>MIN(BF9*1,0.8*(BJ8+BB9+BC9+BD9+Observaciones!$F8-BE9-Constantes!$F$28))</f>
        <v>1.8962444373269978</v>
      </c>
      <c r="BH9" s="116">
        <f>Observaciones!$J8</f>
        <v>0</v>
      </c>
      <c r="BI9" s="116">
        <f>MAX(0,BJ8+BB9+BC9+BD9+Observaciones!$F8-BE9-BG9-BH9-Constantes!$F$26)</f>
        <v>0</v>
      </c>
      <c r="BJ9" s="116">
        <f>BJ8+BB9+BC9+BD9+Observaciones!$F8-BE9-BG9-BH9-BI9</f>
        <v>52.800451916955183</v>
      </c>
      <c r="BK9" s="116">
        <f>(Escenarios!$F$10*AU9+Escenarios!$F$9*BG9)/(Escenarios!$F$11)</f>
        <v>1.3578455402460918</v>
      </c>
      <c r="BL9" s="116">
        <f>(Escenarios!$F$9*BI9)/(Escenarios!$F$11)</f>
        <v>0</v>
      </c>
      <c r="BM9" s="116">
        <f>(Escenarios!$F$10*AW9+Escenarios!$F$9*BE9)/(Escenarios!$F$11)</f>
        <v>0</v>
      </c>
      <c r="BN9" s="118">
        <f t="shared" si="5"/>
        <v>48.911822660646578</v>
      </c>
      <c r="BO9" s="118">
        <f>MAX(0,(BN9-Constantes!$D$13)*(1-EXP(-Constantes!$D$23)))</f>
        <v>1.117790766807226E-3</v>
      </c>
      <c r="BP9" s="118">
        <f>BL9+AY9*Escenarios!$F$10/Escenarios!$F$11+BO9</f>
        <v>0.19765207454766437</v>
      </c>
      <c r="BQ9" s="118">
        <f>0.0526*BL9*Observaciones!$F8^1.218</f>
        <v>0</v>
      </c>
      <c r="BR9" s="118">
        <f>BQ9*Constantes!$F$40</f>
        <v>0</v>
      </c>
      <c r="BS9" s="118">
        <f t="shared" si="6"/>
        <v>0</v>
      </c>
      <c r="BT9" s="15"/>
      <c r="BU9" s="72">
        <v>3</v>
      </c>
      <c r="BV9" s="73">
        <f>0.0526*Observaciones!$F8^2.218</f>
        <v>0</v>
      </c>
      <c r="BW9" s="73">
        <f>IF(Observaciones!$F8&gt;0.05*$CA$7,((Observaciones!$F8-0.05*$CA$7)^2)/(Observaciones!$F8+0.95*$CA$7),0)</f>
        <v>0</v>
      </c>
      <c r="BX9" s="73">
        <f>0.0526*BW9*Observaciones!$F8^1.218</f>
        <v>0</v>
      </c>
      <c r="BY9" s="15"/>
      <c r="BZ9" s="72" t="s">
        <v>203</v>
      </c>
      <c r="CA9" s="73">
        <f>SUM(BX372:BX736)</f>
        <v>113.3327137978857</v>
      </c>
      <c r="CB9" s="36"/>
    </row>
    <row r="10" spans="1:119" s="2" customFormat="1" ht="14.5" x14ac:dyDescent="0.35">
      <c r="B10" s="35"/>
      <c r="C10" s="72">
        <v>4</v>
      </c>
      <c r="D10" s="145">
        <f>ETo!$I9*((1-Constantes!$D$19)*ETo!$K9+ETo!$L9)</f>
        <v>1.9553104756605066</v>
      </c>
      <c r="E10" s="73">
        <f>MIN(D10*Constantes!$D$17,0.8*(H9+Observaciones!$F9-F10-G10-Constantes!$D$14))</f>
        <v>1.2192389680333096</v>
      </c>
      <c r="F10" s="73">
        <f>IF(Observaciones!$F9&gt;0.05*Constantes!$D$18,((Observaciones!$F9-0.05*Constantes!$D$18)^2)/(Observaciones!$F9+0.95*Constantes!$D$18),0)</f>
        <v>0</v>
      </c>
      <c r="G10" s="73">
        <f>MAX(0,H9+Observaciones!$F9-F10-Constantes!$D$13)</f>
        <v>0</v>
      </c>
      <c r="H10" s="73">
        <f>H9+Observaciones!$F9-F10-E10-G10-I9</f>
        <v>43.690769905322057</v>
      </c>
      <c r="I10" s="73">
        <f>MAX(0,(H10-Constantes!$D$14)*(1-EXP(-Constantes!$D$22)))</f>
        <v>0.24011223314989641</v>
      </c>
      <c r="J10" s="73">
        <f t="shared" si="0"/>
        <v>48.94588405951739</v>
      </c>
      <c r="K10" s="73">
        <f>MAX(0,(J10-Constantes!$D$13)*(1-EXP(-Constantes!$D$23)))</f>
        <v>1.3530700349282949E-3</v>
      </c>
      <c r="L10" s="73">
        <f t="shared" si="1"/>
        <v>0.2414653031848247</v>
      </c>
      <c r="M10" s="73">
        <f>0.0526*F10*Observaciones!$F9^1.218</f>
        <v>0</v>
      </c>
      <c r="N10" s="73">
        <f>M10*Constantes!$D$40</f>
        <v>0</v>
      </c>
      <c r="O10" s="73">
        <f t="shared" si="2"/>
        <v>0</v>
      </c>
      <c r="P10" s="15"/>
      <c r="Q10" s="117">
        <v>4</v>
      </c>
      <c r="R10" s="145">
        <f>ETo!$I9*((1-Constantes!$E$19)*ETo!$K9+ETo!$L9)</f>
        <v>1.9574857065622102</v>
      </c>
      <c r="S10" s="118">
        <f>MIN(R10*Constantes!$E$17,0.8*(V9+Observaciones!$F9-T10-U10-Constantes!$D$14))</f>
        <v>1.2277362859490843</v>
      </c>
      <c r="T10" s="118">
        <f>IF(Observaciones!$F9&gt;0.05*Constantes!$E$18,((Observaciones!$F9-0.05*Constantes!$E$18)^2)/(Observaciones!$F9+0.95*Constantes!$E$18),0)</f>
        <v>0</v>
      </c>
      <c r="U10" s="118">
        <f>MAX(0,V9+Observaciones!$F9-T10-Constantes!$D$13)</f>
        <v>0</v>
      </c>
      <c r="V10" s="118">
        <f>V9+Observaciones!$F9-T10-S10-U10-W9</f>
        <v>43.656299977370317</v>
      </c>
      <c r="W10" s="118">
        <f>MAX(0,(V10-Constantes!$D$14)*(1-EXP(-Constantes!$D$22)))</f>
        <v>0.23963767546569217</v>
      </c>
      <c r="X10" s="116">
        <f>X9+(Entradas!$E$23*U10-Y9)/(800*Entradas!$D$46)</f>
        <v>0</v>
      </c>
      <c r="Y10" s="116">
        <f>8000*Entradas!$D$47*X10/Constantes!$E$34</f>
        <v>0</v>
      </c>
      <c r="Z10" s="116">
        <f>T10*Escenarios!$E$10/Escenarios!$E$9</f>
        <v>0</v>
      </c>
      <c r="AA10" s="116">
        <f>Y10*Escenarios!$E$10/Escenarios!$E$9</f>
        <v>0</v>
      </c>
      <c r="AB10" s="116">
        <f>Observaciones!$I9</f>
        <v>0</v>
      </c>
      <c r="AC10" s="116">
        <f>MAX(0,Constantes!$E$29/((AH9+Z10+AA10+AB10+Observaciones!$F9)^2)+Entradas!$E$17)</f>
        <v>0</v>
      </c>
      <c r="AD10" s="145">
        <f>IF(ETo!$D9&gt;0,ETo!$I9*((1-Entradas!$E$21)*ETo!$K9+ETo!$L9),0)</f>
        <v>1.8704764704940522</v>
      </c>
      <c r="AE10" s="116">
        <f>MIN(AD10*1,0.8*(AH9+Z10+AA10+AB10+Observaciones!$F9-AC10-Constantes!$E$28))</f>
        <v>1.8704764704940522</v>
      </c>
      <c r="AF10" s="116">
        <f>Observaciones!$J9</f>
        <v>0</v>
      </c>
      <c r="AG10" s="116">
        <f>MAX(0,AH9+Z10+AA10+AB10+Observaciones!$F9-AC10-AE10-AF10-Constantes!$E$26)</f>
        <v>0</v>
      </c>
      <c r="AH10" s="116">
        <f>AH9+Z10+AA10+AB10+Observaciones!$F9-AC10-AE10-AF10-AG10</f>
        <v>52.02997544646113</v>
      </c>
      <c r="AI10" s="116">
        <f>(Escenarios!$E$10*S10+Escenarios!$E$9*AE10)/(Escenarios!$E$11)</f>
        <v>1.2920103044035813</v>
      </c>
      <c r="AJ10" s="116">
        <f>(Escenarios!$E$9*AG10)/(Escenarios!$E$11)</f>
        <v>0</v>
      </c>
      <c r="AK10" s="116">
        <f>(Escenarios!$E$10*U10+Escenarios!$E$9*AC10)/(Escenarios!$E$11)</f>
        <v>0</v>
      </c>
      <c r="AL10" s="118">
        <f t="shared" si="3"/>
        <v>48.928294464698581</v>
      </c>
      <c r="AM10" s="118">
        <f>MAX(0,(AL10-Constantes!$D$13)*(1-EXP(-Constantes!$D$23)))</f>
        <v>1.2315698284566859E-3</v>
      </c>
      <c r="AN10" s="118">
        <f>AJ10+W10*Escenarios!$E$10/Escenarios!$E$11+AM10</f>
        <v>0.21690547774757962</v>
      </c>
      <c r="AO10" s="118">
        <f>0.0526*AJ10*Observaciones!$F9^1.218</f>
        <v>0</v>
      </c>
      <c r="AP10" s="118">
        <f>AO10*Constantes!$E$40</f>
        <v>0</v>
      </c>
      <c r="AQ10" s="118">
        <f t="shared" si="4"/>
        <v>0</v>
      </c>
      <c r="AR10" s="15"/>
      <c r="AS10" s="72">
        <v>4</v>
      </c>
      <c r="AT10" s="145">
        <f>ETo!$I9*((1-Constantes!$F$19)*ETo!$K9+ETo!$L9)</f>
        <v>1.9520476293079505</v>
      </c>
      <c r="AU10" s="118">
        <f>MIN(AT10*Constantes!$F$17,0.8*(AX9+Observaciones!$F9-AV10-AW10-Constantes!$D$14))</f>
        <v>1.2066003335407711</v>
      </c>
      <c r="AV10" s="118">
        <f>IF(Observaciones!$F9&gt;0.05*Constantes!$F$18,((Observaciones!$F9-0.05*Constantes!$F$18)^2)/(Observaciones!$F9+0.95*Constantes!$F$18),0)</f>
        <v>0</v>
      </c>
      <c r="AW10" s="118">
        <f>MAX(0,AX9+Observaciones!$F9-AV10-Constantes!$D$13)</f>
        <v>0</v>
      </c>
      <c r="AX10" s="118">
        <f>AX9+Observaciones!$F9-AV10-AU10-AW10-AY9</f>
        <v>43.742039330778638</v>
      </c>
      <c r="AY10" s="118">
        <f>MAX(0,(AX10-Constantes!$D$14)*(1-EXP(-Constantes!$D$22)))</f>
        <v>0.24081807448061285</v>
      </c>
      <c r="AZ10" s="116">
        <f>AZ9+(Entradas!$F$23*AW10-BA9)/(800*Entradas!$D$46)</f>
        <v>0</v>
      </c>
      <c r="BA10" s="116">
        <f>8000*Entradas!$D$47*AZ10/Constantes!$F$34</f>
        <v>0</v>
      </c>
      <c r="BB10" s="116">
        <f>AV10*Escenarios!$F$10/Escenarios!$F$9</f>
        <v>0</v>
      </c>
      <c r="BC10" s="116">
        <f>BA10*Escenarios!$F$10/Escenarios!$F$9</f>
        <v>0</v>
      </c>
      <c r="BD10" s="116">
        <f>Observaciones!$I9</f>
        <v>0</v>
      </c>
      <c r="BE10" s="116">
        <f>MAX(0,Constantes!$F$29/((BJ9+BB10+BC10+BD10+Observaciones!$F9)^2)+Entradas!$F$17)</f>
        <v>0</v>
      </c>
      <c r="BF10" s="145">
        <f>IF(ETo!$D9&gt;0,ETo!$I9*((1-Entradas!$F$21)*ETo!$K9+ETo!$L9),0)</f>
        <v>1.8704764704940522</v>
      </c>
      <c r="BG10" s="116">
        <f>MIN(BF10*1,0.8*(BJ9+BB10+BC10+BD10+Observaciones!$F9-BE10-Constantes!$F$28))</f>
        <v>1.8704764704940522</v>
      </c>
      <c r="BH10" s="116">
        <f>Observaciones!$J9</f>
        <v>0</v>
      </c>
      <c r="BI10" s="116">
        <f>MAX(0,BJ9+BB10+BC10+BD10+Observaciones!$F9-BE10-BG10-BH10-Constantes!$F$26)</f>
        <v>0</v>
      </c>
      <c r="BJ10" s="116">
        <f>BJ9+BB10+BC10+BD10+Observaciones!$F9-BE10-BG10-BH10-BI10</f>
        <v>52.02997544646113</v>
      </c>
      <c r="BK10" s="116">
        <f>(Escenarios!$F$10*AU10+Escenarios!$F$9*BG10)/(Escenarios!$F$11)</f>
        <v>1.3393755609314275</v>
      </c>
      <c r="BL10" s="116">
        <f>(Escenarios!$F$9*BI10)/(Escenarios!$F$11)</f>
        <v>0</v>
      </c>
      <c r="BM10" s="116">
        <f>(Escenarios!$F$10*AW10+Escenarios!$F$9*BE10)/(Escenarios!$F$11)</f>
        <v>0</v>
      </c>
      <c r="BN10" s="118">
        <f t="shared" si="5"/>
        <v>48.910704869879773</v>
      </c>
      <c r="BO10" s="118">
        <f>MAX(0,(BN10-Constantes!$D$13)*(1-EXP(-Constantes!$D$23)))</f>
        <v>1.1100696219850769E-3</v>
      </c>
      <c r="BP10" s="118">
        <f>BL10+AY10*Escenarios!$F$10/Escenarios!$F$11+BO10</f>
        <v>0.19376452920647536</v>
      </c>
      <c r="BQ10" s="118">
        <f>0.0526*BL10*Observaciones!$F9^1.218</f>
        <v>0</v>
      </c>
      <c r="BR10" s="118">
        <f>BQ10*Constantes!$F$40</f>
        <v>0</v>
      </c>
      <c r="BS10" s="118">
        <f t="shared" si="6"/>
        <v>0</v>
      </c>
      <c r="BT10" s="15"/>
      <c r="BU10" s="72">
        <v>4</v>
      </c>
      <c r="BV10" s="73">
        <f>0.0526*Observaciones!$F9^2.218</f>
        <v>6.4982246287524456E-2</v>
      </c>
      <c r="BW10" s="73">
        <f>IF(Observaciones!$F9&gt;0.05*$CA$7,((Observaciones!$F9-0.05*$CA$7)^2)/(Observaciones!$F9+0.95*$CA$7),0)</f>
        <v>0</v>
      </c>
      <c r="BX10" s="73">
        <f>0.0526*BW10*Observaciones!$F9^1.218</f>
        <v>0</v>
      </c>
      <c r="BY10" s="15"/>
      <c r="BZ10" s="72" t="s">
        <v>6</v>
      </c>
      <c r="CA10" s="73">
        <f>CA8/CA9</f>
        <v>4.369204943061745</v>
      </c>
      <c r="CB10" s="36"/>
    </row>
    <row r="11" spans="1:119" s="2" customFormat="1" ht="14.5" x14ac:dyDescent="0.35">
      <c r="B11" s="35"/>
      <c r="C11" s="72">
        <v>5</v>
      </c>
      <c r="D11" s="145">
        <f>ETo!$I10*((1-Constantes!$D$19)*ETo!$K10+ETo!$L10)</f>
        <v>2.1058564348432696</v>
      </c>
      <c r="E11" s="73">
        <f>MIN(D11*Constantes!$D$17,0.8*(H10+Observaciones!$F10-F11-G11-Constantes!$D$14))</f>
        <v>1.3131122951598226</v>
      </c>
      <c r="F11" s="73">
        <f>IF(Observaciones!$F10&gt;0.05*Constantes!$D$18,((Observaciones!$F10-0.05*Constantes!$D$18)^2)/(Observaciones!$F10+0.95*Constantes!$D$18),0)</f>
        <v>0</v>
      </c>
      <c r="G11" s="73">
        <f>MAX(0,H10+Observaciones!$F10-F11-Constantes!$D$13)</f>
        <v>0</v>
      </c>
      <c r="H11" s="73">
        <f>H10+Observaciones!$F10-F11-E11-G11-I10</f>
        <v>44.737545377012339</v>
      </c>
      <c r="I11" s="73">
        <f>MAX(0,(H11-Constantes!$D$14)*(1-EXP(-Constantes!$D$22)))</f>
        <v>0.25452350039775984</v>
      </c>
      <c r="J11" s="73">
        <f t="shared" si="0"/>
        <v>48.944530989482459</v>
      </c>
      <c r="K11" s="73">
        <f>MAX(0,(J11-Constantes!$D$13)*(1-EXP(-Constantes!$D$23)))</f>
        <v>1.3437236974880014E-3</v>
      </c>
      <c r="L11" s="73">
        <f t="shared" si="1"/>
        <v>0.25586722409524781</v>
      </c>
      <c r="M11" s="73">
        <f>0.0526*F11*Observaciones!$F10^1.218</f>
        <v>0</v>
      </c>
      <c r="N11" s="73">
        <f>M11*Constantes!$D$40</f>
        <v>0</v>
      </c>
      <c r="O11" s="73">
        <f t="shared" si="2"/>
        <v>0</v>
      </c>
      <c r="P11" s="15"/>
      <c r="Q11" s="117">
        <v>5</v>
      </c>
      <c r="R11" s="145">
        <f>ETo!$I10*((1-Constantes!$E$19)*ETo!$K10+ETo!$L10)</f>
        <v>2.1082019530925216</v>
      </c>
      <c r="S11" s="118">
        <f>MIN(R11*Constantes!$E$17,0.8*(V10+Observaciones!$F10-T11-U11-Constantes!$D$14))</f>
        <v>1.3222656120774898</v>
      </c>
      <c r="T11" s="118">
        <f>IF(Observaciones!$F10&gt;0.05*Constantes!$E$18,((Observaciones!$F10-0.05*Constantes!$E$18)^2)/(Observaciones!$F10+0.95*Constantes!$E$18),0)</f>
        <v>0</v>
      </c>
      <c r="U11" s="118">
        <f>MAX(0,V10+Observaciones!$F10-T11-Constantes!$D$13)</f>
        <v>0</v>
      </c>
      <c r="V11" s="118">
        <f>V10+Observaciones!$F10-T11-S11-U11-W10</f>
        <v>44.694396689827137</v>
      </c>
      <c r="W11" s="118">
        <f>MAX(0,(V11-Constantes!$D$14)*(1-EXP(-Constantes!$D$22)))</f>
        <v>0.25392945967055752</v>
      </c>
      <c r="X11" s="116">
        <f>X10+(Entradas!$E$23*U11-Y10)/(800*Entradas!$D$46)</f>
        <v>0</v>
      </c>
      <c r="Y11" s="116">
        <f>8000*Entradas!$D$47*X11/Constantes!$E$34</f>
        <v>0</v>
      </c>
      <c r="Z11" s="116">
        <f>T11*Escenarios!$E$10/Escenarios!$E$9</f>
        <v>0</v>
      </c>
      <c r="AA11" s="116">
        <f>Y11*Escenarios!$E$10/Escenarios!$E$9</f>
        <v>0</v>
      </c>
      <c r="AB11" s="116">
        <f>Observaciones!$I10</f>
        <v>0</v>
      </c>
      <c r="AC11" s="116">
        <f>MAX(0,Constantes!$E$29/((AH10+Z11+AA11+AB11+Observaciones!$F10)^2)+Entradas!$E$17)</f>
        <v>0</v>
      </c>
      <c r="AD11" s="145">
        <f>IF(ETo!$D10&gt;0,ETo!$I10*((1-Entradas!$E$21)*ETo!$K10+ETo!$L10),0)</f>
        <v>2.0143812231224296</v>
      </c>
      <c r="AE11" s="116">
        <f>MIN(AD11*1,0.8*(AH10+Z11+AA11+AB11+Observaciones!$F10-AC11-Constantes!$E$28))</f>
        <v>2.0143812231224296</v>
      </c>
      <c r="AF11" s="116">
        <f>Observaciones!$J10</f>
        <v>0</v>
      </c>
      <c r="AG11" s="116">
        <f>MAX(0,AH10+Z11+AA11+AB11+Observaciones!$F10-AC11-AE11-AF11-Constantes!$E$26)</f>
        <v>0</v>
      </c>
      <c r="AH11" s="116">
        <f>AH10+Z11+AA11+AB11+Observaciones!$F10-AC11-AE11-AF11-AG11</f>
        <v>52.615594223338704</v>
      </c>
      <c r="AI11" s="116">
        <f>(Escenarios!$E$10*S11+Escenarios!$E$9*AE11)/(Escenarios!$E$11)</f>
        <v>1.3914771731819837</v>
      </c>
      <c r="AJ11" s="116">
        <f>(Escenarios!$E$9*AG11)/(Escenarios!$E$11)</f>
        <v>0</v>
      </c>
      <c r="AK11" s="116">
        <f>(Escenarios!$E$10*U11+Escenarios!$E$9*AC11)/(Escenarios!$E$11)</f>
        <v>0</v>
      </c>
      <c r="AL11" s="118">
        <f t="shared" si="3"/>
        <v>48.927062894870126</v>
      </c>
      <c r="AM11" s="118">
        <f>MAX(0,(AL11-Constantes!$D$13)*(1-EXP(-Constantes!$D$23)))</f>
        <v>1.2230627542470221E-3</v>
      </c>
      <c r="AN11" s="118">
        <f>AJ11+W11*Escenarios!$E$10/Escenarios!$E$11+AM11</f>
        <v>0.2297595764577488</v>
      </c>
      <c r="AO11" s="118">
        <f>0.0526*AJ11*Observaciones!$F10^1.218</f>
        <v>0</v>
      </c>
      <c r="AP11" s="118">
        <f>AO11*Constantes!$E$40</f>
        <v>0</v>
      </c>
      <c r="AQ11" s="118">
        <f t="shared" si="4"/>
        <v>0</v>
      </c>
      <c r="AR11" s="15"/>
      <c r="AS11" s="72">
        <v>5</v>
      </c>
      <c r="AT11" s="145">
        <f>ETo!$I10*((1-Constantes!$F$19)*ETo!$K10+ETo!$L10)</f>
        <v>2.1023381574693909</v>
      </c>
      <c r="AU11" s="118">
        <f>MIN(AT11*Constantes!$F$17,0.8*(AX10+Observaciones!$F10-AV11-AW11-Constantes!$D$14))</f>
        <v>1.2994979650764844</v>
      </c>
      <c r="AV11" s="118">
        <f>IF(Observaciones!$F10&gt;0.05*Constantes!$F$18,((Observaciones!$F10-0.05*Constantes!$F$18)^2)/(Observaciones!$F10+0.95*Constantes!$F$18),0)</f>
        <v>0</v>
      </c>
      <c r="AW11" s="118">
        <f>MAX(0,AX10+Observaciones!$F10-AV11-Constantes!$D$13)</f>
        <v>0</v>
      </c>
      <c r="AX11" s="118">
        <f>AX10+Observaciones!$F10-AV11-AU11-AW11-AY10</f>
        <v>44.801723291221542</v>
      </c>
      <c r="AY11" s="118">
        <f>MAX(0,(AX11-Constantes!$D$14)*(1-EXP(-Constantes!$D$22)))</f>
        <v>0.25540705670767777</v>
      </c>
      <c r="AZ11" s="116">
        <f>AZ10+(Entradas!$F$23*AW11-BA10)/(800*Entradas!$D$46)</f>
        <v>0</v>
      </c>
      <c r="BA11" s="116">
        <f>8000*Entradas!$D$47*AZ11/Constantes!$F$34</f>
        <v>0</v>
      </c>
      <c r="BB11" s="116">
        <f>AV11*Escenarios!$F$10/Escenarios!$F$9</f>
        <v>0</v>
      </c>
      <c r="BC11" s="116">
        <f>BA11*Escenarios!$F$10/Escenarios!$F$9</f>
        <v>0</v>
      </c>
      <c r="BD11" s="116">
        <f>Observaciones!$I10</f>
        <v>0</v>
      </c>
      <c r="BE11" s="116">
        <f>MAX(0,Constantes!$F$29/((BJ10+BB11+BC11+BD11+Observaciones!$F10)^2)+Entradas!$F$17)</f>
        <v>0</v>
      </c>
      <c r="BF11" s="145">
        <f>IF(ETo!$D10&gt;0,ETo!$I10*((1-Entradas!$F$21)*ETo!$K10+ETo!$L10),0)</f>
        <v>2.0143812231224296</v>
      </c>
      <c r="BG11" s="116">
        <f>MIN(BF11*1,0.8*(BJ10+BB11+BC11+BD11+Observaciones!$F10-BE11-Constantes!$F$28))</f>
        <v>2.0143812231224296</v>
      </c>
      <c r="BH11" s="116">
        <f>Observaciones!$J10</f>
        <v>0</v>
      </c>
      <c r="BI11" s="116">
        <f>MAX(0,BJ10+BB11+BC11+BD11+Observaciones!$F10-BE11-BG11-BH11-Constantes!$F$26)</f>
        <v>0</v>
      </c>
      <c r="BJ11" s="116">
        <f>BJ10+BB11+BC11+BD11+Observaciones!$F10-BE11-BG11-BH11-BI11</f>
        <v>52.615594223338704</v>
      </c>
      <c r="BK11" s="116">
        <f>(Escenarios!$F$10*AU11+Escenarios!$F$9*BG11)/(Escenarios!$F$11)</f>
        <v>1.4424746166856732</v>
      </c>
      <c r="BL11" s="116">
        <f>(Escenarios!$F$9*BI11)/(Escenarios!$F$11)</f>
        <v>0</v>
      </c>
      <c r="BM11" s="116">
        <f>(Escenarios!$F$10*AW11+Escenarios!$F$9*BE11)/(Escenarios!$F$11)</f>
        <v>0</v>
      </c>
      <c r="BN11" s="118">
        <f t="shared" si="5"/>
        <v>48.909594800257786</v>
      </c>
      <c r="BO11" s="118">
        <f>MAX(0,(BN11-Constantes!$D$13)*(1-EXP(-Constantes!$D$23)))</f>
        <v>1.1024018110059939E-3</v>
      </c>
      <c r="BP11" s="118">
        <f>BL11+AY11*Escenarios!$F$10/Escenarios!$F$11+BO11</f>
        <v>0.20542804717714822</v>
      </c>
      <c r="BQ11" s="118">
        <f>0.0526*BL11*Observaciones!$F10^1.218</f>
        <v>0</v>
      </c>
      <c r="BR11" s="118">
        <f>BQ11*Constantes!$F$40</f>
        <v>0</v>
      </c>
      <c r="BS11" s="118">
        <f t="shared" si="6"/>
        <v>0</v>
      </c>
      <c r="BT11" s="15"/>
      <c r="BU11" s="72">
        <v>5</v>
      </c>
      <c r="BV11" s="73">
        <f>0.0526*Observaciones!$F10^2.218</f>
        <v>0.43792186533391209</v>
      </c>
      <c r="BW11" s="73">
        <f>IF(Observaciones!$F10&gt;0.05*$CA$7,((Observaciones!$F10-0.05*$CA$7)^2)/(Observaciones!$F10+0.95*$CA$7),0)</f>
        <v>2.1229385132854627E-2</v>
      </c>
      <c r="BX11" s="73">
        <f>0.0526*BW11*Observaciones!$F10^1.218</f>
        <v>3.5756968989506619E-3</v>
      </c>
      <c r="BY11" s="27"/>
      <c r="BZ11" s="27"/>
      <c r="CA11" s="101"/>
      <c r="CB11" s="36"/>
    </row>
    <row r="12" spans="1:119" s="2" customFormat="1" ht="14.5" x14ac:dyDescent="0.35">
      <c r="B12" s="35"/>
      <c r="C12" s="72">
        <v>6</v>
      </c>
      <c r="D12" s="145">
        <f>ETo!$I11*((1-Constantes!$D$19)*ETo!$K11+ETo!$L11)</f>
        <v>2.1057681283784961</v>
      </c>
      <c r="E12" s="73">
        <f>MIN(D12*Constantes!$D$17,0.8*(H11+Observaciones!$F11-F12-G12-Constantes!$D$14))</f>
        <v>1.3130572314324396</v>
      </c>
      <c r="F12" s="73">
        <f>IF(Observaciones!$F11&gt;0.05*Constantes!$D$18,((Observaciones!$F11-0.05*Constantes!$D$18)^2)/(Observaciones!$F11+0.95*Constantes!$D$18),0)</f>
        <v>0</v>
      </c>
      <c r="G12" s="73">
        <f>MAX(0,H11+Observaciones!$F11-F12-Constantes!$D$13)</f>
        <v>0</v>
      </c>
      <c r="H12" s="73">
        <f>H11+Observaciones!$F11-F12-E12-G12-I11</f>
        <v>43.469964645182138</v>
      </c>
      <c r="I12" s="73">
        <f>MAX(0,(H12-Constantes!$D$14)*(1-EXP(-Constantes!$D$22)))</f>
        <v>0.23707234188412946</v>
      </c>
      <c r="J12" s="73">
        <f t="shared" si="0"/>
        <v>48.943187265784971</v>
      </c>
      <c r="K12" s="73">
        <f>MAX(0,(J12-Constantes!$D$13)*(1-EXP(-Constantes!$D$23)))</f>
        <v>1.3344419199162398E-3</v>
      </c>
      <c r="L12" s="73">
        <f t="shared" si="1"/>
        <v>0.2384067838040457</v>
      </c>
      <c r="M12" s="73">
        <f>0.0526*F12*Observaciones!$F11^1.218</f>
        <v>0</v>
      </c>
      <c r="N12" s="73">
        <f>M12*Constantes!$D$40</f>
        <v>0</v>
      </c>
      <c r="O12" s="73">
        <f t="shared" si="2"/>
        <v>0</v>
      </c>
      <c r="P12" s="15"/>
      <c r="Q12" s="117">
        <v>6</v>
      </c>
      <c r="R12" s="145">
        <f>ETo!$I11*((1-Constantes!$E$19)*ETo!$K11+ETo!$L11)</f>
        <v>2.1081135753553797</v>
      </c>
      <c r="S12" s="118">
        <f>MIN(R12*Constantes!$E$17,0.8*(V11+Observaciones!$F11-T12-U12-Constantes!$D$14))</f>
        <v>1.3222101815042828</v>
      </c>
      <c r="T12" s="118">
        <f>IF(Observaciones!$F11&gt;0.05*Constantes!$E$18,((Observaciones!$F11-0.05*Constantes!$E$18)^2)/(Observaciones!$F11+0.95*Constantes!$E$18),0)</f>
        <v>0</v>
      </c>
      <c r="U12" s="118">
        <f>MAX(0,V11+Observaciones!$F11-T12-Constantes!$D$13)</f>
        <v>0</v>
      </c>
      <c r="V12" s="118">
        <f>V11+Observaciones!$F11-T12-S12-U12-W11</f>
        <v>43.418257048652293</v>
      </c>
      <c r="W12" s="118">
        <f>MAX(0,(V12-Constantes!$D$14)*(1-EXP(-Constantes!$D$22)))</f>
        <v>0.23636046812276493</v>
      </c>
      <c r="X12" s="116">
        <f>X11+(Entradas!$E$23*U12-Y11)/(800*Entradas!$D$46)</f>
        <v>0</v>
      </c>
      <c r="Y12" s="116">
        <f>8000*Entradas!$D$47*X12/Constantes!$E$34</f>
        <v>0</v>
      </c>
      <c r="Z12" s="116">
        <f>T12*Escenarios!$E$10/Escenarios!$E$9</f>
        <v>0</v>
      </c>
      <c r="AA12" s="116">
        <f>Y12*Escenarios!$E$10/Escenarios!$E$9</f>
        <v>0</v>
      </c>
      <c r="AB12" s="116">
        <f>Observaciones!$I11</f>
        <v>0</v>
      </c>
      <c r="AC12" s="116">
        <f>MAX(0,Constantes!$E$29/((AH11+Z12+AA12+AB12+Observaciones!$F11)^2)+Entradas!$E$17)</f>
        <v>0</v>
      </c>
      <c r="AD12" s="145">
        <f>IF(ETo!$D11&gt;0,ETo!$I11*((1-Entradas!$E$21)*ETo!$K11+ETo!$L11),0)</f>
        <v>2.0142956962800342</v>
      </c>
      <c r="AE12" s="116">
        <f>MIN(AD12*1,0.8*(AH11+Z12+AA12+AB12+Observaciones!$F11-AC12-Constantes!$E$28))</f>
        <v>2.0142956962800342</v>
      </c>
      <c r="AF12" s="116">
        <f>Observaciones!$J11</f>
        <v>0</v>
      </c>
      <c r="AG12" s="116">
        <f>MAX(0,AH11+Z12+AA12+AB12+Observaciones!$F11-AC12-AE12-AF12-Constantes!$E$26)</f>
        <v>0</v>
      </c>
      <c r="AH12" s="116">
        <f>AH11+Z12+AA12+AB12+Observaciones!$F11-AC12-AE12-AF12-AG12</f>
        <v>50.901298527058664</v>
      </c>
      <c r="AI12" s="116">
        <f>(Escenarios!$E$10*S12+Escenarios!$E$9*AE12)/(Escenarios!$E$11)</f>
        <v>1.3914187329818579</v>
      </c>
      <c r="AJ12" s="116">
        <f>(Escenarios!$E$9*AG12)/(Escenarios!$E$11)</f>
        <v>0</v>
      </c>
      <c r="AK12" s="116">
        <f>(Escenarios!$E$10*U12+Escenarios!$E$9*AC12)/(Escenarios!$E$11)</f>
        <v>0</v>
      </c>
      <c r="AL12" s="118">
        <f t="shared" si="3"/>
        <v>48.925839832115877</v>
      </c>
      <c r="AM12" s="118">
        <f>MAX(0,(AL12-Constantes!$D$13)*(1-EXP(-Constantes!$D$23)))</f>
        <v>1.2146144426912536E-3</v>
      </c>
      <c r="AN12" s="118">
        <f>AJ12+W12*Escenarios!$E$10/Escenarios!$E$11+AM12</f>
        <v>0.21393903575317968</v>
      </c>
      <c r="AO12" s="118">
        <f>0.0526*AJ12*Observaciones!$F11^1.218</f>
        <v>0</v>
      </c>
      <c r="AP12" s="118">
        <f>AO12*Constantes!$E$40</f>
        <v>0</v>
      </c>
      <c r="AQ12" s="118">
        <f t="shared" si="4"/>
        <v>0</v>
      </c>
      <c r="AR12" s="15"/>
      <c r="AS12" s="72">
        <v>6</v>
      </c>
      <c r="AT12" s="145">
        <f>ETo!$I11*((1-Constantes!$F$19)*ETo!$K11+ETo!$L11)</f>
        <v>2.1022499579131706</v>
      </c>
      <c r="AU12" s="118">
        <f>MIN(AT12*Constantes!$F$17,0.8*(AX11+Observaciones!$F11-AV12-AW12-Constantes!$D$14))</f>
        <v>1.2994434471372929</v>
      </c>
      <c r="AV12" s="118">
        <f>IF(Observaciones!$F11&gt;0.05*Constantes!$F$18,((Observaciones!$F11-0.05*Constantes!$F$18)^2)/(Observaciones!$F11+0.95*Constantes!$F$18),0)</f>
        <v>0</v>
      </c>
      <c r="AW12" s="118">
        <f>MAX(0,AX11+Observaciones!$F11-AV12-Constantes!$D$13)</f>
        <v>0</v>
      </c>
      <c r="AX12" s="118">
        <f>AX11+Observaciones!$F11-AV12-AU12-AW12-AY11</f>
        <v>43.546872787376572</v>
      </c>
      <c r="AY12" s="118">
        <f>MAX(0,(AX12-Constantes!$D$14)*(1-EXP(-Constantes!$D$22)))</f>
        <v>0.23813115900458695</v>
      </c>
      <c r="AZ12" s="116">
        <f>AZ11+(Entradas!$F$23*AW12-BA11)/(800*Entradas!$D$46)</f>
        <v>0</v>
      </c>
      <c r="BA12" s="116">
        <f>8000*Entradas!$D$47*AZ12/Constantes!$F$34</f>
        <v>0</v>
      </c>
      <c r="BB12" s="116">
        <f>AV12*Escenarios!$F$10/Escenarios!$F$9</f>
        <v>0</v>
      </c>
      <c r="BC12" s="116">
        <f>BA12*Escenarios!$F$10/Escenarios!$F$9</f>
        <v>0</v>
      </c>
      <c r="BD12" s="116">
        <f>Observaciones!$I11</f>
        <v>0</v>
      </c>
      <c r="BE12" s="116">
        <f>MAX(0,Constantes!$F$29/((BJ11+BB12+BC12+BD12+Observaciones!$F11)^2)+Entradas!$F$17)</f>
        <v>0</v>
      </c>
      <c r="BF12" s="145">
        <f>IF(ETo!$D11&gt;0,ETo!$I11*((1-Entradas!$F$21)*ETo!$K11+ETo!$L11),0)</f>
        <v>2.0142956962800342</v>
      </c>
      <c r="BG12" s="116">
        <f>MIN(BF12*1,0.8*(BJ11+BB12+BC12+BD12+Observaciones!$F11-BE12-Constantes!$F$28))</f>
        <v>2.0142956962800342</v>
      </c>
      <c r="BH12" s="116">
        <f>Observaciones!$J11</f>
        <v>0</v>
      </c>
      <c r="BI12" s="116">
        <f>MAX(0,BJ11+BB12+BC12+BD12+Observaciones!$F11-BE12-BG12-BH12-Constantes!$F$26)</f>
        <v>0</v>
      </c>
      <c r="BJ12" s="116">
        <f>BJ11+BB12+BC12+BD12+Observaciones!$F11-BE12-BG12-BH12-BI12</f>
        <v>50.901298527058664</v>
      </c>
      <c r="BK12" s="116">
        <f>(Escenarios!$F$10*AU12+Escenarios!$F$9*BG12)/(Escenarios!$F$11)</f>
        <v>1.4424138969658413</v>
      </c>
      <c r="BL12" s="116">
        <f>(Escenarios!$F$9*BI12)/(Escenarios!$F$11)</f>
        <v>0</v>
      </c>
      <c r="BM12" s="116">
        <f>(Escenarios!$F$10*AW12+Escenarios!$F$9*BE12)/(Escenarios!$F$11)</f>
        <v>0</v>
      </c>
      <c r="BN12" s="118">
        <f t="shared" si="5"/>
        <v>48.908492398446782</v>
      </c>
      <c r="BO12" s="118">
        <f>MAX(0,(BN12-Constantes!$D$13)*(1-EXP(-Constantes!$D$23)))</f>
        <v>1.0947869654662672E-3</v>
      </c>
      <c r="BP12" s="118">
        <f>BL12+AY12*Escenarios!$F$10/Escenarios!$F$11+BO12</f>
        <v>0.19159971416913585</v>
      </c>
      <c r="BQ12" s="118">
        <f>0.0526*BL12*Observaciones!$F11^1.218</f>
        <v>0</v>
      </c>
      <c r="BR12" s="118">
        <f>BQ12*Constantes!$F$40</f>
        <v>0</v>
      </c>
      <c r="BS12" s="118">
        <f t="shared" si="6"/>
        <v>0</v>
      </c>
      <c r="BT12" s="15"/>
      <c r="BU12" s="72">
        <v>6</v>
      </c>
      <c r="BV12" s="73">
        <f>0.0526*Observaciones!$F11^2.218</f>
        <v>3.6411677467564265E-3</v>
      </c>
      <c r="BW12" s="73">
        <f>IF(Observaciones!$F11&gt;0.05*$CA$7,((Observaciones!$F11-0.05*$CA$7)^2)/(Observaciones!$F11+0.95*$CA$7),0)</f>
        <v>0</v>
      </c>
      <c r="BX12" s="73">
        <f>0.0526*BW12*Observaciones!$F11^1.218</f>
        <v>0</v>
      </c>
      <c r="BY12" s="27"/>
      <c r="BZ12" s="27"/>
      <c r="CA12" s="101"/>
      <c r="CB12" s="36"/>
    </row>
    <row r="13" spans="1:119" s="2" customFormat="1" ht="14.5" x14ac:dyDescent="0.35">
      <c r="B13" s="35"/>
      <c r="C13" s="72">
        <v>7</v>
      </c>
      <c r="D13" s="145">
        <f>ETo!$I12*((1-Constantes!$D$19)*ETo!$K12+ETo!$L12)</f>
        <v>2.1002919393349133</v>
      </c>
      <c r="E13" s="73">
        <f>MIN(D13*Constantes!$D$17,0.8*(H12+Observaciones!$F12-F13-G13-Constantes!$D$14))</f>
        <v>1.3096425394122386</v>
      </c>
      <c r="F13" s="73">
        <f>IF(Observaciones!$F12&gt;0.05*Constantes!$D$18,((Observaciones!$F12-0.05*Constantes!$D$18)^2)/(Observaciones!$F12+0.95*Constantes!$D$18),0)</f>
        <v>9.0367636686190259E-2</v>
      </c>
      <c r="G13" s="73">
        <f>MAX(0,H12+Observaciones!$F12-F13-Constantes!$D$13)</f>
        <v>1.0295970084959478</v>
      </c>
      <c r="H13" s="73">
        <f>H12+Observaciones!$F12-F13-E13-G13-I12</f>
        <v>47.203285118703633</v>
      </c>
      <c r="I13" s="73">
        <f>MAX(0,(H13-Constantes!$D$14)*(1-EXP(-Constantes!$D$22)))</f>
        <v>0.28847006806409203</v>
      </c>
      <c r="J13" s="73">
        <f t="shared" si="0"/>
        <v>49.971449832361003</v>
      </c>
      <c r="K13" s="73">
        <f>MAX(0,(J13-Constantes!$D$13)*(1-EXP(-Constantes!$D$23)))</f>
        <v>8.4371702904653297E-3</v>
      </c>
      <c r="L13" s="73">
        <f t="shared" si="1"/>
        <v>0.38727487504074759</v>
      </c>
      <c r="M13" s="73">
        <f>0.0526*F13*Observaciones!$F12^1.218</f>
        <v>4.5595908885319357E-2</v>
      </c>
      <c r="N13" s="73">
        <f>M13*Constantes!$D$40</f>
        <v>2.1297894875481097E-4</v>
      </c>
      <c r="O13" s="73">
        <f t="shared" si="2"/>
        <v>54.994259240907923</v>
      </c>
      <c r="P13" s="15"/>
      <c r="Q13" s="117">
        <v>7</v>
      </c>
      <c r="R13" s="145">
        <f>ETo!$I12*((1-Constantes!$E$19)*ETo!$K12+ETo!$L12)</f>
        <v>2.1026313452258583</v>
      </c>
      <c r="S13" s="118">
        <f>MIN(R13*Constantes!$E$17,0.8*(V12+Observaciones!$F12-T13-U13-Constantes!$D$14))</f>
        <v>1.3187717232640142</v>
      </c>
      <c r="T13" s="118">
        <f>IF(Observaciones!$F12&gt;0.05*Constantes!$E$18,((Observaciones!$F12-0.05*Constantes!$E$18)^2)/(Observaciones!$F12+0.95*Constantes!$E$18),0)</f>
        <v>8.2475794340493083E-2</v>
      </c>
      <c r="U13" s="118">
        <f>MAX(0,V12+Observaciones!$F12-T13-Constantes!$D$13)</f>
        <v>0.98578125431179586</v>
      </c>
      <c r="V13" s="118">
        <f>V12+Observaciones!$F12-T13-S13-U13-W12</f>
        <v>47.194867808613218</v>
      </c>
      <c r="W13" s="118">
        <f>MAX(0,(V13-Constantes!$D$14)*(1-EXP(-Constantes!$D$22)))</f>
        <v>0.28835418446870625</v>
      </c>
      <c r="X13" s="116">
        <f>X12+(Entradas!$E$23*U13-Y12)/(800*Entradas!$D$46)</f>
        <v>0</v>
      </c>
      <c r="Y13" s="116">
        <f>8000*Entradas!$D$47*X13/Constantes!$E$34</f>
        <v>0</v>
      </c>
      <c r="Z13" s="116">
        <f>T13*Escenarios!$E$10/Escenarios!$E$9</f>
        <v>0.74228214906443779</v>
      </c>
      <c r="AA13" s="116">
        <f>Y13*Escenarios!$E$10/Escenarios!$E$9</f>
        <v>0</v>
      </c>
      <c r="AB13" s="116">
        <f>Observaciones!$I12</f>
        <v>0</v>
      </c>
      <c r="AC13" s="116">
        <f>MAX(0,Constantes!$E$29/((AH12+Z13+AA13+AB13+Observaciones!$F12)^2)+Entradas!$E$17)</f>
        <v>0</v>
      </c>
      <c r="AD13" s="145">
        <f>IF(ETo!$D12&gt;0,ETo!$I12*((1-Entradas!$E$21)*ETo!$K12+ETo!$L12),0)</f>
        <v>2.0090551095880471</v>
      </c>
      <c r="AE13" s="116">
        <f>MIN(AD13*1,0.8*(AH12+Z13+AA13+AB13+Observaciones!$F12-AC13-Constantes!$E$28))</f>
        <v>2.0090551095880471</v>
      </c>
      <c r="AF13" s="116">
        <f>Observaciones!$J12</f>
        <v>0</v>
      </c>
      <c r="AG13" s="116">
        <f>MAX(0,AH12+Z13+AA13+AB13+Observaciones!$F12-AC13-AE13-AF13-Constantes!$E$26)</f>
        <v>0</v>
      </c>
      <c r="AH13" s="116">
        <f>AH12+Z13+AA13+AB13+Observaciones!$F12-AC13-AE13-AF13-AG13</f>
        <v>56.034525566535052</v>
      </c>
      <c r="AI13" s="116">
        <f>(Escenarios!$E$10*S13+Escenarios!$E$9*AE13)/(Escenarios!$E$11)</f>
        <v>1.3878000618964175</v>
      </c>
      <c r="AJ13" s="116">
        <f>(Escenarios!$E$9*AG13)/(Escenarios!$E$11)</f>
        <v>0</v>
      </c>
      <c r="AK13" s="116">
        <f>(Escenarios!$E$10*U13+Escenarios!$E$9*AC13)/(Escenarios!$E$11)</f>
        <v>0.88720312888061625</v>
      </c>
      <c r="AL13" s="118">
        <f t="shared" si="3"/>
        <v>49.811828346553803</v>
      </c>
      <c r="AM13" s="118">
        <f>MAX(0,(AL13-Constantes!$D$13)*(1-EXP(-Constantes!$D$23)))</f>
        <v>7.3345841489049898E-3</v>
      </c>
      <c r="AN13" s="118">
        <f>AJ13+W13*Escenarios!$E$10/Escenarios!$E$11+AM13</f>
        <v>0.26685335017074063</v>
      </c>
      <c r="AO13" s="118">
        <f>0.0526*AJ13*Observaciones!$F12^1.218</f>
        <v>0</v>
      </c>
      <c r="AP13" s="118">
        <f>AO13*Constantes!$E$40</f>
        <v>0</v>
      </c>
      <c r="AQ13" s="118">
        <f t="shared" si="4"/>
        <v>0</v>
      </c>
      <c r="AR13" s="15"/>
      <c r="AS13" s="72">
        <v>7</v>
      </c>
      <c r="AT13" s="145">
        <f>ETo!$I12*((1-Constantes!$F$19)*ETo!$K12+ETo!$L12)</f>
        <v>2.096782830498495</v>
      </c>
      <c r="AU13" s="118">
        <f>MIN(AT13*Constantes!$F$17,0.8*(AX12+Observaciones!$F12-AV13-AW13-Constantes!$D$14))</f>
        <v>1.296064104511111</v>
      </c>
      <c r="AV13" s="118">
        <f>IF(Observaciones!$F12&gt;0.05*Constantes!$F$18,((Observaciones!$F12-0.05*Constantes!$F$18)^2)/(Observaciones!$F12+0.95*Constantes!$F$18),0)</f>
        <v>9.1333419891376319E-2</v>
      </c>
      <c r="AW13" s="118">
        <f>MAX(0,AX12+Observaciones!$F12-AV13-Constantes!$D$13)</f>
        <v>1.1055393674851928</v>
      </c>
      <c r="AX13" s="118">
        <f>AX12+Observaciones!$F12-AV13-AU13-AW13-AY12</f>
        <v>47.215804736484301</v>
      </c>
      <c r="AY13" s="118">
        <f>MAX(0,(AX13-Constantes!$D$14)*(1-EXP(-Constantes!$D$22)))</f>
        <v>0.2886424293417087</v>
      </c>
      <c r="AZ13" s="116">
        <f>AZ12+(Entradas!$F$23*AW13-BA12)/(800*Entradas!$D$46)</f>
        <v>0</v>
      </c>
      <c r="BA13" s="116">
        <f>8000*Entradas!$D$47*AZ13/Constantes!$F$34</f>
        <v>0</v>
      </c>
      <c r="BB13" s="116">
        <f>AV13*Escenarios!$F$10/Escenarios!$F$9</f>
        <v>0.36533367956550528</v>
      </c>
      <c r="BC13" s="116">
        <f>BA13*Escenarios!$F$10/Escenarios!$F$9</f>
        <v>0</v>
      </c>
      <c r="BD13" s="116">
        <f>Observaciones!$I12</f>
        <v>0</v>
      </c>
      <c r="BE13" s="116">
        <f>MAX(0,Constantes!$F$29/((BJ12+BB13+BC13+BD13+Observaciones!$F12)^2)+Entradas!$F$17)</f>
        <v>0</v>
      </c>
      <c r="BF13" s="145">
        <f>IF(ETo!$D12&gt;0,ETo!$I12*((1-Entradas!$F$21)*ETo!$K12+ETo!$L12),0)</f>
        <v>2.0090551095880471</v>
      </c>
      <c r="BG13" s="116">
        <f>MIN(BF13*1,0.8*(BJ12+BB13+BC13+BD13+Observaciones!$F12-BE13-Constantes!$F$28))</f>
        <v>2.0090551095880471</v>
      </c>
      <c r="BH13" s="116">
        <f>Observaciones!$J12</f>
        <v>0</v>
      </c>
      <c r="BI13" s="116">
        <f>MAX(0,BJ12+BB13+BC13+BD13+Observaciones!$F12-BE13-BG13-BH13-Constantes!$F$26)</f>
        <v>0</v>
      </c>
      <c r="BJ13" s="116">
        <f>BJ12+BB13+BC13+BD13+Observaciones!$F12-BE13-BG13-BH13-BI13</f>
        <v>55.657577097036118</v>
      </c>
      <c r="BK13" s="116">
        <f>(Escenarios!$F$10*AU13+Escenarios!$F$9*BG13)/(Escenarios!$F$11)</f>
        <v>1.4386623055264982</v>
      </c>
      <c r="BL13" s="116">
        <f>(Escenarios!$F$9*BI13)/(Escenarios!$F$11)</f>
        <v>0</v>
      </c>
      <c r="BM13" s="116">
        <f>(Escenarios!$F$10*AW13+Escenarios!$F$9*BE13)/(Escenarios!$F$11)</f>
        <v>0.88443149398815424</v>
      </c>
      <c r="BN13" s="118">
        <f t="shared" si="5"/>
        <v>49.791829105469468</v>
      </c>
      <c r="BO13" s="118">
        <f>MAX(0,(BN13-Constantes!$D$13)*(1-EXP(-Constantes!$D$23)))</f>
        <v>7.1964392998591269E-3</v>
      </c>
      <c r="BP13" s="118">
        <f>BL13+AY13*Escenarios!$F$10/Escenarios!$F$11+BO13</f>
        <v>0.2381103827732261</v>
      </c>
      <c r="BQ13" s="118">
        <f>0.0526*BL13*Observaciones!$F12^1.218</f>
        <v>0</v>
      </c>
      <c r="BR13" s="118">
        <f>BQ13*Constantes!$F$40</f>
        <v>0</v>
      </c>
      <c r="BS13" s="118">
        <f t="shared" si="6"/>
        <v>0</v>
      </c>
      <c r="BT13" s="15"/>
      <c r="BU13" s="72">
        <v>7</v>
      </c>
      <c r="BV13" s="73">
        <f>0.0526*Observaciones!$F12^2.218</f>
        <v>3.2291849999286102</v>
      </c>
      <c r="BW13" s="73">
        <f>IF(Observaciones!$F12&gt;0.05*$CA$7,((Observaciones!$F12-0.05*$CA$7)^2)/(Observaciones!$F12+0.95*$CA$7),0)</f>
        <v>0.55443769252604724</v>
      </c>
      <c r="BX13" s="73">
        <f>0.0526*BW13*Observaciones!$F12^1.218</f>
        <v>0.2797471687656472</v>
      </c>
      <c r="BY13" s="27"/>
      <c r="BZ13" s="27"/>
      <c r="CA13" s="101"/>
      <c r="CB13" s="36"/>
    </row>
    <row r="14" spans="1:119" s="2" customFormat="1" ht="14.5" x14ac:dyDescent="0.35">
      <c r="B14" s="35"/>
      <c r="C14" s="72">
        <v>8</v>
      </c>
      <c r="D14" s="145">
        <f>ETo!$I13*((1-Constantes!$D$19)*ETo!$K13+ETo!$L13)</f>
        <v>2.0464188197637374</v>
      </c>
      <c r="E14" s="73">
        <f>MIN(D14*Constantes!$D$17,0.8*(H13+Observaciones!$F13-F14-G14-Constantes!$D$14))</f>
        <v>1.2760498146105634</v>
      </c>
      <c r="F14" s="73">
        <f>IF(Observaciones!$F13&gt;0.05*Constantes!$D$18,((Observaciones!$F13-0.05*Constantes!$D$18)^2)/(Observaciones!$F13+0.95*Constantes!$D$18),0)</f>
        <v>0.4230941196893882</v>
      </c>
      <c r="G14" s="73">
        <f>MAX(0,H13+Observaciones!$F13-F14-Constantes!$D$13)</f>
        <v>7.6301909990142462</v>
      </c>
      <c r="H14" s="73">
        <f>H13+Observaciones!$F13-F14-E14-G14-I13</f>
        <v>47.185480117325341</v>
      </c>
      <c r="I14" s="73">
        <f>MAX(0,(H14-Constantes!$D$14)*(1-EXP(-Constantes!$D$22)))</f>
        <v>0.28822494134862092</v>
      </c>
      <c r="J14" s="73">
        <f t="shared" si="0"/>
        <v>57.593203661084786</v>
      </c>
      <c r="K14" s="73">
        <f>MAX(0,(J14-Constantes!$D$13)*(1-EXP(-Constantes!$D$23)))</f>
        <v>6.1084469640163758E-2</v>
      </c>
      <c r="L14" s="73">
        <f t="shared" si="1"/>
        <v>0.77240353067817291</v>
      </c>
      <c r="M14" s="73">
        <f>0.0526*F14*Observaciones!$F13^1.218</f>
        <v>0.34980748285808871</v>
      </c>
      <c r="N14" s="73">
        <f>M14*Constantes!$D$40</f>
        <v>1.6339542688591914E-3</v>
      </c>
      <c r="O14" s="73">
        <f t="shared" si="2"/>
        <v>211.54153288561147</v>
      </c>
      <c r="P14" s="15"/>
      <c r="Q14" s="117">
        <v>8</v>
      </c>
      <c r="R14" s="145">
        <f>ETo!$I13*((1-Constantes!$E$19)*ETo!$K13+ETo!$L13)</f>
        <v>2.0486980159398986</v>
      </c>
      <c r="S14" s="118">
        <f>MIN(R14*Constantes!$E$17,0.8*(V13+Observaciones!$F13-T14-U14-Constantes!$D$14))</f>
        <v>1.2849447046735678</v>
      </c>
      <c r="T14" s="118">
        <f>IF(Observaciones!$F13&gt;0.05*Constantes!$E$18,((Observaciones!$F13-0.05*Constantes!$E$18)^2)/(Observaciones!$F13+0.95*Constantes!$E$18),0)</f>
        <v>0.40157180406188736</v>
      </c>
      <c r="U14" s="118">
        <f>MAX(0,V13+Observaciones!$F13-T14-Constantes!$D$13)</f>
        <v>7.6432960045513312</v>
      </c>
      <c r="V14" s="118">
        <f>V13+Observaciones!$F13-T14-S14-U14-W13</f>
        <v>47.176701110857721</v>
      </c>
      <c r="W14" s="118">
        <f>MAX(0,(V14-Constantes!$D$14)*(1-EXP(-Constantes!$D$22)))</f>
        <v>0.28810407817232647</v>
      </c>
      <c r="X14" s="116">
        <f>X13+(Entradas!$E$23*U14-Y13)/(800*Entradas!$D$46)</f>
        <v>0</v>
      </c>
      <c r="Y14" s="116">
        <f>8000*Entradas!$D$47*X14/Constantes!$E$34</f>
        <v>0</v>
      </c>
      <c r="Z14" s="116">
        <f>T14*Escenarios!$E$10/Escenarios!$E$9</f>
        <v>3.6141462365569863</v>
      </c>
      <c r="AA14" s="116">
        <f>Y14*Escenarios!$E$10/Escenarios!$E$9</f>
        <v>0</v>
      </c>
      <c r="AB14" s="116">
        <f>Observaciones!$I13</f>
        <v>0</v>
      </c>
      <c r="AC14" s="116">
        <f>MAX(0,Constantes!$E$29/((AH13+Z14+AA14+AB14+Observaciones!$F13)^2)+Entradas!$E$17)</f>
        <v>0.85903242038946948</v>
      </c>
      <c r="AD14" s="145">
        <f>IF(ETo!$D13&gt;0,ETo!$I13*((1-Entradas!$E$21)*ETo!$K13+ETo!$L13),0)</f>
        <v>1.9575301688934432</v>
      </c>
      <c r="AE14" s="116">
        <f>MIN(AD14*1,0.8*(AH13+Z14+AA14+AB14+Observaciones!$F13-AC14-Constantes!$E$28))</f>
        <v>1.9575301688934432</v>
      </c>
      <c r="AF14" s="116">
        <f>Observaciones!$J13</f>
        <v>0</v>
      </c>
      <c r="AG14" s="116">
        <f>MAX(0,AH13+Z14+AA14+AB14+Observaciones!$F13-AC14-AE14-AF14-Constantes!$E$26)</f>
        <v>0</v>
      </c>
      <c r="AH14" s="116">
        <f>AH13+Z14+AA14+AB14+Observaciones!$F13-AC14-AE14-AF14-AG14</f>
        <v>66.432109213809127</v>
      </c>
      <c r="AI14" s="116">
        <f>(Escenarios!$E$10*S14+Escenarios!$E$9*AE14)/(Escenarios!$E$11)</f>
        <v>1.3522032510955553</v>
      </c>
      <c r="AJ14" s="116">
        <f>(Escenarios!$E$9*AG14)/(Escenarios!$E$11)</f>
        <v>0</v>
      </c>
      <c r="AK14" s="116">
        <f>(Escenarios!$E$10*U14+Escenarios!$E$9*AC14)/(Escenarios!$E$11)</f>
        <v>6.9648696461351447</v>
      </c>
      <c r="AL14" s="118">
        <f t="shared" si="3"/>
        <v>56.769363408540038</v>
      </c>
      <c r="AM14" s="118">
        <f>MAX(0,(AL14-Constantes!$D$13)*(1-EXP(-Constantes!$D$23)))</f>
        <v>5.5393789336557434E-2</v>
      </c>
      <c r="AN14" s="118">
        <f>AJ14+W14*Escenarios!$E$10/Escenarios!$E$11+AM14</f>
        <v>0.31468745969165124</v>
      </c>
      <c r="AO14" s="118">
        <f>0.0526*AJ14*Observaciones!$F13^1.218</f>
        <v>0</v>
      </c>
      <c r="AP14" s="118">
        <f>AO14*Constantes!$E$40</f>
        <v>0</v>
      </c>
      <c r="AQ14" s="118">
        <f t="shared" si="4"/>
        <v>0</v>
      </c>
      <c r="AR14" s="15"/>
      <c r="AS14" s="72">
        <v>8</v>
      </c>
      <c r="AT14" s="145">
        <f>ETo!$I13*((1-Constantes!$F$19)*ETo!$K13+ETo!$L13)</f>
        <v>2.0430000254994951</v>
      </c>
      <c r="AU14" s="118">
        <f>MIN(AT14*Constantes!$F$17,0.8*(AX13+Observaciones!$F13-AV14-AW14-Constantes!$D$14))</f>
        <v>1.2628198590960757</v>
      </c>
      <c r="AV14" s="118">
        <f>IF(Observaciones!$F13&gt;0.05*Constantes!$F$18,((Observaciones!$F13-0.05*Constantes!$F$18)^2)/(Observaciones!$F13+0.95*Constantes!$F$18),0)</f>
        <v>0.4257009153641968</v>
      </c>
      <c r="AW14" s="118">
        <f>MAX(0,AX13+Observaciones!$F13-AV14-Constantes!$D$13)</f>
        <v>7.6401038211201069</v>
      </c>
      <c r="AX14" s="118">
        <f>AX13+Observaciones!$F13-AV14-AU14-AW14-AY13</f>
        <v>47.198537711562217</v>
      </c>
      <c r="AY14" s="118">
        <f>MAX(0,(AX14-Constantes!$D$14)*(1-EXP(-Constantes!$D$22)))</f>
        <v>0.28840470910708582</v>
      </c>
      <c r="AZ14" s="116">
        <f>AZ13+(Entradas!$F$23*AW14-BA13)/(800*Entradas!$D$46)</f>
        <v>0</v>
      </c>
      <c r="BA14" s="116">
        <f>8000*Entradas!$D$47*AZ14/Constantes!$F$34</f>
        <v>0</v>
      </c>
      <c r="BB14" s="116">
        <f>AV14*Escenarios!$F$10/Escenarios!$F$9</f>
        <v>1.702803661456787</v>
      </c>
      <c r="BC14" s="116">
        <f>BA14*Escenarios!$F$10/Escenarios!$F$9</f>
        <v>0</v>
      </c>
      <c r="BD14" s="116">
        <f>Observaciones!$I13</f>
        <v>0</v>
      </c>
      <c r="BE14" s="116">
        <f>MAX(0,Constantes!$F$29/((BJ13+BB14+BC14+BD14+Observaciones!$F13)^2)+Entradas!$F$17)</f>
        <v>0.71020207320411011</v>
      </c>
      <c r="BF14" s="145">
        <f>IF(ETo!$D13&gt;0,ETo!$I13*((1-Entradas!$F$21)*ETo!$K13+ETo!$L13),0)</f>
        <v>1.9575301688934432</v>
      </c>
      <c r="BG14" s="116">
        <f>MIN(BF14*1,0.8*(BJ13+BB14+BC14+BD14+Observaciones!$F13-BE14-Constantes!$F$28))</f>
        <v>1.9575301688934432</v>
      </c>
      <c r="BH14" s="116">
        <f>Observaciones!$J13</f>
        <v>0</v>
      </c>
      <c r="BI14" s="116">
        <f>MAX(0,BJ13+BB14+BC14+BD14+Observaciones!$F13-BE14-BG14-BH14-Constantes!$F$26)</f>
        <v>0</v>
      </c>
      <c r="BJ14" s="116">
        <f>BJ13+BB14+BC14+BD14+Observaciones!$F13-BE14-BG14-BH14-BI14</f>
        <v>64.292648516395346</v>
      </c>
      <c r="BK14" s="116">
        <f>(Escenarios!$F$10*AU14+Escenarios!$F$9*BG14)/(Escenarios!$F$11)</f>
        <v>1.4017619210555492</v>
      </c>
      <c r="BL14" s="116">
        <f>(Escenarios!$F$9*BI14)/(Escenarios!$F$11)</f>
        <v>0</v>
      </c>
      <c r="BM14" s="116">
        <f>(Escenarios!$F$10*AW14+Escenarios!$F$9*BE14)/(Escenarios!$F$11)</f>
        <v>6.2541234715369081</v>
      </c>
      <c r="BN14" s="118">
        <f t="shared" si="5"/>
        <v>56.038756137706514</v>
      </c>
      <c r="BO14" s="118">
        <f>MAX(0,(BN14-Constantes!$D$13)*(1-EXP(-Constantes!$D$23)))</f>
        <v>5.0347116279540138E-2</v>
      </c>
      <c r="BP14" s="118">
        <f>BL14+AY14*Escenarios!$F$10/Escenarios!$F$11+BO14</f>
        <v>0.28107088356520882</v>
      </c>
      <c r="BQ14" s="118">
        <f>0.0526*BL14*Observaciones!$F13^1.218</f>
        <v>0</v>
      </c>
      <c r="BR14" s="118">
        <f>BQ14*Constantes!$F$40</f>
        <v>0</v>
      </c>
      <c r="BS14" s="118">
        <f t="shared" si="6"/>
        <v>0</v>
      </c>
      <c r="BT14" s="15"/>
      <c r="BU14" s="72">
        <v>8</v>
      </c>
      <c r="BV14" s="73">
        <f>0.0526*Observaciones!$F13^2.218</f>
        <v>7.93712717610686</v>
      </c>
      <c r="BW14" s="73">
        <f>IF(Observaciones!$F13&gt;0.05*$CA$7,((Observaciones!$F13-0.05*$CA$7)^2)/(Observaciones!$F13+0.95*$CA$7),0)</f>
        <v>1.4565097558841547</v>
      </c>
      <c r="BX14" s="73">
        <f>0.0526*BW14*Observaciones!$F13^1.218</f>
        <v>1.2042190797596761</v>
      </c>
      <c r="BY14" s="27"/>
      <c r="BZ14" s="27"/>
      <c r="CA14" s="101"/>
      <c r="CB14" s="36"/>
    </row>
    <row r="15" spans="1:119" s="2" customFormat="1" ht="14.5" x14ac:dyDescent="0.35">
      <c r="B15" s="35"/>
      <c r="C15" s="72">
        <v>9</v>
      </c>
      <c r="D15" s="145">
        <f>ETo!$I14*((1-Constantes!$D$19)*ETo!$K14+ETo!$L14)</f>
        <v>2.0140168100727065</v>
      </c>
      <c r="E15" s="73">
        <f>MIN(D15*Constantes!$D$17,0.8*(H14+Observaciones!$F14-F15-G15-Constantes!$D$14))</f>
        <v>1.2558454566072379</v>
      </c>
      <c r="F15" s="73">
        <f>IF(Observaciones!$F14&gt;0.05*Constantes!$D$18,((Observaciones!$F14-0.05*Constantes!$D$18)^2)/(Observaciones!$F14+0.95*Constantes!$D$18),0)</f>
        <v>0</v>
      </c>
      <c r="G15" s="73">
        <f>MAX(0,H14+Observaciones!$F14-F15-Constantes!$D$13)</f>
        <v>2.0354801173253421</v>
      </c>
      <c r="H15" s="73">
        <f>H14+Observaciones!$F14-F15-E15-G15-I14</f>
        <v>47.205929602044137</v>
      </c>
      <c r="I15" s="73">
        <f>MAX(0,(H15-Constantes!$D$14)*(1-EXP(-Constantes!$D$22)))</f>
        <v>0.28850647544770314</v>
      </c>
      <c r="J15" s="73">
        <f t="shared" si="0"/>
        <v>59.567599308769964</v>
      </c>
      <c r="K15" s="73">
        <f>MAX(0,(J15-Constantes!$D$13)*(1-EXP(-Constantes!$D$23)))</f>
        <v>7.4722616585645524E-2</v>
      </c>
      <c r="L15" s="73">
        <f t="shared" si="1"/>
        <v>0.36322909203334863</v>
      </c>
      <c r="M15" s="73">
        <f>0.0526*F15*Observaciones!$F14^1.218</f>
        <v>0</v>
      </c>
      <c r="N15" s="73">
        <f>M15*Constantes!$D$40</f>
        <v>0</v>
      </c>
      <c r="O15" s="73">
        <f t="shared" si="2"/>
        <v>0</v>
      </c>
      <c r="P15" s="15"/>
      <c r="Q15" s="117">
        <v>9</v>
      </c>
      <c r="R15" s="145">
        <f>ETo!$I14*((1-Constantes!$E$19)*ETo!$K14+ETo!$L14)</f>
        <v>2.0162593870304528</v>
      </c>
      <c r="S15" s="118">
        <f>MIN(R15*Constantes!$E$17,0.8*(V14+Observaciones!$F14-T15-U15-Constantes!$D$14))</f>
        <v>1.2645991758939441</v>
      </c>
      <c r="T15" s="118">
        <f>IF(Observaciones!$F14&gt;0.05*Constantes!$E$18,((Observaciones!$F14-0.05*Constantes!$E$18)^2)/(Observaciones!$F14+0.95*Constantes!$E$18),0)</f>
        <v>0</v>
      </c>
      <c r="U15" s="118">
        <f>MAX(0,V14+Observaciones!$F14-T15-Constantes!$D$13)</f>
        <v>2.0267011108577222</v>
      </c>
      <c r="V15" s="118">
        <f>V14+Observaciones!$F14-T15-S15-U15-W14</f>
        <v>47.197296745933734</v>
      </c>
      <c r="W15" s="118">
        <f>MAX(0,(V15-Constantes!$D$14)*(1-EXP(-Constantes!$D$22)))</f>
        <v>0.2883876243665649</v>
      </c>
      <c r="X15" s="116">
        <f>X14+(Entradas!$E$23*U15-Y14)/(800*Entradas!$D$46)</f>
        <v>0</v>
      </c>
      <c r="Y15" s="116">
        <f>8000*Entradas!$D$47*X15/Constantes!$E$34</f>
        <v>0</v>
      </c>
      <c r="Z15" s="116">
        <f>T15*Escenarios!$E$10/Escenarios!$E$9</f>
        <v>0</v>
      </c>
      <c r="AA15" s="116">
        <f>Y15*Escenarios!$E$10/Escenarios!$E$9</f>
        <v>0</v>
      </c>
      <c r="AB15" s="116">
        <f>Observaciones!$I14</f>
        <v>0</v>
      </c>
      <c r="AC15" s="116">
        <f>MAX(0,Constantes!$E$29/((AH14+Z15+AA15+AB15+Observaciones!$F14)^2)+Entradas!$E$17)</f>
        <v>0.90666577601938858</v>
      </c>
      <c r="AD15" s="145">
        <f>IF(ETo!$D14&gt;0,ETo!$I14*((1-Entradas!$E$21)*ETo!$K14+ETo!$L14),0)</f>
        <v>1.9265563087205835</v>
      </c>
      <c r="AE15" s="116">
        <f>MIN(AD15*1,0.8*(AH14+Z15+AA15+AB15+Observaciones!$F14-AC15-Constantes!$E$28))</f>
        <v>1.9265563087205835</v>
      </c>
      <c r="AF15" s="116">
        <f>Observaciones!$J14</f>
        <v>0</v>
      </c>
      <c r="AG15" s="116">
        <f>MAX(0,AH14+Z15+AA15+AB15+Observaciones!$F14-AC15-AE15-AF15-Constantes!$E$26)</f>
        <v>0</v>
      </c>
      <c r="AH15" s="116">
        <f>AH14+Z15+AA15+AB15+Observaciones!$F14-AC15-AE15-AF15-AG15</f>
        <v>67.198887129069149</v>
      </c>
      <c r="AI15" s="116">
        <f>(Escenarios!$E$10*S15+Escenarios!$E$9*AE15)/(Escenarios!$E$11)</f>
        <v>1.3307948891766079</v>
      </c>
      <c r="AJ15" s="116">
        <f>(Escenarios!$E$9*AG15)/(Escenarios!$E$11)</f>
        <v>0</v>
      </c>
      <c r="AK15" s="116">
        <f>(Escenarios!$E$10*U15+Escenarios!$E$9*AC15)/(Escenarios!$E$11)</f>
        <v>1.9146975773738888</v>
      </c>
      <c r="AL15" s="118">
        <f t="shared" si="3"/>
        <v>58.628667196577368</v>
      </c>
      <c r="AM15" s="118">
        <f>MAX(0,(AL15-Constantes!$D$13)*(1-EXP(-Constantes!$D$23)))</f>
        <v>6.8236938736361677E-2</v>
      </c>
      <c r="AN15" s="118">
        <f>AJ15+W15*Escenarios!$E$10/Escenarios!$E$11+AM15</f>
        <v>0.32778580066627006</v>
      </c>
      <c r="AO15" s="118">
        <f>0.0526*AJ15*Observaciones!$F14^1.218</f>
        <v>0</v>
      </c>
      <c r="AP15" s="118">
        <f>AO15*Constantes!$E$40</f>
        <v>0</v>
      </c>
      <c r="AQ15" s="118">
        <f t="shared" si="4"/>
        <v>0</v>
      </c>
      <c r="AR15" s="15"/>
      <c r="AS15" s="72">
        <v>9</v>
      </c>
      <c r="AT15" s="145">
        <f>ETo!$I14*((1-Constantes!$F$19)*ETo!$K14+ETo!$L14)</f>
        <v>2.0106529446360857</v>
      </c>
      <c r="AU15" s="118">
        <f>MIN(AT15*Constantes!$F$17,0.8*(AX14+Observaciones!$F14-AV15-AW15-Constantes!$D$14))</f>
        <v>1.2428254706534652</v>
      </c>
      <c r="AV15" s="118">
        <f>IF(Observaciones!$F14&gt;0.05*Constantes!$F$18,((Observaciones!$F14-0.05*Constantes!$F$18)^2)/(Observaciones!$F14+0.95*Constantes!$F$18),0)</f>
        <v>0</v>
      </c>
      <c r="AW15" s="118">
        <f>MAX(0,AX14+Observaciones!$F14-AV15-Constantes!$D$13)</f>
        <v>2.0485377115622185</v>
      </c>
      <c r="AX15" s="118">
        <f>AX14+Observaciones!$F14-AV15-AU15-AW15-AY14</f>
        <v>47.218769820239451</v>
      </c>
      <c r="AY15" s="118">
        <f>MAX(0,(AX15-Constantes!$D$14)*(1-EXP(-Constantes!$D$22)))</f>
        <v>0.28868325052596777</v>
      </c>
      <c r="AZ15" s="116">
        <f>AZ14+(Entradas!$F$23*AW15-BA14)/(800*Entradas!$D$46)</f>
        <v>0</v>
      </c>
      <c r="BA15" s="116">
        <f>8000*Entradas!$D$47*AZ15/Constantes!$F$34</f>
        <v>0</v>
      </c>
      <c r="BB15" s="116">
        <f>AV15*Escenarios!$F$10/Escenarios!$F$9</f>
        <v>0</v>
      </c>
      <c r="BC15" s="116">
        <f>BA15*Escenarios!$F$10/Escenarios!$F$9</f>
        <v>0</v>
      </c>
      <c r="BD15" s="116">
        <f>Observaciones!$I14</f>
        <v>0</v>
      </c>
      <c r="BE15" s="116">
        <f>MAX(0,Constantes!$F$29/((BJ14+BB15+BC15+BD15+Observaciones!$F14)^2)+Entradas!$F$17)</f>
        <v>0.77265503323839679</v>
      </c>
      <c r="BF15" s="145">
        <f>IF(ETo!$D14&gt;0,ETo!$I14*((1-Entradas!$F$21)*ETo!$K14+ETo!$L14),0)</f>
        <v>1.9265563087205835</v>
      </c>
      <c r="BG15" s="116">
        <f>MIN(BF15*1,0.8*(BJ14+BB15+BC15+BD15+Observaciones!$F14-BE15-Constantes!$F$28))</f>
        <v>1.9265563087205835</v>
      </c>
      <c r="BH15" s="116">
        <f>Observaciones!$J14</f>
        <v>0</v>
      </c>
      <c r="BI15" s="116">
        <f>MAX(0,BJ14+BB15+BC15+BD15+Observaciones!$F14-BE15-BG15-BH15-Constantes!$F$26)</f>
        <v>0</v>
      </c>
      <c r="BJ15" s="116">
        <f>BJ14+BB15+BC15+BD15+Observaciones!$F14-BE15-BG15-BH15-BI15</f>
        <v>65.193437174436369</v>
      </c>
      <c r="BK15" s="116">
        <f>(Escenarios!$F$10*AU15+Escenarios!$F$9*BG15)/(Escenarios!$F$11)</f>
        <v>1.3795716382668888</v>
      </c>
      <c r="BL15" s="116">
        <f>(Escenarios!$F$9*BI15)/(Escenarios!$F$11)</f>
        <v>0</v>
      </c>
      <c r="BM15" s="116">
        <f>(Escenarios!$F$10*AW15+Escenarios!$F$9*BE15)/(Escenarios!$F$11)</f>
        <v>1.7933611758974541</v>
      </c>
      <c r="BN15" s="118">
        <f t="shared" si="5"/>
        <v>57.781770197324427</v>
      </c>
      <c r="BO15" s="118">
        <f>MAX(0,(BN15-Constantes!$D$13)*(1-EXP(-Constantes!$D$23)))</f>
        <v>6.2386993849661405E-2</v>
      </c>
      <c r="BP15" s="118">
        <f>BL15+AY15*Escenarios!$F$10/Escenarios!$F$11+BO15</f>
        <v>0.29333359427043565</v>
      </c>
      <c r="BQ15" s="118">
        <f>0.0526*BL15*Observaciones!$F14^1.218</f>
        <v>0</v>
      </c>
      <c r="BR15" s="118">
        <f>BQ15*Constantes!$F$40</f>
        <v>0</v>
      </c>
      <c r="BS15" s="118">
        <f t="shared" si="6"/>
        <v>0</v>
      </c>
      <c r="BT15" s="15"/>
      <c r="BU15" s="72">
        <v>9</v>
      </c>
      <c r="BV15" s="73">
        <f>0.0526*Observaciones!$F14^2.218</f>
        <v>0.90129028711731973</v>
      </c>
      <c r="BW15" s="73">
        <f>IF(Observaciones!$F14&gt;0.05*$CA$7,((Observaciones!$F14-0.05*$CA$7)^2)/(Observaciones!$F14+0.95*$CA$7),0)</f>
        <v>9.5607362379868999E-2</v>
      </c>
      <c r="BX15" s="73">
        <f>0.0526*BW15*Observaciones!$F14^1.218</f>
        <v>2.3936107524967155E-2</v>
      </c>
      <c r="BY15" s="27"/>
      <c r="BZ15" s="27"/>
      <c r="CA15" s="101"/>
      <c r="CB15" s="36"/>
    </row>
    <row r="16" spans="1:119" s="2" customFormat="1" ht="14.5" x14ac:dyDescent="0.35">
      <c r="B16" s="35"/>
      <c r="C16" s="72">
        <v>10</v>
      </c>
      <c r="D16" s="145">
        <f>ETo!$I15*((1-Constantes!$D$19)*ETo!$K15+ETo!$L15)</f>
        <v>2.0783879655398132</v>
      </c>
      <c r="E16" s="73">
        <f>MIN(D16*Constantes!$D$17,0.8*(H15+Observaciones!$F15-F16-G16-Constantes!$D$14))</f>
        <v>1.2959842591860533</v>
      </c>
      <c r="F16" s="73">
        <f>IF(Observaciones!$F15&gt;0.05*Constantes!$D$18,((Observaciones!$F15-0.05*Constantes!$D$18)^2)/(Observaciones!$F15+0.95*Constantes!$D$18),0)</f>
        <v>4.4488848363002854E-2</v>
      </c>
      <c r="G16" s="73">
        <f>MAX(0,H15+Observaciones!$F15-F16-Constantes!$D$13)</f>
        <v>4.0114407536811356</v>
      </c>
      <c r="H16" s="73">
        <f>H15+Observaciones!$F15-F16-E16-G16-I15</f>
        <v>47.165509265366239</v>
      </c>
      <c r="I16" s="73">
        <f>MAX(0,(H16-Constantes!$D$14)*(1-EXP(-Constantes!$D$22)))</f>
        <v>0.28794999672818061</v>
      </c>
      <c r="J16" s="73">
        <f t="shared" si="0"/>
        <v>63.504317445865453</v>
      </c>
      <c r="K16" s="73">
        <f>MAX(0,(J16-Constantes!$D$13)*(1-EXP(-Constantes!$D$23)))</f>
        <v>0.10191551508073604</v>
      </c>
      <c r="L16" s="73">
        <f t="shared" si="1"/>
        <v>0.43435436017191953</v>
      </c>
      <c r="M16" s="73">
        <f>0.0526*F16*Observaciones!$F15^1.218</f>
        <v>1.9077871744189928E-2</v>
      </c>
      <c r="N16" s="73">
        <f>M16*Constantes!$D$40</f>
        <v>8.9112930696835351E-5</v>
      </c>
      <c r="O16" s="73">
        <f t="shared" si="2"/>
        <v>20.516181916894773</v>
      </c>
      <c r="P16" s="15"/>
      <c r="Q16" s="117">
        <v>10</v>
      </c>
      <c r="R16" s="145">
        <f>ETo!$I15*((1-Constantes!$E$19)*ETo!$K15+ETo!$L15)</f>
        <v>2.0807031124072166</v>
      </c>
      <c r="S16" s="118">
        <f>MIN(R16*Constantes!$E$17,0.8*(V15+Observaciones!$F15-T16-U16-Constantes!$D$14))</f>
        <v>1.3050183216284705</v>
      </c>
      <c r="T16" s="118">
        <f>IF(Observaciones!$F15&gt;0.05*Constantes!$E$18,((Observaciones!$F15-0.05*Constantes!$E$18)^2)/(Observaciones!$F15+0.95*Constantes!$E$18),0)</f>
        <v>3.9362141796473453E-2</v>
      </c>
      <c r="U16" s="118">
        <f>MAX(0,V15+Observaciones!$F15-T16-Constantes!$D$13)</f>
        <v>4.0079346041372617</v>
      </c>
      <c r="V16" s="118">
        <f>V15+Observaciones!$F15-T16-S16-U16-W15</f>
        <v>47.156594054004962</v>
      </c>
      <c r="W16" s="118">
        <f>MAX(0,(V16-Constantes!$D$14)*(1-EXP(-Constantes!$D$22)))</f>
        <v>0.28782725837886575</v>
      </c>
      <c r="X16" s="116">
        <f>X15+(Entradas!$E$23*U16-Y15)/(800*Entradas!$D$46)</f>
        <v>0</v>
      </c>
      <c r="Y16" s="116">
        <f>8000*Entradas!$D$47*X16/Constantes!$E$34</f>
        <v>0</v>
      </c>
      <c r="Z16" s="116">
        <f>T16*Escenarios!$E$10/Escenarios!$E$9</f>
        <v>0.35425927616826108</v>
      </c>
      <c r="AA16" s="116">
        <f>Y16*Escenarios!$E$10/Escenarios!$E$9</f>
        <v>0</v>
      </c>
      <c r="AB16" s="116">
        <f>Observaciones!$I15</f>
        <v>0</v>
      </c>
      <c r="AC16" s="116">
        <f>MAX(0,Constantes!$E$29/((AH15+Z16+AA16+AB16+Observaciones!$F15)^2)+Entradas!$E$17)</f>
        <v>1.0814771941955807</v>
      </c>
      <c r="AD16" s="145">
        <f>IF(ETo!$D15&gt;0,ETo!$I15*((1-Entradas!$E$21)*ETo!$K15+ETo!$L15),0)</f>
        <v>1.9880972377110575</v>
      </c>
      <c r="AE16" s="116">
        <f>MIN(AD16*1,0.8*(AH15+Z16+AA16+AB16+Observaciones!$F15-AC16-Constantes!$E$28))</f>
        <v>1.9880972377110575</v>
      </c>
      <c r="AF16" s="116">
        <f>Observaciones!$J15</f>
        <v>0</v>
      </c>
      <c r="AG16" s="116">
        <f>MAX(0,AH15+Z16+AA16+AB16+Observaciones!$F15-AC16-AE16-AF16-Constantes!$E$26)</f>
        <v>0</v>
      </c>
      <c r="AH16" s="116">
        <f>AH15+Z16+AA16+AB16+Observaciones!$F15-AC16-AE16-AF16-AG16</f>
        <v>70.083571973330763</v>
      </c>
      <c r="AI16" s="116">
        <f>(Escenarios!$E$10*S16+Escenarios!$E$9*AE16)/(Escenarios!$E$11)</f>
        <v>1.3733262132367292</v>
      </c>
      <c r="AJ16" s="116">
        <f>(Escenarios!$E$9*AG16)/(Escenarios!$E$11)</f>
        <v>0</v>
      </c>
      <c r="AK16" s="116">
        <f>(Escenarios!$E$10*U16+Escenarios!$E$9*AC16)/(Escenarios!$E$11)</f>
        <v>3.7152888631430936</v>
      </c>
      <c r="AL16" s="118">
        <f t="shared" si="3"/>
        <v>62.2757191209841</v>
      </c>
      <c r="AM16" s="118">
        <f>MAX(0,(AL16-Constantes!$D$13)*(1-EXP(-Constantes!$D$23)))</f>
        <v>9.3428966545568079E-2</v>
      </c>
      <c r="AN16" s="118">
        <f>AJ16+W16*Escenarios!$E$10/Escenarios!$E$11+AM16</f>
        <v>0.35247349908654724</v>
      </c>
      <c r="AO16" s="118">
        <f>0.0526*AJ16*Observaciones!$F15^1.218</f>
        <v>0</v>
      </c>
      <c r="AP16" s="118">
        <f>AO16*Constantes!$E$40</f>
        <v>0</v>
      </c>
      <c r="AQ16" s="118">
        <f t="shared" si="4"/>
        <v>0</v>
      </c>
      <c r="AR16" s="15"/>
      <c r="AS16" s="72">
        <v>10</v>
      </c>
      <c r="AT16" s="145">
        <f>ETo!$I15*((1-Constantes!$F$19)*ETo!$K15+ETo!$L15)</f>
        <v>2.0749152452387065</v>
      </c>
      <c r="AU16" s="118">
        <f>MIN(AT16*Constantes!$F$17,0.8*(AX15+Observaciones!$F15-AV16-AW16-Constantes!$D$14))</f>
        <v>1.2825473053961498</v>
      </c>
      <c r="AV16" s="118">
        <f>IF(Observaciones!$F15&gt;0.05*Constantes!$F$18,((Observaciones!$F15-0.05*Constantes!$F$18)^2)/(Observaciones!$F15+0.95*Constantes!$F$18),0)</f>
        <v>4.5121412537538721E-2</v>
      </c>
      <c r="AW16" s="118">
        <f>MAX(0,AX15+Observaciones!$F15-AV16-Constantes!$D$13)</f>
        <v>4.0236484077019128</v>
      </c>
      <c r="AX16" s="118">
        <f>AX15+Observaciones!$F15-AV16-AU16-AW16-AY15</f>
        <v>47.178769444077879</v>
      </c>
      <c r="AY16" s="118">
        <f>MAX(0,(AX16-Constantes!$D$14)*(1-EXP(-Constantes!$D$22)))</f>
        <v>0.28813255352697459</v>
      </c>
      <c r="AZ16" s="116">
        <f>AZ15+(Entradas!$F$23*AW16-BA15)/(800*Entradas!$D$46)</f>
        <v>0</v>
      </c>
      <c r="BA16" s="116">
        <f>8000*Entradas!$D$47*AZ16/Constantes!$F$34</f>
        <v>0</v>
      </c>
      <c r="BB16" s="116">
        <f>AV16*Escenarios!$F$10/Escenarios!$F$9</f>
        <v>0.18048565015015489</v>
      </c>
      <c r="BC16" s="116">
        <f>BA16*Escenarios!$F$10/Escenarios!$F$9</f>
        <v>0</v>
      </c>
      <c r="BD16" s="116">
        <f>Observaciones!$I15</f>
        <v>0</v>
      </c>
      <c r="BE16" s="116">
        <f>MAX(0,Constantes!$F$29/((BJ15+BB16+BC16+BD16+Observaciones!$F15)^2)+Entradas!$F$17)</f>
        <v>0.96185364288197839</v>
      </c>
      <c r="BF16" s="145">
        <f>IF(ETo!$D15&gt;0,ETo!$I15*((1-Entradas!$F$21)*ETo!$K15+ETo!$L15),0)</f>
        <v>1.9880972377110575</v>
      </c>
      <c r="BG16" s="116">
        <f>MIN(BF16*1,0.8*(BJ15+BB16+BC16+BD16+Observaciones!$F15-BE16-Constantes!$F$28))</f>
        <v>1.9880972377110575</v>
      </c>
      <c r="BH16" s="116">
        <f>Observaciones!$J15</f>
        <v>0</v>
      </c>
      <c r="BI16" s="116">
        <f>MAX(0,BJ15+BB16+BC16+BD16+Observaciones!$F15-BE16-BG16-BH16-Constantes!$F$26)</f>
        <v>0</v>
      </c>
      <c r="BJ16" s="116">
        <f>BJ15+BB16+BC16+BD16+Observaciones!$F15-BE16-BG16-BH16-BI16</f>
        <v>68.023971943993487</v>
      </c>
      <c r="BK16" s="116">
        <f>(Escenarios!$F$10*AU16+Escenarios!$F$9*BG16)/(Escenarios!$F$11)</f>
        <v>1.4236572918591315</v>
      </c>
      <c r="BL16" s="116">
        <f>(Escenarios!$F$9*BI16)/(Escenarios!$F$11)</f>
        <v>0</v>
      </c>
      <c r="BM16" s="116">
        <f>(Escenarios!$F$10*AW16+Escenarios!$F$9*BE16)/(Escenarios!$F$11)</f>
        <v>3.411289454737926</v>
      </c>
      <c r="BN16" s="118">
        <f t="shared" si="5"/>
        <v>61.130672658212688</v>
      </c>
      <c r="BO16" s="118">
        <f>MAX(0,(BN16-Constantes!$D$13)*(1-EXP(-Constantes!$D$23)))</f>
        <v>8.5519552879168681E-2</v>
      </c>
      <c r="BP16" s="118">
        <f>BL16+AY16*Escenarios!$F$10/Escenarios!$F$11+BO16</f>
        <v>0.31602559570074834</v>
      </c>
      <c r="BQ16" s="118">
        <f>0.0526*BL16*Observaciones!$F15^1.218</f>
        <v>0</v>
      </c>
      <c r="BR16" s="118">
        <f>BQ16*Constantes!$F$40</f>
        <v>0</v>
      </c>
      <c r="BS16" s="118">
        <f t="shared" si="6"/>
        <v>0</v>
      </c>
      <c r="BT16" s="15"/>
      <c r="BU16" s="72">
        <v>10</v>
      </c>
      <c r="BV16" s="73">
        <f>0.0526*Observaciones!$F15^2.218</f>
        <v>2.40141261683701</v>
      </c>
      <c r="BW16" s="73">
        <f>IF(Observaciones!$F15&gt;0.05*$CA$7,((Observaciones!$F15-0.05*$CA$7)^2)/(Observaciones!$F15+0.95*$CA$7),0)</f>
        <v>0.38859907062598614</v>
      </c>
      <c r="BX16" s="73">
        <f>0.0526*BW16*Observaciones!$F15^1.218</f>
        <v>0.16664048412363916</v>
      </c>
      <c r="BY16" s="27"/>
      <c r="BZ16" s="27"/>
      <c r="CA16" s="101"/>
      <c r="CB16" s="36"/>
    </row>
    <row r="17" spans="2:80" s="2" customFormat="1" ht="14.5" x14ac:dyDescent="0.35">
      <c r="B17" s="35"/>
      <c r="C17" s="72">
        <v>11</v>
      </c>
      <c r="D17" s="145">
        <f>ETo!$I16*((1-Constantes!$D$19)*ETo!$K16+ETo!$L16)</f>
        <v>1.9652801562288675</v>
      </c>
      <c r="E17" s="73">
        <f>MIN(D17*Constantes!$D$17,0.8*(H16+Observaciones!$F16-F17-G17-Constantes!$D$14))</f>
        <v>1.2254555884621874</v>
      </c>
      <c r="F17" s="73">
        <f>IF(Observaciones!$F16&gt;0.05*Constantes!$D$18,((Observaciones!$F16-0.05*Constantes!$D$18)^2)/(Observaciones!$F16+0.95*Constantes!$D$18),0)</f>
        <v>3.1909790764782784</v>
      </c>
      <c r="G17" s="73">
        <f>MAX(0,H16+Observaciones!$F16-F17-Constantes!$D$13)</f>
        <v>16.124530188887974</v>
      </c>
      <c r="H17" s="73">
        <f>H16+Observaciones!$F16-F17-E17-G17-I16</f>
        <v>47.23659441480963</v>
      </c>
      <c r="I17" s="73">
        <f>MAX(0,(H17-Constantes!$D$14)*(1-EXP(-Constantes!$D$22)))</f>
        <v>0.28892864698670151</v>
      </c>
      <c r="J17" s="73">
        <f t="shared" si="0"/>
        <v>79.526932119672693</v>
      </c>
      <c r="K17" s="73">
        <f>MAX(0,(J17-Constantes!$D$13)*(1-EXP(-Constantes!$D$23)))</f>
        <v>0.21259179905067466</v>
      </c>
      <c r="L17" s="73">
        <f t="shared" si="1"/>
        <v>3.6924995225156545</v>
      </c>
      <c r="M17" s="73">
        <f>0.0526*F17*Observaciones!$F16^1.218</f>
        <v>6.8053094339023694</v>
      </c>
      <c r="N17" s="73">
        <f>M17*Constantes!$D$40</f>
        <v>3.1787668775923622E-2</v>
      </c>
      <c r="O17" s="73">
        <f t="shared" si="2"/>
        <v>860.87130362760558</v>
      </c>
      <c r="P17" s="15"/>
      <c r="Q17" s="117">
        <v>11</v>
      </c>
      <c r="R17" s="145">
        <f>ETo!$I16*((1-Constantes!$E$19)*ETo!$K16+ETo!$L16)</f>
        <v>1.9674671344231953</v>
      </c>
      <c r="S17" s="118">
        <f>MIN(R17*Constantes!$E$17,0.8*(V16+Observaciones!$F16-T17-U17-Constantes!$D$14))</f>
        <v>1.2339966438814223</v>
      </c>
      <c r="T17" s="118">
        <f>IF(Observaciones!$F16&gt;0.05*Constantes!$E$18,((Observaciones!$F16-0.05*Constantes!$E$18)^2)/(Observaciones!$F16+0.95*Constantes!$E$18),0)</f>
        <v>3.0995934474167099</v>
      </c>
      <c r="U17" s="118">
        <f>MAX(0,V16+Observaciones!$F16-T17-Constantes!$D$13)</f>
        <v>16.207000606588252</v>
      </c>
      <c r="V17" s="118">
        <f>V16+Observaciones!$F16-T17-S17-U17-W16</f>
        <v>47.228176097739706</v>
      </c>
      <c r="W17" s="118">
        <f>MAX(0,(V17-Constantes!$D$14)*(1-EXP(-Constantes!$D$22)))</f>
        <v>0.28881274952793123</v>
      </c>
      <c r="X17" s="116">
        <f>X16+(Entradas!$E$23*U17-Y16)/(800*Entradas!$D$46)</f>
        <v>0</v>
      </c>
      <c r="Y17" s="116">
        <f>8000*Entradas!$D$47*X17/Constantes!$E$34</f>
        <v>0</v>
      </c>
      <c r="Z17" s="116">
        <f>T17*Escenarios!$E$10/Escenarios!$E$9</f>
        <v>27.896341026750388</v>
      </c>
      <c r="AA17" s="116">
        <f>Y17*Escenarios!$E$10/Escenarios!$E$9</f>
        <v>0</v>
      </c>
      <c r="AB17" s="116">
        <f>Observaciones!$I16</f>
        <v>0</v>
      </c>
      <c r="AC17" s="116">
        <f>MAX(0,Constantes!$E$29/((AH16+Z17+AA17+AB17+Observaciones!$F16)^2)+Entradas!$E$17)</f>
        <v>2.2735327681621706</v>
      </c>
      <c r="AD17" s="145">
        <f>IF(ETo!$D16&gt;0,ETo!$I16*((1-Entradas!$E$21)*ETo!$K16+ETo!$L16),0)</f>
        <v>1.879988006650086</v>
      </c>
      <c r="AE17" s="116">
        <f>MIN(AD17*1,0.8*(AH16+Z17+AA17+AB17+Observaciones!$F16-AC17-Constantes!$E$28))</f>
        <v>1.879988006650086</v>
      </c>
      <c r="AF17" s="116">
        <f>Observaciones!$J16</f>
        <v>0</v>
      </c>
      <c r="AG17" s="116">
        <f>MAX(0,AH16+Z17+AA17+AB17+Observaciones!$F16-AC17-AE17-AF17-Constantes!$E$26)</f>
        <v>0</v>
      </c>
      <c r="AH17" s="116">
        <f>AH16+Z17+AA17+AB17+Observaciones!$F16-AC17-AE17-AF17-AG17</f>
        <v>114.72639222526891</v>
      </c>
      <c r="AI17" s="116">
        <f>(Escenarios!$E$10*S17+Escenarios!$E$9*AE17)/(Escenarios!$E$11)</f>
        <v>1.2985957801582888</v>
      </c>
      <c r="AJ17" s="116">
        <f>(Escenarios!$E$9*AG17)/(Escenarios!$E$11)</f>
        <v>0</v>
      </c>
      <c r="AK17" s="116">
        <f>(Escenarios!$E$10*U17+Escenarios!$E$9*AC17)/(Escenarios!$E$11)</f>
        <v>14.813653822745646</v>
      </c>
      <c r="AL17" s="118">
        <f t="shared" si="3"/>
        <v>76.995943977184169</v>
      </c>
      <c r="AM17" s="118">
        <f>MAX(0,(AL17-Constantes!$D$13)*(1-EXP(-Constantes!$D$23)))</f>
        <v>0.19510898690762721</v>
      </c>
      <c r="AN17" s="118">
        <f>AJ17+W17*Escenarios!$E$10/Escenarios!$E$11+AM17</f>
        <v>0.45504046148276533</v>
      </c>
      <c r="AO17" s="118">
        <f>0.0526*AJ17*Observaciones!$F16^1.218</f>
        <v>0</v>
      </c>
      <c r="AP17" s="118">
        <f>AO17*Constantes!$E$40</f>
        <v>0</v>
      </c>
      <c r="AQ17" s="118">
        <f t="shared" si="4"/>
        <v>0</v>
      </c>
      <c r="AR17" s="15"/>
      <c r="AS17" s="72">
        <v>11</v>
      </c>
      <c r="AT17" s="145">
        <f>ETo!$I16*((1-Constantes!$F$19)*ETo!$K16+ETo!$L16)</f>
        <v>1.9619996889373759</v>
      </c>
      <c r="AU17" s="118">
        <f>MIN(AT17*Constantes!$F$17,0.8*(AX16+Observaciones!$F16-AV17-AW17-Constantes!$D$14))</f>
        <v>1.2127519039676358</v>
      </c>
      <c r="AV17" s="118">
        <f>IF(Observaciones!$F16&gt;0.05*Constantes!$F$18,((Observaciones!$F16-0.05*Constantes!$F$18)^2)/(Observaciones!$F16+0.95*Constantes!$F$18),0)</f>
        <v>3.2019713125229807</v>
      </c>
      <c r="AW17" s="118">
        <f>MAX(0,AX16+Observaciones!$F16-AV17-Constantes!$D$13)</f>
        <v>16.126798131554892</v>
      </c>
      <c r="AX17" s="118">
        <f>AX16+Observaciones!$F16-AV17-AU17-AW17-AY16</f>
        <v>47.249115542505386</v>
      </c>
      <c r="AY17" s="118">
        <f>MAX(0,(AX17-Constantes!$D$14)*(1-EXP(-Constantes!$D$22)))</f>
        <v>0.28910102905176532</v>
      </c>
      <c r="AZ17" s="116">
        <f>AZ16+(Entradas!$F$23*AW17-BA16)/(800*Entradas!$D$46)</f>
        <v>0</v>
      </c>
      <c r="BA17" s="116">
        <f>8000*Entradas!$D$47*AZ17/Constantes!$F$34</f>
        <v>0</v>
      </c>
      <c r="BB17" s="116">
        <f>AV17*Escenarios!$F$10/Escenarios!$F$9</f>
        <v>12.807885250091923</v>
      </c>
      <c r="BC17" s="116">
        <f>BA17*Escenarios!$F$10/Escenarios!$F$9</f>
        <v>0</v>
      </c>
      <c r="BD17" s="116">
        <f>Observaciones!$I16</f>
        <v>0</v>
      </c>
      <c r="BE17" s="116">
        <f>MAX(0,Constantes!$F$29/((BJ16+BB17+BC17+BD17+Observaciones!$F16)^2)+Entradas!$F$17)</f>
        <v>2.0079831682532809</v>
      </c>
      <c r="BF17" s="145">
        <f>IF(ETo!$D16&gt;0,ETo!$I16*((1-Entradas!$F$21)*ETo!$K16+ETo!$L16),0)</f>
        <v>1.879988006650086</v>
      </c>
      <c r="BG17" s="116">
        <f>MIN(BF17*1,0.8*(BJ16+BB17+BC17+BD17+Observaciones!$F16-BE17-Constantes!$F$28))</f>
        <v>1.879988006650086</v>
      </c>
      <c r="BH17" s="116">
        <f>Observaciones!$J16</f>
        <v>0</v>
      </c>
      <c r="BI17" s="116">
        <f>MAX(0,BJ16+BB17+BC17+BD17+Observaciones!$F16-BE17-BG17-BH17-Constantes!$F$26)</f>
        <v>0</v>
      </c>
      <c r="BJ17" s="116">
        <f>BJ16+BB17+BC17+BD17+Observaciones!$F16-BE17-BG17-BH17-BI17</f>
        <v>97.843886019182065</v>
      </c>
      <c r="BK17" s="116">
        <f>(Escenarios!$F$10*AU17+Escenarios!$F$9*BG17)/(Escenarios!$F$11)</f>
        <v>1.3461991245041258</v>
      </c>
      <c r="BL17" s="116">
        <f>(Escenarios!$F$9*BI17)/(Escenarios!$F$11)</f>
        <v>0</v>
      </c>
      <c r="BM17" s="116">
        <f>(Escenarios!$F$10*AW17+Escenarios!$F$9*BE17)/(Escenarios!$F$11)</f>
        <v>13.30303513889457</v>
      </c>
      <c r="BN17" s="118">
        <f t="shared" si="5"/>
        <v>74.348188244228098</v>
      </c>
      <c r="BO17" s="118">
        <f>MAX(0,(BN17-Constantes!$D$13)*(1-EXP(-Constantes!$D$23)))</f>
        <v>0.17681960210061887</v>
      </c>
      <c r="BP17" s="118">
        <f>BL17+AY17*Escenarios!$F$10/Escenarios!$F$11+BO17</f>
        <v>0.40810042534203111</v>
      </c>
      <c r="BQ17" s="118">
        <f>0.0526*BL17*Observaciones!$F16^1.218</f>
        <v>0</v>
      </c>
      <c r="BR17" s="118">
        <f>BQ17*Constantes!$F$40</f>
        <v>0</v>
      </c>
      <c r="BS17" s="118">
        <f t="shared" si="6"/>
        <v>0</v>
      </c>
      <c r="BT17" s="15"/>
      <c r="BU17" s="72">
        <v>11</v>
      </c>
      <c r="BV17" s="73">
        <f>0.0526*Observaciones!$F16^2.218</f>
        <v>44.572829767825546</v>
      </c>
      <c r="BW17" s="73">
        <f>IF(Observaciones!$F16&gt;0.05*$CA$7,((Observaciones!$F16-0.05*$CA$7)^2)/(Observaciones!$F16+0.95*$CA$7),0)</f>
        <v>6.8287761026672928</v>
      </c>
      <c r="BX17" s="73">
        <f>0.0526*BW17*Observaciones!$F16^1.218</f>
        <v>14.563534676879643</v>
      </c>
      <c r="BY17" s="27"/>
      <c r="BZ17" s="27"/>
      <c r="CA17" s="101"/>
      <c r="CB17" s="36"/>
    </row>
    <row r="18" spans="2:80" s="2" customFormat="1" ht="14.5" x14ac:dyDescent="0.35">
      <c r="B18" s="35"/>
      <c r="C18" s="72">
        <v>12</v>
      </c>
      <c r="D18" s="145">
        <f>ETo!$I17*((1-Constantes!$D$19)*ETo!$K17+ETo!$L17)</f>
        <v>1.9489508337978227</v>
      </c>
      <c r="E18" s="73">
        <f>MIN(D18*Constantes!$D$17,0.8*(H17+Observaciones!$F17-F18-G18-Constantes!$D$14))</f>
        <v>1.2152733966940055</v>
      </c>
      <c r="F18" s="73">
        <f>IF(Observaciones!$F17&gt;0.05*Constantes!$D$18,((Observaciones!$F17-0.05*Constantes!$D$18)^2)/(Observaciones!$F17+0.95*Constantes!$D$18),0)</f>
        <v>0</v>
      </c>
      <c r="G18" s="73">
        <f>MAX(0,H17+Observaciones!$F17-F18-Constantes!$D$13)</f>
        <v>0</v>
      </c>
      <c r="H18" s="73">
        <f>H17+Observaciones!$F17-F18-E18-G18-I17</f>
        <v>45.732392371128924</v>
      </c>
      <c r="I18" s="73">
        <f>MAX(0,(H18-Constantes!$D$14)*(1-EXP(-Constantes!$D$22)))</f>
        <v>0.26821985294965617</v>
      </c>
      <c r="J18" s="73">
        <f t="shared" si="0"/>
        <v>79.314340320622023</v>
      </c>
      <c r="K18" s="73">
        <f>MAX(0,(J18-Constantes!$D$13)*(1-EXP(-Constantes!$D$23)))</f>
        <v>0.21112332022868341</v>
      </c>
      <c r="L18" s="73">
        <f t="shared" si="1"/>
        <v>0.47934317317833958</v>
      </c>
      <c r="M18" s="73">
        <f>0.0526*F18*Observaciones!$F17^1.218</f>
        <v>0</v>
      </c>
      <c r="N18" s="73">
        <f>M18*Constantes!$D$40</f>
        <v>0</v>
      </c>
      <c r="O18" s="73">
        <f t="shared" si="2"/>
        <v>0</v>
      </c>
      <c r="P18" s="15"/>
      <c r="Q18" s="117">
        <v>12</v>
      </c>
      <c r="R18" s="145">
        <f>ETo!$I17*((1-Constantes!$E$19)*ETo!$K17+ETo!$L17)</f>
        <v>1.9511190701111938</v>
      </c>
      <c r="S18" s="118">
        <f>MIN(R18*Constantes!$E$17,0.8*(V17+Observaciones!$F17-T18-U18-Constantes!$D$14))</f>
        <v>1.2237431274988566</v>
      </c>
      <c r="T18" s="118">
        <f>IF(Observaciones!$F17&gt;0.05*Constantes!$E$18,((Observaciones!$F17-0.05*Constantes!$E$18)^2)/(Observaciones!$F17+0.95*Constantes!$E$18),0)</f>
        <v>0</v>
      </c>
      <c r="U18" s="118">
        <f>MAX(0,V17+Observaciones!$F17-T18-Constantes!$D$13)</f>
        <v>0</v>
      </c>
      <c r="V18" s="118">
        <f>V17+Observaciones!$F17-T18-S18-U18-W17</f>
        <v>45.715620220712921</v>
      </c>
      <c r="W18" s="118">
        <f>MAX(0,(V18-Constantes!$D$14)*(1-EXP(-Constantes!$D$22)))</f>
        <v>0.26798894579859728</v>
      </c>
      <c r="X18" s="116">
        <f>X17+(Entradas!$E$23*U18-Y17)/(800*Entradas!$D$46)</f>
        <v>0</v>
      </c>
      <c r="Y18" s="116">
        <f>8000*Entradas!$D$47*X18/Constantes!$E$34</f>
        <v>0</v>
      </c>
      <c r="Z18" s="116">
        <f>T18*Escenarios!$E$10/Escenarios!$E$9</f>
        <v>0</v>
      </c>
      <c r="AA18" s="116">
        <f>Y18*Escenarios!$E$10/Escenarios!$E$9</f>
        <v>0</v>
      </c>
      <c r="AB18" s="116">
        <f>Observaciones!$I17</f>
        <v>0</v>
      </c>
      <c r="AC18" s="116">
        <f>MAX(0,Constantes!$E$29/((AH17+Z18+AA18+AB18+Observaciones!$F17)^2)+Entradas!$E$17)</f>
        <v>2.2199789667232812</v>
      </c>
      <c r="AD18" s="145">
        <f>IF(ETo!$D17&gt;0,ETo!$I17*((1-Entradas!$E$21)*ETo!$K17+ETo!$L17),0)</f>
        <v>1.8643896175763437</v>
      </c>
      <c r="AE18" s="116">
        <f>MIN(AD18*1,0.8*(AH17+Z18+AA18+AB18+Observaciones!$F17-AC18-Constantes!$E$28))</f>
        <v>1.8643896175763437</v>
      </c>
      <c r="AF18" s="116">
        <f>Observaciones!$J17</f>
        <v>0</v>
      </c>
      <c r="AG18" s="116">
        <f>MAX(0,AH17+Z18+AA18+AB18+Observaciones!$F17-AC18-AE18-AF18-Constantes!$E$26)</f>
        <v>0</v>
      </c>
      <c r="AH18" s="116">
        <f>AH17+Z18+AA18+AB18+Observaciones!$F17-AC18-AE18-AF18-AG18</f>
        <v>110.64202364096928</v>
      </c>
      <c r="AI18" s="116">
        <f>(Escenarios!$E$10*S18+Escenarios!$E$9*AE18)/(Escenarios!$E$11)</f>
        <v>1.2878077765066052</v>
      </c>
      <c r="AJ18" s="116">
        <f>(Escenarios!$E$9*AG18)/(Escenarios!$E$11)</f>
        <v>0</v>
      </c>
      <c r="AK18" s="116">
        <f>(Escenarios!$E$10*U18+Escenarios!$E$9*AC18)/(Escenarios!$E$11)</f>
        <v>0.22199789667232814</v>
      </c>
      <c r="AL18" s="118">
        <f t="shared" si="3"/>
        <v>77.022832886948876</v>
      </c>
      <c r="AM18" s="118">
        <f>MAX(0,(AL18-Constantes!$D$13)*(1-EXP(-Constantes!$D$23)))</f>
        <v>0.19529472217452007</v>
      </c>
      <c r="AN18" s="118">
        <f>AJ18+W18*Escenarios!$E$10/Escenarios!$E$11+AM18</f>
        <v>0.43648477339325764</v>
      </c>
      <c r="AO18" s="118">
        <f>0.0526*AJ18*Observaciones!$F17^1.218</f>
        <v>0</v>
      </c>
      <c r="AP18" s="118">
        <f>AO18*Constantes!$E$40</f>
        <v>0</v>
      </c>
      <c r="AQ18" s="118">
        <f t="shared" si="4"/>
        <v>0</v>
      </c>
      <c r="AR18" s="15"/>
      <c r="AS18" s="72">
        <v>12</v>
      </c>
      <c r="AT18" s="145">
        <f>ETo!$I17*((1-Constantes!$F$19)*ETo!$K17+ETo!$L17)</f>
        <v>1.9456984793277654</v>
      </c>
      <c r="AU18" s="118">
        <f>MIN(AT18*Constantes!$F$17,0.8*(AX17+Observaciones!$F17-AV18-AW18-Constantes!$D$14))</f>
        <v>1.2026757948313813</v>
      </c>
      <c r="AV18" s="118">
        <f>IF(Observaciones!$F17&gt;0.05*Constantes!$F$18,((Observaciones!$F17-0.05*Constantes!$F$18)^2)/(Observaciones!$F17+0.95*Constantes!$F$18),0)</f>
        <v>0</v>
      </c>
      <c r="AW18" s="118">
        <f>MAX(0,AX17+Observaciones!$F17-AV18-Constantes!$D$13)</f>
        <v>0</v>
      </c>
      <c r="AX18" s="118">
        <f>AX17+Observaciones!$F17-AV18-AU18-AW18-AY17</f>
        <v>45.757338718622243</v>
      </c>
      <c r="AY18" s="118">
        <f>MAX(0,(AX18-Constantes!$D$14)*(1-EXP(-Constantes!$D$22)))</f>
        <v>0.26856329668740808</v>
      </c>
      <c r="AZ18" s="116">
        <f>AZ17+(Entradas!$F$23*AW18-BA17)/(800*Entradas!$D$46)</f>
        <v>0</v>
      </c>
      <c r="BA18" s="116">
        <f>8000*Entradas!$D$47*AZ18/Constantes!$F$34</f>
        <v>0</v>
      </c>
      <c r="BB18" s="116">
        <f>AV18*Escenarios!$F$10/Escenarios!$F$9</f>
        <v>0</v>
      </c>
      <c r="BC18" s="116">
        <f>BA18*Escenarios!$F$10/Escenarios!$F$9</f>
        <v>0</v>
      </c>
      <c r="BD18" s="116">
        <f>Observaciones!$I17</f>
        <v>0</v>
      </c>
      <c r="BE18" s="116">
        <f>MAX(0,Constantes!$F$29/((BJ17+BB18+BC18+BD18+Observaciones!$F17)^2)+Entradas!$F$17)</f>
        <v>1.9275782811298696</v>
      </c>
      <c r="BF18" s="145">
        <f>IF(ETo!$D17&gt;0,ETo!$I17*((1-Entradas!$F$21)*ETo!$K17+ETo!$L17),0)</f>
        <v>1.8643896175763437</v>
      </c>
      <c r="BG18" s="116">
        <f>MIN(BF18*1,0.8*(BJ17+BB18+BC18+BD18+Observaciones!$F17-BE18-Constantes!$F$28))</f>
        <v>1.8643896175763437</v>
      </c>
      <c r="BH18" s="116">
        <f>Observaciones!$J17</f>
        <v>0</v>
      </c>
      <c r="BI18" s="116">
        <f>MAX(0,BJ17+BB18+BC18+BD18+Observaciones!$F17-BE18-BG18-BH18-Constantes!$F$26)</f>
        <v>0</v>
      </c>
      <c r="BJ18" s="116">
        <f>BJ17+BB18+BC18+BD18+Observaciones!$F17-BE18-BG18-BH18-BI18</f>
        <v>94.051918120475847</v>
      </c>
      <c r="BK18" s="116">
        <f>(Escenarios!$F$10*AU18+Escenarios!$F$9*BG18)/(Escenarios!$F$11)</f>
        <v>1.3350185593803738</v>
      </c>
      <c r="BL18" s="116">
        <f>(Escenarios!$F$9*BI18)/(Escenarios!$F$11)</f>
        <v>0</v>
      </c>
      <c r="BM18" s="116">
        <f>(Escenarios!$F$10*AW18+Escenarios!$F$9*BE18)/(Escenarios!$F$11)</f>
        <v>0.38551565622597395</v>
      </c>
      <c r="BN18" s="118">
        <f t="shared" si="5"/>
        <v>74.556884298353452</v>
      </c>
      <c r="BO18" s="118">
        <f>MAX(0,(BN18-Constantes!$D$13)*(1-EXP(-Constantes!$D$23)))</f>
        <v>0.17826117104676237</v>
      </c>
      <c r="BP18" s="118">
        <f>BL18+AY18*Escenarios!$F$10/Escenarios!$F$11+BO18</f>
        <v>0.3931118083966888</v>
      </c>
      <c r="BQ18" s="118">
        <f>0.0526*BL18*Observaciones!$F17^1.218</f>
        <v>0</v>
      </c>
      <c r="BR18" s="118">
        <f>BQ18*Constantes!$F$40</f>
        <v>0</v>
      </c>
      <c r="BS18" s="118">
        <f t="shared" si="6"/>
        <v>0</v>
      </c>
      <c r="BT18" s="15"/>
      <c r="BU18" s="72">
        <v>12</v>
      </c>
      <c r="BV18" s="73">
        <f>0.0526*Observaciones!$F17^2.218</f>
        <v>0</v>
      </c>
      <c r="BW18" s="73">
        <f>IF(Observaciones!$F17&gt;0.05*$CA$7,((Observaciones!$F17-0.05*$CA$7)^2)/(Observaciones!$F17+0.95*$CA$7),0)</f>
        <v>0</v>
      </c>
      <c r="BX18" s="73">
        <f>0.0526*BW18*Observaciones!$F17^1.218</f>
        <v>0</v>
      </c>
      <c r="BY18" s="27"/>
      <c r="BZ18" s="27"/>
      <c r="CA18" s="101"/>
      <c r="CB18" s="36"/>
    </row>
    <row r="19" spans="2:80" s="2" customFormat="1" ht="14.5" x14ac:dyDescent="0.35">
      <c r="B19" s="35"/>
      <c r="C19" s="72">
        <v>13</v>
      </c>
      <c r="D19" s="145">
        <f>ETo!$I18*((1-Constantes!$D$19)*ETo!$K18+ETo!$L18)</f>
        <v>2.0240443403633077</v>
      </c>
      <c r="E19" s="73">
        <f>MIN(D19*Constantes!$D$17,0.8*(H18+Observaciones!$F18-F19-G19-Constantes!$D$14))</f>
        <v>1.2620981493819265</v>
      </c>
      <c r="F19" s="73">
        <f>IF(Observaciones!$F18&gt;0.05*Constantes!$D$18,((Observaciones!$F18-0.05*Constantes!$D$18)^2)/(Observaciones!$F18+0.95*Constantes!$D$18),0)</f>
        <v>0</v>
      </c>
      <c r="G19" s="73">
        <f>MAX(0,H18+Observaciones!$F18-F19-Constantes!$D$13)</f>
        <v>0</v>
      </c>
      <c r="H19" s="73">
        <f>H18+Observaciones!$F18-F19-E19-G19-I18</f>
        <v>44.202074368797341</v>
      </c>
      <c r="I19" s="73">
        <f>MAX(0,(H19-Constantes!$D$14)*(1-EXP(-Constantes!$D$22)))</f>
        <v>0.24715151279242506</v>
      </c>
      <c r="J19" s="73">
        <f t="shared" si="0"/>
        <v>79.103217000393343</v>
      </c>
      <c r="K19" s="73">
        <f>MAX(0,(J19-Constantes!$D$13)*(1-EXP(-Constantes!$D$23)))</f>
        <v>0.2096649849308557</v>
      </c>
      <c r="L19" s="73">
        <f t="shared" si="1"/>
        <v>0.45681649772328076</v>
      </c>
      <c r="M19" s="73">
        <f>0.0526*F19*Observaciones!$F18^1.218</f>
        <v>0</v>
      </c>
      <c r="N19" s="73">
        <f>M19*Constantes!$D$40</f>
        <v>0</v>
      </c>
      <c r="O19" s="73">
        <f t="shared" si="2"/>
        <v>0</v>
      </c>
      <c r="P19" s="15"/>
      <c r="Q19" s="117">
        <v>13</v>
      </c>
      <c r="R19" s="145">
        <f>ETo!$I18*((1-Constantes!$E$19)*ETo!$K18+ETo!$L18)</f>
        <v>2.0262985341741753</v>
      </c>
      <c r="S19" s="118">
        <f>MIN(R19*Constantes!$E$17,0.8*(V18+Observaciones!$F18-T19-U19-Constantes!$D$14))</f>
        <v>1.2708957353972961</v>
      </c>
      <c r="T19" s="118">
        <f>IF(Observaciones!$F18&gt;0.05*Constantes!$E$18,((Observaciones!$F18-0.05*Constantes!$E$18)^2)/(Observaciones!$F18+0.95*Constantes!$E$18),0)</f>
        <v>0</v>
      </c>
      <c r="U19" s="118">
        <f>MAX(0,V18+Observaciones!$F18-T19-Constantes!$D$13)</f>
        <v>0</v>
      </c>
      <c r="V19" s="118">
        <f>V18+Observaciones!$F18-T19-S19-U19-W18</f>
        <v>44.176735539517026</v>
      </c>
      <c r="W19" s="118">
        <f>MAX(0,(V19-Constantes!$D$14)*(1-EXP(-Constantes!$D$22)))</f>
        <v>0.24680266564193065</v>
      </c>
      <c r="X19" s="116">
        <f>X18+(Entradas!$E$23*U19-Y18)/(800*Entradas!$D$46)</f>
        <v>0</v>
      </c>
      <c r="Y19" s="116">
        <f>8000*Entradas!$D$47*X19/Constantes!$E$34</f>
        <v>0</v>
      </c>
      <c r="Z19" s="116">
        <f>T19*Escenarios!$E$10/Escenarios!$E$9</f>
        <v>0</v>
      </c>
      <c r="AA19" s="116">
        <f>Y19*Escenarios!$E$10/Escenarios!$E$9</f>
        <v>0</v>
      </c>
      <c r="AB19" s="116">
        <f>Observaciones!$I18</f>
        <v>0</v>
      </c>
      <c r="AC19" s="116">
        <f>MAX(0,Constantes!$E$29/((AH18+Z19+AA19+AB19+Observaciones!$F18)^2)+Entradas!$E$17)</f>
        <v>2.1613267984542635</v>
      </c>
      <c r="AD19" s="145">
        <f>IF(ETo!$D18&gt;0,ETo!$I18*((1-Entradas!$E$21)*ETo!$K18+ETo!$L18),0)</f>
        <v>1.93613078173945</v>
      </c>
      <c r="AE19" s="116">
        <f>MIN(AD19*1,0.8*(AH18+Z19+AA19+AB19+Observaciones!$F18-AC19-Constantes!$E$28))</f>
        <v>1.93613078173945</v>
      </c>
      <c r="AF19" s="116">
        <f>Observaciones!$J18</f>
        <v>0</v>
      </c>
      <c r="AG19" s="116">
        <f>MAX(0,AH18+Z19+AA19+AB19+Observaciones!$F18-AC19-AE19-AF19-Constantes!$E$26)</f>
        <v>0</v>
      </c>
      <c r="AH19" s="116">
        <f>AH18+Z19+AA19+AB19+Observaciones!$F18-AC19-AE19-AF19-AG19</f>
        <v>106.54456606077557</v>
      </c>
      <c r="AI19" s="116">
        <f>(Escenarios!$E$10*S19+Escenarios!$E$9*AE19)/(Escenarios!$E$11)</f>
        <v>1.3374192400315115</v>
      </c>
      <c r="AJ19" s="116">
        <f>(Escenarios!$E$9*AG19)/(Escenarios!$E$11)</f>
        <v>0</v>
      </c>
      <c r="AK19" s="116">
        <f>(Escenarios!$E$10*U19+Escenarios!$E$9*AC19)/(Escenarios!$E$11)</f>
        <v>0.21613267984542633</v>
      </c>
      <c r="AL19" s="118">
        <f t="shared" si="3"/>
        <v>77.043670844619783</v>
      </c>
      <c r="AM19" s="118">
        <f>MAX(0,(AL19-Constantes!$D$13)*(1-EXP(-Constantes!$D$23)))</f>
        <v>0.1954386604622147</v>
      </c>
      <c r="AN19" s="118">
        <f>AJ19+W19*Escenarios!$E$10/Escenarios!$E$11+AM19</f>
        <v>0.41756105953995226</v>
      </c>
      <c r="AO19" s="118">
        <f>0.0526*AJ19*Observaciones!$F18^1.218</f>
        <v>0</v>
      </c>
      <c r="AP19" s="118">
        <f>AO19*Constantes!$E$40</f>
        <v>0</v>
      </c>
      <c r="AQ19" s="118">
        <f t="shared" si="4"/>
        <v>0</v>
      </c>
      <c r="AR19" s="15"/>
      <c r="AS19" s="72">
        <v>13</v>
      </c>
      <c r="AT19" s="145">
        <f>ETo!$I18*((1-Constantes!$F$19)*ETo!$K18+ETo!$L18)</f>
        <v>2.020663049647005</v>
      </c>
      <c r="AU19" s="118">
        <f>MIN(AT19*Constantes!$F$17,0.8*(AX18+Observaciones!$F18-AV19-AW19-Constantes!$D$14))</f>
        <v>1.2490129201109539</v>
      </c>
      <c r="AV19" s="118">
        <f>IF(Observaciones!$F18&gt;0.05*Constantes!$F$18,((Observaciones!$F18-0.05*Constantes!$F$18)^2)/(Observaciones!$F18+0.95*Constantes!$F$18),0)</f>
        <v>0</v>
      </c>
      <c r="AW19" s="118">
        <f>MAX(0,AX18+Observaciones!$F18-AV19-Constantes!$D$13)</f>
        <v>0</v>
      </c>
      <c r="AX19" s="118">
        <f>AX18+Observaciones!$F18-AV19-AU19-AW19-AY18</f>
        <v>44.239762501823876</v>
      </c>
      <c r="AY19" s="118">
        <f>MAX(0,(AX19-Constantes!$D$14)*(1-EXP(-Constantes!$D$22)))</f>
        <v>0.24767037645689496</v>
      </c>
      <c r="AZ19" s="116">
        <f>AZ18+(Entradas!$F$23*AW19-BA18)/(800*Entradas!$D$46)</f>
        <v>0</v>
      </c>
      <c r="BA19" s="116">
        <f>8000*Entradas!$D$47*AZ19/Constantes!$F$34</f>
        <v>0</v>
      </c>
      <c r="BB19" s="116">
        <f>AV19*Escenarios!$F$10/Escenarios!$F$9</f>
        <v>0</v>
      </c>
      <c r="BC19" s="116">
        <f>BA19*Escenarios!$F$10/Escenarios!$F$9</f>
        <v>0</v>
      </c>
      <c r="BD19" s="116">
        <f>Observaciones!$I18</f>
        <v>0</v>
      </c>
      <c r="BE19" s="116">
        <f>MAX(0,Constantes!$F$29/((BJ18+BB19+BC19+BD19+Observaciones!$F18)^2)+Entradas!$F$17)</f>
        <v>1.8393596290875853</v>
      </c>
      <c r="BF19" s="145">
        <f>IF(ETo!$D18&gt;0,ETo!$I18*((1-Entradas!$F$21)*ETo!$K18+ETo!$L18),0)</f>
        <v>1.93613078173945</v>
      </c>
      <c r="BG19" s="116">
        <f>MIN(BF19*1,0.8*(BJ18+BB19+BC19+BD19+Observaciones!$F18-BE19-Constantes!$F$28))</f>
        <v>1.93613078173945</v>
      </c>
      <c r="BH19" s="116">
        <f>Observaciones!$J18</f>
        <v>0</v>
      </c>
      <c r="BI19" s="116">
        <f>MAX(0,BJ18+BB19+BC19+BD19+Observaciones!$F18-BE19-BG19-BH19-Constantes!$F$26)</f>
        <v>0</v>
      </c>
      <c r="BJ19" s="116">
        <f>BJ18+BB19+BC19+BD19+Observaciones!$F18-BE19-BG19-BH19-BI19</f>
        <v>90.276427709648814</v>
      </c>
      <c r="BK19" s="116">
        <f>(Escenarios!$F$10*AU19+Escenarios!$F$9*BG19)/(Escenarios!$F$11)</f>
        <v>1.3864364924366532</v>
      </c>
      <c r="BL19" s="116">
        <f>(Escenarios!$F$9*BI19)/(Escenarios!$F$11)</f>
        <v>0</v>
      </c>
      <c r="BM19" s="116">
        <f>(Escenarios!$F$10*AW19+Escenarios!$F$9*BE19)/(Escenarios!$F$11)</f>
        <v>0.36787192581751704</v>
      </c>
      <c r="BN19" s="118">
        <f t="shared" si="5"/>
        <v>74.746495053124207</v>
      </c>
      <c r="BO19" s="118">
        <f>MAX(0,(BN19-Constantes!$D$13)*(1-EXP(-Constantes!$D$23)))</f>
        <v>0.1795709082005284</v>
      </c>
      <c r="BP19" s="118">
        <f>BL19+AY19*Escenarios!$F$10/Escenarios!$F$11+BO19</f>
        <v>0.37770720936604441</v>
      </c>
      <c r="BQ19" s="118">
        <f>0.0526*BL19*Observaciones!$F18^1.218</f>
        <v>0</v>
      </c>
      <c r="BR19" s="118">
        <f>BQ19*Constantes!$F$40</f>
        <v>0</v>
      </c>
      <c r="BS19" s="118">
        <f t="shared" si="6"/>
        <v>0</v>
      </c>
      <c r="BT19" s="15"/>
      <c r="BU19" s="72">
        <v>13</v>
      </c>
      <c r="BV19" s="73">
        <f>0.0526*Observaciones!$F18^2.218</f>
        <v>0</v>
      </c>
      <c r="BW19" s="73">
        <f>IF(Observaciones!$F18&gt;0.05*$CA$7,((Observaciones!$F18-0.05*$CA$7)^2)/(Observaciones!$F18+0.95*$CA$7),0)</f>
        <v>0</v>
      </c>
      <c r="BX19" s="73">
        <f>0.0526*BW19*Observaciones!$F18^1.218</f>
        <v>0</v>
      </c>
      <c r="BY19" s="27"/>
      <c r="BZ19" s="27"/>
      <c r="CA19" s="101"/>
      <c r="CB19" s="36"/>
    </row>
    <row r="20" spans="2:80" s="2" customFormat="1" ht="14.5" x14ac:dyDescent="0.35">
      <c r="B20" s="35"/>
      <c r="C20" s="72">
        <v>14</v>
      </c>
      <c r="D20" s="145">
        <f>ETo!$I19*((1-Constantes!$D$19)*ETo!$K19+ETo!$L19)</f>
        <v>1.9431278309197642</v>
      </c>
      <c r="E20" s="73">
        <f>MIN(D20*Constantes!$D$17,0.8*(H19+Observaciones!$F19-F20-G20-Constantes!$D$14))</f>
        <v>1.2116424479990158</v>
      </c>
      <c r="F20" s="73">
        <f>IF(Observaciones!$F19&gt;0.05*Constantes!$D$18,((Observaciones!$F19-0.05*Constantes!$D$18)^2)/(Observaciones!$F19+0.95*Constantes!$D$18),0)</f>
        <v>0</v>
      </c>
      <c r="G20" s="73">
        <f>MAX(0,H19+Observaciones!$F19-F20-Constantes!$D$13)</f>
        <v>0</v>
      </c>
      <c r="H20" s="73">
        <f>H19+Observaciones!$F19-F20-E20-G20-I19</f>
        <v>42.943280408005897</v>
      </c>
      <c r="I20" s="73">
        <f>MAX(0,(H20-Constantes!$D$14)*(1-EXP(-Constantes!$D$22)))</f>
        <v>0.22982132435223446</v>
      </c>
      <c r="J20" s="73">
        <f t="shared" si="0"/>
        <v>78.89355201546249</v>
      </c>
      <c r="K20" s="73">
        <f>MAX(0,(J20-Constantes!$D$13)*(1-EXP(-Constantes!$D$23)))</f>
        <v>0.20821672309075204</v>
      </c>
      <c r="L20" s="73">
        <f t="shared" si="1"/>
        <v>0.43803804744298647</v>
      </c>
      <c r="M20" s="73">
        <f>0.0526*F20*Observaciones!$F19^1.218</f>
        <v>0</v>
      </c>
      <c r="N20" s="73">
        <f>M20*Constantes!$D$40</f>
        <v>0</v>
      </c>
      <c r="O20" s="73">
        <f t="shared" si="2"/>
        <v>0</v>
      </c>
      <c r="P20" s="15"/>
      <c r="Q20" s="117">
        <v>14</v>
      </c>
      <c r="R20" s="145">
        <f>ETo!$I19*((1-Constantes!$E$19)*ETo!$K19+ETo!$L19)</f>
        <v>1.9452894983187301</v>
      </c>
      <c r="S20" s="118">
        <f>MIN(R20*Constantes!$E$17,0.8*(V19+Observaciones!$F19-T20-U20-Constantes!$D$14))</f>
        <v>1.2200868163456464</v>
      </c>
      <c r="T20" s="118">
        <f>IF(Observaciones!$F19&gt;0.05*Constantes!$E$18,((Observaciones!$F19-0.05*Constantes!$E$18)^2)/(Observaciones!$F19+0.95*Constantes!$E$18),0)</f>
        <v>0</v>
      </c>
      <c r="U20" s="118">
        <f>MAX(0,V19+Observaciones!$F19-T20-Constantes!$D$13)</f>
        <v>0</v>
      </c>
      <c r="V20" s="118">
        <f>V19+Observaciones!$F19-T20-S20-U20-W19</f>
        <v>42.90984605752945</v>
      </c>
      <c r="W20" s="118">
        <f>MAX(0,(V20-Constantes!$D$14)*(1-EXP(-Constantes!$D$22)))</f>
        <v>0.2293610237691526</v>
      </c>
      <c r="X20" s="116">
        <f>X19+(Entradas!$E$23*U20-Y19)/(800*Entradas!$D$46)</f>
        <v>0</v>
      </c>
      <c r="Y20" s="116">
        <f>8000*Entradas!$D$47*X20/Constantes!$E$34</f>
        <v>0</v>
      </c>
      <c r="Z20" s="116">
        <f>T20*Escenarios!$E$10/Escenarios!$E$9</f>
        <v>0</v>
      </c>
      <c r="AA20" s="116">
        <f>Y20*Escenarios!$E$10/Escenarios!$E$9</f>
        <v>0</v>
      </c>
      <c r="AB20" s="116">
        <f>Observaciones!$I19</f>
        <v>0</v>
      </c>
      <c r="AC20" s="116">
        <f>MAX(0,Constantes!$E$29/((AH19+Z20+AA20+AB20+Observaciones!$F19)^2)+Entradas!$E$17)</f>
        <v>2.0989654696709574</v>
      </c>
      <c r="AD20" s="145">
        <f>IF(ETo!$D19&gt;0,ETo!$I19*((1-Entradas!$E$21)*ETo!$K19+ETo!$L19),0)</f>
        <v>1.8588228023600757</v>
      </c>
      <c r="AE20" s="116">
        <f>MIN(AD20*1,0.8*(AH19+Z20+AA20+AB20+Observaciones!$F19-AC20-Constantes!$E$28))</f>
        <v>1.8588228023600757</v>
      </c>
      <c r="AF20" s="116">
        <f>Observaciones!$J19</f>
        <v>0</v>
      </c>
      <c r="AG20" s="116">
        <f>MAX(0,AH19+Z20+AA20+AB20+Observaciones!$F19-AC20-AE20-AF20-Constantes!$E$26)</f>
        <v>0</v>
      </c>
      <c r="AH20" s="116">
        <f>AH19+Z20+AA20+AB20+Observaciones!$F19-AC20-AE20-AF20-AG20</f>
        <v>102.78677778874453</v>
      </c>
      <c r="AI20" s="116">
        <f>(Escenarios!$E$10*S20+Escenarios!$E$9*AE20)/(Escenarios!$E$11)</f>
        <v>1.2839604149470893</v>
      </c>
      <c r="AJ20" s="116">
        <f>(Escenarios!$E$9*AG20)/(Escenarios!$E$11)</f>
        <v>0</v>
      </c>
      <c r="AK20" s="116">
        <f>(Escenarios!$E$10*U20+Escenarios!$E$9*AC20)/(Escenarios!$E$11)</f>
        <v>0.20989654696709575</v>
      </c>
      <c r="AL20" s="118">
        <f t="shared" si="3"/>
        <v>77.058128731124668</v>
      </c>
      <c r="AM20" s="118">
        <f>MAX(0,(AL20-Constantes!$D$13)*(1-EXP(-Constantes!$D$23)))</f>
        <v>0.19553852837921801</v>
      </c>
      <c r="AN20" s="118">
        <f>AJ20+W20*Escenarios!$E$10/Escenarios!$E$11+AM20</f>
        <v>0.40196344977145537</v>
      </c>
      <c r="AO20" s="118">
        <f>0.0526*AJ20*Observaciones!$F19^1.218</f>
        <v>0</v>
      </c>
      <c r="AP20" s="118">
        <f>AO20*Constantes!$E$40</f>
        <v>0</v>
      </c>
      <c r="AQ20" s="118">
        <f t="shared" si="4"/>
        <v>0</v>
      </c>
      <c r="AR20" s="15"/>
      <c r="AS20" s="72">
        <v>14</v>
      </c>
      <c r="AT20" s="145">
        <f>ETo!$I19*((1-Constantes!$F$19)*ETo!$K19+ETo!$L19)</f>
        <v>1.9398853298213141</v>
      </c>
      <c r="AU20" s="118">
        <f>MIN(AT20*Constantes!$F$17,0.8*(AX19+Observaciones!$F19-AV20-AW20-Constantes!$D$14))</f>
        <v>1.1990825689140949</v>
      </c>
      <c r="AV20" s="118">
        <f>IF(Observaciones!$F19&gt;0.05*Constantes!$F$18,((Observaciones!$F19-0.05*Constantes!$F$18)^2)/(Observaciones!$F19+0.95*Constantes!$F$18),0)</f>
        <v>0</v>
      </c>
      <c r="AW20" s="118">
        <f>MAX(0,AX19+Observaciones!$F19-AV20-Constantes!$D$13)</f>
        <v>0</v>
      </c>
      <c r="AX20" s="118">
        <f>AX19+Observaciones!$F19-AV20-AU20-AW20-AY19</f>
        <v>42.99300955645289</v>
      </c>
      <c r="AY20" s="118">
        <f>MAX(0,(AX20-Constantes!$D$14)*(1-EXP(-Constantes!$D$22)))</f>
        <v>0.23050596023419781</v>
      </c>
      <c r="AZ20" s="116">
        <f>AZ19+(Entradas!$F$23*AW20-BA19)/(800*Entradas!$D$46)</f>
        <v>0</v>
      </c>
      <c r="BA20" s="116">
        <f>8000*Entradas!$D$47*AZ20/Constantes!$F$34</f>
        <v>0</v>
      </c>
      <c r="BB20" s="116">
        <f>AV20*Escenarios!$F$10/Escenarios!$F$9</f>
        <v>0</v>
      </c>
      <c r="BC20" s="116">
        <f>BA20*Escenarios!$F$10/Escenarios!$F$9</f>
        <v>0</v>
      </c>
      <c r="BD20" s="116">
        <f>Observaciones!$I19</f>
        <v>0</v>
      </c>
      <c r="BE20" s="116">
        <f>MAX(0,Constantes!$F$29/((BJ19+BB20+BC20+BD20+Observaciones!$F19)^2)+Entradas!$F$17)</f>
        <v>1.7458135715575727</v>
      </c>
      <c r="BF20" s="145">
        <f>IF(ETo!$D19&gt;0,ETo!$I19*((1-Entradas!$F$21)*ETo!$K19+ETo!$L19),0)</f>
        <v>1.8588228023600757</v>
      </c>
      <c r="BG20" s="116">
        <f>MIN(BF20*1,0.8*(BJ19+BB20+BC20+BD20+Observaciones!$F19-BE20-Constantes!$F$28))</f>
        <v>1.8588228023600757</v>
      </c>
      <c r="BH20" s="116">
        <f>Observaciones!$J19</f>
        <v>0</v>
      </c>
      <c r="BI20" s="116">
        <f>MAX(0,BJ19+BB20+BC20+BD20+Observaciones!$F19-BE20-BG20-BH20-Constantes!$F$26)</f>
        <v>0</v>
      </c>
      <c r="BJ20" s="116">
        <f>BJ19+BB20+BC20+BD20+Observaciones!$F19-BE20-BG20-BH20-BI20</f>
        <v>86.87179133573116</v>
      </c>
      <c r="BK20" s="116">
        <f>(Escenarios!$F$10*AU20+Escenarios!$F$9*BG20)/(Escenarios!$F$11)</f>
        <v>1.3310306156032912</v>
      </c>
      <c r="BL20" s="116">
        <f>(Escenarios!$F$9*BI20)/(Escenarios!$F$11)</f>
        <v>0</v>
      </c>
      <c r="BM20" s="116">
        <f>(Escenarios!$F$10*AW20+Escenarios!$F$9*BE20)/(Escenarios!$F$11)</f>
        <v>0.34916271431151452</v>
      </c>
      <c r="BN20" s="118">
        <f t="shared" si="5"/>
        <v>74.916086859235193</v>
      </c>
      <c r="BO20" s="118">
        <f>MAX(0,(BN20-Constantes!$D$13)*(1-EXP(-Constantes!$D$23)))</f>
        <v>0.18074236437508137</v>
      </c>
      <c r="BP20" s="118">
        <f>BL20+AY20*Escenarios!$F$10/Escenarios!$F$11+BO20</f>
        <v>0.36514713256243958</v>
      </c>
      <c r="BQ20" s="118">
        <f>0.0526*BL20*Observaciones!$F19^1.218</f>
        <v>0</v>
      </c>
      <c r="BR20" s="118">
        <f>BQ20*Constantes!$F$40</f>
        <v>0</v>
      </c>
      <c r="BS20" s="118">
        <f t="shared" si="6"/>
        <v>0</v>
      </c>
      <c r="BT20" s="15"/>
      <c r="BU20" s="72">
        <v>14</v>
      </c>
      <c r="BV20" s="73">
        <f>0.0526*Observaciones!$F19^2.218</f>
        <v>1.4813929535417848E-3</v>
      </c>
      <c r="BW20" s="73">
        <f>IF(Observaciones!$F19&gt;0.05*$CA$7,((Observaciones!$F19-0.05*$CA$7)^2)/(Observaciones!$F19+0.95*$CA$7),0)</f>
        <v>0</v>
      </c>
      <c r="BX20" s="73">
        <f>0.0526*BW20*Observaciones!$F19^1.218</f>
        <v>0</v>
      </c>
      <c r="BY20" s="27"/>
      <c r="BZ20" s="27"/>
      <c r="CA20" s="101"/>
      <c r="CB20" s="36"/>
    </row>
    <row r="21" spans="2:80" s="2" customFormat="1" ht="14.5" x14ac:dyDescent="0.35">
      <c r="B21" s="35"/>
      <c r="C21" s="72">
        <v>15</v>
      </c>
      <c r="D21" s="145">
        <f>ETo!$I20*((1-Constantes!$D$19)*ETo!$K20+ETo!$L20)</f>
        <v>1.9697606029273005</v>
      </c>
      <c r="E21" s="73">
        <f>MIN(D21*Constantes!$D$17,0.8*(H20+Observaciones!$F20-F21-G21-Constantes!$D$14))</f>
        <v>1.2282493827352325</v>
      </c>
      <c r="F21" s="73">
        <f>IF(Observaciones!$F20&gt;0.05*Constantes!$D$18,((Observaciones!$F20-0.05*Constantes!$D$18)^2)/(Observaciones!$F20+0.95*Constantes!$D$18),0)</f>
        <v>0.5571104784723212</v>
      </c>
      <c r="G21" s="73">
        <f>MAX(0,H20+Observaciones!$F20-F21-Constantes!$D$13)</f>
        <v>4.1361699295335725</v>
      </c>
      <c r="H21" s="73">
        <f>H20+Observaciones!$F20-F21-E21-G21-I20</f>
        <v>47.291929292912528</v>
      </c>
      <c r="I21" s="73">
        <f>MAX(0,(H21-Constantes!$D$14)*(1-EXP(-Constantes!$D$22)))</f>
        <v>0.28969045860536802</v>
      </c>
      <c r="J21" s="73">
        <f t="shared" si="0"/>
        <v>82.821505221905298</v>
      </c>
      <c r="K21" s="73">
        <f>MAX(0,(J21-Constantes!$D$13)*(1-EXP(-Constantes!$D$23)))</f>
        <v>0.23534907778736508</v>
      </c>
      <c r="L21" s="73">
        <f t="shared" si="1"/>
        <v>1.0821500148650542</v>
      </c>
      <c r="M21" s="73">
        <f>0.0526*F21*Observaciones!$F20^1.218</f>
        <v>0.51373083953080667</v>
      </c>
      <c r="N21" s="73">
        <f>M21*Constantes!$D$40</f>
        <v>2.3996419157120033E-3</v>
      </c>
      <c r="O21" s="73">
        <f t="shared" si="2"/>
        <v>221.74762119383624</v>
      </c>
      <c r="P21" s="15"/>
      <c r="Q21" s="117">
        <v>15</v>
      </c>
      <c r="R21" s="145">
        <f>ETo!$I20*((1-Constantes!$E$19)*ETo!$K20+ETo!$L20)</f>
        <v>1.9719530361720667</v>
      </c>
      <c r="S21" s="118">
        <f>MIN(R21*Constantes!$E$17,0.8*(V20+Observaciones!$F20-T21-U21-Constantes!$D$14))</f>
        <v>1.2368102043247138</v>
      </c>
      <c r="T21" s="118">
        <f>IF(Observaciones!$F20&gt;0.05*Constantes!$E$18,((Observaciones!$F20-0.05*Constantes!$E$18)^2)/(Observaciones!$F20+0.95*Constantes!$E$18),0)</f>
        <v>0.53111028911669866</v>
      </c>
      <c r="U21" s="118">
        <f>MAX(0,V20+Observaciones!$F20-T21-Constantes!$D$13)</f>
        <v>4.1287357684127528</v>
      </c>
      <c r="V21" s="118">
        <f>V20+Observaciones!$F20-T21-S21-U21-W20</f>
        <v>47.283828771906137</v>
      </c>
      <c r="W21" s="118">
        <f>MAX(0,(V21-Constantes!$D$14)*(1-EXP(-Constantes!$D$22)))</f>
        <v>0.28957893633891529</v>
      </c>
      <c r="X21" s="116">
        <f>X20+(Entradas!$E$23*U21-Y20)/(800*Entradas!$D$46)</f>
        <v>0</v>
      </c>
      <c r="Y21" s="116">
        <f>8000*Entradas!$D$47*X21/Constantes!$E$34</f>
        <v>0</v>
      </c>
      <c r="Z21" s="116">
        <f>T21*Escenarios!$E$10/Escenarios!$E$9</f>
        <v>4.7799926020502879</v>
      </c>
      <c r="AA21" s="116">
        <f>Y21*Escenarios!$E$10/Escenarios!$E$9</f>
        <v>0</v>
      </c>
      <c r="AB21" s="116">
        <f>Observaciones!$I20</f>
        <v>0</v>
      </c>
      <c r="AC21" s="116">
        <f>MAX(0,Constantes!$E$29/((AH20+Z21+AA21+AB21+Observaciones!$F20)^2)+Entradas!$E$17)</f>
        <v>2.2634917439217981</v>
      </c>
      <c r="AD21" s="145">
        <f>IF(ETo!$D20&gt;0,ETo!$I20*((1-Entradas!$E$21)*ETo!$K20+ETo!$L20),0)</f>
        <v>1.8842557063813956</v>
      </c>
      <c r="AE21" s="116">
        <f>MIN(AD21*1,0.8*(AH20+Z21+AA21+AB21+Observaciones!$F20-AC21-Constantes!$E$28))</f>
        <v>1.8842557063813956</v>
      </c>
      <c r="AF21" s="116">
        <f>Observaciones!$J20</f>
        <v>0</v>
      </c>
      <c r="AG21" s="116">
        <f>MAX(0,AH20+Z21+AA21+AB21+Observaciones!$F20-AC21-AE21-AF21-Constantes!$E$26)</f>
        <v>0</v>
      </c>
      <c r="AH21" s="116">
        <f>AH20+Z21+AA21+AB21+Observaciones!$F20-AC21-AE21-AF21-AG21</f>
        <v>113.91902294049162</v>
      </c>
      <c r="AI21" s="116">
        <f>(Escenarios!$E$10*S21+Escenarios!$E$9*AE21)/(Escenarios!$E$11)</f>
        <v>1.3015547545303821</v>
      </c>
      <c r="AJ21" s="116">
        <f>(Escenarios!$E$9*AG21)/(Escenarios!$E$11)</f>
        <v>0</v>
      </c>
      <c r="AK21" s="116">
        <f>(Escenarios!$E$10*U21+Escenarios!$E$9*AC21)/(Escenarios!$E$11)</f>
        <v>3.9422113659636575</v>
      </c>
      <c r="AL21" s="118">
        <f t="shared" si="3"/>
        <v>80.804801568709109</v>
      </c>
      <c r="AM21" s="118">
        <f>MAX(0,(AL21-Constantes!$D$13)*(1-EXP(-Constantes!$D$23)))</f>
        <v>0.22141868810076609</v>
      </c>
      <c r="AN21" s="118">
        <f>AJ21+W21*Escenarios!$E$10/Escenarios!$E$11+AM21</f>
        <v>0.48203973080578988</v>
      </c>
      <c r="AO21" s="118">
        <f>0.0526*AJ21*Observaciones!$F20^1.218</f>
        <v>0</v>
      </c>
      <c r="AP21" s="118">
        <f>AO21*Constantes!$E$40</f>
        <v>0</v>
      </c>
      <c r="AQ21" s="118">
        <f t="shared" si="4"/>
        <v>0</v>
      </c>
      <c r="AR21" s="15"/>
      <c r="AS21" s="72">
        <v>15</v>
      </c>
      <c r="AT21" s="145">
        <f>ETo!$I20*((1-Constantes!$F$19)*ETo!$K20+ETo!$L20)</f>
        <v>1.96647195306015</v>
      </c>
      <c r="AU21" s="118">
        <f>MIN(AT21*Constantes!$F$17,0.8*(AX20+Observaciones!$F20-AV21-AW21-Constantes!$D$14))</f>
        <v>1.2155163013630697</v>
      </c>
      <c r="AV21" s="118">
        <f>IF(Observaciones!$F20&gt;0.05*Constantes!$F$18,((Observaciones!$F20-0.05*Constantes!$F$18)^2)/(Observaciones!$F20+0.95*Constantes!$F$18),0)</f>
        <v>0.56025590827915939</v>
      </c>
      <c r="AW21" s="118">
        <f>MAX(0,AX20+Observaciones!$F20-AV21-Constantes!$D$13)</f>
        <v>4.1827536481737297</v>
      </c>
      <c r="AX21" s="118">
        <f>AX20+Observaciones!$F20-AV21-AU21-AW21-AY20</f>
        <v>47.303977738402736</v>
      </c>
      <c r="AY21" s="118">
        <f>MAX(0,(AX21-Constantes!$D$14)*(1-EXP(-Constantes!$D$22)))</f>
        <v>0.28985633311482739</v>
      </c>
      <c r="AZ21" s="116">
        <f>AZ20+(Entradas!$F$23*AW21-BA20)/(800*Entradas!$D$46)</f>
        <v>0</v>
      </c>
      <c r="BA21" s="116">
        <f>8000*Entradas!$D$47*AZ21/Constantes!$F$34</f>
        <v>0</v>
      </c>
      <c r="BB21" s="116">
        <f>AV21*Escenarios!$F$10/Escenarios!$F$9</f>
        <v>2.2410236331166375</v>
      </c>
      <c r="BC21" s="116">
        <f>BA21*Escenarios!$F$10/Escenarios!$F$9</f>
        <v>0</v>
      </c>
      <c r="BD21" s="116">
        <f>Observaciones!$I20</f>
        <v>0</v>
      </c>
      <c r="BE21" s="116">
        <f>MAX(0,Constantes!$F$29/((BJ20+BB21+BC21+BD21+Observaciones!$F20)^2)+Entradas!$F$17)</f>
        <v>1.9653283232881362</v>
      </c>
      <c r="BF21" s="145">
        <f>IF(ETo!$D20&gt;0,ETo!$I20*((1-Entradas!$F$21)*ETo!$K20+ETo!$L20),0)</f>
        <v>1.8842557063813956</v>
      </c>
      <c r="BG21" s="116">
        <f>MIN(BF21*1,0.8*(BJ20+BB21+BC21+BD21+Observaciones!$F20-BE21-Constantes!$F$28))</f>
        <v>1.8842557063813956</v>
      </c>
      <c r="BH21" s="116">
        <f>Observaciones!$J20</f>
        <v>0</v>
      </c>
      <c r="BI21" s="116">
        <f>MAX(0,BJ20+BB21+BC21+BD21+Observaciones!$F20-BE21-BG21-BH21-Constantes!$F$26)</f>
        <v>0</v>
      </c>
      <c r="BJ21" s="116">
        <f>BJ20+BB21+BC21+BD21+Observaciones!$F20-BE21-BG21-BH21-BI21</f>
        <v>95.763230939178271</v>
      </c>
      <c r="BK21" s="116">
        <f>(Escenarios!$F$10*AU21+Escenarios!$F$9*BG21)/(Escenarios!$F$11)</f>
        <v>1.3492641823667351</v>
      </c>
      <c r="BL21" s="116">
        <f>(Escenarios!$F$9*BI21)/(Escenarios!$F$11)</f>
        <v>0</v>
      </c>
      <c r="BM21" s="116">
        <f>(Escenarios!$F$10*AW21+Escenarios!$F$9*BE21)/(Escenarios!$F$11)</f>
        <v>3.739268583196611</v>
      </c>
      <c r="BN21" s="118">
        <f t="shared" si="5"/>
        <v>78.47461307805672</v>
      </c>
      <c r="BO21" s="118">
        <f>MAX(0,(BN21-Constantes!$D$13)*(1-EXP(-Constantes!$D$23)))</f>
        <v>0.20532290046901835</v>
      </c>
      <c r="BP21" s="118">
        <f>BL21+AY21*Escenarios!$F$10/Escenarios!$F$11+BO21</f>
        <v>0.43720796696088027</v>
      </c>
      <c r="BQ21" s="118">
        <f>0.0526*BL21*Observaciones!$F20^1.218</f>
        <v>0</v>
      </c>
      <c r="BR21" s="118">
        <f>BQ21*Constantes!$F$40</f>
        <v>0</v>
      </c>
      <c r="BS21" s="118">
        <f t="shared" si="6"/>
        <v>0</v>
      </c>
      <c r="BT21" s="15"/>
      <c r="BU21" s="72">
        <v>15</v>
      </c>
      <c r="BV21" s="73">
        <f>0.0526*Observaciones!$F20^2.218</f>
        <v>9.6824131361971233</v>
      </c>
      <c r="BW21" s="73">
        <f>IF(Observaciones!$F20&gt;0.05*$CA$7,((Observaciones!$F20-0.05*$CA$7)^2)/(Observaciones!$F20+0.95*$CA$7),0)</f>
        <v>1.7712663867706289</v>
      </c>
      <c r="BX21" s="73">
        <f>0.0526*BW21*Observaciones!$F20^1.218</f>
        <v>1.6333459934259391</v>
      </c>
      <c r="BY21" s="27"/>
      <c r="BZ21" s="27"/>
      <c r="CA21" s="101"/>
      <c r="CB21" s="36"/>
    </row>
    <row r="22" spans="2:80" s="2" customFormat="1" ht="14.5" x14ac:dyDescent="0.35">
      <c r="B22" s="35"/>
      <c r="C22" s="72">
        <v>16</v>
      </c>
      <c r="D22" s="145">
        <f>ETo!$I21*((1-Constantes!$D$19)*ETo!$K21+ETo!$L21)</f>
        <v>2.0393478363983077</v>
      </c>
      <c r="E22" s="73">
        <f>MIN(D22*Constantes!$D$17,0.8*(H21+Observaciones!$F21-F22-G22-Constantes!$D$14))</f>
        <v>1.2716406844142274</v>
      </c>
      <c r="F22" s="73">
        <f>IF(Observaciones!$F21&gt;0.05*Constantes!$D$18,((Observaciones!$F21-0.05*Constantes!$D$18)^2)/(Observaciones!$F21+0.95*Constantes!$D$18),0)</f>
        <v>0.65575461214994046</v>
      </c>
      <c r="G22" s="73">
        <f>MAX(0,H21+Observaciones!$F21-F22-Constantes!$D$13)</f>
        <v>8.9861746807625877</v>
      </c>
      <c r="H22" s="73">
        <f>H21+Observaciones!$F21-F22-E22-G22-I21</f>
        <v>47.188668856980399</v>
      </c>
      <c r="I22" s="73">
        <f>MAX(0,(H22-Constantes!$D$14)*(1-EXP(-Constantes!$D$22)))</f>
        <v>0.28826884166974587</v>
      </c>
      <c r="J22" s="73">
        <f t="shared" si="0"/>
        <v>91.572330824880524</v>
      </c>
      <c r="K22" s="73">
        <f>MAX(0,(J22-Constantes!$D$13)*(1-EXP(-Constantes!$D$23)))</f>
        <v>0.29579544556961929</v>
      </c>
      <c r="L22" s="73">
        <f t="shared" si="1"/>
        <v>1.2398188993893056</v>
      </c>
      <c r="M22" s="73">
        <f>0.0526*F22*Observaciones!$F21^1.218</f>
        <v>0.64703904135930479</v>
      </c>
      <c r="N22" s="73">
        <f>M22*Constantes!$D$40</f>
        <v>3.0223258665295536E-3</v>
      </c>
      <c r="O22" s="73">
        <f t="shared" si="2"/>
        <v>243.77155954133727</v>
      </c>
      <c r="P22" s="15"/>
      <c r="Q22" s="117">
        <v>16</v>
      </c>
      <c r="R22" s="145">
        <f>ETo!$I21*((1-Constantes!$E$19)*ETo!$K21+ETo!$L21)</f>
        <v>2.0416196027095386</v>
      </c>
      <c r="S22" s="118">
        <f>MIN(R22*Constantes!$E$17,0.8*(V21+Observaciones!$F21-T22-U22-Constantes!$D$14))</f>
        <v>1.280505119372525</v>
      </c>
      <c r="T22" s="118">
        <f>IF(Observaciones!$F21&gt;0.05*Constantes!$E$18,((Observaciones!$F21-0.05*Constantes!$E$18)^2)/(Observaciones!$F21+0.95*Constantes!$E$18),0)</f>
        <v>0.62663231552779453</v>
      </c>
      <c r="U22" s="118">
        <f>MAX(0,V21+Observaciones!$F21-T22-Constantes!$D$13)</f>
        <v>9.0071964563783453</v>
      </c>
      <c r="V22" s="118">
        <f>V21+Observaciones!$F21-T22-S22-U22-W21</f>
        <v>47.17991594428856</v>
      </c>
      <c r="W22" s="118">
        <f>MAX(0,(V22-Constantes!$D$14)*(1-EXP(-Constantes!$D$22)))</f>
        <v>0.28814833773417348</v>
      </c>
      <c r="X22" s="116">
        <f>X21+(Entradas!$E$23*U22-Y21)/(800*Entradas!$D$46)</f>
        <v>0</v>
      </c>
      <c r="Y22" s="116">
        <f>8000*Entradas!$D$47*X22/Constantes!$E$34</f>
        <v>0</v>
      </c>
      <c r="Z22" s="116">
        <f>T22*Escenarios!$E$10/Escenarios!$E$9</f>
        <v>5.6396908397501502</v>
      </c>
      <c r="AA22" s="116">
        <f>Y22*Escenarios!$E$10/Escenarios!$E$9</f>
        <v>0</v>
      </c>
      <c r="AB22" s="116">
        <f>Observaciones!$I21</f>
        <v>0</v>
      </c>
      <c r="AC22" s="116">
        <f>MAX(0,Constantes!$E$29/((AH21+Z22+AA22+AB22+Observaciones!$F21)^2)+Entradas!$E$17)</f>
        <v>2.3986099621778023</v>
      </c>
      <c r="AD22" s="145">
        <f>IF(ETo!$D21&gt;0,ETo!$I21*((1-Entradas!$E$21)*ETo!$K21+ETo!$L21),0)</f>
        <v>1.9507489502603026</v>
      </c>
      <c r="AE22" s="116">
        <f>MIN(AD22*1,0.8*(AH21+Z22+AA22+AB22+Observaciones!$F21-AC22-Constantes!$E$28))</f>
        <v>1.9507489502603026</v>
      </c>
      <c r="AF22" s="116">
        <f>Observaciones!$J21</f>
        <v>0</v>
      </c>
      <c r="AG22" s="116">
        <f>MAX(0,AH21+Z22+AA22+AB22+Observaciones!$F21-AC22-AE22-AF22-Constantes!$E$26)</f>
        <v>0</v>
      </c>
      <c r="AH22" s="116">
        <f>AH21+Z22+AA22+AB22+Observaciones!$F21-AC22-AE22-AF22-AG22</f>
        <v>126.30935486780365</v>
      </c>
      <c r="AI22" s="116">
        <f>(Escenarios!$E$10*S22+Escenarios!$E$9*AE22)/(Escenarios!$E$11)</f>
        <v>1.3475295024613028</v>
      </c>
      <c r="AJ22" s="116">
        <f>(Escenarios!$E$9*AG22)/(Escenarios!$E$11)</f>
        <v>0</v>
      </c>
      <c r="AK22" s="116">
        <f>(Escenarios!$E$10*U22+Escenarios!$E$9*AC22)/(Escenarios!$E$11)</f>
        <v>8.3463378069582923</v>
      </c>
      <c r="AL22" s="118">
        <f t="shared" si="3"/>
        <v>88.929720687566629</v>
      </c>
      <c r="AM22" s="118">
        <f>MAX(0,(AL22-Constantes!$D$13)*(1-EXP(-Constantes!$D$23)))</f>
        <v>0.27754160398798844</v>
      </c>
      <c r="AN22" s="118">
        <f>AJ22+W22*Escenarios!$E$10/Escenarios!$E$11+AM22</f>
        <v>0.5368751079487446</v>
      </c>
      <c r="AO22" s="118">
        <f>0.0526*AJ22*Observaciones!$F21^1.218</f>
        <v>0</v>
      </c>
      <c r="AP22" s="118">
        <f>AO22*Constantes!$E$40</f>
        <v>0</v>
      </c>
      <c r="AQ22" s="118">
        <f t="shared" si="4"/>
        <v>0</v>
      </c>
      <c r="AR22" s="15"/>
      <c r="AS22" s="72">
        <v>16</v>
      </c>
      <c r="AT22" s="145">
        <f>ETo!$I21*((1-Constantes!$F$19)*ETo!$K21+ETo!$L21)</f>
        <v>2.0359401869314611</v>
      </c>
      <c r="AU22" s="118">
        <f>MIN(AT22*Constantes!$F$17,0.8*(AX21+Observaciones!$F21-AV22-AW22-Constantes!$D$14))</f>
        <v>1.2584560293190563</v>
      </c>
      <c r="AV22" s="118">
        <f>IF(Observaciones!$F21&gt;0.05*Constantes!$F$18,((Observaciones!$F21-0.05*Constantes!$F$18)^2)/(Observaciones!$F21+0.95*Constantes!$F$18),0)</f>
        <v>0.65927547463695713</v>
      </c>
      <c r="AW22" s="118">
        <f>MAX(0,AX21+Observaciones!$F21-AV22-Constantes!$D$13)</f>
        <v>8.994702263765781</v>
      </c>
      <c r="AX22" s="118">
        <f>AX21+Observaciones!$F21-AV22-AU22-AW22-AY21</f>
        <v>47.201687637566117</v>
      </c>
      <c r="AY22" s="118">
        <f>MAX(0,(AX22-Constantes!$D$14)*(1-EXP(-Constantes!$D$22)))</f>
        <v>0.28844807506920556</v>
      </c>
      <c r="AZ22" s="116">
        <f>AZ21+(Entradas!$F$23*AW22-BA21)/(800*Entradas!$D$46)</f>
        <v>0</v>
      </c>
      <c r="BA22" s="116">
        <f>8000*Entradas!$D$47*AZ22/Constantes!$F$34</f>
        <v>0</v>
      </c>
      <c r="BB22" s="116">
        <f>AV22*Escenarios!$F$10/Escenarios!$F$9</f>
        <v>2.6371018985478285</v>
      </c>
      <c r="BC22" s="116">
        <f>BA22*Escenarios!$F$10/Escenarios!$F$9</f>
        <v>0</v>
      </c>
      <c r="BD22" s="116">
        <f>Observaciones!$I21</f>
        <v>0</v>
      </c>
      <c r="BE22" s="116">
        <f>MAX(0,Constantes!$F$29/((BJ21+BB22+BC22+BD22+Observaciones!$F21)^2)+Entradas!$F$17)</f>
        <v>2.1437469955695838</v>
      </c>
      <c r="BF22" s="145">
        <f>IF(ETo!$D21&gt;0,ETo!$I21*((1-Entradas!$F$21)*ETo!$K21+ETo!$L21),0)</f>
        <v>1.9507489502603026</v>
      </c>
      <c r="BG22" s="116">
        <f>MIN(BF22*1,0.8*(BJ21+BB22+BC22+BD22+Observaciones!$F21-BE22-Constantes!$F$28))</f>
        <v>1.9507489502603026</v>
      </c>
      <c r="BH22" s="116">
        <f>Observaciones!$J21</f>
        <v>0</v>
      </c>
      <c r="BI22" s="116">
        <f>MAX(0,BJ21+BB22+BC22+BD22+Observaciones!$F21-BE22-BG22-BH22-Constantes!$F$26)</f>
        <v>0</v>
      </c>
      <c r="BJ22" s="116">
        <f>BJ21+BB22+BC22+BD22+Observaciones!$F21-BE22-BG22-BH22-BI22</f>
        <v>105.4058368918962</v>
      </c>
      <c r="BK22" s="116">
        <f>(Escenarios!$F$10*AU22+Escenarios!$F$9*BG22)/(Escenarios!$F$11)</f>
        <v>1.3969146135073054</v>
      </c>
      <c r="BL22" s="116">
        <f>(Escenarios!$F$9*BI22)/(Escenarios!$F$11)</f>
        <v>0</v>
      </c>
      <c r="BM22" s="116">
        <f>(Escenarios!$F$10*AW22+Escenarios!$F$9*BE22)/(Escenarios!$F$11)</f>
        <v>7.624511210126542</v>
      </c>
      <c r="BN22" s="118">
        <f t="shared" si="5"/>
        <v>85.893801387714248</v>
      </c>
      <c r="BO22" s="118">
        <f>MAX(0,(BN22-Constantes!$D$13)*(1-EXP(-Constantes!$D$23)))</f>
        <v>0.25657097757146746</v>
      </c>
      <c r="BP22" s="118">
        <f>BL22+AY22*Escenarios!$F$10/Escenarios!$F$11+BO22</f>
        <v>0.4873294376268319</v>
      </c>
      <c r="BQ22" s="118">
        <f>0.0526*BL22*Observaciones!$F21^1.218</f>
        <v>0</v>
      </c>
      <c r="BR22" s="118">
        <f>BQ22*Constantes!$F$40</f>
        <v>0</v>
      </c>
      <c r="BS22" s="118">
        <f t="shared" si="6"/>
        <v>0</v>
      </c>
      <c r="BT22" s="15"/>
      <c r="BU22" s="72">
        <v>16</v>
      </c>
      <c r="BV22" s="73">
        <f>0.0526*Observaciones!$F21^2.218</f>
        <v>10.952470979260255</v>
      </c>
      <c r="BW22" s="73">
        <f>IF(Observaciones!$F21&gt;0.05*$CA$7,((Observaciones!$F21-0.05*$CA$7)^2)/(Observaciones!$F21+0.95*$CA$7),0)</f>
        <v>1.9944037524297829</v>
      </c>
      <c r="BX22" s="73">
        <f>0.0526*BW22*Observaciones!$F21^1.218</f>
        <v>1.9678963260734179</v>
      </c>
      <c r="BY22" s="27"/>
      <c r="BZ22" s="27"/>
      <c r="CA22" s="101"/>
      <c r="CB22" s="36"/>
    </row>
    <row r="23" spans="2:80" s="2" customFormat="1" ht="14.5" x14ac:dyDescent="0.35">
      <c r="B23" s="35"/>
      <c r="C23" s="72">
        <v>17</v>
      </c>
      <c r="D23" s="145">
        <f>ETo!$I22*((1-Constantes!$D$19)*ETo!$K22+ETo!$L22)</f>
        <v>2.0336370840396008</v>
      </c>
      <c r="E23" s="73">
        <f>MIN(D23*Constantes!$D$17,0.8*(H22+Observaciones!$F22-F23-G23-Constantes!$D$14))</f>
        <v>1.2680797298245623</v>
      </c>
      <c r="F23" s="73">
        <f>IF(Observaciones!$F22&gt;0.05*Constantes!$D$18,((Observaciones!$F22-0.05*Constantes!$D$18)^2)/(Observaciones!$F22+0.95*Constantes!$D$18),0)</f>
        <v>5.4490712783158715E-2</v>
      </c>
      <c r="G23" s="73">
        <f>MAX(0,H22+Observaciones!$F22-F23-Constantes!$D$13)</f>
        <v>4.1841781441972401</v>
      </c>
      <c r="H23" s="73">
        <f>H22+Observaciones!$F22-F23-E23-G23-I22</f>
        <v>47.193651428505689</v>
      </c>
      <c r="I23" s="73">
        <f>MAX(0,(H23-Constantes!$D$14)*(1-EXP(-Constantes!$D$22)))</f>
        <v>0.28833743820431751</v>
      </c>
      <c r="J23" s="73">
        <f t="shared" si="0"/>
        <v>95.460713523508147</v>
      </c>
      <c r="K23" s="73">
        <f>MAX(0,(J23-Constantes!$D$13)*(1-EXP(-Constantes!$D$23)))</f>
        <v>0.32265446680294013</v>
      </c>
      <c r="L23" s="73">
        <f t="shared" si="1"/>
        <v>0.66548261779041629</v>
      </c>
      <c r="M23" s="73">
        <f>0.0526*F23*Observaciones!$F22^1.218</f>
        <v>2.4387289241472345E-2</v>
      </c>
      <c r="N23" s="73">
        <f>M23*Constantes!$D$40</f>
        <v>1.1391327319939908E-4</v>
      </c>
      <c r="O23" s="73">
        <f t="shared" si="2"/>
        <v>17.117392724339247</v>
      </c>
      <c r="P23" s="15"/>
      <c r="Q23" s="117">
        <v>17</v>
      </c>
      <c r="R23" s="145">
        <f>ETo!$I22*((1-Constantes!$E$19)*ETo!$K22+ETo!$L22)</f>
        <v>2.0359025095408136</v>
      </c>
      <c r="S23" s="118">
        <f>MIN(R23*Constantes!$E$17,0.8*(V22+Observaciones!$F22-T23-U23-Constantes!$D$14))</f>
        <v>1.2769193548839952</v>
      </c>
      <c r="T23" s="118">
        <f>IF(Observaciones!$F22&gt;0.05*Constantes!$E$18,((Observaciones!$F22-0.05*Constantes!$E$18)^2)/(Observaciones!$F22+0.95*Constantes!$E$18),0)</f>
        <v>4.8699482367267205E-2</v>
      </c>
      <c r="U23" s="118">
        <f>MAX(0,V22+Observaciones!$F22-T23-Constantes!$D$13)</f>
        <v>4.1812164619212879</v>
      </c>
      <c r="V23" s="118">
        <f>V22+Observaciones!$F22-T23-S23-U23-W22</f>
        <v>47.184932307381835</v>
      </c>
      <c r="W23" s="118">
        <f>MAX(0,(V23-Constantes!$D$14)*(1-EXP(-Constantes!$D$22)))</f>
        <v>0.28821739948724723</v>
      </c>
      <c r="X23" s="116">
        <f>X22+(Entradas!$E$23*U23-Y22)/(800*Entradas!$D$46)</f>
        <v>0</v>
      </c>
      <c r="Y23" s="116">
        <f>8000*Entradas!$D$47*X23/Constantes!$E$34</f>
        <v>0</v>
      </c>
      <c r="Z23" s="116">
        <f>T23*Escenarios!$E$10/Escenarios!$E$9</f>
        <v>0.43829534130540482</v>
      </c>
      <c r="AA23" s="116">
        <f>Y23*Escenarios!$E$10/Escenarios!$E$9</f>
        <v>0</v>
      </c>
      <c r="AB23" s="116">
        <f>Observaciones!$I22</f>
        <v>0</v>
      </c>
      <c r="AC23" s="116">
        <f>MAX(0,Constantes!$E$29/((AH22+Z23+AA23+AB23+Observaciones!$F22)^2)+Entradas!$E$17)</f>
        <v>2.4156286429300575</v>
      </c>
      <c r="AD23" s="145">
        <f>IF(ETo!$D22&gt;0,ETo!$I22*((1-Entradas!$E$21)*ETo!$K22+ETo!$L22),0)</f>
        <v>1.9452854894922864</v>
      </c>
      <c r="AE23" s="116">
        <f>MIN(AD23*1,0.8*(AH22+Z23+AA23+AB23+Observaciones!$F22-AC23-Constantes!$E$28))</f>
        <v>1.9452854894922864</v>
      </c>
      <c r="AF23" s="116">
        <f>Observaciones!$J22</f>
        <v>0</v>
      </c>
      <c r="AG23" s="116">
        <f>MAX(0,AH22+Z23+AA23+AB23+Observaciones!$F22-AC23-AE23-AF23-Constantes!$E$26)</f>
        <v>0</v>
      </c>
      <c r="AH23" s="116">
        <f>AH22+Z23+AA23+AB23+Observaciones!$F22-AC23-AE23-AF23-AG23</f>
        <v>128.18673607668674</v>
      </c>
      <c r="AI23" s="116">
        <f>(Escenarios!$E$10*S23+Escenarios!$E$9*AE23)/(Escenarios!$E$11)</f>
        <v>1.3437559683448246</v>
      </c>
      <c r="AJ23" s="116">
        <f>(Escenarios!$E$9*AG23)/(Escenarios!$E$11)</f>
        <v>0</v>
      </c>
      <c r="AK23" s="116">
        <f>(Escenarios!$E$10*U23+Escenarios!$E$9*AC23)/(Escenarios!$E$11)</f>
        <v>4.0046576800221647</v>
      </c>
      <c r="AL23" s="118">
        <f t="shared" si="3"/>
        <v>92.656836763600808</v>
      </c>
      <c r="AM23" s="118">
        <f>MAX(0,(AL23-Constantes!$D$13)*(1-EXP(-Constantes!$D$23)))</f>
        <v>0.30328667528989128</v>
      </c>
      <c r="AN23" s="118">
        <f>AJ23+W23*Escenarios!$E$10/Escenarios!$E$11+AM23</f>
        <v>0.56268233482841379</v>
      </c>
      <c r="AO23" s="118">
        <f>0.0526*AJ23*Observaciones!$F22^1.218</f>
        <v>0</v>
      </c>
      <c r="AP23" s="118">
        <f>AO23*Constantes!$E$40</f>
        <v>0</v>
      </c>
      <c r="AQ23" s="118">
        <f t="shared" si="4"/>
        <v>0</v>
      </c>
      <c r="AR23" s="15"/>
      <c r="AS23" s="72">
        <v>17</v>
      </c>
      <c r="AT23" s="145">
        <f>ETo!$I22*((1-Constantes!$F$19)*ETo!$K22+ETo!$L22)</f>
        <v>2.0302389457877803</v>
      </c>
      <c r="AU23" s="118">
        <f>MIN(AT23*Constantes!$F$17,0.8*(AX22+Observaciones!$F22-AV23-AW23-Constantes!$D$14))</f>
        <v>1.2549319762363966</v>
      </c>
      <c r="AV23" s="118">
        <f>IF(Observaciones!$F22&gt;0.05*Constantes!$F$18,((Observaciones!$F22-0.05*Constantes!$F$18)^2)/(Observaciones!$F22+0.95*Constantes!$F$18),0)</f>
        <v>5.5203368568156198E-2</v>
      </c>
      <c r="AW23" s="118">
        <f>MAX(0,AX22+Observaciones!$F22-AV23-Constantes!$D$13)</f>
        <v>4.1964842689979562</v>
      </c>
      <c r="AX23" s="118">
        <f>AX22+Observaciones!$F22-AV23-AU23-AW23-AY22</f>
        <v>47.206619948694396</v>
      </c>
      <c r="AY23" s="118">
        <f>MAX(0,(AX23-Constantes!$D$14)*(1-EXP(-Constantes!$D$22)))</f>
        <v>0.28851597965403925</v>
      </c>
      <c r="AZ23" s="116">
        <f>AZ22+(Entradas!$F$23*AW23-BA22)/(800*Entradas!$D$46)</f>
        <v>0</v>
      </c>
      <c r="BA23" s="116">
        <f>8000*Entradas!$D$47*AZ23/Constantes!$F$34</f>
        <v>0</v>
      </c>
      <c r="BB23" s="116">
        <f>AV23*Escenarios!$F$10/Escenarios!$F$9</f>
        <v>0.22081347427262479</v>
      </c>
      <c r="BC23" s="116">
        <f>BA23*Escenarios!$F$10/Escenarios!$F$9</f>
        <v>0</v>
      </c>
      <c r="BD23" s="116">
        <f>Observaciones!$I22</f>
        <v>0</v>
      </c>
      <c r="BE23" s="116">
        <f>MAX(0,Constantes!$F$29/((BJ22+BB23+BC23+BD23+Observaciones!$F22)^2)+Entradas!$F$17)</f>
        <v>2.1730964881105717</v>
      </c>
      <c r="BF23" s="145">
        <f>IF(ETo!$D22&gt;0,ETo!$I22*((1-Entradas!$F$21)*ETo!$K22+ETo!$L22),0)</f>
        <v>1.9452854894922864</v>
      </c>
      <c r="BG23" s="116">
        <f>MIN(BF23*1,0.8*(BJ22+BB23+BC23+BD23+Observaciones!$F22-BE23-Constantes!$F$28))</f>
        <v>1.9452854894922864</v>
      </c>
      <c r="BH23" s="116">
        <f>Observaciones!$J22</f>
        <v>0</v>
      </c>
      <c r="BI23" s="116">
        <f>MAX(0,BJ22+BB23+BC23+BD23+Observaciones!$F22-BE23-BG23-BH23-Constantes!$F$26)</f>
        <v>0</v>
      </c>
      <c r="BJ23" s="116">
        <f>BJ22+BB23+BC23+BD23+Observaciones!$F22-BE23-BG23-BH23-BI23</f>
        <v>107.30826838856596</v>
      </c>
      <c r="BK23" s="116">
        <f>(Escenarios!$F$10*AU23+Escenarios!$F$9*BG23)/(Escenarios!$F$11)</f>
        <v>1.3930026788875745</v>
      </c>
      <c r="BL23" s="116">
        <f>(Escenarios!$F$9*BI23)/(Escenarios!$F$11)</f>
        <v>0</v>
      </c>
      <c r="BM23" s="116">
        <f>(Escenarios!$F$10*AW23+Escenarios!$F$9*BE23)/(Escenarios!$F$11)</f>
        <v>3.7918067128204793</v>
      </c>
      <c r="BN23" s="118">
        <f t="shared" si="5"/>
        <v>89.429037122963251</v>
      </c>
      <c r="BO23" s="118">
        <f>MAX(0,(BN23-Constantes!$D$13)*(1-EXP(-Constantes!$D$23)))</f>
        <v>0.28099063454385359</v>
      </c>
      <c r="BP23" s="118">
        <f>BL23+AY23*Escenarios!$F$10/Escenarios!$F$11+BO23</f>
        <v>0.51180341826708498</v>
      </c>
      <c r="BQ23" s="118">
        <f>0.0526*BL23*Observaciones!$F22^1.218</f>
        <v>0</v>
      </c>
      <c r="BR23" s="118">
        <f>BQ23*Constantes!$F$40</f>
        <v>0</v>
      </c>
      <c r="BS23" s="118">
        <f t="shared" si="6"/>
        <v>0</v>
      </c>
      <c r="BT23" s="15"/>
      <c r="BU23" s="72">
        <v>17</v>
      </c>
      <c r="BV23" s="73">
        <f>0.0526*Observaciones!$F22^2.218</f>
        <v>2.5957868850681649</v>
      </c>
      <c r="BW23" s="73">
        <f>IF(Observaciones!$F22&gt;0.05*$CA$7,((Observaciones!$F22-0.05*$CA$7)^2)/(Observaciones!$F22+0.95*$CA$7),0)</f>
        <v>0.42760102492926944</v>
      </c>
      <c r="BX23" s="73">
        <f>0.0526*BW23*Observaciones!$F22^1.218</f>
        <v>0.19137260906087983</v>
      </c>
      <c r="BY23" s="27"/>
      <c r="BZ23" s="27"/>
      <c r="CA23" s="101"/>
      <c r="CB23" s="36"/>
    </row>
    <row r="24" spans="2:80" s="2" customFormat="1" ht="14.5" x14ac:dyDescent="0.35">
      <c r="B24" s="35"/>
      <c r="C24" s="72">
        <v>18</v>
      </c>
      <c r="D24" s="145">
        <f>ETo!$I23*((1-Constantes!$D$19)*ETo!$K23+ETo!$L23)</f>
        <v>2.0493783628581683</v>
      </c>
      <c r="E24" s="73">
        <f>MIN(D24*Constantes!$D$17,0.8*(H23+Observaciones!$F23-F24-G24-Constantes!$D$14))</f>
        <v>1.2778952454581045</v>
      </c>
      <c r="F24" s="73">
        <f>IF(Observaciones!$F23&gt;0.05*Constantes!$D$18,((Observaciones!$F23-0.05*Constantes!$D$18)^2)/(Observaciones!$F23+0.95*Constantes!$D$18),0)</f>
        <v>8.3782071915852449E-2</v>
      </c>
      <c r="G24" s="73">
        <f>MAX(0,H23+Observaciones!$F23-F24-Constantes!$D$13)</f>
        <v>4.6598693565898301</v>
      </c>
      <c r="H24" s="73">
        <f>H23+Observaciones!$F23-F24-E24-G24-I23</f>
        <v>47.18376731633758</v>
      </c>
      <c r="I24" s="73">
        <f>MAX(0,(H24-Constantes!$D$14)*(1-EXP(-Constantes!$D$22)))</f>
        <v>0.28820136071127833</v>
      </c>
      <c r="J24" s="73">
        <f t="shared" si="0"/>
        <v>99.797928413295026</v>
      </c>
      <c r="K24" s="73">
        <f>MAX(0,(J24-Constantes!$D$13)*(1-EXP(-Constantes!$D$23)))</f>
        <v>0.35261379844469876</v>
      </c>
      <c r="L24" s="73">
        <f t="shared" si="1"/>
        <v>0.72459723107182961</v>
      </c>
      <c r="M24" s="73">
        <f>0.0526*F24*Observaciones!$F23^1.218</f>
        <v>4.1469961251676367E-2</v>
      </c>
      <c r="N24" s="73">
        <f>M24*Constantes!$D$40</f>
        <v>1.9370660588210174E-4</v>
      </c>
      <c r="O24" s="73">
        <f t="shared" si="2"/>
        <v>26.733003877970866</v>
      </c>
      <c r="P24" s="15"/>
      <c r="Q24" s="117">
        <v>18</v>
      </c>
      <c r="R24" s="145">
        <f>ETo!$I23*((1-Constantes!$E$19)*ETo!$K23+ETo!$L23)</f>
        <v>2.0516616616788368</v>
      </c>
      <c r="S24" s="118">
        <f>MIN(R24*Constantes!$E$17,0.8*(V23+Observaciones!$F23-T24-U24-Constantes!$D$14))</f>
        <v>1.2868035051747386</v>
      </c>
      <c r="T24" s="118">
        <f>IF(Observaciones!$F23&gt;0.05*Constantes!$E$18,((Observaciones!$F23-0.05*Constantes!$E$18)^2)/(Observaciones!$F23+0.95*Constantes!$E$18),0)</f>
        <v>7.6251263490605833E-2</v>
      </c>
      <c r="U24" s="118">
        <f>MAX(0,V23+Observaciones!$F23-T24-Constantes!$D$13)</f>
        <v>4.6586810438912281</v>
      </c>
      <c r="V24" s="118">
        <f>V23+Observaciones!$F23-T24-S24-U24-W23</f>
        <v>47.174979095338017</v>
      </c>
      <c r="W24" s="118">
        <f>MAX(0,(V24-Constantes!$D$14)*(1-EXP(-Constantes!$D$22)))</f>
        <v>0.28808037067579972</v>
      </c>
      <c r="X24" s="116">
        <f>X23+(Entradas!$E$23*U24-Y23)/(800*Entradas!$D$46)</f>
        <v>0</v>
      </c>
      <c r="Y24" s="116">
        <f>8000*Entradas!$D$47*X24/Constantes!$E$34</f>
        <v>0</v>
      </c>
      <c r="Z24" s="116">
        <f>T24*Escenarios!$E$10/Escenarios!$E$9</f>
        <v>0.68626137141545251</v>
      </c>
      <c r="AA24" s="116">
        <f>Y24*Escenarios!$E$10/Escenarios!$E$9</f>
        <v>0</v>
      </c>
      <c r="AB24" s="116">
        <f>Observaciones!$I23</f>
        <v>0</v>
      </c>
      <c r="AC24" s="116">
        <f>MAX(0,Constantes!$E$29/((AH23+Z24+AA24+AB24+Observaciones!$F23)^2)+Entradas!$E$17)</f>
        <v>2.4381076773453838</v>
      </c>
      <c r="AD24" s="145">
        <f>IF(ETo!$D23&gt;0,ETo!$I23*((1-Entradas!$E$21)*ETo!$K23+ETo!$L23),0)</f>
        <v>1.9603297088520892</v>
      </c>
      <c r="AE24" s="116">
        <f>MIN(AD24*1,0.8*(AH23+Z24+AA24+AB24+Observaciones!$F23-AC24-Constantes!$E$28))</f>
        <v>1.9603297088520892</v>
      </c>
      <c r="AF24" s="116">
        <f>Observaciones!$J23</f>
        <v>0</v>
      </c>
      <c r="AG24" s="116">
        <f>MAX(0,AH23+Z24+AA24+AB24+Observaciones!$F23-AC24-AE24-AF24-Constantes!$E$26)</f>
        <v>0</v>
      </c>
      <c r="AH24" s="116">
        <f>AH23+Z24+AA24+AB24+Observaciones!$F23-AC24-AE24-AF24-AG24</f>
        <v>130.77456006190471</v>
      </c>
      <c r="AI24" s="116">
        <f>(Escenarios!$E$10*S24+Escenarios!$E$9*AE24)/(Escenarios!$E$11)</f>
        <v>1.3541561255424737</v>
      </c>
      <c r="AJ24" s="116">
        <f>(Escenarios!$E$9*AG24)/(Escenarios!$E$11)</f>
        <v>0</v>
      </c>
      <c r="AK24" s="116">
        <f>(Escenarios!$E$10*U24+Escenarios!$E$9*AC24)/(Escenarios!$E$11)</f>
        <v>4.4366237072366435</v>
      </c>
      <c r="AL24" s="118">
        <f t="shared" si="3"/>
        <v>96.79017379554756</v>
      </c>
      <c r="AM24" s="118">
        <f>MAX(0,(AL24-Constantes!$D$13)*(1-EXP(-Constantes!$D$23)))</f>
        <v>0.33183771969833187</v>
      </c>
      <c r="AN24" s="118">
        <f>AJ24+W24*Escenarios!$E$10/Escenarios!$E$11+AM24</f>
        <v>0.59111005330655164</v>
      </c>
      <c r="AO24" s="118">
        <f>0.0526*AJ24*Observaciones!$F23^1.218</f>
        <v>0</v>
      </c>
      <c r="AP24" s="118">
        <f>AO24*Constantes!$E$40</f>
        <v>0</v>
      </c>
      <c r="AQ24" s="118">
        <f t="shared" si="4"/>
        <v>0</v>
      </c>
      <c r="AR24" s="15"/>
      <c r="AS24" s="72">
        <v>18</v>
      </c>
      <c r="AT24" s="145">
        <f>ETo!$I23*((1-Constantes!$F$19)*ETo!$K23+ETo!$L23)</f>
        <v>2.0459534146271645</v>
      </c>
      <c r="AU24" s="118">
        <f>MIN(AT24*Constantes!$F$17,0.8*(AX23+Observaciones!$F23-AV24-AW24-Constantes!$D$14))</f>
        <v>1.2646454089715082</v>
      </c>
      <c r="AV24" s="118">
        <f>IF(Observaciones!$F23&gt;0.05*Constantes!$F$18,((Observaciones!$F23-0.05*Constantes!$F$18)^2)/(Observaciones!$F23+0.95*Constantes!$F$18),0)</f>
        <v>8.4704354954109759E-2</v>
      </c>
      <c r="AW24" s="118">
        <f>MAX(0,AX23+Observaciones!$F23-AV24-Constantes!$D$13)</f>
        <v>4.6719155937402803</v>
      </c>
      <c r="AX24" s="118">
        <f>AX23+Observaciones!$F23-AV24-AU24-AW24-AY23</f>
        <v>47.196838611374453</v>
      </c>
      <c r="AY24" s="118">
        <f>MAX(0,(AX24-Constantes!$D$14)*(1-EXP(-Constantes!$D$22)))</f>
        <v>0.28838131709270548</v>
      </c>
      <c r="AZ24" s="116">
        <f>AZ23+(Entradas!$F$23*AW24-BA23)/(800*Entradas!$D$46)</f>
        <v>0</v>
      </c>
      <c r="BA24" s="116">
        <f>8000*Entradas!$D$47*AZ24/Constantes!$F$34</f>
        <v>0</v>
      </c>
      <c r="BB24" s="116">
        <f>AV24*Escenarios!$F$10/Escenarios!$F$9</f>
        <v>0.33881741981643904</v>
      </c>
      <c r="BC24" s="116">
        <f>BA24*Escenarios!$F$10/Escenarios!$F$9</f>
        <v>0</v>
      </c>
      <c r="BD24" s="116">
        <f>Observaciones!$I23</f>
        <v>0</v>
      </c>
      <c r="BE24" s="116">
        <f>MAX(0,Constantes!$F$29/((BJ23+BB24+BC24+BD24+Observaciones!$F23)^2)+Entradas!$F$17)</f>
        <v>2.2092730485928715</v>
      </c>
      <c r="BF24" s="145">
        <f>IF(ETo!$D23&gt;0,ETo!$I23*((1-Entradas!$F$21)*ETo!$K23+ETo!$L23),0)</f>
        <v>1.9603297088520892</v>
      </c>
      <c r="BG24" s="116">
        <f>MIN(BF24*1,0.8*(BJ23+BB24+BC24+BD24+Observaciones!$F23-BE24-Constantes!$F$28))</f>
        <v>1.9603297088520892</v>
      </c>
      <c r="BH24" s="116">
        <f>Observaciones!$J23</f>
        <v>0</v>
      </c>
      <c r="BI24" s="116">
        <f>MAX(0,BJ23+BB24+BC24+BD24+Observaciones!$F23-BE24-BG24-BH24-Constantes!$F$26)</f>
        <v>0</v>
      </c>
      <c r="BJ24" s="116">
        <f>BJ23+BB24+BC24+BD24+Observaciones!$F23-BE24-BG24-BH24-BI24</f>
        <v>109.77748305093743</v>
      </c>
      <c r="BK24" s="116">
        <f>(Escenarios!$F$10*AU24+Escenarios!$F$9*BG24)/(Escenarios!$F$11)</f>
        <v>1.4037822689476243</v>
      </c>
      <c r="BL24" s="116">
        <f>(Escenarios!$F$9*BI24)/(Escenarios!$F$11)</f>
        <v>0</v>
      </c>
      <c r="BM24" s="116">
        <f>(Escenarios!$F$10*AW24+Escenarios!$F$9*BE24)/(Escenarios!$F$11)</f>
        <v>4.1793870847107986</v>
      </c>
      <c r="BN24" s="118">
        <f t="shared" si="5"/>
        <v>93.327433573130193</v>
      </c>
      <c r="BO24" s="118">
        <f>MAX(0,(BN24-Constantes!$D$13)*(1-EXP(-Constantes!$D$23)))</f>
        <v>0.30791882581162466</v>
      </c>
      <c r="BP24" s="118">
        <f>BL24+AY24*Escenarios!$F$10/Escenarios!$F$11+BO24</f>
        <v>0.53862387948578905</v>
      </c>
      <c r="BQ24" s="118">
        <f>0.0526*BL24*Observaciones!$F23^1.218</f>
        <v>0</v>
      </c>
      <c r="BR24" s="118">
        <f>BQ24*Constantes!$F$40</f>
        <v>0</v>
      </c>
      <c r="BS24" s="118">
        <f t="shared" si="6"/>
        <v>0</v>
      </c>
      <c r="BT24" s="15"/>
      <c r="BU24" s="72">
        <v>18</v>
      </c>
      <c r="BV24" s="73">
        <f>0.0526*Observaciones!$F23^2.218</f>
        <v>3.1183372517686312</v>
      </c>
      <c r="BW24" s="73">
        <f>IF(Observaciones!$F23&gt;0.05*$CA$7,((Observaciones!$F23-0.05*$CA$7)^2)/(Observaciones!$F23+0.95*$CA$7),0)</f>
        <v>0.53229249011857738</v>
      </c>
      <c r="BX24" s="73">
        <f>0.0526*BW24*Observaciones!$F23^1.218</f>
        <v>0.26347103186880089</v>
      </c>
      <c r="BY24" s="27"/>
      <c r="BZ24" s="27"/>
      <c r="CA24" s="101"/>
      <c r="CB24" s="36"/>
    </row>
    <row r="25" spans="2:80" s="2" customFormat="1" ht="14.5" x14ac:dyDescent="0.35">
      <c r="B25" s="35"/>
      <c r="C25" s="72">
        <v>19</v>
      </c>
      <c r="D25" s="145">
        <f>ETo!$I24*((1-Constantes!$D$19)*ETo!$K24+ETo!$L24)</f>
        <v>2.0167407909536963</v>
      </c>
      <c r="E25" s="73">
        <f>MIN(D25*Constantes!$D$17,0.8*(H24+Observaciones!$F24-F25-G25-Constantes!$D$14))</f>
        <v>1.2575440020196531</v>
      </c>
      <c r="F25" s="73">
        <f>IF(Observaciones!$F24&gt;0.05*Constantes!$D$18,((Observaciones!$F24-0.05*Constantes!$D$18)^2)/(Observaciones!$F24+0.95*Constantes!$D$18),0)</f>
        <v>0</v>
      </c>
      <c r="G25" s="73">
        <f>MAX(0,H24+Observaciones!$F24-F25-Constantes!$D$13)</f>
        <v>0</v>
      </c>
      <c r="H25" s="73">
        <f>H24+Observaciones!$F24-F25-E25-G25-I24</f>
        <v>46.838021953606649</v>
      </c>
      <c r="I25" s="73">
        <f>MAX(0,(H25-Constantes!$D$14)*(1-EXP(-Constantes!$D$22)))</f>
        <v>0.28344138213251091</v>
      </c>
      <c r="J25" s="73">
        <f t="shared" si="0"/>
        <v>99.445314614850332</v>
      </c>
      <c r="K25" s="73">
        <f>MAX(0,(J25-Constantes!$D$13)*(1-EXP(-Constantes!$D$23)))</f>
        <v>0.35017811702297791</v>
      </c>
      <c r="L25" s="73">
        <f t="shared" si="1"/>
        <v>0.63361949915548887</v>
      </c>
      <c r="M25" s="73">
        <f>0.0526*F25*Observaciones!$F24^1.218</f>
        <v>0</v>
      </c>
      <c r="N25" s="73">
        <f>M25*Constantes!$D$40</f>
        <v>0</v>
      </c>
      <c r="O25" s="73">
        <f t="shared" si="2"/>
        <v>0</v>
      </c>
      <c r="P25" s="15"/>
      <c r="Q25" s="117">
        <v>19</v>
      </c>
      <c r="R25" s="145">
        <f>ETo!$I24*((1-Constantes!$E$19)*ETo!$K24+ETo!$L24)</f>
        <v>2.0189873324895027</v>
      </c>
      <c r="S25" s="118">
        <f>MIN(R25*Constantes!$E$17,0.8*(V24+Observaciones!$F24-T25-U25-Constantes!$D$14))</f>
        <v>1.2663101450289613</v>
      </c>
      <c r="T25" s="118">
        <f>IF(Observaciones!$F24&gt;0.05*Constantes!$E$18,((Observaciones!$F24-0.05*Constantes!$E$18)^2)/(Observaciones!$F24+0.95*Constantes!$E$18),0)</f>
        <v>0</v>
      </c>
      <c r="U25" s="118">
        <f>MAX(0,V24+Observaciones!$F24-T25-Constantes!$D$13)</f>
        <v>0</v>
      </c>
      <c r="V25" s="118">
        <f>V24+Observaciones!$F24-T25-S25-U25-W24</f>
        <v>46.820588579633259</v>
      </c>
      <c r="W25" s="118">
        <f>MAX(0,(V25-Constantes!$D$14)*(1-EXP(-Constantes!$D$22)))</f>
        <v>0.28320137172134147</v>
      </c>
      <c r="X25" s="116">
        <f>X24+(Entradas!$E$23*U25-Y24)/(800*Entradas!$D$46)</f>
        <v>0</v>
      </c>
      <c r="Y25" s="116">
        <f>8000*Entradas!$D$47*X25/Constantes!$E$34</f>
        <v>0</v>
      </c>
      <c r="Z25" s="116">
        <f>T25*Escenarios!$E$10/Escenarios!$E$9</f>
        <v>0</v>
      </c>
      <c r="AA25" s="116">
        <f>Y25*Escenarios!$E$10/Escenarios!$E$9</f>
        <v>0</v>
      </c>
      <c r="AB25" s="116">
        <f>Observaciones!$I24</f>
        <v>0</v>
      </c>
      <c r="AC25" s="116">
        <f>MAX(0,Constantes!$E$29/((AH24+Z25+AA25+AB25+Observaciones!$F24)^2)+Entradas!$E$17)</f>
        <v>2.4105424414513483</v>
      </c>
      <c r="AD25" s="145">
        <f>IF(ETo!$D24&gt;0,ETo!$I24*((1-Entradas!$E$21)*ETo!$K24+ETo!$L24),0)</f>
        <v>1.92912567105723</v>
      </c>
      <c r="AE25" s="116">
        <f>MIN(AD25*1,0.8*(AH24+Z25+AA25+AB25+Observaciones!$F24-AC25-Constantes!$E$28))</f>
        <v>1.92912567105723</v>
      </c>
      <c r="AF25" s="116">
        <f>Observaciones!$J24</f>
        <v>0</v>
      </c>
      <c r="AG25" s="116">
        <f>MAX(0,AH24+Z25+AA25+AB25+Observaciones!$F24-AC25-AE25-AF25-Constantes!$E$26)</f>
        <v>0</v>
      </c>
      <c r="AH25" s="116">
        <f>AH24+Z25+AA25+AB25+Observaciones!$F24-AC25-AE25-AF25-AG25</f>
        <v>127.63489194939611</v>
      </c>
      <c r="AI25" s="116">
        <f>(Escenarios!$E$10*S25+Escenarios!$E$9*AE25)/(Escenarios!$E$11)</f>
        <v>1.3325916976317882</v>
      </c>
      <c r="AJ25" s="116">
        <f>(Escenarios!$E$9*AG25)/(Escenarios!$E$11)</f>
        <v>0</v>
      </c>
      <c r="AK25" s="116">
        <f>(Escenarios!$E$10*U25+Escenarios!$E$9*AC25)/(Escenarios!$E$11)</f>
        <v>0.24105424414513482</v>
      </c>
      <c r="AL25" s="118">
        <f t="shared" si="3"/>
        <v>96.699390319994365</v>
      </c>
      <c r="AM25" s="118">
        <f>MAX(0,(AL25-Constantes!$D$13)*(1-EXP(-Constantes!$D$23)))</f>
        <v>0.33121063242670645</v>
      </c>
      <c r="AN25" s="118">
        <f>AJ25+W25*Escenarios!$E$10/Escenarios!$E$11+AM25</f>
        <v>0.58609186697591376</v>
      </c>
      <c r="AO25" s="118">
        <f>0.0526*AJ25*Observaciones!$F24^1.218</f>
        <v>0</v>
      </c>
      <c r="AP25" s="118">
        <f>AO25*Constantes!$E$40</f>
        <v>0</v>
      </c>
      <c r="AQ25" s="118">
        <f t="shared" si="4"/>
        <v>0</v>
      </c>
      <c r="AR25" s="15"/>
      <c r="AS25" s="72">
        <v>19</v>
      </c>
      <c r="AT25" s="145">
        <f>ETo!$I24*((1-Constantes!$F$19)*ETo!$K24+ETo!$L24)</f>
        <v>2.0133709786499852</v>
      </c>
      <c r="AU25" s="118">
        <f>MIN(AT25*Constantes!$F$17,0.8*(AX24+Observaciones!$F24-AV25-AW25-Constantes!$D$14))</f>
        <v>1.2445055427472536</v>
      </c>
      <c r="AV25" s="118">
        <f>IF(Observaciones!$F24&gt;0.05*Constantes!$F$18,((Observaciones!$F24-0.05*Constantes!$F$18)^2)/(Observaciones!$F24+0.95*Constantes!$F$18),0)</f>
        <v>0</v>
      </c>
      <c r="AW25" s="118">
        <f>MAX(0,AX24+Observaciones!$F24-AV25-Constantes!$D$13)</f>
        <v>0</v>
      </c>
      <c r="AX25" s="118">
        <f>AX24+Observaciones!$F24-AV25-AU25-AW25-AY24</f>
        <v>46.863951751534493</v>
      </c>
      <c r="AY25" s="118">
        <f>MAX(0,(AX25-Constantes!$D$14)*(1-EXP(-Constantes!$D$22)))</f>
        <v>0.283798365323011</v>
      </c>
      <c r="AZ25" s="116">
        <f>AZ24+(Entradas!$F$23*AW25-BA24)/(800*Entradas!$D$46)</f>
        <v>0</v>
      </c>
      <c r="BA25" s="116">
        <f>8000*Entradas!$D$47*AZ25/Constantes!$F$34</f>
        <v>0</v>
      </c>
      <c r="BB25" s="116">
        <f>AV25*Escenarios!$F$10/Escenarios!$F$9</f>
        <v>0</v>
      </c>
      <c r="BC25" s="116">
        <f>BA25*Escenarios!$F$10/Escenarios!$F$9</f>
        <v>0</v>
      </c>
      <c r="BD25" s="116">
        <f>Observaciones!$I24</f>
        <v>0</v>
      </c>
      <c r="BE25" s="116">
        <f>MAX(0,Constantes!$F$29/((BJ24+BB25+BC25+BD25+Observaciones!$F24)^2)+Entradas!$F$17)</f>
        <v>2.1663893678210959</v>
      </c>
      <c r="BF25" s="145">
        <f>IF(ETo!$D24&gt;0,ETo!$I24*((1-Entradas!$F$21)*ETo!$K24+ETo!$L24),0)</f>
        <v>1.92912567105723</v>
      </c>
      <c r="BG25" s="116">
        <f>MIN(BF25*1,0.8*(BJ24+BB25+BC25+BD25+Observaciones!$F24-BE25-Constantes!$F$28))</f>
        <v>1.92912567105723</v>
      </c>
      <c r="BH25" s="116">
        <f>Observaciones!$J24</f>
        <v>0</v>
      </c>
      <c r="BI25" s="116">
        <f>MAX(0,BJ24+BB25+BC25+BD25+Observaciones!$F24-BE25-BG25-BH25-Constantes!$F$26)</f>
        <v>0</v>
      </c>
      <c r="BJ25" s="116">
        <f>BJ24+BB25+BC25+BD25+Observaciones!$F24-BE25-BG25-BH25-BI25</f>
        <v>106.8819680120591</v>
      </c>
      <c r="BK25" s="116">
        <f>(Escenarios!$F$10*AU25+Escenarios!$F$9*BG25)/(Escenarios!$F$11)</f>
        <v>1.3814295684092488</v>
      </c>
      <c r="BL25" s="116">
        <f>(Escenarios!$F$9*BI25)/(Escenarios!$F$11)</f>
        <v>0</v>
      </c>
      <c r="BM25" s="116">
        <f>(Escenarios!$F$10*AW25+Escenarios!$F$9*BE25)/(Escenarios!$F$11)</f>
        <v>0.43327787356421921</v>
      </c>
      <c r="BN25" s="118">
        <f t="shared" si="5"/>
        <v>93.452792620882789</v>
      </c>
      <c r="BO25" s="118">
        <f>MAX(0,(BN25-Constantes!$D$13)*(1-EXP(-Constantes!$D$23)))</f>
        <v>0.30878474400598455</v>
      </c>
      <c r="BP25" s="118">
        <f>BL25+AY25*Escenarios!$F$10/Escenarios!$F$11+BO25</f>
        <v>0.53582343626439333</v>
      </c>
      <c r="BQ25" s="118">
        <f>0.0526*BL25*Observaciones!$F24^1.218</f>
        <v>0</v>
      </c>
      <c r="BR25" s="118">
        <f>BQ25*Constantes!$F$40</f>
        <v>0</v>
      </c>
      <c r="BS25" s="118">
        <f t="shared" si="6"/>
        <v>0</v>
      </c>
      <c r="BT25" s="15"/>
      <c r="BU25" s="72">
        <v>19</v>
      </c>
      <c r="BV25" s="73">
        <f>0.0526*Observaciones!$F24^2.218</f>
        <v>7.8815157522507923E-2</v>
      </c>
      <c r="BW25" s="73">
        <f>IF(Observaciones!$F24&gt;0.05*$CA$7,((Observaciones!$F24-0.05*$CA$7)^2)/(Observaciones!$F24+0.95*$CA$7),0)</f>
        <v>0</v>
      </c>
      <c r="BX25" s="73">
        <f>0.0526*BW25*Observaciones!$F24^1.218</f>
        <v>0</v>
      </c>
      <c r="BY25" s="27"/>
      <c r="BZ25" s="27"/>
      <c r="CA25" s="101"/>
      <c r="CB25" s="36"/>
    </row>
    <row r="26" spans="2:80" s="2" customFormat="1" ht="14.5" x14ac:dyDescent="0.35">
      <c r="B26" s="35"/>
      <c r="C26" s="72">
        <v>20</v>
      </c>
      <c r="D26" s="145">
        <f>ETo!$I25*((1-Constantes!$D$19)*ETo!$K25+ETo!$L25)</f>
        <v>2.0162943367501951</v>
      </c>
      <c r="E26" s="73">
        <f>MIN(D26*Constantes!$D$17,0.8*(H25+Observaciones!$F25-F26-G26-Constantes!$D$14))</f>
        <v>1.2572656143318015</v>
      </c>
      <c r="F26" s="73">
        <f>IF(Observaciones!$F25&gt;0.05*Constantes!$D$18,((Observaciones!$F25-0.05*Constantes!$D$18)^2)/(Observaciones!$F25+0.95*Constantes!$D$18),0)</f>
        <v>0.67290459210592757</v>
      </c>
      <c r="G26" s="73">
        <f>MAX(0,H25+Observaciones!$F25-F26-Constantes!$D$13)</f>
        <v>8.6151173615007153</v>
      </c>
      <c r="H26" s="73">
        <f>H25+Observaciones!$F25-F26-E26-G26-I25</f>
        <v>47.209293003535691</v>
      </c>
      <c r="I26" s="73">
        <f>MAX(0,(H26-Constantes!$D$14)*(1-EXP(-Constantes!$D$22)))</f>
        <v>0.28855278038994481</v>
      </c>
      <c r="J26" s="73">
        <f t="shared" si="0"/>
        <v>107.71025385932808</v>
      </c>
      <c r="K26" s="73">
        <f>MAX(0,(J26-Constantes!$D$13)*(1-EXP(-Constantes!$D$23)))</f>
        <v>0.40726822256682876</v>
      </c>
      <c r="L26" s="73">
        <f t="shared" si="1"/>
        <v>1.3687255950627011</v>
      </c>
      <c r="M26" s="73">
        <f>0.0526*F26*Observaciones!$F25^1.218</f>
        <v>0.67125384723430115</v>
      </c>
      <c r="N26" s="73">
        <f>M26*Constantes!$D$40</f>
        <v>3.1354334681902595E-3</v>
      </c>
      <c r="O26" s="73">
        <f t="shared" si="2"/>
        <v>229.0768492603973</v>
      </c>
      <c r="P26" s="15"/>
      <c r="Q26" s="117">
        <v>20</v>
      </c>
      <c r="R26" s="145">
        <f>ETo!$I25*((1-Constantes!$E$19)*ETo!$K25+ETo!$L25)</f>
        <v>2.0185405179516964</v>
      </c>
      <c r="S26" s="118">
        <f>MIN(R26*Constantes!$E$17,0.8*(V25+Observaciones!$F25-T26-U26-Constantes!$D$14))</f>
        <v>1.2660299026653439</v>
      </c>
      <c r="T26" s="118">
        <f>IF(Observaciones!$F25&gt;0.05*Constantes!$E$18,((Observaciones!$F25-0.05*Constantes!$E$18)^2)/(Observaciones!$F25+0.95*Constantes!$E$18),0)</f>
        <v>0.64325178861480226</v>
      </c>
      <c r="U26" s="118">
        <f>MAX(0,V25+Observaciones!$F25-T26-Constantes!$D$13)</f>
        <v>8.6273367910184504</v>
      </c>
      <c r="V26" s="118">
        <f>V25+Observaciones!$F25-T26-S26-U26-W25</f>
        <v>47.200768725613315</v>
      </c>
      <c r="W26" s="118">
        <f>MAX(0,(V26-Constantes!$D$14)*(1-EXP(-Constantes!$D$22)))</f>
        <v>0.28843542413680673</v>
      </c>
      <c r="X26" s="116">
        <f>X25+(Entradas!$E$23*U26-Y25)/(800*Entradas!$D$46)</f>
        <v>0</v>
      </c>
      <c r="Y26" s="116">
        <f>8000*Entradas!$D$47*X26/Constantes!$E$34</f>
        <v>0</v>
      </c>
      <c r="Z26" s="116">
        <f>T26*Escenarios!$E$10/Escenarios!$E$9</f>
        <v>5.7892660975332202</v>
      </c>
      <c r="AA26" s="116">
        <f>Y26*Escenarios!$E$10/Escenarios!$E$9</f>
        <v>0</v>
      </c>
      <c r="AB26" s="116">
        <f>Observaciones!$I25</f>
        <v>0</v>
      </c>
      <c r="AC26" s="116">
        <f>MAX(0,Constantes!$E$29/((AH25+Z26+AA26+AB26+Observaciones!$F25)^2)+Entradas!$E$17)</f>
        <v>2.5091471696274263</v>
      </c>
      <c r="AD26" s="145">
        <f>IF(ETo!$D25&gt;0,ETo!$I25*((1-Entradas!$E$21)*ETo!$K25+ETo!$L25),0)</f>
        <v>1.9286932698916111</v>
      </c>
      <c r="AE26" s="116">
        <f>MIN(AD26*1,0.8*(AH25+Z26+AA26+AB26+Observaciones!$F25-AC26-Constantes!$E$28))</f>
        <v>1.9286932698916111</v>
      </c>
      <c r="AF26" s="116">
        <f>Observaciones!$J25</f>
        <v>0</v>
      </c>
      <c r="AG26" s="116">
        <f>MAX(0,AH25+Z26+AA26+AB26+Observaciones!$F25-AC26-AE26-AF26-Constantes!$E$26)</f>
        <v>0</v>
      </c>
      <c r="AH26" s="116">
        <f>AH25+Z26+AA26+AB26+Observaciones!$F25-AC26-AE26-AF26-AG26</f>
        <v>140.18631760741027</v>
      </c>
      <c r="AI26" s="116">
        <f>(Escenarios!$E$10*S26+Escenarios!$E$9*AE26)/(Escenarios!$E$11)</f>
        <v>1.3322962393879707</v>
      </c>
      <c r="AJ26" s="116">
        <f>(Escenarios!$E$9*AG26)/(Escenarios!$E$11)</f>
        <v>0</v>
      </c>
      <c r="AK26" s="116">
        <f>(Escenarios!$E$10*U26+Escenarios!$E$9*AC26)/(Escenarios!$E$11)</f>
        <v>8.0155178288793483</v>
      </c>
      <c r="AL26" s="118">
        <f t="shared" si="3"/>
        <v>104.38369751644701</v>
      </c>
      <c r="AM26" s="118">
        <f>MAX(0,(AL26-Constantes!$D$13)*(1-EXP(-Constantes!$D$23)))</f>
        <v>0.38429001944942076</v>
      </c>
      <c r="AN26" s="118">
        <f>AJ26+W26*Escenarios!$E$10/Escenarios!$E$11+AM26</f>
        <v>0.64388190117254673</v>
      </c>
      <c r="AO26" s="118">
        <f>0.0526*AJ26*Observaciones!$F25^1.218</f>
        <v>0</v>
      </c>
      <c r="AP26" s="118">
        <f>AO26*Constantes!$E$40</f>
        <v>0</v>
      </c>
      <c r="AQ26" s="118">
        <f t="shared" si="4"/>
        <v>0</v>
      </c>
      <c r="AR26" s="15"/>
      <c r="AS26" s="72">
        <v>20</v>
      </c>
      <c r="AT26" s="145">
        <f>ETo!$I25*((1-Constantes!$F$19)*ETo!$K25+ETo!$L25)</f>
        <v>2.0129250649479409</v>
      </c>
      <c r="AU26" s="118">
        <f>MIN(AT26*Constantes!$F$17,0.8*(AX25+Observaciones!$F25-AV26-AW26-Constantes!$D$14))</f>
        <v>1.2442299144205986</v>
      </c>
      <c r="AV26" s="118">
        <f>IF(Observaciones!$F25&gt;0.05*Constantes!$F$18,((Observaciones!$F25-0.05*Constantes!$F$18)^2)/(Observaciones!$F25+0.95*Constantes!$F$18),0)</f>
        <v>0.67648923861104415</v>
      </c>
      <c r="AW26" s="118">
        <f>MAX(0,AX25+Observaciones!$F25-AV26-Constantes!$D$13)</f>
        <v>8.6374625129234417</v>
      </c>
      <c r="AX26" s="118">
        <f>AX25+Observaciones!$F25-AV26-AU26-AW26-AY25</f>
        <v>47.221971720256391</v>
      </c>
      <c r="AY26" s="118">
        <f>MAX(0,(AX26-Constantes!$D$14)*(1-EXP(-Constantes!$D$22)))</f>
        <v>0.2887273320296837</v>
      </c>
      <c r="AZ26" s="116">
        <f>AZ25+(Entradas!$F$23*AW26-BA25)/(800*Entradas!$D$46)</f>
        <v>0</v>
      </c>
      <c r="BA26" s="116">
        <f>8000*Entradas!$D$47*AZ26/Constantes!$F$34</f>
        <v>0</v>
      </c>
      <c r="BB26" s="116">
        <f>AV26*Escenarios!$F$10/Escenarios!$F$9</f>
        <v>2.7059569544441766</v>
      </c>
      <c r="BC26" s="116">
        <f>BA26*Escenarios!$F$10/Escenarios!$F$9</f>
        <v>0</v>
      </c>
      <c r="BD26" s="116">
        <f>Observaciones!$I25</f>
        <v>0</v>
      </c>
      <c r="BE26" s="116">
        <f>MAX(0,Constantes!$F$29/((BJ25+BB26+BC26+BD26+Observaciones!$F25)^2)+Entradas!$F$17)</f>
        <v>2.2963026009284446</v>
      </c>
      <c r="BF26" s="145">
        <f>IF(ETo!$D25&gt;0,ETo!$I25*((1-Entradas!$F$21)*ETo!$K25+ETo!$L25),0)</f>
        <v>1.9286932698916111</v>
      </c>
      <c r="BG26" s="116">
        <f>MIN(BF26*1,0.8*(BJ25+BB26+BC26+BD26+Observaciones!$F25-BE26-Constantes!$F$28))</f>
        <v>1.9286932698916111</v>
      </c>
      <c r="BH26" s="116">
        <f>Observaciones!$J25</f>
        <v>0</v>
      </c>
      <c r="BI26" s="116">
        <f>MAX(0,BJ25+BB26+BC26+BD26+Observaciones!$F25-BE26-BG26-BH26-Constantes!$F$26)</f>
        <v>0</v>
      </c>
      <c r="BJ26" s="116">
        <f>BJ25+BB26+BC26+BD26+Observaciones!$F25-BE26-BG26-BH26-BI26</f>
        <v>116.56292909568323</v>
      </c>
      <c r="BK26" s="116">
        <f>(Escenarios!$F$10*AU26+Escenarios!$F$9*BG26)/(Escenarios!$F$11)</f>
        <v>1.3811225855148013</v>
      </c>
      <c r="BL26" s="116">
        <f>(Escenarios!$F$9*BI26)/(Escenarios!$F$11)</f>
        <v>0</v>
      </c>
      <c r="BM26" s="116">
        <f>(Escenarios!$F$10*AW26+Escenarios!$F$9*BE26)/(Escenarios!$F$11)</f>
        <v>7.3692305305244421</v>
      </c>
      <c r="BN26" s="118">
        <f t="shared" si="5"/>
        <v>100.51323840740125</v>
      </c>
      <c r="BO26" s="118">
        <f>MAX(0,(BN26-Constantes!$D$13)*(1-EXP(-Constantes!$D$23)))</f>
        <v>0.35755480549292129</v>
      </c>
      <c r="BP26" s="118">
        <f>BL26+AY26*Escenarios!$F$10/Escenarios!$F$11+BO26</f>
        <v>0.58853667111666819</v>
      </c>
      <c r="BQ26" s="118">
        <f>0.0526*BL26*Observaciones!$F25^1.218</f>
        <v>0</v>
      </c>
      <c r="BR26" s="118">
        <f>BQ26*Constantes!$F$40</f>
        <v>0</v>
      </c>
      <c r="BS26" s="118">
        <f t="shared" si="6"/>
        <v>0</v>
      </c>
      <c r="BT26" s="15"/>
      <c r="BU26" s="72">
        <v>20</v>
      </c>
      <c r="BV26" s="73">
        <f>0.0526*Observaciones!$F25^2.218</f>
        <v>11.172524570675984</v>
      </c>
      <c r="BW26" s="73">
        <f>IF(Observaciones!$F25&gt;0.05*$CA$7,((Observaciones!$F25-0.05*$CA$7)^2)/(Observaciones!$F25+0.95*$CA$7),0)</f>
        <v>2.0325902017183073</v>
      </c>
      <c r="BX26" s="73">
        <f>0.0526*BW26*Observaciones!$F25^1.218</f>
        <v>2.0276039259654492</v>
      </c>
      <c r="BY26" s="27"/>
      <c r="BZ26" s="27"/>
      <c r="CA26" s="101"/>
      <c r="CB26" s="36"/>
    </row>
    <row r="27" spans="2:80" s="2" customFormat="1" ht="14.5" x14ac:dyDescent="0.35">
      <c r="B27" s="35"/>
      <c r="C27" s="72">
        <v>21</v>
      </c>
      <c r="D27" s="145">
        <f>ETo!$I26*((1-Constantes!$D$19)*ETo!$K26+ETo!$L26)</f>
        <v>2.0050667245397951</v>
      </c>
      <c r="E27" s="73">
        <f>MIN(D27*Constantes!$D$17,0.8*(H26+Observaciones!$F26-F27-G27-Constantes!$D$14))</f>
        <v>1.2502646073330219</v>
      </c>
      <c r="F27" s="73">
        <f>IF(Observaciones!$F26&gt;0.05*Constantes!$D$18,((Observaciones!$F26-0.05*Constantes!$D$18)^2)/(Observaciones!$F26+0.95*Constantes!$D$18),0)</f>
        <v>2.1011873106818086</v>
      </c>
      <c r="G27" s="73">
        <f>MAX(0,H26+Observaciones!$F26-F27-Constantes!$D$13)</f>
        <v>13.758105692853889</v>
      </c>
      <c r="H27" s="73">
        <f>H26+Observaciones!$F26-F27-E27-G27-I26</f>
        <v>47.211182612277035</v>
      </c>
      <c r="I27" s="73">
        <f>MAX(0,(H27-Constantes!$D$14)*(1-EXP(-Constantes!$D$22)))</f>
        <v>0.28857879519187885</v>
      </c>
      <c r="J27" s="73">
        <f t="shared" si="0"/>
        <v>121.06109132961514</v>
      </c>
      <c r="K27" s="73">
        <f>MAX(0,(J27-Constantes!$D$13)*(1-EXP(-Constantes!$D$23)))</f>
        <v>0.49948919331222841</v>
      </c>
      <c r="L27" s="73">
        <f t="shared" si="1"/>
        <v>2.8892552991859159</v>
      </c>
      <c r="M27" s="73">
        <f>0.0526*F27*Observaciones!$F26^1.218</f>
        <v>3.5845900746885766</v>
      </c>
      <c r="N27" s="73">
        <f>M27*Constantes!$D$40</f>
        <v>1.6743656272852805E-2</v>
      </c>
      <c r="O27" s="73">
        <f t="shared" si="2"/>
        <v>579.51459940457812</v>
      </c>
      <c r="P27" s="15"/>
      <c r="Q27" s="117">
        <v>21</v>
      </c>
      <c r="R27" s="145">
        <f>ETo!$I26*((1-Constantes!$E$19)*ETo!$K26+ETo!$L26)</f>
        <v>2.00730030340821</v>
      </c>
      <c r="S27" s="118">
        <f>MIN(R27*Constantes!$E$17,0.8*(V26+Observaciones!$F26-T27-U27-Constantes!$D$14))</f>
        <v>1.2589800329214025</v>
      </c>
      <c r="T27" s="118">
        <f>IF(Observaciones!$F26&gt;0.05*Constantes!$E$18,((Observaciones!$F26-0.05*Constantes!$E$18)^2)/(Observaciones!$F26+0.95*Constantes!$E$18),0)</f>
        <v>2.0339945892382323</v>
      </c>
      <c r="U27" s="118">
        <f>MAX(0,V26+Observaciones!$F26-T27-Constantes!$D$13)</f>
        <v>13.816774136375074</v>
      </c>
      <c r="V27" s="118">
        <f>V26+Observaciones!$F26-T27-S27-U27-W26</f>
        <v>47.202584542941793</v>
      </c>
      <c r="W27" s="118">
        <f>MAX(0,(V27-Constantes!$D$14)*(1-EXP(-Constantes!$D$22)))</f>
        <v>0.28846042303055397</v>
      </c>
      <c r="X27" s="116">
        <f>X26+(Entradas!$E$23*U27-Y26)/(800*Entradas!$D$46)</f>
        <v>0</v>
      </c>
      <c r="Y27" s="116">
        <f>8000*Entradas!$D$47*X27/Constantes!$E$34</f>
        <v>0</v>
      </c>
      <c r="Z27" s="116">
        <f>T27*Escenarios!$E$10/Escenarios!$E$9</f>
        <v>18.305951303144091</v>
      </c>
      <c r="AA27" s="116">
        <f>Y27*Escenarios!$E$10/Escenarios!$E$9</f>
        <v>0</v>
      </c>
      <c r="AB27" s="116">
        <f>Observaciones!$I26</f>
        <v>0</v>
      </c>
      <c r="AC27" s="116">
        <f>MAX(0,Constantes!$E$29/((AH26+Z27+AA27+AB27+Observaciones!$F26)^2)+Entradas!$E$17)</f>
        <v>2.6681517859412485</v>
      </c>
      <c r="AD27" s="145">
        <f>IF(ETo!$D26&gt;0,ETo!$I26*((1-Entradas!$E$21)*ETo!$K26+ETo!$L26),0)</f>
        <v>1.9179571486716047</v>
      </c>
      <c r="AE27" s="116">
        <f>MIN(AD27*1,0.8*(AH26+Z27+AA27+AB27+Observaciones!$F26-AC27-Constantes!$E$28))</f>
        <v>1.9179571486716047</v>
      </c>
      <c r="AF27" s="116">
        <f>Observaciones!$J26</f>
        <v>0</v>
      </c>
      <c r="AG27" s="116">
        <f>MAX(0,AH26+Z27+AA27+AB27+Observaciones!$F26-AC27-AE27-AF27-Constantes!$E$26)</f>
        <v>0</v>
      </c>
      <c r="AH27" s="116">
        <f>AH26+Z27+AA27+AB27+Observaciones!$F26-AC27-AE27-AF27-AG27</f>
        <v>171.30615997594151</v>
      </c>
      <c r="AI27" s="116">
        <f>(Escenarios!$E$10*S27+Escenarios!$E$9*AE27)/(Escenarios!$E$11)</f>
        <v>1.3248777444964228</v>
      </c>
      <c r="AJ27" s="116">
        <f>(Escenarios!$E$9*AG27)/(Escenarios!$E$11)</f>
        <v>0</v>
      </c>
      <c r="AK27" s="116">
        <f>(Escenarios!$E$10*U27+Escenarios!$E$9*AC27)/(Escenarios!$E$11)</f>
        <v>12.701911901331691</v>
      </c>
      <c r="AL27" s="118">
        <f t="shared" si="3"/>
        <v>116.70131939832928</v>
      </c>
      <c r="AM27" s="118">
        <f>MAX(0,(AL27-Constantes!$D$13)*(1-EXP(-Constantes!$D$23)))</f>
        <v>0.46937404880338862</v>
      </c>
      <c r="AN27" s="118">
        <f>AJ27+W27*Escenarios!$E$10/Escenarios!$E$11+AM27</f>
        <v>0.72898842953088727</v>
      </c>
      <c r="AO27" s="118">
        <f>0.0526*AJ27*Observaciones!$F26^1.218</f>
        <v>0</v>
      </c>
      <c r="AP27" s="118">
        <f>AO27*Constantes!$E$40</f>
        <v>0</v>
      </c>
      <c r="AQ27" s="118">
        <f t="shared" si="4"/>
        <v>0</v>
      </c>
      <c r="AR27" s="15"/>
      <c r="AS27" s="72">
        <v>21</v>
      </c>
      <c r="AT27" s="145">
        <f>ETo!$I26*((1-Constantes!$F$19)*ETo!$K26+ETo!$L26)</f>
        <v>2.0017163562371718</v>
      </c>
      <c r="AU27" s="118">
        <f>MIN(AT27*Constantes!$F$17,0.8*(AX26+Observaciones!$F26-AV27-AW27-Constantes!$D$14))</f>
        <v>1.2373015836432548</v>
      </c>
      <c r="AV27" s="118">
        <f>IF(Observaciones!$F26&gt;0.05*Constantes!$F$18,((Observaciones!$F26-0.05*Constantes!$F$18)^2)/(Observaciones!$F26+0.95*Constantes!$F$18),0)</f>
        <v>2.109279624406089</v>
      </c>
      <c r="AW27" s="118">
        <f>MAX(0,AX26+Observaciones!$F26-AV27-Constantes!$D$13)</f>
        <v>13.762692095850305</v>
      </c>
      <c r="AX27" s="118">
        <f>AX26+Observaciones!$F26-AV27-AU27-AW27-AY26</f>
        <v>47.223971084327061</v>
      </c>
      <c r="AY27" s="118">
        <f>MAX(0,(AX27-Constantes!$D$14)*(1-EXP(-Constantes!$D$22)))</f>
        <v>0.28875485786566996</v>
      </c>
      <c r="AZ27" s="116">
        <f>AZ26+(Entradas!$F$23*AW27-BA26)/(800*Entradas!$D$46)</f>
        <v>0</v>
      </c>
      <c r="BA27" s="116">
        <f>8000*Entradas!$D$47*AZ27/Constantes!$F$34</f>
        <v>0</v>
      </c>
      <c r="BB27" s="116">
        <f>AV27*Escenarios!$F$10/Escenarios!$F$9</f>
        <v>8.4371184976243558</v>
      </c>
      <c r="BC27" s="116">
        <f>BA27*Escenarios!$F$10/Escenarios!$F$9</f>
        <v>0</v>
      </c>
      <c r="BD27" s="116">
        <f>Observaciones!$I26</f>
        <v>0</v>
      </c>
      <c r="BE27" s="116">
        <f>MAX(0,Constantes!$F$29/((BJ26+BB27+BC27+BD27+Observaciones!$F26)^2)+Entradas!$F$17)</f>
        <v>2.4936944151009612</v>
      </c>
      <c r="BF27" s="145">
        <f>IF(ETo!$D26&gt;0,ETo!$I26*((1-Entradas!$F$21)*ETo!$K26+ETo!$L26),0)</f>
        <v>1.9179571486716047</v>
      </c>
      <c r="BG27" s="116">
        <f>MIN(BF27*1,0.8*(BJ26+BB27+BC27+BD27+Observaciones!$F26-BE27-Constantes!$F$28))</f>
        <v>1.9179571486716047</v>
      </c>
      <c r="BH27" s="116">
        <f>Observaciones!$J26</f>
        <v>0</v>
      </c>
      <c r="BI27" s="116">
        <f>MAX(0,BJ26+BB27+BC27+BD27+Observaciones!$F26-BE27-BG27-BH27-Constantes!$F$26)</f>
        <v>0</v>
      </c>
      <c r="BJ27" s="116">
        <f>BJ26+BB27+BC27+BD27+Observaciones!$F26-BE27-BG27-BH27-BI27</f>
        <v>137.98839602953504</v>
      </c>
      <c r="BK27" s="116">
        <f>(Escenarios!$F$10*AU27+Escenarios!$F$9*BG27)/(Escenarios!$F$11)</f>
        <v>1.373432696648925</v>
      </c>
      <c r="BL27" s="116">
        <f>(Escenarios!$F$9*BI27)/(Escenarios!$F$11)</f>
        <v>0</v>
      </c>
      <c r="BM27" s="116">
        <f>(Escenarios!$F$10*AW27+Escenarios!$F$9*BE27)/(Escenarios!$F$11)</f>
        <v>11.508892559700435</v>
      </c>
      <c r="BN27" s="118">
        <f t="shared" si="5"/>
        <v>111.66457616160875</v>
      </c>
      <c r="BO27" s="118">
        <f>MAX(0,(BN27-Constantes!$D$13)*(1-EXP(-Constantes!$D$23)))</f>
        <v>0.43458272191326314</v>
      </c>
      <c r="BP27" s="118">
        <f>BL27+AY27*Escenarios!$F$10/Escenarios!$F$11+BO27</f>
        <v>0.66558660820579907</v>
      </c>
      <c r="BQ27" s="118">
        <f>0.0526*BL27*Observaciones!$F26^1.218</f>
        <v>0</v>
      </c>
      <c r="BR27" s="118">
        <f>BQ27*Constantes!$F$40</f>
        <v>0</v>
      </c>
      <c r="BS27" s="118">
        <f t="shared" si="6"/>
        <v>0</v>
      </c>
      <c r="BT27" s="15"/>
      <c r="BU27" s="72">
        <v>21</v>
      </c>
      <c r="BV27" s="73">
        <f>0.0526*Observaciones!$F26^2.218</f>
        <v>29.684106211046146</v>
      </c>
      <c r="BW27" s="73">
        <f>IF(Observaciones!$F26&gt;0.05*$CA$7,((Observaciones!$F26-0.05*$CA$7)^2)/(Observaciones!$F26+0.95*$CA$7),0)</f>
        <v>4.8801140984252953</v>
      </c>
      <c r="BX27" s="73">
        <f>0.0526*BW27*Observaciones!$F26^1.218</f>
        <v>8.3253922540046101</v>
      </c>
      <c r="BY27" s="27"/>
      <c r="BZ27" s="27"/>
      <c r="CA27" s="101"/>
      <c r="CB27" s="36"/>
    </row>
    <row r="28" spans="2:80" s="2" customFormat="1" ht="14.5" x14ac:dyDescent="0.35">
      <c r="B28" s="35"/>
      <c r="C28" s="72">
        <v>22</v>
      </c>
      <c r="D28" s="145">
        <f>ETo!$I27*((1-Constantes!$D$19)*ETo!$K27+ETo!$L27)</f>
        <v>1.9562097663785338</v>
      </c>
      <c r="E28" s="73">
        <f>MIN(D28*Constantes!$D$17,0.8*(H27+Observaciones!$F27-F28-G28-Constantes!$D$14))</f>
        <v>1.2197997231157671</v>
      </c>
      <c r="F28" s="73">
        <f>IF(Observaciones!$F27&gt;0.05*Constantes!$D$18,((Observaciones!$F27-0.05*Constantes!$D$18)^2)/(Observaciones!$F27+0.95*Constantes!$D$18),0)</f>
        <v>0</v>
      </c>
      <c r="G28" s="73">
        <f>MAX(0,H27+Observaciones!$F27-F28-Constantes!$D$13)</f>
        <v>1.9611826122770353</v>
      </c>
      <c r="H28" s="73">
        <f>H27+Observaciones!$F27-F28-E28-G28-I27</f>
        <v>47.241621481692349</v>
      </c>
      <c r="I28" s="73">
        <f>MAX(0,(H28-Constantes!$D$14)*(1-EXP(-Constantes!$D$22)))</f>
        <v>0.28899785610200751</v>
      </c>
      <c r="J28" s="73">
        <f t="shared" si="0"/>
        <v>122.52278474857994</v>
      </c>
      <c r="K28" s="73">
        <f>MAX(0,(J28-Constantes!$D$13)*(1-EXP(-Constantes!$D$23)))</f>
        <v>0.5095858472733823</v>
      </c>
      <c r="L28" s="73">
        <f t="shared" si="1"/>
        <v>0.79858370337538975</v>
      </c>
      <c r="M28" s="73">
        <f>0.0526*F28*Observaciones!$F27^1.218</f>
        <v>0</v>
      </c>
      <c r="N28" s="73">
        <f>M28*Constantes!$D$40</f>
        <v>0</v>
      </c>
      <c r="O28" s="73">
        <f t="shared" si="2"/>
        <v>0</v>
      </c>
      <c r="P28" s="15"/>
      <c r="Q28" s="117">
        <v>22</v>
      </c>
      <c r="R28" s="145">
        <f>ETo!$I27*((1-Constantes!$E$19)*ETo!$K27+ETo!$L27)</f>
        <v>1.958387577275122</v>
      </c>
      <c r="S28" s="118">
        <f>MIN(R28*Constantes!$E$17,0.8*(V27+Observaciones!$F27-T28-U28-Constantes!$D$14))</f>
        <v>1.2283019398364996</v>
      </c>
      <c r="T28" s="118">
        <f>IF(Observaciones!$F27&gt;0.05*Constantes!$E$18,((Observaciones!$F27-0.05*Constantes!$E$18)^2)/(Observaciones!$F27+0.95*Constantes!$E$18),0)</f>
        <v>0</v>
      </c>
      <c r="U28" s="118">
        <f>MAX(0,V27+Observaciones!$F27-T28-Constantes!$D$13)</f>
        <v>1.9525845429417927</v>
      </c>
      <c r="V28" s="118">
        <f>V27+Observaciones!$F27-T28-S28-U28-W27</f>
        <v>47.233237637132945</v>
      </c>
      <c r="W28" s="118">
        <f>MAX(0,(V28-Constantes!$D$14)*(1-EXP(-Constantes!$D$22)))</f>
        <v>0.28888243323647644</v>
      </c>
      <c r="X28" s="116">
        <f>X27+(Entradas!$E$23*U28-Y27)/(800*Entradas!$D$46)</f>
        <v>0</v>
      </c>
      <c r="Y28" s="116">
        <f>8000*Entradas!$D$47*X28/Constantes!$E$34</f>
        <v>0</v>
      </c>
      <c r="Z28" s="116">
        <f>T28*Escenarios!$E$10/Escenarios!$E$9</f>
        <v>0</v>
      </c>
      <c r="AA28" s="116">
        <f>Y28*Escenarios!$E$10/Escenarios!$E$9</f>
        <v>0</v>
      </c>
      <c r="AB28" s="116">
        <f>Observaciones!$I27</f>
        <v>0</v>
      </c>
      <c r="AC28" s="116">
        <f>MAX(0,Constantes!$E$29/((AH27+Z28+AA28+AB28+Observaciones!$F27)^2)+Entradas!$E$17)</f>
        <v>2.6640152840612989</v>
      </c>
      <c r="AD28" s="145">
        <f>IF(ETo!$D27&gt;0,ETo!$I27*((1-Entradas!$E$21)*ETo!$K27+ETo!$L27),0)</f>
        <v>1.8712751414115931</v>
      </c>
      <c r="AE28" s="116">
        <f>MIN(AD28*1,0.8*(AH27+Z28+AA28+AB28+Observaciones!$F27-AC28-Constantes!$E$28))</f>
        <v>1.8712751414115931</v>
      </c>
      <c r="AF28" s="116">
        <f>Observaciones!$J27</f>
        <v>0</v>
      </c>
      <c r="AG28" s="116">
        <f>MAX(0,AH27+Z28+AA28+AB28+Observaciones!$F27-AC28-AE28-AF28-Constantes!$E$26)</f>
        <v>0</v>
      </c>
      <c r="AH28" s="116">
        <f>AH27+Z28+AA28+AB28+Observaciones!$F27-AC28-AE28-AF28-AG28</f>
        <v>170.27086955046863</v>
      </c>
      <c r="AI28" s="116">
        <f>(Escenarios!$E$10*S28+Escenarios!$E$9*AE28)/(Escenarios!$E$11)</f>
        <v>1.292599259994009</v>
      </c>
      <c r="AJ28" s="116">
        <f>(Escenarios!$E$9*AG28)/(Escenarios!$E$11)</f>
        <v>0</v>
      </c>
      <c r="AK28" s="116">
        <f>(Escenarios!$E$10*U28+Escenarios!$E$9*AC28)/(Escenarios!$E$11)</f>
        <v>2.0237276170537433</v>
      </c>
      <c r="AL28" s="118">
        <f t="shared" si="3"/>
        <v>118.25567296657962</v>
      </c>
      <c r="AM28" s="118">
        <f>MAX(0,(AL28-Constantes!$D$13)*(1-EXP(-Constantes!$D$23)))</f>
        <v>0.48011075316853735</v>
      </c>
      <c r="AN28" s="118">
        <f>AJ28+W28*Escenarios!$E$10/Escenarios!$E$11+AM28</f>
        <v>0.74010494308136621</v>
      </c>
      <c r="AO28" s="118">
        <f>0.0526*AJ28*Observaciones!$F27^1.218</f>
        <v>0</v>
      </c>
      <c r="AP28" s="118">
        <f>AO28*Constantes!$E$40</f>
        <v>0</v>
      </c>
      <c r="AQ28" s="118">
        <f t="shared" si="4"/>
        <v>0</v>
      </c>
      <c r="AR28" s="15"/>
      <c r="AS28" s="72">
        <v>22</v>
      </c>
      <c r="AT28" s="145">
        <f>ETo!$I27*((1-Constantes!$F$19)*ETo!$K27+ETo!$L27)</f>
        <v>1.9529430500336515</v>
      </c>
      <c r="AU28" s="118">
        <f>MIN(AT28*Constantes!$F$17,0.8*(AX27+Observaciones!$F27-AV28-AW28-Constantes!$D$14))</f>
        <v>1.2071538112992382</v>
      </c>
      <c r="AV28" s="118">
        <f>IF(Observaciones!$F27&gt;0.05*Constantes!$F$18,((Observaciones!$F27-0.05*Constantes!$F$18)^2)/(Observaciones!$F27+0.95*Constantes!$F$18),0)</f>
        <v>0</v>
      </c>
      <c r="AW28" s="118">
        <f>MAX(0,AX27+Observaciones!$F27-AV28-Constantes!$D$13)</f>
        <v>1.9739710843270615</v>
      </c>
      <c r="AX28" s="118">
        <f>AX27+Observaciones!$F27-AV28-AU28-AW28-AY27</f>
        <v>47.254091330835095</v>
      </c>
      <c r="AY28" s="118">
        <f>MAX(0,(AX28-Constantes!$D$14)*(1-EXP(-Constantes!$D$22)))</f>
        <v>0.28916953220007896</v>
      </c>
      <c r="AZ28" s="116">
        <f>AZ27+(Entradas!$F$23*AW28-BA27)/(800*Entradas!$D$46)</f>
        <v>0</v>
      </c>
      <c r="BA28" s="116">
        <f>8000*Entradas!$D$47*AZ28/Constantes!$F$34</f>
        <v>0</v>
      </c>
      <c r="BB28" s="116">
        <f>AV28*Escenarios!$F$10/Escenarios!$F$9</f>
        <v>0</v>
      </c>
      <c r="BC28" s="116">
        <f>BA28*Escenarios!$F$10/Escenarios!$F$9</f>
        <v>0</v>
      </c>
      <c r="BD28" s="116">
        <f>Observaciones!$I27</f>
        <v>0</v>
      </c>
      <c r="BE28" s="116">
        <f>MAX(0,Constantes!$F$29/((BJ27+BB28+BC28+BD28+Observaciones!$F27)^2)+Entradas!$F$17)</f>
        <v>2.4871488421638261</v>
      </c>
      <c r="BF28" s="145">
        <f>IF(ETo!$D27&gt;0,ETo!$I27*((1-Entradas!$F$21)*ETo!$K27+ETo!$L27),0)</f>
        <v>1.8712751414115931</v>
      </c>
      <c r="BG28" s="116">
        <f>MIN(BF28*1,0.8*(BJ27+BB28+BC28+BD28+Observaciones!$F27-BE28-Constantes!$F$28))</f>
        <v>1.8712751414115931</v>
      </c>
      <c r="BH28" s="116">
        <f>Observaciones!$J27</f>
        <v>0</v>
      </c>
      <c r="BI28" s="116">
        <f>MAX(0,BJ27+BB28+BC28+BD28+Observaciones!$F27-BE28-BG28-BH28-Constantes!$F$26)</f>
        <v>0</v>
      </c>
      <c r="BJ28" s="116">
        <f>BJ27+BB28+BC28+BD28+Observaciones!$F27-BE28-BG28-BH28-BI28</f>
        <v>137.12997204595962</v>
      </c>
      <c r="BK28" s="116">
        <f>(Escenarios!$F$10*AU28+Escenarios!$F$9*BG28)/(Escenarios!$F$11)</f>
        <v>1.3399780773217091</v>
      </c>
      <c r="BL28" s="116">
        <f>(Escenarios!$F$9*BI28)/(Escenarios!$F$11)</f>
        <v>0</v>
      </c>
      <c r="BM28" s="116">
        <f>(Escenarios!$F$10*AW28+Escenarios!$F$9*BE28)/(Escenarios!$F$11)</f>
        <v>2.0766066358944144</v>
      </c>
      <c r="BN28" s="118">
        <f t="shared" si="5"/>
        <v>113.30660007558991</v>
      </c>
      <c r="BO28" s="118">
        <f>MAX(0,(BN28-Constantes!$D$13)*(1-EXP(-Constantes!$D$23)))</f>
        <v>0.44592500959158415</v>
      </c>
      <c r="BP28" s="118">
        <f>BL28+AY28*Escenarios!$F$10/Escenarios!$F$11+BO28</f>
        <v>0.67726063535164727</v>
      </c>
      <c r="BQ28" s="118">
        <f>0.0526*BL28*Observaciones!$F27^1.218</f>
        <v>0</v>
      </c>
      <c r="BR28" s="118">
        <f>BQ28*Constantes!$F$40</f>
        <v>0</v>
      </c>
      <c r="BS28" s="118">
        <f t="shared" si="6"/>
        <v>0</v>
      </c>
      <c r="BT28" s="15"/>
      <c r="BU28" s="72">
        <v>22</v>
      </c>
      <c r="BV28" s="73">
        <f>0.0526*Observaciones!$F27^2.218</f>
        <v>0.84669825852460612</v>
      </c>
      <c r="BW28" s="73">
        <f>IF(Observaciones!$F27&gt;0.05*$CA$7,((Observaciones!$F27-0.05*$CA$7)^2)/(Observaciones!$F27+0.95*$CA$7),0)</f>
        <v>8.5881224531493036E-2</v>
      </c>
      <c r="BX28" s="73">
        <f>0.0526*BW28*Observaciones!$F27^1.218</f>
        <v>2.0775852357364521E-2</v>
      </c>
      <c r="BY28" s="27"/>
      <c r="BZ28" s="27"/>
      <c r="CA28" s="101"/>
      <c r="CB28" s="36"/>
    </row>
    <row r="29" spans="2:80" s="2" customFormat="1" ht="14.5" x14ac:dyDescent="0.35">
      <c r="B29" s="35"/>
      <c r="C29" s="72">
        <v>23</v>
      </c>
      <c r="D29" s="145">
        <f>ETo!$I28*((1-Constantes!$D$19)*ETo!$K28+ETo!$L28)</f>
        <v>2.0522474921718676</v>
      </c>
      <c r="E29" s="73">
        <f>MIN(D29*Constantes!$D$17,0.8*(H28+Observaciones!$F28-F29-G29-Constantes!$D$14))</f>
        <v>1.2796842985558778</v>
      </c>
      <c r="F29" s="73">
        <f>IF(Observaciones!$F28&gt;0.05*Constantes!$D$18,((Observaciones!$F28-0.05*Constantes!$D$18)^2)/(Observaciones!$F28+0.95*Constantes!$D$18),0)</f>
        <v>0.19751037496754059</v>
      </c>
      <c r="G29" s="73">
        <f>MAX(0,H28+Observaciones!$F28-F29-Constantes!$D$13)</f>
        <v>5.9941111067248087</v>
      </c>
      <c r="H29" s="73">
        <f>H28+Observaciones!$F28-F29-E29-G29-I28</f>
        <v>47.181317845342114</v>
      </c>
      <c r="I29" s="73">
        <f>MAX(0,(H29-Constantes!$D$14)*(1-EXP(-Constantes!$D$22)))</f>
        <v>0.28816763812024881</v>
      </c>
      <c r="J29" s="73">
        <f t="shared" si="0"/>
        <v>128.00731000803137</v>
      </c>
      <c r="K29" s="73">
        <f>MAX(0,(J29-Constantes!$D$13)*(1-EXP(-Constantes!$D$23)))</f>
        <v>0.54747023052873478</v>
      </c>
      <c r="L29" s="73">
        <f t="shared" si="1"/>
        <v>1.0331482436165242</v>
      </c>
      <c r="M29" s="73">
        <f>0.0526*F29*Observaciones!$F28^1.218</f>
        <v>0.12483068707772915</v>
      </c>
      <c r="N29" s="73">
        <f>M29*Constantes!$D$40</f>
        <v>5.8308539419674979E-4</v>
      </c>
      <c r="O29" s="73">
        <f t="shared" si="2"/>
        <v>56.437727867170892</v>
      </c>
      <c r="P29" s="15"/>
      <c r="Q29" s="117">
        <v>23</v>
      </c>
      <c r="R29" s="145">
        <f>ETo!$I28*((1-Constantes!$E$19)*ETo!$K28+ETo!$L28)</f>
        <v>2.0545348117217781</v>
      </c>
      <c r="S29" s="118">
        <f>MIN(R29*Constantes!$E$17,0.8*(V28+Observaciones!$F28-T29-U29-Constantes!$D$14))</f>
        <v>1.2886055467175555</v>
      </c>
      <c r="T29" s="118">
        <f>IF(Observaciones!$F28&gt;0.05*Constantes!$E$18,((Observaciones!$F28-0.05*Constantes!$E$18)^2)/(Observaciones!$F28+0.95*Constantes!$E$18),0)</f>
        <v>0.18454784852908276</v>
      </c>
      <c r="U29" s="118">
        <f>MAX(0,V28+Observaciones!$F28-T29-Constantes!$D$13)</f>
        <v>5.9986897886038619</v>
      </c>
      <c r="V29" s="118">
        <f>V28+Observaciones!$F28-T29-S29-U29-W28</f>
        <v>47.172512020045971</v>
      </c>
      <c r="W29" s="118">
        <f>MAX(0,(V29-Constantes!$D$14)*(1-EXP(-Constantes!$D$22)))</f>
        <v>0.28804640572121698</v>
      </c>
      <c r="X29" s="116">
        <f>X28+(Entradas!$E$23*U29-Y28)/(800*Entradas!$D$46)</f>
        <v>0</v>
      </c>
      <c r="Y29" s="116">
        <f>8000*Entradas!$D$47*X29/Constantes!$E$34</f>
        <v>0</v>
      </c>
      <c r="Z29" s="116">
        <f>T29*Escenarios!$E$10/Escenarios!$E$9</f>
        <v>1.6609306367617449</v>
      </c>
      <c r="AA29" s="116">
        <f>Y29*Escenarios!$E$10/Escenarios!$E$9</f>
        <v>0</v>
      </c>
      <c r="AB29" s="116">
        <f>Observaciones!$I28</f>
        <v>0</v>
      </c>
      <c r="AC29" s="116">
        <f>MAX(0,Constantes!$E$29/((AH28+Z29+AA29+AB29+Observaciones!$F28)^2)+Entradas!$E$17)</f>
        <v>2.6818246412554845</v>
      </c>
      <c r="AD29" s="145">
        <f>IF(ETo!$D28&gt;0,ETo!$I28*((1-Entradas!$E$21)*ETo!$K28+ETo!$L28),0)</f>
        <v>1.9630420297253364</v>
      </c>
      <c r="AE29" s="116">
        <f>MIN(AD29*1,0.8*(AH28+Z29+AA29+AB29+Observaciones!$F28-AC29-Constantes!$E$28))</f>
        <v>1.9630420297253364</v>
      </c>
      <c r="AF29" s="116">
        <f>Observaciones!$J28</f>
        <v>0</v>
      </c>
      <c r="AG29" s="116">
        <f>MAX(0,AH28+Z29+AA29+AB29+Observaciones!$F28-AC29-AE29-AF29-Constantes!$E$26)</f>
        <v>0</v>
      </c>
      <c r="AH29" s="116">
        <f>AH28+Z29+AA29+AB29+Observaciones!$F28-AC29-AE29-AF29-AG29</f>
        <v>174.98693351624956</v>
      </c>
      <c r="AI29" s="116">
        <f>(Escenarios!$E$10*S29+Escenarios!$E$9*AE29)/(Escenarios!$E$11)</f>
        <v>1.3560491950183333</v>
      </c>
      <c r="AJ29" s="116">
        <f>(Escenarios!$E$9*AG29)/(Escenarios!$E$11)</f>
        <v>0</v>
      </c>
      <c r="AK29" s="116">
        <f>(Escenarios!$E$10*U29+Escenarios!$E$9*AC29)/(Escenarios!$E$11)</f>
        <v>5.6670032738690237</v>
      </c>
      <c r="AL29" s="118">
        <f t="shared" si="3"/>
        <v>123.44256548728012</v>
      </c>
      <c r="AM29" s="118">
        <f>MAX(0,(AL29-Constantes!$D$13)*(1-EXP(-Constantes!$D$23)))</f>
        <v>0.51593923692288024</v>
      </c>
      <c r="AN29" s="118">
        <f>AJ29+W29*Escenarios!$E$10/Escenarios!$E$11+AM29</f>
        <v>0.7751810020719756</v>
      </c>
      <c r="AO29" s="118">
        <f>0.0526*AJ29*Observaciones!$F28^1.218</f>
        <v>0</v>
      </c>
      <c r="AP29" s="118">
        <f>AO29*Constantes!$E$40</f>
        <v>0</v>
      </c>
      <c r="AQ29" s="118">
        <f t="shared" si="4"/>
        <v>0</v>
      </c>
      <c r="AR29" s="15"/>
      <c r="AS29" s="72">
        <v>23</v>
      </c>
      <c r="AT29" s="145">
        <f>ETo!$I28*((1-Constantes!$F$19)*ETo!$K28+ETo!$L28)</f>
        <v>2.0488165128469999</v>
      </c>
      <c r="AU29" s="118">
        <f>MIN(AT29*Constantes!$F$17,0.8*(AX28+Observaciones!$F28-AV29-AW29-Constantes!$D$14))</f>
        <v>1.2664151482007904</v>
      </c>
      <c r="AV29" s="118">
        <f>IF(Observaciones!$F28&gt;0.05*Constantes!$F$18,((Observaciones!$F28-0.05*Constantes!$F$18)^2)/(Observaciones!$F28+0.95*Constantes!$F$18),0)</f>
        <v>0.19908691100100234</v>
      </c>
      <c r="AW29" s="118">
        <f>MAX(0,AX28+Observaciones!$F28-AV29-Constantes!$D$13)</f>
        <v>6.0050044198340942</v>
      </c>
      <c r="AX29" s="118">
        <f>AX28+Observaciones!$F28-AV29-AU29-AW29-AY28</f>
        <v>47.19441531959913</v>
      </c>
      <c r="AY29" s="118">
        <f>MAX(0,(AX29-Constantes!$D$14)*(1-EXP(-Constantes!$D$22)))</f>
        <v>0.28834795491873577</v>
      </c>
      <c r="AZ29" s="116">
        <f>AZ28+(Entradas!$F$23*AW29-BA28)/(800*Entradas!$D$46)</f>
        <v>0</v>
      </c>
      <c r="BA29" s="116">
        <f>8000*Entradas!$D$47*AZ29/Constantes!$F$34</f>
        <v>0</v>
      </c>
      <c r="BB29" s="116">
        <f>AV29*Escenarios!$F$10/Escenarios!$F$9</f>
        <v>0.79634764400400937</v>
      </c>
      <c r="BC29" s="116">
        <f>BA29*Escenarios!$F$10/Escenarios!$F$9</f>
        <v>0</v>
      </c>
      <c r="BD29" s="116">
        <f>Observaciones!$I28</f>
        <v>0</v>
      </c>
      <c r="BE29" s="116">
        <f>MAX(0,Constantes!$F$29/((BJ28+BB29+BC29+BD29+Observaciones!$F28)^2)+Entradas!$F$17)</f>
        <v>2.5158797612318096</v>
      </c>
      <c r="BF29" s="145">
        <f>IF(ETo!$D28&gt;0,ETo!$I28*((1-Entradas!$F$21)*ETo!$K28+ETo!$L28),0)</f>
        <v>1.9630420297253364</v>
      </c>
      <c r="BG29" s="116">
        <f>MIN(BF29*1,0.8*(BJ28+BB29+BC29+BD29+Observaciones!$F28-BE29-Constantes!$F$28))</f>
        <v>1.9630420297253364</v>
      </c>
      <c r="BH29" s="116">
        <f>Observaciones!$J28</f>
        <v>0</v>
      </c>
      <c r="BI29" s="116">
        <f>MAX(0,BJ28+BB29+BC29+BD29+Observaciones!$F28-BE29-BG29-BH29-Constantes!$F$26)</f>
        <v>0</v>
      </c>
      <c r="BJ29" s="116">
        <f>BJ28+BB29+BC29+BD29+Observaciones!$F28-BE29-BG29-BH29-BI29</f>
        <v>141.14739789900648</v>
      </c>
      <c r="BK29" s="116">
        <f>(Escenarios!$F$10*AU29+Escenarios!$F$9*BG29)/(Escenarios!$F$11)</f>
        <v>1.4057405245056995</v>
      </c>
      <c r="BL29" s="116">
        <f>(Escenarios!$F$9*BI29)/(Escenarios!$F$11)</f>
        <v>0</v>
      </c>
      <c r="BM29" s="116">
        <f>(Escenarios!$F$10*AW29+Escenarios!$F$9*BE29)/(Escenarios!$F$11)</f>
        <v>5.3071794881136372</v>
      </c>
      <c r="BN29" s="118">
        <f t="shared" si="5"/>
        <v>118.16785455411195</v>
      </c>
      <c r="BO29" s="118">
        <f>MAX(0,(BN29-Constantes!$D$13)*(1-EXP(-Constantes!$D$23)))</f>
        <v>0.4795041470837047</v>
      </c>
      <c r="BP29" s="118">
        <f>BL29+AY29*Escenarios!$F$10/Escenarios!$F$11+BO29</f>
        <v>0.71018251101869334</v>
      </c>
      <c r="BQ29" s="118">
        <f>0.0526*BL29*Observaciones!$F28^1.218</f>
        <v>0</v>
      </c>
      <c r="BR29" s="118">
        <f>BQ29*Constantes!$F$40</f>
        <v>0</v>
      </c>
      <c r="BS29" s="118">
        <f t="shared" si="6"/>
        <v>0</v>
      </c>
      <c r="BT29" s="15"/>
      <c r="BU29" s="72">
        <v>23</v>
      </c>
      <c r="BV29" s="73">
        <f>0.0526*Observaciones!$F28^2.218</f>
        <v>4.8665610130935137</v>
      </c>
      <c r="BW29" s="73">
        <f>IF(Observaciones!$F28&gt;0.05*$CA$7,((Observaciones!$F28-0.05*$CA$7)^2)/(Observaciones!$F28+0.95*$CA$7),0)</f>
        <v>0.87722184342020937</v>
      </c>
      <c r="BX29" s="73">
        <f>0.0526*BW29*Observaciones!$F28^1.218</f>
        <v>0.55442254844452155</v>
      </c>
      <c r="BY29" s="27"/>
      <c r="BZ29" s="27"/>
      <c r="CA29" s="101"/>
      <c r="CB29" s="36"/>
    </row>
    <row r="30" spans="2:80" s="2" customFormat="1" ht="14.5" x14ac:dyDescent="0.35">
      <c r="B30" s="35"/>
      <c r="C30" s="72">
        <v>24</v>
      </c>
      <c r="D30" s="145">
        <f>ETo!$I29*((1-Constantes!$D$19)*ETo!$K29+ETo!$L29)</f>
        <v>2.0355181680773904</v>
      </c>
      <c r="E30" s="73">
        <f>MIN(D30*Constantes!$D$17,0.8*(H29+Observaciones!$F29-F30-G30-Constantes!$D$14))</f>
        <v>1.2692526847028629</v>
      </c>
      <c r="F30" s="73">
        <f>IF(Observaciones!$F29&gt;0.05*Constantes!$D$18,((Observaciones!$F29-0.05*Constantes!$D$18)^2)/(Observaciones!$F29+0.95*Constantes!$D$18),0)</f>
        <v>0</v>
      </c>
      <c r="G30" s="73">
        <f>MAX(0,H29+Observaciones!$F29-F30-Constantes!$D$13)</f>
        <v>0</v>
      </c>
      <c r="H30" s="73">
        <f>H29+Observaciones!$F29-F30-E30-G30-I29</f>
        <v>46.723897522519003</v>
      </c>
      <c r="I30" s="73">
        <f>MAX(0,(H30-Constantes!$D$14)*(1-EXP(-Constantes!$D$22)))</f>
        <v>0.28187019736520003</v>
      </c>
      <c r="J30" s="73">
        <f t="shared" si="0"/>
        <v>127.45983977750264</v>
      </c>
      <c r="K30" s="73">
        <f>MAX(0,(J30-Constantes!$D$13)*(1-EXP(-Constantes!$D$23)))</f>
        <v>0.54368857741327059</v>
      </c>
      <c r="L30" s="73">
        <f t="shared" si="1"/>
        <v>0.82555877477847062</v>
      </c>
      <c r="M30" s="73">
        <f>0.0526*F30*Observaciones!$F29^1.218</f>
        <v>0</v>
      </c>
      <c r="N30" s="73">
        <f>M30*Constantes!$D$40</f>
        <v>0</v>
      </c>
      <c r="O30" s="73">
        <f t="shared" si="2"/>
        <v>0</v>
      </c>
      <c r="P30" s="15"/>
      <c r="Q30" s="117">
        <v>24</v>
      </c>
      <c r="R30" s="145">
        <f>ETo!$I29*((1-Constantes!$E$19)*ETo!$K29+ETo!$L29)</f>
        <v>2.0377868434537372</v>
      </c>
      <c r="S30" s="118">
        <f>MIN(R30*Constantes!$E$17,0.8*(V29+Observaciones!$F29-T30-U30-Constantes!$D$14))</f>
        <v>1.2781012103182317</v>
      </c>
      <c r="T30" s="118">
        <f>IF(Observaciones!$F29&gt;0.05*Constantes!$E$18,((Observaciones!$F29-0.05*Constantes!$E$18)^2)/(Observaciones!$F29+0.95*Constantes!$E$18),0)</f>
        <v>0</v>
      </c>
      <c r="U30" s="118">
        <f>MAX(0,V29+Observaciones!$F29-T30-Constantes!$D$13)</f>
        <v>0</v>
      </c>
      <c r="V30" s="118">
        <f>V29+Observaciones!$F29-T30-S30-U30-W29</f>
        <v>46.706364404006521</v>
      </c>
      <c r="W30" s="118">
        <f>MAX(0,(V30-Constantes!$D$14)*(1-EXP(-Constantes!$D$22)))</f>
        <v>0.28162881374148574</v>
      </c>
      <c r="X30" s="116">
        <f>X29+(Entradas!$E$23*U30-Y29)/(800*Entradas!$D$46)</f>
        <v>0</v>
      </c>
      <c r="Y30" s="116">
        <f>8000*Entradas!$D$47*X30/Constantes!$E$34</f>
        <v>0</v>
      </c>
      <c r="Z30" s="116">
        <f>T30*Escenarios!$E$10/Escenarios!$E$9</f>
        <v>0</v>
      </c>
      <c r="AA30" s="116">
        <f>Y30*Escenarios!$E$10/Escenarios!$E$9</f>
        <v>0</v>
      </c>
      <c r="AB30" s="116">
        <f>Observaciones!$I29</f>
        <v>0</v>
      </c>
      <c r="AC30" s="116">
        <f>MAX(0,Constantes!$E$29/((AH29+Z30+AA30+AB30+Observaciones!$F29)^2)+Entradas!$E$17)</f>
        <v>2.6688850986658874</v>
      </c>
      <c r="AD30" s="145">
        <f>IF(ETo!$D29&gt;0,ETo!$I29*((1-Entradas!$E$21)*ETo!$K29+ETo!$L29),0)</f>
        <v>1.9470398283998498</v>
      </c>
      <c r="AE30" s="116">
        <f>MIN(AD30*1,0.8*(AH29+Z30+AA30+AB30+Observaciones!$F29-AC30-Constantes!$E$28))</f>
        <v>1.9470398283998498</v>
      </c>
      <c r="AF30" s="116">
        <f>Observaciones!$J29</f>
        <v>0</v>
      </c>
      <c r="AG30" s="116">
        <f>MAX(0,AH29+Z30+AA30+AB30+Observaciones!$F29-AC30-AE30-AF30-Constantes!$E$26)</f>
        <v>0</v>
      </c>
      <c r="AH30" s="116">
        <f>AH29+Z30+AA30+AB30+Observaciones!$F29-AC30-AE30-AF30-AG30</f>
        <v>171.47100858918381</v>
      </c>
      <c r="AI30" s="116">
        <f>(Escenarios!$E$10*S30+Escenarios!$E$9*AE30)/(Escenarios!$E$11)</f>
        <v>1.3449950721263935</v>
      </c>
      <c r="AJ30" s="116">
        <f>(Escenarios!$E$9*AG30)/(Escenarios!$E$11)</f>
        <v>0</v>
      </c>
      <c r="AK30" s="116">
        <f>(Escenarios!$E$10*U30+Escenarios!$E$9*AC30)/(Escenarios!$E$11)</f>
        <v>0.26688850986658874</v>
      </c>
      <c r="AL30" s="118">
        <f t="shared" si="3"/>
        <v>123.19351476022383</v>
      </c>
      <c r="AM30" s="118">
        <f>MAX(0,(AL30-Constantes!$D$13)*(1-EXP(-Constantes!$D$23)))</f>
        <v>0.5142189178893295</v>
      </c>
      <c r="AN30" s="118">
        <f>AJ30+W30*Escenarios!$E$10/Escenarios!$E$11+AM30</f>
        <v>0.76768485025666666</v>
      </c>
      <c r="AO30" s="118">
        <f>0.0526*AJ30*Observaciones!$F29^1.218</f>
        <v>0</v>
      </c>
      <c r="AP30" s="118">
        <f>AO30*Constantes!$E$40</f>
        <v>0</v>
      </c>
      <c r="AQ30" s="118">
        <f t="shared" si="4"/>
        <v>0</v>
      </c>
      <c r="AR30" s="15"/>
      <c r="AS30" s="72">
        <v>24</v>
      </c>
      <c r="AT30" s="145">
        <f>ETo!$I29*((1-Constantes!$F$19)*ETo!$K29+ETo!$L29)</f>
        <v>2.0321151550128693</v>
      </c>
      <c r="AU30" s="118">
        <f>MIN(AT30*Constantes!$F$17,0.8*(AX29+Observaciones!$F29-AV30-AW30-Constantes!$D$14))</f>
        <v>1.2560916993101554</v>
      </c>
      <c r="AV30" s="118">
        <f>IF(Observaciones!$F29&gt;0.05*Constantes!$F$18,((Observaciones!$F29-0.05*Constantes!$F$18)^2)/(Observaciones!$F29+0.95*Constantes!$F$18),0)</f>
        <v>0</v>
      </c>
      <c r="AW30" s="118">
        <f>MAX(0,AX29+Observaciones!$F29-AV30-Constantes!$D$13)</f>
        <v>0</v>
      </c>
      <c r="AX30" s="118">
        <f>AX29+Observaciones!$F29-AV30-AU30-AW30-AY29</f>
        <v>46.749975665370243</v>
      </c>
      <c r="AY30" s="118">
        <f>MAX(0,(AX30-Constantes!$D$14)*(1-EXP(-Constantes!$D$22)))</f>
        <v>0.28222922286409746</v>
      </c>
      <c r="AZ30" s="116">
        <f>AZ29+(Entradas!$F$23*AW30-BA29)/(800*Entradas!$D$46)</f>
        <v>0</v>
      </c>
      <c r="BA30" s="116">
        <f>8000*Entradas!$D$47*AZ30/Constantes!$F$34</f>
        <v>0</v>
      </c>
      <c r="BB30" s="116">
        <f>AV30*Escenarios!$F$10/Escenarios!$F$9</f>
        <v>0</v>
      </c>
      <c r="BC30" s="116">
        <f>BA30*Escenarios!$F$10/Escenarios!$F$9</f>
        <v>0</v>
      </c>
      <c r="BD30" s="116">
        <f>Observaciones!$I29</f>
        <v>0</v>
      </c>
      <c r="BE30" s="116">
        <f>MAX(0,Constantes!$F$29/((BJ29+BB30+BC30+BD30+Observaciones!$F29)^2)+Entradas!$F$17)</f>
        <v>2.4926071704337076</v>
      </c>
      <c r="BF30" s="145">
        <f>IF(ETo!$D29&gt;0,ETo!$I29*((1-Entradas!$F$21)*ETo!$K29+ETo!$L29),0)</f>
        <v>1.9470398283998498</v>
      </c>
      <c r="BG30" s="116">
        <f>MIN(BF30*1,0.8*(BJ29+BB30+BC30+BD30+Observaciones!$F29-BE30-Constantes!$F$28))</f>
        <v>1.9470398283998498</v>
      </c>
      <c r="BH30" s="116">
        <f>Observaciones!$J29</f>
        <v>0</v>
      </c>
      <c r="BI30" s="116">
        <f>MAX(0,BJ29+BB30+BC30+BD30+Observaciones!$F29-BE30-BG30-BH30-Constantes!$F$26)</f>
        <v>0</v>
      </c>
      <c r="BJ30" s="116">
        <f>BJ29+BB30+BC30+BD30+Observaciones!$F29-BE30-BG30-BH30-BI30</f>
        <v>137.80775090017292</v>
      </c>
      <c r="BK30" s="116">
        <f>(Escenarios!$F$10*AU30+Escenarios!$F$9*BG30)/(Escenarios!$F$11)</f>
        <v>1.3942813251280943</v>
      </c>
      <c r="BL30" s="116">
        <f>(Escenarios!$F$9*BI30)/(Escenarios!$F$11)</f>
        <v>0</v>
      </c>
      <c r="BM30" s="116">
        <f>(Escenarios!$F$10*AW30+Escenarios!$F$9*BE30)/(Escenarios!$F$11)</f>
        <v>0.49852143408674154</v>
      </c>
      <c r="BN30" s="118">
        <f t="shared" si="5"/>
        <v>118.18687184111499</v>
      </c>
      <c r="BO30" s="118">
        <f>MAX(0,(BN30-Constantes!$D$13)*(1-EXP(-Constantes!$D$23)))</f>
        <v>0.47963550908045338</v>
      </c>
      <c r="BP30" s="118">
        <f>BL30+AY30*Escenarios!$F$10/Escenarios!$F$11+BO30</f>
        <v>0.70541888737173131</v>
      </c>
      <c r="BQ30" s="118">
        <f>0.0526*BL30*Observaciones!$F29^1.218</f>
        <v>0</v>
      </c>
      <c r="BR30" s="118">
        <f>BQ30*Constantes!$F$40</f>
        <v>0</v>
      </c>
      <c r="BS30" s="118">
        <f t="shared" si="6"/>
        <v>0</v>
      </c>
      <c r="BT30" s="15"/>
      <c r="BU30" s="72">
        <v>24</v>
      </c>
      <c r="BV30" s="73">
        <f>0.0526*Observaciones!$F29^2.218</f>
        <v>6.4982246287524456E-2</v>
      </c>
      <c r="BW30" s="73">
        <f>IF(Observaciones!$F29&gt;0.05*$CA$7,((Observaciones!$F29-0.05*$CA$7)^2)/(Observaciones!$F29+0.95*$CA$7),0)</f>
        <v>0</v>
      </c>
      <c r="BX30" s="73">
        <f>0.0526*BW30*Observaciones!$F29^1.218</f>
        <v>0</v>
      </c>
      <c r="BY30" s="27"/>
      <c r="BZ30" s="27"/>
      <c r="CA30" s="101"/>
      <c r="CB30" s="36"/>
    </row>
    <row r="31" spans="2:80" s="2" customFormat="1" ht="14.5" x14ac:dyDescent="0.35">
      <c r="B31" s="35"/>
      <c r="C31" s="72">
        <v>25</v>
      </c>
      <c r="D31" s="145">
        <f>ETo!$I30*((1-Constantes!$D$19)*ETo!$K30+ETo!$L30)</f>
        <v>2.0830654940433035</v>
      </c>
      <c r="E31" s="73">
        <f>MIN(D31*Constantes!$D$17,0.8*(H30+Observaciones!$F30-F31-G31-Constantes!$D$14))</f>
        <v>1.2989009443347972</v>
      </c>
      <c r="F31" s="73">
        <f>IF(Observaciones!$F30&gt;0.05*Constantes!$D$18,((Observaciones!$F30-0.05*Constantes!$D$18)^2)/(Observaciones!$F30+0.95*Constantes!$D$18),0)</f>
        <v>0</v>
      </c>
      <c r="G31" s="73">
        <f>MAX(0,H30+Observaciones!$F30-F31-Constantes!$D$13)</f>
        <v>0</v>
      </c>
      <c r="H31" s="73">
        <f>H30+Observaciones!$F30-F31-E31-G31-I30</f>
        <v>46.543126380819004</v>
      </c>
      <c r="I31" s="73">
        <f>MAX(0,(H31-Constantes!$D$14)*(1-EXP(-Constantes!$D$22)))</f>
        <v>0.27938146763834332</v>
      </c>
      <c r="J31" s="73">
        <f t="shared" si="0"/>
        <v>126.91615120008936</v>
      </c>
      <c r="K31" s="73">
        <f>MAX(0,(J31-Constantes!$D$13)*(1-EXP(-Constantes!$D$23)))</f>
        <v>0.53993304608395687</v>
      </c>
      <c r="L31" s="73">
        <f t="shared" si="1"/>
        <v>0.81931451372230013</v>
      </c>
      <c r="M31" s="73">
        <f>0.0526*F31*Observaciones!$F30^1.218</f>
        <v>0</v>
      </c>
      <c r="N31" s="73">
        <f>M31*Constantes!$D$40</f>
        <v>0</v>
      </c>
      <c r="O31" s="73">
        <f t="shared" si="2"/>
        <v>0</v>
      </c>
      <c r="P31" s="15"/>
      <c r="Q31" s="117">
        <v>25</v>
      </c>
      <c r="R31" s="145">
        <f>ETo!$I30*((1-Constantes!$E$19)*ETo!$K30+ETo!$L30)</f>
        <v>2.0853877252092801</v>
      </c>
      <c r="S31" s="118">
        <f>MIN(R31*Constantes!$E$17,0.8*(V30+Observaciones!$F30-T31-U31-Constantes!$D$14))</f>
        <v>1.3079565137712965</v>
      </c>
      <c r="T31" s="118">
        <f>IF(Observaciones!$F30&gt;0.05*Constantes!$E$18,((Observaciones!$F30-0.05*Constantes!$E$18)^2)/(Observaciones!$F30+0.95*Constantes!$E$18),0)</f>
        <v>0</v>
      </c>
      <c r="U31" s="118">
        <f>MAX(0,V30+Observaciones!$F30-T31-Constantes!$D$13)</f>
        <v>0</v>
      </c>
      <c r="V31" s="118">
        <f>V30+Observaciones!$F30-T31-S31-U31-W30</f>
        <v>46.516779076493741</v>
      </c>
      <c r="W31" s="118">
        <f>MAX(0,(V31-Constantes!$D$14)*(1-EXP(-Constantes!$D$22)))</f>
        <v>0.27901873651389403</v>
      </c>
      <c r="X31" s="116">
        <f>X30+(Entradas!$E$23*U31-Y30)/(800*Entradas!$D$46)</f>
        <v>0</v>
      </c>
      <c r="Y31" s="116">
        <f>8000*Entradas!$D$47*X31/Constantes!$E$34</f>
        <v>0</v>
      </c>
      <c r="Z31" s="116">
        <f>T31*Escenarios!$E$10/Escenarios!$E$9</f>
        <v>0</v>
      </c>
      <c r="AA31" s="116">
        <f>Y31*Escenarios!$E$10/Escenarios!$E$9</f>
        <v>0</v>
      </c>
      <c r="AB31" s="116">
        <f>Observaciones!$I30</f>
        <v>0</v>
      </c>
      <c r="AC31" s="116">
        <f>MAX(0,Constantes!$E$29/((AH30+Z31+AA31+AB31+Observaciones!$F30)^2)+Entradas!$E$17)</f>
        <v>2.6564510265071646</v>
      </c>
      <c r="AD31" s="145">
        <f>IF(ETo!$D30&gt;0,ETo!$I30*((1-Entradas!$E$21)*ETo!$K30+ETo!$L30),0)</f>
        <v>1.9924984785702018</v>
      </c>
      <c r="AE31" s="116">
        <f>MIN(AD31*1,0.8*(AH30+Z31+AA31+AB31+Observaciones!$F30-AC31-Constantes!$E$28))</f>
        <v>1.9924984785702018</v>
      </c>
      <c r="AF31" s="116">
        <f>Observaciones!$J30</f>
        <v>0</v>
      </c>
      <c r="AG31" s="116">
        <f>MAX(0,AH30+Z31+AA31+AB31+Observaciones!$F30-AC31-AE31-AF31-Constantes!$E$26)</f>
        <v>0</v>
      </c>
      <c r="AH31" s="116">
        <f>AH30+Z31+AA31+AB31+Observaciones!$F30-AC31-AE31-AF31-AG31</f>
        <v>168.22205908410643</v>
      </c>
      <c r="AI31" s="116">
        <f>(Escenarios!$E$10*S31+Escenarios!$E$9*AE31)/(Escenarios!$E$11)</f>
        <v>1.3764107102511869</v>
      </c>
      <c r="AJ31" s="116">
        <f>(Escenarios!$E$9*AG31)/(Escenarios!$E$11)</f>
        <v>0</v>
      </c>
      <c r="AK31" s="116">
        <f>(Escenarios!$E$10*U31+Escenarios!$E$9*AC31)/(Escenarios!$E$11)</f>
        <v>0.26564510265071645</v>
      </c>
      <c r="AL31" s="118">
        <f t="shared" si="3"/>
        <v>122.94494094498523</v>
      </c>
      <c r="AM31" s="118">
        <f>MAX(0,(AL31-Constantes!$D$13)*(1-EXP(-Constantes!$D$23)))</f>
        <v>0.51250189312633543</v>
      </c>
      <c r="AN31" s="118">
        <f>AJ31+W31*Escenarios!$E$10/Escenarios!$E$11+AM31</f>
        <v>0.7636187559888401</v>
      </c>
      <c r="AO31" s="118">
        <f>0.0526*AJ31*Observaciones!$F30^1.218</f>
        <v>0</v>
      </c>
      <c r="AP31" s="118">
        <f>AO31*Constantes!$E$40</f>
        <v>0</v>
      </c>
      <c r="AQ31" s="118">
        <f t="shared" si="4"/>
        <v>0</v>
      </c>
      <c r="AR31" s="15"/>
      <c r="AS31" s="72">
        <v>25</v>
      </c>
      <c r="AT31" s="145">
        <f>ETo!$I30*((1-Constantes!$F$19)*ETo!$K30+ETo!$L30)</f>
        <v>2.0795821472943374</v>
      </c>
      <c r="AU31" s="118">
        <f>MIN(AT31*Constantes!$F$17,0.8*(AX30+Observaciones!$F30-AV31-AW31-Constantes!$D$14))</f>
        <v>1.2854320124557428</v>
      </c>
      <c r="AV31" s="118">
        <f>IF(Observaciones!$F30&gt;0.05*Constantes!$F$18,((Observaciones!$F30-0.05*Constantes!$F$18)^2)/(Observaciones!$F30+0.95*Constantes!$F$18),0)</f>
        <v>0</v>
      </c>
      <c r="AW31" s="118">
        <f>MAX(0,AX30+Observaciones!$F30-AV31-Constantes!$D$13)</f>
        <v>0</v>
      </c>
      <c r="AX31" s="118">
        <f>AX30+Observaciones!$F30-AV31-AU31-AW31-AY30</f>
        <v>46.582314430050403</v>
      </c>
      <c r="AY31" s="118">
        <f>MAX(0,(AX31-Constantes!$D$14)*(1-EXP(-Constantes!$D$22)))</f>
        <v>0.27992098109244073</v>
      </c>
      <c r="AZ31" s="116">
        <f>AZ30+(Entradas!$F$23*AW31-BA30)/(800*Entradas!$D$46)</f>
        <v>0</v>
      </c>
      <c r="BA31" s="116">
        <f>8000*Entradas!$D$47*AZ31/Constantes!$F$34</f>
        <v>0</v>
      </c>
      <c r="BB31" s="116">
        <f>AV31*Escenarios!$F$10/Escenarios!$F$9</f>
        <v>0</v>
      </c>
      <c r="BC31" s="116">
        <f>BA31*Escenarios!$F$10/Escenarios!$F$9</f>
        <v>0</v>
      </c>
      <c r="BD31" s="116">
        <f>Observaciones!$I30</f>
        <v>0</v>
      </c>
      <c r="BE31" s="116">
        <f>MAX(0,Constantes!$F$29/((BJ30+BB31+BC31+BD31+Observaciones!$F30)^2)+Entradas!$F$17)</f>
        <v>2.4702070764492889</v>
      </c>
      <c r="BF31" s="145">
        <f>IF(ETo!$D30&gt;0,ETo!$I30*((1-Entradas!$F$21)*ETo!$K30+ETo!$L30),0)</f>
        <v>1.9924984785702018</v>
      </c>
      <c r="BG31" s="116">
        <f>MIN(BF31*1,0.8*(BJ30+BB31+BC31+BD31+Observaciones!$F30-BE31-Constantes!$F$28))</f>
        <v>1.9924984785702018</v>
      </c>
      <c r="BH31" s="116">
        <f>Observaciones!$J30</f>
        <v>0</v>
      </c>
      <c r="BI31" s="116">
        <f>MAX(0,BJ30+BB31+BC31+BD31+Observaciones!$F30-BE31-BG31-BH31-Constantes!$F$26)</f>
        <v>0</v>
      </c>
      <c r="BJ31" s="116">
        <f>BJ30+BB31+BC31+BD31+Observaciones!$F30-BE31-BG31-BH31-BI31</f>
        <v>134.74504534515341</v>
      </c>
      <c r="BK31" s="116">
        <f>(Escenarios!$F$10*AU31+Escenarios!$F$9*BG31)/(Escenarios!$F$11)</f>
        <v>1.4268453056786348</v>
      </c>
      <c r="BL31" s="116">
        <f>(Escenarios!$F$9*BI31)/(Escenarios!$F$11)</f>
        <v>0</v>
      </c>
      <c r="BM31" s="116">
        <f>(Escenarios!$F$10*AW31+Escenarios!$F$9*BE31)/(Escenarios!$F$11)</f>
        <v>0.49404141528985773</v>
      </c>
      <c r="BN31" s="118">
        <f t="shared" si="5"/>
        <v>118.2012777473244</v>
      </c>
      <c r="BO31" s="118">
        <f>MAX(0,(BN31-Constantes!$D$13)*(1-EXP(-Constantes!$D$23)))</f>
        <v>0.47973501794332846</v>
      </c>
      <c r="BP31" s="118">
        <f>BL31+AY31*Escenarios!$F$10/Escenarios!$F$11+BO31</f>
        <v>0.70367180281728103</v>
      </c>
      <c r="BQ31" s="118">
        <f>0.0526*BL31*Observaciones!$F30^1.218</f>
        <v>0</v>
      </c>
      <c r="BR31" s="118">
        <f>BQ31*Constantes!$F$40</f>
        <v>0</v>
      </c>
      <c r="BS31" s="118">
        <f t="shared" si="6"/>
        <v>0</v>
      </c>
      <c r="BT31" s="15"/>
      <c r="BU31" s="72">
        <v>25</v>
      </c>
      <c r="BV31" s="73">
        <f>0.0526*Observaciones!$F30^2.218</f>
        <v>0.11094244358496377</v>
      </c>
      <c r="BW31" s="73">
        <f>IF(Observaciones!$F30&gt;0.05*$CA$7,((Observaciones!$F30-0.05*$CA$7)^2)/(Observaciones!$F30+0.95*$CA$7),0)</f>
        <v>0</v>
      </c>
      <c r="BX31" s="73">
        <f>0.0526*BW31*Observaciones!$F30^1.218</f>
        <v>0</v>
      </c>
      <c r="BY31" s="27"/>
      <c r="BZ31" s="27"/>
      <c r="CA31" s="101"/>
      <c r="CB31" s="36"/>
    </row>
    <row r="32" spans="2:80" s="2" customFormat="1" ht="14.5" x14ac:dyDescent="0.35">
      <c r="B32" s="35"/>
      <c r="C32" s="72">
        <v>26</v>
      </c>
      <c r="D32" s="145">
        <f>ETo!$I31*((1-Constantes!$D$19)*ETo!$K31+ETo!$L31)</f>
        <v>2.0287249508961316</v>
      </c>
      <c r="E32" s="73">
        <f>MIN(D32*Constantes!$D$17,0.8*(H31+Observaciones!$F31-F32-G32-Constantes!$D$14))</f>
        <v>1.2650167563381329</v>
      </c>
      <c r="F32" s="73">
        <f>IF(Observaciones!$F31&gt;0.05*Constantes!$D$18,((Observaciones!$F31-0.05*Constantes!$D$18)^2)/(Observaciones!$F31+0.95*Constantes!$D$18),0)</f>
        <v>0</v>
      </c>
      <c r="G32" s="73">
        <f>MAX(0,H31+Observaciones!$F31-F32-Constantes!$D$13)</f>
        <v>0</v>
      </c>
      <c r="H32" s="73">
        <f>H31+Observaciones!$F31-F32-E32-G32-I31</f>
        <v>44.998728156842525</v>
      </c>
      <c r="I32" s="73">
        <f>MAX(0,(H32-Constantes!$D$14)*(1-EXP(-Constantes!$D$22)))</f>
        <v>0.25811928090892788</v>
      </c>
      <c r="J32" s="73">
        <f t="shared" si="0"/>
        <v>126.3762181540054</v>
      </c>
      <c r="K32" s="73">
        <f>MAX(0,(J32-Constantes!$D$13)*(1-EXP(-Constantes!$D$23)))</f>
        <v>0.53620345610443687</v>
      </c>
      <c r="L32" s="73">
        <f t="shared" si="1"/>
        <v>0.79432273701336475</v>
      </c>
      <c r="M32" s="73">
        <f>0.0526*F32*Observaciones!$F31^1.218</f>
        <v>0</v>
      </c>
      <c r="N32" s="73">
        <f>M32*Constantes!$D$40</f>
        <v>0</v>
      </c>
      <c r="O32" s="73">
        <f t="shared" si="2"/>
        <v>0</v>
      </c>
      <c r="P32" s="15"/>
      <c r="Q32" s="117">
        <v>26</v>
      </c>
      <c r="R32" s="145">
        <f>ETo!$I31*((1-Constantes!$E$19)*ETo!$K31+ETo!$L31)</f>
        <v>2.0309864118023944</v>
      </c>
      <c r="S32" s="118">
        <f>MIN(R32*Constantes!$E$17,0.8*(V31+Observaciones!$F31-T32-U32-Constantes!$D$14))</f>
        <v>1.273835975241173</v>
      </c>
      <c r="T32" s="118">
        <f>IF(Observaciones!$F31&gt;0.05*Constantes!$E$18,((Observaciones!$F31-0.05*Constantes!$E$18)^2)/(Observaciones!$F31+0.95*Constantes!$E$18),0)</f>
        <v>0</v>
      </c>
      <c r="U32" s="118">
        <f>MAX(0,V31+Observaciones!$F31-T32-Constantes!$D$13)</f>
        <v>0</v>
      </c>
      <c r="V32" s="118">
        <f>V31+Observaciones!$F31-T32-S32-U32-W31</f>
        <v>44.963924364738681</v>
      </c>
      <c r="W32" s="118">
        <f>MAX(0,(V32-Constantes!$D$14)*(1-EXP(-Constantes!$D$22)))</f>
        <v>0.25764012681828258</v>
      </c>
      <c r="X32" s="116">
        <f>X31+(Entradas!$E$23*U32-Y31)/(800*Entradas!$D$46)</f>
        <v>0</v>
      </c>
      <c r="Y32" s="116">
        <f>8000*Entradas!$D$47*X32/Constantes!$E$34</f>
        <v>0</v>
      </c>
      <c r="Z32" s="116">
        <f>T32*Escenarios!$E$10/Escenarios!$E$9</f>
        <v>0</v>
      </c>
      <c r="AA32" s="116">
        <f>Y32*Escenarios!$E$10/Escenarios!$E$9</f>
        <v>0</v>
      </c>
      <c r="AB32" s="116">
        <f>Observaciones!$I31</f>
        <v>0</v>
      </c>
      <c r="AC32" s="116">
        <f>MAX(0,Constantes!$E$29/((AH31+Z32+AA32+AB32+Observaciones!$F31)^2)+Entradas!$E$17)</f>
        <v>2.6372001508818292</v>
      </c>
      <c r="AD32" s="145">
        <f>IF(ETo!$D31&gt;0,ETo!$I31*((1-Entradas!$E$21)*ETo!$K31+ETo!$L31),0)</f>
        <v>1.9405279755518805</v>
      </c>
      <c r="AE32" s="116">
        <f>MIN(AD32*1,0.8*(AH31+Z32+AA32+AB32+Observaciones!$F31-AC32-Constantes!$E$28))</f>
        <v>1.9405279755518805</v>
      </c>
      <c r="AF32" s="116">
        <f>Observaciones!$J31</f>
        <v>0</v>
      </c>
      <c r="AG32" s="116">
        <f>MAX(0,AH31+Z32+AA32+AB32+Observaciones!$F31-AC32-AE32-AF32-Constantes!$E$26)</f>
        <v>0</v>
      </c>
      <c r="AH32" s="116">
        <f>AH31+Z32+AA32+AB32+Observaciones!$F31-AC32-AE32-AF32-AG32</f>
        <v>163.64433095767274</v>
      </c>
      <c r="AI32" s="116">
        <f>(Escenarios!$E$10*S32+Escenarios!$E$9*AE32)/(Escenarios!$E$11)</f>
        <v>1.3405051752722437</v>
      </c>
      <c r="AJ32" s="116">
        <f>(Escenarios!$E$9*AG32)/(Escenarios!$E$11)</f>
        <v>0</v>
      </c>
      <c r="AK32" s="116">
        <f>(Escenarios!$E$10*U32+Escenarios!$E$9*AC32)/(Escenarios!$E$11)</f>
        <v>0.26372001508818294</v>
      </c>
      <c r="AL32" s="118">
        <f t="shared" si="3"/>
        <v>122.69615906694708</v>
      </c>
      <c r="AM32" s="118">
        <f>MAX(0,(AL32-Constantes!$D$13)*(1-EXP(-Constantes!$D$23)))</f>
        <v>0.51078343116860403</v>
      </c>
      <c r="AN32" s="118">
        <f>AJ32+W32*Escenarios!$E$10/Escenarios!$E$11+AM32</f>
        <v>0.7426595453050584</v>
      </c>
      <c r="AO32" s="118">
        <f>0.0526*AJ32*Observaciones!$F31^1.218</f>
        <v>0</v>
      </c>
      <c r="AP32" s="118">
        <f>AO32*Constantes!$E$40</f>
        <v>0</v>
      </c>
      <c r="AQ32" s="118">
        <f t="shared" si="4"/>
        <v>0</v>
      </c>
      <c r="AR32" s="15"/>
      <c r="AS32" s="72">
        <v>26</v>
      </c>
      <c r="AT32" s="145">
        <f>ETo!$I31*((1-Constantes!$F$19)*ETo!$K31+ETo!$L31)</f>
        <v>2.0253327595367367</v>
      </c>
      <c r="AU32" s="118">
        <f>MIN(AT32*Constantes!$F$17,0.8*(AX31+Observaciones!$F31-AV32-AW32-Constantes!$D$14))</f>
        <v>1.2518993627499002</v>
      </c>
      <c r="AV32" s="118">
        <f>IF(Observaciones!$F31&gt;0.05*Constantes!$F$18,((Observaciones!$F31-0.05*Constantes!$F$18)^2)/(Observaciones!$F31+0.95*Constantes!$F$18),0)</f>
        <v>0</v>
      </c>
      <c r="AW32" s="118">
        <f>MAX(0,AX31+Observaciones!$F31-AV32-Constantes!$D$13)</f>
        <v>0</v>
      </c>
      <c r="AX32" s="118">
        <f>AX31+Observaciones!$F31-AV32-AU32-AW32-AY31</f>
        <v>45.050494086208062</v>
      </c>
      <c r="AY32" s="118">
        <f>MAX(0,(AX32-Constantes!$D$14)*(1-EXP(-Constantes!$D$22)))</f>
        <v>0.25883195775567913</v>
      </c>
      <c r="AZ32" s="116">
        <f>AZ31+(Entradas!$F$23*AW32-BA31)/(800*Entradas!$D$46)</f>
        <v>0</v>
      </c>
      <c r="BA32" s="116">
        <f>8000*Entradas!$D$47*AZ32/Constantes!$F$34</f>
        <v>0</v>
      </c>
      <c r="BB32" s="116">
        <f>AV32*Escenarios!$F$10/Escenarios!$F$9</f>
        <v>0</v>
      </c>
      <c r="BC32" s="116">
        <f>BA32*Escenarios!$F$10/Escenarios!$F$9</f>
        <v>0</v>
      </c>
      <c r="BD32" s="116">
        <f>Observaciones!$I31</f>
        <v>0</v>
      </c>
      <c r="BE32" s="116">
        <f>MAX(0,Constantes!$F$29/((BJ31+BB32+BC32+BD32+Observaciones!$F31)^2)+Entradas!$F$17)</f>
        <v>2.4345328541319509</v>
      </c>
      <c r="BF32" s="145">
        <f>IF(ETo!$D31&gt;0,ETo!$I31*((1-Entradas!$F$21)*ETo!$K31+ETo!$L31),0)</f>
        <v>1.9405279755518805</v>
      </c>
      <c r="BG32" s="116">
        <f>MIN(BF32*1,0.8*(BJ31+BB32+BC32+BD32+Observaciones!$F31-BE32-Constantes!$F$28))</f>
        <v>1.9405279755518805</v>
      </c>
      <c r="BH32" s="116">
        <f>Observaciones!$J31</f>
        <v>0</v>
      </c>
      <c r="BI32" s="116">
        <f>MAX(0,BJ31+BB32+BC32+BD32+Observaciones!$F31-BE32-BG32-BH32-Constantes!$F$26)</f>
        <v>0</v>
      </c>
      <c r="BJ32" s="116">
        <f>BJ31+BB32+BC32+BD32+Observaciones!$F31-BE32-BG32-BH32-BI32</f>
        <v>130.36998451546958</v>
      </c>
      <c r="BK32" s="116">
        <f>(Escenarios!$F$10*AU32+Escenarios!$F$9*BG32)/(Escenarios!$F$11)</f>
        <v>1.3896250853102965</v>
      </c>
      <c r="BL32" s="116">
        <f>(Escenarios!$F$9*BI32)/(Escenarios!$F$11)</f>
        <v>0</v>
      </c>
      <c r="BM32" s="116">
        <f>(Escenarios!$F$10*AW32+Escenarios!$F$9*BE32)/(Escenarios!$F$11)</f>
        <v>0.48690657082639022</v>
      </c>
      <c r="BN32" s="118">
        <f t="shared" si="5"/>
        <v>118.20844930020746</v>
      </c>
      <c r="BO32" s="118">
        <f>MAX(0,(BN32-Constantes!$D$13)*(1-EXP(-Constantes!$D$23)))</f>
        <v>0.47978455547759175</v>
      </c>
      <c r="BP32" s="118">
        <f>BL32+AY32*Escenarios!$F$10/Escenarios!$F$11+BO32</f>
        <v>0.686850121682135</v>
      </c>
      <c r="BQ32" s="118">
        <f>0.0526*BL32*Observaciones!$F31^1.218</f>
        <v>0</v>
      </c>
      <c r="BR32" s="118">
        <f>BQ32*Constantes!$F$40</f>
        <v>0</v>
      </c>
      <c r="BS32" s="118">
        <f t="shared" si="6"/>
        <v>0</v>
      </c>
      <c r="BT32" s="15"/>
      <c r="BU32" s="72">
        <v>26</v>
      </c>
      <c r="BV32" s="73">
        <f>0.0526*Observaciones!$F31^2.218</f>
        <v>0</v>
      </c>
      <c r="BW32" s="73">
        <f>IF(Observaciones!$F31&gt;0.05*$CA$7,((Observaciones!$F31-0.05*$CA$7)^2)/(Observaciones!$F31+0.95*$CA$7),0)</f>
        <v>0</v>
      </c>
      <c r="BX32" s="73">
        <f>0.0526*BW32*Observaciones!$F31^1.218</f>
        <v>0</v>
      </c>
      <c r="BY32" s="27"/>
      <c r="BZ32" s="27"/>
      <c r="CA32" s="101"/>
      <c r="CB32" s="36"/>
    </row>
    <row r="33" spans="2:80" s="2" customFormat="1" ht="14.5" x14ac:dyDescent="0.35">
      <c r="B33" s="35"/>
      <c r="C33" s="72">
        <v>27</v>
      </c>
      <c r="D33" s="145">
        <f>ETo!$I32*((1-Constantes!$D$19)*ETo!$K32+ETo!$L32)</f>
        <v>1.9636127687029377</v>
      </c>
      <c r="E33" s="73">
        <f>MIN(D33*Constantes!$D$17,0.8*(H32+Observaciones!$F32-F33-G33-Constantes!$D$14))</f>
        <v>1.2244158846035254</v>
      </c>
      <c r="F33" s="73">
        <f>IF(Observaciones!$F32&gt;0.05*Constantes!$D$18,((Observaciones!$F32-0.05*Constantes!$D$18)^2)/(Observaciones!$F32+0.95*Constantes!$D$18),0)</f>
        <v>0</v>
      </c>
      <c r="G33" s="73">
        <f>MAX(0,H32+Observaciones!$F32-F33-Constantes!$D$13)</f>
        <v>0</v>
      </c>
      <c r="H33" s="73">
        <f>H32+Observaciones!$F32-F33-E33-G33-I32</f>
        <v>43.516192991330072</v>
      </c>
      <c r="I33" s="73">
        <f>MAX(0,(H33-Constantes!$D$14)*(1-EXP(-Constantes!$D$22)))</f>
        <v>0.23770878118633135</v>
      </c>
      <c r="J33" s="73">
        <f t="shared" si="0"/>
        <v>125.84001469790097</v>
      </c>
      <c r="K33" s="73">
        <f>MAX(0,(J33-Constantes!$D$13)*(1-EXP(-Constantes!$D$23)))</f>
        <v>0.53249962828471842</v>
      </c>
      <c r="L33" s="73">
        <f t="shared" si="1"/>
        <v>0.77020840947104974</v>
      </c>
      <c r="M33" s="73">
        <f>0.0526*F33*Observaciones!$F32^1.218</f>
        <v>0</v>
      </c>
      <c r="N33" s="73">
        <f>M33*Constantes!$D$40</f>
        <v>0</v>
      </c>
      <c r="O33" s="73">
        <f t="shared" si="2"/>
        <v>0</v>
      </c>
      <c r="P33" s="15"/>
      <c r="Q33" s="117">
        <v>27</v>
      </c>
      <c r="R33" s="145">
        <f>ETo!$I32*((1-Constantes!$E$19)*ETo!$K32+ETo!$L32)</f>
        <v>1.9658002400153196</v>
      </c>
      <c r="S33" s="118">
        <f>MIN(R33*Constantes!$E$17,0.8*(V32+Observaciones!$F32-T33-U33-Constantes!$D$14))</f>
        <v>1.2329511666436912</v>
      </c>
      <c r="T33" s="118">
        <f>IF(Observaciones!$F32&gt;0.05*Constantes!$E$18,((Observaciones!$F32-0.05*Constantes!$E$18)^2)/(Observaciones!$F32+0.95*Constantes!$E$18),0)</f>
        <v>0</v>
      </c>
      <c r="U33" s="118">
        <f>MAX(0,V32+Observaciones!$F32-T33-Constantes!$D$13)</f>
        <v>0</v>
      </c>
      <c r="V33" s="118">
        <f>V32+Observaciones!$F32-T33-S33-U33-W32</f>
        <v>43.473333071276706</v>
      </c>
      <c r="W33" s="118">
        <f>MAX(0,(V33-Constantes!$D$14)*(1-EXP(-Constantes!$D$22)))</f>
        <v>0.23711871600156564</v>
      </c>
      <c r="X33" s="116">
        <f>X32+(Entradas!$E$23*U33-Y32)/(800*Entradas!$D$46)</f>
        <v>0</v>
      </c>
      <c r="Y33" s="116">
        <f>8000*Entradas!$D$47*X33/Constantes!$E$34</f>
        <v>0</v>
      </c>
      <c r="Z33" s="116">
        <f>T33*Escenarios!$E$10/Escenarios!$E$9</f>
        <v>0</v>
      </c>
      <c r="AA33" s="116">
        <f>Y33*Escenarios!$E$10/Escenarios!$E$9</f>
        <v>0</v>
      </c>
      <c r="AB33" s="116">
        <f>Observaciones!$I32</f>
        <v>0</v>
      </c>
      <c r="AC33" s="116">
        <f>MAX(0,Constantes!$E$29/((AH32+Z33+AA33+AB33+Observaciones!$F32)^2)+Entradas!$E$17)</f>
        <v>2.6166185839668361</v>
      </c>
      <c r="AD33" s="145">
        <f>IF(ETo!$D32&gt;0,ETo!$I32*((1-Entradas!$E$21)*ETo!$K32+ETo!$L32),0)</f>
        <v>1.8783013875200272</v>
      </c>
      <c r="AE33" s="116">
        <f>MIN(AD33*1,0.8*(AH32+Z33+AA33+AB33+Observaciones!$F32-AC33-Constantes!$E$28))</f>
        <v>1.8783013875200272</v>
      </c>
      <c r="AF33" s="116">
        <f>Observaciones!$J32</f>
        <v>0</v>
      </c>
      <c r="AG33" s="116">
        <f>MAX(0,AH32+Z33+AA33+AB33+Observaciones!$F32-AC33-AE33-AF33-Constantes!$E$26)</f>
        <v>0</v>
      </c>
      <c r="AH33" s="116">
        <f>AH32+Z33+AA33+AB33+Observaciones!$F32-AC33-AE33-AF33-AG33</f>
        <v>159.14941098618587</v>
      </c>
      <c r="AI33" s="116">
        <f>(Escenarios!$E$10*S33+Escenarios!$E$9*AE33)/(Escenarios!$E$11)</f>
        <v>1.2974861887313247</v>
      </c>
      <c r="AJ33" s="116">
        <f>(Escenarios!$E$9*AG33)/(Escenarios!$E$11)</f>
        <v>0</v>
      </c>
      <c r="AK33" s="116">
        <f>(Escenarios!$E$10*U33+Escenarios!$E$9*AC33)/(Escenarios!$E$11)</f>
        <v>0.2616618583966836</v>
      </c>
      <c r="AL33" s="118">
        <f t="shared" si="3"/>
        <v>122.44703749417515</v>
      </c>
      <c r="AM33" s="118">
        <f>MAX(0,(AL33-Constantes!$D$13)*(1-EXP(-Constantes!$D$23)))</f>
        <v>0.50906262276794922</v>
      </c>
      <c r="AN33" s="118">
        <f>AJ33+W33*Escenarios!$E$10/Escenarios!$E$11+AM33</f>
        <v>0.72246946716935834</v>
      </c>
      <c r="AO33" s="118">
        <f>0.0526*AJ33*Observaciones!$F32^1.218</f>
        <v>0</v>
      </c>
      <c r="AP33" s="118">
        <f>AO33*Constantes!$E$40</f>
        <v>0</v>
      </c>
      <c r="AQ33" s="118">
        <f t="shared" si="4"/>
        <v>0</v>
      </c>
      <c r="AR33" s="15"/>
      <c r="AS33" s="72">
        <v>27</v>
      </c>
      <c r="AT33" s="145">
        <f>ETo!$I32*((1-Constantes!$F$19)*ETo!$K32+ETo!$L32)</f>
        <v>1.9603315617343637</v>
      </c>
      <c r="AU33" s="118">
        <f>MIN(AT33*Constantes!$F$17,0.8*(AX32+Observaciones!$F32-AV33-AW33-Constantes!$D$14))</f>
        <v>1.2117208006229616</v>
      </c>
      <c r="AV33" s="118">
        <f>IF(Observaciones!$F32&gt;0.05*Constantes!$F$18,((Observaciones!$F32-0.05*Constantes!$F$18)^2)/(Observaciones!$F32+0.95*Constantes!$F$18),0)</f>
        <v>0</v>
      </c>
      <c r="AW33" s="118">
        <f>MAX(0,AX32+Observaciones!$F32-AV33-Constantes!$D$13)</f>
        <v>0</v>
      </c>
      <c r="AX33" s="118">
        <f>AX32+Observaciones!$F32-AV33-AU33-AW33-AY32</f>
        <v>43.579941327829417</v>
      </c>
      <c r="AY33" s="118">
        <f>MAX(0,(AX33-Constantes!$D$14)*(1-EXP(-Constantes!$D$22)))</f>
        <v>0.23858642337297459</v>
      </c>
      <c r="AZ33" s="116">
        <f>AZ32+(Entradas!$F$23*AW33-BA32)/(800*Entradas!$D$46)</f>
        <v>0</v>
      </c>
      <c r="BA33" s="116">
        <f>8000*Entradas!$D$47*AZ33/Constantes!$F$34</f>
        <v>0</v>
      </c>
      <c r="BB33" s="116">
        <f>AV33*Escenarios!$F$10/Escenarios!$F$9</f>
        <v>0</v>
      </c>
      <c r="BC33" s="116">
        <f>BA33*Escenarios!$F$10/Escenarios!$F$9</f>
        <v>0</v>
      </c>
      <c r="BD33" s="116">
        <f>Observaciones!$I32</f>
        <v>0</v>
      </c>
      <c r="BE33" s="116">
        <f>MAX(0,Constantes!$F$29/((BJ32+BB33+BC33+BD33+Observaciones!$F32)^2)+Entradas!$F$17)</f>
        <v>2.3959432259288351</v>
      </c>
      <c r="BF33" s="145">
        <f>IF(ETo!$D32&gt;0,ETo!$I32*((1-Entradas!$F$21)*ETo!$K32+ETo!$L32),0)</f>
        <v>1.8783013875200272</v>
      </c>
      <c r="BG33" s="116">
        <f>MIN(BF33*1,0.8*(BJ32+BB33+BC33+BD33+Observaciones!$F32-BE33-Constantes!$F$28))</f>
        <v>1.8783013875200272</v>
      </c>
      <c r="BH33" s="116">
        <f>Observaciones!$J32</f>
        <v>0</v>
      </c>
      <c r="BI33" s="116">
        <f>MAX(0,BJ32+BB33+BC33+BD33+Observaciones!$F32-BE33-BG33-BH33-Constantes!$F$26)</f>
        <v>0</v>
      </c>
      <c r="BJ33" s="116">
        <f>BJ32+BB33+BC33+BD33+Observaciones!$F32-BE33-BG33-BH33-BI33</f>
        <v>126.09573990202072</v>
      </c>
      <c r="BK33" s="116">
        <f>(Escenarios!$F$10*AU33+Escenarios!$F$9*BG33)/(Escenarios!$F$11)</f>
        <v>1.3450369180023747</v>
      </c>
      <c r="BL33" s="116">
        <f>(Escenarios!$F$9*BI33)/(Escenarios!$F$11)</f>
        <v>0</v>
      </c>
      <c r="BM33" s="116">
        <f>(Escenarios!$F$10*AW33+Escenarios!$F$9*BE33)/(Escenarios!$F$11)</f>
        <v>0.47918864518576704</v>
      </c>
      <c r="BN33" s="118">
        <f t="shared" si="5"/>
        <v>118.20785338991564</v>
      </c>
      <c r="BO33" s="118">
        <f>MAX(0,(BN33-Constantes!$D$13)*(1-EXP(-Constantes!$D$23)))</f>
        <v>0.4797804392245319</v>
      </c>
      <c r="BP33" s="118">
        <f>BL33+AY33*Escenarios!$F$10/Escenarios!$F$11+BO33</f>
        <v>0.67064957792291158</v>
      </c>
      <c r="BQ33" s="118">
        <f>0.0526*BL33*Observaciones!$F32^1.218</f>
        <v>0</v>
      </c>
      <c r="BR33" s="118">
        <f>BQ33*Constantes!$F$40</f>
        <v>0</v>
      </c>
      <c r="BS33" s="118">
        <f t="shared" si="6"/>
        <v>0</v>
      </c>
      <c r="BT33" s="15"/>
      <c r="BU33" s="72">
        <v>27</v>
      </c>
      <c r="BV33" s="73">
        <f>0.0526*Observaciones!$F32^2.218</f>
        <v>0</v>
      </c>
      <c r="BW33" s="73">
        <f>IF(Observaciones!$F32&gt;0.05*$CA$7,((Observaciones!$F32-0.05*$CA$7)^2)/(Observaciones!$F32+0.95*$CA$7),0)</f>
        <v>0</v>
      </c>
      <c r="BX33" s="73">
        <f>0.0526*BW33*Observaciones!$F32^1.218</f>
        <v>0</v>
      </c>
      <c r="BY33" s="27"/>
      <c r="BZ33" s="27"/>
      <c r="CA33" s="101"/>
      <c r="CB33" s="36"/>
    </row>
    <row r="34" spans="2:80" s="2" customFormat="1" ht="14.5" x14ac:dyDescent="0.35">
      <c r="B34" s="35"/>
      <c r="C34" s="72">
        <v>28</v>
      </c>
      <c r="D34" s="145">
        <f>ETo!$I33*((1-Constantes!$D$19)*ETo!$K33+ETo!$L33)</f>
        <v>1.9842121912036035</v>
      </c>
      <c r="E34" s="73">
        <f>MIN(D34*Constantes!$D$17,0.8*(H33+Observaciones!$F33-F34-G34-Constantes!$D$14))</f>
        <v>1.2372607084534615</v>
      </c>
      <c r="F34" s="73">
        <f>IF(Observaciones!$F33&gt;0.05*Constantes!$D$18,((Observaciones!$F33-0.05*Constantes!$D$18)^2)/(Observaciones!$F33+0.95*Constantes!$D$18),0)</f>
        <v>0</v>
      </c>
      <c r="G34" s="73">
        <f>MAX(0,H33+Observaciones!$F33-F34-Constantes!$D$13)</f>
        <v>0</v>
      </c>
      <c r="H34" s="73">
        <f>H33+Observaciones!$F33-F34-E34-G34-I33</f>
        <v>42.041223501690276</v>
      </c>
      <c r="I34" s="73">
        <f>MAX(0,(H34-Constantes!$D$14)*(1-EXP(-Constantes!$D$22)))</f>
        <v>0.2174024403591811</v>
      </c>
      <c r="J34" s="73">
        <f t="shared" si="0"/>
        <v>125.30751506961624</v>
      </c>
      <c r="K34" s="73">
        <f>MAX(0,(J34-Constantes!$D$13)*(1-EXP(-Constantes!$D$23)))</f>
        <v>0.52882138467256501</v>
      </c>
      <c r="L34" s="73">
        <f t="shared" si="1"/>
        <v>0.74622382503174611</v>
      </c>
      <c r="M34" s="73">
        <f>0.0526*F34*Observaciones!$F33^1.218</f>
        <v>0</v>
      </c>
      <c r="N34" s="73">
        <f>M34*Constantes!$D$40</f>
        <v>0</v>
      </c>
      <c r="O34" s="73">
        <f t="shared" si="2"/>
        <v>0</v>
      </c>
      <c r="P34" s="15"/>
      <c r="Q34" s="117">
        <v>28</v>
      </c>
      <c r="R34" s="145">
        <f>ETo!$I33*((1-Constantes!$E$19)*ETo!$K33+ETo!$L33)</f>
        <v>1.9864235653086975</v>
      </c>
      <c r="S34" s="118">
        <f>MIN(R34*Constantes!$E$17,0.8*(V33+Observaciones!$F33-T34-U34-Constantes!$D$14))</f>
        <v>1.2458861294455801</v>
      </c>
      <c r="T34" s="118">
        <f>IF(Observaciones!$F33&gt;0.05*Constantes!$E$18,((Observaciones!$F33-0.05*Constantes!$E$18)^2)/(Observaciones!$F33+0.95*Constantes!$E$18),0)</f>
        <v>0</v>
      </c>
      <c r="U34" s="118">
        <f>MAX(0,V33+Observaciones!$F33-T34-Constantes!$D$13)</f>
        <v>0</v>
      </c>
      <c r="V34" s="118">
        <f>V33+Observaciones!$F33-T34-S34-U34-W33</f>
        <v>41.990328225829558</v>
      </c>
      <c r="W34" s="118">
        <f>MAX(0,(V34-Constantes!$D$14)*(1-EXP(-Constantes!$D$22)))</f>
        <v>0.2167017500565146</v>
      </c>
      <c r="X34" s="116">
        <f>X33+(Entradas!$E$23*U34-Y33)/(800*Entradas!$D$46)</f>
        <v>0</v>
      </c>
      <c r="Y34" s="116">
        <f>8000*Entradas!$D$47*X34/Constantes!$E$34</f>
        <v>0</v>
      </c>
      <c r="Z34" s="116">
        <f>T34*Escenarios!$E$10/Escenarios!$E$9</f>
        <v>0</v>
      </c>
      <c r="AA34" s="116">
        <f>Y34*Escenarios!$E$10/Escenarios!$E$9</f>
        <v>0</v>
      </c>
      <c r="AB34" s="116">
        <f>Observaciones!$I33</f>
        <v>0</v>
      </c>
      <c r="AC34" s="116">
        <f>MAX(0,Constantes!$E$29/((AH33+Z34+AA34+AB34+Observaciones!$F33)^2)+Entradas!$E$17)</f>
        <v>2.5946567777012026</v>
      </c>
      <c r="AD34" s="145">
        <f>IF(ETo!$D33&gt;0,ETo!$I33*((1-Entradas!$E$21)*ETo!$K33+ETo!$L33),0)</f>
        <v>1.8979686011049191</v>
      </c>
      <c r="AE34" s="116">
        <f>MIN(AD34*1,0.8*(AH33+Z34+AA34+AB34+Observaciones!$F33-AC34-Constantes!$E$28))</f>
        <v>1.8979686011049191</v>
      </c>
      <c r="AF34" s="116">
        <f>Observaciones!$J33</f>
        <v>0</v>
      </c>
      <c r="AG34" s="116">
        <f>MAX(0,AH33+Z34+AA34+AB34+Observaciones!$F33-AC34-AE34-AF34-Constantes!$E$26)</f>
        <v>0</v>
      </c>
      <c r="AH34" s="116">
        <f>AH33+Z34+AA34+AB34+Observaciones!$F33-AC34-AE34-AF34-AG34</f>
        <v>154.65678560737976</v>
      </c>
      <c r="AI34" s="116">
        <f>(Escenarios!$E$10*S34+Escenarios!$E$9*AE34)/(Escenarios!$E$11)</f>
        <v>1.311094376611514</v>
      </c>
      <c r="AJ34" s="116">
        <f>(Escenarios!$E$9*AG34)/(Escenarios!$E$11)</f>
        <v>0</v>
      </c>
      <c r="AK34" s="116">
        <f>(Escenarios!$E$10*U34+Escenarios!$E$9*AC34)/(Escenarios!$E$11)</f>
        <v>0.25946567777012031</v>
      </c>
      <c r="AL34" s="118">
        <f t="shared" si="3"/>
        <v>122.19744054917733</v>
      </c>
      <c r="AM34" s="118">
        <f>MAX(0,(AL34-Constantes!$D$13)*(1-EXP(-Constantes!$D$23)))</f>
        <v>0.50733853073147483</v>
      </c>
      <c r="AN34" s="118">
        <f>AJ34+W34*Escenarios!$E$10/Escenarios!$E$11+AM34</f>
        <v>0.70237010578233794</v>
      </c>
      <c r="AO34" s="118">
        <f>0.0526*AJ34*Observaciones!$F33^1.218</f>
        <v>0</v>
      </c>
      <c r="AP34" s="118">
        <f>AO34*Constantes!$E$40</f>
        <v>0</v>
      </c>
      <c r="AQ34" s="118">
        <f t="shared" si="4"/>
        <v>0</v>
      </c>
      <c r="AR34" s="15"/>
      <c r="AS34" s="72">
        <v>28</v>
      </c>
      <c r="AT34" s="145">
        <f>ETo!$I33*((1-Constantes!$F$19)*ETo!$K33+ETo!$L33)</f>
        <v>1.9808951300459616</v>
      </c>
      <c r="AU34" s="118">
        <f>MIN(AT34*Constantes!$F$17,0.8*(AX33+Observaciones!$F33-AV34-AW34-Constantes!$D$14))</f>
        <v>1.224431560345745</v>
      </c>
      <c r="AV34" s="118">
        <f>IF(Observaciones!$F33&gt;0.05*Constantes!$F$18,((Observaciones!$F33-0.05*Constantes!$F$18)^2)/(Observaciones!$F33+0.95*Constantes!$F$18),0)</f>
        <v>0</v>
      </c>
      <c r="AW34" s="118">
        <f>MAX(0,AX33+Observaciones!$F33-AV34-Constantes!$D$13)</f>
        <v>0</v>
      </c>
      <c r="AX34" s="118">
        <f>AX33+Observaciones!$F33-AV34-AU34-AW34-AY33</f>
        <v>42.116923344110702</v>
      </c>
      <c r="AY34" s="118">
        <f>MAX(0,(AX34-Constantes!$D$14)*(1-EXP(-Constantes!$D$22)))</f>
        <v>0.21844462245958926</v>
      </c>
      <c r="AZ34" s="116">
        <f>AZ33+(Entradas!$F$23*AW34-BA33)/(800*Entradas!$D$46)</f>
        <v>0</v>
      </c>
      <c r="BA34" s="116">
        <f>8000*Entradas!$D$47*AZ34/Constantes!$F$34</f>
        <v>0</v>
      </c>
      <c r="BB34" s="116">
        <f>AV34*Escenarios!$F$10/Escenarios!$F$9</f>
        <v>0</v>
      </c>
      <c r="BC34" s="116">
        <f>BA34*Escenarios!$F$10/Escenarios!$F$9</f>
        <v>0</v>
      </c>
      <c r="BD34" s="116">
        <f>Observaciones!$I33</f>
        <v>0</v>
      </c>
      <c r="BE34" s="116">
        <f>MAX(0,Constantes!$F$29/((BJ33+BB34+BC34+BD34+Observaciones!$F33)^2)+Entradas!$F$17)</f>
        <v>2.3542979604427146</v>
      </c>
      <c r="BF34" s="145">
        <f>IF(ETo!$D33&gt;0,ETo!$I33*((1-Entradas!$F$21)*ETo!$K33+ETo!$L33),0)</f>
        <v>1.8979686011049191</v>
      </c>
      <c r="BG34" s="116">
        <f>MIN(BF34*1,0.8*(BJ33+BB34+BC34+BD34+Observaciones!$F33-BE34-Constantes!$F$28))</f>
        <v>1.8979686011049191</v>
      </c>
      <c r="BH34" s="116">
        <f>Observaciones!$J33</f>
        <v>0</v>
      </c>
      <c r="BI34" s="116">
        <f>MAX(0,BJ33+BB34+BC34+BD34+Observaciones!$F33-BE34-BG34-BH34-Constantes!$F$26)</f>
        <v>0</v>
      </c>
      <c r="BJ34" s="116">
        <f>BJ33+BB34+BC34+BD34+Observaciones!$F33-BE34-BG34-BH34-BI34</f>
        <v>121.8434733404731</v>
      </c>
      <c r="BK34" s="116">
        <f>(Escenarios!$F$10*AU34+Escenarios!$F$9*BG34)/(Escenarios!$F$11)</f>
        <v>1.3591389684975796</v>
      </c>
      <c r="BL34" s="116">
        <f>(Escenarios!$F$9*BI34)/(Escenarios!$F$11)</f>
        <v>0</v>
      </c>
      <c r="BM34" s="116">
        <f>(Escenarios!$F$10*AW34+Escenarios!$F$9*BE34)/(Escenarios!$F$11)</f>
        <v>0.47085959208854289</v>
      </c>
      <c r="BN34" s="118">
        <f t="shared" si="5"/>
        <v>118.19893254277966</v>
      </c>
      <c r="BO34" s="118">
        <f>MAX(0,(BN34-Constantes!$D$13)*(1-EXP(-Constantes!$D$23)))</f>
        <v>0.47971881843223457</v>
      </c>
      <c r="BP34" s="118">
        <f>BL34+AY34*Escenarios!$F$10/Escenarios!$F$11+BO34</f>
        <v>0.65447451639990595</v>
      </c>
      <c r="BQ34" s="118">
        <f>0.0526*BL34*Observaciones!$F33^1.218</f>
        <v>0</v>
      </c>
      <c r="BR34" s="118">
        <f>BQ34*Constantes!$F$40</f>
        <v>0</v>
      </c>
      <c r="BS34" s="118">
        <f t="shared" si="6"/>
        <v>0</v>
      </c>
      <c r="BT34" s="15"/>
      <c r="BU34" s="72">
        <v>28</v>
      </c>
      <c r="BV34" s="73">
        <f>0.0526*Observaciones!$F33^2.218</f>
        <v>0</v>
      </c>
      <c r="BW34" s="73">
        <f>IF(Observaciones!$F33&gt;0.05*$CA$7,((Observaciones!$F33-0.05*$CA$7)^2)/(Observaciones!$F33+0.95*$CA$7),0)</f>
        <v>0</v>
      </c>
      <c r="BX34" s="73">
        <f>0.0526*BW34*Observaciones!$F33^1.218</f>
        <v>0</v>
      </c>
      <c r="BY34" s="27"/>
      <c r="BZ34" s="27"/>
      <c r="CA34" s="101"/>
      <c r="CB34" s="36"/>
    </row>
    <row r="35" spans="2:80" s="2" customFormat="1" ht="14.5" x14ac:dyDescent="0.35">
      <c r="B35" s="35"/>
      <c r="C35" s="72">
        <v>29</v>
      </c>
      <c r="D35" s="145">
        <f>ETo!$I34*((1-Constantes!$D$19)*ETo!$K34+ETo!$L34)</f>
        <v>2.0207868616602251</v>
      </c>
      <c r="E35" s="73">
        <f>MIN(D35*Constantes!$D$17,0.8*(H34+Observaciones!$F34-F35-G35-Constantes!$D$14))</f>
        <v>1.2600669400053208</v>
      </c>
      <c r="F35" s="73">
        <f>IF(Observaciones!$F34&gt;0.05*Constantes!$D$18,((Observaciones!$F34-0.05*Constantes!$D$18)^2)/(Observaciones!$F34+0.95*Constantes!$D$18),0)</f>
        <v>0</v>
      </c>
      <c r="G35" s="73">
        <f>MAX(0,H34+Observaciones!$F34-F35-Constantes!$D$13)</f>
        <v>0</v>
      </c>
      <c r="H35" s="73">
        <f>H34+Observaciones!$F34-F35-E35-G35-I34</f>
        <v>40.563754121325772</v>
      </c>
      <c r="I35" s="73">
        <f>MAX(0,(H35-Constantes!$D$14)*(1-EXP(-Constantes!$D$22)))</f>
        <v>0.19706168279768949</v>
      </c>
      <c r="J35" s="73">
        <f t="shared" si="0"/>
        <v>124.77869368494368</v>
      </c>
      <c r="K35" s="73">
        <f>MAX(0,(J35-Constantes!$D$13)*(1-EXP(-Constantes!$D$23)))</f>
        <v>0.52516854854494621</v>
      </c>
      <c r="L35" s="73">
        <f t="shared" si="1"/>
        <v>0.72223023134263564</v>
      </c>
      <c r="M35" s="73">
        <f>0.0526*F35*Observaciones!$F34^1.218</f>
        <v>0</v>
      </c>
      <c r="N35" s="73">
        <f>M35*Constantes!$D$40</f>
        <v>0</v>
      </c>
      <c r="O35" s="73">
        <f t="shared" si="2"/>
        <v>0</v>
      </c>
      <c r="P35" s="15"/>
      <c r="Q35" s="117">
        <v>29</v>
      </c>
      <c r="R35" s="145">
        <f>ETo!$I34*((1-Constantes!$E$19)*ETo!$K34+ETo!$L34)</f>
        <v>2.0230401753524965</v>
      </c>
      <c r="S35" s="118">
        <f>MIN(R35*Constantes!$E$17,0.8*(V34+Observaciones!$F34-T35-U35-Constantes!$D$14))</f>
        <v>1.2688520906623146</v>
      </c>
      <c r="T35" s="118">
        <f>IF(Observaciones!$F34&gt;0.05*Constantes!$E$18,((Observaciones!$F34-0.05*Constantes!$E$18)^2)/(Observaciones!$F34+0.95*Constantes!$E$18),0)</f>
        <v>0</v>
      </c>
      <c r="U35" s="118">
        <f>MAX(0,V34+Observaciones!$F34-T35-Constantes!$D$13)</f>
        <v>0</v>
      </c>
      <c r="V35" s="118">
        <f>V34+Observaciones!$F34-T35-S35-U35-W34</f>
        <v>40.504774385110728</v>
      </c>
      <c r="W35" s="118">
        <f>MAX(0,(V35-Constantes!$D$14)*(1-EXP(-Constantes!$D$22)))</f>
        <v>0.19624969134031328</v>
      </c>
      <c r="X35" s="116">
        <f>X34+(Entradas!$E$23*U35-Y34)/(800*Entradas!$D$46)</f>
        <v>0</v>
      </c>
      <c r="Y35" s="116">
        <f>8000*Entradas!$D$47*X35/Constantes!$E$34</f>
        <v>0</v>
      </c>
      <c r="Z35" s="116">
        <f>T35*Escenarios!$E$10/Escenarios!$E$9</f>
        <v>0</v>
      </c>
      <c r="AA35" s="116">
        <f>Y35*Escenarios!$E$10/Escenarios!$E$9</f>
        <v>0</v>
      </c>
      <c r="AB35" s="116">
        <f>Observaciones!$I34</f>
        <v>0</v>
      </c>
      <c r="AC35" s="116">
        <f>MAX(0,Constantes!$E$29/((AH34+Z35+AA35+AB35+Observaciones!$F34)^2)+Entradas!$E$17)</f>
        <v>2.570765098331937</v>
      </c>
      <c r="AD35" s="145">
        <f>IF(ETo!$D34&gt;0,ETo!$I34*((1-Entradas!$E$21)*ETo!$K34+ETo!$L34),0)</f>
        <v>1.9329076276616144</v>
      </c>
      <c r="AE35" s="116">
        <f>MIN(AD35*1,0.8*(AH34+Z35+AA35+AB35+Observaciones!$F34-AC35-Constantes!$E$28))</f>
        <v>1.9329076276616144</v>
      </c>
      <c r="AF35" s="116">
        <f>Observaciones!$J34</f>
        <v>0</v>
      </c>
      <c r="AG35" s="116">
        <f>MAX(0,AH34+Z35+AA35+AB35+Observaciones!$F34-AC35-AE35-AF35-Constantes!$E$26)</f>
        <v>0</v>
      </c>
      <c r="AH35" s="116">
        <f>AH34+Z35+AA35+AB35+Observaciones!$F34-AC35-AE35-AF35-AG35</f>
        <v>150.15311288138619</v>
      </c>
      <c r="AI35" s="116">
        <f>(Escenarios!$E$10*S35+Escenarios!$E$9*AE35)/(Escenarios!$E$11)</f>
        <v>1.3352576443622446</v>
      </c>
      <c r="AJ35" s="116">
        <f>(Escenarios!$E$9*AG35)/(Escenarios!$E$11)</f>
        <v>0</v>
      </c>
      <c r="AK35" s="116">
        <f>(Escenarios!$E$10*U35+Escenarios!$E$9*AC35)/(Escenarios!$E$11)</f>
        <v>0.25707650983319369</v>
      </c>
      <c r="AL35" s="118">
        <f t="shared" si="3"/>
        <v>121.94717852827905</v>
      </c>
      <c r="AM35" s="118">
        <f>MAX(0,(AL35-Constantes!$D$13)*(1-EXP(-Constantes!$D$23)))</f>
        <v>0.50560984468018344</v>
      </c>
      <c r="AN35" s="118">
        <f>AJ35+W35*Escenarios!$E$10/Escenarios!$E$11+AM35</f>
        <v>0.68223456688646533</v>
      </c>
      <c r="AO35" s="118">
        <f>0.0526*AJ35*Observaciones!$F34^1.218</f>
        <v>0</v>
      </c>
      <c r="AP35" s="118">
        <f>AO35*Constantes!$E$40</f>
        <v>0</v>
      </c>
      <c r="AQ35" s="118">
        <f t="shared" si="4"/>
        <v>0</v>
      </c>
      <c r="AR35" s="15"/>
      <c r="AS35" s="72">
        <v>29</v>
      </c>
      <c r="AT35" s="145">
        <f>ETo!$I34*((1-Constantes!$F$19)*ETo!$K34+ETo!$L34)</f>
        <v>2.0174068911218166</v>
      </c>
      <c r="AU35" s="118">
        <f>MIN(AT35*Constantes!$F$17,0.8*(AX34+Observaciones!$F34-AV35-AW35-Constantes!$D$14))</f>
        <v>1.2470002223142578</v>
      </c>
      <c r="AV35" s="118">
        <f>IF(Observaciones!$F34&gt;0.05*Constantes!$F$18,((Observaciones!$F34-0.05*Constantes!$F$18)^2)/(Observaciones!$F34+0.95*Constantes!$F$18),0)</f>
        <v>0</v>
      </c>
      <c r="AW35" s="118">
        <f>MAX(0,AX34+Observaciones!$F34-AV35-Constantes!$D$13)</f>
        <v>0</v>
      </c>
      <c r="AX35" s="118">
        <f>AX34+Observaciones!$F34-AV35-AU35-AW35-AY34</f>
        <v>40.651478499336861</v>
      </c>
      <c r="AY35" s="118">
        <f>MAX(0,(AX35-Constantes!$D$14)*(1-EXP(-Constantes!$D$22)))</f>
        <v>0.19826941023290443</v>
      </c>
      <c r="AZ35" s="116">
        <f>AZ34+(Entradas!$F$23*AW35-BA34)/(800*Entradas!$D$46)</f>
        <v>0</v>
      </c>
      <c r="BA35" s="116">
        <f>8000*Entradas!$D$47*AZ35/Constantes!$F$34</f>
        <v>0</v>
      </c>
      <c r="BB35" s="116">
        <f>AV35*Escenarios!$F$10/Escenarios!$F$9</f>
        <v>0</v>
      </c>
      <c r="BC35" s="116">
        <f>BA35*Escenarios!$F$10/Escenarios!$F$9</f>
        <v>0</v>
      </c>
      <c r="BD35" s="116">
        <f>Observaciones!$I34</f>
        <v>0</v>
      </c>
      <c r="BE35" s="116">
        <f>MAX(0,Constantes!$F$29/((BJ34+BB35+BC35+BD35+Observaciones!$F34)^2)+Entradas!$F$17)</f>
        <v>2.3084422615725382</v>
      </c>
      <c r="BF35" s="145">
        <f>IF(ETo!$D34&gt;0,ETo!$I34*((1-Entradas!$F$21)*ETo!$K34+ETo!$L34),0)</f>
        <v>1.9329076276616144</v>
      </c>
      <c r="BG35" s="116">
        <f>MIN(BF35*1,0.8*(BJ34+BB35+BC35+BD35+Observaciones!$F34-BE35-Constantes!$F$28))</f>
        <v>1.9329076276616144</v>
      </c>
      <c r="BH35" s="116">
        <f>Observaciones!$J34</f>
        <v>0</v>
      </c>
      <c r="BI35" s="116">
        <f>MAX(0,BJ34+BB35+BC35+BD35+Observaciones!$F34-BE35-BG35-BH35-Constantes!$F$26)</f>
        <v>0</v>
      </c>
      <c r="BJ35" s="116">
        <f>BJ34+BB35+BC35+BD35+Observaciones!$F34-BE35-BG35-BH35-BI35</f>
        <v>117.60212345123894</v>
      </c>
      <c r="BK35" s="116">
        <f>(Escenarios!$F$10*AU35+Escenarios!$F$9*BG35)/(Escenarios!$F$11)</f>
        <v>1.3841817033837289</v>
      </c>
      <c r="BL35" s="116">
        <f>(Escenarios!$F$9*BI35)/(Escenarios!$F$11)</f>
        <v>0</v>
      </c>
      <c r="BM35" s="116">
        <f>(Escenarios!$F$10*AW35+Escenarios!$F$9*BE35)/(Escenarios!$F$11)</f>
        <v>0.46168845231450761</v>
      </c>
      <c r="BN35" s="118">
        <f t="shared" si="5"/>
        <v>118.18090217666193</v>
      </c>
      <c r="BO35" s="118">
        <f>MAX(0,(BN35-Constantes!$D$13)*(1-EXP(-Constantes!$D$23)))</f>
        <v>0.47959427359600448</v>
      </c>
      <c r="BP35" s="118">
        <f>BL35+AY35*Escenarios!$F$10/Escenarios!$F$11+BO35</f>
        <v>0.638209801782328</v>
      </c>
      <c r="BQ35" s="118">
        <f>0.0526*BL35*Observaciones!$F34^1.218</f>
        <v>0</v>
      </c>
      <c r="BR35" s="118">
        <f>BQ35*Constantes!$F$40</f>
        <v>0</v>
      </c>
      <c r="BS35" s="118">
        <f t="shared" si="6"/>
        <v>0</v>
      </c>
      <c r="BT35" s="15"/>
      <c r="BU35" s="72">
        <v>29</v>
      </c>
      <c r="BV35" s="73">
        <f>0.0526*Observaciones!$F34^2.218</f>
        <v>0</v>
      </c>
      <c r="BW35" s="73">
        <f>IF(Observaciones!$F34&gt;0.05*$CA$7,((Observaciones!$F34-0.05*$CA$7)^2)/(Observaciones!$F34+0.95*$CA$7),0)</f>
        <v>0</v>
      </c>
      <c r="BX35" s="73">
        <f>0.0526*BW35*Observaciones!$F34^1.218</f>
        <v>0</v>
      </c>
      <c r="BY35" s="27"/>
      <c r="BZ35" s="27"/>
      <c r="CA35" s="101"/>
      <c r="CB35" s="36"/>
    </row>
    <row r="36" spans="2:80" s="2" customFormat="1" ht="14.5" x14ac:dyDescent="0.35">
      <c r="B36" s="35"/>
      <c r="C36" s="72">
        <v>30</v>
      </c>
      <c r="D36" s="145">
        <f>ETo!$I35*((1-Constantes!$D$19)*ETo!$K35+ETo!$L35)</f>
        <v>1.9769870977947617</v>
      </c>
      <c r="E36" s="73">
        <f>MIN(D36*Constantes!$D$17,0.8*(H35+Observaciones!$F35-F36-G36-Constantes!$D$14))</f>
        <v>1.2327554825359432</v>
      </c>
      <c r="F36" s="73">
        <f>IF(Observaciones!$F35&gt;0.05*Constantes!$D$18,((Observaciones!$F35-0.05*Constantes!$D$18)^2)/(Observaciones!$F35+0.95*Constantes!$D$18),0)</f>
        <v>0</v>
      </c>
      <c r="G36" s="73">
        <f>MAX(0,H35+Observaciones!$F35-F36-Constantes!$D$13)</f>
        <v>0</v>
      </c>
      <c r="H36" s="73">
        <f>H35+Observaciones!$F35-F36-E36-G36-I35</f>
        <v>39.133936955992141</v>
      </c>
      <c r="I36" s="73">
        <f>MAX(0,(H36-Constantes!$D$14)*(1-EXP(-Constantes!$D$22)))</f>
        <v>0.17737696736207392</v>
      </c>
      <c r="J36" s="73">
        <f t="shared" si="0"/>
        <v>124.25352513639874</v>
      </c>
      <c r="K36" s="73">
        <f>MAX(0,(J36-Constantes!$D$13)*(1-EXP(-Constantes!$D$23)))</f>
        <v>0.5215409443995469</v>
      </c>
      <c r="L36" s="73">
        <f t="shared" si="1"/>
        <v>0.69891791176162088</v>
      </c>
      <c r="M36" s="73">
        <f>0.0526*F36*Observaciones!$F35^1.218</f>
        <v>0</v>
      </c>
      <c r="N36" s="73">
        <f>M36*Constantes!$D$40</f>
        <v>0</v>
      </c>
      <c r="O36" s="73">
        <f t="shared" si="2"/>
        <v>0</v>
      </c>
      <c r="P36" s="15"/>
      <c r="Q36" s="117">
        <v>30</v>
      </c>
      <c r="R36" s="145">
        <f>ETo!$I35*((1-Constantes!$E$19)*ETo!$K35+ETo!$L35)</f>
        <v>1.9791908332124233</v>
      </c>
      <c r="S36" s="118">
        <f>MIN(R36*Constantes!$E$17,0.8*(V35+Observaciones!$F35-T36-U36-Constantes!$D$14))</f>
        <v>1.2413497552532293</v>
      </c>
      <c r="T36" s="118">
        <f>IF(Observaciones!$F35&gt;0.05*Constantes!$E$18,((Observaciones!$F35-0.05*Constantes!$E$18)^2)/(Observaciones!$F35+0.95*Constantes!$E$18),0)</f>
        <v>0</v>
      </c>
      <c r="U36" s="118">
        <f>MAX(0,V35+Observaciones!$F35-T36-Constantes!$D$13)</f>
        <v>0</v>
      </c>
      <c r="V36" s="118">
        <f>V35+Observaciones!$F35-T36-S36-U36-W35</f>
        <v>39.067174938517184</v>
      </c>
      <c r="W36" s="118">
        <f>MAX(0,(V36-Constantes!$D$14)*(1-EXP(-Constantes!$D$22)))</f>
        <v>0.17645783493887665</v>
      </c>
      <c r="X36" s="116">
        <f>X35+(Entradas!$E$23*U36-Y35)/(800*Entradas!$D$46)</f>
        <v>0</v>
      </c>
      <c r="Y36" s="116">
        <f>8000*Entradas!$D$47*X36/Constantes!$E$34</f>
        <v>0</v>
      </c>
      <c r="Z36" s="116">
        <f>T36*Escenarios!$E$10/Escenarios!$E$9</f>
        <v>0</v>
      </c>
      <c r="AA36" s="116">
        <f>Y36*Escenarios!$E$10/Escenarios!$E$9</f>
        <v>0</v>
      </c>
      <c r="AB36" s="116">
        <f>Observaciones!$I35</f>
        <v>0</v>
      </c>
      <c r="AC36" s="116">
        <f>MAX(0,Constantes!$E$29/((AH35+Z36+AA36+AB36+Observaciones!$F35)^2)+Entradas!$E$17)</f>
        <v>2.5446301144032342</v>
      </c>
      <c r="AD36" s="145">
        <f>IF(ETo!$D35&gt;0,ETo!$I35*((1-Entradas!$E$21)*ETo!$K35+ETo!$L35),0)</f>
        <v>1.8910414165059559</v>
      </c>
      <c r="AE36" s="116">
        <f>MIN(AD36*1,0.8*(AH35+Z36+AA36+AB36+Observaciones!$F35-AC36-Constantes!$E$28))</f>
        <v>1.8910414165059559</v>
      </c>
      <c r="AF36" s="116">
        <f>Observaciones!$J35</f>
        <v>0</v>
      </c>
      <c r="AG36" s="116">
        <f>MAX(0,AH35+Z36+AA36+AB36+Observaciones!$F35-AC36-AE36-AF36-Constantes!$E$26)</f>
        <v>0</v>
      </c>
      <c r="AH36" s="116">
        <f>AH35+Z36+AA36+AB36+Observaciones!$F35-AC36-AE36-AF36-AG36</f>
        <v>145.717441350477</v>
      </c>
      <c r="AI36" s="116">
        <f>(Escenarios!$E$10*S36+Escenarios!$E$9*AE36)/(Escenarios!$E$11)</f>
        <v>1.306318921378502</v>
      </c>
      <c r="AJ36" s="116">
        <f>(Escenarios!$E$9*AG36)/(Escenarios!$E$11)</f>
        <v>0</v>
      </c>
      <c r="AK36" s="116">
        <f>(Escenarios!$E$10*U36+Escenarios!$E$9*AC36)/(Escenarios!$E$11)</f>
        <v>0.25446301144032341</v>
      </c>
      <c r="AL36" s="118">
        <f t="shared" si="3"/>
        <v>121.6960316950392</v>
      </c>
      <c r="AM36" s="118">
        <f>MAX(0,(AL36-Constantes!$D$13)*(1-EXP(-Constantes!$D$23)))</f>
        <v>0.50387504678360517</v>
      </c>
      <c r="AN36" s="118">
        <f>AJ36+W36*Escenarios!$E$10/Escenarios!$E$11+AM36</f>
        <v>0.66268709822859417</v>
      </c>
      <c r="AO36" s="118">
        <f>0.0526*AJ36*Observaciones!$F35^1.218</f>
        <v>0</v>
      </c>
      <c r="AP36" s="118">
        <f>AO36*Constantes!$E$40</f>
        <v>0</v>
      </c>
      <c r="AQ36" s="118">
        <f t="shared" si="4"/>
        <v>0</v>
      </c>
      <c r="AR36" s="15"/>
      <c r="AS36" s="72">
        <v>30</v>
      </c>
      <c r="AT36" s="145">
        <f>ETo!$I35*((1-Constantes!$F$19)*ETo!$K35+ETo!$L35)</f>
        <v>1.9736814946682688</v>
      </c>
      <c r="AU36" s="118">
        <f>MIN(AT36*Constantes!$F$17,0.8*(AX35+Observaciones!$F35-AV36-AW36-Constantes!$D$14))</f>
        <v>1.2199726656332983</v>
      </c>
      <c r="AV36" s="118">
        <f>IF(Observaciones!$F35&gt;0.05*Constantes!$F$18,((Observaciones!$F35-0.05*Constantes!$F$18)^2)/(Observaciones!$F35+0.95*Constantes!$F$18),0)</f>
        <v>0</v>
      </c>
      <c r="AW36" s="118">
        <f>MAX(0,AX35+Observaciones!$F35-AV36-Constantes!$D$13)</f>
        <v>0</v>
      </c>
      <c r="AX36" s="118">
        <f>AX35+Observaciones!$F35-AV36-AU36-AW36-AY35</f>
        <v>39.233236423470657</v>
      </c>
      <c r="AY36" s="118">
        <f>MAX(0,(AX36-Constantes!$D$14)*(1-EXP(-Constantes!$D$22)))</f>
        <v>0.17874405247450273</v>
      </c>
      <c r="AZ36" s="116">
        <f>AZ35+(Entradas!$F$23*AW36-BA35)/(800*Entradas!$D$46)</f>
        <v>0</v>
      </c>
      <c r="BA36" s="116">
        <f>8000*Entradas!$D$47*AZ36/Constantes!$F$34</f>
        <v>0</v>
      </c>
      <c r="BB36" s="116">
        <f>AV36*Escenarios!$F$10/Escenarios!$F$9</f>
        <v>0</v>
      </c>
      <c r="BC36" s="116">
        <f>BA36*Escenarios!$F$10/Escenarios!$F$9</f>
        <v>0</v>
      </c>
      <c r="BD36" s="116">
        <f>Observaciones!$I35</f>
        <v>0</v>
      </c>
      <c r="BE36" s="116">
        <f>MAX(0,Constantes!$F$29/((BJ35+BB36+BC36+BD36+Observaciones!$F35)^2)+Entradas!$F$17)</f>
        <v>2.2576603465493985</v>
      </c>
      <c r="BF36" s="145">
        <f>IF(ETo!$D35&gt;0,ETo!$I35*((1-Entradas!$F$21)*ETo!$K35+ETo!$L35),0)</f>
        <v>1.8910414165059559</v>
      </c>
      <c r="BG36" s="116">
        <f>MIN(BF36*1,0.8*(BJ35+BB36+BC36+BD36+Observaciones!$F35-BE36-Constantes!$F$28))</f>
        <v>1.8910414165059559</v>
      </c>
      <c r="BH36" s="116">
        <f>Observaciones!$J35</f>
        <v>0</v>
      </c>
      <c r="BI36" s="116">
        <f>MAX(0,BJ35+BB36+BC36+BD36+Observaciones!$F35-BE36-BG36-BH36-Constantes!$F$26)</f>
        <v>0</v>
      </c>
      <c r="BJ36" s="116">
        <f>BJ35+BB36+BC36+BD36+Observaciones!$F35-BE36-BG36-BH36-BI36</f>
        <v>113.45342168818358</v>
      </c>
      <c r="BK36" s="116">
        <f>(Escenarios!$F$10*AU36+Escenarios!$F$9*BG36)/(Escenarios!$F$11)</f>
        <v>1.3541864158078298</v>
      </c>
      <c r="BL36" s="116">
        <f>(Escenarios!$F$9*BI36)/(Escenarios!$F$11)</f>
        <v>0</v>
      </c>
      <c r="BM36" s="116">
        <f>(Escenarios!$F$10*AW36+Escenarios!$F$9*BE36)/(Escenarios!$F$11)</f>
        <v>0.45153206930987971</v>
      </c>
      <c r="BN36" s="118">
        <f t="shared" si="5"/>
        <v>118.1528399723758</v>
      </c>
      <c r="BO36" s="118">
        <f>MAX(0,(BN36-Constantes!$D$13)*(1-EXP(-Constantes!$D$23)))</f>
        <v>0.47940043379185121</v>
      </c>
      <c r="BP36" s="118">
        <f>BL36+AY36*Escenarios!$F$10/Escenarios!$F$11+BO36</f>
        <v>0.62239567577145338</v>
      </c>
      <c r="BQ36" s="118">
        <f>0.0526*BL36*Observaciones!$F35^1.218</f>
        <v>0</v>
      </c>
      <c r="BR36" s="118">
        <f>BQ36*Constantes!$F$40</f>
        <v>0</v>
      </c>
      <c r="BS36" s="118">
        <f t="shared" si="6"/>
        <v>0</v>
      </c>
      <c r="BT36" s="15"/>
      <c r="BU36" s="72">
        <v>30</v>
      </c>
      <c r="BV36" s="73">
        <f>0.0526*Observaciones!$F35^2.218</f>
        <v>0</v>
      </c>
      <c r="BW36" s="73">
        <f>IF(Observaciones!$F35&gt;0.05*$CA$7,((Observaciones!$F35-0.05*$CA$7)^2)/(Observaciones!$F35+0.95*$CA$7),0)</f>
        <v>0</v>
      </c>
      <c r="BX36" s="73">
        <f>0.0526*BW36*Observaciones!$F35^1.218</f>
        <v>0</v>
      </c>
      <c r="BY36" s="27"/>
      <c r="BZ36" s="27"/>
      <c r="CA36" s="101"/>
      <c r="CB36" s="36"/>
    </row>
    <row r="37" spans="2:80" s="2" customFormat="1" ht="14.5" x14ac:dyDescent="0.35">
      <c r="B37" s="35"/>
      <c r="C37" s="72">
        <v>31</v>
      </c>
      <c r="D37" s="145">
        <f>ETo!$I36*((1-Constantes!$D$19)*ETo!$K36+ETo!$L36)</f>
        <v>2.0080484406539298</v>
      </c>
      <c r="E37" s="73">
        <f>MIN(D37*Constantes!$D$17,0.8*(H36+Observaciones!$F36-F37-G37-Constantes!$D$14))</f>
        <v>1.2521238642250703</v>
      </c>
      <c r="F37" s="73">
        <f>IF(Observaciones!$F36&gt;0.05*Constantes!$D$18,((Observaciones!$F36-0.05*Constantes!$D$18)^2)/(Observaciones!$F36+0.95*Constantes!$D$18),0)</f>
        <v>0</v>
      </c>
      <c r="G37" s="73">
        <f>MAX(0,H36+Observaciones!$F36-F37-Constantes!$D$13)</f>
        <v>0</v>
      </c>
      <c r="H37" s="73">
        <f>H36+Observaciones!$F36-F37-E37-G37-I36</f>
        <v>37.704436124404999</v>
      </c>
      <c r="I37" s="73">
        <f>MAX(0,(H37-Constantes!$D$14)*(1-EXP(-Constantes!$D$22)))</f>
        <v>0.15769660698662499</v>
      </c>
      <c r="J37" s="73">
        <f t="shared" si="0"/>
        <v>123.73198419199919</v>
      </c>
      <c r="K37" s="73">
        <f>MAX(0,(J37-Constantes!$D$13)*(1-EXP(-Constantes!$D$23)))</f>
        <v>0.51793839794633434</v>
      </c>
      <c r="L37" s="73">
        <f t="shared" si="1"/>
        <v>0.67563500493295936</v>
      </c>
      <c r="M37" s="73">
        <f>0.0526*F37*Observaciones!$F36^1.218</f>
        <v>0</v>
      </c>
      <c r="N37" s="73">
        <f>M37*Constantes!$D$40</f>
        <v>0</v>
      </c>
      <c r="O37" s="73">
        <f t="shared" si="2"/>
        <v>0</v>
      </c>
      <c r="P37" s="15"/>
      <c r="Q37" s="117">
        <v>31</v>
      </c>
      <c r="R37" s="145">
        <f>ETo!$I36*((1-Constantes!$E$19)*ETo!$K36+ETo!$L36)</f>
        <v>2.0102879665720614</v>
      </c>
      <c r="S37" s="118">
        <f>MIN(R37*Constantes!$E$17,0.8*(V36+Observaciones!$F36-T37-U37-Constantes!$D$14))</f>
        <v>1.2608538971668255</v>
      </c>
      <c r="T37" s="118">
        <f>IF(Observaciones!$F36&gt;0.05*Constantes!$E$18,((Observaciones!$F36-0.05*Constantes!$E$18)^2)/(Observaciones!$F36+0.95*Constantes!$E$18),0)</f>
        <v>0</v>
      </c>
      <c r="U37" s="118">
        <f>MAX(0,V36+Observaciones!$F36-T37-Constantes!$D$13)</f>
        <v>0</v>
      </c>
      <c r="V37" s="118">
        <f>V36+Observaciones!$F36-T37-S37-U37-W36</f>
        <v>37.629863206411478</v>
      </c>
      <c r="W37" s="118">
        <f>MAX(0,(V37-Constantes!$D$14)*(1-EXP(-Constantes!$D$22)))</f>
        <v>0.15666993958781569</v>
      </c>
      <c r="X37" s="116">
        <f>X36+(Entradas!$E$23*U37-Y36)/(800*Entradas!$D$46)</f>
        <v>0</v>
      </c>
      <c r="Y37" s="116">
        <f>8000*Entradas!$D$47*X37/Constantes!$E$34</f>
        <v>0</v>
      </c>
      <c r="Z37" s="116">
        <f>T37*Escenarios!$E$10/Escenarios!$E$9</f>
        <v>0</v>
      </c>
      <c r="AA37" s="116">
        <f>Y37*Escenarios!$E$10/Escenarios!$E$9</f>
        <v>0</v>
      </c>
      <c r="AB37" s="116">
        <f>Observaciones!$I36</f>
        <v>0</v>
      </c>
      <c r="AC37" s="116">
        <f>MAX(0,Constantes!$E$29/((AH36+Z37+AA37+AB37+Observaciones!$F36)^2)+Entradas!$E$17)</f>
        <v>2.5164850428886383</v>
      </c>
      <c r="AD37" s="145">
        <f>IF(ETo!$D36&gt;0,ETo!$I36*((1-Entradas!$E$21)*ETo!$K36+ETo!$L36),0)</f>
        <v>1.9207069298468025</v>
      </c>
      <c r="AE37" s="116">
        <f>MIN(AD37*1,0.8*(AH36+Z37+AA37+AB37+Observaciones!$F36-AC37-Constantes!$E$28))</f>
        <v>1.9207069298468025</v>
      </c>
      <c r="AF37" s="116">
        <f>Observaciones!$J36</f>
        <v>0</v>
      </c>
      <c r="AG37" s="116">
        <f>MAX(0,AH36+Z37+AA37+AB37+Observaciones!$F36-AC37-AE37-AF37-Constantes!$E$26)</f>
        <v>0</v>
      </c>
      <c r="AH37" s="116">
        <f>AH36+Z37+AA37+AB37+Observaciones!$F36-AC37-AE37-AF37-AG37</f>
        <v>141.28024937774157</v>
      </c>
      <c r="AI37" s="116">
        <f>(Escenarios!$E$10*S37+Escenarios!$E$9*AE37)/(Escenarios!$E$11)</f>
        <v>1.3268392004348231</v>
      </c>
      <c r="AJ37" s="116">
        <f>(Escenarios!$E$9*AG37)/(Escenarios!$E$11)</f>
        <v>0</v>
      </c>
      <c r="AK37" s="116">
        <f>(Escenarios!$E$10*U37+Escenarios!$E$9*AC37)/(Escenarios!$E$11)</f>
        <v>0.25164850428886382</v>
      </c>
      <c r="AL37" s="118">
        <f t="shared" si="3"/>
        <v>121.44380515254446</v>
      </c>
      <c r="AM37" s="118">
        <f>MAX(0,(AL37-Constantes!$D$13)*(1-EXP(-Constantes!$D$23)))</f>
        <v>0.50213279079042206</v>
      </c>
      <c r="AN37" s="118">
        <f>AJ37+W37*Escenarios!$E$10/Escenarios!$E$11+AM37</f>
        <v>0.64313573641945621</v>
      </c>
      <c r="AO37" s="118">
        <f>0.0526*AJ37*Observaciones!$F36^1.218</f>
        <v>0</v>
      </c>
      <c r="AP37" s="118">
        <f>AO37*Constantes!$E$40</f>
        <v>0</v>
      </c>
      <c r="AQ37" s="118">
        <f t="shared" si="4"/>
        <v>0</v>
      </c>
      <c r="AR37" s="15"/>
      <c r="AS37" s="72">
        <v>31</v>
      </c>
      <c r="AT37" s="145">
        <f>ETo!$I36*((1-Constantes!$F$19)*ETo!$K36+ETo!$L36)</f>
        <v>2.0046891517767325</v>
      </c>
      <c r="AU37" s="118">
        <f>MIN(AT37*Constantes!$F$17,0.8*(AX36+Observaciones!$F36-AV37-AW37-Constantes!$D$14))</f>
        <v>1.2391391290164966</v>
      </c>
      <c r="AV37" s="118">
        <f>IF(Observaciones!$F36&gt;0.05*Constantes!$F$18,((Observaciones!$F36-0.05*Constantes!$F$18)^2)/(Observaciones!$F36+0.95*Constantes!$F$18),0)</f>
        <v>0</v>
      </c>
      <c r="AW37" s="118">
        <f>MAX(0,AX36+Observaciones!$F36-AV37-Constantes!$D$13)</f>
        <v>0</v>
      </c>
      <c r="AX37" s="118">
        <f>AX36+Observaciones!$F36-AV37-AU37-AW37-AY36</f>
        <v>37.815353241979665</v>
      </c>
      <c r="AY37" s="118">
        <f>MAX(0,(AX37-Constantes!$D$14)*(1-EXP(-Constantes!$D$22)))</f>
        <v>0.15922363572102022</v>
      </c>
      <c r="AZ37" s="116">
        <f>AZ36+(Entradas!$F$23*AW37-BA36)/(800*Entradas!$D$46)</f>
        <v>0</v>
      </c>
      <c r="BA37" s="116">
        <f>8000*Entradas!$D$47*AZ37/Constantes!$F$34</f>
        <v>0</v>
      </c>
      <c r="BB37" s="116">
        <f>AV37*Escenarios!$F$10/Escenarios!$F$9</f>
        <v>0</v>
      </c>
      <c r="BC37" s="116">
        <f>BA37*Escenarios!$F$10/Escenarios!$F$9</f>
        <v>0</v>
      </c>
      <c r="BD37" s="116">
        <f>Observaciones!$I36</f>
        <v>0</v>
      </c>
      <c r="BE37" s="116">
        <f>MAX(0,Constantes!$F$29/((BJ36+BB37+BC37+BD37+Observaciones!$F36)^2)+Entradas!$F$17)</f>
        <v>2.2023767773000196</v>
      </c>
      <c r="BF37" s="145">
        <f>IF(ETo!$D36&gt;0,ETo!$I36*((1-Entradas!$F$21)*ETo!$K36+ETo!$L36),0)</f>
        <v>1.9207069298468025</v>
      </c>
      <c r="BG37" s="116">
        <f>MIN(BF37*1,0.8*(BJ36+BB37+BC37+BD37+Observaciones!$F36-BE37-Constantes!$F$28))</f>
        <v>1.9207069298468025</v>
      </c>
      <c r="BH37" s="116">
        <f>Observaciones!$J36</f>
        <v>0</v>
      </c>
      <c r="BI37" s="116">
        <f>MAX(0,BJ36+BB37+BC37+BD37+Observaciones!$F36-BE37-BG37-BH37-Constantes!$F$26)</f>
        <v>0</v>
      </c>
      <c r="BJ37" s="116">
        <f>BJ36+BB37+BC37+BD37+Observaciones!$F36-BE37-BG37-BH37-BI37</f>
        <v>109.33033798103676</v>
      </c>
      <c r="BK37" s="116">
        <f>(Escenarios!$F$10*AU37+Escenarios!$F$9*BG37)/(Escenarios!$F$11)</f>
        <v>1.3754526891825578</v>
      </c>
      <c r="BL37" s="116">
        <f>(Escenarios!$F$9*BI37)/(Escenarios!$F$11)</f>
        <v>0</v>
      </c>
      <c r="BM37" s="116">
        <f>(Escenarios!$F$10*AW37+Escenarios!$F$9*BE37)/(Escenarios!$F$11)</f>
        <v>0.44047535546000388</v>
      </c>
      <c r="BN37" s="118">
        <f t="shared" si="5"/>
        <v>118.11391489404396</v>
      </c>
      <c r="BO37" s="118">
        <f>MAX(0,(BN37-Constantes!$D$13)*(1-EXP(-Constantes!$D$23)))</f>
        <v>0.47913155863566026</v>
      </c>
      <c r="BP37" s="118">
        <f>BL37+AY37*Escenarios!$F$10/Escenarios!$F$11+BO37</f>
        <v>0.60651046721247637</v>
      </c>
      <c r="BQ37" s="118">
        <f>0.0526*BL37*Observaciones!$F36^1.218</f>
        <v>0</v>
      </c>
      <c r="BR37" s="118">
        <f>BQ37*Constantes!$F$40</f>
        <v>0</v>
      </c>
      <c r="BS37" s="118">
        <f t="shared" si="6"/>
        <v>0</v>
      </c>
      <c r="BT37" s="15"/>
      <c r="BU37" s="72">
        <v>31</v>
      </c>
      <c r="BV37" s="73">
        <f>0.0526*Observaciones!$F36^2.218</f>
        <v>0</v>
      </c>
      <c r="BW37" s="73">
        <f>IF(Observaciones!$F36&gt;0.05*$CA$7,((Observaciones!$F36-0.05*$CA$7)^2)/(Observaciones!$F36+0.95*$CA$7),0)</f>
        <v>0</v>
      </c>
      <c r="BX37" s="73">
        <f>0.0526*BW37*Observaciones!$F36^1.218</f>
        <v>0</v>
      </c>
      <c r="BY37" s="27"/>
      <c r="BZ37" s="27"/>
      <c r="CA37" s="101"/>
      <c r="CB37" s="36"/>
    </row>
    <row r="38" spans="2:80" s="2" customFormat="1" ht="14.5" x14ac:dyDescent="0.35">
      <c r="B38" s="35"/>
      <c r="C38" s="72">
        <v>32</v>
      </c>
      <c r="D38" s="145">
        <f>ETo!$I37*((1-Constantes!$D$19)*ETo!$K37+ETo!$L37)</f>
        <v>2.0870675818891691</v>
      </c>
      <c r="E38" s="73">
        <f>MIN(D38*Constantes!$D$17,0.8*(H37+Observaciones!$F37-F38-G38-Constantes!$D$14))</f>
        <v>1.3013964566925076</v>
      </c>
      <c r="F38" s="73">
        <f>IF(Observaciones!$F37&gt;0.05*Constantes!$D$18,((Observaciones!$F37-0.05*Constantes!$D$18)^2)/(Observaciones!$F37+0.95*Constantes!$D$18),0)</f>
        <v>2.3040422102218492</v>
      </c>
      <c r="G38" s="73">
        <f>MAX(0,H37+Observaciones!$F37-F38-Constantes!$D$13)</f>
        <v>4.7503939141831495</v>
      </c>
      <c r="H38" s="73">
        <f>H37+Observaciones!$F37-F38-E38-G38-I37</f>
        <v>47.290906936320866</v>
      </c>
      <c r="I38" s="73">
        <f>MAX(0,(H38-Constantes!$D$14)*(1-EXP(-Constantes!$D$22)))</f>
        <v>0.28967638352005742</v>
      </c>
      <c r="J38" s="73">
        <f t="shared" si="0"/>
        <v>127.96443970823601</v>
      </c>
      <c r="K38" s="73">
        <f>MAX(0,(J38-Constantes!$D$13)*(1-EXP(-Constantes!$D$23)))</f>
        <v>0.5471741037372827</v>
      </c>
      <c r="L38" s="73">
        <f t="shared" si="1"/>
        <v>3.1408926974791895</v>
      </c>
      <c r="M38" s="73">
        <f>0.0526*F38*Observaciones!$F37^1.218</f>
        <v>4.1240951768176615</v>
      </c>
      <c r="N38" s="73">
        <f>M38*Constantes!$D$40</f>
        <v>1.9263690028256356E-2</v>
      </c>
      <c r="O38" s="73">
        <f t="shared" si="2"/>
        <v>613.31894730810006</v>
      </c>
      <c r="P38" s="15"/>
      <c r="Q38" s="117">
        <v>32</v>
      </c>
      <c r="R38" s="145">
        <f>ETo!$I37*((1-Constantes!$E$19)*ETo!$K37+ETo!$L37)</f>
        <v>2.0893963143681322</v>
      </c>
      <c r="S38" s="118">
        <f>MIN(R38*Constantes!$E$17,0.8*(V37+Observaciones!$F37-T38-U38-Constantes!$D$14))</f>
        <v>1.3104707034531349</v>
      </c>
      <c r="T38" s="118">
        <f>IF(Observaciones!$F37&gt;0.05*Constantes!$E$18,((Observaciones!$F37-0.05*Constantes!$E$18)^2)/(Observaciones!$F37+0.95*Constantes!$E$18),0)</f>
        <v>2.2321471885439945</v>
      </c>
      <c r="U38" s="118">
        <f>MAX(0,V37+Observaciones!$F37-T38-Constantes!$D$13)</f>
        <v>4.7477160178674822</v>
      </c>
      <c r="V38" s="118">
        <f>V37+Observaciones!$F37-T38-S38-U38-W37</f>
        <v>47.282859356959051</v>
      </c>
      <c r="W38" s="118">
        <f>MAX(0,(V38-Constantes!$D$14)*(1-EXP(-Constantes!$D$22)))</f>
        <v>0.28956559011687022</v>
      </c>
      <c r="X38" s="116">
        <f>X37+(Entradas!$E$23*U38-Y37)/(800*Entradas!$D$46)</f>
        <v>0</v>
      </c>
      <c r="Y38" s="116">
        <f>8000*Entradas!$D$47*X38/Constantes!$E$34</f>
        <v>0</v>
      </c>
      <c r="Z38" s="116">
        <f>T38*Escenarios!$E$10/Escenarios!$E$9</f>
        <v>20.08932469689595</v>
      </c>
      <c r="AA38" s="116">
        <f>Y38*Escenarios!$E$10/Escenarios!$E$9</f>
        <v>0</v>
      </c>
      <c r="AB38" s="116">
        <f>Observaciones!$I37</f>
        <v>0</v>
      </c>
      <c r="AC38" s="116">
        <f>MAX(0,Constantes!$E$29/((AH37+Z38+AA38+AB38+Observaciones!$F37)^2)+Entradas!$E$17)</f>
        <v>2.6812491712309869</v>
      </c>
      <c r="AD38" s="145">
        <f>IF(ETo!$D37&gt;0,ETo!$I37*((1-Entradas!$E$21)*ETo!$K37+ETo!$L37),0)</f>
        <v>1.9962470152096021</v>
      </c>
      <c r="AE38" s="116">
        <f>MIN(AD38*1,0.8*(AH37+Z38+AA38+AB38+Observaciones!$F37-AC38-Constantes!$E$28))</f>
        <v>1.9962470152096021</v>
      </c>
      <c r="AF38" s="116">
        <f>Observaciones!$J37</f>
        <v>0</v>
      </c>
      <c r="AG38" s="116">
        <f>MAX(0,AH37+Z38+AA38+AB38+Observaciones!$F37-AC38-AE38-AF38-Constantes!$E$26)</f>
        <v>0</v>
      </c>
      <c r="AH38" s="116">
        <f>AH37+Z38+AA38+AB38+Observaciones!$F37-AC38-AE38-AF38-AG38</f>
        <v>174.79207788819693</v>
      </c>
      <c r="AI38" s="116">
        <f>(Escenarios!$E$10*S38+Escenarios!$E$9*AE38)/(Escenarios!$E$11)</f>
        <v>1.3790483346287816</v>
      </c>
      <c r="AJ38" s="116">
        <f>(Escenarios!$E$9*AG38)/(Escenarios!$E$11)</f>
        <v>0</v>
      </c>
      <c r="AK38" s="116">
        <f>(Escenarios!$E$10*U38+Escenarios!$E$9*AC38)/(Escenarios!$E$11)</f>
        <v>4.5410693332038328</v>
      </c>
      <c r="AL38" s="118">
        <f t="shared" si="3"/>
        <v>125.48274169495787</v>
      </c>
      <c r="AM38" s="118">
        <f>MAX(0,(AL38-Constantes!$D$13)*(1-EXP(-Constantes!$D$23)))</f>
        <v>0.53003176338666502</v>
      </c>
      <c r="AN38" s="118">
        <f>AJ38+W38*Escenarios!$E$10/Escenarios!$E$11+AM38</f>
        <v>0.79064079449184821</v>
      </c>
      <c r="AO38" s="118">
        <f>0.0526*AJ38*Observaciones!$F37^1.218</f>
        <v>0</v>
      </c>
      <c r="AP38" s="118">
        <f>AO38*Constantes!$E$40</f>
        <v>0</v>
      </c>
      <c r="AQ38" s="118">
        <f t="shared" si="4"/>
        <v>0</v>
      </c>
      <c r="AR38" s="15"/>
      <c r="AS38" s="72">
        <v>32</v>
      </c>
      <c r="AT38" s="145">
        <f>ETo!$I37*((1-Constantes!$F$19)*ETo!$K37+ETo!$L37)</f>
        <v>2.0835744831707239</v>
      </c>
      <c r="AU38" s="118">
        <f>MIN(AT38*Constantes!$F$17,0.8*(AX37+Observaciones!$F37-AV38-AW38-Constantes!$D$14))</f>
        <v>1.287899756442995</v>
      </c>
      <c r="AV38" s="118">
        <f>IF(Observaciones!$F37&gt;0.05*Constantes!$F$18,((Observaciones!$F37-0.05*Constantes!$F$18)^2)/(Observaciones!$F37+0.95*Constantes!$F$18),0)</f>
        <v>2.3126984525239558</v>
      </c>
      <c r="AW38" s="118">
        <f>MAX(0,AX37+Observaciones!$F37-AV38-Constantes!$D$13)</f>
        <v>4.8526547894557126</v>
      </c>
      <c r="AX38" s="118">
        <f>AX37+Observaciones!$F37-AV38-AU38-AW38-AY37</f>
        <v>47.302876607835984</v>
      </c>
      <c r="AY38" s="118">
        <f>MAX(0,(AX38-Constantes!$D$14)*(1-EXP(-Constantes!$D$22)))</f>
        <v>0.2898411735249235</v>
      </c>
      <c r="AZ38" s="116">
        <f>AZ37+(Entradas!$F$23*AW38-BA37)/(800*Entradas!$D$46)</f>
        <v>0</v>
      </c>
      <c r="BA38" s="116">
        <f>8000*Entradas!$D$47*AZ38/Constantes!$F$34</f>
        <v>0</v>
      </c>
      <c r="BB38" s="116">
        <f>AV38*Escenarios!$F$10/Escenarios!$F$9</f>
        <v>9.2507938100958231</v>
      </c>
      <c r="BC38" s="116">
        <f>BA38*Escenarios!$F$10/Escenarios!$F$9</f>
        <v>0</v>
      </c>
      <c r="BD38" s="116">
        <f>Observaciones!$I37</f>
        <v>0</v>
      </c>
      <c r="BE38" s="116">
        <f>MAX(0,Constantes!$F$29/((BJ37+BB38+BC38+BD38+Observaciones!$F37)^2)+Entradas!$F$17)</f>
        <v>2.4504390643935441</v>
      </c>
      <c r="BF38" s="145">
        <f>IF(ETo!$D37&gt;0,ETo!$I37*((1-Entradas!$F$21)*ETo!$K37+ETo!$L37),0)</f>
        <v>1.9962470152096021</v>
      </c>
      <c r="BG38" s="116">
        <f>MIN(BF38*1,0.8*(BJ37+BB38+BC38+BD38+Observaciones!$F37-BE38-Constantes!$F$28))</f>
        <v>1.9962470152096021</v>
      </c>
      <c r="BH38" s="116">
        <f>Observaciones!$J37</f>
        <v>0</v>
      </c>
      <c r="BI38" s="116">
        <f>MAX(0,BJ37+BB38+BC38+BD38+Observaciones!$F37-BE38-BG38-BH38-Constantes!$F$26)</f>
        <v>0</v>
      </c>
      <c r="BJ38" s="116">
        <f>BJ37+BB38+BC38+BD38+Observaciones!$F37-BE38-BG38-BH38-BI38</f>
        <v>132.23444571152945</v>
      </c>
      <c r="BK38" s="116">
        <f>(Escenarios!$F$10*AU38+Escenarios!$F$9*BG38)/(Escenarios!$F$11)</f>
        <v>1.4295692081963165</v>
      </c>
      <c r="BL38" s="116">
        <f>(Escenarios!$F$9*BI38)/(Escenarios!$F$11)</f>
        <v>0</v>
      </c>
      <c r="BM38" s="116">
        <f>(Escenarios!$F$10*AW38+Escenarios!$F$9*BE38)/(Escenarios!$F$11)</f>
        <v>4.3722116444432793</v>
      </c>
      <c r="BN38" s="118">
        <f t="shared" si="5"/>
        <v>122.00699497985158</v>
      </c>
      <c r="BO38" s="118">
        <f>MAX(0,(BN38-Constantes!$D$13)*(1-EXP(-Constantes!$D$23)))</f>
        <v>0.50602302709236102</v>
      </c>
      <c r="BP38" s="118">
        <f>BL38+AY38*Escenarios!$F$10/Escenarios!$F$11+BO38</f>
        <v>0.73789596591229989</v>
      </c>
      <c r="BQ38" s="118">
        <f>0.0526*BL38*Observaciones!$F37^1.218</f>
        <v>0</v>
      </c>
      <c r="BR38" s="118">
        <f>BQ38*Constantes!$F$40</f>
        <v>0</v>
      </c>
      <c r="BS38" s="118">
        <f t="shared" si="6"/>
        <v>0</v>
      </c>
      <c r="BT38" s="15"/>
      <c r="BU38" s="72">
        <v>32</v>
      </c>
      <c r="BV38" s="73">
        <f>0.0526*Observaciones!$F37^2.218</f>
        <v>32.397897212660951</v>
      </c>
      <c r="BW38" s="73">
        <f>IF(Observaciones!$F37&gt;0.05*$CA$7,((Observaciones!$F37-0.05*$CA$7)^2)/(Observaciones!$F37+0.95*$CA$7),0)</f>
        <v>5.2528137177856484</v>
      </c>
      <c r="BX38" s="73">
        <f>0.0526*BW38*Observaciones!$F37^1.218</f>
        <v>9.4022165141477867</v>
      </c>
      <c r="BY38" s="27"/>
      <c r="BZ38" s="27"/>
      <c r="CA38" s="101"/>
      <c r="CB38" s="36"/>
    </row>
    <row r="39" spans="2:80" s="2" customFormat="1" ht="14.5" x14ac:dyDescent="0.35">
      <c r="B39" s="35"/>
      <c r="C39" s="72">
        <v>33</v>
      </c>
      <c r="D39" s="145">
        <f>ETo!$I38*((1-Constantes!$D$19)*ETo!$K38+ETo!$L38)</f>
        <v>1.9950497954189312</v>
      </c>
      <c r="E39" s="73">
        <f>MIN(D39*Constantes!$D$17,0.8*(H38+Observaciones!$F38-F39-G39-Constantes!$D$14))</f>
        <v>1.2440185249454874</v>
      </c>
      <c r="F39" s="73">
        <f>IF(Observaciones!$F38&gt;0.05*Constantes!$D$18,((Observaciones!$F38-0.05*Constantes!$D$18)^2)/(Observaciones!$F38+0.95*Constantes!$D$18),0)</f>
        <v>0</v>
      </c>
      <c r="G39" s="73">
        <f>MAX(0,H38+Observaciones!$F38-F39-Constantes!$D$13)</f>
        <v>0</v>
      </c>
      <c r="H39" s="73">
        <f>H38+Observaciones!$F38-F39-E39-G39-I38</f>
        <v>45.757212027855317</v>
      </c>
      <c r="I39" s="73">
        <f>MAX(0,(H39-Constantes!$D$14)*(1-EXP(-Constantes!$D$22)))</f>
        <v>0.26856155249818181</v>
      </c>
      <c r="J39" s="73">
        <f t="shared" si="0"/>
        <v>127.41726560449874</v>
      </c>
      <c r="K39" s="73">
        <f>MAX(0,(J39-Constantes!$D$13)*(1-EXP(-Constantes!$D$23)))</f>
        <v>0.54339449611898172</v>
      </c>
      <c r="L39" s="73">
        <f t="shared" si="1"/>
        <v>0.81195604861716353</v>
      </c>
      <c r="M39" s="73">
        <f>0.0526*F39*Observaciones!$F38^1.218</f>
        <v>0</v>
      </c>
      <c r="N39" s="73">
        <f>M39*Constantes!$D$40</f>
        <v>0</v>
      </c>
      <c r="O39" s="73">
        <f t="shared" si="2"/>
        <v>0</v>
      </c>
      <c r="P39" s="15"/>
      <c r="Q39" s="117">
        <v>33</v>
      </c>
      <c r="R39" s="145">
        <f>ETo!$I38*((1-Constantes!$E$19)*ETo!$K38+ETo!$L38)</f>
        <v>1.9972752895987902</v>
      </c>
      <c r="S39" s="118">
        <f>MIN(R39*Constantes!$E$17,0.8*(V38+Observaciones!$F38-T39-U39-Constantes!$D$14))</f>
        <v>1.252692337854356</v>
      </c>
      <c r="T39" s="118">
        <f>IF(Observaciones!$F38&gt;0.05*Constantes!$E$18,((Observaciones!$F38-0.05*Constantes!$E$18)^2)/(Observaciones!$F38+0.95*Constantes!$E$18),0)</f>
        <v>0</v>
      </c>
      <c r="U39" s="118">
        <f>MAX(0,V38+Observaciones!$F38-T39-Constantes!$D$13)</f>
        <v>0</v>
      </c>
      <c r="V39" s="118">
        <f>V38+Observaciones!$F38-T39-S39-U39-W38</f>
        <v>45.740601428987823</v>
      </c>
      <c r="W39" s="118">
        <f>MAX(0,(V39-Constantes!$D$14)*(1-EXP(-Constantes!$D$22)))</f>
        <v>0.26833286947503077</v>
      </c>
      <c r="X39" s="116">
        <f>X38+(Entradas!$E$23*U39-Y38)/(800*Entradas!$D$46)</f>
        <v>0</v>
      </c>
      <c r="Y39" s="116">
        <f>8000*Entradas!$D$47*X39/Constantes!$E$34</f>
        <v>0</v>
      </c>
      <c r="Z39" s="116">
        <f>T39*Escenarios!$E$10/Escenarios!$E$9</f>
        <v>0</v>
      </c>
      <c r="AA39" s="116">
        <f>Y39*Escenarios!$E$10/Escenarios!$E$9</f>
        <v>0</v>
      </c>
      <c r="AB39" s="116">
        <f>Observaciones!$I38</f>
        <v>0</v>
      </c>
      <c r="AC39" s="116">
        <f>MAX(0,Constantes!$E$29/((AH38+Z39+AA39+AB39+Observaciones!$F38)^2)+Entradas!$E$17)</f>
        <v>2.6639611448016867</v>
      </c>
      <c r="AD39" s="145">
        <f>IF(ETo!$D38&gt;0,ETo!$I38*((1-Entradas!$E$21)*ETo!$K38+ETo!$L38),0)</f>
        <v>1.9082555224044242</v>
      </c>
      <c r="AE39" s="116">
        <f>MIN(AD39*1,0.8*(AH38+Z39+AA39+AB39+Observaciones!$F38-AC39-Constantes!$E$28))</f>
        <v>1.9082555224044242</v>
      </c>
      <c r="AF39" s="116">
        <f>Observaciones!$J38</f>
        <v>0</v>
      </c>
      <c r="AG39" s="116">
        <f>MAX(0,AH38+Z39+AA39+AB39+Observaciones!$F38-AC39-AE39-AF39-Constantes!$E$26)</f>
        <v>0</v>
      </c>
      <c r="AH39" s="116">
        <f>AH38+Z39+AA39+AB39+Observaciones!$F38-AC39-AE39-AF39-AG39</f>
        <v>170.21986122099082</v>
      </c>
      <c r="AI39" s="116">
        <f>(Escenarios!$E$10*S39+Escenarios!$E$9*AE39)/(Escenarios!$E$11)</f>
        <v>1.3182486563093627</v>
      </c>
      <c r="AJ39" s="116">
        <f>(Escenarios!$E$9*AG39)/(Escenarios!$E$11)</f>
        <v>0</v>
      </c>
      <c r="AK39" s="116">
        <f>(Escenarios!$E$10*U39+Escenarios!$E$9*AC39)/(Escenarios!$E$11)</f>
        <v>0.26639611448016864</v>
      </c>
      <c r="AL39" s="118">
        <f t="shared" si="3"/>
        <v>125.21910604605138</v>
      </c>
      <c r="AM39" s="118">
        <f>MAX(0,(AL39-Constantes!$D$13)*(1-EXP(-Constantes!$D$23)))</f>
        <v>0.5282106989388835</v>
      </c>
      <c r="AN39" s="118">
        <f>AJ39+W39*Escenarios!$E$10/Escenarios!$E$11+AM39</f>
        <v>0.76971028146641118</v>
      </c>
      <c r="AO39" s="118">
        <f>0.0526*AJ39*Observaciones!$F38^1.218</f>
        <v>0</v>
      </c>
      <c r="AP39" s="118">
        <f>AO39*Constantes!$E$40</f>
        <v>0</v>
      </c>
      <c r="AQ39" s="118">
        <f t="shared" si="4"/>
        <v>0</v>
      </c>
      <c r="AR39" s="15"/>
      <c r="AS39" s="72">
        <v>33</v>
      </c>
      <c r="AT39" s="145">
        <f>ETo!$I38*((1-Constantes!$F$19)*ETo!$K38+ETo!$L38)</f>
        <v>1.9917115541491421</v>
      </c>
      <c r="AU39" s="118">
        <f>MIN(AT39*Constantes!$F$17,0.8*(AX38+Observaciones!$F38-AV39-AW39-Constantes!$D$14))</f>
        <v>1.2311174120302364</v>
      </c>
      <c r="AV39" s="118">
        <f>IF(Observaciones!$F38&gt;0.05*Constantes!$F$18,((Observaciones!$F38-0.05*Constantes!$F$18)^2)/(Observaciones!$F38+0.95*Constantes!$F$18),0)</f>
        <v>0</v>
      </c>
      <c r="AW39" s="118">
        <f>MAX(0,AX38+Observaciones!$F38-AV39-Constantes!$D$13)</f>
        <v>0</v>
      </c>
      <c r="AX39" s="118">
        <f>AX38+Observaciones!$F38-AV39-AU39-AW39-AY38</f>
        <v>45.78191802228082</v>
      </c>
      <c r="AY39" s="118">
        <f>MAX(0,(AX39-Constantes!$D$14)*(1-EXP(-Constantes!$D$22)))</f>
        <v>0.26890168722422314</v>
      </c>
      <c r="AZ39" s="116">
        <f>AZ38+(Entradas!$F$23*AW39-BA38)/(800*Entradas!$D$46)</f>
        <v>0</v>
      </c>
      <c r="BA39" s="116">
        <f>8000*Entradas!$D$47*AZ39/Constantes!$F$34</f>
        <v>0</v>
      </c>
      <c r="BB39" s="116">
        <f>AV39*Escenarios!$F$10/Escenarios!$F$9</f>
        <v>0</v>
      </c>
      <c r="BC39" s="116">
        <f>BA39*Escenarios!$F$10/Escenarios!$F$9</f>
        <v>0</v>
      </c>
      <c r="BD39" s="116">
        <f>Observaciones!$I38</f>
        <v>0</v>
      </c>
      <c r="BE39" s="116">
        <f>MAX(0,Constantes!$F$29/((BJ38+BB39+BC39+BD39+Observaciones!$F38)^2)+Entradas!$F$17)</f>
        <v>2.4128571337080138</v>
      </c>
      <c r="BF39" s="145">
        <f>IF(ETo!$D38&gt;0,ETo!$I38*((1-Entradas!$F$21)*ETo!$K38+ETo!$L38),0)</f>
        <v>1.9082555224044242</v>
      </c>
      <c r="BG39" s="116">
        <f>MIN(BF39*1,0.8*(BJ38+BB39+BC39+BD39+Observaciones!$F38-BE39-Constantes!$F$28))</f>
        <v>1.9082555224044242</v>
      </c>
      <c r="BH39" s="116">
        <f>Observaciones!$J38</f>
        <v>0</v>
      </c>
      <c r="BI39" s="116">
        <f>MAX(0,BJ38+BB39+BC39+BD39+Observaciones!$F38-BE39-BG39-BH39-Constantes!$F$26)</f>
        <v>0</v>
      </c>
      <c r="BJ39" s="116">
        <f>BJ38+BB39+BC39+BD39+Observaciones!$F38-BE39-BG39-BH39-BI39</f>
        <v>127.91333305541701</v>
      </c>
      <c r="BK39" s="116">
        <f>(Escenarios!$F$10*AU39+Escenarios!$F$9*BG39)/(Escenarios!$F$11)</f>
        <v>1.366545034105074</v>
      </c>
      <c r="BL39" s="116">
        <f>(Escenarios!$F$9*BI39)/(Escenarios!$F$11)</f>
        <v>0</v>
      </c>
      <c r="BM39" s="116">
        <f>(Escenarios!$F$10*AW39+Escenarios!$F$9*BE39)/(Escenarios!$F$11)</f>
        <v>0.4825714267416028</v>
      </c>
      <c r="BN39" s="118">
        <f t="shared" si="5"/>
        <v>121.98354337950083</v>
      </c>
      <c r="BO39" s="118">
        <f>MAX(0,(BN39-Constantes!$D$13)*(1-EXP(-Constantes!$D$23)))</f>
        <v>0.50586103505592939</v>
      </c>
      <c r="BP39" s="118">
        <f>BL39+AY39*Escenarios!$F$10/Escenarios!$F$11+BO39</f>
        <v>0.72098238483530785</v>
      </c>
      <c r="BQ39" s="118">
        <f>0.0526*BL39*Observaciones!$F38^1.218</f>
        <v>0</v>
      </c>
      <c r="BR39" s="118">
        <f>BQ39*Constantes!$F$40</f>
        <v>0</v>
      </c>
      <c r="BS39" s="118">
        <f t="shared" si="6"/>
        <v>0</v>
      </c>
      <c r="BT39" s="15"/>
      <c r="BU39" s="72">
        <v>33</v>
      </c>
      <c r="BV39" s="73">
        <f>0.0526*Observaciones!$F38^2.218</f>
        <v>0</v>
      </c>
      <c r="BW39" s="73">
        <f>IF(Observaciones!$F38&gt;0.05*$CA$7,((Observaciones!$F38-0.05*$CA$7)^2)/(Observaciones!$F38+0.95*$CA$7),0)</f>
        <v>0</v>
      </c>
      <c r="BX39" s="73">
        <f>0.0526*BW39*Observaciones!$F38^1.218</f>
        <v>0</v>
      </c>
      <c r="BY39" s="27"/>
      <c r="BZ39" s="27"/>
      <c r="CA39" s="101"/>
      <c r="CB39" s="36"/>
    </row>
    <row r="40" spans="2:80" s="2" customFormat="1" ht="14.5" x14ac:dyDescent="0.35">
      <c r="B40" s="35"/>
      <c r="C40" s="72">
        <v>34</v>
      </c>
      <c r="D40" s="145">
        <f>ETo!$I39*((1-Constantes!$D$19)*ETo!$K39+ETo!$L39)</f>
        <v>2.063168113721757</v>
      </c>
      <c r="E40" s="73">
        <f>MIN(D40*Constantes!$D$17,0.8*(H39+Observaciones!$F39-F40-G40-Constantes!$D$14))</f>
        <v>1.2864938807242912</v>
      </c>
      <c r="F40" s="73">
        <f>IF(Observaciones!$F39&gt;0.05*Constantes!$D$18,((Observaciones!$F39-0.05*Constantes!$D$18)^2)/(Observaciones!$F39+0.95*Constantes!$D$18),0)</f>
        <v>6.5476198294023735E-2</v>
      </c>
      <c r="G40" s="73">
        <f>MAX(0,H39+Observaciones!$F39-F40-Constantes!$D$13)</f>
        <v>2.9417358295612956</v>
      </c>
      <c r="H40" s="73">
        <f>H39+Observaciones!$F39-F40-E40-G40-I39</f>
        <v>47.194944566777522</v>
      </c>
      <c r="I40" s="73">
        <f>MAX(0,(H40-Constantes!$D$14)*(1-EXP(-Constantes!$D$22)))</f>
        <v>0.28835524122103678</v>
      </c>
      <c r="J40" s="73">
        <f t="shared" si="0"/>
        <v>129.81560693794103</v>
      </c>
      <c r="K40" s="73">
        <f>MAX(0,(J40-Constantes!$D$13)*(1-EXP(-Constantes!$D$23)))</f>
        <v>0.55996104982327966</v>
      </c>
      <c r="L40" s="73">
        <f t="shared" si="1"/>
        <v>0.91379248933834023</v>
      </c>
      <c r="M40" s="73">
        <f>0.0526*F40*Observaciones!$F39^1.218</f>
        <v>3.0539183562728466E-2</v>
      </c>
      <c r="N40" s="73">
        <f>M40*Constantes!$D$40</f>
        <v>1.4264883341571656E-4</v>
      </c>
      <c r="O40" s="73">
        <f t="shared" si="2"/>
        <v>15.610637544089014</v>
      </c>
      <c r="P40" s="15"/>
      <c r="Q40" s="117">
        <v>34</v>
      </c>
      <c r="R40" s="145">
        <f>ETo!$I39*((1-Constantes!$E$19)*ETo!$K39+ETo!$L39)</f>
        <v>2.0654709766086774</v>
      </c>
      <c r="S40" s="118">
        <f>MIN(R40*Constantes!$E$17,0.8*(V39+Observaciones!$F39-T40-U40-Constantes!$D$14))</f>
        <v>1.2954647163226041</v>
      </c>
      <c r="T40" s="118">
        <f>IF(Observaciones!$F39&gt;0.05*Constantes!$E$18,((Observaciones!$F39-0.05*Constantes!$E$18)^2)/(Observaciones!$F39+0.95*Constantes!$E$18),0)</f>
        <v>5.900240336864402E-2</v>
      </c>
      <c r="U40" s="118">
        <f>MAX(0,V39+Observaciones!$F39-T40-Constantes!$D$13)</f>
        <v>2.9315990256191782</v>
      </c>
      <c r="V40" s="118">
        <f>V39+Observaciones!$F39-T40-S40-U40-W39</f>
        <v>47.186202414202363</v>
      </c>
      <c r="W40" s="118">
        <f>MAX(0,(V40-Constantes!$D$14)*(1-EXP(-Constantes!$D$22)))</f>
        <v>0.28823488542317038</v>
      </c>
      <c r="X40" s="116">
        <f>X39+(Entradas!$E$23*U40-Y39)/(800*Entradas!$D$46)</f>
        <v>0</v>
      </c>
      <c r="Y40" s="116">
        <f>8000*Entradas!$D$47*X40/Constantes!$E$34</f>
        <v>0</v>
      </c>
      <c r="Z40" s="116">
        <f>T40*Escenarios!$E$10/Escenarios!$E$9</f>
        <v>0.53102163031779614</v>
      </c>
      <c r="AA40" s="116">
        <f>Y40*Escenarios!$E$10/Escenarios!$E$9</f>
        <v>0</v>
      </c>
      <c r="AB40" s="116">
        <f>Observaciones!$I39</f>
        <v>0</v>
      </c>
      <c r="AC40" s="116">
        <f>MAX(0,Constantes!$E$29/((AH39+Z40+AA40+AB40+Observaciones!$F39)^2)+Entradas!$E$17)</f>
        <v>2.6713680351411178</v>
      </c>
      <c r="AD40" s="145">
        <f>IF(ETo!$D39&gt;0,ETo!$I39*((1-Entradas!$E$21)*ETo!$K39+ETo!$L39),0)</f>
        <v>1.9733564611318264</v>
      </c>
      <c r="AE40" s="116">
        <f>MIN(AD40*1,0.8*(AH39+Z40+AA40+AB40+Observaciones!$F39-AC40-Constantes!$E$28))</f>
        <v>1.9733564611318264</v>
      </c>
      <c r="AF40" s="116">
        <f>Observaciones!$J39</f>
        <v>0</v>
      </c>
      <c r="AG40" s="116">
        <f>MAX(0,AH39+Z40+AA40+AB40+Observaciones!$F39-AC40-AE40-AF40-Constantes!$E$26)</f>
        <v>0</v>
      </c>
      <c r="AH40" s="116">
        <f>AH39+Z40+AA40+AB40+Observaciones!$F39-AC40-AE40-AF40-AG40</f>
        <v>172.10615835503569</v>
      </c>
      <c r="AI40" s="116">
        <f>(Escenarios!$E$10*S40+Escenarios!$E$9*AE40)/(Escenarios!$E$11)</f>
        <v>1.3632538908035263</v>
      </c>
      <c r="AJ40" s="116">
        <f>(Escenarios!$E$9*AG40)/(Escenarios!$E$11)</f>
        <v>0</v>
      </c>
      <c r="AK40" s="116">
        <f>(Escenarios!$E$10*U40+Escenarios!$E$9*AC40)/(Escenarios!$E$11)</f>
        <v>2.9055759265713719</v>
      </c>
      <c r="AL40" s="118">
        <f t="shared" si="3"/>
        <v>127.59647127368386</v>
      </c>
      <c r="AM40" s="118">
        <f>MAX(0,(AL40-Constantes!$D$13)*(1-EXP(-Constantes!$D$23)))</f>
        <v>0.544632360096587</v>
      </c>
      <c r="AN40" s="118">
        <f>AJ40+W40*Escenarios!$E$10/Escenarios!$E$11+AM40</f>
        <v>0.80404375697744035</v>
      </c>
      <c r="AO40" s="118">
        <f>0.0526*AJ40*Observaciones!$F39^1.218</f>
        <v>0</v>
      </c>
      <c r="AP40" s="118">
        <f>AO40*Constantes!$E$40</f>
        <v>0</v>
      </c>
      <c r="AQ40" s="118">
        <f t="shared" si="4"/>
        <v>0</v>
      </c>
      <c r="AR40" s="15"/>
      <c r="AS40" s="72">
        <v>34</v>
      </c>
      <c r="AT40" s="145">
        <f>ETo!$I39*((1-Constantes!$F$19)*ETo!$K39+ETo!$L39)</f>
        <v>2.0597138193913742</v>
      </c>
      <c r="AU40" s="118">
        <f>MIN(AT40*Constantes!$F$17,0.8*(AX39+Observaciones!$F39-AV40-AW40-Constantes!$D$14))</f>
        <v>1.2731509949668858</v>
      </c>
      <c r="AV40" s="118">
        <f>IF(Observaciones!$F39&gt;0.05*Constantes!$F$18,((Observaciones!$F39-0.05*Constantes!$F$18)^2)/(Observaciones!$F39+0.95*Constantes!$F$18),0)</f>
        <v>6.6271112205792543E-2</v>
      </c>
      <c r="AW40" s="118">
        <f>MAX(0,AX39+Observaciones!$F39-AV40-Constantes!$D$13)</f>
        <v>2.96564691007503</v>
      </c>
      <c r="AX40" s="118">
        <f>AX39+Observaciones!$F39-AV40-AU40-AW40-AY39</f>
        <v>47.207947317808895</v>
      </c>
      <c r="AY40" s="118">
        <f>MAX(0,(AX40-Constantes!$D$14)*(1-EXP(-Constantes!$D$22)))</f>
        <v>0.28853425393688498</v>
      </c>
      <c r="AZ40" s="116">
        <f>AZ39+(Entradas!$F$23*AW40-BA39)/(800*Entradas!$D$46)</f>
        <v>0</v>
      </c>
      <c r="BA40" s="116">
        <f>8000*Entradas!$D$47*AZ40/Constantes!$F$34</f>
        <v>0</v>
      </c>
      <c r="BB40" s="116">
        <f>AV40*Escenarios!$F$10/Escenarios!$F$9</f>
        <v>0.26508444882317017</v>
      </c>
      <c r="BC40" s="116">
        <f>BA40*Escenarios!$F$10/Escenarios!$F$9</f>
        <v>0</v>
      </c>
      <c r="BD40" s="116">
        <f>Observaciones!$I39</f>
        <v>0</v>
      </c>
      <c r="BE40" s="116">
        <f>MAX(0,Constantes!$F$29/((BJ39+BB40+BC40+BD40+Observaciones!$F39)^2)+Entradas!$F$17)</f>
        <v>2.4297468986950554</v>
      </c>
      <c r="BF40" s="145">
        <f>IF(ETo!$D39&gt;0,ETo!$I39*((1-Entradas!$F$21)*ETo!$K39+ETo!$L39),0)</f>
        <v>1.9733564611318264</v>
      </c>
      <c r="BG40" s="116">
        <f>MIN(BF40*1,0.8*(BJ39+BB40+BC40+BD40+Observaciones!$F39-BE40-Constantes!$F$28))</f>
        <v>1.9733564611318264</v>
      </c>
      <c r="BH40" s="116">
        <f>Observaciones!$J39</f>
        <v>0</v>
      </c>
      <c r="BI40" s="116">
        <f>MAX(0,BJ39+BB40+BC40+BD40+Observaciones!$F39-BE40-BG40-BH40-Constantes!$F$26)</f>
        <v>0</v>
      </c>
      <c r="BJ40" s="116">
        <f>BJ39+BB40+BC40+BD40+Observaciones!$F39-BE40-BG40-BH40-BI40</f>
        <v>129.7753141444133</v>
      </c>
      <c r="BK40" s="116">
        <f>(Escenarios!$F$10*AU40+Escenarios!$F$9*BG40)/(Escenarios!$F$11)</f>
        <v>1.4131920881998741</v>
      </c>
      <c r="BL40" s="116">
        <f>(Escenarios!$F$9*BI40)/(Escenarios!$F$11)</f>
        <v>0</v>
      </c>
      <c r="BM40" s="116">
        <f>(Escenarios!$F$10*AW40+Escenarios!$F$9*BE40)/(Escenarios!$F$11)</f>
        <v>2.858466907799035</v>
      </c>
      <c r="BN40" s="118">
        <f t="shared" si="5"/>
        <v>124.33614925224394</v>
      </c>
      <c r="BO40" s="118">
        <f>MAX(0,(BN40-Constantes!$D$13)*(1-EXP(-Constantes!$D$23)))</f>
        <v>0.52211167085675847</v>
      </c>
      <c r="BP40" s="118">
        <f>BL40+AY40*Escenarios!$F$10/Escenarios!$F$11+BO40</f>
        <v>0.75293907400626647</v>
      </c>
      <c r="BQ40" s="118">
        <f>0.0526*BL40*Observaciones!$F39^1.218</f>
        <v>0</v>
      </c>
      <c r="BR40" s="118">
        <f>BQ40*Constantes!$F$40</f>
        <v>0</v>
      </c>
      <c r="BS40" s="118">
        <f t="shared" si="6"/>
        <v>0</v>
      </c>
      <c r="BT40" s="15"/>
      <c r="BU40" s="72">
        <v>34</v>
      </c>
      <c r="BV40" s="73">
        <f>0.0526*Observaciones!$F39^2.218</f>
        <v>2.7984993959720375</v>
      </c>
      <c r="BW40" s="73">
        <f>IF(Observaciones!$F39&gt;0.05*$CA$7,((Observaciones!$F39-0.05*$CA$7)^2)/(Observaciones!$F39+0.95*$CA$7),0)</f>
        <v>0.46825829270624242</v>
      </c>
      <c r="BX40" s="73">
        <f>0.0526*BW40*Observaciones!$F39^1.218</f>
        <v>0.21840342488288617</v>
      </c>
      <c r="BY40" s="27"/>
      <c r="BZ40" s="27"/>
      <c r="CA40" s="101"/>
      <c r="CB40" s="36"/>
    </row>
    <row r="41" spans="2:80" s="2" customFormat="1" ht="14.5" x14ac:dyDescent="0.35">
      <c r="B41" s="35"/>
      <c r="C41" s="72">
        <v>35</v>
      </c>
      <c r="D41" s="145">
        <f>ETo!$I40*((1-Constantes!$D$19)*ETo!$K40+ETo!$L40)</f>
        <v>2.0937610788639578</v>
      </c>
      <c r="E41" s="73">
        <f>MIN(D41*Constantes!$D$17,0.8*(H40+Observaciones!$F40-F41-G41-Constantes!$D$14))</f>
        <v>1.3055702042613273</v>
      </c>
      <c r="F41" s="73">
        <f>IF(Observaciones!$F40&gt;0.05*Constantes!$D$18,((Observaciones!$F40-0.05*Constantes!$D$18)^2)/(Observaciones!$F40+0.95*Constantes!$D$18),0)</f>
        <v>0</v>
      </c>
      <c r="G41" s="73">
        <f>MAX(0,H40+Observaciones!$F40-F41-Constantes!$D$13)</f>
        <v>0.94494456677752225</v>
      </c>
      <c r="H41" s="73">
        <f>H40+Observaciones!$F40-F41-E41-G41-I40</f>
        <v>47.156074554517637</v>
      </c>
      <c r="I41" s="73">
        <f>MAX(0,(H41-Constantes!$D$14)*(1-EXP(-Constantes!$D$22)))</f>
        <v>0.28782010627590821</v>
      </c>
      <c r="J41" s="73">
        <f t="shared" si="0"/>
        <v>130.20059045489526</v>
      </c>
      <c r="K41" s="73">
        <f>MAX(0,(J41-Constantes!$D$13)*(1-EXP(-Constantes!$D$23)))</f>
        <v>0.56262032522330696</v>
      </c>
      <c r="L41" s="73">
        <f t="shared" si="1"/>
        <v>0.85044043149921511</v>
      </c>
      <c r="M41" s="73">
        <f>0.0526*F41*Observaciones!$F40^1.218</f>
        <v>0</v>
      </c>
      <c r="N41" s="73">
        <f>M41*Constantes!$D$40</f>
        <v>0</v>
      </c>
      <c r="O41" s="73">
        <f t="shared" si="2"/>
        <v>0</v>
      </c>
      <c r="P41" s="15"/>
      <c r="Q41" s="117">
        <v>35</v>
      </c>
      <c r="R41" s="145">
        <f>ETo!$I40*((1-Constantes!$E$19)*ETo!$K40+ETo!$L40)</f>
        <v>2.0960984464864896</v>
      </c>
      <c r="S41" s="118">
        <f>MIN(R41*Constantes!$E$17,0.8*(V40+Observaciones!$F40-T41-U41-Constantes!$D$14))</f>
        <v>1.3146742850002937</v>
      </c>
      <c r="T41" s="118">
        <f>IF(Observaciones!$F40&gt;0.05*Constantes!$E$18,((Observaciones!$F40-0.05*Constantes!$E$18)^2)/(Observaciones!$F40+0.95*Constantes!$E$18),0)</f>
        <v>0</v>
      </c>
      <c r="U41" s="118">
        <f>MAX(0,V40+Observaciones!$F40-T41-Constantes!$D$13)</f>
        <v>0.93620241420236283</v>
      </c>
      <c r="V41" s="118">
        <f>V40+Observaciones!$F40-T41-S41-U41-W40</f>
        <v>47.147090829576534</v>
      </c>
      <c r="W41" s="118">
        <f>MAX(0,(V41-Constantes!$D$14)*(1-EXP(-Constantes!$D$22)))</f>
        <v>0.28769642467989365</v>
      </c>
      <c r="X41" s="116">
        <f>X40+(Entradas!$E$23*U41-Y40)/(800*Entradas!$D$46)</f>
        <v>0</v>
      </c>
      <c r="Y41" s="116">
        <f>8000*Entradas!$D$47*X41/Constantes!$E$34</f>
        <v>0</v>
      </c>
      <c r="Z41" s="116">
        <f>T41*Escenarios!$E$10/Escenarios!$E$9</f>
        <v>0</v>
      </c>
      <c r="AA41" s="116">
        <f>Y41*Escenarios!$E$10/Escenarios!$E$9</f>
        <v>0</v>
      </c>
      <c r="AB41" s="116">
        <f>Observaciones!$I40</f>
        <v>0</v>
      </c>
      <c r="AC41" s="116">
        <f>MAX(0,Constantes!$E$29/((AH40+Z41+AA41+AB41+Observaciones!$F40)^2)+Entradas!$E$17)</f>
        <v>2.6632451397100469</v>
      </c>
      <c r="AD41" s="145">
        <f>IF(ETo!$D40&gt;0,ETo!$I40*((1-Entradas!$E$21)*ETo!$K40+ETo!$L40),0)</f>
        <v>2.0026037415852085</v>
      </c>
      <c r="AE41" s="116">
        <f>MIN(AD41*1,0.8*(AH40+Z41+AA41+AB41+Observaciones!$F40-AC41-Constantes!$E$28))</f>
        <v>2.0026037415852085</v>
      </c>
      <c r="AF41" s="116">
        <f>Observaciones!$J40</f>
        <v>0</v>
      </c>
      <c r="AG41" s="116">
        <f>MAX(0,AH40+Z41+AA41+AB41+Observaciones!$F40-AC41-AE41-AF41-Constantes!$E$26)</f>
        <v>0</v>
      </c>
      <c r="AH41" s="116">
        <f>AH40+Z41+AA41+AB41+Observaciones!$F40-AC41-AE41-AF41-AG41</f>
        <v>169.94030947374043</v>
      </c>
      <c r="AI41" s="116">
        <f>(Escenarios!$E$10*S41+Escenarios!$E$9*AE41)/(Escenarios!$E$11)</f>
        <v>1.383467230658785</v>
      </c>
      <c r="AJ41" s="116">
        <f>(Escenarios!$E$9*AG41)/(Escenarios!$E$11)</f>
        <v>0</v>
      </c>
      <c r="AK41" s="116">
        <f>(Escenarios!$E$10*U41+Escenarios!$E$9*AC41)/(Escenarios!$E$11)</f>
        <v>1.1089066867531312</v>
      </c>
      <c r="AL41" s="118">
        <f t="shared" si="3"/>
        <v>128.16074560034042</v>
      </c>
      <c r="AM41" s="118">
        <f>MAX(0,(AL41-Constantes!$D$13)*(1-EXP(-Constantes!$D$23)))</f>
        <v>0.54853008758273059</v>
      </c>
      <c r="AN41" s="118">
        <f>AJ41+W41*Escenarios!$E$10/Escenarios!$E$11+AM41</f>
        <v>0.80745686979463493</v>
      </c>
      <c r="AO41" s="118">
        <f>0.0526*AJ41*Observaciones!$F40^1.218</f>
        <v>0</v>
      </c>
      <c r="AP41" s="118">
        <f>AO41*Constantes!$E$40</f>
        <v>0</v>
      </c>
      <c r="AQ41" s="118">
        <f t="shared" si="4"/>
        <v>0</v>
      </c>
      <c r="AR41" s="15"/>
      <c r="AS41" s="72">
        <v>35</v>
      </c>
      <c r="AT41" s="145">
        <f>ETo!$I40*((1-Constantes!$F$19)*ETo!$K40+ETo!$L40)</f>
        <v>2.090255027430159</v>
      </c>
      <c r="AU41" s="118">
        <f>MIN(AT41*Constantes!$F$17,0.8*(AX40+Observaciones!$F40-AV41-AW41-Constantes!$D$14))</f>
        <v>1.2920291366951182</v>
      </c>
      <c r="AV41" s="118">
        <f>IF(Observaciones!$F40&gt;0.05*Constantes!$F$18,((Observaciones!$F40-0.05*Constantes!$F$18)^2)/(Observaciones!$F40+0.95*Constantes!$F$18),0)</f>
        <v>0</v>
      </c>
      <c r="AW41" s="118">
        <f>MAX(0,AX40+Observaciones!$F40-AV41-Constantes!$D$13)</f>
        <v>0.95794731780889464</v>
      </c>
      <c r="AX41" s="118">
        <f>AX40+Observaciones!$F40-AV41-AU41-AW41-AY40</f>
        <v>47.169436609367992</v>
      </c>
      <c r="AY41" s="118">
        <f>MAX(0,(AX41-Constantes!$D$14)*(1-EXP(-Constantes!$D$22)))</f>
        <v>0.28800406563360897</v>
      </c>
      <c r="AZ41" s="116">
        <f>AZ40+(Entradas!$F$23*AW41-BA40)/(800*Entradas!$D$46)</f>
        <v>0</v>
      </c>
      <c r="BA41" s="116">
        <f>8000*Entradas!$D$47*AZ41/Constantes!$F$34</f>
        <v>0</v>
      </c>
      <c r="BB41" s="116">
        <f>AV41*Escenarios!$F$10/Escenarios!$F$9</f>
        <v>0</v>
      </c>
      <c r="BC41" s="116">
        <f>BA41*Escenarios!$F$10/Escenarios!$F$9</f>
        <v>0</v>
      </c>
      <c r="BD41" s="116">
        <f>Observaciones!$I40</f>
        <v>0</v>
      </c>
      <c r="BE41" s="116">
        <f>MAX(0,Constantes!$F$29/((BJ40+BB41+BC41+BD41+Observaciones!$F40)^2)+Entradas!$F$17)</f>
        <v>2.4132198907663311</v>
      </c>
      <c r="BF41" s="145">
        <f>IF(ETo!$D40&gt;0,ETo!$I40*((1-Entradas!$F$21)*ETo!$K40+ETo!$L40),0)</f>
        <v>2.0026037415852085</v>
      </c>
      <c r="BG41" s="116">
        <f>MIN(BF41*1,0.8*(BJ40+BB41+BC41+BD41+Observaciones!$F40-BE41-Constantes!$F$28))</f>
        <v>2.0026037415852085</v>
      </c>
      <c r="BH41" s="116">
        <f>Observaciones!$J40</f>
        <v>0</v>
      </c>
      <c r="BI41" s="116">
        <f>MAX(0,BJ40+BB41+BC41+BD41+Observaciones!$F40-BE41-BG41-BH41-Constantes!$F$26)</f>
        <v>0</v>
      </c>
      <c r="BJ41" s="116">
        <f>BJ40+BB41+BC41+BD41+Observaciones!$F40-BE41-BG41-BH41-BI41</f>
        <v>127.85949051206177</v>
      </c>
      <c r="BK41" s="116">
        <f>(Escenarios!$F$10*AU41+Escenarios!$F$9*BG41)/(Escenarios!$F$11)</f>
        <v>1.4341440576731364</v>
      </c>
      <c r="BL41" s="116">
        <f>(Escenarios!$F$9*BI41)/(Escenarios!$F$11)</f>
        <v>0</v>
      </c>
      <c r="BM41" s="116">
        <f>(Escenarios!$F$10*AW41+Escenarios!$F$9*BE41)/(Escenarios!$F$11)</f>
        <v>1.249001832400382</v>
      </c>
      <c r="BN41" s="118">
        <f t="shared" si="5"/>
        <v>125.06303941378756</v>
      </c>
      <c r="BO41" s="118">
        <f>MAX(0,(BN41-Constantes!$D$13)*(1-EXP(-Constantes!$D$23)))</f>
        <v>0.52713266796439473</v>
      </c>
      <c r="BP41" s="118">
        <f>BL41+AY41*Escenarios!$F$10/Escenarios!$F$11+BO41</f>
        <v>0.75753592047128193</v>
      </c>
      <c r="BQ41" s="118">
        <f>0.0526*BL41*Observaciones!$F40^1.218</f>
        <v>0</v>
      </c>
      <c r="BR41" s="118">
        <f>BQ41*Constantes!$F$40</f>
        <v>0</v>
      </c>
      <c r="BS41" s="118">
        <f t="shared" si="6"/>
        <v>0</v>
      </c>
      <c r="BT41" s="15"/>
      <c r="BU41" s="72">
        <v>35</v>
      </c>
      <c r="BV41" s="73">
        <f>0.0526*Observaciones!$F40^2.218</f>
        <v>0.40143633905347276</v>
      </c>
      <c r="BW41" s="73">
        <f>IF(Observaciones!$F40&gt;0.05*$CA$7,((Observaciones!$F40-0.05*$CA$7)^2)/(Observaciones!$F40+0.95*$CA$7),0)</f>
        <v>1.6667444764761515E-2</v>
      </c>
      <c r="BX41" s="73">
        <f>0.0526*BW41*Observaciones!$F40^1.218</f>
        <v>2.6763672030967324E-3</v>
      </c>
      <c r="BY41" s="27"/>
      <c r="BZ41" s="27"/>
      <c r="CA41" s="101"/>
      <c r="CB41" s="36"/>
    </row>
    <row r="42" spans="2:80" s="2" customFormat="1" ht="14.5" x14ac:dyDescent="0.35">
      <c r="B42" s="35"/>
      <c r="C42" s="72">
        <v>36</v>
      </c>
      <c r="D42" s="145">
        <f>ETo!$I41*((1-Constantes!$D$19)*ETo!$K41+ETo!$L41)</f>
        <v>2.1561465600822696</v>
      </c>
      <c r="E42" s="73">
        <f>MIN(D42*Constantes!$D$17,0.8*(H41+Observaciones!$F41-F42-G42-Constantes!$D$14))</f>
        <v>1.344470834461849</v>
      </c>
      <c r="F42" s="73">
        <f>IF(Observaciones!$F41&gt;0.05*Constantes!$D$18,((Observaciones!$F41-0.05*Constantes!$D$18)^2)/(Observaciones!$F41+0.95*Constantes!$D$18),0)</f>
        <v>0</v>
      </c>
      <c r="G42" s="73">
        <f>MAX(0,H41+Observaciones!$F41-F42-Constantes!$D$13)</f>
        <v>0</v>
      </c>
      <c r="H42" s="73">
        <f>H41+Observaciones!$F41-F42-E42-G42-I41</f>
        <v>45.823783613779874</v>
      </c>
      <c r="I42" s="73">
        <f>MAX(0,(H42-Constantes!$D$14)*(1-EXP(-Constantes!$D$22)))</f>
        <v>0.26947806319395096</v>
      </c>
      <c r="J42" s="73">
        <f t="shared" si="0"/>
        <v>129.63797012967194</v>
      </c>
      <c r="K42" s="73">
        <f>MAX(0,(J42-Constantes!$D$13)*(1-EXP(-Constantes!$D$23)))</f>
        <v>0.55873402275961059</v>
      </c>
      <c r="L42" s="73">
        <f t="shared" si="1"/>
        <v>0.82821208595356155</v>
      </c>
      <c r="M42" s="73">
        <f>0.0526*F42*Observaciones!$F41^1.218</f>
        <v>0</v>
      </c>
      <c r="N42" s="73">
        <f>M42*Constantes!$D$40</f>
        <v>0</v>
      </c>
      <c r="O42" s="73">
        <f t="shared" si="2"/>
        <v>0</v>
      </c>
      <c r="P42" s="15"/>
      <c r="Q42" s="117">
        <v>36</v>
      </c>
      <c r="R42" s="145">
        <f>ETo!$I41*((1-Constantes!$E$19)*ETo!$K41+ETo!$L41)</f>
        <v>2.1585528378718015</v>
      </c>
      <c r="S42" s="118">
        <f>MIN(R42*Constantes!$E$17,0.8*(V41+Observaciones!$F41-T42-U42-Constantes!$D$14))</f>
        <v>1.3538457191842381</v>
      </c>
      <c r="T42" s="118">
        <f>IF(Observaciones!$F41&gt;0.05*Constantes!$E$18,((Observaciones!$F41-0.05*Constantes!$E$18)^2)/(Observaciones!$F41+0.95*Constantes!$E$18),0)</f>
        <v>0</v>
      </c>
      <c r="U42" s="118">
        <f>MAX(0,V41+Observaciones!$F41-T42-Constantes!$D$13)</f>
        <v>0</v>
      </c>
      <c r="V42" s="118">
        <f>V41+Observaciones!$F41-T42-S42-U42-W41</f>
        <v>45.805548685712402</v>
      </c>
      <c r="W42" s="118">
        <f>MAX(0,(V42-Constantes!$D$14)*(1-EXP(-Constantes!$D$22)))</f>
        <v>0.26922701755070372</v>
      </c>
      <c r="X42" s="116">
        <f>X41+(Entradas!$E$23*U42-Y41)/(800*Entradas!$D$46)</f>
        <v>0</v>
      </c>
      <c r="Y42" s="116">
        <f>8000*Entradas!$D$47*X42/Constantes!$E$34</f>
        <v>0</v>
      </c>
      <c r="Z42" s="116">
        <f>T42*Escenarios!$E$10/Escenarios!$E$9</f>
        <v>0</v>
      </c>
      <c r="AA42" s="116">
        <f>Y42*Escenarios!$E$10/Escenarios!$E$9</f>
        <v>0</v>
      </c>
      <c r="AB42" s="116">
        <f>Observaciones!$I41</f>
        <v>0</v>
      </c>
      <c r="AC42" s="116">
        <f>MAX(0,Constantes!$E$29/((AH41+Z42+AA42+AB42+Observaciones!$F41)^2)+Entradas!$E$17)</f>
        <v>2.6457513640309442</v>
      </c>
      <c r="AD42" s="145">
        <f>IF(ETo!$D41&gt;0,ETo!$I41*((1-Entradas!$E$21)*ETo!$K41+ETo!$L41),0)</f>
        <v>2.0623017262905075</v>
      </c>
      <c r="AE42" s="116">
        <f>MIN(AD42*1,0.8*(AH41+Z42+AA42+AB42+Observaciones!$F41-AC42-Constantes!$E$28))</f>
        <v>2.0623017262905075</v>
      </c>
      <c r="AF42" s="116">
        <f>Observaciones!$J41</f>
        <v>0</v>
      </c>
      <c r="AG42" s="116">
        <f>MAX(0,AH41+Z42+AA42+AB42+Observaciones!$F41-AC42-AE42-AF42-Constantes!$E$26)</f>
        <v>0</v>
      </c>
      <c r="AH42" s="116">
        <f>AH41+Z42+AA42+AB42+Observaciones!$F41-AC42-AE42-AF42-AG42</f>
        <v>165.53225638341897</v>
      </c>
      <c r="AI42" s="116">
        <f>(Escenarios!$E$10*S42+Escenarios!$E$9*AE42)/(Escenarios!$E$11)</f>
        <v>1.424691319894865</v>
      </c>
      <c r="AJ42" s="116">
        <f>(Escenarios!$E$9*AG42)/(Escenarios!$E$11)</f>
        <v>0</v>
      </c>
      <c r="AK42" s="116">
        <f>(Escenarios!$E$10*U42+Escenarios!$E$9*AC42)/(Escenarios!$E$11)</f>
        <v>0.26457513640309444</v>
      </c>
      <c r="AL42" s="118">
        <f t="shared" si="3"/>
        <v>127.87679064916078</v>
      </c>
      <c r="AM42" s="118">
        <f>MAX(0,(AL42-Constantes!$D$13)*(1-EXP(-Constantes!$D$23)))</f>
        <v>0.54656866746178101</v>
      </c>
      <c r="AN42" s="118">
        <f>AJ42+W42*Escenarios!$E$10/Escenarios!$E$11+AM42</f>
        <v>0.7888729832574144</v>
      </c>
      <c r="AO42" s="118">
        <f>0.0526*AJ42*Observaciones!$F41^1.218</f>
        <v>0</v>
      </c>
      <c r="AP42" s="118">
        <f>AO42*Constantes!$E$40</f>
        <v>0</v>
      </c>
      <c r="AQ42" s="118">
        <f t="shared" si="4"/>
        <v>0</v>
      </c>
      <c r="AR42" s="15"/>
      <c r="AS42" s="72">
        <v>36</v>
      </c>
      <c r="AT42" s="145">
        <f>ETo!$I41*((1-Constantes!$F$19)*ETo!$K41+ETo!$L41)</f>
        <v>2.1525371433979705</v>
      </c>
      <c r="AU42" s="118">
        <f>MIN(AT42*Constantes!$F$17,0.8*(AX41+Observaciones!$F41-AV42-AW42-Constantes!$D$14))</f>
        <v>1.3305269790490104</v>
      </c>
      <c r="AV42" s="118">
        <f>IF(Observaciones!$F41&gt;0.05*Constantes!$F$18,((Observaciones!$F41-0.05*Constantes!$F$18)^2)/(Observaciones!$F41+0.95*Constantes!$F$18),0)</f>
        <v>0</v>
      </c>
      <c r="AW42" s="118">
        <f>MAX(0,AX41+Observaciones!$F41-AV42-Constantes!$D$13)</f>
        <v>0</v>
      </c>
      <c r="AX42" s="118">
        <f>AX41+Observaciones!$F41-AV42-AU42-AW42-AY41</f>
        <v>45.85090556468537</v>
      </c>
      <c r="AY42" s="118">
        <f>MAX(0,(AX42-Constantes!$D$14)*(1-EXP(-Constantes!$D$22)))</f>
        <v>0.26985145910678349</v>
      </c>
      <c r="AZ42" s="116">
        <f>AZ41+(Entradas!$F$23*AW42-BA41)/(800*Entradas!$D$46)</f>
        <v>0</v>
      </c>
      <c r="BA42" s="116">
        <f>8000*Entradas!$D$47*AZ42/Constantes!$F$34</f>
        <v>0</v>
      </c>
      <c r="BB42" s="116">
        <f>AV42*Escenarios!$F$10/Escenarios!$F$9</f>
        <v>0</v>
      </c>
      <c r="BC42" s="116">
        <f>BA42*Escenarios!$F$10/Escenarios!$F$9</f>
        <v>0</v>
      </c>
      <c r="BD42" s="116">
        <f>Observaciones!$I41</f>
        <v>0</v>
      </c>
      <c r="BE42" s="116">
        <f>MAX(0,Constantes!$F$29/((BJ41+BB42+BC42+BD42+Observaciones!$F41)^2)+Entradas!$F$17)</f>
        <v>2.3749259890084353</v>
      </c>
      <c r="BF42" s="145">
        <f>IF(ETo!$D41&gt;0,ETo!$I41*((1-Entradas!$F$21)*ETo!$K41+ETo!$L41),0)</f>
        <v>2.0623017262905075</v>
      </c>
      <c r="BG42" s="116">
        <f>MIN(BF42*1,0.8*(BJ41+BB42+BC42+BD42+Observaciones!$F41-BE42-Constantes!$F$28))</f>
        <v>2.0623017262905075</v>
      </c>
      <c r="BH42" s="116">
        <f>Observaciones!$J41</f>
        <v>0</v>
      </c>
      <c r="BI42" s="116">
        <f>MAX(0,BJ41+BB42+BC42+BD42+Observaciones!$F41-BE42-BG42-BH42-Constantes!$F$26)</f>
        <v>0</v>
      </c>
      <c r="BJ42" s="116">
        <f>BJ41+BB42+BC42+BD42+Observaciones!$F41-BE42-BG42-BH42-BI42</f>
        <v>123.72226279676283</v>
      </c>
      <c r="BK42" s="116">
        <f>(Escenarios!$F$10*AU42+Escenarios!$F$9*BG42)/(Escenarios!$F$11)</f>
        <v>1.4768819284973096</v>
      </c>
      <c r="BL42" s="116">
        <f>(Escenarios!$F$9*BI42)/(Escenarios!$F$11)</f>
        <v>0</v>
      </c>
      <c r="BM42" s="116">
        <f>(Escenarios!$F$10*AW42+Escenarios!$F$9*BE42)/(Escenarios!$F$11)</f>
        <v>0.47498519780168708</v>
      </c>
      <c r="BN42" s="118">
        <f t="shared" si="5"/>
        <v>125.01089194362486</v>
      </c>
      <c r="BO42" s="118">
        <f>MAX(0,(BN42-Constantes!$D$13)*(1-EXP(-Constantes!$D$23)))</f>
        <v>0.52677245907629877</v>
      </c>
      <c r="BP42" s="118">
        <f>BL42+AY42*Escenarios!$F$10/Escenarios!$F$11+BO42</f>
        <v>0.74265362636172561</v>
      </c>
      <c r="BQ42" s="118">
        <f>0.0526*BL42*Observaciones!$F41^1.218</f>
        <v>0</v>
      </c>
      <c r="BR42" s="118">
        <f>BQ42*Constantes!$F$40</f>
        <v>0</v>
      </c>
      <c r="BS42" s="118">
        <f t="shared" si="6"/>
        <v>0</v>
      </c>
      <c r="BT42" s="15"/>
      <c r="BU42" s="72">
        <v>36</v>
      </c>
      <c r="BV42" s="73">
        <f>0.0526*Observaciones!$F41^2.218</f>
        <v>3.6411677467564265E-3</v>
      </c>
      <c r="BW42" s="73">
        <f>IF(Observaciones!$F41&gt;0.05*$CA$7,((Observaciones!$F41-0.05*$CA$7)^2)/(Observaciones!$F41+0.95*$CA$7),0)</f>
        <v>0</v>
      </c>
      <c r="BX42" s="73">
        <f>0.0526*BW42*Observaciones!$F41^1.218</f>
        <v>0</v>
      </c>
      <c r="BY42" s="27"/>
      <c r="BZ42" s="27"/>
      <c r="CA42" s="101"/>
      <c r="CB42" s="36"/>
    </row>
    <row r="43" spans="2:80" s="2" customFormat="1" ht="14.5" x14ac:dyDescent="0.35">
      <c r="B43" s="35"/>
      <c r="C43" s="72">
        <v>37</v>
      </c>
      <c r="D43" s="145">
        <f>ETo!$I42*((1-Constantes!$D$19)*ETo!$K42+ETo!$L42)</f>
        <v>2.0960048074575899</v>
      </c>
      <c r="E43" s="73">
        <f>MIN(D43*Constantes!$D$17,0.8*(H42+Observaciones!$F42-F43-G43-Constantes!$D$14))</f>
        <v>1.3069692871021854</v>
      </c>
      <c r="F43" s="73">
        <f>IF(Observaciones!$F42&gt;0.05*Constantes!$D$18,((Observaciones!$F42-0.05*Constantes!$D$18)^2)/(Observaciones!$F42+0.95*Constantes!$D$18),0)</f>
        <v>4.9366348681202044E-2</v>
      </c>
      <c r="G43" s="73">
        <f>MAX(0,H42+Observaciones!$F42-F43-Constantes!$D$13)</f>
        <v>2.7244172650986727</v>
      </c>
      <c r="H43" s="73">
        <f>H42+Observaciones!$F42-F43-E43-G43-I42</f>
        <v>47.173552649703865</v>
      </c>
      <c r="I43" s="73">
        <f>MAX(0,(H43-Constantes!$D$14)*(1-EXP(-Constantes!$D$22)))</f>
        <v>0.28806073237723018</v>
      </c>
      <c r="J43" s="73">
        <f t="shared" si="0"/>
        <v>131.80365337201101</v>
      </c>
      <c r="K43" s="73">
        <f>MAX(0,(J43-Constantes!$D$13)*(1-EXP(-Constantes!$D$23)))</f>
        <v>0.57369348963800249</v>
      </c>
      <c r="L43" s="73">
        <f t="shared" si="1"/>
        <v>0.91112057069643471</v>
      </c>
      <c r="M43" s="73">
        <f>0.0526*F43*Observaciones!$F42^1.218</f>
        <v>2.163078719573849E-2</v>
      </c>
      <c r="N43" s="73">
        <f>M43*Constantes!$D$40</f>
        <v>1.0103762443412344E-4</v>
      </c>
      <c r="O43" s="73">
        <f t="shared" si="2"/>
        <v>11.089380229544499</v>
      </c>
      <c r="P43" s="15"/>
      <c r="Q43" s="117">
        <v>37</v>
      </c>
      <c r="R43" s="145">
        <f>ETo!$I42*((1-Constantes!$E$19)*ETo!$K42+ETo!$L42)</f>
        <v>2.0983455878186406</v>
      </c>
      <c r="S43" s="118">
        <f>MIN(R43*Constantes!$E$17,0.8*(V42+Observaciones!$F42-T43-U43-Constantes!$D$14))</f>
        <v>1.316083693479696</v>
      </c>
      <c r="T43" s="118">
        <f>IF(Observaciones!$F42&gt;0.05*Constantes!$E$18,((Observaciones!$F42-0.05*Constantes!$E$18)^2)/(Observaciones!$F42+0.95*Constantes!$E$18),0)</f>
        <v>4.3909654340097637E-2</v>
      </c>
      <c r="U43" s="118">
        <f>MAX(0,V42+Observaciones!$F42-T43-Constantes!$D$13)</f>
        <v>2.7116390313723073</v>
      </c>
      <c r="V43" s="118">
        <f>V42+Observaciones!$F42-T43-S43-U43-W42</f>
        <v>47.164689288969598</v>
      </c>
      <c r="W43" s="118">
        <f>MAX(0,(V43-Constantes!$D$14)*(1-EXP(-Constantes!$D$22)))</f>
        <v>0.28793870787081954</v>
      </c>
      <c r="X43" s="116">
        <f>X42+(Entradas!$E$23*U43-Y42)/(800*Entradas!$D$46)</f>
        <v>0</v>
      </c>
      <c r="Y43" s="116">
        <f>8000*Entradas!$D$47*X43/Constantes!$E$34</f>
        <v>0</v>
      </c>
      <c r="Z43" s="116">
        <f>T43*Escenarios!$E$10/Escenarios!$E$9</f>
        <v>0.39518688906087873</v>
      </c>
      <c r="AA43" s="116">
        <f>Y43*Escenarios!$E$10/Escenarios!$E$9</f>
        <v>0</v>
      </c>
      <c r="AB43" s="116">
        <f>Observaciones!$I42</f>
        <v>0</v>
      </c>
      <c r="AC43" s="116">
        <f>MAX(0,Constantes!$E$29/((AH42+Z43+AA43+AB43+Observaciones!$F42)^2)+Entradas!$E$17)</f>
        <v>2.6514544669886364</v>
      </c>
      <c r="AD43" s="145">
        <f>IF(ETo!$D42&gt;0,ETo!$I42*((1-Entradas!$E$21)*ETo!$K42+ETo!$L42),0)</f>
        <v>2.004714373376586</v>
      </c>
      <c r="AE43" s="116">
        <f>MIN(AD43*1,0.8*(AH42+Z43+AA43+AB43+Observaciones!$F42-AC43-Constantes!$E$28))</f>
        <v>2.004714373376586</v>
      </c>
      <c r="AF43" s="116">
        <f>Observaciones!$J42</f>
        <v>0</v>
      </c>
      <c r="AG43" s="116">
        <f>MAX(0,AH42+Z43+AA43+AB43+Observaciones!$F42-AC43-AE43-AF43-Constantes!$E$26)</f>
        <v>0</v>
      </c>
      <c r="AH43" s="116">
        <f>AH42+Z43+AA43+AB43+Observaciones!$F42-AC43-AE43-AF43-AG43</f>
        <v>166.97127443211463</v>
      </c>
      <c r="AI43" s="116">
        <f>(Escenarios!$E$10*S43+Escenarios!$E$9*AE43)/(Escenarios!$E$11)</f>
        <v>1.3849467614693851</v>
      </c>
      <c r="AJ43" s="116">
        <f>(Escenarios!$E$9*AG43)/(Escenarios!$E$11)</f>
        <v>0</v>
      </c>
      <c r="AK43" s="116">
        <f>(Escenarios!$E$10*U43+Escenarios!$E$9*AC43)/(Escenarios!$E$11)</f>
        <v>2.7056205749339401</v>
      </c>
      <c r="AL43" s="118">
        <f t="shared" si="3"/>
        <v>130.03584255663296</v>
      </c>
      <c r="AM43" s="118">
        <f>MAX(0,(AL43-Constantes!$D$13)*(1-EXP(-Constantes!$D$23)))</f>
        <v>0.56148232836432144</v>
      </c>
      <c r="AN43" s="118">
        <f>AJ43+W43*Escenarios!$E$10/Escenarios!$E$11+AM43</f>
        <v>0.82062716544805903</v>
      </c>
      <c r="AO43" s="118">
        <f>0.0526*AJ43*Observaciones!$F42^1.218</f>
        <v>0</v>
      </c>
      <c r="AP43" s="118">
        <f>AO43*Constantes!$E$40</f>
        <v>0</v>
      </c>
      <c r="AQ43" s="118">
        <f t="shared" si="4"/>
        <v>0</v>
      </c>
      <c r="AR43" s="15"/>
      <c r="AS43" s="72">
        <v>37</v>
      </c>
      <c r="AT43" s="145">
        <f>ETo!$I42*((1-Constantes!$F$19)*ETo!$K42+ETo!$L42)</f>
        <v>2.0924936369160121</v>
      </c>
      <c r="AU43" s="118">
        <f>MIN(AT43*Constantes!$F$17,0.8*(AX42+Observaciones!$F42-AV43-AW43-Constantes!$D$14))</f>
        <v>1.2934128667392748</v>
      </c>
      <c r="AV43" s="118">
        <f>IF(Observaciones!$F42&gt;0.05*Constantes!$F$18,((Observaciones!$F42-0.05*Constantes!$F$18)^2)/(Observaciones!$F42+0.95*Constantes!$F$18),0)</f>
        <v>5.0038685524966445E-2</v>
      </c>
      <c r="AW43" s="118">
        <f>MAX(0,AX42+Observaciones!$F42-AV43-Constantes!$D$13)</f>
        <v>2.7508668791604052</v>
      </c>
      <c r="AX43" s="118">
        <f>AX42+Observaciones!$F42-AV43-AU43-AW43-AY42</f>
        <v>47.186735674153944</v>
      </c>
      <c r="AY43" s="118">
        <f>MAX(0,(AX43-Constantes!$D$14)*(1-EXP(-Constantes!$D$22)))</f>
        <v>0.28824222697050567</v>
      </c>
      <c r="AZ43" s="116">
        <f>AZ42+(Entradas!$F$23*AW43-BA42)/(800*Entradas!$D$46)</f>
        <v>0</v>
      </c>
      <c r="BA43" s="116">
        <f>8000*Entradas!$D$47*AZ43/Constantes!$F$34</f>
        <v>0</v>
      </c>
      <c r="BB43" s="116">
        <f>AV43*Escenarios!$F$10/Escenarios!$F$9</f>
        <v>0.20015474209986578</v>
      </c>
      <c r="BC43" s="116">
        <f>BA43*Escenarios!$F$10/Escenarios!$F$9</f>
        <v>0</v>
      </c>
      <c r="BD43" s="116">
        <f>Observaciones!$I42</f>
        <v>0</v>
      </c>
      <c r="BE43" s="116">
        <f>MAX(0,Constantes!$F$29/((BJ42+BB43+BC43+BD43+Observaciones!$F42)^2)+Entradas!$F$17)</f>
        <v>2.3889556218488934</v>
      </c>
      <c r="BF43" s="145">
        <f>IF(ETo!$D42&gt;0,ETo!$I42*((1-Entradas!$F$21)*ETo!$K42+ETo!$L42),0)</f>
        <v>2.004714373376586</v>
      </c>
      <c r="BG43" s="116">
        <f>MIN(BF43*1,0.8*(BJ42+BB43+BC43+BD43+Observaciones!$F42-BE43-Constantes!$F$28))</f>
        <v>2.004714373376586</v>
      </c>
      <c r="BH43" s="116">
        <f>Observaciones!$J42</f>
        <v>0</v>
      </c>
      <c r="BI43" s="116">
        <f>MAX(0,BJ42+BB43+BC43+BD43+Observaciones!$F42-BE43-BG43-BH43-Constantes!$F$26)</f>
        <v>0</v>
      </c>
      <c r="BJ43" s="116">
        <f>BJ42+BB43+BC43+BD43+Observaciones!$F42-BE43-BG43-BH43-BI43</f>
        <v>125.22874754363721</v>
      </c>
      <c r="BK43" s="116">
        <f>(Escenarios!$F$10*AU43+Escenarios!$F$9*BG43)/(Escenarios!$F$11)</f>
        <v>1.4356731680667372</v>
      </c>
      <c r="BL43" s="116">
        <f>(Escenarios!$F$9*BI43)/(Escenarios!$F$11)</f>
        <v>0</v>
      </c>
      <c r="BM43" s="116">
        <f>(Escenarios!$F$10*AW43+Escenarios!$F$9*BE43)/(Escenarios!$F$11)</f>
        <v>2.6784846276981029</v>
      </c>
      <c r="BN43" s="118">
        <f t="shared" si="5"/>
        <v>127.16260411224665</v>
      </c>
      <c r="BO43" s="118">
        <f>MAX(0,(BN43-Constantes!$D$13)*(1-EXP(-Constantes!$D$23)))</f>
        <v>0.5416354206992392</v>
      </c>
      <c r="BP43" s="118">
        <f>BL43+AY43*Escenarios!$F$10/Escenarios!$F$11+BO43</f>
        <v>0.77222920227564373</v>
      </c>
      <c r="BQ43" s="118">
        <f>0.0526*BL43*Observaciones!$F42^1.218</f>
        <v>0</v>
      </c>
      <c r="BR43" s="118">
        <f>BQ43*Constantes!$F$40</f>
        <v>0</v>
      </c>
      <c r="BS43" s="118">
        <f t="shared" si="6"/>
        <v>0</v>
      </c>
      <c r="BT43" s="15"/>
      <c r="BU43" s="72">
        <v>37</v>
      </c>
      <c r="BV43" s="73">
        <f>0.0526*Observaciones!$F42^2.218</f>
        <v>2.4975614018352239</v>
      </c>
      <c r="BW43" s="73">
        <f>IF(Observaciones!$F42&gt;0.05*$CA$7,((Observaciones!$F42-0.05*$CA$7)^2)/(Observaciones!$F42+0.95*$CA$7),0)</f>
        <v>0.40789152564143755</v>
      </c>
      <c r="BX43" s="73">
        <f>0.0526*BW43*Observaciones!$F42^1.218</f>
        <v>0.17872528606626958</v>
      </c>
      <c r="BY43" s="27"/>
      <c r="BZ43" s="27"/>
      <c r="CA43" s="101"/>
      <c r="CB43" s="36"/>
    </row>
    <row r="44" spans="2:80" s="2" customFormat="1" ht="14.5" x14ac:dyDescent="0.35">
      <c r="B44" s="35"/>
      <c r="C44" s="72">
        <v>38</v>
      </c>
      <c r="D44" s="145">
        <f>ETo!$I43*((1-Constantes!$D$19)*ETo!$K43+ETo!$L43)</f>
        <v>2.104960520574219</v>
      </c>
      <c r="E44" s="73">
        <f>MIN(D44*Constantes!$D$17,0.8*(H43+Observaciones!$F43-F44-G44-Constantes!$D$14))</f>
        <v>1.3125536454709672</v>
      </c>
      <c r="F44" s="73">
        <f>IF(Observaciones!$F43&gt;0.05*Constantes!$D$18,((Observaciones!$F43-0.05*Constantes!$D$18)^2)/(Observaciones!$F43+0.95*Constantes!$D$18),0)</f>
        <v>0</v>
      </c>
      <c r="G44" s="73">
        <f>MAX(0,H43+Observaciones!$F43-F44-Constantes!$D$13)</f>
        <v>0</v>
      </c>
      <c r="H44" s="73">
        <f>H43+Observaciones!$F43-F44-E44-G44-I43</f>
        <v>45.572938271855662</v>
      </c>
      <c r="I44" s="73">
        <f>MAX(0,(H44-Constantes!$D$14)*(1-EXP(-Constantes!$D$22)))</f>
        <v>0.26602460124521593</v>
      </c>
      <c r="J44" s="73">
        <f t="shared" si="0"/>
        <v>131.22995988237301</v>
      </c>
      <c r="K44" s="73">
        <f>MAX(0,(J44-Constantes!$D$13)*(1-EXP(-Constantes!$D$23)))</f>
        <v>0.56973069924058528</v>
      </c>
      <c r="L44" s="73">
        <f t="shared" si="1"/>
        <v>0.83575530048580116</v>
      </c>
      <c r="M44" s="73">
        <f>0.0526*F44*Observaciones!$F43^1.218</f>
        <v>0</v>
      </c>
      <c r="N44" s="73">
        <f>M44*Constantes!$D$40</f>
        <v>0</v>
      </c>
      <c r="O44" s="73">
        <f t="shared" si="2"/>
        <v>0</v>
      </c>
      <c r="P44" s="15"/>
      <c r="Q44" s="117">
        <v>38</v>
      </c>
      <c r="R44" s="145">
        <f>ETo!$I43*((1-Constantes!$E$19)*ETo!$K43+ETo!$L43)</f>
        <v>2.1073117032331261</v>
      </c>
      <c r="S44" s="118">
        <f>MIN(R44*Constantes!$E$17,0.8*(V43+Observaciones!$F43-T44-U44-Constantes!$D$14))</f>
        <v>1.3217072467968256</v>
      </c>
      <c r="T44" s="118">
        <f>IF(Observaciones!$F43&gt;0.05*Constantes!$E$18,((Observaciones!$F43-0.05*Constantes!$E$18)^2)/(Observaciones!$F43+0.95*Constantes!$E$18),0)</f>
        <v>0</v>
      </c>
      <c r="U44" s="118">
        <f>MAX(0,V43+Observaciones!$F43-T44-Constantes!$D$13)</f>
        <v>0</v>
      </c>
      <c r="V44" s="118">
        <f>V43+Observaciones!$F43-T44-S44-U44-W43</f>
        <v>45.555043334301949</v>
      </c>
      <c r="W44" s="118">
        <f>MAX(0,(V44-Constantes!$D$14)*(1-EXP(-Constantes!$D$22)))</f>
        <v>0.26577823635184111</v>
      </c>
      <c r="X44" s="116">
        <f>X43+(Entradas!$E$23*U44-Y43)/(800*Entradas!$D$46)</f>
        <v>0</v>
      </c>
      <c r="Y44" s="116">
        <f>8000*Entradas!$D$47*X44/Constantes!$E$34</f>
        <v>0</v>
      </c>
      <c r="Z44" s="116">
        <f>T44*Escenarios!$E$10/Escenarios!$E$9</f>
        <v>0</v>
      </c>
      <c r="AA44" s="116">
        <f>Y44*Escenarios!$E$10/Escenarios!$E$9</f>
        <v>0</v>
      </c>
      <c r="AB44" s="116">
        <f>Observaciones!$I43</f>
        <v>0</v>
      </c>
      <c r="AC44" s="116">
        <f>MAX(0,Constantes!$E$29/((AH43+Z44+AA44+AB44+Observaciones!$F43)^2)+Entradas!$E$17)</f>
        <v>2.631744312586231</v>
      </c>
      <c r="AD44" s="145">
        <f>IF(ETo!$D43&gt;0,ETo!$I43*((1-Entradas!$E$21)*ETo!$K43+ETo!$L43),0)</f>
        <v>2.0132643968768189</v>
      </c>
      <c r="AE44" s="116">
        <f>MIN(AD44*1,0.8*(AH43+Z44+AA44+AB44+Observaciones!$F43-AC44-Constantes!$E$28))</f>
        <v>2.0132643968768189</v>
      </c>
      <c r="AF44" s="116">
        <f>Observaciones!$J43</f>
        <v>0</v>
      </c>
      <c r="AG44" s="116">
        <f>MAX(0,AH43+Z44+AA44+AB44+Observaciones!$F43-AC44-AE44-AF44-Constantes!$E$26)</f>
        <v>0</v>
      </c>
      <c r="AH44" s="116">
        <f>AH43+Z44+AA44+AB44+Observaciones!$F43-AC44-AE44-AF44-AG44</f>
        <v>162.32626572265158</v>
      </c>
      <c r="AI44" s="116">
        <f>(Escenarios!$E$10*S44+Escenarios!$E$9*AE44)/(Escenarios!$E$11)</f>
        <v>1.3908629618048249</v>
      </c>
      <c r="AJ44" s="116">
        <f>(Escenarios!$E$9*AG44)/(Escenarios!$E$11)</f>
        <v>0</v>
      </c>
      <c r="AK44" s="116">
        <f>(Escenarios!$E$10*U44+Escenarios!$E$9*AC44)/(Escenarios!$E$11)</f>
        <v>0.26317443125862311</v>
      </c>
      <c r="AL44" s="118">
        <f t="shared" si="3"/>
        <v>129.73753465952726</v>
      </c>
      <c r="AM44" s="118">
        <f>MAX(0,(AL44-Constantes!$D$13)*(1-EXP(-Constantes!$D$23)))</f>
        <v>0.55942176520389553</v>
      </c>
      <c r="AN44" s="118">
        <f>AJ44+W44*Escenarios!$E$10/Escenarios!$E$11+AM44</f>
        <v>0.79862217792055246</v>
      </c>
      <c r="AO44" s="118">
        <f>0.0526*AJ44*Observaciones!$F43^1.218</f>
        <v>0</v>
      </c>
      <c r="AP44" s="118">
        <f>AO44*Constantes!$E$40</f>
        <v>0</v>
      </c>
      <c r="AQ44" s="118">
        <f t="shared" si="4"/>
        <v>0</v>
      </c>
      <c r="AR44" s="15"/>
      <c r="AS44" s="72">
        <v>38</v>
      </c>
      <c r="AT44" s="145">
        <f>ETo!$I43*((1-Constantes!$F$19)*ETo!$K43+ETo!$L43)</f>
        <v>2.1014337465858568</v>
      </c>
      <c r="AU44" s="118">
        <f>MIN(AT44*Constantes!$F$17,0.8*(AX43+Observaciones!$F43-AV44-AW44-Constantes!$D$14))</f>
        <v>1.2989389303186507</v>
      </c>
      <c r="AV44" s="118">
        <f>IF(Observaciones!$F43&gt;0.05*Constantes!$F$18,((Observaciones!$F43-0.05*Constantes!$F$18)^2)/(Observaciones!$F43+0.95*Constantes!$F$18),0)</f>
        <v>0</v>
      </c>
      <c r="AW44" s="118">
        <f>MAX(0,AX43+Observaciones!$F43-AV44-Constantes!$D$13)</f>
        <v>0</v>
      </c>
      <c r="AX44" s="118">
        <f>AX43+Observaciones!$F43-AV44-AU44-AW44-AY43</f>
        <v>45.599554516864792</v>
      </c>
      <c r="AY44" s="118">
        <f>MAX(0,(AX44-Constantes!$D$14)*(1-EXP(-Constantes!$D$22)))</f>
        <v>0.26639103495553379</v>
      </c>
      <c r="AZ44" s="116">
        <f>AZ43+(Entradas!$F$23*AW44-BA43)/(800*Entradas!$D$46)</f>
        <v>0</v>
      </c>
      <c r="BA44" s="116">
        <f>8000*Entradas!$D$47*AZ44/Constantes!$F$34</f>
        <v>0</v>
      </c>
      <c r="BB44" s="116">
        <f>AV44*Escenarios!$F$10/Escenarios!$F$9</f>
        <v>0</v>
      </c>
      <c r="BC44" s="116">
        <f>BA44*Escenarios!$F$10/Escenarios!$F$9</f>
        <v>0</v>
      </c>
      <c r="BD44" s="116">
        <f>Observaciones!$I43</f>
        <v>0</v>
      </c>
      <c r="BE44" s="116">
        <f>MAX(0,Constantes!$F$29/((BJ43+BB44+BC44+BD44+Observaciones!$F43)^2)+Entradas!$F$17)</f>
        <v>2.3453262725025423</v>
      </c>
      <c r="BF44" s="145">
        <f>IF(ETo!$D43&gt;0,ETo!$I43*((1-Entradas!$F$21)*ETo!$K43+ETo!$L43),0)</f>
        <v>2.0132643968768189</v>
      </c>
      <c r="BG44" s="116">
        <f>MIN(BF44*1,0.8*(BJ43+BB44+BC44+BD44+Observaciones!$F43-BE44-Constantes!$F$28))</f>
        <v>2.0132643968768189</v>
      </c>
      <c r="BH44" s="116">
        <f>Observaciones!$J43</f>
        <v>0</v>
      </c>
      <c r="BI44" s="116">
        <f>MAX(0,BJ43+BB44+BC44+BD44+Observaciones!$F43-BE44-BG44-BH44-Constantes!$F$26)</f>
        <v>0</v>
      </c>
      <c r="BJ44" s="116">
        <f>BJ43+BB44+BC44+BD44+Observaciones!$F43-BE44-BG44-BH44-BI44</f>
        <v>120.87015687425784</v>
      </c>
      <c r="BK44" s="116">
        <f>(Escenarios!$F$10*AU44+Escenarios!$F$9*BG44)/(Escenarios!$F$11)</f>
        <v>1.4418040236302843</v>
      </c>
      <c r="BL44" s="116">
        <f>(Escenarios!$F$9*BI44)/(Escenarios!$F$11)</f>
        <v>0</v>
      </c>
      <c r="BM44" s="116">
        <f>(Escenarios!$F$10*AW44+Escenarios!$F$9*BE44)/(Escenarios!$F$11)</f>
        <v>0.46906525450050851</v>
      </c>
      <c r="BN44" s="118">
        <f t="shared" si="5"/>
        <v>127.09003394604792</v>
      </c>
      <c r="BO44" s="118">
        <f>MAX(0,(BN44-Constantes!$D$13)*(1-EXP(-Constantes!$D$23)))</f>
        <v>0.54113414194508647</v>
      </c>
      <c r="BP44" s="118">
        <f>BL44+AY44*Escenarios!$F$10/Escenarios!$F$11+BO44</f>
        <v>0.75424696990951356</v>
      </c>
      <c r="BQ44" s="118">
        <f>0.0526*BL44*Observaciones!$F43^1.218</f>
        <v>0</v>
      </c>
      <c r="BR44" s="118">
        <f>BQ44*Constantes!$F$40</f>
        <v>0</v>
      </c>
      <c r="BS44" s="118">
        <f t="shared" si="6"/>
        <v>0</v>
      </c>
      <c r="BT44" s="15"/>
      <c r="BU44" s="72">
        <v>38</v>
      </c>
      <c r="BV44" s="73">
        <f>0.0526*Observaciones!$F43^2.218</f>
        <v>0</v>
      </c>
      <c r="BW44" s="73">
        <f>IF(Observaciones!$F43&gt;0.05*$CA$7,((Observaciones!$F43-0.05*$CA$7)^2)/(Observaciones!$F43+0.95*$CA$7),0)</f>
        <v>0</v>
      </c>
      <c r="BX44" s="73">
        <f>0.0526*BW44*Observaciones!$F43^1.218</f>
        <v>0</v>
      </c>
      <c r="BY44" s="27"/>
      <c r="BZ44" s="27"/>
      <c r="CA44" s="101"/>
      <c r="CB44" s="36"/>
    </row>
    <row r="45" spans="2:80" s="2" customFormat="1" ht="14.5" x14ac:dyDescent="0.35">
      <c r="B45" s="35"/>
      <c r="C45" s="72">
        <v>39</v>
      </c>
      <c r="D45" s="145">
        <f>ETo!$I44*((1-Constantes!$D$19)*ETo!$K44+ETo!$L44)</f>
        <v>2.002200673898773</v>
      </c>
      <c r="E45" s="73">
        <f>MIN(D45*Constantes!$D$17,0.8*(H44+Observaciones!$F44-F45-G45-Constantes!$D$14))</f>
        <v>1.2484774739496596</v>
      </c>
      <c r="F45" s="73">
        <f>IF(Observaciones!$F44&gt;0.05*Constantes!$D$18,((Observaciones!$F44-0.05*Constantes!$D$18)^2)/(Observaciones!$F44+0.95*Constantes!$D$18),0)</f>
        <v>0</v>
      </c>
      <c r="G45" s="73">
        <f>MAX(0,H44+Observaciones!$F44-F45-Constantes!$D$13)</f>
        <v>0</v>
      </c>
      <c r="H45" s="73">
        <f>H44+Observaciones!$F44-F45-E45-G45-I44</f>
        <v>44.058436196660786</v>
      </c>
      <c r="I45" s="73">
        <f>MAX(0,(H45-Constantes!$D$14)*(1-EXP(-Constantes!$D$22)))</f>
        <v>0.24517400363058736</v>
      </c>
      <c r="J45" s="73">
        <f t="shared" si="0"/>
        <v>130.66022918313243</v>
      </c>
      <c r="K45" s="73">
        <f>MAX(0,(J45-Constantes!$D$13)*(1-EXP(-Constantes!$D$23)))</f>
        <v>0.56579528183592021</v>
      </c>
      <c r="L45" s="73">
        <f t="shared" si="1"/>
        <v>0.81096928546650759</v>
      </c>
      <c r="M45" s="73">
        <f>0.0526*F45*Observaciones!$F44^1.218</f>
        <v>0</v>
      </c>
      <c r="N45" s="73">
        <f>M45*Constantes!$D$40</f>
        <v>0</v>
      </c>
      <c r="O45" s="73">
        <f t="shared" si="2"/>
        <v>0</v>
      </c>
      <c r="P45" s="15"/>
      <c r="Q45" s="117">
        <v>39</v>
      </c>
      <c r="R45" s="145">
        <f>ETo!$I44*((1-Constantes!$E$19)*ETo!$K44+ETo!$L44)</f>
        <v>2.0044372376317838</v>
      </c>
      <c r="S45" s="118">
        <f>MIN(R45*Constantes!$E$17,0.8*(V44+Observaciones!$F44-T45-U45-Constantes!$D$14))</f>
        <v>1.2571843162369876</v>
      </c>
      <c r="T45" s="118">
        <f>IF(Observaciones!$F44&gt;0.05*Constantes!$E$18,((Observaciones!$F44-0.05*Constantes!$E$18)^2)/(Observaciones!$F44+0.95*Constantes!$E$18),0)</f>
        <v>0</v>
      </c>
      <c r="U45" s="118">
        <f>MAX(0,V44+Observaciones!$F44-T45-Constantes!$D$13)</f>
        <v>0</v>
      </c>
      <c r="V45" s="118">
        <f>V44+Observaciones!$F44-T45-S45-U45-W44</f>
        <v>44.03208078171312</v>
      </c>
      <c r="W45" s="118">
        <f>MAX(0,(V45-Constantes!$D$14)*(1-EXP(-Constantes!$D$22)))</f>
        <v>0.24481116084480273</v>
      </c>
      <c r="X45" s="116">
        <f>X44+(Entradas!$E$23*U45-Y44)/(800*Entradas!$D$46)</f>
        <v>0</v>
      </c>
      <c r="Y45" s="116">
        <f>8000*Entradas!$D$47*X45/Constantes!$E$34</f>
        <v>0</v>
      </c>
      <c r="Z45" s="116">
        <f>T45*Escenarios!$E$10/Escenarios!$E$9</f>
        <v>0</v>
      </c>
      <c r="AA45" s="116">
        <f>Y45*Escenarios!$E$10/Escenarios!$E$9</f>
        <v>0</v>
      </c>
      <c r="AB45" s="116">
        <f>Observaciones!$I44</f>
        <v>0</v>
      </c>
      <c r="AC45" s="116">
        <f>MAX(0,Constantes!$E$29/((AH44+Z45+AA45+AB45+Observaciones!$F44)^2)+Entradas!$E$17)</f>
        <v>2.6103673062366024</v>
      </c>
      <c r="AD45" s="145">
        <f>IF(ETo!$D44&gt;0,ETo!$I44*((1-Entradas!$E$21)*ETo!$K44+ETo!$L44),0)</f>
        <v>1.914974688311329</v>
      </c>
      <c r="AE45" s="116">
        <f>MIN(AD45*1,0.8*(AH44+Z45+AA45+AB45+Observaciones!$F44-AC45-Constantes!$E$28))</f>
        <v>1.914974688311329</v>
      </c>
      <c r="AF45" s="116">
        <f>Observaciones!$J44</f>
        <v>0</v>
      </c>
      <c r="AG45" s="116">
        <f>MAX(0,AH44+Z45+AA45+AB45+Observaciones!$F44-AC45-AE45-AF45-Constantes!$E$26)</f>
        <v>0</v>
      </c>
      <c r="AH45" s="116">
        <f>AH44+Z45+AA45+AB45+Observaciones!$F44-AC45-AE45-AF45-AG45</f>
        <v>157.80092372810364</v>
      </c>
      <c r="AI45" s="116">
        <f>(Escenarios!$E$10*S45+Escenarios!$E$9*AE45)/(Escenarios!$E$11)</f>
        <v>1.3229633534444216</v>
      </c>
      <c r="AJ45" s="116">
        <f>(Escenarios!$E$9*AG45)/(Escenarios!$E$11)</f>
        <v>0</v>
      </c>
      <c r="AK45" s="116">
        <f>(Escenarios!$E$10*U45+Escenarios!$E$9*AC45)/(Escenarios!$E$11)</f>
        <v>0.26103673062366023</v>
      </c>
      <c r="AL45" s="118">
        <f t="shared" si="3"/>
        <v>129.43914962494702</v>
      </c>
      <c r="AM45" s="118">
        <f>MAX(0,(AL45-Constantes!$D$13)*(1-EXP(-Constantes!$D$23)))</f>
        <v>0.55736066921601235</v>
      </c>
      <c r="AN45" s="118">
        <f>AJ45+W45*Escenarios!$E$10/Escenarios!$E$11+AM45</f>
        <v>0.77769071397633482</v>
      </c>
      <c r="AO45" s="118">
        <f>0.0526*AJ45*Observaciones!$F44^1.218</f>
        <v>0</v>
      </c>
      <c r="AP45" s="118">
        <f>AO45*Constantes!$E$40</f>
        <v>0</v>
      </c>
      <c r="AQ45" s="118">
        <f t="shared" si="4"/>
        <v>0</v>
      </c>
      <c r="AR45" s="15"/>
      <c r="AS45" s="72">
        <v>39</v>
      </c>
      <c r="AT45" s="145">
        <f>ETo!$I44*((1-Constantes!$F$19)*ETo!$K44+ETo!$L44)</f>
        <v>1.9988458282992552</v>
      </c>
      <c r="AU45" s="118">
        <f>MIN(AT45*Constantes!$F$17,0.8*(AX44+Observaciones!$F44-AV45-AW45-Constantes!$D$14))</f>
        <v>1.2355272519541474</v>
      </c>
      <c r="AV45" s="118">
        <f>IF(Observaciones!$F44&gt;0.05*Constantes!$F$18,((Observaciones!$F44-0.05*Constantes!$F$18)^2)/(Observaciones!$F44+0.95*Constantes!$F$18),0)</f>
        <v>0</v>
      </c>
      <c r="AW45" s="118">
        <f>MAX(0,AX44+Observaciones!$F44-AV45-Constantes!$D$13)</f>
        <v>0</v>
      </c>
      <c r="AX45" s="118">
        <f>AX44+Observaciones!$F44-AV45-AU45-AW45-AY44</f>
        <v>44.097636229955114</v>
      </c>
      <c r="AY45" s="118">
        <f>MAX(0,(AX45-Constantes!$D$14)*(1-EXP(-Constantes!$D$22)))</f>
        <v>0.24571368207282054</v>
      </c>
      <c r="AZ45" s="116">
        <f>AZ44+(Entradas!$F$23*AW45-BA44)/(800*Entradas!$D$46)</f>
        <v>0</v>
      </c>
      <c r="BA45" s="116">
        <f>8000*Entradas!$D$47*AZ45/Constantes!$F$34</f>
        <v>0</v>
      </c>
      <c r="BB45" s="116">
        <f>AV45*Escenarios!$F$10/Escenarios!$F$9</f>
        <v>0</v>
      </c>
      <c r="BC45" s="116">
        <f>BA45*Escenarios!$F$10/Escenarios!$F$9</f>
        <v>0</v>
      </c>
      <c r="BD45" s="116">
        <f>Observaciones!$I44</f>
        <v>0</v>
      </c>
      <c r="BE45" s="116">
        <f>MAX(0,Constantes!$F$29/((BJ44+BB45+BC45+BD45+Observaciones!$F44)^2)+Entradas!$F$17)</f>
        <v>2.2972597717787417</v>
      </c>
      <c r="BF45" s="145">
        <f>IF(ETo!$D44&gt;0,ETo!$I44*((1-Entradas!$F$21)*ETo!$K44+ETo!$L44),0)</f>
        <v>1.914974688311329</v>
      </c>
      <c r="BG45" s="116">
        <f>MIN(BF45*1,0.8*(BJ44+BB45+BC45+BD45+Observaciones!$F44-BE45-Constantes!$F$28))</f>
        <v>1.914974688311329</v>
      </c>
      <c r="BH45" s="116">
        <f>Observaciones!$J44</f>
        <v>0</v>
      </c>
      <c r="BI45" s="116">
        <f>MAX(0,BJ44+BB45+BC45+BD45+Observaciones!$F44-BE45-BG45-BH45-Constantes!$F$26)</f>
        <v>0</v>
      </c>
      <c r="BJ45" s="116">
        <f>BJ44+BB45+BC45+BD45+Observaciones!$F44-BE45-BG45-BH45-BI45</f>
        <v>116.65792241416777</v>
      </c>
      <c r="BK45" s="116">
        <f>(Escenarios!$F$10*AU45+Escenarios!$F$9*BG45)/(Escenarios!$F$11)</f>
        <v>1.3714167392255836</v>
      </c>
      <c r="BL45" s="116">
        <f>(Escenarios!$F$9*BI45)/(Escenarios!$F$11)</f>
        <v>0</v>
      </c>
      <c r="BM45" s="116">
        <f>(Escenarios!$F$10*AW45+Escenarios!$F$9*BE45)/(Escenarios!$F$11)</f>
        <v>0.45945195435574832</v>
      </c>
      <c r="BN45" s="118">
        <f t="shared" si="5"/>
        <v>127.00835175845857</v>
      </c>
      <c r="BO45" s="118">
        <f>MAX(0,(BN45-Constantes!$D$13)*(1-EXP(-Constantes!$D$23)))</f>
        <v>0.54056992186160013</v>
      </c>
      <c r="BP45" s="118">
        <f>BL45+AY45*Escenarios!$F$10/Escenarios!$F$11+BO45</f>
        <v>0.73714086751985652</v>
      </c>
      <c r="BQ45" s="118">
        <f>0.0526*BL45*Observaciones!$F44^1.218</f>
        <v>0</v>
      </c>
      <c r="BR45" s="118">
        <f>BQ45*Constantes!$F$40</f>
        <v>0</v>
      </c>
      <c r="BS45" s="118">
        <f t="shared" si="6"/>
        <v>0</v>
      </c>
      <c r="BT45" s="15"/>
      <c r="BU45" s="72">
        <v>39</v>
      </c>
      <c r="BV45" s="73">
        <f>0.0526*Observaciones!$F44^2.218</f>
        <v>0</v>
      </c>
      <c r="BW45" s="73">
        <f>IF(Observaciones!$F44&gt;0.05*$CA$7,((Observaciones!$F44-0.05*$CA$7)^2)/(Observaciones!$F44+0.95*$CA$7),0)</f>
        <v>0</v>
      </c>
      <c r="BX45" s="73">
        <f>0.0526*BW45*Observaciones!$F44^1.218</f>
        <v>0</v>
      </c>
      <c r="BY45" s="27"/>
      <c r="BZ45" s="27"/>
      <c r="CA45" s="101"/>
      <c r="CB45" s="36"/>
    </row>
    <row r="46" spans="2:80" s="2" customFormat="1" ht="14.5" x14ac:dyDescent="0.35">
      <c r="B46" s="35"/>
      <c r="C46" s="72">
        <v>40</v>
      </c>
      <c r="D46" s="145">
        <f>ETo!$I45*((1-Constantes!$D$19)*ETo!$K45+ETo!$L45)</f>
        <v>1.9897889099296424</v>
      </c>
      <c r="E46" s="73">
        <f>MIN(D46*Constantes!$D$17,0.8*(H45+Observaciones!$F45-F46-G46-Constantes!$D$14))</f>
        <v>1.240738086020444</v>
      </c>
      <c r="F46" s="73">
        <f>IF(Observaciones!$F45&gt;0.05*Constantes!$D$18,((Observaciones!$F45-0.05*Constantes!$D$18)^2)/(Observaciones!$F45+0.95*Constantes!$D$18),0)</f>
        <v>0.20737688761625953</v>
      </c>
      <c r="G46" s="73">
        <f>MAX(0,H45+Observaciones!$F45-F46-Constantes!$D$13)</f>
        <v>2.9010593090445269</v>
      </c>
      <c r="H46" s="73">
        <f>H45+Observaciones!$F45-F46-E46-G46-I45</f>
        <v>47.26408791034897</v>
      </c>
      <c r="I46" s="73">
        <f>MAX(0,(H46-Constantes!$D$14)*(1-EXP(-Constantes!$D$22)))</f>
        <v>0.28930715806430207</v>
      </c>
      <c r="J46" s="73">
        <f t="shared" si="0"/>
        <v>132.99549321034104</v>
      </c>
      <c r="K46" s="73">
        <f>MAX(0,(J46-Constantes!$D$13)*(1-EXP(-Constantes!$D$23)))</f>
        <v>0.5819261287595896</v>
      </c>
      <c r="L46" s="73">
        <f t="shared" si="1"/>
        <v>1.0786101744401511</v>
      </c>
      <c r="M46" s="73">
        <f>0.0526*F46*Observaciones!$F45^1.218</f>
        <v>0.13314268854027966</v>
      </c>
      <c r="N46" s="73">
        <f>M46*Constantes!$D$40</f>
        <v>6.219108365844645E-4</v>
      </c>
      <c r="O46" s="73">
        <f t="shared" si="2"/>
        <v>57.658536079289739</v>
      </c>
      <c r="P46" s="15"/>
      <c r="Q46" s="117">
        <v>40</v>
      </c>
      <c r="R46" s="145">
        <f>ETo!$I45*((1-Constantes!$E$19)*ETo!$K45+ETo!$L45)</f>
        <v>1.992011932488565</v>
      </c>
      <c r="S46" s="118">
        <f>MIN(R46*Constantes!$E$17,0.8*(V45+Observaciones!$F45-T46-U46-Constantes!$D$14))</f>
        <v>1.2493911569116452</v>
      </c>
      <c r="T46" s="118">
        <f>IF(Observaciones!$F45&gt;0.05*Constantes!$E$18,((Observaciones!$F45-0.05*Constantes!$E$18)^2)/(Observaciones!$F45+0.95*Constantes!$E$18),0)</f>
        <v>0.19399649723373311</v>
      </c>
      <c r="U46" s="118">
        <f>MAX(0,V45+Observaciones!$F45-T46-Constantes!$D$13)</f>
        <v>2.8880842844793833</v>
      </c>
      <c r="V46" s="118">
        <f>V45+Observaciones!$F45-T46-S46-U46-W45</f>
        <v>47.255797682243553</v>
      </c>
      <c r="W46" s="118">
        <f>MAX(0,(V46-Constantes!$D$14)*(1-EXP(-Constantes!$D$22)))</f>
        <v>0.28919302404415737</v>
      </c>
      <c r="X46" s="116">
        <f>X45+(Entradas!$E$23*U46-Y45)/(800*Entradas!$D$46)</f>
        <v>0</v>
      </c>
      <c r="Y46" s="116">
        <f>8000*Entradas!$D$47*X46/Constantes!$E$34</f>
        <v>0</v>
      </c>
      <c r="Z46" s="116">
        <f>T46*Escenarios!$E$10/Escenarios!$E$9</f>
        <v>1.745968475103598</v>
      </c>
      <c r="AA46" s="116">
        <f>Y46*Escenarios!$E$10/Escenarios!$E$9</f>
        <v>0</v>
      </c>
      <c r="AB46" s="116">
        <f>Observaciones!$I45</f>
        <v>0</v>
      </c>
      <c r="AC46" s="116">
        <f>MAX(0,Constantes!$E$29/((AH45+Z46+AA46+AB46+Observaciones!$F45)^2)+Entradas!$E$17)</f>
        <v>2.63339559086329</v>
      </c>
      <c r="AD46" s="145">
        <f>IF(ETo!$D45&gt;0,ETo!$I45*((1-Entradas!$E$21)*ETo!$K45+ETo!$L45),0)</f>
        <v>1.9030910301316595</v>
      </c>
      <c r="AE46" s="116">
        <f>MIN(AD46*1,0.8*(AH45+Z46+AA46+AB46+Observaciones!$F45-AC46-Constantes!$E$28))</f>
        <v>1.9030910301316595</v>
      </c>
      <c r="AF46" s="116">
        <f>Observaciones!$J45</f>
        <v>0</v>
      </c>
      <c r="AG46" s="116">
        <f>MAX(0,AH45+Z46+AA46+AB46+Observaciones!$F45-AC46-AE46-AF46-Constantes!$E$26)</f>
        <v>0</v>
      </c>
      <c r="AH46" s="116">
        <f>AH45+Z46+AA46+AB46+Observaciones!$F45-AC46-AE46-AF46-AG46</f>
        <v>162.8104055822123</v>
      </c>
      <c r="AI46" s="116">
        <f>(Escenarios!$E$10*S46+Escenarios!$E$9*AE46)/(Escenarios!$E$11)</f>
        <v>1.3147611442336467</v>
      </c>
      <c r="AJ46" s="116">
        <f>(Escenarios!$E$9*AG46)/(Escenarios!$E$11)</f>
        <v>0</v>
      </c>
      <c r="AK46" s="116">
        <f>(Escenarios!$E$10*U46+Escenarios!$E$9*AC46)/(Escenarios!$E$11)</f>
        <v>2.8626154151177743</v>
      </c>
      <c r="AL46" s="118">
        <f t="shared" si="3"/>
        <v>131.74440437084877</v>
      </c>
      <c r="AM46" s="118">
        <f>MAX(0,(AL46-Constantes!$D$13)*(1-EXP(-Constantes!$D$23)))</f>
        <v>0.57328422689212333</v>
      </c>
      <c r="AN46" s="118">
        <f>AJ46+W46*Escenarios!$E$10/Escenarios!$E$11+AM46</f>
        <v>0.83355794853186493</v>
      </c>
      <c r="AO46" s="118">
        <f>0.0526*AJ46*Observaciones!$F45^1.218</f>
        <v>0</v>
      </c>
      <c r="AP46" s="118">
        <f>AO46*Constantes!$E$40</f>
        <v>0</v>
      </c>
      <c r="AQ46" s="118">
        <f t="shared" si="4"/>
        <v>0</v>
      </c>
      <c r="AR46" s="15"/>
      <c r="AS46" s="72">
        <v>40</v>
      </c>
      <c r="AT46" s="145">
        <f>ETo!$I45*((1-Constantes!$F$19)*ETo!$K45+ETo!$L45)</f>
        <v>1.9864543760912583</v>
      </c>
      <c r="AU46" s="118">
        <f>MIN(AT46*Constantes!$F$17,0.8*(AX45+Observaciones!$F45-AV46-AW46-Constantes!$D$14))</f>
        <v>1.2278678433706978</v>
      </c>
      <c r="AV46" s="118">
        <f>IF(Observaciones!$F45&gt;0.05*Constantes!$F$18,((Observaciones!$F45-0.05*Constantes!$F$18)^2)/(Observaciones!$F45+0.95*Constantes!$F$18),0)</f>
        <v>0.20900373864530006</v>
      </c>
      <c r="AW46" s="118">
        <f>MAX(0,AX45+Observaciones!$F45-AV46-Constantes!$D$13)</f>
        <v>2.9386324913098107</v>
      </c>
      <c r="AX46" s="118">
        <f>AX45+Observaciones!$F45-AV46-AU46-AW46-AY45</f>
        <v>47.276418474556486</v>
      </c>
      <c r="AY46" s="118">
        <f>MAX(0,(AX46-Constantes!$D$14)*(1-EXP(-Constantes!$D$22)))</f>
        <v>0.28947691658551056</v>
      </c>
      <c r="AZ46" s="116">
        <f>AZ45+(Entradas!$F$23*AW46-BA45)/(800*Entradas!$D$46)</f>
        <v>0</v>
      </c>
      <c r="BA46" s="116">
        <f>8000*Entradas!$D$47*AZ46/Constantes!$F$34</f>
        <v>0</v>
      </c>
      <c r="BB46" s="116">
        <f>AV46*Escenarios!$F$10/Escenarios!$F$9</f>
        <v>0.83601495458120012</v>
      </c>
      <c r="BC46" s="116">
        <f>BA46*Escenarios!$F$10/Escenarios!$F$9</f>
        <v>0</v>
      </c>
      <c r="BD46" s="116">
        <f>Observaciones!$I45</f>
        <v>0</v>
      </c>
      <c r="BE46" s="116">
        <f>MAX(0,Constantes!$F$29/((BJ45+BB46+BC46+BD46+Observaciones!$F45)^2)+Entradas!$F$17)</f>
        <v>2.3460073423787393</v>
      </c>
      <c r="BF46" s="145">
        <f>IF(ETo!$D45&gt;0,ETo!$I45*((1-Entradas!$F$21)*ETo!$K45+ETo!$L45),0)</f>
        <v>1.9030910301316595</v>
      </c>
      <c r="BG46" s="116">
        <f>MIN(BF46*1,0.8*(BJ45+BB46+BC46+BD46+Observaciones!$F45-BE46-Constantes!$F$28))</f>
        <v>1.9030910301316595</v>
      </c>
      <c r="BH46" s="116">
        <f>Observaciones!$J45</f>
        <v>0</v>
      </c>
      <c r="BI46" s="116">
        <f>MAX(0,BJ45+BB46+BC46+BD46+Observaciones!$F45-BE46-BG46-BH46-Constantes!$F$26)</f>
        <v>0</v>
      </c>
      <c r="BJ46" s="116">
        <f>BJ45+BB46+BC46+BD46+Observaciones!$F45-BE46-BG46-BH46-BI46</f>
        <v>121.04483899623857</v>
      </c>
      <c r="BK46" s="116">
        <f>(Escenarios!$F$10*AU46+Escenarios!$F$9*BG46)/(Escenarios!$F$11)</f>
        <v>1.3629124807228903</v>
      </c>
      <c r="BL46" s="116">
        <f>(Escenarios!$F$9*BI46)/(Escenarios!$F$11)</f>
        <v>0</v>
      </c>
      <c r="BM46" s="116">
        <f>(Escenarios!$F$10*AW46+Escenarios!$F$9*BE46)/(Escenarios!$F$11)</f>
        <v>2.8201074615235964</v>
      </c>
      <c r="BN46" s="118">
        <f t="shared" si="5"/>
        <v>129.28788929812058</v>
      </c>
      <c r="BO46" s="118">
        <f>MAX(0,(BN46-Constantes!$D$13)*(1-EXP(-Constantes!$D$23)))</f>
        <v>0.55631583781826321</v>
      </c>
      <c r="BP46" s="118">
        <f>BL46+AY46*Escenarios!$F$10/Escenarios!$F$11+BO46</f>
        <v>0.78789737108667168</v>
      </c>
      <c r="BQ46" s="118">
        <f>0.0526*BL46*Observaciones!$F45^1.218</f>
        <v>0</v>
      </c>
      <c r="BR46" s="118">
        <f>BQ46*Constantes!$F$40</f>
        <v>0</v>
      </c>
      <c r="BS46" s="118">
        <f t="shared" si="6"/>
        <v>0</v>
      </c>
      <c r="BT46" s="15"/>
      <c r="BU46" s="72">
        <v>40</v>
      </c>
      <c r="BV46" s="73">
        <f>0.0526*Observaciones!$F45^2.218</f>
        <v>5.0078530088458884</v>
      </c>
      <c r="BW46" s="73">
        <f>IF(Observaciones!$F45&gt;0.05*$CA$7,((Observaciones!$F45-0.05*$CA$7)^2)/(Observaciones!$F45+0.95*$CA$7),0)</f>
        <v>0.90463682046596672</v>
      </c>
      <c r="BX46" s="73">
        <f>0.0526*BW46*Observaciones!$F45^1.218</f>
        <v>0.58080618247221427</v>
      </c>
      <c r="BY46" s="27"/>
      <c r="BZ46" s="27"/>
      <c r="CA46" s="101"/>
      <c r="CB46" s="36"/>
    </row>
    <row r="47" spans="2:80" s="2" customFormat="1" ht="14.5" x14ac:dyDescent="0.35">
      <c r="B47" s="35"/>
      <c r="C47" s="72">
        <v>41</v>
      </c>
      <c r="D47" s="145">
        <f>ETo!$I46*((1-Constantes!$D$19)*ETo!$K46+ETo!$L46)</f>
        <v>2.0197635043769653</v>
      </c>
      <c r="E47" s="73">
        <f>MIN(D47*Constantes!$D$17,0.8*(H46+Observaciones!$F46-F47-G47-Constantes!$D$14))</f>
        <v>1.2594288228911834</v>
      </c>
      <c r="F47" s="73">
        <f>IF(Observaciones!$F46&gt;0.05*Constantes!$D$18,((Observaciones!$F46-0.05*Constantes!$D$18)^2)/(Observaciones!$F46+0.95*Constantes!$D$18),0)</f>
        <v>2.1011873106818086</v>
      </c>
      <c r="G47" s="73">
        <f>MAX(0,H46+Observaciones!$F46-F47-Constantes!$D$13)</f>
        <v>13.812900599667159</v>
      </c>
      <c r="H47" s="73">
        <f>H46+Observaciones!$F46-F47-E47-G47-I46</f>
        <v>47.201264019044515</v>
      </c>
      <c r="I47" s="73">
        <f>MAX(0,(H47-Constantes!$D$14)*(1-EXP(-Constantes!$D$22)))</f>
        <v>0.28844224298783655</v>
      </c>
      <c r="J47" s="73">
        <f t="shared" si="0"/>
        <v>146.22646768124861</v>
      </c>
      <c r="K47" s="73">
        <f>MAX(0,(J47-Constantes!$D$13)*(1-EXP(-Constantes!$D$23)))</f>
        <v>0.67331914528984471</v>
      </c>
      <c r="L47" s="73">
        <f t="shared" si="1"/>
        <v>3.0629486989594898</v>
      </c>
      <c r="M47" s="73">
        <f>0.0526*F47*Observaciones!$F46^1.218</f>
        <v>3.5845900746885766</v>
      </c>
      <c r="N47" s="73">
        <f>M47*Constantes!$D$40</f>
        <v>1.6743656272852805E-2</v>
      </c>
      <c r="O47" s="73">
        <f t="shared" si="2"/>
        <v>546.65154132489283</v>
      </c>
      <c r="P47" s="15"/>
      <c r="Q47" s="117">
        <v>41</v>
      </c>
      <c r="R47" s="145">
        <f>ETo!$I46*((1-Constantes!$E$19)*ETo!$K46+ETo!$L46)</f>
        <v>2.0220211869813856</v>
      </c>
      <c r="S47" s="118">
        <f>MIN(R47*Constantes!$E$17,0.8*(V46+Observaciones!$F46-T47-U47-Constantes!$D$14))</f>
        <v>1.2682129805048412</v>
      </c>
      <c r="T47" s="118">
        <f>IF(Observaciones!$F46&gt;0.05*Constantes!$E$18,((Observaciones!$F46-0.05*Constantes!$E$18)^2)/(Observaciones!$F46+0.95*Constantes!$E$18),0)</f>
        <v>2.0339945892382323</v>
      </c>
      <c r="U47" s="118">
        <f>MAX(0,V46+Observaciones!$F46-T47-Constantes!$D$13)</f>
        <v>13.871803093005326</v>
      </c>
      <c r="V47" s="118">
        <f>V46+Observaciones!$F46-T47-S47-U47-W46</f>
        <v>47.192593995450999</v>
      </c>
      <c r="W47" s="118">
        <f>MAX(0,(V47-Constantes!$D$14)*(1-EXP(-Constantes!$D$22)))</f>
        <v>0.28832288021097507</v>
      </c>
      <c r="X47" s="116">
        <f>X46+(Entradas!$E$23*U47-Y46)/(800*Entradas!$D$46)</f>
        <v>0</v>
      </c>
      <c r="Y47" s="116">
        <f>8000*Entradas!$D$47*X47/Constantes!$E$34</f>
        <v>0</v>
      </c>
      <c r="Z47" s="116">
        <f>T47*Escenarios!$E$10/Escenarios!$E$9</f>
        <v>18.305951303144091</v>
      </c>
      <c r="AA47" s="116">
        <f>Y47*Escenarios!$E$10/Escenarios!$E$9</f>
        <v>0</v>
      </c>
      <c r="AB47" s="116">
        <f>Observaciones!$I46</f>
        <v>0</v>
      </c>
      <c r="AC47" s="116">
        <f>MAX(0,Constantes!$E$29/((AH46+Z47+AA47+AB47+Observaciones!$F46)^2)+Entradas!$E$17)</f>
        <v>2.7394804053446475</v>
      </c>
      <c r="AD47" s="145">
        <f>IF(ETo!$D46&gt;0,ETo!$I46*((1-Entradas!$E$21)*ETo!$K46+ETo!$L46),0)</f>
        <v>1.9317138828045592</v>
      </c>
      <c r="AE47" s="116">
        <f>MIN(AD47*1,0.8*(AH46+Z47+AA47+AB47+Observaciones!$F46-AC47-Constantes!$E$28))</f>
        <v>1.9317138828045592</v>
      </c>
      <c r="AF47" s="116">
        <f>Observaciones!$J46</f>
        <v>0</v>
      </c>
      <c r="AG47" s="116">
        <f>MAX(0,AH46+Z47+AA47+AB47+Observaciones!$F46-AC47-AE47-AF47-Constantes!$E$26)</f>
        <v>0</v>
      </c>
      <c r="AH47" s="116">
        <f>AH46+Z47+AA47+AB47+Observaciones!$F46-AC47-AE47-AF47-AG47</f>
        <v>193.84516259720721</v>
      </c>
      <c r="AI47" s="116">
        <f>(Escenarios!$E$10*S47+Escenarios!$E$9*AE47)/(Escenarios!$E$11)</f>
        <v>1.3345630707348131</v>
      </c>
      <c r="AJ47" s="116">
        <f>(Escenarios!$E$9*AG47)/(Escenarios!$E$11)</f>
        <v>0</v>
      </c>
      <c r="AK47" s="116">
        <f>(Escenarios!$E$10*U47+Escenarios!$E$9*AC47)/(Escenarios!$E$11)</f>
        <v>12.758570824239259</v>
      </c>
      <c r="AL47" s="118">
        <f t="shared" si="3"/>
        <v>143.9296909681959</v>
      </c>
      <c r="AM47" s="118">
        <f>MAX(0,(AL47-Constantes!$D$13)*(1-EXP(-Constantes!$D$23)))</f>
        <v>0.65745414966432358</v>
      </c>
      <c r="AN47" s="118">
        <f>AJ47+W47*Escenarios!$E$10/Escenarios!$E$11+AM47</f>
        <v>0.91694474185420116</v>
      </c>
      <c r="AO47" s="118">
        <f>0.0526*AJ47*Observaciones!$F46^1.218</f>
        <v>0</v>
      </c>
      <c r="AP47" s="118">
        <f>AO47*Constantes!$E$40</f>
        <v>0</v>
      </c>
      <c r="AQ47" s="118">
        <f t="shared" si="4"/>
        <v>0</v>
      </c>
      <c r="AR47" s="15"/>
      <c r="AS47" s="72">
        <v>41</v>
      </c>
      <c r="AT47" s="145">
        <f>ETo!$I46*((1-Constantes!$F$19)*ETo!$K46+ETo!$L46)</f>
        <v>2.0163769804703335</v>
      </c>
      <c r="AU47" s="118">
        <f>MIN(AT47*Constantes!$F$17,0.8*(AX46+Observaciones!$F46-AV47-AW47-Constantes!$D$14))</f>
        <v>1.2463636135978826</v>
      </c>
      <c r="AV47" s="118">
        <f>IF(Observaciones!$F46&gt;0.05*Constantes!$F$18,((Observaciones!$F46-0.05*Constantes!$F$18)^2)/(Observaciones!$F46+0.95*Constantes!$F$18),0)</f>
        <v>2.109279624406089</v>
      </c>
      <c r="AW47" s="118">
        <f>MAX(0,AX46+Observaciones!$F46-AV47-Constantes!$D$13)</f>
        <v>13.817138850150393</v>
      </c>
      <c r="AX47" s="118">
        <f>AX46+Observaciones!$F46-AV47-AU47-AW47-AY46</f>
        <v>47.2141594698166</v>
      </c>
      <c r="AY47" s="118">
        <f>MAX(0,(AX47-Constantes!$D$14)*(1-EXP(-Constantes!$D$22)))</f>
        <v>0.2886197784693072</v>
      </c>
      <c r="AZ47" s="116">
        <f>AZ46+(Entradas!$F$23*AW47-BA46)/(800*Entradas!$D$46)</f>
        <v>0</v>
      </c>
      <c r="BA47" s="116">
        <f>8000*Entradas!$D$47*AZ47/Constantes!$F$34</f>
        <v>0</v>
      </c>
      <c r="BB47" s="116">
        <f>AV47*Escenarios!$F$10/Escenarios!$F$9</f>
        <v>8.4371184976243558</v>
      </c>
      <c r="BC47" s="116">
        <f>BA47*Escenarios!$F$10/Escenarios!$F$9</f>
        <v>0</v>
      </c>
      <c r="BD47" s="116">
        <f>Observaciones!$I46</f>
        <v>0</v>
      </c>
      <c r="BE47" s="116">
        <f>MAX(0,Constantes!$F$29/((BJ46+BB47+BC47+BD47+Observaciones!$F46)^2)+Entradas!$F$17)</f>
        <v>2.5241215006268733</v>
      </c>
      <c r="BF47" s="145">
        <f>IF(ETo!$D46&gt;0,ETo!$I46*((1-Entradas!$F$21)*ETo!$K46+ETo!$L46),0)</f>
        <v>1.9317138828045592</v>
      </c>
      <c r="BG47" s="116">
        <f>MIN(BF47*1,0.8*(BJ46+BB47+BC47+BD47+Observaciones!$F46-BE47-Constantes!$F$28))</f>
        <v>1.9317138828045592</v>
      </c>
      <c r="BH47" s="116">
        <f>Observaciones!$J46</f>
        <v>0</v>
      </c>
      <c r="BI47" s="116">
        <f>MAX(0,BJ46+BB47+BC47+BD47+Observaciones!$F46-BE47-BG47-BH47-Constantes!$F$26)</f>
        <v>0</v>
      </c>
      <c r="BJ47" s="116">
        <f>BJ46+BB47+BC47+BD47+Observaciones!$F46-BE47-BG47-BH47-BI47</f>
        <v>142.42612211043149</v>
      </c>
      <c r="BK47" s="116">
        <f>(Escenarios!$F$10*AU47+Escenarios!$F$9*BG47)/(Escenarios!$F$11)</f>
        <v>1.3834336674392178</v>
      </c>
      <c r="BL47" s="116">
        <f>(Escenarios!$F$9*BI47)/(Escenarios!$F$11)</f>
        <v>0</v>
      </c>
      <c r="BM47" s="116">
        <f>(Escenarios!$F$10*AW47+Escenarios!$F$9*BE47)/(Escenarios!$F$11)</f>
        <v>11.55853538024569</v>
      </c>
      <c r="BN47" s="118">
        <f t="shared" si="5"/>
        <v>140.29010884054802</v>
      </c>
      <c r="BO47" s="118">
        <f>MAX(0,(BN47-Constantes!$D$13)*(1-EXP(-Constantes!$D$23)))</f>
        <v>0.63231371951031334</v>
      </c>
      <c r="BP47" s="118">
        <f>BL47+AY47*Escenarios!$F$10/Escenarios!$F$11+BO47</f>
        <v>0.86320954228575908</v>
      </c>
      <c r="BQ47" s="118">
        <f>0.0526*BL47*Observaciones!$F46^1.218</f>
        <v>0</v>
      </c>
      <c r="BR47" s="118">
        <f>BQ47*Constantes!$F$40</f>
        <v>0</v>
      </c>
      <c r="BS47" s="118">
        <f t="shared" si="6"/>
        <v>0</v>
      </c>
      <c r="BT47" s="15"/>
      <c r="BU47" s="72">
        <v>41</v>
      </c>
      <c r="BV47" s="73">
        <f>0.0526*Observaciones!$F46^2.218</f>
        <v>29.684106211046146</v>
      </c>
      <c r="BW47" s="73">
        <f>IF(Observaciones!$F46&gt;0.05*$CA$7,((Observaciones!$F46-0.05*$CA$7)^2)/(Observaciones!$F46+0.95*$CA$7),0)</f>
        <v>4.8801140984252953</v>
      </c>
      <c r="BX47" s="73">
        <f>0.0526*BW47*Observaciones!$F46^1.218</f>
        <v>8.3253922540046101</v>
      </c>
      <c r="BY47" s="27"/>
      <c r="BZ47" s="27"/>
      <c r="CA47" s="101"/>
      <c r="CB47" s="36"/>
    </row>
    <row r="48" spans="2:80" s="2" customFormat="1" ht="14.5" x14ac:dyDescent="0.35">
      <c r="B48" s="35"/>
      <c r="C48" s="72">
        <v>42</v>
      </c>
      <c r="D48" s="145">
        <f>ETo!$I47*((1-Constantes!$D$19)*ETo!$K47+ETo!$L47)</f>
        <v>1.9806498082645223</v>
      </c>
      <c r="E48" s="73">
        <f>MIN(D48*Constantes!$D$17,0.8*(H47+Observaciones!$F47-F48-G48-Constantes!$D$14))</f>
        <v>1.2350393752419584</v>
      </c>
      <c r="F48" s="73">
        <f>IF(Observaciones!$F47&gt;0.05*Constantes!$D$18,((Observaciones!$F47-0.05*Constantes!$D$18)^2)/(Observaciones!$F47+0.95*Constantes!$D$18),0)</f>
        <v>0</v>
      </c>
      <c r="G48" s="73">
        <f>MAX(0,H47+Observaciones!$F47-F48-Constantes!$D$13)</f>
        <v>0</v>
      </c>
      <c r="H48" s="73">
        <f>H47+Observaciones!$F47-F48-E48-G48-I47</f>
        <v>45.677782400814721</v>
      </c>
      <c r="I48" s="73">
        <f>MAX(0,(H48-Constantes!$D$14)*(1-EXP(-Constantes!$D$22)))</f>
        <v>0.26746802135073167</v>
      </c>
      <c r="J48" s="73">
        <f t="shared" si="0"/>
        <v>145.55314853595877</v>
      </c>
      <c r="K48" s="73">
        <f>MAX(0,(J48-Constantes!$D$13)*(1-EXP(-Constantes!$D$23)))</f>
        <v>0.6686681902214241</v>
      </c>
      <c r="L48" s="73">
        <f t="shared" si="1"/>
        <v>0.93613621157215576</v>
      </c>
      <c r="M48" s="73">
        <f>0.0526*F48*Observaciones!$F47^1.218</f>
        <v>0</v>
      </c>
      <c r="N48" s="73">
        <f>M48*Constantes!$D$40</f>
        <v>0</v>
      </c>
      <c r="O48" s="73">
        <f t="shared" si="2"/>
        <v>0</v>
      </c>
      <c r="P48" s="15"/>
      <c r="Q48" s="117">
        <v>42</v>
      </c>
      <c r="R48" s="145">
        <f>ETo!$I47*((1-Constantes!$E$19)*ETo!$K47+ETo!$L47)</f>
        <v>1.9828636801787201</v>
      </c>
      <c r="S48" s="118">
        <f>MIN(R48*Constantes!$E$17,0.8*(V47+Observaciones!$F47-T48-U48-Constantes!$D$14))</f>
        <v>1.2436533672173646</v>
      </c>
      <c r="T48" s="118">
        <f>IF(Observaciones!$F47&gt;0.05*Constantes!$E$18,((Observaciones!$F47-0.05*Constantes!$E$18)^2)/(Observaciones!$F47+0.95*Constantes!$E$18),0)</f>
        <v>0</v>
      </c>
      <c r="U48" s="118">
        <f>MAX(0,V47+Observaciones!$F47-T48-Constantes!$D$13)</f>
        <v>0</v>
      </c>
      <c r="V48" s="118">
        <f>V47+Observaciones!$F47-T48-S48-U48-W47</f>
        <v>45.660617748022659</v>
      </c>
      <c r="W48" s="118">
        <f>MAX(0,(V48-Constantes!$D$14)*(1-EXP(-Constantes!$D$22)))</f>
        <v>0.2672317105034745</v>
      </c>
      <c r="X48" s="116">
        <f>X47+(Entradas!$E$23*U48-Y47)/(800*Entradas!$D$46)</f>
        <v>0</v>
      </c>
      <c r="Y48" s="116">
        <f>8000*Entradas!$D$47*X48/Constantes!$E$34</f>
        <v>0</v>
      </c>
      <c r="Z48" s="116">
        <f>T48*Escenarios!$E$10/Escenarios!$E$9</f>
        <v>0</v>
      </c>
      <c r="AA48" s="116">
        <f>Y48*Escenarios!$E$10/Escenarios!$E$9</f>
        <v>0</v>
      </c>
      <c r="AB48" s="116">
        <f>Observaciones!$I47</f>
        <v>0</v>
      </c>
      <c r="AC48" s="116">
        <f>MAX(0,Constantes!$E$29/((AH47+Z48+AA48+AB48+Observaciones!$F47)^2)+Entradas!$E$17)</f>
        <v>2.7267733536305103</v>
      </c>
      <c r="AD48" s="145">
        <f>IF(ETo!$D47&gt;0,ETo!$I47*((1-Entradas!$E$21)*ETo!$K47+ETo!$L47),0)</f>
        <v>1.8943088036108078</v>
      </c>
      <c r="AE48" s="116">
        <f>MIN(AD48*1,0.8*(AH47+Z48+AA48+AB48+Observaciones!$F47-AC48-Constantes!$E$28))</f>
        <v>1.8943088036108078</v>
      </c>
      <c r="AF48" s="116">
        <f>Observaciones!$J47</f>
        <v>0</v>
      </c>
      <c r="AG48" s="116">
        <f>MAX(0,AH47+Z48+AA48+AB48+Observaciones!$F47-AC48-AE48-AF48-Constantes!$E$26)</f>
        <v>0</v>
      </c>
      <c r="AH48" s="116">
        <f>AH47+Z48+AA48+AB48+Observaciones!$F47-AC48-AE48-AF48-AG48</f>
        <v>189.22408043996589</v>
      </c>
      <c r="AI48" s="116">
        <f>(Escenarios!$E$10*S48+Escenarios!$E$9*AE48)/(Escenarios!$E$11)</f>
        <v>1.3087189108567088</v>
      </c>
      <c r="AJ48" s="116">
        <f>(Escenarios!$E$9*AG48)/(Escenarios!$E$11)</f>
        <v>0</v>
      </c>
      <c r="AK48" s="116">
        <f>(Escenarios!$E$10*U48+Escenarios!$E$9*AC48)/(Escenarios!$E$11)</f>
        <v>0.272677335363051</v>
      </c>
      <c r="AL48" s="118">
        <f t="shared" si="3"/>
        <v>143.54491415389464</v>
      </c>
      <c r="AM48" s="118">
        <f>MAX(0,(AL48-Constantes!$D$13)*(1-EXP(-Constantes!$D$23)))</f>
        <v>0.65479630206381478</v>
      </c>
      <c r="AN48" s="118">
        <f>AJ48+W48*Escenarios!$E$10/Escenarios!$E$11+AM48</f>
        <v>0.89530484151694179</v>
      </c>
      <c r="AO48" s="118">
        <f>0.0526*AJ48*Observaciones!$F47^1.218</f>
        <v>0</v>
      </c>
      <c r="AP48" s="118">
        <f>AO48*Constantes!$E$40</f>
        <v>0</v>
      </c>
      <c r="AQ48" s="118">
        <f t="shared" si="4"/>
        <v>0</v>
      </c>
      <c r="AR48" s="15"/>
      <c r="AS48" s="72">
        <v>42</v>
      </c>
      <c r="AT48" s="145">
        <f>ETo!$I47*((1-Constantes!$F$19)*ETo!$K47+ETo!$L47)</f>
        <v>1.9773290003932251</v>
      </c>
      <c r="AU48" s="118">
        <f>MIN(AT48*Constantes!$F$17,0.8*(AX47+Observaciones!$F47-AV48-AW48-Constantes!$D$14))</f>
        <v>1.222227263092011</v>
      </c>
      <c r="AV48" s="118">
        <f>IF(Observaciones!$F47&gt;0.05*Constantes!$F$18,((Observaciones!$F47-0.05*Constantes!$F$18)^2)/(Observaciones!$F47+0.95*Constantes!$F$18),0)</f>
        <v>0</v>
      </c>
      <c r="AW48" s="118">
        <f>MAX(0,AX47+Observaciones!$F47-AV48-Constantes!$D$13)</f>
        <v>0</v>
      </c>
      <c r="AX48" s="118">
        <f>AX47+Observaciones!$F47-AV48-AU48-AW48-AY47</f>
        <v>45.703312428255288</v>
      </c>
      <c r="AY48" s="118">
        <f>MAX(0,(AX48-Constantes!$D$14)*(1-EXP(-Constantes!$D$22)))</f>
        <v>0.26781950078279859</v>
      </c>
      <c r="AZ48" s="116">
        <f>AZ47+(Entradas!$F$23*AW48-BA47)/(800*Entradas!$D$46)</f>
        <v>0</v>
      </c>
      <c r="BA48" s="116">
        <f>8000*Entradas!$D$47*AZ48/Constantes!$F$34</f>
        <v>0</v>
      </c>
      <c r="BB48" s="116">
        <f>AV48*Escenarios!$F$10/Escenarios!$F$9</f>
        <v>0</v>
      </c>
      <c r="BC48" s="116">
        <f>BA48*Escenarios!$F$10/Escenarios!$F$9</f>
        <v>0</v>
      </c>
      <c r="BD48" s="116">
        <f>Observaciones!$I47</f>
        <v>0</v>
      </c>
      <c r="BE48" s="116">
        <f>MAX(0,Constantes!$F$29/((BJ47+BB48+BC48+BD48+Observaciones!$F47)^2)+Entradas!$F$17)</f>
        <v>2.4938797808892912</v>
      </c>
      <c r="BF48" s="145">
        <f>IF(ETo!$D47&gt;0,ETo!$I47*((1-Entradas!$F$21)*ETo!$K47+ETo!$L47),0)</f>
        <v>1.8943088036108078</v>
      </c>
      <c r="BG48" s="116">
        <f>MIN(BF48*1,0.8*(BJ47+BB48+BC48+BD48+Observaciones!$F47-BE48-Constantes!$F$28))</f>
        <v>1.8943088036108078</v>
      </c>
      <c r="BH48" s="116">
        <f>Observaciones!$J47</f>
        <v>0</v>
      </c>
      <c r="BI48" s="116">
        <f>MAX(0,BJ47+BB48+BC48+BD48+Observaciones!$F47-BE48-BG48-BH48-Constantes!$F$26)</f>
        <v>0</v>
      </c>
      <c r="BJ48" s="116">
        <f>BJ47+BB48+BC48+BD48+Observaciones!$F47-BE48-BG48-BH48-BI48</f>
        <v>138.03793352593138</v>
      </c>
      <c r="BK48" s="116">
        <f>(Escenarios!$F$10*AU48+Escenarios!$F$9*BG48)/(Escenarios!$F$11)</f>
        <v>1.3566435711957703</v>
      </c>
      <c r="BL48" s="116">
        <f>(Escenarios!$F$9*BI48)/(Escenarios!$F$11)</f>
        <v>0</v>
      </c>
      <c r="BM48" s="116">
        <f>(Escenarios!$F$10*AW48+Escenarios!$F$9*BE48)/(Escenarios!$F$11)</f>
        <v>0.49877595617785819</v>
      </c>
      <c r="BN48" s="118">
        <f t="shared" si="5"/>
        <v>140.15657107721557</v>
      </c>
      <c r="BO48" s="118">
        <f>MAX(0,(BN48-Constantes!$D$13)*(1-EXP(-Constantes!$D$23)))</f>
        <v>0.63139130680076649</v>
      </c>
      <c r="BP48" s="118">
        <f>BL48+AY48*Escenarios!$F$10/Escenarios!$F$11+BO48</f>
        <v>0.84564690742700543</v>
      </c>
      <c r="BQ48" s="118">
        <f>0.0526*BL48*Observaciones!$F47^1.218</f>
        <v>0</v>
      </c>
      <c r="BR48" s="118">
        <f>BQ48*Constantes!$F$40</f>
        <v>0</v>
      </c>
      <c r="BS48" s="118">
        <f t="shared" si="6"/>
        <v>0</v>
      </c>
      <c r="BT48" s="15"/>
      <c r="BU48" s="72">
        <v>42</v>
      </c>
      <c r="BV48" s="73">
        <f>0.0526*Observaciones!$F47^2.218</f>
        <v>0</v>
      </c>
      <c r="BW48" s="73">
        <f>IF(Observaciones!$F47&gt;0.05*$CA$7,((Observaciones!$F47-0.05*$CA$7)^2)/(Observaciones!$F47+0.95*$CA$7),0)</f>
        <v>0</v>
      </c>
      <c r="BX48" s="73">
        <f>0.0526*BW48*Observaciones!$F47^1.218</f>
        <v>0</v>
      </c>
      <c r="BY48" s="27"/>
      <c r="BZ48" s="27"/>
      <c r="CA48" s="101"/>
      <c r="CB48" s="36"/>
    </row>
    <row r="49" spans="2:80" s="2" customFormat="1" ht="14.5" x14ac:dyDescent="0.35">
      <c r="B49" s="35"/>
      <c r="C49" s="72">
        <v>43</v>
      </c>
      <c r="D49" s="145">
        <f>ETo!$I48*((1-Constantes!$D$19)*ETo!$K48+ETo!$L48)</f>
        <v>2.0315526447180714</v>
      </c>
      <c r="E49" s="73">
        <f>MIN(D49*Constantes!$D$17,0.8*(H48+Observaciones!$F48-F49-G49-Constantes!$D$14))</f>
        <v>1.2667799722265005</v>
      </c>
      <c r="F49" s="73">
        <f>IF(Observaciones!$F48&gt;0.05*Constantes!$D$18,((Observaciones!$F48-0.05*Constantes!$D$18)^2)/(Observaciones!$F48+0.95*Constantes!$D$18),0)</f>
        <v>0</v>
      </c>
      <c r="G49" s="73">
        <f>MAX(0,H48+Observaciones!$F48-F49-Constantes!$D$13)</f>
        <v>2.7782400814722052E-2</v>
      </c>
      <c r="H49" s="73">
        <f>H48+Observaciones!$F48-F49-E49-G49-I48</f>
        <v>47.215752006422768</v>
      </c>
      <c r="I49" s="73">
        <f>MAX(0,(H49-Constantes!$D$14)*(1-EXP(-Constantes!$D$22)))</f>
        <v>0.28864170339136946</v>
      </c>
      <c r="J49" s="73">
        <f t="shared" si="0"/>
        <v>144.91226274655207</v>
      </c>
      <c r="K49" s="73">
        <f>MAX(0,(J49-Constantes!$D$13)*(1-EXP(-Constantes!$D$23)))</f>
        <v>0.66424126870675859</v>
      </c>
      <c r="L49" s="73">
        <f t="shared" si="1"/>
        <v>0.952882972098128</v>
      </c>
      <c r="M49" s="73">
        <f>0.0526*F49*Observaciones!$F48^1.218</f>
        <v>0</v>
      </c>
      <c r="N49" s="73">
        <f>M49*Constantes!$D$40</f>
        <v>0</v>
      </c>
      <c r="O49" s="73">
        <f t="shared" si="2"/>
        <v>0</v>
      </c>
      <c r="P49" s="15"/>
      <c r="Q49" s="117">
        <v>43</v>
      </c>
      <c r="R49" s="145">
        <f>ETo!$I48*((1-Constantes!$E$19)*ETo!$K48+ETo!$L48)</f>
        <v>2.0338249574355367</v>
      </c>
      <c r="S49" s="118">
        <f>MIN(R49*Constantes!$E$17,0.8*(V48+Observaciones!$F48-T49-U49-Constantes!$D$14))</f>
        <v>1.2756163128760523</v>
      </c>
      <c r="T49" s="118">
        <f>IF(Observaciones!$F48&gt;0.05*Constantes!$E$18,((Observaciones!$F48-0.05*Constantes!$E$18)^2)/(Observaciones!$F48+0.95*Constantes!$E$18),0)</f>
        <v>0</v>
      </c>
      <c r="U49" s="118">
        <f>MAX(0,V48+Observaciones!$F48-T49-Constantes!$D$13)</f>
        <v>1.0617748022660578E-2</v>
      </c>
      <c r="V49" s="118">
        <f>V48+Observaciones!$F48-T49-S49-U49-W48</f>
        <v>47.207151976620473</v>
      </c>
      <c r="W49" s="118">
        <f>MAX(0,(V49-Constantes!$D$14)*(1-EXP(-Constantes!$D$22)))</f>
        <v>0.28852330423971534</v>
      </c>
      <c r="X49" s="116">
        <f>X48+(Entradas!$E$23*U49-Y48)/(800*Entradas!$D$46)</f>
        <v>0</v>
      </c>
      <c r="Y49" s="116">
        <f>8000*Entradas!$D$47*X49/Constantes!$E$34</f>
        <v>0</v>
      </c>
      <c r="Z49" s="116">
        <f>T49*Escenarios!$E$10/Escenarios!$E$9</f>
        <v>0</v>
      </c>
      <c r="AA49" s="116">
        <f>Y49*Escenarios!$E$10/Escenarios!$E$9</f>
        <v>0</v>
      </c>
      <c r="AB49" s="116">
        <f>Observaciones!$I48</f>
        <v>0</v>
      </c>
      <c r="AC49" s="116">
        <f>MAX(0,Constantes!$E$29/((AH48+Z49+AA49+AB49+Observaciones!$F48)^2)+Entradas!$E$17)</f>
        <v>2.7224343893479213</v>
      </c>
      <c r="AD49" s="145">
        <f>IF(ETo!$D48&gt;0,ETo!$I48*((1-Entradas!$E$21)*ETo!$K48+ETo!$L48),0)</f>
        <v>1.9429324487369195</v>
      </c>
      <c r="AE49" s="116">
        <f>MIN(AD49*1,0.8*(AH48+Z49+AA49+AB49+Observaciones!$F48-AC49-Constantes!$E$28))</f>
        <v>1.9429324487369195</v>
      </c>
      <c r="AF49" s="116">
        <f>Observaciones!$J48</f>
        <v>0</v>
      </c>
      <c r="AG49" s="116">
        <f>MAX(0,AH48+Z49+AA49+AB49+Observaciones!$F48-AC49-AE49-AF49-Constantes!$E$26)</f>
        <v>0</v>
      </c>
      <c r="AH49" s="116">
        <f>AH48+Z49+AA49+AB49+Observaciones!$F48-AC49-AE49-AF49-AG49</f>
        <v>187.65871360188106</v>
      </c>
      <c r="AI49" s="116">
        <f>(Escenarios!$E$10*S49+Escenarios!$E$9*AE49)/(Escenarios!$E$11)</f>
        <v>1.342347926462139</v>
      </c>
      <c r="AJ49" s="116">
        <f>(Escenarios!$E$9*AG49)/(Escenarios!$E$11)</f>
        <v>0</v>
      </c>
      <c r="AK49" s="116">
        <f>(Escenarios!$E$10*U49+Escenarios!$E$9*AC49)/(Escenarios!$E$11)</f>
        <v>0.28179941215518661</v>
      </c>
      <c r="AL49" s="118">
        <f t="shared" si="3"/>
        <v>143.17191726398602</v>
      </c>
      <c r="AM49" s="118">
        <f>MAX(0,(AL49-Constantes!$D$13)*(1-EXP(-Constantes!$D$23)))</f>
        <v>0.65221982434479964</v>
      </c>
      <c r="AN49" s="118">
        <f>AJ49+W49*Escenarios!$E$10/Escenarios!$E$11+AM49</f>
        <v>0.91189079816054341</v>
      </c>
      <c r="AO49" s="118">
        <f>0.0526*AJ49*Observaciones!$F48^1.218</f>
        <v>0</v>
      </c>
      <c r="AP49" s="118">
        <f>AO49*Constantes!$E$40</f>
        <v>0</v>
      </c>
      <c r="AQ49" s="118">
        <f t="shared" si="4"/>
        <v>0</v>
      </c>
      <c r="AR49" s="15"/>
      <c r="AS49" s="72">
        <v>43</v>
      </c>
      <c r="AT49" s="145">
        <f>ETo!$I48*((1-Constantes!$F$19)*ETo!$K48+ETo!$L48)</f>
        <v>2.0281441756418728</v>
      </c>
      <c r="AU49" s="118">
        <f>MIN(AT49*Constantes!$F$17,0.8*(AX48+Observaciones!$F48-AV49-AW49-Constantes!$D$14))</f>
        <v>1.2536371562131581</v>
      </c>
      <c r="AV49" s="118">
        <f>IF(Observaciones!$F48&gt;0.05*Constantes!$F$18,((Observaciones!$F48-0.05*Constantes!$F$18)^2)/(Observaciones!$F48+0.95*Constantes!$F$18),0)</f>
        <v>0</v>
      </c>
      <c r="AW49" s="118">
        <f>MAX(0,AX48+Observaciones!$F48-AV49-Constantes!$D$13)</f>
        <v>5.3312428255289035E-2</v>
      </c>
      <c r="AX49" s="118">
        <f>AX48+Observaciones!$F48-AV49-AU49-AW49-AY48</f>
        <v>47.228543343004041</v>
      </c>
      <c r="AY49" s="118">
        <f>MAX(0,(AX49-Constantes!$D$14)*(1-EXP(-Constantes!$D$22)))</f>
        <v>0.28881780550200875</v>
      </c>
      <c r="AZ49" s="116">
        <f>AZ48+(Entradas!$F$23*AW49-BA48)/(800*Entradas!$D$46)</f>
        <v>0</v>
      </c>
      <c r="BA49" s="116">
        <f>8000*Entradas!$D$47*AZ49/Constantes!$F$34</f>
        <v>0</v>
      </c>
      <c r="BB49" s="116">
        <f>AV49*Escenarios!$F$10/Escenarios!$F$9</f>
        <v>0</v>
      </c>
      <c r="BC49" s="116">
        <f>BA49*Escenarios!$F$10/Escenarios!$F$9</f>
        <v>0</v>
      </c>
      <c r="BD49" s="116">
        <f>Observaciones!$I48</f>
        <v>0</v>
      </c>
      <c r="BE49" s="116">
        <f>MAX(0,Constantes!$F$29/((BJ48+BB49+BC49+BD49+Observaciones!$F48)^2)+Entradas!$F$17)</f>
        <v>2.4845987374794656</v>
      </c>
      <c r="BF49" s="145">
        <f>IF(ETo!$D48&gt;0,ETo!$I48*((1-Entradas!$F$21)*ETo!$K48+ETo!$L48),0)</f>
        <v>1.9429324487369195</v>
      </c>
      <c r="BG49" s="116">
        <f>MIN(BF49*1,0.8*(BJ48+BB49+BC49+BD49+Observaciones!$F48-BE49-Constantes!$F$28))</f>
        <v>1.9429324487369195</v>
      </c>
      <c r="BH49" s="116">
        <f>Observaciones!$J48</f>
        <v>0</v>
      </c>
      <c r="BI49" s="116">
        <f>MAX(0,BJ48+BB49+BC49+BD49+Observaciones!$F48-BE49-BG49-BH49-Constantes!$F$26)</f>
        <v>0</v>
      </c>
      <c r="BJ49" s="116">
        <f>BJ48+BB49+BC49+BD49+Observaciones!$F48-BE49-BG49-BH49-BI49</f>
        <v>136.71040233971499</v>
      </c>
      <c r="BK49" s="116">
        <f>(Escenarios!$F$10*AU49+Escenarios!$F$9*BG49)/(Escenarios!$F$11)</f>
        <v>1.3914962147179102</v>
      </c>
      <c r="BL49" s="116">
        <f>(Escenarios!$F$9*BI49)/(Escenarios!$F$11)</f>
        <v>0</v>
      </c>
      <c r="BM49" s="116">
        <f>(Escenarios!$F$10*AW49+Escenarios!$F$9*BE49)/(Escenarios!$F$11)</f>
        <v>0.53956969010012434</v>
      </c>
      <c r="BN49" s="118">
        <f t="shared" si="5"/>
        <v>140.06474946051495</v>
      </c>
      <c r="BO49" s="118">
        <f>MAX(0,(BN49-Constantes!$D$13)*(1-EXP(-Constantes!$D$23)))</f>
        <v>0.63075704856442816</v>
      </c>
      <c r="BP49" s="118">
        <f>BL49+AY49*Escenarios!$F$10/Escenarios!$F$11+BO49</f>
        <v>0.86181129296603509</v>
      </c>
      <c r="BQ49" s="118">
        <f>0.0526*BL49*Observaciones!$F48^1.218</f>
        <v>0</v>
      </c>
      <c r="BR49" s="118">
        <f>BQ49*Constantes!$F$40</f>
        <v>0</v>
      </c>
      <c r="BS49" s="118">
        <f t="shared" si="6"/>
        <v>0</v>
      </c>
      <c r="BT49" s="15"/>
      <c r="BU49" s="72">
        <v>43</v>
      </c>
      <c r="BV49" s="73">
        <f>0.0526*Observaciones!$F48^2.218</f>
        <v>0.64688336193366625</v>
      </c>
      <c r="BW49" s="73">
        <f>IF(Observaciones!$F48&gt;0.05*$CA$7,((Observaciones!$F48-0.05*$CA$7)^2)/(Observaciones!$F48+0.95*$CA$7),0)</f>
        <v>5.1991254547749992E-2</v>
      </c>
      <c r="BX49" s="73">
        <f>0.0526*BW49*Observaciones!$F48^1.218</f>
        <v>1.0849121784837911E-2</v>
      </c>
      <c r="BY49" s="27"/>
      <c r="BZ49" s="27"/>
      <c r="CA49" s="101"/>
      <c r="CB49" s="36"/>
    </row>
    <row r="50" spans="2:80" s="2" customFormat="1" ht="14.5" x14ac:dyDescent="0.35">
      <c r="B50" s="35"/>
      <c r="C50" s="72">
        <v>44</v>
      </c>
      <c r="D50" s="145">
        <f>ETo!$I49*((1-Constantes!$D$19)*ETo!$K49+ETo!$L49)</f>
        <v>2.0504880443123281</v>
      </c>
      <c r="E50" s="73">
        <f>MIN(D50*Constantes!$D$17,0.8*(H49+Observaciones!$F49-F50-G50-Constantes!$D$14))</f>
        <v>1.2785871902350887</v>
      </c>
      <c r="F50" s="73">
        <f>IF(Observaciones!$F49&gt;0.05*Constantes!$D$18,((Observaciones!$F49-0.05*Constantes!$D$18)^2)/(Observaciones!$F49+0.95*Constantes!$D$18),0)</f>
        <v>0.1692857878305864</v>
      </c>
      <c r="G50" s="73">
        <f>MAX(0,H49+Observaciones!$F49-F50-Constantes!$D$13)</f>
        <v>5.6964662185921782</v>
      </c>
      <c r="H50" s="73">
        <f>H49+Observaciones!$F49-F50-E50-G50-I49</f>
        <v>47.182771106373544</v>
      </c>
      <c r="I50" s="73">
        <f>MAX(0,(H50-Constantes!$D$14)*(1-EXP(-Constantes!$D$22)))</f>
        <v>0.28818764559431681</v>
      </c>
      <c r="J50" s="73">
        <f t="shared" si="0"/>
        <v>149.94448769643751</v>
      </c>
      <c r="K50" s="73">
        <f>MAX(0,(J50-Constantes!$D$13)*(1-EXP(-Constantes!$D$23)))</f>
        <v>0.69900138550995383</v>
      </c>
      <c r="L50" s="73">
        <f t="shared" si="1"/>
        <v>1.156474818934857</v>
      </c>
      <c r="M50" s="73">
        <f>0.0526*F50*Observaciones!$F49^1.218</f>
        <v>0.10193667834550481</v>
      </c>
      <c r="N50" s="73">
        <f>M50*Constantes!$D$40</f>
        <v>4.7614724926720487E-4</v>
      </c>
      <c r="O50" s="73">
        <f t="shared" si="2"/>
        <v>41.172297180300795</v>
      </c>
      <c r="P50" s="15"/>
      <c r="Q50" s="117">
        <v>44</v>
      </c>
      <c r="R50" s="145">
        <f>ETo!$I49*((1-Constantes!$E$19)*ETo!$K49+ETo!$L49)</f>
        <v>2.0527823323034848</v>
      </c>
      <c r="S50" s="118">
        <f>MIN(R50*Constantes!$E$17,0.8*(V49+Observaciones!$F49-T50-U50-Constantes!$D$14))</f>
        <v>1.2875063905066035</v>
      </c>
      <c r="T50" s="118">
        <f>IF(Observaciones!$F49&gt;0.05*Constantes!$E$18,((Observaciones!$F49-0.05*Constantes!$E$18)^2)/(Observaciones!$F49+0.95*Constantes!$E$18),0)</f>
        <v>0.15755369007046233</v>
      </c>
      <c r="U50" s="118">
        <f>MAX(0,V49+Observaciones!$F49-T50-Constantes!$D$13)</f>
        <v>5.6995982865500068</v>
      </c>
      <c r="V50" s="118">
        <f>V49+Observaciones!$F49-T50-S50-U50-W49</f>
        <v>47.173970305253683</v>
      </c>
      <c r="W50" s="118">
        <f>MAX(0,(V50-Constantes!$D$14)*(1-EXP(-Constantes!$D$22)))</f>
        <v>0.28806648236460453</v>
      </c>
      <c r="X50" s="116">
        <f>X49+(Entradas!$E$23*U50-Y49)/(800*Entradas!$D$46)</f>
        <v>0</v>
      </c>
      <c r="Y50" s="116">
        <f>8000*Entradas!$D$47*X50/Constantes!$E$34</f>
        <v>0</v>
      </c>
      <c r="Z50" s="116">
        <f>T50*Escenarios!$E$10/Escenarios!$E$9</f>
        <v>1.4179832106341608</v>
      </c>
      <c r="AA50" s="116">
        <f>Y50*Escenarios!$E$10/Escenarios!$E$9</f>
        <v>0</v>
      </c>
      <c r="AB50" s="116">
        <f>Observaciones!$I49</f>
        <v>0</v>
      </c>
      <c r="AC50" s="116">
        <f>MAX(0,Constantes!$E$29/((AH49+Z50+AA50+AB50+Observaciones!$F49)^2)+Entradas!$E$17)</f>
        <v>2.7340433275090517</v>
      </c>
      <c r="AD50" s="145">
        <f>IF(ETo!$D49&gt;0,ETo!$I49*((1-Entradas!$E$21)*ETo!$K49+ETo!$L49),0)</f>
        <v>1.9610108126571895</v>
      </c>
      <c r="AE50" s="116">
        <f>MIN(AD50*1,0.8*(AH49+Z50+AA50+AB50+Observaciones!$F49-AC50-Constantes!$E$28))</f>
        <v>1.9610108126571895</v>
      </c>
      <c r="AF50" s="116">
        <f>Observaciones!$J49</f>
        <v>0</v>
      </c>
      <c r="AG50" s="116">
        <f>MAX(0,AH49+Z50+AA50+AB50+Observaciones!$F49-AC50-AE50-AF50-Constantes!$E$26)</f>
        <v>0</v>
      </c>
      <c r="AH50" s="116">
        <f>AH49+Z50+AA50+AB50+Observaciones!$F49-AC50-AE50-AF50-AG50</f>
        <v>191.78164267234899</v>
      </c>
      <c r="AI50" s="116">
        <f>(Escenarios!$E$10*S50+Escenarios!$E$9*AE50)/(Escenarios!$E$11)</f>
        <v>1.3548568327216624</v>
      </c>
      <c r="AJ50" s="116">
        <f>(Escenarios!$E$9*AG50)/(Escenarios!$E$11)</f>
        <v>0</v>
      </c>
      <c r="AK50" s="116">
        <f>(Escenarios!$E$10*U50+Escenarios!$E$9*AC50)/(Escenarios!$E$11)</f>
        <v>5.4030427906459115</v>
      </c>
      <c r="AL50" s="118">
        <f t="shared" si="3"/>
        <v>147.92274023028713</v>
      </c>
      <c r="AM50" s="118">
        <f>MAX(0,(AL50-Constantes!$D$13)*(1-EXP(-Constantes!$D$23)))</f>
        <v>0.68503615566235909</v>
      </c>
      <c r="AN50" s="118">
        <f>AJ50+W50*Escenarios!$E$10/Escenarios!$E$11+AM50</f>
        <v>0.94429598979050322</v>
      </c>
      <c r="AO50" s="118">
        <f>0.0526*AJ50*Observaciones!$F49^1.218</f>
        <v>0</v>
      </c>
      <c r="AP50" s="118">
        <f>AO50*Constantes!$E$40</f>
        <v>0</v>
      </c>
      <c r="AQ50" s="118">
        <f t="shared" si="4"/>
        <v>0</v>
      </c>
      <c r="AR50" s="15"/>
      <c r="AS50" s="72">
        <v>44</v>
      </c>
      <c r="AT50" s="145">
        <f>ETo!$I49*((1-Constantes!$F$19)*ETo!$K49+ETo!$L49)</f>
        <v>2.047046612325591</v>
      </c>
      <c r="AU50" s="118">
        <f>MIN(AT50*Constantes!$F$17,0.8*(AX49+Observaciones!$F49-AV50-AW50-Constantes!$D$14))</f>
        <v>1.265321136698508</v>
      </c>
      <c r="AV50" s="118">
        <f>IF(Observaciones!$F49&gt;0.05*Constantes!$F$18,((Observaciones!$F49-0.05*Constantes!$F$18)^2)/(Observaciones!$F49+0.95*Constantes!$F$18),0)</f>
        <v>0.17071415453056085</v>
      </c>
      <c r="AW50" s="118">
        <f>MAX(0,AX49+Observaciones!$F49-AV50-Constantes!$D$13)</f>
        <v>5.7078291884734824</v>
      </c>
      <c r="AX50" s="118">
        <f>AX49+Observaciones!$F49-AV50-AU50-AW50-AY49</f>
        <v>47.195861057799483</v>
      </c>
      <c r="AY50" s="118">
        <f>MAX(0,(AX50-Constantes!$D$14)*(1-EXP(-Constantes!$D$22)))</f>
        <v>0.28836785882376531</v>
      </c>
      <c r="AZ50" s="116">
        <f>AZ49+(Entradas!$F$23*AW50-BA49)/(800*Entradas!$D$46)</f>
        <v>0</v>
      </c>
      <c r="BA50" s="116">
        <f>8000*Entradas!$D$47*AZ50/Constantes!$F$34</f>
        <v>0</v>
      </c>
      <c r="BB50" s="116">
        <f>AV50*Escenarios!$F$10/Escenarios!$F$9</f>
        <v>0.68285661812224341</v>
      </c>
      <c r="BC50" s="116">
        <f>BA50*Escenarios!$F$10/Escenarios!$F$9</f>
        <v>0</v>
      </c>
      <c r="BD50" s="116">
        <f>Observaciones!$I49</f>
        <v>0</v>
      </c>
      <c r="BE50" s="116">
        <f>MAX(0,Constantes!$F$29/((BJ49+BB50+BC50+BD50+Observaciones!$F49)^2)+Entradas!$F$17)</f>
        <v>2.5102930129110992</v>
      </c>
      <c r="BF50" s="145">
        <f>IF(ETo!$D49&gt;0,ETo!$I49*((1-Entradas!$F$21)*ETo!$K49+ETo!$L49),0)</f>
        <v>1.9610108126571895</v>
      </c>
      <c r="BG50" s="116">
        <f>MIN(BF50*1,0.8*(BJ49+BB50+BC50+BD50+Observaciones!$F49-BE50-Constantes!$F$28))</f>
        <v>1.9610108126571895</v>
      </c>
      <c r="BH50" s="116">
        <f>Observaciones!$J49</f>
        <v>0</v>
      </c>
      <c r="BI50" s="116">
        <f>MAX(0,BJ49+BB50+BC50+BD50+Observaciones!$F49-BE50-BG50-BH50-Constantes!$F$26)</f>
        <v>0</v>
      </c>
      <c r="BJ50" s="116">
        <f>BJ49+BB50+BC50+BD50+Observaciones!$F49-BE50-BG50-BH50-BI50</f>
        <v>140.32195513226895</v>
      </c>
      <c r="BK50" s="116">
        <f>(Escenarios!$F$10*AU50+Escenarios!$F$9*BG50)/(Escenarios!$F$11)</f>
        <v>1.4044590718902441</v>
      </c>
      <c r="BL50" s="116">
        <f>(Escenarios!$F$9*BI50)/(Escenarios!$F$11)</f>
        <v>0</v>
      </c>
      <c r="BM50" s="116">
        <f>(Escenarios!$F$10*AW50+Escenarios!$F$9*BE50)/(Escenarios!$F$11)</f>
        <v>5.0683219533610062</v>
      </c>
      <c r="BN50" s="118">
        <f t="shared" si="5"/>
        <v>144.50231436531152</v>
      </c>
      <c r="BO50" s="118">
        <f>MAX(0,(BN50-Constantes!$D$13)*(1-EXP(-Constantes!$D$23)))</f>
        <v>0.66140954839275967</v>
      </c>
      <c r="BP50" s="118">
        <f>BL50+AY50*Escenarios!$F$10/Escenarios!$F$11+BO50</f>
        <v>0.89210383545177185</v>
      </c>
      <c r="BQ50" s="118">
        <f>0.0526*BL50*Observaciones!$F49^1.218</f>
        <v>0</v>
      </c>
      <c r="BR50" s="118">
        <f>BQ50*Constantes!$F$40</f>
        <v>0</v>
      </c>
      <c r="BS50" s="118">
        <f t="shared" si="6"/>
        <v>0</v>
      </c>
      <c r="BT50" s="15"/>
      <c r="BU50" s="72">
        <v>44</v>
      </c>
      <c r="BV50" s="73">
        <f>0.0526*Observaciones!$F49^2.218</f>
        <v>4.4559642567965412</v>
      </c>
      <c r="BW50" s="73">
        <f>IF(Observaciones!$F49&gt;0.05*$CA$7,((Observaciones!$F49-0.05*$CA$7)^2)/(Observaciones!$F49+0.95*$CA$7),0)</f>
        <v>0.79713800916575284</v>
      </c>
      <c r="BX50" s="73">
        <f>0.0526*BW50*Observaciones!$F49^1.218</f>
        <v>0.48000249683466856</v>
      </c>
      <c r="BY50" s="27"/>
      <c r="BZ50" s="27"/>
      <c r="CA50" s="101"/>
      <c r="CB50" s="36"/>
    </row>
    <row r="51" spans="2:80" s="2" customFormat="1" ht="14.5" x14ac:dyDescent="0.35">
      <c r="B51" s="35"/>
      <c r="C51" s="72">
        <v>45</v>
      </c>
      <c r="D51" s="145">
        <f>ETo!$I50*((1-Constantes!$D$19)*ETo!$K50+ETo!$L50)</f>
        <v>2.0375744931359288</v>
      </c>
      <c r="E51" s="73">
        <f>MIN(D51*Constantes!$D$17,0.8*(H50+Observaciones!$F50-F51-G51-Constantes!$D$14))</f>
        <v>1.2705349115786058</v>
      </c>
      <c r="F51" s="73">
        <f>IF(Observaciones!$F50&gt;0.05*Constantes!$D$18,((Observaciones!$F50-0.05*Constantes!$D$18)^2)/(Observaciones!$F50+0.95*Constantes!$D$18),0)</f>
        <v>0.51055783145263289</v>
      </c>
      <c r="G51" s="73">
        <f>MAX(0,H50+Observaciones!$F50-F51-Constantes!$D$13)</f>
        <v>8.1222132749209095</v>
      </c>
      <c r="H51" s="73">
        <f>H50+Observaciones!$F50-F51-E51-G51-I50</f>
        <v>47.191277442827072</v>
      </c>
      <c r="I51" s="73">
        <f>MAX(0,(H51-Constantes!$D$14)*(1-EXP(-Constantes!$D$22)))</f>
        <v>0.28830475484195145</v>
      </c>
      <c r="J51" s="73">
        <f t="shared" si="0"/>
        <v>157.36769958584847</v>
      </c>
      <c r="K51" s="73">
        <f>MAX(0,(J51-Constantes!$D$13)*(1-EXP(-Constantes!$D$23)))</f>
        <v>0.75027725550790925</v>
      </c>
      <c r="L51" s="73">
        <f t="shared" si="1"/>
        <v>1.5491398418024938</v>
      </c>
      <c r="M51" s="73">
        <f>0.0526*F51*Observaciones!$F50^1.218</f>
        <v>0.45447049735757539</v>
      </c>
      <c r="N51" s="73">
        <f>M51*Constantes!$D$40</f>
        <v>2.1228362617080566E-3</v>
      </c>
      <c r="O51" s="73">
        <f t="shared" si="2"/>
        <v>137.03322349763087</v>
      </c>
      <c r="P51" s="15"/>
      <c r="Q51" s="117">
        <v>45</v>
      </c>
      <c r="R51" s="145">
        <f>ETo!$I50*((1-Constantes!$E$19)*ETo!$K50+ETo!$L50)</f>
        <v>2.039855030814385</v>
      </c>
      <c r="S51" s="118">
        <f>MIN(R51*Constantes!$E$17,0.8*(V50+Observaciones!$F50-T51-U51-Constantes!$D$14))</f>
        <v>1.2793983787523593</v>
      </c>
      <c r="T51" s="118">
        <f>IF(Observaciones!$F50&gt;0.05*Constantes!$E$18,((Observaciones!$F50-0.05*Constantes!$E$18)^2)/(Observaciones!$F50+0.95*Constantes!$E$18),0)</f>
        <v>0.48607835904956015</v>
      </c>
      <c r="U51" s="118">
        <f>MAX(0,V50+Observaciones!$F50-T51-Constantes!$D$13)</f>
        <v>8.137891946204121</v>
      </c>
      <c r="V51" s="118">
        <f>V50+Observaciones!$F50-T51-S51-U51-W50</f>
        <v>47.182535138883033</v>
      </c>
      <c r="W51" s="118">
        <f>MAX(0,(V51-Constantes!$D$14)*(1-EXP(-Constantes!$D$22)))</f>
        <v>0.28818439696014497</v>
      </c>
      <c r="X51" s="116">
        <f>X50+(Entradas!$E$23*U51-Y50)/(800*Entradas!$D$46)</f>
        <v>0</v>
      </c>
      <c r="Y51" s="116">
        <f>8000*Entradas!$D$47*X51/Constantes!$E$34</f>
        <v>0</v>
      </c>
      <c r="Z51" s="116">
        <f>T51*Escenarios!$E$10/Escenarios!$E$9</f>
        <v>4.3747052314460415</v>
      </c>
      <c r="AA51" s="116">
        <f>Y51*Escenarios!$E$10/Escenarios!$E$9</f>
        <v>0</v>
      </c>
      <c r="AB51" s="116">
        <f>Observaciones!$I50</f>
        <v>0</v>
      </c>
      <c r="AC51" s="116">
        <f>MAX(0,Constantes!$E$29/((AH50+Z51+AA51+AB51+Observaciones!$F50)^2)+Entradas!$E$17)</f>
        <v>2.7588999387876565</v>
      </c>
      <c r="AD51" s="145">
        <f>IF(ETo!$D50&gt;0,ETo!$I50*((1-Entradas!$E$21)*ETo!$K50+ETo!$L50),0)</f>
        <v>1.9486335236761387</v>
      </c>
      <c r="AE51" s="116">
        <f>MIN(AD51*1,0.8*(AH50+Z51+AA51+AB51+Observaciones!$F50-AC51-Constantes!$E$28))</f>
        <v>1.9486335236761387</v>
      </c>
      <c r="AF51" s="116">
        <f>Observaciones!$J50</f>
        <v>0</v>
      </c>
      <c r="AG51" s="116">
        <f>MAX(0,AH50+Z51+AA51+AB51+Observaciones!$F50-AC51-AE51-AF51-Constantes!$E$26)</f>
        <v>0</v>
      </c>
      <c r="AH51" s="116">
        <f>AH50+Z51+AA51+AB51+Observaciones!$F50-AC51-AE51-AF51-AG51</f>
        <v>201.64881444133121</v>
      </c>
      <c r="AI51" s="116">
        <f>(Escenarios!$E$10*S51+Escenarios!$E$9*AE51)/(Escenarios!$E$11)</f>
        <v>1.3463218932447374</v>
      </c>
      <c r="AJ51" s="116">
        <f>(Escenarios!$E$9*AG51)/(Escenarios!$E$11)</f>
        <v>0</v>
      </c>
      <c r="AK51" s="116">
        <f>(Escenarios!$E$10*U51+Escenarios!$E$9*AC51)/(Escenarios!$E$11)</f>
        <v>7.5999927454624752</v>
      </c>
      <c r="AL51" s="118">
        <f t="shared" si="3"/>
        <v>154.83769682008727</v>
      </c>
      <c r="AM51" s="118">
        <f>MAX(0,(AL51-Constantes!$D$13)*(1-EXP(-Constantes!$D$23)))</f>
        <v>0.732801249859102</v>
      </c>
      <c r="AN51" s="118">
        <f>AJ51+W51*Escenarios!$E$10/Escenarios!$E$11+AM51</f>
        <v>0.99216720712323248</v>
      </c>
      <c r="AO51" s="118">
        <f>0.0526*AJ51*Observaciones!$F50^1.218</f>
        <v>0</v>
      </c>
      <c r="AP51" s="118">
        <f>AO51*Constantes!$E$40</f>
        <v>0</v>
      </c>
      <c r="AQ51" s="118">
        <f t="shared" si="4"/>
        <v>0</v>
      </c>
      <c r="AR51" s="15"/>
      <c r="AS51" s="72">
        <v>45</v>
      </c>
      <c r="AT51" s="145">
        <f>ETo!$I50*((1-Constantes!$F$19)*ETo!$K50+ETo!$L50)</f>
        <v>2.0341536866182439</v>
      </c>
      <c r="AU51" s="118">
        <f>MIN(AT51*Constantes!$F$17,0.8*(AX50+Observaciones!$F50-AV51-AW51-Constantes!$D$14))</f>
        <v>1.2573517571479094</v>
      </c>
      <c r="AV51" s="118">
        <f>IF(Observaciones!$F50&gt;0.05*Constantes!$F$18,((Observaciones!$F50-0.05*Constantes!$F$18)^2)/(Observaciones!$F50+0.95*Constantes!$F$18),0)</f>
        <v>0.51352036053930461</v>
      </c>
      <c r="AW51" s="118">
        <f>MAX(0,AX50+Observaciones!$F50-AV51-Constantes!$D$13)</f>
        <v>8.1323406972601759</v>
      </c>
      <c r="AX51" s="118">
        <f>AX50+Observaciones!$F50-AV51-AU51-AW51-AY50</f>
        <v>47.204280384028323</v>
      </c>
      <c r="AY51" s="118">
        <f>MAX(0,(AX51-Constantes!$D$14)*(1-EXP(-Constantes!$D$22)))</f>
        <v>0.28848377017592453</v>
      </c>
      <c r="AZ51" s="116">
        <f>AZ50+(Entradas!$F$23*AW51-BA50)/(800*Entradas!$D$46)</f>
        <v>0</v>
      </c>
      <c r="BA51" s="116">
        <f>8000*Entradas!$D$47*AZ51/Constantes!$F$34</f>
        <v>0</v>
      </c>
      <c r="BB51" s="116">
        <f>AV51*Escenarios!$F$10/Escenarios!$F$9</f>
        <v>2.0540814421572184</v>
      </c>
      <c r="BC51" s="116">
        <f>BA51*Escenarios!$F$10/Escenarios!$F$9</f>
        <v>0</v>
      </c>
      <c r="BD51" s="116">
        <f>Observaciones!$I50</f>
        <v>0</v>
      </c>
      <c r="BE51" s="116">
        <f>MAX(0,Constantes!$F$29/((BJ50+BB51+BC51+BD51+Observaciones!$F50)^2)+Entradas!$F$17)</f>
        <v>2.5589779246951201</v>
      </c>
      <c r="BF51" s="145">
        <f>IF(ETo!$D50&gt;0,ETo!$I50*((1-Entradas!$F$21)*ETo!$K50+ETo!$L50),0)</f>
        <v>1.9486335236761387</v>
      </c>
      <c r="BG51" s="116">
        <f>MIN(BF51*1,0.8*(BJ50+BB51+BC51+BD51+Observaciones!$F50-BE51-Constantes!$F$28))</f>
        <v>1.9486335236761387</v>
      </c>
      <c r="BH51" s="116">
        <f>Observaciones!$J50</f>
        <v>0</v>
      </c>
      <c r="BI51" s="116">
        <f>MAX(0,BJ50+BB51+BC51+BD51+Observaciones!$F50-BE51-BG51-BH51-Constantes!$F$26)</f>
        <v>0</v>
      </c>
      <c r="BJ51" s="116">
        <f>BJ50+BB51+BC51+BD51+Observaciones!$F50-BE51-BG51-BH51-BI51</f>
        <v>148.0684251260549</v>
      </c>
      <c r="BK51" s="116">
        <f>(Escenarios!$F$10*AU51+Escenarios!$F$9*BG51)/(Escenarios!$F$11)</f>
        <v>1.3956081104535554</v>
      </c>
      <c r="BL51" s="116">
        <f>(Escenarios!$F$9*BI51)/(Escenarios!$F$11)</f>
        <v>0</v>
      </c>
      <c r="BM51" s="116">
        <f>(Escenarios!$F$10*AW51+Escenarios!$F$9*BE51)/(Escenarios!$F$11)</f>
        <v>7.0176681427471648</v>
      </c>
      <c r="BN51" s="118">
        <f t="shared" si="5"/>
        <v>150.85857295966593</v>
      </c>
      <c r="BO51" s="118">
        <f>MAX(0,(BN51-Constantes!$D$13)*(1-EXP(-Constantes!$D$23)))</f>
        <v>0.7053154336366424</v>
      </c>
      <c r="BP51" s="118">
        <f>BL51+AY51*Escenarios!$F$10/Escenarios!$F$11+BO51</f>
        <v>0.936102449777382</v>
      </c>
      <c r="BQ51" s="118">
        <f>0.0526*BL51*Observaciones!$F50^1.218</f>
        <v>0</v>
      </c>
      <c r="BR51" s="118">
        <f>BQ51*Constantes!$F$40</f>
        <v>0</v>
      </c>
      <c r="BS51" s="118">
        <f t="shared" si="6"/>
        <v>0</v>
      </c>
      <c r="BT51" s="15"/>
      <c r="BU51" s="72">
        <v>45</v>
      </c>
      <c r="BV51" s="73">
        <f>0.0526*Observaciones!$F50^2.218</f>
        <v>9.07947892966037</v>
      </c>
      <c r="BW51" s="73">
        <f>IF(Observaciones!$F50&gt;0.05*$CA$7,((Observaciones!$F50-0.05*$CA$7)^2)/(Observaciones!$F50+0.95*$CA$7),0)</f>
        <v>1.6636320496965871</v>
      </c>
      <c r="BX51" s="73">
        <f>0.0526*BW51*Observaciones!$F50^1.218</f>
        <v>1.4808737394046911</v>
      </c>
      <c r="BY51" s="27"/>
      <c r="BZ51" s="27"/>
      <c r="CA51" s="101"/>
      <c r="CB51" s="36"/>
    </row>
    <row r="52" spans="2:80" s="2" customFormat="1" ht="14.5" x14ac:dyDescent="0.35">
      <c r="B52" s="35"/>
      <c r="C52" s="72">
        <v>46</v>
      </c>
      <c r="D52" s="145">
        <f>ETo!$I51*((1-Constantes!$D$19)*ETo!$K51+ETo!$L51)</f>
        <v>2.0298524938531055</v>
      </c>
      <c r="E52" s="73">
        <f>MIN(D52*Constantes!$D$17,0.8*(H51+Observaciones!$F51-F52-G52-Constantes!$D$14))</f>
        <v>1.2657198387019757</v>
      </c>
      <c r="F52" s="73">
        <f>IF(Observaciones!$F51&gt;0.05*Constantes!$D$18,((Observaciones!$F51-0.05*Constantes!$D$18)^2)/(Observaciones!$F51+0.95*Constantes!$D$18),0)</f>
        <v>1.1430796705871769</v>
      </c>
      <c r="G52" s="73">
        <f>MAX(0,H51+Observaciones!$F51-F52-Constantes!$D$13)</f>
        <v>10.898197772239897</v>
      </c>
      <c r="H52" s="73">
        <f>H51+Observaciones!$F51-F52-E52-G52-I51</f>
        <v>47.195975406456071</v>
      </c>
      <c r="I52" s="73">
        <f>MAX(0,(H52-Constantes!$D$14)*(1-EXP(-Constantes!$D$22)))</f>
        <v>0.28836943309551133</v>
      </c>
      <c r="J52" s="73">
        <f t="shared" si="0"/>
        <v>167.51562010258044</v>
      </c>
      <c r="K52" s="73">
        <f>MAX(0,(J52-Constantes!$D$13)*(1-EXP(-Constantes!$D$23)))</f>
        <v>0.820374062781832</v>
      </c>
      <c r="L52" s="73">
        <f t="shared" si="1"/>
        <v>2.2518231664645203</v>
      </c>
      <c r="M52" s="73">
        <f>0.0526*F52*Observaciones!$F51^1.218</f>
        <v>1.4444836668875369</v>
      </c>
      <c r="N52" s="73">
        <f>M52*Constantes!$D$40</f>
        <v>6.7471977286597167E-3</v>
      </c>
      <c r="O52" s="73">
        <f t="shared" si="2"/>
        <v>299.63266339661868</v>
      </c>
      <c r="P52" s="15"/>
      <c r="Q52" s="117">
        <v>46</v>
      </c>
      <c r="R52" s="145">
        <f>ETo!$I51*((1-Constantes!$E$19)*ETo!$K51+ETo!$L51)</f>
        <v>2.0321251213135607</v>
      </c>
      <c r="S52" s="118">
        <f>MIN(R52*Constantes!$E$17,0.8*(V51+Observaciones!$F51-T52-U52-Constantes!$D$14))</f>
        <v>1.2745501745741885</v>
      </c>
      <c r="T52" s="118">
        <f>IF(Observaciones!$F51&gt;0.05*Constantes!$E$18,((Observaciones!$F51-0.05*Constantes!$E$18)^2)/(Observaciones!$F51+0.95*Constantes!$E$18),0)</f>
        <v>1.099899471836254</v>
      </c>
      <c r="U52" s="118">
        <f>MAX(0,V51+Observaciones!$F51-T52-Constantes!$D$13)</f>
        <v>10.932635667046782</v>
      </c>
      <c r="V52" s="118">
        <f>V51+Observaciones!$F51-T52-S52-U52-W51</f>
        <v>47.187265428465665</v>
      </c>
      <c r="W52" s="118">
        <f>MAX(0,(V52-Constantes!$D$14)*(1-EXP(-Constantes!$D$22)))</f>
        <v>0.28824952025466105</v>
      </c>
      <c r="X52" s="116">
        <f>X51+(Entradas!$E$23*U52-Y51)/(800*Entradas!$D$46)</f>
        <v>0</v>
      </c>
      <c r="Y52" s="116">
        <f>8000*Entradas!$D$47*X52/Constantes!$E$34</f>
        <v>0</v>
      </c>
      <c r="Z52" s="116">
        <f>T52*Escenarios!$E$10/Escenarios!$E$9</f>
        <v>9.8990952465262865</v>
      </c>
      <c r="AA52" s="116">
        <f>Y52*Escenarios!$E$10/Escenarios!$E$9</f>
        <v>0</v>
      </c>
      <c r="AB52" s="116">
        <f>Observaciones!$I51</f>
        <v>0</v>
      </c>
      <c r="AC52" s="116">
        <f>MAX(0,Constantes!$E$29/((AH51+Z52+AA52+AB52+Observaciones!$F51)^2)+Entradas!$E$17)</f>
        <v>2.7974663691779966</v>
      </c>
      <c r="AD52" s="145">
        <f>IF(ETo!$D51&gt;0,ETo!$I51*((1-Entradas!$E$21)*ETo!$K51+ETo!$L51),0)</f>
        <v>1.9412200228953407</v>
      </c>
      <c r="AE52" s="116">
        <f>MIN(AD52*1,0.8*(AH51+Z52+AA52+AB52+Observaciones!$F51-AC52-Constantes!$E$28))</f>
        <v>1.9412200228953407</v>
      </c>
      <c r="AF52" s="116">
        <f>Observaciones!$J51</f>
        <v>0</v>
      </c>
      <c r="AG52" s="116">
        <f>MAX(0,AH51+Z52+AA52+AB52+Observaciones!$F51-AC52-AE52-AF52-Constantes!$E$26)</f>
        <v>0</v>
      </c>
      <c r="AH52" s="116">
        <f>AH51+Z52+AA52+AB52+Observaciones!$F51-AC52-AE52-AF52-AG52</f>
        <v>220.40922329578413</v>
      </c>
      <c r="AI52" s="116">
        <f>(Escenarios!$E$10*S52+Escenarios!$E$9*AE52)/(Escenarios!$E$11)</f>
        <v>1.3412171594063036</v>
      </c>
      <c r="AJ52" s="116">
        <f>(Escenarios!$E$9*AG52)/(Escenarios!$E$11)</f>
        <v>0</v>
      </c>
      <c r="AK52" s="116">
        <f>(Escenarios!$E$10*U52+Escenarios!$E$9*AC52)/(Escenarios!$E$11)</f>
        <v>10.119118737259903</v>
      </c>
      <c r="AL52" s="118">
        <f t="shared" si="3"/>
        <v>164.22401430748806</v>
      </c>
      <c r="AM52" s="118">
        <f>MAX(0,(AL52-Constantes!$D$13)*(1-EXP(-Constantes!$D$23)))</f>
        <v>0.79763728073275242</v>
      </c>
      <c r="AN52" s="118">
        <f>AJ52+W52*Escenarios!$E$10/Escenarios!$E$11+AM52</f>
        <v>1.0570618489619474</v>
      </c>
      <c r="AO52" s="118">
        <f>0.0526*AJ52*Observaciones!$F51^1.218</f>
        <v>0</v>
      </c>
      <c r="AP52" s="118">
        <f>AO52*Constantes!$E$40</f>
        <v>0</v>
      </c>
      <c r="AQ52" s="118">
        <f t="shared" si="4"/>
        <v>0</v>
      </c>
      <c r="AR52" s="15"/>
      <c r="AS52" s="72">
        <v>46</v>
      </c>
      <c r="AT52" s="145">
        <f>ETo!$I51*((1-Constantes!$F$19)*ETo!$K51+ETo!$L51)</f>
        <v>2.026443552662422</v>
      </c>
      <c r="AU52" s="118">
        <f>MIN(AT52*Constantes!$F$17,0.8*(AX51+Observaciones!$F51-AV52-AW52-Constantes!$D$14))</f>
        <v>1.2525859665682824</v>
      </c>
      <c r="AV52" s="118">
        <f>IF(Observaciones!$F51&gt;0.05*Constantes!$F$18,((Observaciones!$F51-0.05*Constantes!$F$18)^2)/(Observaciones!$F51+0.95*Constantes!$F$18),0)</f>
        <v>1.1482899006975349</v>
      </c>
      <c r="AW52" s="118">
        <f>MAX(0,AX51+Observaciones!$F51-AV52-Constantes!$D$13)</f>
        <v>10.90599048333079</v>
      </c>
      <c r="AX52" s="118">
        <f>AX51+Observaciones!$F51-AV52-AU52-AW52-AY51</f>
        <v>47.208930263255795</v>
      </c>
      <c r="AY52" s="118">
        <f>MAX(0,(AX52-Constantes!$D$14)*(1-EXP(-Constantes!$D$22)))</f>
        <v>0.28854778643731932</v>
      </c>
      <c r="AZ52" s="116">
        <f>AZ51+(Entradas!$F$23*AW52-BA51)/(800*Entradas!$D$46)</f>
        <v>0</v>
      </c>
      <c r="BA52" s="116">
        <f>8000*Entradas!$D$47*AZ52/Constantes!$F$34</f>
        <v>0</v>
      </c>
      <c r="BB52" s="116">
        <f>AV52*Escenarios!$F$10/Escenarios!$F$9</f>
        <v>4.5931596027901396</v>
      </c>
      <c r="BC52" s="116">
        <f>BA52*Escenarios!$F$10/Escenarios!$F$9</f>
        <v>0</v>
      </c>
      <c r="BD52" s="116">
        <f>Observaciones!$I51</f>
        <v>0</v>
      </c>
      <c r="BE52" s="116">
        <f>MAX(0,Constantes!$F$29/((BJ51+BB52+BC52+BD52+Observaciones!$F51)^2)+Entradas!$F$17)</f>
        <v>2.6285937946594551</v>
      </c>
      <c r="BF52" s="145">
        <f>IF(ETo!$D51&gt;0,ETo!$I51*((1-Entradas!$F$21)*ETo!$K51+ETo!$L51),0)</f>
        <v>1.9412200228953407</v>
      </c>
      <c r="BG52" s="116">
        <f>MIN(BF52*1,0.8*(BJ51+BB52+BC52+BD52+Observaciones!$F51-BE52-Constantes!$F$28))</f>
        <v>1.9412200228953407</v>
      </c>
      <c r="BH52" s="116">
        <f>Observaciones!$J51</f>
        <v>0</v>
      </c>
      <c r="BI52" s="116">
        <f>MAX(0,BJ51+BB52+BC52+BD52+Observaciones!$F51-BE52-BG52-BH52-Constantes!$F$26)</f>
        <v>0</v>
      </c>
      <c r="BJ52" s="116">
        <f>BJ51+BB52+BC52+BD52+Observaciones!$F51-BE52-BG52-BH52-BI52</f>
        <v>161.69177091129023</v>
      </c>
      <c r="BK52" s="116">
        <f>(Escenarios!$F$10*AU52+Escenarios!$F$9*BG52)/(Escenarios!$F$11)</f>
        <v>1.3903127778336941</v>
      </c>
      <c r="BL52" s="116">
        <f>(Escenarios!$F$9*BI52)/(Escenarios!$F$11)</f>
        <v>0</v>
      </c>
      <c r="BM52" s="116">
        <f>(Escenarios!$F$10*AW52+Escenarios!$F$9*BE52)/(Escenarios!$F$11)</f>
        <v>9.2505111455965228</v>
      </c>
      <c r="BN52" s="118">
        <f t="shared" si="5"/>
        <v>159.40376867162581</v>
      </c>
      <c r="BO52" s="118">
        <f>MAX(0,(BN52-Constantes!$D$13)*(1-EXP(-Constantes!$D$23)))</f>
        <v>0.76434141200842631</v>
      </c>
      <c r="BP52" s="118">
        <f>BL52+AY52*Escenarios!$F$10/Escenarios!$F$11+BO52</f>
        <v>0.99517964115828184</v>
      </c>
      <c r="BQ52" s="118">
        <f>0.0526*BL52*Observaciones!$F51^1.218</f>
        <v>0</v>
      </c>
      <c r="BR52" s="118">
        <f>BQ52*Constantes!$F$40</f>
        <v>0</v>
      </c>
      <c r="BS52" s="118">
        <f t="shared" si="6"/>
        <v>0</v>
      </c>
      <c r="BT52" s="15"/>
      <c r="BU52" s="72">
        <v>46</v>
      </c>
      <c r="BV52" s="73">
        <f>0.0526*Observaciones!$F51^2.218</f>
        <v>17.186009317775095</v>
      </c>
      <c r="BW52" s="73">
        <f>IF(Observaciones!$F51&gt;0.05*$CA$7,((Observaciones!$F51-0.05*$CA$7)^2)/(Observaciones!$F51+0.95*$CA$7),0)</f>
        <v>3.0288166090580324</v>
      </c>
      <c r="BX52" s="73">
        <f>0.0526*BW52*Observaciones!$F51^1.218</f>
        <v>3.8274463577281841</v>
      </c>
      <c r="BY52" s="27"/>
      <c r="BZ52" s="27"/>
      <c r="CA52" s="101"/>
      <c r="CB52" s="36"/>
    </row>
    <row r="53" spans="2:80" s="2" customFormat="1" ht="14.5" x14ac:dyDescent="0.35">
      <c r="B53" s="35"/>
      <c r="C53" s="72">
        <v>47</v>
      </c>
      <c r="D53" s="145">
        <f>ETo!$I52*((1-Constantes!$D$19)*ETo!$K52+ETo!$L52)</f>
        <v>1.9535053119466179</v>
      </c>
      <c r="E53" s="73">
        <f>MIN(D53*Constantes!$D$17,0.8*(H52+Observaciones!$F52-F53-G53-Constantes!$D$14))</f>
        <v>1.2181133534718116</v>
      </c>
      <c r="F53" s="73">
        <f>IF(Observaciones!$F52&gt;0.05*Constantes!$D$18,((Observaciones!$F52-0.05*Constantes!$D$18)^2)/(Observaciones!$F52+0.95*Constantes!$D$18),0)</f>
        <v>0</v>
      </c>
      <c r="G53" s="73">
        <f>MAX(0,H52+Observaciones!$F52-F53-Constantes!$D$13)</f>
        <v>0</v>
      </c>
      <c r="H53" s="73">
        <f>H52+Observaciones!$F52-F53-E53-G53-I52</f>
        <v>45.689492619888746</v>
      </c>
      <c r="I53" s="73">
        <f>MAX(0,(H53-Constantes!$D$14)*(1-EXP(-Constantes!$D$22)))</f>
        <v>0.26762923939717126</v>
      </c>
      <c r="J53" s="73">
        <f t="shared" si="0"/>
        <v>166.6952460397986</v>
      </c>
      <c r="K53" s="73">
        <f>MAX(0,(J53-Constantes!$D$13)*(1-EXP(-Constantes!$D$23)))</f>
        <v>0.81470732519982914</v>
      </c>
      <c r="L53" s="73">
        <f t="shared" si="1"/>
        <v>1.0823365645970005</v>
      </c>
      <c r="M53" s="73">
        <f>0.0526*F53*Observaciones!$F52^1.218</f>
        <v>0</v>
      </c>
      <c r="N53" s="73">
        <f>M53*Constantes!$D$40</f>
        <v>0</v>
      </c>
      <c r="O53" s="73">
        <f t="shared" si="2"/>
        <v>0</v>
      </c>
      <c r="P53" s="15"/>
      <c r="Q53" s="117">
        <v>47</v>
      </c>
      <c r="R53" s="145">
        <f>ETo!$I52*((1-Constantes!$E$19)*ETo!$K52+ETo!$L52)</f>
        <v>1.9556919024526349</v>
      </c>
      <c r="S53" s="118">
        <f>MIN(R53*Constantes!$E$17,0.8*(V52+Observaciones!$F52-T53-U53-Constantes!$D$14))</f>
        <v>1.2266112108653549</v>
      </c>
      <c r="T53" s="118">
        <f>IF(Observaciones!$F52&gt;0.05*Constantes!$E$18,((Observaciones!$F52-0.05*Constantes!$E$18)^2)/(Observaciones!$F52+0.95*Constantes!$E$18),0)</f>
        <v>0</v>
      </c>
      <c r="U53" s="118">
        <f>MAX(0,V52+Observaciones!$F52-T53-Constantes!$D$13)</f>
        <v>0</v>
      </c>
      <c r="V53" s="118">
        <f>V52+Observaciones!$F52-T53-S53-U53-W52</f>
        <v>45.672404697345648</v>
      </c>
      <c r="W53" s="118">
        <f>MAX(0,(V53-Constantes!$D$14)*(1-EXP(-Constantes!$D$22)))</f>
        <v>0.26739398491792588</v>
      </c>
      <c r="X53" s="116">
        <f>X52+(Entradas!$E$23*U53-Y52)/(800*Entradas!$D$46)</f>
        <v>0</v>
      </c>
      <c r="Y53" s="116">
        <f>8000*Entradas!$D$47*X53/Constantes!$E$34</f>
        <v>0</v>
      </c>
      <c r="Z53" s="116">
        <f>T53*Escenarios!$E$10/Escenarios!$E$9</f>
        <v>0</v>
      </c>
      <c r="AA53" s="116">
        <f>Y53*Escenarios!$E$10/Escenarios!$E$9</f>
        <v>0</v>
      </c>
      <c r="AB53" s="116">
        <f>Observaciones!$I52</f>
        <v>0</v>
      </c>
      <c r="AC53" s="116">
        <f>MAX(0,Constantes!$E$29/((AH52+Z53+AA53+AB53+Observaciones!$F52)^2)+Entradas!$E$17)</f>
        <v>2.7886640119691166</v>
      </c>
      <c r="AD53" s="145">
        <f>IF(ETo!$D52&gt;0,ETo!$I52*((1-Entradas!$E$21)*ETo!$K52+ETo!$L52),0)</f>
        <v>1.8682282822119547</v>
      </c>
      <c r="AE53" s="116">
        <f>MIN(AD53*1,0.8*(AH52+Z53+AA53+AB53+Observaciones!$F52-AC53-Constantes!$E$28))</f>
        <v>1.8682282822119547</v>
      </c>
      <c r="AF53" s="116">
        <f>Observaciones!$J52</f>
        <v>0</v>
      </c>
      <c r="AG53" s="116">
        <f>MAX(0,AH52+Z53+AA53+AB53+Observaciones!$F52-AC53-AE53-AF53-Constantes!$E$26)</f>
        <v>0</v>
      </c>
      <c r="AH53" s="116">
        <f>AH52+Z53+AA53+AB53+Observaciones!$F52-AC53-AE53-AF53-AG53</f>
        <v>215.75233100160307</v>
      </c>
      <c r="AI53" s="116">
        <f>(Escenarios!$E$10*S53+Escenarios!$E$9*AE53)/(Escenarios!$E$11)</f>
        <v>1.2907729180000149</v>
      </c>
      <c r="AJ53" s="116">
        <f>(Escenarios!$E$9*AG53)/(Escenarios!$E$11)</f>
        <v>0</v>
      </c>
      <c r="AK53" s="116">
        <f>(Escenarios!$E$10*U53+Escenarios!$E$9*AC53)/(Escenarios!$E$11)</f>
        <v>0.27886640119691164</v>
      </c>
      <c r="AL53" s="118">
        <f t="shared" si="3"/>
        <v>163.70524342795224</v>
      </c>
      <c r="AM53" s="118">
        <f>MAX(0,(AL53-Constantes!$D$13)*(1-EXP(-Constantes!$D$23)))</f>
        <v>0.79405386851522586</v>
      </c>
      <c r="AN53" s="118">
        <f>AJ53+W53*Escenarios!$E$10/Escenarios!$E$11+AM53</f>
        <v>1.0347084549413592</v>
      </c>
      <c r="AO53" s="118">
        <f>0.0526*AJ53*Observaciones!$F52^1.218</f>
        <v>0</v>
      </c>
      <c r="AP53" s="118">
        <f>AO53*Constantes!$E$40</f>
        <v>0</v>
      </c>
      <c r="AQ53" s="118">
        <f t="shared" si="4"/>
        <v>0</v>
      </c>
      <c r="AR53" s="15"/>
      <c r="AS53" s="72">
        <v>47</v>
      </c>
      <c r="AT53" s="145">
        <f>ETo!$I52*((1-Constantes!$F$19)*ETo!$K52+ETo!$L52)</f>
        <v>1.9502254261875922</v>
      </c>
      <c r="AU53" s="118">
        <f>MIN(AT53*Constantes!$F$17,0.8*(AX52+Observaciones!$F52-AV53-AW53-Constantes!$D$14))</f>
        <v>1.2054739927385321</v>
      </c>
      <c r="AV53" s="118">
        <f>IF(Observaciones!$F52&gt;0.05*Constantes!$F$18,((Observaciones!$F52-0.05*Constantes!$F$18)^2)/(Observaciones!$F52+0.95*Constantes!$F$18),0)</f>
        <v>0</v>
      </c>
      <c r="AW53" s="118">
        <f>MAX(0,AX52+Observaciones!$F52-AV53-Constantes!$D$13)</f>
        <v>0</v>
      </c>
      <c r="AX53" s="118">
        <f>AX52+Observaciones!$F52-AV53-AU53-AW53-AY52</f>
        <v>45.714908484079942</v>
      </c>
      <c r="AY53" s="118">
        <f>MAX(0,(AX53-Constantes!$D$14)*(1-EXP(-Constantes!$D$22)))</f>
        <v>0.26797914711004811</v>
      </c>
      <c r="AZ53" s="116">
        <f>AZ52+(Entradas!$F$23*AW53-BA52)/(800*Entradas!$D$46)</f>
        <v>0</v>
      </c>
      <c r="BA53" s="116">
        <f>8000*Entradas!$D$47*AZ53/Constantes!$F$34</f>
        <v>0</v>
      </c>
      <c r="BB53" s="116">
        <f>AV53*Escenarios!$F$10/Escenarios!$F$9</f>
        <v>0</v>
      </c>
      <c r="BC53" s="116">
        <f>BA53*Escenarios!$F$10/Escenarios!$F$9</f>
        <v>0</v>
      </c>
      <c r="BD53" s="116">
        <f>Observaciones!$I52</f>
        <v>0</v>
      </c>
      <c r="BE53" s="116">
        <f>MAX(0,Constantes!$F$29/((BJ52+BB53+BC53+BD53+Observaciones!$F52)^2)+Entradas!$F$17)</f>
        <v>2.6073033905025569</v>
      </c>
      <c r="BF53" s="145">
        <f>IF(ETo!$D52&gt;0,ETo!$I52*((1-Entradas!$F$21)*ETo!$K52+ETo!$L52),0)</f>
        <v>1.8682282822119547</v>
      </c>
      <c r="BG53" s="116">
        <f>MIN(BF53*1,0.8*(BJ52+BB53+BC53+BD53+Observaciones!$F52-BE53-Constantes!$F$28))</f>
        <v>1.8682282822119547</v>
      </c>
      <c r="BH53" s="116">
        <f>Observaciones!$J52</f>
        <v>0</v>
      </c>
      <c r="BI53" s="116">
        <f>MAX(0,BJ52+BB53+BC53+BD53+Observaciones!$F52-BE53-BG53-BH53-Constantes!$F$26)</f>
        <v>0</v>
      </c>
      <c r="BJ53" s="116">
        <f>BJ52+BB53+BC53+BD53+Observaciones!$F52-BE53-BG53-BH53-BI53</f>
        <v>157.21623923857572</v>
      </c>
      <c r="BK53" s="116">
        <f>(Escenarios!$F$10*AU53+Escenarios!$F$9*BG53)/(Escenarios!$F$11)</f>
        <v>1.3380248506332166</v>
      </c>
      <c r="BL53" s="116">
        <f>(Escenarios!$F$9*BI53)/(Escenarios!$F$11)</f>
        <v>0</v>
      </c>
      <c r="BM53" s="116">
        <f>(Escenarios!$F$10*AW53+Escenarios!$F$9*BE53)/(Escenarios!$F$11)</f>
        <v>0.52146067810051133</v>
      </c>
      <c r="BN53" s="118">
        <f t="shared" si="5"/>
        <v>159.16088793771789</v>
      </c>
      <c r="BO53" s="118">
        <f>MAX(0,(BN53-Constantes!$D$13)*(1-EXP(-Constantes!$D$23)))</f>
        <v>0.76266371223070129</v>
      </c>
      <c r="BP53" s="118">
        <f>BL53+AY53*Escenarios!$F$10/Escenarios!$F$11+BO53</f>
        <v>0.97704702991873971</v>
      </c>
      <c r="BQ53" s="118">
        <f>0.0526*BL53*Observaciones!$F52^1.218</f>
        <v>0</v>
      </c>
      <c r="BR53" s="118">
        <f>BQ53*Constantes!$F$40</f>
        <v>0</v>
      </c>
      <c r="BS53" s="118">
        <f t="shared" si="6"/>
        <v>0</v>
      </c>
      <c r="BT53" s="15"/>
      <c r="BU53" s="72">
        <v>47</v>
      </c>
      <c r="BV53" s="73">
        <f>0.0526*Observaciones!$F52^2.218</f>
        <v>0</v>
      </c>
      <c r="BW53" s="73">
        <f>IF(Observaciones!$F52&gt;0.05*$CA$7,((Observaciones!$F52-0.05*$CA$7)^2)/(Observaciones!$F52+0.95*$CA$7),0)</f>
        <v>0</v>
      </c>
      <c r="BX53" s="73">
        <f>0.0526*BW53*Observaciones!$F52^1.218</f>
        <v>0</v>
      </c>
      <c r="BY53" s="27"/>
      <c r="BZ53" s="27"/>
      <c r="CA53" s="101"/>
      <c r="CB53" s="36"/>
    </row>
    <row r="54" spans="2:80" s="2" customFormat="1" ht="14.5" x14ac:dyDescent="0.35">
      <c r="B54" s="35"/>
      <c r="C54" s="72">
        <v>48</v>
      </c>
      <c r="D54" s="145">
        <f>ETo!$I53*((1-Constantes!$D$19)*ETo!$K53+ETo!$L53)</f>
        <v>2.0982946996209546</v>
      </c>
      <c r="E54" s="73">
        <f>MIN(D54*Constantes!$D$17,0.8*(H53+Observaciones!$F53-F54-G54-Constantes!$D$14))</f>
        <v>1.3083971553578522</v>
      </c>
      <c r="F54" s="73">
        <f>IF(Observaciones!$F53&gt;0.05*Constantes!$D$18,((Observaciones!$F53-0.05*Constantes!$D$18)^2)/(Observaciones!$F53+0.95*Constantes!$D$18),0)</f>
        <v>0.24911145269714546</v>
      </c>
      <c r="G54" s="73">
        <f>MAX(0,H53+Observaciones!$F53-F54-Constantes!$D$13)</f>
        <v>4.8903811671915989</v>
      </c>
      <c r="H54" s="73">
        <f>H53+Observaciones!$F53-F54-E54-G54-I53</f>
        <v>47.173973605244974</v>
      </c>
      <c r="I54" s="73">
        <f>MAX(0,(H54-Constantes!$D$14)*(1-EXP(-Constantes!$D$22)))</f>
        <v>0.28806652779655978</v>
      </c>
      <c r="J54" s="73">
        <f t="shared" si="0"/>
        <v>170.77091988179038</v>
      </c>
      <c r="K54" s="73">
        <f>MAX(0,(J54-Constantes!$D$13)*(1-EXP(-Constantes!$D$23)))</f>
        <v>0.84286006086054055</v>
      </c>
      <c r="L54" s="73">
        <f t="shared" si="1"/>
        <v>1.3800380413542457</v>
      </c>
      <c r="M54" s="73">
        <f>0.0526*F54*Observaciones!$F53^1.218</f>
        <v>0.16998269507240044</v>
      </c>
      <c r="N54" s="73">
        <f>M54*Constantes!$D$40</f>
        <v>7.9399087742904344E-4</v>
      </c>
      <c r="O54" s="73">
        <f t="shared" si="2"/>
        <v>57.533984834931935</v>
      </c>
      <c r="P54" s="15"/>
      <c r="Q54" s="117">
        <v>48</v>
      </c>
      <c r="R54" s="145">
        <f>ETo!$I53*((1-Constantes!$E$19)*ETo!$K53+ETo!$L53)</f>
        <v>2.1006451886108217</v>
      </c>
      <c r="S54" s="118">
        <f>MIN(R54*Constantes!$E$17,0.8*(V53+Observaciones!$F53-T54-U54-Constantes!$D$14))</f>
        <v>1.3175260045659498</v>
      </c>
      <c r="T54" s="118">
        <f>IF(Observaciones!$F53&gt;0.05*Constantes!$E$18,((Observaciones!$F53-0.05*Constantes!$E$18)^2)/(Observaciones!$F53+0.95*Constantes!$E$18),0)</f>
        <v>0.23402187016506548</v>
      </c>
      <c r="U54" s="118">
        <f>MAX(0,V53+Observaciones!$F53-T54-Constantes!$D$13)</f>
        <v>4.8883828271805783</v>
      </c>
      <c r="V54" s="118">
        <f>V53+Observaciones!$F53-T54-S54-U54-W53</f>
        <v>47.165080010516128</v>
      </c>
      <c r="W54" s="118">
        <f>MAX(0,(V54-Constantes!$D$14)*(1-EXP(-Constantes!$D$22)))</f>
        <v>0.28794408704981145</v>
      </c>
      <c r="X54" s="116">
        <f>X53+(Entradas!$E$23*U54-Y53)/(800*Entradas!$D$46)</f>
        <v>0</v>
      </c>
      <c r="Y54" s="116">
        <f>8000*Entradas!$D$47*X54/Constantes!$E$34</f>
        <v>0</v>
      </c>
      <c r="Z54" s="116">
        <f>T54*Escenarios!$E$10/Escenarios!$E$9</f>
        <v>2.1061968314855894</v>
      </c>
      <c r="AA54" s="116">
        <f>Y54*Escenarios!$E$10/Escenarios!$E$9</f>
        <v>0</v>
      </c>
      <c r="AB54" s="116">
        <f>Observaciones!$I53</f>
        <v>0</v>
      </c>
      <c r="AC54" s="116">
        <f>MAX(0,Constantes!$E$29/((AH53+Z54+AA54+AB54+Observaciones!$F53)^2)+Entradas!$E$17)</f>
        <v>2.7990947911197961</v>
      </c>
      <c r="AD54" s="145">
        <f>IF(ETo!$D53&gt;0,ETo!$I53*((1-Entradas!$E$21)*ETo!$K53+ETo!$L53),0)</f>
        <v>2.0066256290161322</v>
      </c>
      <c r="AE54" s="116">
        <f>MIN(AD54*1,0.8*(AH53+Z54+AA54+AB54+Observaciones!$F53-AC54-Constantes!$E$28))</f>
        <v>2.0066256290161322</v>
      </c>
      <c r="AF54" s="116">
        <f>Observaciones!$J53</f>
        <v>0</v>
      </c>
      <c r="AG54" s="116">
        <f>MAX(0,AH53+Z54+AA54+AB54+Observaciones!$F53-AC54-AE54-AF54-Constantes!$E$26)</f>
        <v>0</v>
      </c>
      <c r="AH54" s="116">
        <f>AH53+Z54+AA54+AB54+Observaciones!$F53-AC54-AE54-AF54-AG54</f>
        <v>221.25280741295273</v>
      </c>
      <c r="AI54" s="116">
        <f>(Escenarios!$E$10*S54+Escenarios!$E$9*AE54)/(Escenarios!$E$11)</f>
        <v>1.3864359670109678</v>
      </c>
      <c r="AJ54" s="116">
        <f>(Escenarios!$E$9*AG54)/(Escenarios!$E$11)</f>
        <v>0</v>
      </c>
      <c r="AK54" s="116">
        <f>(Escenarios!$E$10*U54+Escenarios!$E$9*AC54)/(Escenarios!$E$11)</f>
        <v>4.6794540235745004</v>
      </c>
      <c r="AL54" s="118">
        <f t="shared" si="3"/>
        <v>167.59064358301151</v>
      </c>
      <c r="AM54" s="118">
        <f>MAX(0,(AL54-Constantes!$D$13)*(1-EXP(-Constantes!$D$23)))</f>
        <v>0.82089228781523915</v>
      </c>
      <c r="AN54" s="118">
        <f>AJ54+W54*Escenarios!$E$10/Escenarios!$E$11+AM54</f>
        <v>1.0800419661600693</v>
      </c>
      <c r="AO54" s="118">
        <f>0.0526*AJ54*Observaciones!$F53^1.218</f>
        <v>0</v>
      </c>
      <c r="AP54" s="118">
        <f>AO54*Constantes!$E$40</f>
        <v>0</v>
      </c>
      <c r="AQ54" s="118">
        <f t="shared" si="4"/>
        <v>0</v>
      </c>
      <c r="AR54" s="15"/>
      <c r="AS54" s="72">
        <v>48</v>
      </c>
      <c r="AT54" s="145">
        <f>ETo!$I53*((1-Constantes!$F$19)*ETo!$K53+ETo!$L53)</f>
        <v>2.0947689661361535</v>
      </c>
      <c r="AU54" s="118">
        <f>MIN(AT54*Constantes!$F$17,0.8*(AX53+Observaciones!$F53-AV54-AW54-Constantes!$D$14))</f>
        <v>1.2948192939978713</v>
      </c>
      <c r="AV54" s="118">
        <f>IF(Observaciones!$F53&gt;0.05*Constantes!$F$18,((Observaciones!$F53-0.05*Constantes!$F$18)^2)/(Observaciones!$F53+0.95*Constantes!$F$18),0)</f>
        <v>0.25094408422217745</v>
      </c>
      <c r="AW54" s="118">
        <f>MAX(0,AX53+Observaciones!$F53-AV54-Constantes!$D$13)</f>
        <v>4.9139643998577682</v>
      </c>
      <c r="AX54" s="118">
        <f>AX53+Observaciones!$F53-AV54-AU54-AW54-AY53</f>
        <v>47.187201558892085</v>
      </c>
      <c r="AY54" s="118">
        <f>MAX(0,(AX54-Constantes!$D$14)*(1-EXP(-Constantes!$D$22)))</f>
        <v>0.28824864094336772</v>
      </c>
      <c r="AZ54" s="116">
        <f>AZ53+(Entradas!$F$23*AW54-BA53)/(800*Entradas!$D$46)</f>
        <v>0</v>
      </c>
      <c r="BA54" s="116">
        <f>8000*Entradas!$D$47*AZ54/Constantes!$F$34</f>
        <v>0</v>
      </c>
      <c r="BB54" s="116">
        <f>AV54*Escenarios!$F$10/Escenarios!$F$9</f>
        <v>1.0037763368887098</v>
      </c>
      <c r="BC54" s="116">
        <f>BA54*Escenarios!$F$10/Escenarios!$F$9</f>
        <v>0</v>
      </c>
      <c r="BD54" s="116">
        <f>Observaciones!$I53</f>
        <v>0</v>
      </c>
      <c r="BE54" s="116">
        <f>MAX(0,Constantes!$F$29/((BJ53+BB54+BC54+BD54+Observaciones!$F53)^2)+Entradas!$F$17)</f>
        <v>2.6293006109716597</v>
      </c>
      <c r="BF54" s="145">
        <f>IF(ETo!$D53&gt;0,ETo!$I53*((1-Entradas!$F$21)*ETo!$K53+ETo!$L53),0)</f>
        <v>2.0066256290161322</v>
      </c>
      <c r="BG54" s="116">
        <f>MIN(BF54*1,0.8*(BJ53+BB54+BC54+BD54+Observaciones!$F53-BE54-Constantes!$F$28))</f>
        <v>2.0066256290161322</v>
      </c>
      <c r="BH54" s="116">
        <f>Observaciones!$J53</f>
        <v>0</v>
      </c>
      <c r="BI54" s="116">
        <f>MAX(0,BJ53+BB54+BC54+BD54+Observaciones!$F53-BE54-BG54-BH54-Constantes!$F$26)</f>
        <v>0</v>
      </c>
      <c r="BJ54" s="116">
        <f>BJ53+BB54+BC54+BD54+Observaciones!$F53-BE54-BG54-BH54-BI54</f>
        <v>161.78408933547664</v>
      </c>
      <c r="BK54" s="116">
        <f>(Escenarios!$F$10*AU54+Escenarios!$F$9*BG54)/(Escenarios!$F$11)</f>
        <v>1.4371805610015236</v>
      </c>
      <c r="BL54" s="116">
        <f>(Escenarios!$F$9*BI54)/(Escenarios!$F$11)</f>
        <v>0</v>
      </c>
      <c r="BM54" s="116">
        <f>(Escenarios!$F$10*AW54+Escenarios!$F$9*BE54)/(Escenarios!$F$11)</f>
        <v>4.4570316420805467</v>
      </c>
      <c r="BN54" s="118">
        <f t="shared" si="5"/>
        <v>162.85525586756773</v>
      </c>
      <c r="BO54" s="118">
        <f>MAX(0,(BN54-Constantes!$D$13)*(1-EXP(-Constantes!$D$23)))</f>
        <v>0.78818257556340721</v>
      </c>
      <c r="BP54" s="118">
        <f>BL54+AY54*Escenarios!$F$10/Escenarios!$F$11+BO54</f>
        <v>1.0187814883181014</v>
      </c>
      <c r="BQ54" s="118">
        <f>0.0526*BL54*Observaciones!$F53^1.218</f>
        <v>0</v>
      </c>
      <c r="BR54" s="118">
        <f>BQ54*Constantes!$F$40</f>
        <v>0</v>
      </c>
      <c r="BS54" s="118">
        <f t="shared" si="6"/>
        <v>0</v>
      </c>
      <c r="BT54" s="15"/>
      <c r="BU54" s="72">
        <v>48</v>
      </c>
      <c r="BV54" s="73">
        <f>0.0526*Observaciones!$F53^2.218</f>
        <v>5.5953192215865393</v>
      </c>
      <c r="BW54" s="73">
        <f>IF(Observaciones!$F53&gt;0.05*$CA$7,((Observaciones!$F53-0.05*$CA$7)^2)/(Observaciones!$F53+0.95*$CA$7),0)</f>
        <v>1.0178284559629247</v>
      </c>
      <c r="BX54" s="73">
        <f>0.0526*BW54*Observaciones!$F53^1.218</f>
        <v>0.69452135657647551</v>
      </c>
      <c r="BY54" s="27"/>
      <c r="BZ54" s="27"/>
      <c r="CA54" s="101"/>
      <c r="CB54" s="36"/>
    </row>
    <row r="55" spans="2:80" s="2" customFormat="1" ht="14.5" x14ac:dyDescent="0.35">
      <c r="B55" s="35"/>
      <c r="C55" s="72">
        <v>49</v>
      </c>
      <c r="D55" s="145">
        <f>ETo!$I54*((1-Constantes!$D$19)*ETo!$K54+ETo!$L54)</f>
        <v>1.990324541123633</v>
      </c>
      <c r="E55" s="73">
        <f>MIN(D55*Constantes!$D$17,0.8*(H54+Observaciones!$F54-F55-G55-Constantes!$D$14))</f>
        <v>1.2410720802542687</v>
      </c>
      <c r="F55" s="73">
        <f>IF(Observaciones!$F54&gt;0.05*Constantes!$D$18,((Observaciones!$F54-0.05*Constantes!$D$18)^2)/(Observaciones!$F54+0.95*Constantes!$D$18),0)</f>
        <v>0</v>
      </c>
      <c r="G55" s="73">
        <f>MAX(0,H54+Observaciones!$F54-F55-Constantes!$D$13)</f>
        <v>0</v>
      </c>
      <c r="H55" s="73">
        <f>H54+Observaciones!$F54-F55-E55-G55-I54</f>
        <v>45.644834997194145</v>
      </c>
      <c r="I55" s="73">
        <f>MAX(0,(H55-Constantes!$D$14)*(1-EXP(-Constantes!$D$22)))</f>
        <v>0.26701442470891062</v>
      </c>
      <c r="J55" s="73">
        <f t="shared" si="0"/>
        <v>169.92805982092983</v>
      </c>
      <c r="K55" s="73">
        <f>MAX(0,(J55-Constantes!$D$13)*(1-EXP(-Constantes!$D$23)))</f>
        <v>0.83703800114420623</v>
      </c>
      <c r="L55" s="73">
        <f t="shared" si="1"/>
        <v>1.1040524258531168</v>
      </c>
      <c r="M55" s="73">
        <f>0.0526*F55*Observaciones!$F54^1.218</f>
        <v>0</v>
      </c>
      <c r="N55" s="73">
        <f>M55*Constantes!$D$40</f>
        <v>0</v>
      </c>
      <c r="O55" s="73">
        <f t="shared" si="2"/>
        <v>0</v>
      </c>
      <c r="P55" s="15"/>
      <c r="Q55" s="117">
        <v>49</v>
      </c>
      <c r="R55" s="145">
        <f>ETo!$I54*((1-Constantes!$E$19)*ETo!$K54+ETo!$L54)</f>
        <v>1.9925550089630897</v>
      </c>
      <c r="S55" s="118">
        <f>MIN(R55*Constantes!$E$17,0.8*(V54+Observaciones!$F54-T55-U55-Constantes!$D$14))</f>
        <v>1.249731774823482</v>
      </c>
      <c r="T55" s="118">
        <f>IF(Observaciones!$F54&gt;0.05*Constantes!$E$18,((Observaciones!$F54-0.05*Constantes!$E$18)^2)/(Observaciones!$F54+0.95*Constantes!$E$18),0)</f>
        <v>0</v>
      </c>
      <c r="U55" s="118">
        <f>MAX(0,V54+Observaciones!$F54-T55-Constantes!$D$13)</f>
        <v>0</v>
      </c>
      <c r="V55" s="118">
        <f>V54+Observaciones!$F54-T55-S55-U55-W54</f>
        <v>45.627404148642839</v>
      </c>
      <c r="W55" s="118">
        <f>MAX(0,(V55-Constantes!$D$14)*(1-EXP(-Constantes!$D$22)))</f>
        <v>0.26677444906597331</v>
      </c>
      <c r="X55" s="116">
        <f>X54+(Entradas!$E$23*U55-Y54)/(800*Entradas!$D$46)</f>
        <v>0</v>
      </c>
      <c r="Y55" s="116">
        <f>8000*Entradas!$D$47*X55/Constantes!$E$34</f>
        <v>0</v>
      </c>
      <c r="Z55" s="116">
        <f>T55*Escenarios!$E$10/Escenarios!$E$9</f>
        <v>0</v>
      </c>
      <c r="AA55" s="116">
        <f>Y55*Escenarios!$E$10/Escenarios!$E$9</f>
        <v>0</v>
      </c>
      <c r="AB55" s="116">
        <f>Observaciones!$I54</f>
        <v>0</v>
      </c>
      <c r="AC55" s="116">
        <f>MAX(0,Constantes!$E$29/((AH54+Z55+AA55+AB55+Observaciones!$F54)^2)+Entradas!$E$17)</f>
        <v>2.7902724870528153</v>
      </c>
      <c r="AD55" s="145">
        <f>IF(ETo!$D54&gt;0,ETo!$I54*((1-Entradas!$E$21)*ETo!$K54+ETo!$L54),0)</f>
        <v>1.9033362953848116</v>
      </c>
      <c r="AE55" s="116">
        <f>MIN(AD55*1,0.8*(AH54+Z55+AA55+AB55+Observaciones!$F54-AC55-Constantes!$E$28))</f>
        <v>1.9033362953848116</v>
      </c>
      <c r="AF55" s="116">
        <f>Observaciones!$J54</f>
        <v>0</v>
      </c>
      <c r="AG55" s="116">
        <f>MAX(0,AH54+Z55+AA55+AB55+Observaciones!$F54-AC55-AE55-AF55-Constantes!$E$26)</f>
        <v>0</v>
      </c>
      <c r="AH55" s="116">
        <f>AH54+Z55+AA55+AB55+Observaciones!$F54-AC55-AE55-AF55-AG55</f>
        <v>216.55919863051511</v>
      </c>
      <c r="AI55" s="116">
        <f>(Escenarios!$E$10*S55+Escenarios!$E$9*AE55)/(Escenarios!$E$11)</f>
        <v>1.3150922268796148</v>
      </c>
      <c r="AJ55" s="116">
        <f>(Escenarios!$E$9*AG55)/(Escenarios!$E$11)</f>
        <v>0</v>
      </c>
      <c r="AK55" s="116">
        <f>(Escenarios!$E$10*U55+Escenarios!$E$9*AC55)/(Escenarios!$E$11)</f>
        <v>0.27902724870528156</v>
      </c>
      <c r="AL55" s="118">
        <f t="shared" si="3"/>
        <v>167.04877854390156</v>
      </c>
      <c r="AM55" s="118">
        <f>MAX(0,(AL55-Constantes!$D$13)*(1-EXP(-Constantes!$D$23)))</f>
        <v>0.81714935258507637</v>
      </c>
      <c r="AN55" s="118">
        <f>AJ55+W55*Escenarios!$E$10/Escenarios!$E$11+AM55</f>
        <v>1.0572463567444523</v>
      </c>
      <c r="AO55" s="118">
        <f>0.0526*AJ55*Observaciones!$F54^1.218</f>
        <v>0</v>
      </c>
      <c r="AP55" s="118">
        <f>AO55*Constantes!$E$40</f>
        <v>0</v>
      </c>
      <c r="AQ55" s="118">
        <f t="shared" si="4"/>
        <v>0</v>
      </c>
      <c r="AR55" s="15"/>
      <c r="AS55" s="72">
        <v>49</v>
      </c>
      <c r="AT55" s="145">
        <f>ETo!$I54*((1-Constantes!$F$19)*ETo!$K54+ETo!$L54)</f>
        <v>1.9869788393644474</v>
      </c>
      <c r="AU55" s="118">
        <f>MIN(AT55*Constantes!$F$17,0.8*(AX54+Observaciones!$F54-AV55-AW55-Constantes!$D$14))</f>
        <v>1.2281920247845419</v>
      </c>
      <c r="AV55" s="118">
        <f>IF(Observaciones!$F54&gt;0.05*Constantes!$F$18,((Observaciones!$F54-0.05*Constantes!$F$18)^2)/(Observaciones!$F54+0.95*Constantes!$F$18),0)</f>
        <v>0</v>
      </c>
      <c r="AW55" s="118">
        <f>MAX(0,AX54+Observaciones!$F54-AV55-Constantes!$D$13)</f>
        <v>0</v>
      </c>
      <c r="AX55" s="118">
        <f>AX54+Observaciones!$F54-AV55-AU55-AW55-AY54</f>
        <v>45.670760893164179</v>
      </c>
      <c r="AY55" s="118">
        <f>MAX(0,(AX55-Constantes!$D$14)*(1-EXP(-Constantes!$D$22)))</f>
        <v>0.26737135418000452</v>
      </c>
      <c r="AZ55" s="116">
        <f>AZ54+(Entradas!$F$23*AW55-BA54)/(800*Entradas!$D$46)</f>
        <v>0</v>
      </c>
      <c r="BA55" s="116">
        <f>8000*Entradas!$D$47*AZ55/Constantes!$F$34</f>
        <v>0</v>
      </c>
      <c r="BB55" s="116">
        <f>AV55*Escenarios!$F$10/Escenarios!$F$9</f>
        <v>0</v>
      </c>
      <c r="BC55" s="116">
        <f>BA55*Escenarios!$F$10/Escenarios!$F$9</f>
        <v>0</v>
      </c>
      <c r="BD55" s="116">
        <f>Observaciones!$I54</f>
        <v>0</v>
      </c>
      <c r="BE55" s="116">
        <f>MAX(0,Constantes!$F$29/((BJ54+BB55+BC55+BD55+Observaciones!$F54)^2)+Entradas!$F$17)</f>
        <v>2.6077514294760662</v>
      </c>
      <c r="BF55" s="145">
        <f>IF(ETo!$D54&gt;0,ETo!$I54*((1-Entradas!$F$21)*ETo!$K54+ETo!$L54),0)</f>
        <v>1.9033362953848116</v>
      </c>
      <c r="BG55" s="116">
        <f>MIN(BF55*1,0.8*(BJ54+BB55+BC55+BD55+Observaciones!$F54-BE55-Constantes!$F$28))</f>
        <v>1.9033362953848116</v>
      </c>
      <c r="BH55" s="116">
        <f>Observaciones!$J54</f>
        <v>0</v>
      </c>
      <c r="BI55" s="116">
        <f>MAX(0,BJ54+BB55+BC55+BD55+Observaciones!$F54-BE55-BG55-BH55-Constantes!$F$26)</f>
        <v>0</v>
      </c>
      <c r="BJ55" s="116">
        <f>BJ54+BB55+BC55+BD55+Observaciones!$F54-BE55-BG55-BH55-BI55</f>
        <v>157.27300161061578</v>
      </c>
      <c r="BK55" s="116">
        <f>(Escenarios!$F$10*AU55+Escenarios!$F$9*BG55)/(Escenarios!$F$11)</f>
        <v>1.3632208789045959</v>
      </c>
      <c r="BL55" s="116">
        <f>(Escenarios!$F$9*BI55)/(Escenarios!$F$11)</f>
        <v>0</v>
      </c>
      <c r="BM55" s="116">
        <f>(Escenarios!$F$10*AW55+Escenarios!$F$9*BE55)/(Escenarios!$F$11)</f>
        <v>0.52155028589521324</v>
      </c>
      <c r="BN55" s="118">
        <f t="shared" si="5"/>
        <v>162.58862357789954</v>
      </c>
      <c r="BO55" s="118">
        <f>MAX(0,(BN55-Constantes!$D$13)*(1-EXP(-Constantes!$D$23)))</f>
        <v>0.78634081180589055</v>
      </c>
      <c r="BP55" s="118">
        <f>BL55+AY55*Escenarios!$F$10/Escenarios!$F$11+BO55</f>
        <v>1.000237895149894</v>
      </c>
      <c r="BQ55" s="118">
        <f>0.0526*BL55*Observaciones!$F54^1.218</f>
        <v>0</v>
      </c>
      <c r="BR55" s="118">
        <f>BQ55*Constantes!$F$40</f>
        <v>0</v>
      </c>
      <c r="BS55" s="118">
        <f t="shared" si="6"/>
        <v>0</v>
      </c>
      <c r="BT55" s="15"/>
      <c r="BU55" s="72">
        <v>49</v>
      </c>
      <c r="BV55" s="73">
        <f>0.0526*Observaciones!$F54^2.218</f>
        <v>0</v>
      </c>
      <c r="BW55" s="73">
        <f>IF(Observaciones!$F54&gt;0.05*$CA$7,((Observaciones!$F54-0.05*$CA$7)^2)/(Observaciones!$F54+0.95*$CA$7),0)</f>
        <v>0</v>
      </c>
      <c r="BX55" s="73">
        <f>0.0526*BW55*Observaciones!$F54^1.218</f>
        <v>0</v>
      </c>
      <c r="BY55" s="27"/>
      <c r="BZ55" s="27"/>
      <c r="CA55" s="101"/>
      <c r="CB55" s="36"/>
    </row>
    <row r="56" spans="2:80" s="2" customFormat="1" ht="14.5" x14ac:dyDescent="0.35">
      <c r="B56" s="35"/>
      <c r="C56" s="72">
        <v>50</v>
      </c>
      <c r="D56" s="145">
        <f>ETo!$I55*((1-Constantes!$D$19)*ETo!$K55+ETo!$L55)</f>
        <v>1.8982215961755229</v>
      </c>
      <c r="E56" s="73">
        <f>MIN(D56*Constantes!$D$17,0.8*(H55+Observaciones!$F55-F56-G56-Constantes!$D$14))</f>
        <v>1.1836410477153421</v>
      </c>
      <c r="F56" s="73">
        <f>IF(Observaciones!$F55&gt;0.05*Constantes!$D$18,((Observaciones!$F55-0.05*Constantes!$D$18)^2)/(Observaciones!$F55+0.95*Constantes!$D$18),0)</f>
        <v>0</v>
      </c>
      <c r="G56" s="73">
        <f>MAX(0,H55+Observaciones!$F55-F56-Constantes!$D$13)</f>
        <v>0</v>
      </c>
      <c r="H56" s="73">
        <f>H55+Observaciones!$F55-F56-E56-G56-I55</f>
        <v>44.194179524769893</v>
      </c>
      <c r="I56" s="73">
        <f>MAX(0,(H56-Constantes!$D$14)*(1-EXP(-Constantes!$D$22)))</f>
        <v>0.24704282214172035</v>
      </c>
      <c r="J56" s="73">
        <f t="shared" si="0"/>
        <v>169.09102181978562</v>
      </c>
      <c r="K56" s="73">
        <f>MAX(0,(J56-Constantes!$D$13)*(1-EXP(-Constantes!$D$23)))</f>
        <v>0.83125615733192826</v>
      </c>
      <c r="L56" s="73">
        <f t="shared" si="1"/>
        <v>1.0782989794736486</v>
      </c>
      <c r="M56" s="73">
        <f>0.0526*F56*Observaciones!$F55^1.218</f>
        <v>0</v>
      </c>
      <c r="N56" s="73">
        <f>M56*Constantes!$D$40</f>
        <v>0</v>
      </c>
      <c r="O56" s="73">
        <f t="shared" si="2"/>
        <v>0</v>
      </c>
      <c r="P56" s="15"/>
      <c r="Q56" s="117">
        <v>50</v>
      </c>
      <c r="R56" s="145">
        <f>ETo!$I55*((1-Constantes!$E$19)*ETo!$K55+ETo!$L55)</f>
        <v>1.9003470196400709</v>
      </c>
      <c r="S56" s="118">
        <f>MIN(R56*Constantes!$E$17,0.8*(V55+Observaciones!$F55-T56-U56-Constantes!$D$14))</f>
        <v>1.1918988650010682</v>
      </c>
      <c r="T56" s="118">
        <f>IF(Observaciones!$F55&gt;0.05*Constantes!$E$18,((Observaciones!$F55-0.05*Constantes!$E$18)^2)/(Observaciones!$F55+0.95*Constantes!$E$18),0)</f>
        <v>0</v>
      </c>
      <c r="U56" s="118">
        <f>MAX(0,V55+Observaciones!$F55-T56-Constantes!$D$13)</f>
        <v>0</v>
      </c>
      <c r="V56" s="118">
        <f>V55+Observaciones!$F55-T56-S56-U56-W55</f>
        <v>44.168730834575804</v>
      </c>
      <c r="W56" s="118">
        <f>MAX(0,(V56-Constantes!$D$14)*(1-EXP(-Constantes!$D$22)))</f>
        <v>0.24669246250356139</v>
      </c>
      <c r="X56" s="116">
        <f>X55+(Entradas!$E$23*U56-Y55)/(800*Entradas!$D$46)</f>
        <v>0</v>
      </c>
      <c r="Y56" s="116">
        <f>8000*Entradas!$D$47*X56/Constantes!$E$34</f>
        <v>0</v>
      </c>
      <c r="Z56" s="116">
        <f>T56*Escenarios!$E$10/Escenarios!$E$9</f>
        <v>0</v>
      </c>
      <c r="AA56" s="116">
        <f>Y56*Escenarios!$E$10/Escenarios!$E$9</f>
        <v>0</v>
      </c>
      <c r="AB56" s="116">
        <f>Observaciones!$I55</f>
        <v>0</v>
      </c>
      <c r="AC56" s="116">
        <f>MAX(0,Constantes!$E$29/((AH55+Z56+AA56+AB56+Observaciones!$F55)^2)+Entradas!$E$17)</f>
        <v>2.7810828853132978</v>
      </c>
      <c r="AD56" s="145">
        <f>IF(ETo!$D55&gt;0,ETo!$I55*((1-Entradas!$E$21)*ETo!$K55+ETo!$L55),0)</f>
        <v>1.8153300810581474</v>
      </c>
      <c r="AE56" s="116">
        <f>MIN(AD56*1,0.8*(AH55+Z56+AA56+AB56+Observaciones!$F55-AC56-Constantes!$E$28))</f>
        <v>1.8153300810581474</v>
      </c>
      <c r="AF56" s="116">
        <f>Observaciones!$J55</f>
        <v>0</v>
      </c>
      <c r="AG56" s="116">
        <f>MAX(0,AH55+Z56+AA56+AB56+Observaciones!$F55-AC56-AE56-AF56-Constantes!$E$26)</f>
        <v>0</v>
      </c>
      <c r="AH56" s="116">
        <f>AH55+Z56+AA56+AB56+Observaciones!$F55-AC56-AE56-AF56-AG56</f>
        <v>211.96278566414367</v>
      </c>
      <c r="AI56" s="116">
        <f>(Escenarios!$E$10*S56+Escenarios!$E$9*AE56)/(Escenarios!$E$11)</f>
        <v>1.254241986606776</v>
      </c>
      <c r="AJ56" s="116">
        <f>(Escenarios!$E$9*AG56)/(Escenarios!$E$11)</f>
        <v>0</v>
      </c>
      <c r="AK56" s="116">
        <f>(Escenarios!$E$10*U56+Escenarios!$E$9*AC56)/(Escenarios!$E$11)</f>
        <v>0.27810828853132979</v>
      </c>
      <c r="AL56" s="118">
        <f t="shared" si="3"/>
        <v>166.50973747984784</v>
      </c>
      <c r="AM56" s="118">
        <f>MAX(0,(AL56-Constantes!$D$13)*(1-EXP(-Constantes!$D$23)))</f>
        <v>0.81342592397550029</v>
      </c>
      <c r="AN56" s="118">
        <f>AJ56+W56*Escenarios!$E$10/Escenarios!$E$11+AM56</f>
        <v>1.0354491402287056</v>
      </c>
      <c r="AO56" s="118">
        <f>0.0526*AJ56*Observaciones!$F55^1.218</f>
        <v>0</v>
      </c>
      <c r="AP56" s="118">
        <f>AO56*Constantes!$E$40</f>
        <v>0</v>
      </c>
      <c r="AQ56" s="118">
        <f t="shared" si="4"/>
        <v>0</v>
      </c>
      <c r="AR56" s="15"/>
      <c r="AS56" s="72">
        <v>50</v>
      </c>
      <c r="AT56" s="145">
        <f>ETo!$I55*((1-Constantes!$F$19)*ETo!$K55+ETo!$L55)</f>
        <v>1.8950334609787003</v>
      </c>
      <c r="AU56" s="118">
        <f>MIN(AT56*Constantes!$F$17,0.8*(AX55+Observaciones!$F55-AV56-AW56-Constantes!$D$14))</f>
        <v>1.1713587167432282</v>
      </c>
      <c r="AV56" s="118">
        <f>IF(Observaciones!$F55&gt;0.05*Constantes!$F$18,((Observaciones!$F55-0.05*Constantes!$F$18)^2)/(Observaciones!$F55+0.95*Constantes!$F$18),0)</f>
        <v>0</v>
      </c>
      <c r="AW56" s="118">
        <f>MAX(0,AX55+Observaciones!$F55-AV56-Constantes!$D$13)</f>
        <v>0</v>
      </c>
      <c r="AX56" s="118">
        <f>AX55+Observaciones!$F55-AV56-AU56-AW56-AY55</f>
        <v>44.232030822240944</v>
      </c>
      <c r="AY56" s="118">
        <f>MAX(0,(AX56-Constantes!$D$14)*(1-EXP(-Constantes!$D$22)))</f>
        <v>0.24756393213931407</v>
      </c>
      <c r="AZ56" s="116">
        <f>AZ55+(Entradas!$F$23*AW56-BA55)/(800*Entradas!$D$46)</f>
        <v>0</v>
      </c>
      <c r="BA56" s="116">
        <f>8000*Entradas!$D$47*AZ56/Constantes!$F$34</f>
        <v>0</v>
      </c>
      <c r="BB56" s="116">
        <f>AV56*Escenarios!$F$10/Escenarios!$F$9</f>
        <v>0</v>
      </c>
      <c r="BC56" s="116">
        <f>BA56*Escenarios!$F$10/Escenarios!$F$9</f>
        <v>0</v>
      </c>
      <c r="BD56" s="116">
        <f>Observaciones!$I55</f>
        <v>0</v>
      </c>
      <c r="BE56" s="116">
        <f>MAX(0,Constantes!$F$29/((BJ55+BB56+BC56+BD56+Observaciones!$F55)^2)+Entradas!$F$17)</f>
        <v>2.5849268548588409</v>
      </c>
      <c r="BF56" s="145">
        <f>IF(ETo!$D55&gt;0,ETo!$I55*((1-Entradas!$F$21)*ETo!$K55+ETo!$L55),0)</f>
        <v>1.8153300810581474</v>
      </c>
      <c r="BG56" s="116">
        <f>MIN(BF56*1,0.8*(BJ55+BB56+BC56+BD56+Observaciones!$F55-BE56-Constantes!$F$28))</f>
        <v>1.8153300810581474</v>
      </c>
      <c r="BH56" s="116">
        <f>Observaciones!$J55</f>
        <v>0</v>
      </c>
      <c r="BI56" s="116">
        <f>MAX(0,BJ55+BB56+BC56+BD56+Observaciones!$F55-BE56-BG56-BH56-Constantes!$F$26)</f>
        <v>0</v>
      </c>
      <c r="BJ56" s="116">
        <f>BJ55+BB56+BC56+BD56+Observaciones!$F55-BE56-BG56-BH56-BI56</f>
        <v>152.87274467469879</v>
      </c>
      <c r="BK56" s="116">
        <f>(Escenarios!$F$10*AU56+Escenarios!$F$9*BG56)/(Escenarios!$F$11)</f>
        <v>1.3001529896062121</v>
      </c>
      <c r="BL56" s="116">
        <f>(Escenarios!$F$9*BI56)/(Escenarios!$F$11)</f>
        <v>0</v>
      </c>
      <c r="BM56" s="116">
        <f>(Escenarios!$F$10*AW56+Escenarios!$F$9*BE56)/(Escenarios!$F$11)</f>
        <v>0.51698537097176822</v>
      </c>
      <c r="BN56" s="118">
        <f t="shared" si="5"/>
        <v>162.31926813706542</v>
      </c>
      <c r="BO56" s="118">
        <f>MAX(0,(BN56-Constantes!$D$13)*(1-EXP(-Constantes!$D$23)))</f>
        <v>0.78448023786926968</v>
      </c>
      <c r="BP56" s="118">
        <f>BL56+AY56*Escenarios!$F$10/Escenarios!$F$11+BO56</f>
        <v>0.9825313835807209</v>
      </c>
      <c r="BQ56" s="118">
        <f>0.0526*BL56*Observaciones!$F55^1.218</f>
        <v>0</v>
      </c>
      <c r="BR56" s="118">
        <f>BQ56*Constantes!$F$40</f>
        <v>0</v>
      </c>
      <c r="BS56" s="118">
        <f t="shared" si="6"/>
        <v>0</v>
      </c>
      <c r="BT56" s="15"/>
      <c r="BU56" s="72">
        <v>50</v>
      </c>
      <c r="BV56" s="73">
        <f>0.0526*Observaciones!$F55^2.218</f>
        <v>0</v>
      </c>
      <c r="BW56" s="73">
        <f>IF(Observaciones!$F55&gt;0.05*$CA$7,((Observaciones!$F55-0.05*$CA$7)^2)/(Observaciones!$F55+0.95*$CA$7),0)</f>
        <v>0</v>
      </c>
      <c r="BX56" s="73">
        <f>0.0526*BW56*Observaciones!$F55^1.218</f>
        <v>0</v>
      </c>
      <c r="BY56" s="27"/>
      <c r="BZ56" s="27"/>
      <c r="CA56" s="101"/>
      <c r="CB56" s="36"/>
    </row>
    <row r="57" spans="2:80" s="2" customFormat="1" ht="14.5" x14ac:dyDescent="0.35">
      <c r="B57" s="35"/>
      <c r="C57" s="72">
        <v>51</v>
      </c>
      <c r="D57" s="145">
        <f>ETo!$I56*((1-Constantes!$D$19)*ETo!$K56+ETo!$L56)</f>
        <v>1.9425745802378596</v>
      </c>
      <c r="E57" s="73">
        <f>MIN(D57*Constantes!$D$17,0.8*(H56+Observaciones!$F56-F57-G57-Constantes!$D$14))</f>
        <v>1.2112974670873571</v>
      </c>
      <c r="F57" s="73">
        <f>IF(Observaciones!$F56&gt;0.05*Constantes!$D$18,((Observaciones!$F56-0.05*Constantes!$D$18)^2)/(Observaciones!$F56+0.95*Constantes!$D$18),0)</f>
        <v>0</v>
      </c>
      <c r="G57" s="73">
        <f>MAX(0,H56+Observaciones!$F56-F57-Constantes!$D$13)</f>
        <v>0</v>
      </c>
      <c r="H57" s="73">
        <f>H56+Observaciones!$F56-F57-E57-G57-I56</f>
        <v>42.735839235540816</v>
      </c>
      <c r="I57" s="73">
        <f>MAX(0,(H57-Constantes!$D$14)*(1-EXP(-Constantes!$D$22)))</f>
        <v>0.22696542043066364</v>
      </c>
      <c r="J57" s="73">
        <f t="shared" si="0"/>
        <v>168.2597656624537</v>
      </c>
      <c r="K57" s="73">
        <f>MAX(0,(J57-Constantes!$D$13)*(1-EXP(-Constantes!$D$23)))</f>
        <v>0.82551425163216607</v>
      </c>
      <c r="L57" s="73">
        <f t="shared" si="1"/>
        <v>1.0524796720628298</v>
      </c>
      <c r="M57" s="73">
        <f>0.0526*F57*Observaciones!$F56^1.218</f>
        <v>0</v>
      </c>
      <c r="N57" s="73">
        <f>M57*Constantes!$D$40</f>
        <v>0</v>
      </c>
      <c r="O57" s="73">
        <f t="shared" si="2"/>
        <v>0</v>
      </c>
      <c r="P57" s="15"/>
      <c r="Q57" s="117">
        <v>51</v>
      </c>
      <c r="R57" s="145">
        <f>ETo!$I56*((1-Constantes!$E$19)*ETo!$K56+ETo!$L56)</f>
        <v>1.9447523485229652</v>
      </c>
      <c r="S57" s="118">
        <f>MIN(R57*Constantes!$E$17,0.8*(V56+Observaciones!$F56-T57-U57-Constantes!$D$14))</f>
        <v>1.2197499156505149</v>
      </c>
      <c r="T57" s="118">
        <f>IF(Observaciones!$F56&gt;0.05*Constantes!$E$18,((Observaciones!$F56-0.05*Constantes!$E$18)^2)/(Observaciones!$F56+0.95*Constantes!$E$18),0)</f>
        <v>0</v>
      </c>
      <c r="U57" s="118">
        <f>MAX(0,V56+Observaciones!$F56-T57-Constantes!$D$13)</f>
        <v>0</v>
      </c>
      <c r="V57" s="118">
        <f>V56+Observaciones!$F56-T57-S57-U57-W56</f>
        <v>42.702288456421726</v>
      </c>
      <c r="W57" s="118">
        <f>MAX(0,(V57-Constantes!$D$14)*(1-EXP(-Constantes!$D$22)))</f>
        <v>0.22650351694005311</v>
      </c>
      <c r="X57" s="116">
        <f>X56+(Entradas!$E$23*U57-Y56)/(800*Entradas!$D$46)</f>
        <v>0</v>
      </c>
      <c r="Y57" s="116">
        <f>8000*Entradas!$D$47*X57/Constantes!$E$34</f>
        <v>0</v>
      </c>
      <c r="Z57" s="116">
        <f>T57*Escenarios!$E$10/Escenarios!$E$9</f>
        <v>0</v>
      </c>
      <c r="AA57" s="116">
        <f>Y57*Escenarios!$E$10/Escenarios!$E$9</f>
        <v>0</v>
      </c>
      <c r="AB57" s="116">
        <f>Observaciones!$I56</f>
        <v>0</v>
      </c>
      <c r="AC57" s="116">
        <f>MAX(0,Constantes!$E$29/((AH56+Z57+AA57+AB57+Observaciones!$F56)^2)+Entradas!$E$17)</f>
        <v>2.7714855067209969</v>
      </c>
      <c r="AD57" s="145">
        <f>IF(ETo!$D56&gt;0,ETo!$I56*((1-Entradas!$E$21)*ETo!$K56+ETo!$L56),0)</f>
        <v>1.857641617118726</v>
      </c>
      <c r="AE57" s="116">
        <f>MIN(AD57*1,0.8*(AH56+Z57+AA57+AB57+Observaciones!$F56-AC57-Constantes!$E$28))</f>
        <v>1.857641617118726</v>
      </c>
      <c r="AF57" s="116">
        <f>Observaciones!$J56</f>
        <v>0</v>
      </c>
      <c r="AG57" s="116">
        <f>MAX(0,AH56+Z57+AA57+AB57+Observaciones!$F56-AC57-AE57-AF57-Constantes!$E$26)</f>
        <v>0</v>
      </c>
      <c r="AH57" s="116">
        <f>AH56+Z57+AA57+AB57+Observaciones!$F56-AC57-AE57-AF57-AG57</f>
        <v>207.33365854030393</v>
      </c>
      <c r="AI57" s="116">
        <f>(Escenarios!$E$10*S57+Escenarios!$E$9*AE57)/(Escenarios!$E$11)</f>
        <v>1.2835390857973363</v>
      </c>
      <c r="AJ57" s="116">
        <f>(Escenarios!$E$9*AG57)/(Escenarios!$E$11)</f>
        <v>0</v>
      </c>
      <c r="AK57" s="116">
        <f>(Escenarios!$E$10*U57+Escenarios!$E$9*AC57)/(Escenarios!$E$11)</f>
        <v>0.27714855067209965</v>
      </c>
      <c r="AL57" s="118">
        <f t="shared" si="3"/>
        <v>165.97346010654445</v>
      </c>
      <c r="AM57" s="118">
        <f>MAX(0,(AL57-Constantes!$D$13)*(1-EXP(-Constantes!$D$23)))</f>
        <v>0.80972158557239282</v>
      </c>
      <c r="AN57" s="118">
        <f>AJ57+W57*Escenarios!$E$10/Escenarios!$E$11+AM57</f>
        <v>1.0135747508184405</v>
      </c>
      <c r="AO57" s="118">
        <f>0.0526*AJ57*Observaciones!$F56^1.218</f>
        <v>0</v>
      </c>
      <c r="AP57" s="118">
        <f>AO57*Constantes!$E$40</f>
        <v>0</v>
      </c>
      <c r="AQ57" s="118">
        <f t="shared" si="4"/>
        <v>0</v>
      </c>
      <c r="AR57" s="15"/>
      <c r="AS57" s="72">
        <v>51</v>
      </c>
      <c r="AT57" s="145">
        <f>ETo!$I56*((1-Constantes!$F$19)*ETo!$K56+ETo!$L56)</f>
        <v>1.9393079278101999</v>
      </c>
      <c r="AU57" s="118">
        <f>MIN(AT57*Constantes!$F$17,0.8*(AX56+Observaciones!$F56-AV57-AW57-Constantes!$D$14))</f>
        <v>1.1987256649898581</v>
      </c>
      <c r="AV57" s="118">
        <f>IF(Observaciones!$F56&gt;0.05*Constantes!$F$18,((Observaciones!$F56-0.05*Constantes!$F$18)^2)/(Observaciones!$F56+0.95*Constantes!$F$18),0)</f>
        <v>0</v>
      </c>
      <c r="AW57" s="118">
        <f>MAX(0,AX56+Observaciones!$F56-AV57-Constantes!$D$13)</f>
        <v>0</v>
      </c>
      <c r="AX57" s="118">
        <f>AX56+Observaciones!$F56-AV57-AU57-AW57-AY56</f>
        <v>42.785741225111771</v>
      </c>
      <c r="AY57" s="118">
        <f>MAX(0,(AX57-Constantes!$D$14)*(1-EXP(-Constantes!$D$22)))</f>
        <v>0.22765243586745629</v>
      </c>
      <c r="AZ57" s="116">
        <f>AZ56+(Entradas!$F$23*AW57-BA56)/(800*Entradas!$D$46)</f>
        <v>0</v>
      </c>
      <c r="BA57" s="116">
        <f>8000*Entradas!$D$47*AZ57/Constantes!$F$34</f>
        <v>0</v>
      </c>
      <c r="BB57" s="116">
        <f>AV57*Escenarios!$F$10/Escenarios!$F$9</f>
        <v>0</v>
      </c>
      <c r="BC57" s="116">
        <f>BA57*Escenarios!$F$10/Escenarios!$F$9</f>
        <v>0</v>
      </c>
      <c r="BD57" s="116">
        <f>Observaciones!$I56</f>
        <v>0</v>
      </c>
      <c r="BE57" s="116">
        <f>MAX(0,Constantes!$F$29/((BJ56+BB57+BC57+BD57+Observaciones!$F56)^2)+Entradas!$F$17)</f>
        <v>2.5606882077867859</v>
      </c>
      <c r="BF57" s="145">
        <f>IF(ETo!$D56&gt;0,ETo!$I56*((1-Entradas!$F$21)*ETo!$K56+ETo!$L56),0)</f>
        <v>1.857641617118726</v>
      </c>
      <c r="BG57" s="116">
        <f>MIN(BF57*1,0.8*(BJ56+BB57+BC57+BD57+Observaciones!$F56-BE57-Constantes!$F$28))</f>
        <v>1.857641617118726</v>
      </c>
      <c r="BH57" s="116">
        <f>Observaciones!$J56</f>
        <v>0</v>
      </c>
      <c r="BI57" s="116">
        <f>MAX(0,BJ56+BB57+BC57+BD57+Observaciones!$F56-BE57-BG57-BH57-Constantes!$F$26)</f>
        <v>0</v>
      </c>
      <c r="BJ57" s="116">
        <f>BJ56+BB57+BC57+BD57+Observaciones!$F56-BE57-BG57-BH57-BI57</f>
        <v>148.45441484979327</v>
      </c>
      <c r="BK57" s="116">
        <f>(Escenarios!$F$10*AU57+Escenarios!$F$9*BG57)/(Escenarios!$F$11)</f>
        <v>1.3305088554156317</v>
      </c>
      <c r="BL57" s="116">
        <f>(Escenarios!$F$9*BI57)/(Escenarios!$F$11)</f>
        <v>0</v>
      </c>
      <c r="BM57" s="116">
        <f>(Escenarios!$F$10*AW57+Escenarios!$F$9*BE57)/(Escenarios!$F$11)</f>
        <v>0.51213764155735719</v>
      </c>
      <c r="BN57" s="118">
        <f t="shared" si="5"/>
        <v>162.04692554075351</v>
      </c>
      <c r="BO57" s="118">
        <f>MAX(0,(BN57-Constantes!$D$13)*(1-EXP(-Constantes!$D$23)))</f>
        <v>0.78259903014255572</v>
      </c>
      <c r="BP57" s="118">
        <f>BL57+AY57*Escenarios!$F$10/Escenarios!$F$11+BO57</f>
        <v>0.96472097883652075</v>
      </c>
      <c r="BQ57" s="118">
        <f>0.0526*BL57*Observaciones!$F56^1.218</f>
        <v>0</v>
      </c>
      <c r="BR57" s="118">
        <f>BQ57*Constantes!$F$40</f>
        <v>0</v>
      </c>
      <c r="BS57" s="118">
        <f t="shared" si="6"/>
        <v>0</v>
      </c>
      <c r="BT57" s="15"/>
      <c r="BU57" s="72">
        <v>51</v>
      </c>
      <c r="BV57" s="73">
        <f>0.0526*Observaciones!$F56^2.218</f>
        <v>0</v>
      </c>
      <c r="BW57" s="73">
        <f>IF(Observaciones!$F56&gt;0.05*$CA$7,((Observaciones!$F56-0.05*$CA$7)^2)/(Observaciones!$F56+0.95*$CA$7),0)</f>
        <v>0</v>
      </c>
      <c r="BX57" s="73">
        <f>0.0526*BW57*Observaciones!$F56^1.218</f>
        <v>0</v>
      </c>
      <c r="BY57" s="27"/>
      <c r="BZ57" s="27"/>
      <c r="CA57" s="101"/>
      <c r="CB57" s="36"/>
    </row>
    <row r="58" spans="2:80" s="2" customFormat="1" ht="14.5" x14ac:dyDescent="0.35">
      <c r="B58" s="35"/>
      <c r="C58" s="72">
        <v>52</v>
      </c>
      <c r="D58" s="145">
        <f>ETo!$I57*((1-Constantes!$D$19)*ETo!$K57+ETo!$L57)</f>
        <v>1.9186193873377679</v>
      </c>
      <c r="E58" s="73">
        <f>MIN(D58*Constantes!$D$17,0.8*(H57+Observaciones!$F57-F58-G58-Constantes!$D$14))</f>
        <v>1.1963601438161358</v>
      </c>
      <c r="F58" s="73">
        <f>IF(Observaciones!$F57&gt;0.05*Constantes!$D$18,((Observaciones!$F57-0.05*Constantes!$D$18)^2)/(Observaciones!$F57+0.95*Constantes!$D$18),0)</f>
        <v>1.7340209838250263E-2</v>
      </c>
      <c r="G58" s="73">
        <f>MAX(0,H57+Observaciones!$F57-F58-Constantes!$D$13)</f>
        <v>0</v>
      </c>
      <c r="H58" s="73">
        <f>H57+Observaciones!$F57-F58-E58-G58-I57</f>
        <v>46.195173461455759</v>
      </c>
      <c r="I58" s="73">
        <f>MAX(0,(H58-Constantes!$D$14)*(1-EXP(-Constantes!$D$22)))</f>
        <v>0.27459109697507117</v>
      </c>
      <c r="J58" s="73">
        <f t="shared" si="0"/>
        <v>167.43425141082153</v>
      </c>
      <c r="K58" s="73">
        <f>MAX(0,(J58-Constantes!$D$13)*(1-EXP(-Constantes!$D$23)))</f>
        <v>0.81981200817222499</v>
      </c>
      <c r="L58" s="73">
        <f t="shared" si="1"/>
        <v>1.1117433149855465</v>
      </c>
      <c r="M58" s="73">
        <f>0.0526*F58*Observaciones!$F57^1.218</f>
        <v>6.319735735435799E-3</v>
      </c>
      <c r="N58" s="73">
        <f>M58*Constantes!$D$40</f>
        <v>2.9519549149171465E-5</v>
      </c>
      <c r="O58" s="73">
        <f t="shared" si="2"/>
        <v>2.6552486308006484</v>
      </c>
      <c r="P58" s="15"/>
      <c r="Q58" s="117">
        <v>52</v>
      </c>
      <c r="R58" s="145">
        <f>ETo!$I57*((1-Constantes!$E$19)*ETo!$K57+ETo!$L57)</f>
        <v>1.920770544379476</v>
      </c>
      <c r="S58" s="118">
        <f>MIN(R58*Constantes!$E$17,0.8*(V57+Observaciones!$F57-T58-U58-Constantes!$D$14))</f>
        <v>1.204708512767837</v>
      </c>
      <c r="T58" s="118">
        <f>IF(Observaciones!$F57&gt;0.05*Constantes!$E$18,((Observaciones!$F57-0.05*Constantes!$E$18)^2)/(Observaciones!$F57+0.95*Constantes!$E$18),0)</f>
        <v>1.4392791026222793E-2</v>
      </c>
      <c r="U58" s="118">
        <f>MAX(0,V57+Observaciones!$F57-T58-Constantes!$D$13)</f>
        <v>0</v>
      </c>
      <c r="V58" s="118">
        <f>V57+Observaciones!$F57-T58-S58-U58-W57</f>
        <v>46.156683635687607</v>
      </c>
      <c r="W58" s="118">
        <f>MAX(0,(V58-Constantes!$D$14)*(1-EXP(-Constantes!$D$22)))</f>
        <v>0.27406119616972191</v>
      </c>
      <c r="X58" s="116">
        <f>X57+(Entradas!$E$23*U58-Y57)/(800*Entradas!$D$46)</f>
        <v>0</v>
      </c>
      <c r="Y58" s="116">
        <f>8000*Entradas!$D$47*X58/Constantes!$E$34</f>
        <v>0</v>
      </c>
      <c r="Z58" s="116">
        <f>T58*Escenarios!$E$10/Escenarios!$E$9</f>
        <v>0.12953511923600514</v>
      </c>
      <c r="AA58" s="116">
        <f>Y58*Escenarios!$E$10/Escenarios!$E$9</f>
        <v>0</v>
      </c>
      <c r="AB58" s="116">
        <f>Observaciones!$I57</f>
        <v>0</v>
      </c>
      <c r="AC58" s="116">
        <f>MAX(0,Constantes!$E$29/((AH57+Z58+AA58+AB58+Observaciones!$F57)^2)+Entradas!$E$17)</f>
        <v>2.7723464164529652</v>
      </c>
      <c r="AD58" s="145">
        <f>IF(ETo!$D57&gt;0,ETo!$I57*((1-Entradas!$E$21)*ETo!$K57+ETo!$L57),0)</f>
        <v>1.8347242627111464</v>
      </c>
      <c r="AE58" s="116">
        <f>MIN(AD58*1,0.8*(AH57+Z58+AA58+AB58+Observaciones!$F57-AC58-Constantes!$E$28))</f>
        <v>1.8347242627111464</v>
      </c>
      <c r="AF58" s="116">
        <f>Observaciones!$J57</f>
        <v>0</v>
      </c>
      <c r="AG58" s="116">
        <f>MAX(0,AH57+Z58+AA58+AB58+Observaciones!$F57-AC58-AE58-AF58-Constantes!$E$26)</f>
        <v>0</v>
      </c>
      <c r="AH58" s="116">
        <f>AH57+Z58+AA58+AB58+Observaciones!$F57-AC58-AE58-AF58-AG58</f>
        <v>207.75612298037584</v>
      </c>
      <c r="AI58" s="116">
        <f>(Escenarios!$E$10*S58+Escenarios!$E$9*AE58)/(Escenarios!$E$11)</f>
        <v>1.2677100877621681</v>
      </c>
      <c r="AJ58" s="116">
        <f>(Escenarios!$E$9*AG58)/(Escenarios!$E$11)</f>
        <v>0</v>
      </c>
      <c r="AK58" s="116">
        <f>(Escenarios!$E$10*U58+Escenarios!$E$9*AC58)/(Escenarios!$E$11)</f>
        <v>0.27723464164529654</v>
      </c>
      <c r="AL58" s="118">
        <f t="shared" si="3"/>
        <v>165.44097316261735</v>
      </c>
      <c r="AM58" s="118">
        <f>MAX(0,(AL58-Constantes!$D$13)*(1-EXP(-Constantes!$D$23)))</f>
        <v>0.80604342957749753</v>
      </c>
      <c r="AN58" s="118">
        <f>AJ58+W58*Escenarios!$E$10/Escenarios!$E$11+AM58</f>
        <v>1.0526985061302472</v>
      </c>
      <c r="AO58" s="118">
        <f>0.0526*AJ58*Observaciones!$F57^1.218</f>
        <v>0</v>
      </c>
      <c r="AP58" s="118">
        <f>AO58*Constantes!$E$40</f>
        <v>0</v>
      </c>
      <c r="AQ58" s="118">
        <f t="shared" si="4"/>
        <v>0</v>
      </c>
      <c r="AR58" s="15"/>
      <c r="AS58" s="72">
        <v>52</v>
      </c>
      <c r="AT58" s="145">
        <f>ETo!$I57*((1-Constantes!$F$19)*ETo!$K57+ETo!$L57)</f>
        <v>1.9153926517752051</v>
      </c>
      <c r="AU58" s="118">
        <f>MIN(AT58*Constantes!$F$17,0.8*(AX57+Observaciones!$F57-AV58-AW58-Constantes!$D$14))</f>
        <v>1.1839431465680228</v>
      </c>
      <c r="AV58" s="118">
        <f>IF(Observaciones!$F57&gt;0.05*Constantes!$F$18,((Observaciones!$F57-0.05*Constantes!$F$18)^2)/(Observaciones!$F57+0.95*Constantes!$F$18),0)</f>
        <v>1.7710059694705009E-2</v>
      </c>
      <c r="AW58" s="118">
        <f>MAX(0,AX57+Observaciones!$F57-AV58-Constantes!$D$13)</f>
        <v>0</v>
      </c>
      <c r="AX58" s="118">
        <f>AX57+Observaciones!$F57-AV58-AU58-AW58-AY57</f>
        <v>46.256435582981581</v>
      </c>
      <c r="AY58" s="118">
        <f>MAX(0,(AX58-Constantes!$D$14)*(1-EXP(-Constantes!$D$22)))</f>
        <v>0.27543451070548086</v>
      </c>
      <c r="AZ58" s="116">
        <f>AZ57+(Entradas!$F$23*AW58-BA57)/(800*Entradas!$D$46)</f>
        <v>0</v>
      </c>
      <c r="BA58" s="116">
        <f>8000*Entradas!$D$47*AZ58/Constantes!$F$34</f>
        <v>0</v>
      </c>
      <c r="BB58" s="116">
        <f>AV58*Escenarios!$F$10/Escenarios!$F$9</f>
        <v>7.0840238778820036E-2</v>
      </c>
      <c r="BC58" s="116">
        <f>BA58*Escenarios!$F$10/Escenarios!$F$9</f>
        <v>0</v>
      </c>
      <c r="BD58" s="116">
        <f>Observaciones!$I57</f>
        <v>0</v>
      </c>
      <c r="BE58" s="116">
        <f>MAX(0,Constantes!$F$29/((BJ57+BB58+BC58+BD58+Observaciones!$F57)^2)+Entradas!$F$17)</f>
        <v>2.5638465834296849</v>
      </c>
      <c r="BF58" s="145">
        <f>IF(ETo!$D57&gt;0,ETo!$I57*((1-Entradas!$F$21)*ETo!$K57+ETo!$L57),0)</f>
        <v>1.8347242627111464</v>
      </c>
      <c r="BG58" s="116">
        <f>MIN(BF58*1,0.8*(BJ57+BB58+BC58+BD58+Observaciones!$F57-BE58-Constantes!$F$28))</f>
        <v>1.8347242627111464</v>
      </c>
      <c r="BH58" s="116">
        <f>Observaciones!$J57</f>
        <v>0</v>
      </c>
      <c r="BI58" s="116">
        <f>MAX(0,BJ57+BB58+BC58+BD58+Observaciones!$F57-BE58-BG58-BH58-Constantes!$F$26)</f>
        <v>0</v>
      </c>
      <c r="BJ58" s="116">
        <f>BJ57+BB58+BC58+BD58+Observaciones!$F57-BE58-BG58-BH58-BI58</f>
        <v>149.02668424243126</v>
      </c>
      <c r="BK58" s="116">
        <f>(Escenarios!$F$10*AU58+Escenarios!$F$9*BG58)/(Escenarios!$F$11)</f>
        <v>1.3140993697966474</v>
      </c>
      <c r="BL58" s="116">
        <f>(Escenarios!$F$9*BI58)/(Escenarios!$F$11)</f>
        <v>0</v>
      </c>
      <c r="BM58" s="116">
        <f>(Escenarios!$F$10*AW58+Escenarios!$F$9*BE58)/(Escenarios!$F$11)</f>
        <v>0.51276931668593695</v>
      </c>
      <c r="BN58" s="118">
        <f t="shared" si="5"/>
        <v>161.77709582729688</v>
      </c>
      <c r="BO58" s="118">
        <f>MAX(0,(BN58-Constantes!$D$13)*(1-EXP(-Constantes!$D$23)))</f>
        <v>0.7807351801656307</v>
      </c>
      <c r="BP58" s="118">
        <f>BL58+AY58*Escenarios!$F$10/Escenarios!$F$11+BO58</f>
        <v>1.0010827887300153</v>
      </c>
      <c r="BQ58" s="118">
        <f>0.0526*BL58*Observaciones!$F57^1.218</f>
        <v>0</v>
      </c>
      <c r="BR58" s="118">
        <f>BQ58*Constantes!$F$40</f>
        <v>0</v>
      </c>
      <c r="BS58" s="118">
        <f t="shared" si="6"/>
        <v>0</v>
      </c>
      <c r="BT58" s="15"/>
      <c r="BU58" s="72">
        <v>52</v>
      </c>
      <c r="BV58" s="73">
        <f>0.0526*Observaciones!$F57^2.218</f>
        <v>1.7858322011378938</v>
      </c>
      <c r="BW58" s="73">
        <f>IF(Observaciones!$F57&gt;0.05*$CA$7,((Observaciones!$F57-0.05*$CA$7)^2)/(Observaciones!$F57+0.95*$CA$7),0)</f>
        <v>0.26550712123033893</v>
      </c>
      <c r="BX58" s="73">
        <f>0.0526*BW58*Observaciones!$F57^1.218</f>
        <v>9.6765544229502357E-2</v>
      </c>
      <c r="BY58" s="27"/>
      <c r="BZ58" s="27"/>
      <c r="CA58" s="101"/>
      <c r="CB58" s="36"/>
    </row>
    <row r="59" spans="2:80" s="2" customFormat="1" ht="14.5" x14ac:dyDescent="0.35">
      <c r="B59" s="35"/>
      <c r="C59" s="72">
        <v>53</v>
      </c>
      <c r="D59" s="145">
        <f>ETo!$I58*((1-Constantes!$D$19)*ETo!$K58+ETo!$L58)</f>
        <v>1.9625428454870713</v>
      </c>
      <c r="E59" s="73">
        <f>MIN(D59*Constantes!$D$17,0.8*(H58+Observaciones!$F58-F59-G59-Constantes!$D$14))</f>
        <v>1.2237487311801556</v>
      </c>
      <c r="F59" s="73">
        <f>IF(Observaciones!$F58&gt;0.05*Constantes!$D$18,((Observaciones!$F58-0.05*Constantes!$D$18)^2)/(Observaciones!$F58+0.95*Constantes!$D$18),0)</f>
        <v>0.31842534325062699</v>
      </c>
      <c r="G59" s="73">
        <f>MAX(0,H58+Observaciones!$F58-F59-Constantes!$D$13)</f>
        <v>5.9267481182051398</v>
      </c>
      <c r="H59" s="73">
        <f>H58+Observaciones!$F58-F59-E59-G59-I58</f>
        <v>47.251660171844769</v>
      </c>
      <c r="I59" s="73">
        <f>MAX(0,(H59-Constantes!$D$14)*(1-EXP(-Constantes!$D$22)))</f>
        <v>0.2891360617158355</v>
      </c>
      <c r="J59" s="73">
        <f t="shared" si="0"/>
        <v>172.54118752085446</v>
      </c>
      <c r="K59" s="73">
        <f>MAX(0,(J59-Constantes!$D$13)*(1-EXP(-Constantes!$D$23)))</f>
        <v>0.85508819265504343</v>
      </c>
      <c r="L59" s="73">
        <f t="shared" si="1"/>
        <v>1.4626495976215059</v>
      </c>
      <c r="M59" s="73">
        <f>0.0526*F59*Observaciones!$F58^1.218</f>
        <v>0.23679540161560667</v>
      </c>
      <c r="N59" s="73">
        <f>M59*Constantes!$D$40</f>
        <v>1.1060737013250557E-3</v>
      </c>
      <c r="O59" s="73">
        <f t="shared" si="2"/>
        <v>75.621235812302714</v>
      </c>
      <c r="P59" s="15"/>
      <c r="Q59" s="117">
        <v>53</v>
      </c>
      <c r="R59" s="145">
        <f>ETo!$I58*((1-Constantes!$E$19)*ETo!$K58+ETo!$L58)</f>
        <v>1.9647456437254871</v>
      </c>
      <c r="S59" s="118">
        <f>MIN(R59*Constantes!$E$17,0.8*(V58+Observaciones!$F58-T59-U59-Constantes!$D$14))</f>
        <v>1.2322897231768428</v>
      </c>
      <c r="T59" s="118">
        <f>IF(Observaciones!$F58&gt;0.05*Constantes!$E$18,((Observaciones!$F58-0.05*Constantes!$E$18)^2)/(Observaciones!$F58+0.95*Constantes!$E$18),0)</f>
        <v>0.30066225118925605</v>
      </c>
      <c r="U59" s="118">
        <f>MAX(0,V58+Observaciones!$F58-T59-Constantes!$D$13)</f>
        <v>5.9060213844983522</v>
      </c>
      <c r="V59" s="118">
        <f>V58+Observaciones!$F58-T59-S59-U59-W58</f>
        <v>47.243649080653441</v>
      </c>
      <c r="W59" s="118">
        <f>MAX(0,(V59-Constantes!$D$14)*(1-EXP(-Constantes!$D$22)))</f>
        <v>0.28902577065607382</v>
      </c>
      <c r="X59" s="116">
        <f>X58+(Entradas!$E$23*U59-Y58)/(800*Entradas!$D$46)</f>
        <v>0</v>
      </c>
      <c r="Y59" s="116">
        <f>8000*Entradas!$D$47*X59/Constantes!$E$34</f>
        <v>0</v>
      </c>
      <c r="Z59" s="116">
        <f>T59*Escenarios!$E$10/Escenarios!$E$9</f>
        <v>2.7059602607033044</v>
      </c>
      <c r="AA59" s="116">
        <f>Y59*Escenarios!$E$10/Escenarios!$E$9</f>
        <v>0</v>
      </c>
      <c r="AB59" s="116">
        <f>Observaciones!$I58</f>
        <v>0</v>
      </c>
      <c r="AC59" s="116">
        <f>MAX(0,Constantes!$E$29/((AH58+Z59+AA59+AB59+Observaciones!$F58)^2)+Entradas!$E$17)</f>
        <v>2.7864468830093099</v>
      </c>
      <c r="AD59" s="145">
        <f>IF(ETo!$D58&gt;0,ETo!$I58*((1-Entradas!$E$21)*ETo!$K58+ETo!$L58),0)</f>
        <v>1.8766337141888281</v>
      </c>
      <c r="AE59" s="116">
        <f>MIN(AD59*1,0.8*(AH58+Z59+AA59+AB59+Observaciones!$F58-AC59-Constantes!$E$28))</f>
        <v>1.8766337141888281</v>
      </c>
      <c r="AF59" s="116">
        <f>Observaciones!$J58</f>
        <v>0</v>
      </c>
      <c r="AG59" s="116">
        <f>MAX(0,AH58+Z59+AA59+AB59+Observaciones!$F58-AC59-AE59-AF59-Constantes!$E$26)</f>
        <v>0</v>
      </c>
      <c r="AH59" s="116">
        <f>AH58+Z59+AA59+AB59+Observaciones!$F58-AC59-AE59-AF59-AG59</f>
        <v>214.59900264388099</v>
      </c>
      <c r="AI59" s="116">
        <f>(Escenarios!$E$10*S59+Escenarios!$E$9*AE59)/(Escenarios!$E$11)</f>
        <v>1.2967241222780412</v>
      </c>
      <c r="AJ59" s="116">
        <f>(Escenarios!$E$9*AG59)/(Escenarios!$E$11)</f>
        <v>0</v>
      </c>
      <c r="AK59" s="116">
        <f>(Escenarios!$E$10*U59+Escenarios!$E$9*AC59)/(Escenarios!$E$11)</f>
        <v>5.5940639343494478</v>
      </c>
      <c r="AL59" s="118">
        <f t="shared" si="3"/>
        <v>170.22899366738929</v>
      </c>
      <c r="AM59" s="118">
        <f>MAX(0,(AL59-Constantes!$D$13)*(1-EXP(-Constantes!$D$23)))</f>
        <v>0.83911670306177522</v>
      </c>
      <c r="AN59" s="118">
        <f>AJ59+W59*Escenarios!$E$10/Escenarios!$E$11+AM59</f>
        <v>1.0992398966522416</v>
      </c>
      <c r="AO59" s="118">
        <f>0.0526*AJ59*Observaciones!$F58^1.218</f>
        <v>0</v>
      </c>
      <c r="AP59" s="118">
        <f>AO59*Constantes!$E$40</f>
        <v>0</v>
      </c>
      <c r="AQ59" s="118">
        <f t="shared" si="4"/>
        <v>0</v>
      </c>
      <c r="AR59" s="15"/>
      <c r="AS59" s="72">
        <v>53</v>
      </c>
      <c r="AT59" s="145">
        <f>ETo!$I58*((1-Constantes!$F$19)*ETo!$K58+ETo!$L58)</f>
        <v>1.9592386481294461</v>
      </c>
      <c r="AU59" s="118">
        <f>MIN(AT59*Constantes!$F$17,0.8*(AX58+Observaciones!$F58-AV59-AW59-Constantes!$D$14))</f>
        <v>1.2110452484999366</v>
      </c>
      <c r="AV59" s="118">
        <f>IF(Observaciones!$F58&gt;0.05*Constantes!$F$18,((Observaciones!$F58-0.05*Constantes!$F$18)^2)/(Observaciones!$F58+0.95*Constantes!$F$18),0)</f>
        <v>0.32057978341314952</v>
      </c>
      <c r="AW59" s="118">
        <f>MAX(0,AX58+Observaciones!$F58-AV59-Constantes!$D$13)</f>
        <v>5.9858557995684265</v>
      </c>
      <c r="AX59" s="118">
        <f>AX58+Observaciones!$F58-AV59-AU59-AW59-AY58</f>
        <v>47.263520240794584</v>
      </c>
      <c r="AY59" s="118">
        <f>MAX(0,(AX59-Constantes!$D$14)*(1-EXP(-Constantes!$D$22)))</f>
        <v>0.28929934278979674</v>
      </c>
      <c r="AZ59" s="116">
        <f>AZ58+(Entradas!$F$23*AW59-BA58)/(800*Entradas!$D$46)</f>
        <v>0</v>
      </c>
      <c r="BA59" s="116">
        <f>8000*Entradas!$D$47*AZ59/Constantes!$F$34</f>
        <v>0</v>
      </c>
      <c r="BB59" s="116">
        <f>AV59*Escenarios!$F$10/Escenarios!$F$9</f>
        <v>1.2823191336525981</v>
      </c>
      <c r="BC59" s="116">
        <f>BA59*Escenarios!$F$10/Escenarios!$F$9</f>
        <v>0</v>
      </c>
      <c r="BD59" s="116">
        <f>Observaciones!$I58</f>
        <v>0</v>
      </c>
      <c r="BE59" s="116">
        <f>MAX(0,Constantes!$F$29/((BJ58+BB59+BC59+BD59+Observaciones!$F58)^2)+Entradas!$F$17)</f>
        <v>2.5944508681630802</v>
      </c>
      <c r="BF59" s="145">
        <f>IF(ETo!$D58&gt;0,ETo!$I58*((1-Entradas!$F$21)*ETo!$K58+ETo!$L58),0)</f>
        <v>1.8766337141888281</v>
      </c>
      <c r="BG59" s="116">
        <f>MIN(BF59*1,0.8*(BJ58+BB59+BC59+BD59+Observaciones!$F58-BE59-Constantes!$F$28))</f>
        <v>1.8766337141888281</v>
      </c>
      <c r="BH59" s="116">
        <f>Observaciones!$J58</f>
        <v>0</v>
      </c>
      <c r="BI59" s="116">
        <f>MAX(0,BJ58+BB59+BC59+BD59+Observaciones!$F58-BE59-BG59-BH59-Constantes!$F$26)</f>
        <v>0</v>
      </c>
      <c r="BJ59" s="116">
        <f>BJ58+BB59+BC59+BD59+Observaciones!$F58-BE59-BG59-BH59-BI59</f>
        <v>154.63791879373196</v>
      </c>
      <c r="BK59" s="116">
        <f>(Escenarios!$F$10*AU59+Escenarios!$F$9*BG59)/(Escenarios!$F$11)</f>
        <v>1.3441629416377148</v>
      </c>
      <c r="BL59" s="116">
        <f>(Escenarios!$F$9*BI59)/(Escenarios!$F$11)</f>
        <v>0</v>
      </c>
      <c r="BM59" s="116">
        <f>(Escenarios!$F$10*AW59+Escenarios!$F$9*BE59)/(Escenarios!$F$11)</f>
        <v>5.3075748132873573</v>
      </c>
      <c r="BN59" s="118">
        <f t="shared" si="5"/>
        <v>166.30393546041859</v>
      </c>
      <c r="BO59" s="118">
        <f>MAX(0,(BN59-Constantes!$D$13)*(1-EXP(-Constantes!$D$23)))</f>
        <v>0.81200434558722556</v>
      </c>
      <c r="BP59" s="118">
        <f>BL59+AY59*Escenarios!$F$10/Escenarios!$F$11+BO59</f>
        <v>1.043443819819063</v>
      </c>
      <c r="BQ59" s="118">
        <f>0.0526*BL59*Observaciones!$F58^1.218</f>
        <v>0</v>
      </c>
      <c r="BR59" s="118">
        <f>BQ59*Constantes!$F$40</f>
        <v>0</v>
      </c>
      <c r="BS59" s="118">
        <f t="shared" si="6"/>
        <v>0</v>
      </c>
      <c r="BT59" s="15"/>
      <c r="BU59" s="72">
        <v>53</v>
      </c>
      <c r="BV59" s="73">
        <f>0.0526*Observaciones!$F58^2.218</f>
        <v>6.5440756471987749</v>
      </c>
      <c r="BW59" s="73">
        <f>IF(Observaciones!$F58&gt;0.05*$CA$7,((Observaciones!$F58-0.05*$CA$7)^2)/(Observaciones!$F58+0.95*$CA$7),0)</f>
        <v>1.197931632400298</v>
      </c>
      <c r="BX59" s="73">
        <f>0.0526*BW59*Observaciones!$F58^1.218</f>
        <v>0.89083582074998446</v>
      </c>
      <c r="BY59" s="27"/>
      <c r="BZ59" s="27"/>
      <c r="CA59" s="101"/>
      <c r="CB59" s="36"/>
    </row>
    <row r="60" spans="2:80" s="2" customFormat="1" ht="14.5" x14ac:dyDescent="0.35">
      <c r="B60" s="35"/>
      <c r="C60" s="72">
        <v>54</v>
      </c>
      <c r="D60" s="145">
        <f>ETo!$I59*((1-Constantes!$D$19)*ETo!$K59+ETo!$L59)</f>
        <v>1.9748874222005011</v>
      </c>
      <c r="E60" s="73">
        <f>MIN(D60*Constantes!$D$17,0.8*(H59+Observaciones!$F59-F60-G60-Constantes!$D$14))</f>
        <v>1.2314462243201163</v>
      </c>
      <c r="F60" s="73">
        <f>IF(Observaciones!$F59&gt;0.05*Constantes!$D$18,((Observaciones!$F59-0.05*Constantes!$D$18)^2)/(Observaciones!$F59+0.95*Constantes!$D$18),0)</f>
        <v>1.9062447056393468</v>
      </c>
      <c r="G60" s="73">
        <f>MAX(0,H59+Observaciones!$F59-F60-Constantes!$D$13)</f>
        <v>13.295415466205419</v>
      </c>
      <c r="H60" s="73">
        <f>H59+Observaciones!$F59-F60-E60-G60-I59</f>
        <v>47.229417713964047</v>
      </c>
      <c r="I60" s="73">
        <f>MAX(0,(H60-Constantes!$D$14)*(1-EXP(-Constantes!$D$22)))</f>
        <v>0.28882984322539756</v>
      </c>
      <c r="J60" s="73">
        <f t="shared" si="0"/>
        <v>184.98151479440483</v>
      </c>
      <c r="K60" s="73">
        <f>MAX(0,(J60-Constantes!$D$13)*(1-EXP(-Constantes!$D$23)))</f>
        <v>0.94101981006185897</v>
      </c>
      <c r="L60" s="73">
        <f t="shared" si="1"/>
        <v>3.136094358926603</v>
      </c>
      <c r="M60" s="73">
        <f>0.0526*F60*Observaciones!$F59^1.218</f>
        <v>3.0933784557711439</v>
      </c>
      <c r="N60" s="73">
        <f>M60*Constantes!$D$40</f>
        <v>1.4449201862999651E-2</v>
      </c>
      <c r="O60" s="73">
        <f t="shared" si="2"/>
        <v>460.73874728518075</v>
      </c>
      <c r="P60" s="15"/>
      <c r="Q60" s="117">
        <v>54</v>
      </c>
      <c r="R60" s="145">
        <f>ETo!$I59*((1-Constantes!$E$19)*ETo!$K59+ETo!$L59)</f>
        <v>1.9771054307026512</v>
      </c>
      <c r="S60" s="118">
        <f>MIN(R60*Constantes!$E$17,0.8*(V59+Observaciones!$F59-T60-U60-Constantes!$D$14))</f>
        <v>1.240041789466571</v>
      </c>
      <c r="T60" s="118">
        <f>IF(Observaciones!$F59&gt;0.05*Constantes!$E$18,((Observaciones!$F59-0.05*Constantes!$E$18)^2)/(Observaciones!$F59+0.95*Constantes!$E$18),0)</f>
        <v>1.8436760420182978</v>
      </c>
      <c r="U60" s="118">
        <f>MAX(0,V59+Observaciones!$F59-T60-Constantes!$D$13)</f>
        <v>13.349973038635149</v>
      </c>
      <c r="V60" s="118">
        <f>V59+Observaciones!$F59-T60-S60-U60-W59</f>
        <v>47.220932439877352</v>
      </c>
      <c r="W60" s="118">
        <f>MAX(0,(V60-Constantes!$D$14)*(1-EXP(-Constantes!$D$22)))</f>
        <v>0.2887130239495912</v>
      </c>
      <c r="X60" s="116">
        <f>X59+(Entradas!$E$23*U60-Y59)/(800*Entradas!$D$46)</f>
        <v>0</v>
      </c>
      <c r="Y60" s="116">
        <f>8000*Entradas!$D$47*X60/Constantes!$E$34</f>
        <v>0</v>
      </c>
      <c r="Z60" s="116">
        <f>T60*Escenarios!$E$10/Escenarios!$E$9</f>
        <v>16.593084378164683</v>
      </c>
      <c r="AA60" s="116">
        <f>Y60*Escenarios!$E$10/Escenarios!$E$9</f>
        <v>0</v>
      </c>
      <c r="AB60" s="116">
        <f>Observaciones!$I59</f>
        <v>0</v>
      </c>
      <c r="AC60" s="116">
        <f>MAX(0,Constantes!$E$29/((AH59+Z60+AA60+AB60+Observaciones!$F59)^2)+Entradas!$E$17)</f>
        <v>2.8329264659521116</v>
      </c>
      <c r="AD60" s="145">
        <f>IF(ETo!$D59&gt;0,ETo!$I59*((1-Entradas!$E$21)*ETo!$K59+ETo!$L59),0)</f>
        <v>1.8883850906166457</v>
      </c>
      <c r="AE60" s="116">
        <f>MIN(AD60*1,0.8*(AH59+Z60+AA60+AB60+Observaciones!$F59-AC60-Constantes!$E$28))</f>
        <v>1.8883850906166457</v>
      </c>
      <c r="AF60" s="116">
        <f>Observaciones!$J59</f>
        <v>0</v>
      </c>
      <c r="AG60" s="116">
        <f>MAX(0,AH59+Z60+AA60+AB60+Observaciones!$F59-AC60-AE60-AF60-Constantes!$E$26)</f>
        <v>0</v>
      </c>
      <c r="AH60" s="116">
        <f>AH59+Z60+AA60+AB60+Observaciones!$F59-AC60-AE60-AF60-AG60</f>
        <v>243.17077546547691</v>
      </c>
      <c r="AI60" s="116">
        <f>(Escenarios!$E$10*S60+Escenarios!$E$9*AE60)/(Escenarios!$E$11)</f>
        <v>1.3048761195815786</v>
      </c>
      <c r="AJ60" s="116">
        <f>(Escenarios!$E$9*AG60)/(Escenarios!$E$11)</f>
        <v>0</v>
      </c>
      <c r="AK60" s="116">
        <f>(Escenarios!$E$10*U60+Escenarios!$E$9*AC60)/(Escenarios!$E$11)</f>
        <v>12.298268381366846</v>
      </c>
      <c r="AL60" s="118">
        <f t="shared" si="3"/>
        <v>181.68814534569438</v>
      </c>
      <c r="AM60" s="118">
        <f>MAX(0,(AL60-Constantes!$D$13)*(1-EXP(-Constantes!$D$23)))</f>
        <v>0.91827084556736505</v>
      </c>
      <c r="AN60" s="118">
        <f>AJ60+W60*Escenarios!$E$10/Escenarios!$E$11+AM60</f>
        <v>1.178112567121997</v>
      </c>
      <c r="AO60" s="118">
        <f>0.0526*AJ60*Observaciones!$F59^1.218</f>
        <v>0</v>
      </c>
      <c r="AP60" s="118">
        <f>AO60*Constantes!$E$40</f>
        <v>0</v>
      </c>
      <c r="AQ60" s="118">
        <f t="shared" si="4"/>
        <v>0</v>
      </c>
      <c r="AR60" s="15"/>
      <c r="AS60" s="72">
        <v>54</v>
      </c>
      <c r="AT60" s="145">
        <f>ETo!$I59*((1-Constantes!$F$19)*ETo!$K59+ETo!$L59)</f>
        <v>1.9715604094472758</v>
      </c>
      <c r="AU60" s="118">
        <f>MIN(AT60*Constantes!$F$17,0.8*(AX59+Observaciones!$F59-AV60-AW60-Constantes!$D$14))</f>
        <v>1.2186615797270461</v>
      </c>
      <c r="AV60" s="118">
        <f>IF(Observaciones!$F59&gt;0.05*Constantes!$F$18,((Observaciones!$F59-0.05*Constantes!$F$18)^2)/(Observaciones!$F59+0.95*Constantes!$F$18),0)</f>
        <v>1.9137823340872313</v>
      </c>
      <c r="AW60" s="118">
        <f>MAX(0,AX59+Observaciones!$F59-AV60-Constantes!$D$13)</f>
        <v>13.29973790670735</v>
      </c>
      <c r="AX60" s="118">
        <f>AX59+Observaciones!$F59-AV60-AU60-AW60-AY59</f>
        <v>47.242039077483156</v>
      </c>
      <c r="AY60" s="118">
        <f>MAX(0,(AX60-Constantes!$D$14)*(1-EXP(-Constantes!$D$22)))</f>
        <v>0.28900360526666191</v>
      </c>
      <c r="AZ60" s="116">
        <f>AZ59+(Entradas!$F$23*AW60-BA59)/(800*Entradas!$D$46)</f>
        <v>0</v>
      </c>
      <c r="BA60" s="116">
        <f>8000*Entradas!$D$47*AZ60/Constantes!$F$34</f>
        <v>0</v>
      </c>
      <c r="BB60" s="116">
        <f>AV60*Escenarios!$F$10/Escenarios!$F$9</f>
        <v>7.6551293363489252</v>
      </c>
      <c r="BC60" s="116">
        <f>BA60*Escenarios!$F$10/Escenarios!$F$9</f>
        <v>0</v>
      </c>
      <c r="BD60" s="116">
        <f>Observaciones!$I59</f>
        <v>0</v>
      </c>
      <c r="BE60" s="116">
        <f>MAX(0,Constantes!$F$29/((BJ59+BB60+BC60+BD60+Observaciones!$F59)^2)+Entradas!$F$17)</f>
        <v>2.6795497171941842</v>
      </c>
      <c r="BF60" s="145">
        <f>IF(ETo!$D59&gt;0,ETo!$I59*((1-Entradas!$F$21)*ETo!$K59+ETo!$L59),0)</f>
        <v>1.8883850906166457</v>
      </c>
      <c r="BG60" s="116">
        <f>MIN(BF60*1,0.8*(BJ59+BB60+BC60+BD60+Observaciones!$F59-BE60-Constantes!$F$28))</f>
        <v>1.8883850906166457</v>
      </c>
      <c r="BH60" s="116">
        <f>Observaciones!$J59</f>
        <v>0</v>
      </c>
      <c r="BI60" s="116">
        <f>MAX(0,BJ59+BB60+BC60+BD60+Observaciones!$F59-BE60-BG60-BH60-Constantes!$F$26)</f>
        <v>0</v>
      </c>
      <c r="BJ60" s="116">
        <f>BJ59+BB60+BC60+BD60+Observaciones!$F59-BE60-BG60-BH60-BI60</f>
        <v>174.42511332227002</v>
      </c>
      <c r="BK60" s="116">
        <f>(Escenarios!$F$10*AU60+Escenarios!$F$9*BG60)/(Escenarios!$F$11)</f>
        <v>1.3526062819049662</v>
      </c>
      <c r="BL60" s="116">
        <f>(Escenarios!$F$9*BI60)/(Escenarios!$F$11)</f>
        <v>0</v>
      </c>
      <c r="BM60" s="116">
        <f>(Escenarios!$F$10*AW60+Escenarios!$F$9*BE60)/(Escenarios!$F$11)</f>
        <v>11.175700268804716</v>
      </c>
      <c r="BN60" s="118">
        <f t="shared" si="5"/>
        <v>176.66763138363609</v>
      </c>
      <c r="BO60" s="118">
        <f>MAX(0,(BN60-Constantes!$D$13)*(1-EXP(-Constantes!$D$23)))</f>
        <v>0.88359162246602263</v>
      </c>
      <c r="BP60" s="118">
        <f>BL60+AY60*Escenarios!$F$10/Escenarios!$F$11+BO60</f>
        <v>1.1147945066793521</v>
      </c>
      <c r="BQ60" s="118">
        <f>0.0526*BL60*Observaciones!$F59^1.218</f>
        <v>0</v>
      </c>
      <c r="BR60" s="118">
        <f>BQ60*Constantes!$F$40</f>
        <v>0</v>
      </c>
      <c r="BS60" s="118">
        <f t="shared" si="6"/>
        <v>0</v>
      </c>
      <c r="BT60" s="15"/>
      <c r="BU60" s="72">
        <v>54</v>
      </c>
      <c r="BV60" s="73">
        <f>0.0526*Observaciones!$F59^2.218</f>
        <v>27.100098984433245</v>
      </c>
      <c r="BW60" s="73">
        <f>IF(Observaciones!$F59&gt;0.05*$CA$7,((Observaciones!$F59-0.05*$CA$7)^2)/(Observaciones!$F59+0.95*$CA$7),0)</f>
        <v>4.5166519497180193</v>
      </c>
      <c r="BX60" s="73">
        <f>0.0526*BW60*Observaciones!$F59^1.218</f>
        <v>7.3294440069216593</v>
      </c>
      <c r="BY60" s="27"/>
      <c r="BZ60" s="27"/>
      <c r="CA60" s="101"/>
      <c r="CB60" s="36"/>
    </row>
    <row r="61" spans="2:80" s="2" customFormat="1" ht="14.5" x14ac:dyDescent="0.35">
      <c r="B61" s="35"/>
      <c r="C61" s="72">
        <v>55</v>
      </c>
      <c r="D61" s="145">
        <f>ETo!$I60*((1-Constantes!$D$19)*ETo!$K60+ETo!$L60)</f>
        <v>1.9506095103334777</v>
      </c>
      <c r="E61" s="73">
        <f>MIN(D61*Constantes!$D$17,0.8*(H60+Observaciones!$F60-F61-G61-Constantes!$D$14))</f>
        <v>1.2163076687918675</v>
      </c>
      <c r="F61" s="73">
        <f>IF(Observaciones!$F60&gt;0.05*Constantes!$D$18,((Observaciones!$F60-0.05*Constantes!$D$18)^2)/(Observaciones!$F60+0.95*Constantes!$D$18),0)</f>
        <v>0</v>
      </c>
      <c r="G61" s="73">
        <f>MAX(0,H60+Observaciones!$F60-F61-Constantes!$D$13)</f>
        <v>0.1794177139640496</v>
      </c>
      <c r="H61" s="73">
        <f>H60+Observaciones!$F60-F61-E61-G61-I60</f>
        <v>47.244862487982729</v>
      </c>
      <c r="I61" s="73">
        <f>MAX(0,(H61-Constantes!$D$14)*(1-EXP(-Constantes!$D$22)))</f>
        <v>0.28904247599334604</v>
      </c>
      <c r="J61" s="73">
        <f t="shared" si="0"/>
        <v>184.21991269830704</v>
      </c>
      <c r="K61" s="73">
        <f>MAX(0,(J61-Constantes!$D$13)*(1-EXP(-Constantes!$D$23)))</f>
        <v>0.93575904010790045</v>
      </c>
      <c r="L61" s="73">
        <f t="shared" si="1"/>
        <v>1.2248015161012464</v>
      </c>
      <c r="M61" s="73">
        <f>0.0526*F61*Observaciones!$F60^1.218</f>
        <v>0</v>
      </c>
      <c r="N61" s="73">
        <f>M61*Constantes!$D$40</f>
        <v>0</v>
      </c>
      <c r="O61" s="73">
        <f t="shared" si="2"/>
        <v>0</v>
      </c>
      <c r="P61" s="15"/>
      <c r="Q61" s="117">
        <v>55</v>
      </c>
      <c r="R61" s="145">
        <f>ETo!$I60*((1-Constantes!$E$19)*ETo!$K60+ETo!$L60)</f>
        <v>1.9528009111009583</v>
      </c>
      <c r="S61" s="118">
        <f>MIN(R61*Constantes!$E$17,0.8*(V60+Observaciones!$F60-T61-U61-Constantes!$D$14))</f>
        <v>1.2247979792422989</v>
      </c>
      <c r="T61" s="118">
        <f>IF(Observaciones!$F60&gt;0.05*Constantes!$E$18,((Observaciones!$F60-0.05*Constantes!$E$18)^2)/(Observaciones!$F60+0.95*Constantes!$E$18),0)</f>
        <v>0</v>
      </c>
      <c r="U61" s="118">
        <f>MAX(0,V60+Observaciones!$F60-T61-Constantes!$D$13)</f>
        <v>0.17093243987735462</v>
      </c>
      <c r="V61" s="118">
        <f>V60+Observaciones!$F60-T61-S61-U61-W60</f>
        <v>47.236488996808113</v>
      </c>
      <c r="W61" s="118">
        <f>MAX(0,(V61-Constantes!$D$14)*(1-EXP(-Constantes!$D$22)))</f>
        <v>0.2889271956659229</v>
      </c>
      <c r="X61" s="116">
        <f>X60+(Entradas!$E$23*U61-Y60)/(800*Entradas!$D$46)</f>
        <v>0</v>
      </c>
      <c r="Y61" s="116">
        <f>8000*Entradas!$D$47*X61/Constantes!$E$34</f>
        <v>0</v>
      </c>
      <c r="Z61" s="116">
        <f>T61*Escenarios!$E$10/Escenarios!$E$9</f>
        <v>0</v>
      </c>
      <c r="AA61" s="116">
        <f>Y61*Escenarios!$E$10/Escenarios!$E$9</f>
        <v>0</v>
      </c>
      <c r="AB61" s="116">
        <f>Observaciones!$I60</f>
        <v>0</v>
      </c>
      <c r="AC61" s="116">
        <f>MAX(0,Constantes!$E$29/((AH60+Z61+AA61+AB61+Observaciones!$F60)^2)+Entradas!$E$17)</f>
        <v>2.8287781939311412</v>
      </c>
      <c r="AD61" s="145">
        <f>IF(ETo!$D60&gt;0,ETo!$I60*((1-Entradas!$E$21)*ETo!$K60+ETo!$L60),0)</f>
        <v>1.8651448804017177</v>
      </c>
      <c r="AE61" s="116">
        <f>MIN(AD61*1,0.8*(AH60+Z61+AA61+AB61+Observaciones!$F60-AC61-Constantes!$E$28))</f>
        <v>1.8651448804017177</v>
      </c>
      <c r="AF61" s="116">
        <f>Observaciones!$J60</f>
        <v>0</v>
      </c>
      <c r="AG61" s="116">
        <f>MAX(0,AH60+Z61+AA61+AB61+Observaciones!$F60-AC61-AE61-AF61-Constantes!$E$26)</f>
        <v>0</v>
      </c>
      <c r="AH61" s="116">
        <f>AH60+Z61+AA61+AB61+Observaciones!$F60-AC61-AE61-AF61-AG61</f>
        <v>240.17685239114405</v>
      </c>
      <c r="AI61" s="116">
        <f>(Escenarios!$E$10*S61+Escenarios!$E$9*AE61)/(Escenarios!$E$11)</f>
        <v>1.2888326693582408</v>
      </c>
      <c r="AJ61" s="116">
        <f>(Escenarios!$E$9*AG61)/(Escenarios!$E$11)</f>
        <v>0</v>
      </c>
      <c r="AK61" s="116">
        <f>(Escenarios!$E$10*U61+Escenarios!$E$9*AC61)/(Escenarios!$E$11)</f>
        <v>0.43671701528273332</v>
      </c>
      <c r="AL61" s="118">
        <f t="shared" si="3"/>
        <v>181.20659151540974</v>
      </c>
      <c r="AM61" s="118">
        <f>MAX(0,(AL61-Constantes!$D$13)*(1-EXP(-Constantes!$D$23)))</f>
        <v>0.91494451028736112</v>
      </c>
      <c r="AN61" s="118">
        <f>AJ61+W61*Escenarios!$E$10/Escenarios!$E$11+AM61</f>
        <v>1.1749789863866917</v>
      </c>
      <c r="AO61" s="118">
        <f>0.0526*AJ61*Observaciones!$F60^1.218</f>
        <v>0</v>
      </c>
      <c r="AP61" s="118">
        <f>AO61*Constantes!$E$40</f>
        <v>0</v>
      </c>
      <c r="AQ61" s="118">
        <f t="shared" si="4"/>
        <v>0</v>
      </c>
      <c r="AR61" s="15"/>
      <c r="AS61" s="72">
        <v>55</v>
      </c>
      <c r="AT61" s="145">
        <f>ETo!$I60*((1-Constantes!$F$19)*ETo!$K60+ETo!$L60)</f>
        <v>1.9473224091822556</v>
      </c>
      <c r="AU61" s="118">
        <f>MIN(AT61*Constantes!$F$17,0.8*(AX60+Observaciones!$F60-AV61-AW61-Constantes!$D$14))</f>
        <v>1.2036795788962042</v>
      </c>
      <c r="AV61" s="118">
        <f>IF(Observaciones!$F60&gt;0.05*Constantes!$F$18,((Observaciones!$F60-0.05*Constantes!$F$18)^2)/(Observaciones!$F60+0.95*Constantes!$F$18),0)</f>
        <v>0</v>
      </c>
      <c r="AW61" s="118">
        <f>MAX(0,AX60+Observaciones!$F60-AV61-Constantes!$D$13)</f>
        <v>0.19203907748315885</v>
      </c>
      <c r="AX61" s="118">
        <f>AX60+Observaciones!$F60-AV61-AU61-AW61-AY60</f>
        <v>47.257316815837129</v>
      </c>
      <c r="AY61" s="118">
        <f>MAX(0,(AX61-Constantes!$D$14)*(1-EXP(-Constantes!$D$22)))</f>
        <v>0.28921393840525417</v>
      </c>
      <c r="AZ61" s="116">
        <f>AZ60+(Entradas!$F$23*AW61-BA60)/(800*Entradas!$D$46)</f>
        <v>0</v>
      </c>
      <c r="BA61" s="116">
        <f>8000*Entradas!$D$47*AZ61/Constantes!$F$34</f>
        <v>0</v>
      </c>
      <c r="BB61" s="116">
        <f>AV61*Escenarios!$F$10/Escenarios!$F$9</f>
        <v>0</v>
      </c>
      <c r="BC61" s="116">
        <f>BA61*Escenarios!$F$10/Escenarios!$F$9</f>
        <v>0</v>
      </c>
      <c r="BD61" s="116">
        <f>Observaciones!$I60</f>
        <v>0</v>
      </c>
      <c r="BE61" s="116">
        <f>MAX(0,Constantes!$F$29/((BJ60+BB61+BC61+BD61+Observaciones!$F60)^2)+Entradas!$F$17)</f>
        <v>2.6690286390415956</v>
      </c>
      <c r="BF61" s="145">
        <f>IF(ETo!$D60&gt;0,ETo!$I60*((1-Entradas!$F$21)*ETo!$K60+ETo!$L60),0)</f>
        <v>1.8651448804017177</v>
      </c>
      <c r="BG61" s="116">
        <f>MIN(BF61*1,0.8*(BJ60+BB61+BC61+BD61+Observaciones!$F60-BE61-Constantes!$F$28))</f>
        <v>1.8651448804017177</v>
      </c>
      <c r="BH61" s="116">
        <f>Observaciones!$J60</f>
        <v>0</v>
      </c>
      <c r="BI61" s="116">
        <f>MAX(0,BJ60+BB61+BC61+BD61+Observaciones!$F60-BE61-BG61-BH61-Constantes!$F$26)</f>
        <v>0</v>
      </c>
      <c r="BJ61" s="116">
        <f>BJ60+BB61+BC61+BD61+Observaciones!$F60-BE61-BG61-BH61-BI61</f>
        <v>171.59093980282671</v>
      </c>
      <c r="BK61" s="116">
        <f>(Escenarios!$F$10*AU61+Escenarios!$F$9*BG61)/(Escenarios!$F$11)</f>
        <v>1.335972639197307</v>
      </c>
      <c r="BL61" s="116">
        <f>(Escenarios!$F$9*BI61)/(Escenarios!$F$11)</f>
        <v>0</v>
      </c>
      <c r="BM61" s="116">
        <f>(Escenarios!$F$10*AW61+Escenarios!$F$9*BE61)/(Escenarios!$F$11)</f>
        <v>0.68743698979484624</v>
      </c>
      <c r="BN61" s="118">
        <f t="shared" si="5"/>
        <v>176.47147675096491</v>
      </c>
      <c r="BO61" s="118">
        <f>MAX(0,(BN61-Constantes!$D$13)*(1-EXP(-Constantes!$D$23)))</f>
        <v>0.88223668344579986</v>
      </c>
      <c r="BP61" s="118">
        <f>BL61+AY61*Escenarios!$F$10/Escenarios!$F$11+BO61</f>
        <v>1.1136078341700033</v>
      </c>
      <c r="BQ61" s="118">
        <f>0.0526*BL61*Observaciones!$F60^1.218</f>
        <v>0</v>
      </c>
      <c r="BR61" s="118">
        <f>BQ61*Constantes!$F$40</f>
        <v>0</v>
      </c>
      <c r="BS61" s="118">
        <f t="shared" si="6"/>
        <v>0</v>
      </c>
      <c r="BT61" s="15"/>
      <c r="BU61" s="72">
        <v>55</v>
      </c>
      <c r="BV61" s="73">
        <f>0.0526*Observaciones!$F60^2.218</f>
        <v>0.17065595668433275</v>
      </c>
      <c r="BW61" s="73">
        <f>IF(Observaciones!$F60&gt;0.05*$CA$7,((Observaciones!$F60-0.05*$CA$7)^2)/(Observaciones!$F60+0.95*$CA$7),0)</f>
        <v>0</v>
      </c>
      <c r="BX61" s="73">
        <f>0.0526*BW61*Observaciones!$F60^1.218</f>
        <v>0</v>
      </c>
      <c r="BY61" s="27"/>
      <c r="BZ61" s="27"/>
      <c r="CA61" s="101"/>
      <c r="CB61" s="36"/>
    </row>
    <row r="62" spans="2:80" s="2" customFormat="1" ht="14.5" x14ac:dyDescent="0.35">
      <c r="B62" s="35"/>
      <c r="C62" s="72">
        <v>56</v>
      </c>
      <c r="D62" s="145">
        <f>ETo!$I61*((1-Constantes!$D$19)*ETo!$K61+ETo!$L61)</f>
        <v>2.0250108616777807</v>
      </c>
      <c r="E62" s="73">
        <f>MIN(D62*Constantes!$D$17,0.8*(H61+Observaciones!$F61-F62-G62-Constantes!$D$14))</f>
        <v>1.2627008262788741</v>
      </c>
      <c r="F62" s="73">
        <f>IF(Observaciones!$F61&gt;0.05*Constantes!$D$18,((Observaciones!$F61-0.05*Constantes!$D$18)^2)/(Observaciones!$F61+0.95*Constantes!$D$18),0)</f>
        <v>0.10425858680057168</v>
      </c>
      <c r="G62" s="73">
        <f>MAX(0,H61+Observaciones!$F61-F62-Constantes!$D$13)</f>
        <v>4.9906039011821619</v>
      </c>
      <c r="H62" s="73">
        <f>H61+Observaciones!$F61-F62-E62-G62-I61</f>
        <v>47.198256697727778</v>
      </c>
      <c r="I62" s="73">
        <f>MAX(0,(H62-Constantes!$D$14)*(1-EXP(-Constantes!$D$22)))</f>
        <v>0.28840084030658564</v>
      </c>
      <c r="J62" s="73">
        <f t="shared" si="0"/>
        <v>188.2747575593813</v>
      </c>
      <c r="K62" s="73">
        <f>MAX(0,(J62-Constantes!$D$13)*(1-EXP(-Constantes!$D$23)))</f>
        <v>0.96376789948788233</v>
      </c>
      <c r="L62" s="73">
        <f t="shared" si="1"/>
        <v>1.3564273265950395</v>
      </c>
      <c r="M62" s="73">
        <f>0.0526*F62*Observaciones!$F61^1.218</f>
        <v>5.4613761764512062E-2</v>
      </c>
      <c r="N62" s="73">
        <f>M62*Constantes!$D$40</f>
        <v>2.5510143020521128E-4</v>
      </c>
      <c r="O62" s="73">
        <f t="shared" si="2"/>
        <v>18.806863088314323</v>
      </c>
      <c r="P62" s="15"/>
      <c r="Q62" s="117">
        <v>56</v>
      </c>
      <c r="R62" s="145">
        <f>ETo!$I61*((1-Constantes!$E$19)*ETo!$K61+ETo!$L61)</f>
        <v>2.0272878771793192</v>
      </c>
      <c r="S62" s="118">
        <f>MIN(R62*Constantes!$E$17,0.8*(V61+Observaciones!$F61-T62-U62-Constantes!$D$14))</f>
        <v>1.2715162519622922</v>
      </c>
      <c r="T62" s="118">
        <f>IF(Observaciones!$F61&gt;0.05*Constantes!$E$18,((Observaciones!$F61-0.05*Constantes!$E$18)^2)/(Observaciones!$F61+0.95*Constantes!$E$18),0)</f>
        <v>9.5631851556178579E-2</v>
      </c>
      <c r="U62" s="118">
        <f>MAX(0,V61+Observaciones!$F61-T62-Constantes!$D$13)</f>
        <v>4.9908571452519368</v>
      </c>
      <c r="V62" s="118">
        <f>V61+Observaciones!$F61-T62-S62-U62-W61</f>
        <v>47.189556552371791</v>
      </c>
      <c r="W62" s="118">
        <f>MAX(0,(V62-Constantes!$D$14)*(1-EXP(-Constantes!$D$22)))</f>
        <v>0.28828106283451904</v>
      </c>
      <c r="X62" s="116">
        <f>X61+(Entradas!$E$23*U62-Y61)/(800*Entradas!$D$46)</f>
        <v>0</v>
      </c>
      <c r="Y62" s="116">
        <f>8000*Entradas!$D$47*X62/Constantes!$E$34</f>
        <v>0</v>
      </c>
      <c r="Z62" s="116">
        <f>T62*Escenarios!$E$10/Escenarios!$E$9</f>
        <v>0.86068666400560723</v>
      </c>
      <c r="AA62" s="116">
        <f>Y62*Escenarios!$E$10/Escenarios!$E$9</f>
        <v>0</v>
      </c>
      <c r="AB62" s="116">
        <f>Observaciones!$I61</f>
        <v>0</v>
      </c>
      <c r="AC62" s="116">
        <f>MAX(0,Constantes!$E$29/((AH61+Z62+AA62+AB62+Observaciones!$F61)^2)+Entradas!$E$17)</f>
        <v>2.832582817843877</v>
      </c>
      <c r="AD62" s="145">
        <f>IF(ETo!$D61&gt;0,ETo!$I61*((1-Entradas!$E$21)*ETo!$K61+ETo!$L61),0)</f>
        <v>1.936207257117758</v>
      </c>
      <c r="AE62" s="116">
        <f>MIN(AD62*1,0.8*(AH61+Z62+AA62+AB62+Observaciones!$F61-AC62-Constantes!$E$28))</f>
        <v>1.936207257117758</v>
      </c>
      <c r="AF62" s="116">
        <f>Observaciones!$J61</f>
        <v>0</v>
      </c>
      <c r="AG62" s="116">
        <f>MAX(0,AH61+Z62+AA62+AB62+Observaciones!$F61-AC62-AE62-AF62-Constantes!$E$26)</f>
        <v>0</v>
      </c>
      <c r="AH62" s="116">
        <f>AH61+Z62+AA62+AB62+Observaciones!$F61-AC62-AE62-AF62-AG62</f>
        <v>242.86874898018803</v>
      </c>
      <c r="AI62" s="116">
        <f>(Escenarios!$E$10*S62+Escenarios!$E$9*AE62)/(Escenarios!$E$11)</f>
        <v>1.3379853524778389</v>
      </c>
      <c r="AJ62" s="116">
        <f>(Escenarios!$E$9*AG62)/(Escenarios!$E$11)</f>
        <v>0</v>
      </c>
      <c r="AK62" s="116">
        <f>(Escenarios!$E$10*U62+Escenarios!$E$9*AC62)/(Escenarios!$E$11)</f>
        <v>4.775029712511131</v>
      </c>
      <c r="AL62" s="118">
        <f t="shared" si="3"/>
        <v>185.0666767176335</v>
      </c>
      <c r="AM62" s="118">
        <f>MAX(0,(AL62-Constantes!$D$13)*(1-EXP(-Constantes!$D$23)))</f>
        <v>0.94160806643515182</v>
      </c>
      <c r="AN62" s="118">
        <f>AJ62+W62*Escenarios!$E$10/Escenarios!$E$11+AM62</f>
        <v>1.2010610229862189</v>
      </c>
      <c r="AO62" s="118">
        <f>0.0526*AJ62*Observaciones!$F61^1.218</f>
        <v>0</v>
      </c>
      <c r="AP62" s="118">
        <f>AO62*Constantes!$E$40</f>
        <v>0</v>
      </c>
      <c r="AQ62" s="118">
        <f t="shared" si="4"/>
        <v>0</v>
      </c>
      <c r="AR62" s="15"/>
      <c r="AS62" s="72">
        <v>56</v>
      </c>
      <c r="AT62" s="145">
        <f>ETo!$I61*((1-Constantes!$F$19)*ETo!$K61+ETo!$L61)</f>
        <v>2.0215953384254717</v>
      </c>
      <c r="AU62" s="118">
        <f>MIN(AT62*Constantes!$F$17,0.8*(AX61+Observaciones!$F61-AV62-AW62-Constantes!$D$14))</f>
        <v>1.2495891867625277</v>
      </c>
      <c r="AV62" s="118">
        <f>IF(Observaciones!$F61&gt;0.05*Constantes!$F$18,((Observaciones!$F61-0.05*Constantes!$F$18)^2)/(Observaciones!$F61+0.95*Constantes!$F$18),0)</f>
        <v>0.10531290936956432</v>
      </c>
      <c r="AW62" s="118">
        <f>MAX(0,AX61+Observaciones!$F61-AV62-Constantes!$D$13)</f>
        <v>5.0020039064675643</v>
      </c>
      <c r="AX62" s="118">
        <f>AX61+Observaciones!$F61-AV62-AU62-AW62-AY61</f>
        <v>47.211196874832218</v>
      </c>
      <c r="AY62" s="118">
        <f>MAX(0,(AX62-Constantes!$D$14)*(1-EXP(-Constantes!$D$22)))</f>
        <v>0.28857899154869071</v>
      </c>
      <c r="AZ62" s="116">
        <f>AZ61+(Entradas!$F$23*AW62-BA61)/(800*Entradas!$D$46)</f>
        <v>0</v>
      </c>
      <c r="BA62" s="116">
        <f>8000*Entradas!$D$47*AZ62/Constantes!$F$34</f>
        <v>0</v>
      </c>
      <c r="BB62" s="116">
        <f>AV62*Escenarios!$F$10/Escenarios!$F$9</f>
        <v>0.42125163747825728</v>
      </c>
      <c r="BC62" s="116">
        <f>BA62*Escenarios!$F$10/Escenarios!$F$9</f>
        <v>0</v>
      </c>
      <c r="BD62" s="116">
        <f>Observaciones!$I61</f>
        <v>0</v>
      </c>
      <c r="BE62" s="116">
        <f>MAX(0,Constantes!$F$29/((BJ61+BB62+BC62+BD62+Observaciones!$F61)^2)+Entradas!$F$17)</f>
        <v>2.6781816610433862</v>
      </c>
      <c r="BF62" s="145">
        <f>IF(ETo!$D61&gt;0,ETo!$I61*((1-Entradas!$F$21)*ETo!$K61+ETo!$L61),0)</f>
        <v>1.936207257117758</v>
      </c>
      <c r="BG62" s="116">
        <f>MIN(BF62*1,0.8*(BJ61+BB62+BC62+BD62+Observaciones!$F61-BE62-Constantes!$F$28))</f>
        <v>1.936207257117758</v>
      </c>
      <c r="BH62" s="116">
        <f>Observaciones!$J61</f>
        <v>0</v>
      </c>
      <c r="BI62" s="116">
        <f>MAX(0,BJ61+BB62+BC62+BD62+Observaciones!$F61-BE62-BG62-BH62-Constantes!$F$26)</f>
        <v>0</v>
      </c>
      <c r="BJ62" s="116">
        <f>BJ61+BB62+BC62+BD62+Observaciones!$F61-BE62-BG62-BH62-BI62</f>
        <v>173.99780252214381</v>
      </c>
      <c r="BK62" s="116">
        <f>(Escenarios!$F$10*AU62+Escenarios!$F$9*BG62)/(Escenarios!$F$11)</f>
        <v>1.3869128008335738</v>
      </c>
      <c r="BL62" s="116">
        <f>(Escenarios!$F$9*BI62)/(Escenarios!$F$11)</f>
        <v>0</v>
      </c>
      <c r="BM62" s="116">
        <f>(Escenarios!$F$10*AW62+Escenarios!$F$9*BE62)/(Escenarios!$F$11)</f>
        <v>4.5372394573827286</v>
      </c>
      <c r="BN62" s="118">
        <f t="shared" si="5"/>
        <v>180.12647952490184</v>
      </c>
      <c r="BO62" s="118">
        <f>MAX(0,(BN62-Constantes!$D$13)*(1-EXP(-Constantes!$D$23)))</f>
        <v>0.9074836317844156</v>
      </c>
      <c r="BP62" s="118">
        <f>BL62+AY62*Escenarios!$F$10/Escenarios!$F$11+BO62</f>
        <v>1.1383468250233681</v>
      </c>
      <c r="BQ62" s="118">
        <f>0.0526*BL62*Observaciones!$F61^1.218</f>
        <v>0</v>
      </c>
      <c r="BR62" s="118">
        <f>BQ62*Constantes!$F$40</f>
        <v>0</v>
      </c>
      <c r="BS62" s="118">
        <f t="shared" si="6"/>
        <v>0</v>
      </c>
      <c r="BT62" s="15"/>
      <c r="BU62" s="72">
        <v>56</v>
      </c>
      <c r="BV62" s="73">
        <f>0.0526*Observaciones!$F61^2.218</f>
        <v>3.4572771289837139</v>
      </c>
      <c r="BW62" s="73">
        <f>IF(Observaciones!$F61&gt;0.05*$CA$7,((Observaciones!$F61-0.05*$CA$7)^2)/(Observaciones!$F61+0.95*$CA$7),0)</f>
        <v>0.59991056578906099</v>
      </c>
      <c r="BX62" s="73">
        <f>0.0526*BW62*Observaciones!$F61^1.218</f>
        <v>0.31425107250578777</v>
      </c>
      <c r="BY62" s="27"/>
      <c r="BZ62" s="27"/>
      <c r="CA62" s="101"/>
      <c r="CB62" s="36"/>
    </row>
    <row r="63" spans="2:80" s="2" customFormat="1" ht="14.5" x14ac:dyDescent="0.35">
      <c r="B63" s="35"/>
      <c r="C63" s="72">
        <v>57</v>
      </c>
      <c r="D63" s="145">
        <f>ETo!$I62*((1-Constantes!$D$19)*ETo!$K62+ETo!$L62)</f>
        <v>1.9589649154277626</v>
      </c>
      <c r="E63" s="73">
        <f>MIN(D63*Constantes!$D$17,0.8*(H62+Observaciones!$F62-F63-G63-Constantes!$D$14))</f>
        <v>1.2215177035211169</v>
      </c>
      <c r="F63" s="73">
        <f>IF(Observaciones!$F62&gt;0.05*Constantes!$D$18,((Observaciones!$F62-0.05*Constantes!$D$18)^2)/(Observaciones!$F62+0.95*Constantes!$D$18),0)</f>
        <v>3.5478303128505868E-2</v>
      </c>
      <c r="G63" s="73">
        <f>MAX(0,H62+Observaciones!$F62-F63-Constantes!$D$13)</f>
        <v>3.8127783945992704</v>
      </c>
      <c r="H63" s="73">
        <f>H62+Observaciones!$F62-F63-E63-G63-I62</f>
        <v>47.240081456172298</v>
      </c>
      <c r="I63" s="73">
        <f>MAX(0,(H63-Constantes!$D$14)*(1-EXP(-Constantes!$D$22)))</f>
        <v>0.28897665411558521</v>
      </c>
      <c r="J63" s="73">
        <f t="shared" si="0"/>
        <v>191.12376805449267</v>
      </c>
      <c r="K63" s="73">
        <f>MAX(0,(J63-Constantes!$D$13)*(1-EXP(-Constantes!$D$23)))</f>
        <v>0.98344745248279675</v>
      </c>
      <c r="L63" s="73">
        <f t="shared" si="1"/>
        <v>1.3079024097268879</v>
      </c>
      <c r="M63" s="73">
        <f>0.0526*F63*Observaciones!$F62^1.218</f>
        <v>1.4554731013987854E-2</v>
      </c>
      <c r="N63" s="73">
        <f>M63*Constantes!$D$40</f>
        <v>6.798529487732714E-5</v>
      </c>
      <c r="O63" s="73">
        <f t="shared" si="2"/>
        <v>5.1980403409091975</v>
      </c>
      <c r="P63" s="15"/>
      <c r="Q63" s="117">
        <v>57</v>
      </c>
      <c r="R63" s="145">
        <f>ETo!$I62*((1-Constantes!$E$19)*ETo!$K62+ETo!$L62)</f>
        <v>1.9611683324725508</v>
      </c>
      <c r="S63" s="118">
        <f>MIN(R63*Constantes!$E$17,0.8*(V62+Observaciones!$F62-T63-U63-Constantes!$D$14))</f>
        <v>1.2300460312731727</v>
      </c>
      <c r="T63" s="118">
        <f>IF(Observaciones!$F62&gt;0.05*Constantes!$E$18,((Observaciones!$F62-0.05*Constantes!$E$18)^2)/(Observaciones!$F62+0.95*Constantes!$E$18),0)</f>
        <v>3.099777284411058E-2</v>
      </c>
      <c r="U63" s="118">
        <f>MAX(0,V62+Observaciones!$F62-T63-Constantes!$D$13)</f>
        <v>3.8085587795276794</v>
      </c>
      <c r="V63" s="118">
        <f>V62+Observaciones!$F62-T63-S63-U63-W62</f>
        <v>47.231672905892303</v>
      </c>
      <c r="W63" s="118">
        <f>MAX(0,(V63-Constantes!$D$14)*(1-EXP(-Constantes!$D$22)))</f>
        <v>0.28886089111909807</v>
      </c>
      <c r="X63" s="116">
        <f>X62+(Entradas!$E$23*U63-Y62)/(800*Entradas!$D$46)</f>
        <v>0</v>
      </c>
      <c r="Y63" s="116">
        <f>8000*Entradas!$D$47*X63/Constantes!$E$34</f>
        <v>0</v>
      </c>
      <c r="Z63" s="116">
        <f>T63*Escenarios!$E$10/Escenarios!$E$9</f>
        <v>0.27897995559699523</v>
      </c>
      <c r="AA63" s="116">
        <f>Y63*Escenarios!$E$10/Escenarios!$E$9</f>
        <v>0</v>
      </c>
      <c r="AB63" s="116">
        <f>Observaciones!$I62</f>
        <v>0</v>
      </c>
      <c r="AC63" s="116">
        <f>MAX(0,Constantes!$E$29/((AH62+Z63+AA63+AB63+Observaciones!$F62)^2)+Entradas!$E$17)</f>
        <v>2.8338067470491271</v>
      </c>
      <c r="AD63" s="145">
        <f>IF(ETo!$D62&gt;0,ETo!$I62*((1-Entradas!$E$21)*ETo!$K62+ETo!$L62),0)</f>
        <v>1.8730316506810214</v>
      </c>
      <c r="AE63" s="116">
        <f>MIN(AD63*1,0.8*(AH62+Z63+AA63+AB63+Observaciones!$F62-AC63-Constantes!$E$28))</f>
        <v>1.8730316506810214</v>
      </c>
      <c r="AF63" s="116">
        <f>Observaciones!$J62</f>
        <v>0</v>
      </c>
      <c r="AG63" s="116">
        <f>MAX(0,AH62+Z63+AA63+AB63+Observaciones!$F62-AC63-AE63-AF63-Constantes!$E$26)</f>
        <v>0</v>
      </c>
      <c r="AH63" s="116">
        <f>AH62+Z63+AA63+AB63+Observaciones!$F62-AC63-AE63-AF63-AG63</f>
        <v>243.84089053805491</v>
      </c>
      <c r="AI63" s="116">
        <f>(Escenarios!$E$10*S63+Escenarios!$E$9*AE63)/(Escenarios!$E$11)</f>
        <v>1.2943445932139577</v>
      </c>
      <c r="AJ63" s="116">
        <f>(Escenarios!$E$9*AG63)/(Escenarios!$E$11)</f>
        <v>0</v>
      </c>
      <c r="AK63" s="116">
        <f>(Escenarios!$E$10*U63+Escenarios!$E$9*AC63)/(Escenarios!$E$11)</f>
        <v>3.7110835762798247</v>
      </c>
      <c r="AL63" s="118">
        <f t="shared" si="3"/>
        <v>187.83615222747818</v>
      </c>
      <c r="AM63" s="118">
        <f>MAX(0,(AL63-Constantes!$D$13)*(1-EXP(-Constantes!$D$23)))</f>
        <v>0.96073823115642121</v>
      </c>
      <c r="AN63" s="118">
        <f>AJ63+W63*Escenarios!$E$10/Escenarios!$E$11+AM63</f>
        <v>1.2207130331636096</v>
      </c>
      <c r="AO63" s="118">
        <f>0.0526*AJ63*Observaciones!$F62^1.218</f>
        <v>0</v>
      </c>
      <c r="AP63" s="118">
        <f>AO63*Constantes!$E$40</f>
        <v>0</v>
      </c>
      <c r="AQ63" s="118">
        <f t="shared" si="4"/>
        <v>0</v>
      </c>
      <c r="AR63" s="15"/>
      <c r="AS63" s="72">
        <v>57</v>
      </c>
      <c r="AT63" s="145">
        <f>ETo!$I62*((1-Constantes!$F$19)*ETo!$K62+ETo!$L62)</f>
        <v>1.9556597898605803</v>
      </c>
      <c r="AU63" s="118">
        <f>MIN(AT63*Constantes!$F$17,0.8*(AX62+Observaciones!$F62-AV63-AW63-Constantes!$D$14))</f>
        <v>1.2088330834297434</v>
      </c>
      <c r="AV63" s="118">
        <f>IF(Observaciones!$F62&gt;0.05*Constantes!$F$18,((Observaciones!$F62-0.05*Constantes!$F$18)^2)/(Observaciones!$F62+0.95*Constantes!$F$18),0)</f>
        <v>3.6032979577430561E-2</v>
      </c>
      <c r="AW63" s="118">
        <f>MAX(0,AX62+Observaciones!$F62-AV63-Constantes!$D$13)</f>
        <v>3.8251638952547893</v>
      </c>
      <c r="AX63" s="118">
        <f>AX62+Observaciones!$F62-AV63-AU63-AW63-AY62</f>
        <v>47.252587925021565</v>
      </c>
      <c r="AY63" s="118">
        <f>MAX(0,(AX63-Constantes!$D$14)*(1-EXP(-Constantes!$D$22)))</f>
        <v>0.28914883436797767</v>
      </c>
      <c r="AZ63" s="116">
        <f>AZ62+(Entradas!$F$23*AW63-BA62)/(800*Entradas!$D$46)</f>
        <v>0</v>
      </c>
      <c r="BA63" s="116">
        <f>8000*Entradas!$D$47*AZ63/Constantes!$F$34</f>
        <v>0</v>
      </c>
      <c r="BB63" s="116">
        <f>AV63*Escenarios!$F$10/Escenarios!$F$9</f>
        <v>0.14413191830972225</v>
      </c>
      <c r="BC63" s="116">
        <f>BA63*Escenarios!$F$10/Escenarios!$F$9</f>
        <v>0</v>
      </c>
      <c r="BD63" s="116">
        <f>Observaciones!$I62</f>
        <v>0</v>
      </c>
      <c r="BE63" s="116">
        <f>MAX(0,Constantes!$F$29/((BJ62+BB63+BC63+BD63+Observaciones!$F62)^2)+Entradas!$F$17)</f>
        <v>2.6815060502575392</v>
      </c>
      <c r="BF63" s="145">
        <f>IF(ETo!$D62&gt;0,ETo!$I62*((1-Entradas!$F$21)*ETo!$K62+ETo!$L62),0)</f>
        <v>1.8730316506810214</v>
      </c>
      <c r="BG63" s="116">
        <f>MIN(BF63*1,0.8*(BJ62+BB63+BC63+BD63+Observaciones!$F62-BE63-Constantes!$F$28))</f>
        <v>1.8730316506810214</v>
      </c>
      <c r="BH63" s="116">
        <f>Observaciones!$J62</f>
        <v>0</v>
      </c>
      <c r="BI63" s="116">
        <f>MAX(0,BJ62+BB63+BC63+BD63+Observaciones!$F62-BE63-BG63-BH63-Constantes!$F$26)</f>
        <v>0</v>
      </c>
      <c r="BJ63" s="116">
        <f>BJ62+BB63+BC63+BD63+Observaciones!$F62-BE63-BG63-BH63-BI63</f>
        <v>174.98739673951496</v>
      </c>
      <c r="BK63" s="116">
        <f>(Escenarios!$F$10*AU63+Escenarios!$F$9*BG63)/(Escenarios!$F$11)</f>
        <v>1.3416727968799989</v>
      </c>
      <c r="BL63" s="116">
        <f>(Escenarios!$F$9*BI63)/(Escenarios!$F$11)</f>
        <v>0</v>
      </c>
      <c r="BM63" s="116">
        <f>(Escenarios!$F$10*AW63+Escenarios!$F$9*BE63)/(Escenarios!$F$11)</f>
        <v>3.5964323262553393</v>
      </c>
      <c r="BN63" s="118">
        <f t="shared" si="5"/>
        <v>182.81542821937276</v>
      </c>
      <c r="BO63" s="118">
        <f>MAX(0,(BN63-Constantes!$D$13)*(1-EXP(-Constantes!$D$23)))</f>
        <v>0.92605755716104976</v>
      </c>
      <c r="BP63" s="118">
        <f>BL63+AY63*Escenarios!$F$10/Escenarios!$F$11+BO63</f>
        <v>1.157376624655432</v>
      </c>
      <c r="BQ63" s="118">
        <f>0.0526*BL63*Observaciones!$F62^1.218</f>
        <v>0</v>
      </c>
      <c r="BR63" s="118">
        <f>BQ63*Constantes!$F$40</f>
        <v>0</v>
      </c>
      <c r="BS63" s="118">
        <f t="shared" si="6"/>
        <v>0</v>
      </c>
      <c r="BT63" s="15"/>
      <c r="BU63" s="72">
        <v>57</v>
      </c>
      <c r="BV63" s="73">
        <f>0.0526*Observaciones!$F62^2.218</f>
        <v>2.215313037685418</v>
      </c>
      <c r="BW63" s="73">
        <f>IF(Observaciones!$F62&gt;0.05*$CA$7,((Observaciones!$F62-0.05*$CA$7)^2)/(Observaciones!$F62+0.95*$CA$7),0)</f>
        <v>0.35127835852292982</v>
      </c>
      <c r="BX63" s="73">
        <f>0.0526*BW63*Observaciones!$F62^1.218</f>
        <v>0.14410954212825539</v>
      </c>
      <c r="BY63" s="27"/>
      <c r="BZ63" s="27"/>
      <c r="CA63" s="101"/>
      <c r="CB63" s="36"/>
    </row>
    <row r="64" spans="2:80" s="2" customFormat="1" ht="14.5" x14ac:dyDescent="0.35">
      <c r="B64" s="35"/>
      <c r="C64" s="72">
        <v>58</v>
      </c>
      <c r="D64" s="145">
        <f>ETo!$I63*((1-Constantes!$D$19)*ETo!$K63+ETo!$L63)</f>
        <v>2.0379529577734696</v>
      </c>
      <c r="E64" s="73">
        <f>MIN(D64*Constantes!$D$17,0.8*(H63+Observaciones!$F63-F64-G64-Constantes!$D$14))</f>
        <v>1.2707709041945388</v>
      </c>
      <c r="F64" s="73">
        <f>IF(Observaciones!$F63&gt;0.05*Constantes!$D$18,((Observaciones!$F63-0.05*Constantes!$D$18)^2)/(Observaciones!$F63+0.95*Constantes!$D$18),0)</f>
        <v>0</v>
      </c>
      <c r="G64" s="73">
        <f>MAX(0,H63+Observaciones!$F63-F64-Constantes!$D$13)</f>
        <v>0</v>
      </c>
      <c r="H64" s="73">
        <f>H63+Observaciones!$F63-F64-E64-G64-I63</f>
        <v>46.280333897862171</v>
      </c>
      <c r="I64" s="73">
        <f>MAX(0,(H64-Constantes!$D$14)*(1-EXP(-Constantes!$D$22)))</f>
        <v>0.27576352586855274</v>
      </c>
      <c r="J64" s="73">
        <f t="shared" si="0"/>
        <v>190.14032060200987</v>
      </c>
      <c r="K64" s="73">
        <f>MAX(0,(J64-Constantes!$D$13)*(1-EXP(-Constantes!$D$23)))</f>
        <v>0.97665428471733629</v>
      </c>
      <c r="L64" s="73">
        <f t="shared" si="1"/>
        <v>1.252417810585889</v>
      </c>
      <c r="M64" s="73">
        <f>0.0526*F64*Observaciones!$F63^1.218</f>
        <v>0</v>
      </c>
      <c r="N64" s="73">
        <f>M64*Constantes!$D$40</f>
        <v>0</v>
      </c>
      <c r="O64" s="73">
        <f t="shared" si="2"/>
        <v>0</v>
      </c>
      <c r="P64" s="15"/>
      <c r="Q64" s="117">
        <v>58</v>
      </c>
      <c r="R64" s="145">
        <f>ETo!$I63*((1-Constantes!$E$19)*ETo!$K63+ETo!$L63)</f>
        <v>2.0402468843413937</v>
      </c>
      <c r="S64" s="118">
        <f>MIN(R64*Constantes!$E$17,0.8*(V63+Observaciones!$F63-T64-U64-Constantes!$D$14))</f>
        <v>1.2796441495348856</v>
      </c>
      <c r="T64" s="118">
        <f>IF(Observaciones!$F63&gt;0.05*Constantes!$E$18,((Observaciones!$F63-0.05*Constantes!$E$18)^2)/(Observaciones!$F63+0.95*Constantes!$E$18),0)</f>
        <v>0</v>
      </c>
      <c r="U64" s="118">
        <f>MAX(0,V63+Observaciones!$F63-T64-Constantes!$D$13)</f>
        <v>0</v>
      </c>
      <c r="V64" s="118">
        <f>V63+Observaciones!$F63-T64-S64-U64-W63</f>
        <v>46.263167865238316</v>
      </c>
      <c r="W64" s="118">
        <f>MAX(0,(V64-Constantes!$D$14)*(1-EXP(-Constantes!$D$22)))</f>
        <v>0.27552719602474346</v>
      </c>
      <c r="X64" s="116">
        <f>X63+(Entradas!$E$23*U64-Y63)/(800*Entradas!$D$46)</f>
        <v>0</v>
      </c>
      <c r="Y64" s="116">
        <f>8000*Entradas!$D$47*X64/Constantes!$E$34</f>
        <v>0</v>
      </c>
      <c r="Z64" s="116">
        <f>T64*Escenarios!$E$10/Escenarios!$E$9</f>
        <v>0</v>
      </c>
      <c r="AA64" s="116">
        <f>Y64*Escenarios!$E$10/Escenarios!$E$9</f>
        <v>0</v>
      </c>
      <c r="AB64" s="116">
        <f>Observaciones!$I63</f>
        <v>0</v>
      </c>
      <c r="AC64" s="116">
        <f>MAX(0,Constantes!$E$29/((AH63+Z64+AA64+AB64+Observaciones!$F63)^2)+Entradas!$E$17)</f>
        <v>2.8281754273754758</v>
      </c>
      <c r="AD64" s="145">
        <f>IF(ETo!$D63&gt;0,ETo!$I63*((1-Entradas!$E$21)*ETo!$K63+ETo!$L63),0)</f>
        <v>1.9484898216244122</v>
      </c>
      <c r="AE64" s="116">
        <f>MIN(AD64*1,0.8*(AH63+Z64+AA64+AB64+Observaciones!$F63-AC64-Constantes!$E$28))</f>
        <v>1.9484898216244122</v>
      </c>
      <c r="AF64" s="116">
        <f>Observaciones!$J63</f>
        <v>0</v>
      </c>
      <c r="AG64" s="116">
        <f>MAX(0,AH63+Z64+AA64+AB64+Observaciones!$F63-AC64-AE64-AF64-Constantes!$E$26)</f>
        <v>0</v>
      </c>
      <c r="AH64" s="116">
        <f>AH63+Z64+AA64+AB64+Observaciones!$F63-AC64-AE64-AF64-AG64</f>
        <v>239.66422528905503</v>
      </c>
      <c r="AI64" s="116">
        <f>(Escenarios!$E$10*S64+Escenarios!$E$9*AE64)/(Escenarios!$E$11)</f>
        <v>1.3465287167438382</v>
      </c>
      <c r="AJ64" s="116">
        <f>(Escenarios!$E$9*AG64)/(Escenarios!$E$11)</f>
        <v>0</v>
      </c>
      <c r="AK64" s="116">
        <f>(Escenarios!$E$10*U64+Escenarios!$E$9*AC64)/(Escenarios!$E$11)</f>
        <v>0.28281754273754756</v>
      </c>
      <c r="AL64" s="118">
        <f t="shared" si="3"/>
        <v>187.1582315390593</v>
      </c>
      <c r="AM64" s="118">
        <f>MAX(0,(AL64-Constantes!$D$13)*(1-EXP(-Constantes!$D$23)))</f>
        <v>0.95605549090784003</v>
      </c>
      <c r="AN64" s="118">
        <f>AJ64+W64*Escenarios!$E$10/Escenarios!$E$11+AM64</f>
        <v>1.2040299673301091</v>
      </c>
      <c r="AO64" s="118">
        <f>0.0526*AJ64*Observaciones!$F63^1.218</f>
        <v>0</v>
      </c>
      <c r="AP64" s="118">
        <f>AO64*Constantes!$E$40</f>
        <v>0</v>
      </c>
      <c r="AQ64" s="118">
        <f t="shared" si="4"/>
        <v>0</v>
      </c>
      <c r="AR64" s="15"/>
      <c r="AS64" s="72">
        <v>58</v>
      </c>
      <c r="AT64" s="145">
        <f>ETo!$I63*((1-Constantes!$F$19)*ETo!$K63+ETo!$L63)</f>
        <v>2.0345120679215825</v>
      </c>
      <c r="AU64" s="118">
        <f>MIN(AT64*Constantes!$F$17,0.8*(AX63+Observaciones!$F63-AV64-AW64-Constantes!$D$14))</f>
        <v>1.2575732799189989</v>
      </c>
      <c r="AV64" s="118">
        <f>IF(Observaciones!$F63&gt;0.05*Constantes!$F$18,((Observaciones!$F63-0.05*Constantes!$F$18)^2)/(Observaciones!$F63+0.95*Constantes!$F$18),0)</f>
        <v>0</v>
      </c>
      <c r="AW64" s="118">
        <f>MAX(0,AX63+Observaciones!$F63-AV64-Constantes!$D$13)</f>
        <v>0</v>
      </c>
      <c r="AX64" s="118">
        <f>AX63+Observaciones!$F63-AV64-AU64-AW64-AY63</f>
        <v>46.305865810734588</v>
      </c>
      <c r="AY64" s="118">
        <f>MAX(0,(AX64-Constantes!$D$14)*(1-EXP(-Constantes!$D$22)))</f>
        <v>0.27611503125791709</v>
      </c>
      <c r="AZ64" s="116">
        <f>AZ63+(Entradas!$F$23*AW64-BA63)/(800*Entradas!$D$46)</f>
        <v>0</v>
      </c>
      <c r="BA64" s="116">
        <f>8000*Entradas!$D$47*AZ64/Constantes!$F$34</f>
        <v>0</v>
      </c>
      <c r="BB64" s="116">
        <f>AV64*Escenarios!$F$10/Escenarios!$F$9</f>
        <v>0</v>
      </c>
      <c r="BC64" s="116">
        <f>BA64*Escenarios!$F$10/Escenarios!$F$9</f>
        <v>0</v>
      </c>
      <c r="BD64" s="116">
        <f>Observaciones!$I63</f>
        <v>0</v>
      </c>
      <c r="BE64" s="116">
        <f>MAX(0,Constantes!$F$29/((BJ63+BB64+BC64+BD64+Observaciones!$F63)^2)+Entradas!$F$17)</f>
        <v>2.6669984102532167</v>
      </c>
      <c r="BF64" s="145">
        <f>IF(ETo!$D63&gt;0,ETo!$I63*((1-Entradas!$F$21)*ETo!$K63+ETo!$L63),0)</f>
        <v>1.9484898216244122</v>
      </c>
      <c r="BG64" s="116">
        <f>MIN(BF64*1,0.8*(BJ63+BB64+BC64+BD64+Observaciones!$F63-BE64-Constantes!$F$28))</f>
        <v>1.9484898216244122</v>
      </c>
      <c r="BH64" s="116">
        <f>Observaciones!$J63</f>
        <v>0</v>
      </c>
      <c r="BI64" s="116">
        <f>MAX(0,BJ63+BB64+BC64+BD64+Observaciones!$F63-BE64-BG64-BH64-Constantes!$F$26)</f>
        <v>0</v>
      </c>
      <c r="BJ64" s="116">
        <f>BJ63+BB64+BC64+BD64+Observaciones!$F63-BE64-BG64-BH64-BI64</f>
        <v>170.97190850763732</v>
      </c>
      <c r="BK64" s="116">
        <f>(Escenarios!$F$10*AU64+Escenarios!$F$9*BG64)/(Escenarios!$F$11)</f>
        <v>1.3957565882600815</v>
      </c>
      <c r="BL64" s="116">
        <f>(Escenarios!$F$9*BI64)/(Escenarios!$F$11)</f>
        <v>0</v>
      </c>
      <c r="BM64" s="116">
        <f>(Escenarios!$F$10*AW64+Escenarios!$F$9*BE64)/(Escenarios!$F$11)</f>
        <v>0.53339968205064336</v>
      </c>
      <c r="BN64" s="118">
        <f t="shared" si="5"/>
        <v>182.42277034426237</v>
      </c>
      <c r="BO64" s="118">
        <f>MAX(0,(BN64-Constantes!$D$13)*(1-EXP(-Constantes!$D$23)))</f>
        <v>0.92334527109704101</v>
      </c>
      <c r="BP64" s="118">
        <f>BL64+AY64*Escenarios!$F$10/Escenarios!$F$11+BO64</f>
        <v>1.1442372961033747</v>
      </c>
      <c r="BQ64" s="118">
        <f>0.0526*BL64*Observaciones!$F63^1.218</f>
        <v>0</v>
      </c>
      <c r="BR64" s="118">
        <f>BQ64*Constantes!$F$40</f>
        <v>0</v>
      </c>
      <c r="BS64" s="118">
        <f t="shared" si="6"/>
        <v>0</v>
      </c>
      <c r="BT64" s="15"/>
      <c r="BU64" s="72">
        <v>58</v>
      </c>
      <c r="BV64" s="73">
        <f>0.0526*Observaciones!$F63^2.218</f>
        <v>1.6940460723560119E-2</v>
      </c>
      <c r="BW64" s="73">
        <f>IF(Observaciones!$F63&gt;0.05*$CA$7,((Observaciones!$F63-0.05*$CA$7)^2)/(Observaciones!$F63+0.95*$CA$7),0)</f>
        <v>0</v>
      </c>
      <c r="BX64" s="73">
        <f>0.0526*BW64*Observaciones!$F63^1.218</f>
        <v>0</v>
      </c>
      <c r="BY64" s="27"/>
      <c r="BZ64" s="27"/>
      <c r="CA64" s="101"/>
      <c r="CB64" s="36"/>
    </row>
    <row r="65" spans="2:80" s="2" customFormat="1" ht="14.5" x14ac:dyDescent="0.35">
      <c r="B65" s="35"/>
      <c r="C65" s="72">
        <v>59</v>
      </c>
      <c r="D65" s="145">
        <f>ETo!$I64*((1-Constantes!$D$19)*ETo!$K64+ETo!$L64)</f>
        <v>2.059655296978554</v>
      </c>
      <c r="E65" s="73">
        <f>MIN(D65*Constantes!$D$17,0.8*(H64+Observaciones!$F64-F65-G65-Constantes!$D$14))</f>
        <v>1.2843034546440411</v>
      </c>
      <c r="F65" s="73">
        <f>IF(Observaciones!$F64&gt;0.05*Constantes!$D$18,((Observaciones!$F64-0.05*Constantes!$D$18)^2)/(Observaciones!$F64+0.95*Constantes!$D$18),0)</f>
        <v>0</v>
      </c>
      <c r="G65" s="73">
        <f>MAX(0,H64+Observaciones!$F64-F65-Constantes!$D$13)</f>
        <v>0</v>
      </c>
      <c r="H65" s="73">
        <f>H64+Observaciones!$F64-F65-E65-G65-I64</f>
        <v>44.720266917349576</v>
      </c>
      <c r="I65" s="73">
        <f>MAX(0,(H65-Constantes!$D$14)*(1-EXP(-Constantes!$D$22)))</f>
        <v>0.25428562273768301</v>
      </c>
      <c r="J65" s="73">
        <f t="shared" si="0"/>
        <v>189.16366631729252</v>
      </c>
      <c r="K65" s="73">
        <f>MAX(0,(J65-Constantes!$D$13)*(1-EXP(-Constantes!$D$23)))</f>
        <v>0.96990804078921289</v>
      </c>
      <c r="L65" s="73">
        <f t="shared" si="1"/>
        <v>1.224193663526896</v>
      </c>
      <c r="M65" s="73">
        <f>0.0526*F65*Observaciones!$F64^1.218</f>
        <v>0</v>
      </c>
      <c r="N65" s="73">
        <f>M65*Constantes!$D$40</f>
        <v>0</v>
      </c>
      <c r="O65" s="73">
        <f t="shared" si="2"/>
        <v>0</v>
      </c>
      <c r="P65" s="15"/>
      <c r="Q65" s="117">
        <v>59</v>
      </c>
      <c r="R65" s="145">
        <f>ETo!$I64*((1-Constantes!$E$19)*ETo!$K64+ETo!$L64)</f>
        <v>2.0619746000098718</v>
      </c>
      <c r="S65" s="118">
        <f>MIN(R65*Constantes!$E$17,0.8*(V64+Observaciones!$F64-T65-U65-Constantes!$D$14))</f>
        <v>1.2932717866857202</v>
      </c>
      <c r="T65" s="118">
        <f>IF(Observaciones!$F64&gt;0.05*Constantes!$E$18,((Observaciones!$F64-0.05*Constantes!$E$18)^2)/(Observaciones!$F64+0.95*Constantes!$E$18),0)</f>
        <v>0</v>
      </c>
      <c r="U65" s="118">
        <f>MAX(0,V64+Observaciones!$F64-T65-Constantes!$D$13)</f>
        <v>0</v>
      </c>
      <c r="V65" s="118">
        <f>V64+Observaciones!$F64-T65-S65-U65-W64</f>
        <v>44.694368882527847</v>
      </c>
      <c r="W65" s="118">
        <f>MAX(0,(V65-Constantes!$D$14)*(1-EXP(-Constantes!$D$22)))</f>
        <v>0.25392907683925098</v>
      </c>
      <c r="X65" s="116">
        <f>X64+(Entradas!$E$23*U65-Y64)/(800*Entradas!$D$46)</f>
        <v>0</v>
      </c>
      <c r="Y65" s="116">
        <f>8000*Entradas!$D$47*X65/Constantes!$E$34</f>
        <v>0</v>
      </c>
      <c r="Z65" s="116">
        <f>T65*Escenarios!$E$10/Escenarios!$E$9</f>
        <v>0</v>
      </c>
      <c r="AA65" s="116">
        <f>Y65*Escenarios!$E$10/Escenarios!$E$9</f>
        <v>0</v>
      </c>
      <c r="AB65" s="116">
        <f>Observaciones!$I64</f>
        <v>0</v>
      </c>
      <c r="AC65" s="116">
        <f>MAX(0,Constantes!$E$29/((AH64+Z65+AA65+AB65+Observaciones!$F64)^2)+Entradas!$E$17)</f>
        <v>2.8212580203935027</v>
      </c>
      <c r="AD65" s="145">
        <f>IF(ETo!$D64&gt;0,ETo!$I64*((1-Entradas!$E$21)*ETo!$K64+ETo!$L64),0)</f>
        <v>1.9692024787571485</v>
      </c>
      <c r="AE65" s="116">
        <f>MIN(AD65*1,0.8*(AH64+Z65+AA65+AB65+Observaciones!$F64-AC65-Constantes!$E$28))</f>
        <v>1.9692024787571485</v>
      </c>
      <c r="AF65" s="116">
        <f>Observaciones!$J64</f>
        <v>0</v>
      </c>
      <c r="AG65" s="116">
        <f>MAX(0,AH64+Z65+AA65+AB65+Observaciones!$F64-AC65-AE65-AF65-Constantes!$E$26)</f>
        <v>0</v>
      </c>
      <c r="AH65" s="116">
        <f>AH64+Z65+AA65+AB65+Observaciones!$F64-AC65-AE65-AF65-AG65</f>
        <v>234.87376478990436</v>
      </c>
      <c r="AI65" s="116">
        <f>(Escenarios!$E$10*S65+Escenarios!$E$9*AE65)/(Escenarios!$E$11)</f>
        <v>1.3608648558928629</v>
      </c>
      <c r="AJ65" s="116">
        <f>(Escenarios!$E$9*AG65)/(Escenarios!$E$11)</f>
        <v>0</v>
      </c>
      <c r="AK65" s="116">
        <f>(Escenarios!$E$10*U65+Escenarios!$E$9*AC65)/(Escenarios!$E$11)</f>
        <v>0.28212580203935028</v>
      </c>
      <c r="AL65" s="118">
        <f t="shared" si="3"/>
        <v>186.48430185019083</v>
      </c>
      <c r="AM65" s="118">
        <f>MAX(0,(AL65-Constantes!$D$13)*(1-EXP(-Constantes!$D$23)))</f>
        <v>0.95140031850686413</v>
      </c>
      <c r="AN65" s="118">
        <f>AJ65+W65*Escenarios!$E$10/Escenarios!$E$11+AM65</f>
        <v>1.1799364876621901</v>
      </c>
      <c r="AO65" s="118">
        <f>0.0526*AJ65*Observaciones!$F64^1.218</f>
        <v>0</v>
      </c>
      <c r="AP65" s="118">
        <f>AO65*Constantes!$E$40</f>
        <v>0</v>
      </c>
      <c r="AQ65" s="118">
        <f t="shared" si="4"/>
        <v>0</v>
      </c>
      <c r="AR65" s="15"/>
      <c r="AS65" s="72">
        <v>59</v>
      </c>
      <c r="AT65" s="145">
        <f>ETo!$I64*((1-Constantes!$F$19)*ETo!$K64+ETo!$L64)</f>
        <v>2.0561763424315767</v>
      </c>
      <c r="AU65" s="118">
        <f>MIN(AT65*Constantes!$F$17,0.8*(AX64+Observaciones!$F64-AV65-AW65-Constantes!$D$14))</f>
        <v>1.2709644085252947</v>
      </c>
      <c r="AV65" s="118">
        <f>IF(Observaciones!$F64&gt;0.05*Constantes!$F$18,((Observaciones!$F64-0.05*Constantes!$F$18)^2)/(Observaciones!$F64+0.95*Constantes!$F$18),0)</f>
        <v>0</v>
      </c>
      <c r="AW65" s="118">
        <f>MAX(0,AX64+Observaciones!$F64-AV65-Constantes!$D$13)</f>
        <v>0</v>
      </c>
      <c r="AX65" s="118">
        <f>AX64+Observaciones!$F64-AV65-AU65-AW65-AY64</f>
        <v>44.758786370951377</v>
      </c>
      <c r="AY65" s="118">
        <f>MAX(0,(AX65-Constantes!$D$14)*(1-EXP(-Constantes!$D$22)))</f>
        <v>0.25481593143817333</v>
      </c>
      <c r="AZ65" s="116">
        <f>AZ64+(Entradas!$F$23*AW65-BA64)/(800*Entradas!$D$46)</f>
        <v>0</v>
      </c>
      <c r="BA65" s="116">
        <f>8000*Entradas!$D$47*AZ65/Constantes!$F$34</f>
        <v>0</v>
      </c>
      <c r="BB65" s="116">
        <f>AV65*Escenarios!$F$10/Escenarios!$F$9</f>
        <v>0</v>
      </c>
      <c r="BC65" s="116">
        <f>BA65*Escenarios!$F$10/Escenarios!$F$9</f>
        <v>0</v>
      </c>
      <c r="BD65" s="116">
        <f>Observaciones!$I64</f>
        <v>0</v>
      </c>
      <c r="BE65" s="116">
        <f>MAX(0,Constantes!$F$29/((BJ64+BB65+BC65+BD65+Observaciones!$F64)^2)+Entradas!$F$17)</f>
        <v>2.6487765798629761</v>
      </c>
      <c r="BF65" s="145">
        <f>IF(ETo!$D64&gt;0,ETo!$I64*((1-Entradas!$F$21)*ETo!$K64+ETo!$L64),0)</f>
        <v>1.9692024787571485</v>
      </c>
      <c r="BG65" s="116">
        <f>MIN(BF65*1,0.8*(BJ64+BB65+BC65+BD65+Observaciones!$F64-BE65-Constantes!$F$28))</f>
        <v>1.9692024787571485</v>
      </c>
      <c r="BH65" s="116">
        <f>Observaciones!$J64</f>
        <v>0</v>
      </c>
      <c r="BI65" s="116">
        <f>MAX(0,BJ64+BB65+BC65+BD65+Observaciones!$F64-BE65-BG65-BH65-Constantes!$F$26)</f>
        <v>0</v>
      </c>
      <c r="BJ65" s="116">
        <f>BJ64+BB65+BC65+BD65+Observaciones!$F64-BE65-BG65-BH65-BI65</f>
        <v>166.35392944901719</v>
      </c>
      <c r="BK65" s="116">
        <f>(Escenarios!$F$10*AU65+Escenarios!$F$9*BG65)/(Escenarios!$F$11)</f>
        <v>1.4106120225716654</v>
      </c>
      <c r="BL65" s="116">
        <f>(Escenarios!$F$9*BI65)/(Escenarios!$F$11)</f>
        <v>0</v>
      </c>
      <c r="BM65" s="116">
        <f>(Escenarios!$F$10*AW65+Escenarios!$F$9*BE65)/(Escenarios!$F$11)</f>
        <v>0.52975531597259518</v>
      </c>
      <c r="BN65" s="118">
        <f t="shared" si="5"/>
        <v>182.02918038913793</v>
      </c>
      <c r="BO65" s="118">
        <f>MAX(0,(BN65-Constantes!$D$13)*(1-EXP(-Constantes!$D$23)))</f>
        <v>0.92062654668608213</v>
      </c>
      <c r="BP65" s="118">
        <f>BL65+AY65*Escenarios!$F$10/Escenarios!$F$11+BO65</f>
        <v>1.1244792918366207</v>
      </c>
      <c r="BQ65" s="118">
        <f>0.0526*BL65*Observaciones!$F64^1.218</f>
        <v>0</v>
      </c>
      <c r="BR65" s="118">
        <f>BQ65*Constantes!$F$40</f>
        <v>0</v>
      </c>
      <c r="BS65" s="118">
        <f t="shared" si="6"/>
        <v>0</v>
      </c>
      <c r="BT65" s="15"/>
      <c r="BU65" s="72">
        <v>59</v>
      </c>
      <c r="BV65" s="73">
        <f>0.0526*Observaciones!$F64^2.218</f>
        <v>0</v>
      </c>
      <c r="BW65" s="73">
        <f>IF(Observaciones!$F64&gt;0.05*$CA$7,((Observaciones!$F64-0.05*$CA$7)^2)/(Observaciones!$F64+0.95*$CA$7),0)</f>
        <v>0</v>
      </c>
      <c r="BX65" s="73">
        <f>0.0526*BW65*Observaciones!$F64^1.218</f>
        <v>0</v>
      </c>
      <c r="BY65" s="27"/>
      <c r="BZ65" s="27"/>
      <c r="CA65" s="101"/>
      <c r="CB65" s="36"/>
    </row>
    <row r="66" spans="2:80" s="2" customFormat="1" ht="14.5" x14ac:dyDescent="0.35">
      <c r="B66" s="35"/>
      <c r="C66" s="72">
        <v>60</v>
      </c>
      <c r="D66" s="145">
        <f>ETo!$I65*((1-Constantes!$D$19)*ETo!$K65+ETo!$L65)</f>
        <v>2.0244241636519598</v>
      </c>
      <c r="E66" s="73">
        <f>MIN(D66*Constantes!$D$17,0.8*(H65+Observaciones!$F65-F66-G66-Constantes!$D$14))</f>
        <v>1.2623349891883182</v>
      </c>
      <c r="F66" s="73">
        <f>IF(Observaciones!$F65&gt;0.05*Constantes!$D$18,((Observaciones!$F65-0.05*Constantes!$D$18)^2)/(Observaciones!$F65+0.95*Constantes!$D$18),0)</f>
        <v>2.6741104574973039E-3</v>
      </c>
      <c r="G66" s="73">
        <f>MAX(0,H65+Observaciones!$F65-F66-Constantes!$D$13)</f>
        <v>0.16759280689208111</v>
      </c>
      <c r="H66" s="73">
        <f>H65+Observaciones!$F65-F66-E66-G66-I65</f>
        <v>47.233379388073999</v>
      </c>
      <c r="I66" s="73">
        <f>MAX(0,(H66-Constantes!$D$14)*(1-EXP(-Constantes!$D$22)))</f>
        <v>0.28888438476357031</v>
      </c>
      <c r="J66" s="73">
        <f t="shared" si="0"/>
        <v>188.36135108339539</v>
      </c>
      <c r="K66" s="73">
        <f>MAX(0,(J66-Constantes!$D$13)*(1-EXP(-Constantes!$D$23)))</f>
        <v>0.96436604465013287</v>
      </c>
      <c r="L66" s="73">
        <f t="shared" si="1"/>
        <v>1.2559245398712005</v>
      </c>
      <c r="M66" s="73">
        <f>0.0526*F66*Observaciones!$F65^1.218</f>
        <v>8.0776070488494786E-4</v>
      </c>
      <c r="N66" s="73">
        <f>M66*Constantes!$D$40</f>
        <v>3.7730583725074559E-6</v>
      </c>
      <c r="O66" s="73">
        <f t="shared" si="2"/>
        <v>0.30042078586141779</v>
      </c>
      <c r="P66" s="15"/>
      <c r="Q66" s="117">
        <v>60</v>
      </c>
      <c r="R66" s="145">
        <f>ETo!$I65*((1-Constantes!$E$19)*ETo!$K65+ETo!$L65)</f>
        <v>2.0267055692767415</v>
      </c>
      <c r="S66" s="118">
        <f>MIN(R66*Constantes!$E$17,0.8*(V65+Observaciones!$F65-T66-U66-Constantes!$D$14))</f>
        <v>1.2711510280737128</v>
      </c>
      <c r="T66" s="118">
        <f>IF(Observaciones!$F65&gt;0.05*Constantes!$E$18,((Observaciones!$F65-0.05*Constantes!$E$18)^2)/(Observaciones!$F65+0.95*Constantes!$E$18),0)</f>
        <v>1.6675223513159527E-3</v>
      </c>
      <c r="U66" s="118">
        <f>MAX(0,V65+Observaciones!$F65-T66-Constantes!$D$13)</f>
        <v>0.14270136017653101</v>
      </c>
      <c r="V66" s="118">
        <f>V65+Observaciones!$F65-T66-S66-U66-W65</f>
        <v>47.224919895087041</v>
      </c>
      <c r="W66" s="118">
        <f>MAX(0,(V66-Constantes!$D$14)*(1-EXP(-Constantes!$D$22)))</f>
        <v>0.28876792042378246</v>
      </c>
      <c r="X66" s="116">
        <f>X65+(Entradas!$E$23*U66-Y65)/(800*Entradas!$D$46)</f>
        <v>0</v>
      </c>
      <c r="Y66" s="116">
        <f>8000*Entradas!$D$47*X66/Constantes!$E$34</f>
        <v>0</v>
      </c>
      <c r="Z66" s="116">
        <f>T66*Escenarios!$E$10/Escenarios!$E$9</f>
        <v>1.5007701161843575E-2</v>
      </c>
      <c r="AA66" s="116">
        <f>Y66*Escenarios!$E$10/Escenarios!$E$9</f>
        <v>0</v>
      </c>
      <c r="AB66" s="116">
        <f>Observaciones!$I65</f>
        <v>0</v>
      </c>
      <c r="AC66" s="116">
        <f>MAX(0,Constantes!$E$29/((AH65+Z66+AA66+AB66+Observaciones!$F65)^2)+Entradas!$E$17)</f>
        <v>2.8203965717105657</v>
      </c>
      <c r="AD66" s="145">
        <f>IF(ETo!$D65&gt;0,ETo!$I65*((1-Entradas!$E$21)*ETo!$K65+ETo!$L65),0)</f>
        <v>1.935449344285453</v>
      </c>
      <c r="AE66" s="116">
        <f>MIN(AD66*1,0.8*(AH65+Z66+AA66+AB66+Observaciones!$F65-AC66-Constantes!$E$28))</f>
        <v>1.935449344285453</v>
      </c>
      <c r="AF66" s="116">
        <f>Observaciones!$J65</f>
        <v>0</v>
      </c>
      <c r="AG66" s="116">
        <f>MAX(0,AH65+Z66+AA66+AB66+Observaciones!$F65-AC66-AE66-AF66-Constantes!$E$26)</f>
        <v>0</v>
      </c>
      <c r="AH66" s="116">
        <f>AH65+Z66+AA66+AB66+Observaciones!$F65-AC66-AE66-AF66-AG66</f>
        <v>234.33292657507016</v>
      </c>
      <c r="AI66" s="116">
        <f>(Escenarios!$E$10*S66+Escenarios!$E$9*AE66)/(Escenarios!$E$11)</f>
        <v>1.3375808596948868</v>
      </c>
      <c r="AJ66" s="116">
        <f>(Escenarios!$E$9*AG66)/(Escenarios!$E$11)</f>
        <v>0</v>
      </c>
      <c r="AK66" s="116">
        <f>(Escenarios!$E$10*U66+Escenarios!$E$9*AC66)/(Escenarios!$E$11)</f>
        <v>0.41047088132993453</v>
      </c>
      <c r="AL66" s="118">
        <f t="shared" si="3"/>
        <v>185.94337241301389</v>
      </c>
      <c r="AM66" s="118">
        <f>MAX(0,(AL66-Constantes!$D$13)*(1-EXP(-Constantes!$D$23)))</f>
        <v>0.9476638459513228</v>
      </c>
      <c r="AN66" s="118">
        <f>AJ66+W66*Escenarios!$E$10/Escenarios!$E$11+AM66</f>
        <v>1.207554974332727</v>
      </c>
      <c r="AO66" s="118">
        <f>0.0526*AJ66*Observaciones!$F65^1.218</f>
        <v>0</v>
      </c>
      <c r="AP66" s="118">
        <f>AO66*Constantes!$E$40</f>
        <v>0</v>
      </c>
      <c r="AQ66" s="118">
        <f t="shared" si="4"/>
        <v>0</v>
      </c>
      <c r="AR66" s="15"/>
      <c r="AS66" s="72">
        <v>60</v>
      </c>
      <c r="AT66" s="145">
        <f>ETo!$I65*((1-Constantes!$F$19)*ETo!$K65+ETo!$L65)</f>
        <v>2.0210020552147858</v>
      </c>
      <c r="AU66" s="118">
        <f>MIN(AT66*Constantes!$F$17,0.8*(AX65+Observaciones!$F65-AV66-AW66-Constantes!$D$14))</f>
        <v>1.2492224663458997</v>
      </c>
      <c r="AV66" s="118">
        <f>IF(Observaciones!$F65&gt;0.05*Constantes!$F$18,((Observaciones!$F65-0.05*Constantes!$F$18)^2)/(Observaciones!$F65+0.95*Constantes!$F$18),0)</f>
        <v>2.8099124607304585E-3</v>
      </c>
      <c r="AW66" s="118">
        <f>MAX(0,AX65+Observaciones!$F65-AV66-Constantes!$D$13)</f>
        <v>0.20597645849064605</v>
      </c>
      <c r="AX66" s="118">
        <f>AX65+Observaciones!$F65-AV66-AU66-AW66-AY65</f>
        <v>47.245961602215928</v>
      </c>
      <c r="AY66" s="118">
        <f>MAX(0,(AX66-Constantes!$D$14)*(1-EXP(-Constantes!$D$22)))</f>
        <v>0.28905760782379009</v>
      </c>
      <c r="AZ66" s="116">
        <f>AZ65+(Entradas!$F$23*AW66-BA65)/(800*Entradas!$D$46)</f>
        <v>0</v>
      </c>
      <c r="BA66" s="116">
        <f>8000*Entradas!$D$47*AZ66/Constantes!$F$34</f>
        <v>0</v>
      </c>
      <c r="BB66" s="116">
        <f>AV66*Escenarios!$F$10/Escenarios!$F$9</f>
        <v>1.1239649842921834E-2</v>
      </c>
      <c r="BC66" s="116">
        <f>BA66*Escenarios!$F$10/Escenarios!$F$9</f>
        <v>0</v>
      </c>
      <c r="BD66" s="116">
        <f>Observaciones!$I65</f>
        <v>0</v>
      </c>
      <c r="BE66" s="116">
        <f>MAX(0,Constantes!$F$29/((BJ65+BB66+BC66+BD66+Observaciones!$F65)^2)+Entradas!$F$17)</f>
        <v>2.6470994878896392</v>
      </c>
      <c r="BF66" s="145">
        <f>IF(ETo!$D65&gt;0,ETo!$I65*((1-Entradas!$F$21)*ETo!$K65+ETo!$L65),0)</f>
        <v>1.935449344285453</v>
      </c>
      <c r="BG66" s="116">
        <f>MIN(BF66*1,0.8*(BJ65+BB66+BC66+BD66+Observaciones!$F65-BE66-Constantes!$F$28))</f>
        <v>1.935449344285453</v>
      </c>
      <c r="BH66" s="116">
        <f>Observaciones!$J65</f>
        <v>0</v>
      </c>
      <c r="BI66" s="116">
        <f>MAX(0,BJ65+BB66+BC66+BD66+Observaciones!$F65-BE66-BG66-BH66-Constantes!$F$26)</f>
        <v>0</v>
      </c>
      <c r="BJ66" s="116">
        <f>BJ65+BB66+BC66+BD66+Observaciones!$F65-BE66-BG66-BH66-BI66</f>
        <v>165.98262026668502</v>
      </c>
      <c r="BK66" s="116">
        <f>(Escenarios!$F$10*AU66+Escenarios!$F$9*BG66)/(Escenarios!$F$11)</f>
        <v>1.3864678419338106</v>
      </c>
      <c r="BL66" s="116">
        <f>(Escenarios!$F$9*BI66)/(Escenarios!$F$11)</f>
        <v>0</v>
      </c>
      <c r="BM66" s="116">
        <f>(Escenarios!$F$10*AW66+Escenarios!$F$9*BE66)/(Escenarios!$F$11)</f>
        <v>0.69420106437044471</v>
      </c>
      <c r="BN66" s="118">
        <f t="shared" si="5"/>
        <v>181.80275490682229</v>
      </c>
      <c r="BO66" s="118">
        <f>MAX(0,(BN66-Constantes!$D$13)*(1-EXP(-Constantes!$D$23)))</f>
        <v>0.91906251163381536</v>
      </c>
      <c r="BP66" s="118">
        <f>BL66+AY66*Escenarios!$F$10/Escenarios!$F$11+BO66</f>
        <v>1.1503085978928473</v>
      </c>
      <c r="BQ66" s="118">
        <f>0.0526*BL66*Observaciones!$F65^1.218</f>
        <v>0</v>
      </c>
      <c r="BR66" s="118">
        <f>BQ66*Constantes!$F$40</f>
        <v>0</v>
      </c>
      <c r="BS66" s="118">
        <f t="shared" si="6"/>
        <v>0</v>
      </c>
      <c r="BT66" s="15"/>
      <c r="BU66" s="72">
        <v>60</v>
      </c>
      <c r="BV66" s="73">
        <f>0.0526*Observaciones!$F65^2.218</f>
        <v>1.2686816847842202</v>
      </c>
      <c r="BW66" s="73">
        <f>IF(Observaciones!$F65&gt;0.05*$CA$7,((Observaciones!$F65-0.05*$CA$7)^2)/(Observaciones!$F65+0.95*$CA$7),0)</f>
        <v>0.16418262002606004</v>
      </c>
      <c r="BX66" s="73">
        <f>0.0526*BW66*Observaciones!$F65^1.218</f>
        <v>4.9594162615940303E-2</v>
      </c>
      <c r="BY66" s="27"/>
      <c r="BZ66" s="27"/>
      <c r="CA66" s="101"/>
      <c r="CB66" s="36"/>
    </row>
    <row r="67" spans="2:80" s="2" customFormat="1" ht="14.5" x14ac:dyDescent="0.35">
      <c r="B67" s="35"/>
      <c r="C67" s="72">
        <v>61</v>
      </c>
      <c r="D67" s="145">
        <f>ETo!$I66*((1-Constantes!$D$19)*ETo!$K66+ETo!$L66)</f>
        <v>1.989185840853342</v>
      </c>
      <c r="E67" s="73">
        <f>MIN(D67*Constantes!$D$17,0.8*(H66+Observaciones!$F66-F67-G67-Constantes!$D$14))</f>
        <v>1.2403620407184861</v>
      </c>
      <c r="F67" s="73">
        <f>IF(Observaciones!$F66&gt;0.05*Constantes!$D$18,((Observaciones!$F66-0.05*Constantes!$D$18)^2)/(Observaciones!$F66+0.95*Constantes!$D$18),0)</f>
        <v>0</v>
      </c>
      <c r="G67" s="73">
        <f>MAX(0,H66+Observaciones!$F66-F67-Constantes!$D$13)</f>
        <v>0.68337938807400178</v>
      </c>
      <c r="H67" s="73">
        <f>H66+Observaciones!$F66-F67-E67-G67-I66</f>
        <v>47.220753574517943</v>
      </c>
      <c r="I67" s="73">
        <f>MAX(0,(H67-Constantes!$D$14)*(1-EXP(-Constantes!$D$22)))</f>
        <v>0.28871056145733232</v>
      </c>
      <c r="J67" s="73">
        <f t="shared" si="0"/>
        <v>188.08036442681927</v>
      </c>
      <c r="K67" s="73">
        <f>MAX(0,(J67-Constantes!$D$13)*(1-EXP(-Constantes!$D$23)))</f>
        <v>0.96242512803770131</v>
      </c>
      <c r="L67" s="73">
        <f t="shared" si="1"/>
        <v>1.2511356894950336</v>
      </c>
      <c r="M67" s="73">
        <f>0.0526*F67*Observaciones!$F66^1.218</f>
        <v>0</v>
      </c>
      <c r="N67" s="73">
        <f>M67*Constantes!$D$40</f>
        <v>0</v>
      </c>
      <c r="O67" s="73">
        <f t="shared" si="2"/>
        <v>0</v>
      </c>
      <c r="P67" s="15"/>
      <c r="Q67" s="117">
        <v>61</v>
      </c>
      <c r="R67" s="145">
        <f>ETo!$I66*((1-Constantes!$E$19)*ETo!$K66+ETo!$L66)</f>
        <v>1.991428992462726</v>
      </c>
      <c r="S67" s="118">
        <f>MIN(R67*Constantes!$E$17,0.8*(V66+Observaciones!$F66-T67-U67-Constantes!$D$14))</f>
        <v>1.2490255365549523</v>
      </c>
      <c r="T67" s="118">
        <f>IF(Observaciones!$F66&gt;0.05*Constantes!$E$18,((Observaciones!$F66-0.05*Constantes!$E$18)^2)/(Observaciones!$F66+0.95*Constantes!$E$18),0)</f>
        <v>0</v>
      </c>
      <c r="U67" s="118">
        <f>MAX(0,V66+Observaciones!$F66-T67-Constantes!$D$13)</f>
        <v>0.67491989508704364</v>
      </c>
      <c r="V67" s="118">
        <f>V66+Observaciones!$F66-T67-S67-U67-W66</f>
        <v>47.212206543021267</v>
      </c>
      <c r="W67" s="118">
        <f>MAX(0,(V67-Constantes!$D$14)*(1-EXP(-Constantes!$D$22)))</f>
        <v>0.288592891949013</v>
      </c>
      <c r="X67" s="116">
        <f>X66+(Entradas!$E$23*U67-Y66)/(800*Entradas!$D$46)</f>
        <v>0</v>
      </c>
      <c r="Y67" s="116">
        <f>8000*Entradas!$D$47*X67/Constantes!$E$34</f>
        <v>0</v>
      </c>
      <c r="Z67" s="116">
        <f>T67*Escenarios!$E$10/Escenarios!$E$9</f>
        <v>0</v>
      </c>
      <c r="AA67" s="116">
        <f>Y67*Escenarios!$E$10/Escenarios!$E$9</f>
        <v>0</v>
      </c>
      <c r="AB67" s="116">
        <f>Observaciones!$I66</f>
        <v>0</v>
      </c>
      <c r="AC67" s="116">
        <f>MAX(0,Constantes!$E$29/((AH66+Z67+AA67+AB67+Observaciones!$F66)^2)+Entradas!$E$17)</f>
        <v>2.8164942080410058</v>
      </c>
      <c r="AD67" s="145">
        <f>IF(ETo!$D66&gt;0,ETo!$I66*((1-Entradas!$E$21)*ETo!$K66+ETo!$L66),0)</f>
        <v>1.9017029280873576</v>
      </c>
      <c r="AE67" s="116">
        <f>MIN(AD67*1,0.8*(AH66+Z67+AA67+AB67+Observaciones!$F66-AC67-Constantes!$E$28))</f>
        <v>1.9017029280873576</v>
      </c>
      <c r="AF67" s="116">
        <f>Observaciones!$J66</f>
        <v>0</v>
      </c>
      <c r="AG67" s="116">
        <f>MAX(0,AH66+Z67+AA67+AB67+Observaciones!$F66-AC67-AE67-AF67-Constantes!$E$26)</f>
        <v>0</v>
      </c>
      <c r="AH67" s="116">
        <f>AH66+Z67+AA67+AB67+Observaciones!$F66-AC67-AE67-AF67-AG67</f>
        <v>231.81472943894178</v>
      </c>
      <c r="AI67" s="116">
        <f>(Escenarios!$E$10*S67+Escenarios!$E$9*AE67)/(Escenarios!$E$11)</f>
        <v>1.3142932757081929</v>
      </c>
      <c r="AJ67" s="116">
        <f>(Escenarios!$E$9*AG67)/(Escenarios!$E$11)</f>
        <v>0</v>
      </c>
      <c r="AK67" s="116">
        <f>(Escenarios!$E$10*U67+Escenarios!$E$9*AC67)/(Escenarios!$E$11)</f>
        <v>0.88907732638243986</v>
      </c>
      <c r="AL67" s="118">
        <f t="shared" si="3"/>
        <v>185.88478589344501</v>
      </c>
      <c r="AM67" s="118">
        <f>MAX(0,(AL67-Constantes!$D$13)*(1-EXP(-Constantes!$D$23)))</f>
        <v>0.94725915930007265</v>
      </c>
      <c r="AN67" s="118">
        <f>AJ67+W67*Escenarios!$E$10/Escenarios!$E$11+AM67</f>
        <v>1.2069927620541843</v>
      </c>
      <c r="AO67" s="118">
        <f>0.0526*AJ67*Observaciones!$F66^1.218</f>
        <v>0</v>
      </c>
      <c r="AP67" s="118">
        <f>AO67*Constantes!$E$40</f>
        <v>0</v>
      </c>
      <c r="AQ67" s="118">
        <f t="shared" si="4"/>
        <v>0</v>
      </c>
      <c r="AR67" s="15"/>
      <c r="AS67" s="72">
        <v>61</v>
      </c>
      <c r="AT67" s="145">
        <f>ETo!$I66*((1-Constantes!$F$19)*ETo!$K66+ETo!$L66)</f>
        <v>1.9858211134392656</v>
      </c>
      <c r="AU67" s="118">
        <f>MIN(AT67*Constantes!$F$17,0.8*(AX66+Observaciones!$F66-AV67-AW67-Constantes!$D$14))</f>
        <v>1.2274764108484371</v>
      </c>
      <c r="AV67" s="118">
        <f>IF(Observaciones!$F66&gt;0.05*Constantes!$F$18,((Observaciones!$F66-0.05*Constantes!$F$18)^2)/(Observaciones!$F66+0.95*Constantes!$F$18),0)</f>
        <v>0</v>
      </c>
      <c r="AW67" s="118">
        <f>MAX(0,AX66+Observaciones!$F66-AV67-Constantes!$D$13)</f>
        <v>0.69596160221593095</v>
      </c>
      <c r="AX67" s="118">
        <f>AX66+Observaciones!$F66-AV67-AU67-AW67-AY66</f>
        <v>47.233465981327768</v>
      </c>
      <c r="AY67" s="118">
        <f>MAX(0,(AX67-Constantes!$D$14)*(1-EXP(-Constantes!$D$22)))</f>
        <v>0.28888557691848382</v>
      </c>
      <c r="AZ67" s="116">
        <f>AZ66+(Entradas!$F$23*AW67-BA66)/(800*Entradas!$D$46)</f>
        <v>0</v>
      </c>
      <c r="BA67" s="116">
        <f>8000*Entradas!$D$47*AZ67/Constantes!$F$34</f>
        <v>0</v>
      </c>
      <c r="BB67" s="116">
        <f>AV67*Escenarios!$F$10/Escenarios!$F$9</f>
        <v>0</v>
      </c>
      <c r="BC67" s="116">
        <f>BA67*Escenarios!$F$10/Escenarios!$F$9</f>
        <v>0</v>
      </c>
      <c r="BD67" s="116">
        <f>Observaciones!$I66</f>
        <v>0</v>
      </c>
      <c r="BE67" s="116">
        <f>MAX(0,Constantes!$F$29/((BJ66+BB67+BC67+BD67+Observaciones!$F66)^2)+Entradas!$F$17)</f>
        <v>2.6370299778324804</v>
      </c>
      <c r="BF67" s="145">
        <f>IF(ETo!$D66&gt;0,ETo!$I66*((1-Entradas!$F$21)*ETo!$K66+ETo!$L66),0)</f>
        <v>1.9017029280873576</v>
      </c>
      <c r="BG67" s="116">
        <f>MIN(BF67*1,0.8*(BJ66+BB67+BC67+BD67+Observaciones!$F66-BE67-Constantes!$F$28))</f>
        <v>1.9017029280873576</v>
      </c>
      <c r="BH67" s="116">
        <f>Observaciones!$J66</f>
        <v>0</v>
      </c>
      <c r="BI67" s="116">
        <f>MAX(0,BJ66+BB67+BC67+BD67+Observaciones!$F66-BE67-BG67-BH67-Constantes!$F$26)</f>
        <v>0</v>
      </c>
      <c r="BJ67" s="116">
        <f>BJ66+BB67+BC67+BD67+Observaciones!$F66-BE67-BG67-BH67-BI67</f>
        <v>163.64388736076518</v>
      </c>
      <c r="BK67" s="116">
        <f>(Escenarios!$F$10*AU67+Escenarios!$F$9*BG67)/(Escenarios!$F$11)</f>
        <v>1.3623217142962212</v>
      </c>
      <c r="BL67" s="116">
        <f>(Escenarios!$F$9*BI67)/(Escenarios!$F$11)</f>
        <v>0</v>
      </c>
      <c r="BM67" s="116">
        <f>(Escenarios!$F$10*AW67+Escenarios!$F$9*BE67)/(Escenarios!$F$11)</f>
        <v>1.0841752773392408</v>
      </c>
      <c r="BN67" s="118">
        <f t="shared" si="5"/>
        <v>181.96786767252769</v>
      </c>
      <c r="BO67" s="118">
        <f>MAX(0,(BN67-Constantes!$D$13)*(1-EXP(-Constantes!$D$23)))</f>
        <v>0.92020302881632909</v>
      </c>
      <c r="BP67" s="118">
        <f>BL67+AY67*Escenarios!$F$10/Escenarios!$F$11+BO67</f>
        <v>1.1513114903511161</v>
      </c>
      <c r="BQ67" s="118">
        <f>0.0526*BL67*Observaciones!$F66^1.218</f>
        <v>0</v>
      </c>
      <c r="BR67" s="118">
        <f>BQ67*Constantes!$F$40</f>
        <v>0</v>
      </c>
      <c r="BS67" s="118">
        <f t="shared" si="6"/>
        <v>0</v>
      </c>
      <c r="BT67" s="15"/>
      <c r="BU67" s="72">
        <v>61</v>
      </c>
      <c r="BV67" s="73">
        <f>0.0526*Observaciones!$F66^2.218</f>
        <v>0.30232861200727251</v>
      </c>
      <c r="BW67" s="73">
        <f>IF(Observaciones!$F66&gt;0.05*$CA$7,((Observaciones!$F66-0.05*$CA$7)^2)/(Observaciones!$F66+0.95*$CA$7),0)</f>
        <v>6.2440408225724973E-3</v>
      </c>
      <c r="BX67" s="73">
        <f>0.0526*BW67*Observaciones!$F66^1.218</f>
        <v>8.5806917963867778E-4</v>
      </c>
      <c r="BY67" s="27"/>
      <c r="BZ67" s="27"/>
      <c r="CA67" s="101"/>
      <c r="CB67" s="36"/>
    </row>
    <row r="68" spans="2:80" s="2" customFormat="1" ht="14.5" x14ac:dyDescent="0.35">
      <c r="B68" s="35"/>
      <c r="C68" s="72">
        <v>62</v>
      </c>
      <c r="D68" s="145">
        <f>ETo!$I67*((1-Constantes!$D$19)*ETo!$K67+ETo!$L67)</f>
        <v>1.9436841440383332</v>
      </c>
      <c r="E68" s="73">
        <f>MIN(D68*Constantes!$D$17,0.8*(H67+Observaciones!$F67-F68-G68-Constantes!$D$14))</f>
        <v>1.2119893385010772</v>
      </c>
      <c r="F68" s="73">
        <f>IF(Observaciones!$F67&gt;0.05*Constantes!$D$18,((Observaciones!$F67-0.05*Constantes!$D$18)^2)/(Observaciones!$F67+0.95*Constantes!$D$18),0)</f>
        <v>9.5061171419222185E-3</v>
      </c>
      <c r="G68" s="73">
        <f>MAX(0,H67+Observaciones!$F67-F68-Constantes!$D$13)</f>
        <v>3.0612474573760196</v>
      </c>
      <c r="H68" s="73">
        <f>H67+Observaciones!$F67-F68-E68-G68-I67</f>
        <v>47.249300100041587</v>
      </c>
      <c r="I68" s="73">
        <f>MAX(0,(H68-Constantes!$D$14)*(1-EXP(-Constantes!$D$22)))</f>
        <v>0.28910356990990421</v>
      </c>
      <c r="J68" s="73">
        <f t="shared" si="0"/>
        <v>190.17918675615761</v>
      </c>
      <c r="K68" s="73">
        <f>MAX(0,(J68-Constantes!$D$13)*(1-EXP(-Constantes!$D$23)))</f>
        <v>0.97692275285445673</v>
      </c>
      <c r="L68" s="73">
        <f t="shared" si="1"/>
        <v>1.2755324399062831</v>
      </c>
      <c r="M68" s="73">
        <f>0.0526*F68*Observaciones!$F67^1.218</f>
        <v>3.2079526165085031E-3</v>
      </c>
      <c r="N68" s="73">
        <f>M68*Constantes!$D$40</f>
        <v>1.4984378919557114E-5</v>
      </c>
      <c r="O68" s="73">
        <f t="shared" si="2"/>
        <v>1.1747548279256668</v>
      </c>
      <c r="P68" s="15"/>
      <c r="Q68" s="117">
        <v>62</v>
      </c>
      <c r="R68" s="145">
        <f>ETo!$I67*((1-Constantes!$E$19)*ETo!$K67+ETo!$L67)</f>
        <v>1.9458769682966073</v>
      </c>
      <c r="S68" s="118">
        <f>MIN(R68*Constantes!$E$17,0.8*(V67+Observaciones!$F67-T68-U68-Constantes!$D$14))</f>
        <v>1.2204552778911524</v>
      </c>
      <c r="T68" s="118">
        <f>IF(Observaciones!$F67&gt;0.05*Constantes!$E$18,((Observaciones!$F67-0.05*Constantes!$E$18)^2)/(Observaciones!$F67+0.95*Constantes!$E$18),0)</f>
        <v>7.4205044615092254E-3</v>
      </c>
      <c r="U68" s="118">
        <f>MAX(0,V67+Observaciones!$F67-T68-Constantes!$D$13)</f>
        <v>3.0547860385597616</v>
      </c>
      <c r="V68" s="118">
        <f>V67+Observaciones!$F67-T68-S68-U68-W67</f>
        <v>47.24095183015983</v>
      </c>
      <c r="W68" s="118">
        <f>MAX(0,(V68-Constantes!$D$14)*(1-EXP(-Constantes!$D$22)))</f>
        <v>0.28898863681147285</v>
      </c>
      <c r="X68" s="116">
        <f>X67+(Entradas!$E$23*U68-Y67)/(800*Entradas!$D$46)</f>
        <v>0</v>
      </c>
      <c r="Y68" s="116">
        <f>8000*Entradas!$D$47*X68/Constantes!$E$34</f>
        <v>0</v>
      </c>
      <c r="Z68" s="116">
        <f>T68*Escenarios!$E$10/Escenarios!$E$9</f>
        <v>6.6784540153583025E-2</v>
      </c>
      <c r="AA68" s="116">
        <f>Y68*Escenarios!$E$10/Escenarios!$E$9</f>
        <v>0</v>
      </c>
      <c r="AB68" s="116">
        <f>Observaciones!$I67</f>
        <v>0</v>
      </c>
      <c r="AC68" s="116">
        <f>MAX(0,Constantes!$E$29/((AH67+Z68+AA68+AB68+Observaciones!$F67)^2)+Entradas!$E$17)</f>
        <v>2.816414408698185</v>
      </c>
      <c r="AD68" s="145">
        <f>IF(ETo!$D67&gt;0,ETo!$I67*((1-Entradas!$E$21)*ETo!$K67+ETo!$L67),0)</f>
        <v>1.858163997965635</v>
      </c>
      <c r="AE68" s="116">
        <f>MIN(AD68*1,0.8*(AH67+Z68+AA68+AB68+Observaciones!$F67-AC68-Constantes!$E$28))</f>
        <v>1.858163997965635</v>
      </c>
      <c r="AF68" s="116">
        <f>Observaciones!$J67</f>
        <v>0</v>
      </c>
      <c r="AG68" s="116">
        <f>MAX(0,AH67+Z68+AA68+AB68+Observaciones!$F67-AC68-AE68-AF68-Constantes!$E$26)</f>
        <v>0</v>
      </c>
      <c r="AH68" s="116">
        <f>AH67+Z68+AA68+AB68+Observaciones!$F67-AC68-AE68-AF68-AG68</f>
        <v>231.80693557243151</v>
      </c>
      <c r="AI68" s="116">
        <f>(Escenarios!$E$10*S68+Escenarios!$E$9*AE68)/(Escenarios!$E$11)</f>
        <v>1.2842261498986007</v>
      </c>
      <c r="AJ68" s="116">
        <f>(Escenarios!$E$9*AG68)/(Escenarios!$E$11)</f>
        <v>0</v>
      </c>
      <c r="AK68" s="116">
        <f>(Escenarios!$E$10*U68+Escenarios!$E$9*AC68)/(Escenarios!$E$11)</f>
        <v>3.0309488755736038</v>
      </c>
      <c r="AL68" s="118">
        <f t="shared" si="3"/>
        <v>187.96847560971855</v>
      </c>
      <c r="AM68" s="118">
        <f>MAX(0,(AL68-Constantes!$D$13)*(1-EXP(-Constantes!$D$23)))</f>
        <v>0.96165225552303346</v>
      </c>
      <c r="AN68" s="118">
        <f>AJ68+W68*Escenarios!$E$10/Escenarios!$E$11+AM68</f>
        <v>1.2217420286533591</v>
      </c>
      <c r="AO68" s="118">
        <f>0.0526*AJ68*Observaciones!$F67^1.218</f>
        <v>0</v>
      </c>
      <c r="AP68" s="118">
        <f>AO68*Constantes!$E$40</f>
        <v>0</v>
      </c>
      <c r="AQ68" s="118">
        <f t="shared" si="4"/>
        <v>0</v>
      </c>
      <c r="AR68" s="15"/>
      <c r="AS68" s="72">
        <v>62</v>
      </c>
      <c r="AT68" s="145">
        <f>ETo!$I67*((1-Constantes!$F$19)*ETo!$K67+ETo!$L67)</f>
        <v>1.940394907650921</v>
      </c>
      <c r="AU68" s="118">
        <f>MIN(AT68*Constantes!$F$17,0.8*(AX67+Observaciones!$F67-AV68-AW68-Constantes!$D$14))</f>
        <v>1.1993975493325733</v>
      </c>
      <c r="AV68" s="118">
        <f>IF(Observaciones!$F67&gt;0.05*Constantes!$F$18,((Observaciones!$F67-0.05*Constantes!$F$18)^2)/(Observaciones!$F67+0.95*Constantes!$F$18),0)</f>
        <v>9.7720503333230731E-3</v>
      </c>
      <c r="AW68" s="118">
        <f>MAX(0,AX67+Observaciones!$F67-AV68-Constantes!$D$13)</f>
        <v>3.0736939309944447</v>
      </c>
      <c r="AX68" s="118">
        <f>AX67+Observaciones!$F67-AV68-AU68-AW68-AY67</f>
        <v>47.261716873748945</v>
      </c>
      <c r="AY68" s="118">
        <f>MAX(0,(AX68-Constantes!$D$14)*(1-EXP(-Constantes!$D$22)))</f>
        <v>0.28927451530277248</v>
      </c>
      <c r="AZ68" s="116">
        <f>AZ67+(Entradas!$F$23*AW68-BA67)/(800*Entradas!$D$46)</f>
        <v>0</v>
      </c>
      <c r="BA68" s="116">
        <f>8000*Entradas!$D$47*AZ68/Constantes!$F$34</f>
        <v>0</v>
      </c>
      <c r="BB68" s="116">
        <f>AV68*Escenarios!$F$10/Escenarios!$F$9</f>
        <v>3.9088201333292293E-2</v>
      </c>
      <c r="BC68" s="116">
        <f>BA68*Escenarios!$F$10/Escenarios!$F$9</f>
        <v>0</v>
      </c>
      <c r="BD68" s="116">
        <f>Observaciones!$I67</f>
        <v>0</v>
      </c>
      <c r="BE68" s="116">
        <f>MAX(0,Constantes!$F$29/((BJ67+BB68+BC68+BD68+Observaciones!$F67)^2)+Entradas!$F$17)</f>
        <v>2.6374627619854261</v>
      </c>
      <c r="BF68" s="145">
        <f>IF(ETo!$D67&gt;0,ETo!$I67*((1-Entradas!$F$21)*ETo!$K67+ETo!$L67),0)</f>
        <v>1.858163997965635</v>
      </c>
      <c r="BG68" s="116">
        <f>MIN(BF68*1,0.8*(BJ67+BB68+BC68+BD68+Observaciones!$F67-BE68-Constantes!$F$28))</f>
        <v>1.858163997965635</v>
      </c>
      <c r="BH68" s="116">
        <f>Observaciones!$J67</f>
        <v>0</v>
      </c>
      <c r="BI68" s="116">
        <f>MAX(0,BJ67+BB68+BC68+BD68+Observaciones!$F67-BE68-BG68-BH68-Constantes!$F$26)</f>
        <v>0</v>
      </c>
      <c r="BJ68" s="116">
        <f>BJ67+BB68+BC68+BD68+Observaciones!$F67-BE68-BG68-BH68-BI68</f>
        <v>163.78734880214739</v>
      </c>
      <c r="BK68" s="116">
        <f>(Escenarios!$F$10*AU68+Escenarios!$F$9*BG68)/(Escenarios!$F$11)</f>
        <v>1.3311508390591857</v>
      </c>
      <c r="BL68" s="116">
        <f>(Escenarios!$F$9*BI68)/(Escenarios!$F$11)</f>
        <v>0</v>
      </c>
      <c r="BM68" s="116">
        <f>(Escenarios!$F$10*AW68+Escenarios!$F$9*BE68)/(Escenarios!$F$11)</f>
        <v>2.986447697192641</v>
      </c>
      <c r="BN68" s="118">
        <f t="shared" si="5"/>
        <v>184.03411234090399</v>
      </c>
      <c r="BO68" s="118">
        <f>MAX(0,(BN68-Constantes!$D$13)*(1-EXP(-Constantes!$D$23)))</f>
        <v>0.9344756232913386</v>
      </c>
      <c r="BP68" s="118">
        <f>BL68+AY68*Escenarios!$F$10/Escenarios!$F$11+BO68</f>
        <v>1.1658952355335566</v>
      </c>
      <c r="BQ68" s="118">
        <f>0.0526*BL68*Observaciones!$F67^1.218</f>
        <v>0</v>
      </c>
      <c r="BR68" s="118">
        <f>BQ68*Constantes!$F$40</f>
        <v>0</v>
      </c>
      <c r="BS68" s="118">
        <f t="shared" si="6"/>
        <v>0</v>
      </c>
      <c r="BT68" s="15"/>
      <c r="BU68" s="72">
        <v>62</v>
      </c>
      <c r="BV68" s="73">
        <f>0.0526*Observaciones!$F67^2.218</f>
        <v>1.5523248678329671</v>
      </c>
      <c r="BW68" s="73">
        <f>IF(Observaciones!$F67&gt;0.05*$CA$7,((Observaciones!$F67-0.05*$CA$7)^2)/(Observaciones!$F67+0.95*$CA$7),0)</f>
        <v>0.21934586441312906</v>
      </c>
      <c r="BX68" s="73">
        <f>0.0526*BW68*Observaciones!$F67^1.218</f>
        <v>7.4020878257569256E-2</v>
      </c>
      <c r="BY68" s="27"/>
      <c r="BZ68" s="27"/>
      <c r="CA68" s="101"/>
      <c r="CB68" s="36"/>
    </row>
    <row r="69" spans="2:80" s="2" customFormat="1" ht="14.5" x14ac:dyDescent="0.35">
      <c r="B69" s="35"/>
      <c r="C69" s="72">
        <v>63</v>
      </c>
      <c r="D69" s="145">
        <f>ETo!$I68*((1-Constantes!$D$19)*ETo!$K68+ETo!$L68)</f>
        <v>2.0211103747314816</v>
      </c>
      <c r="E69" s="73">
        <f>MIN(D69*Constantes!$D$17,0.8*(H68+Observaciones!$F68-F69-G69-Constantes!$D$14))</f>
        <v>1.2602686674281798</v>
      </c>
      <c r="F69" s="73">
        <f>IF(Observaciones!$F68&gt;0.05*Constantes!$D$18,((Observaciones!$F68-0.05*Constantes!$D$18)^2)/(Observaciones!$F68+0.95*Constantes!$D$18),0)</f>
        <v>2.0166606633232673</v>
      </c>
      <c r="G69" s="73">
        <f>MAX(0,H68+Observaciones!$F68-F69-Constantes!$D$13)</f>
        <v>13.582639436718324</v>
      </c>
      <c r="H69" s="73">
        <f>H68+Observaciones!$F68-F69-E69-G69-I68</f>
        <v>47.200627762661917</v>
      </c>
      <c r="I69" s="73">
        <f>MAX(0,(H69-Constantes!$D$14)*(1-EXP(-Constantes!$D$22)))</f>
        <v>0.28843348345819936</v>
      </c>
      <c r="J69" s="73">
        <f t="shared" si="0"/>
        <v>202.78490344002148</v>
      </c>
      <c r="K69" s="73">
        <f>MAX(0,(J69-Constantes!$D$13)*(1-EXP(-Constantes!$D$23)))</f>
        <v>1.0639967983676788</v>
      </c>
      <c r="L69" s="73">
        <f t="shared" si="1"/>
        <v>3.3690909451491455</v>
      </c>
      <c r="M69" s="73">
        <f>0.0526*F69*Observaciones!$F68^1.218</f>
        <v>3.3682772632880416</v>
      </c>
      <c r="N69" s="73">
        <f>M69*Constantes!$D$40</f>
        <v>1.5733256956322963E-2</v>
      </c>
      <c r="O69" s="73">
        <f t="shared" si="2"/>
        <v>466.98819392144577</v>
      </c>
      <c r="P69" s="15"/>
      <c r="Q69" s="117">
        <v>63</v>
      </c>
      <c r="R69" s="145">
        <f>ETo!$I68*((1-Constantes!$E$19)*ETo!$K68+ETo!$L68)</f>
        <v>2.0233922996115687</v>
      </c>
      <c r="S69" s="118">
        <f>MIN(R69*Constantes!$E$17,0.8*(V68+Observaciones!$F68-T69-U69-Constantes!$D$14))</f>
        <v>1.2690729432226049</v>
      </c>
      <c r="T69" s="118">
        <f>IF(Observaciones!$F68&gt;0.05*Constantes!$E$18,((Observaciones!$F68-0.05*Constantes!$E$18)^2)/(Observaciones!$F68+0.95*Constantes!$E$18),0)</f>
        <v>1.9514595772112877</v>
      </c>
      <c r="U69" s="118">
        <f>MAX(0,V68+Observaciones!$F68-T69-Constantes!$D$13)</f>
        <v>13.63949225294855</v>
      </c>
      <c r="V69" s="118">
        <f>V68+Observaciones!$F68-T69-S69-U69-W68</f>
        <v>47.191938419965922</v>
      </c>
      <c r="W69" s="118">
        <f>MAX(0,(V69-Constantes!$D$14)*(1-EXP(-Constantes!$D$22)))</f>
        <v>0.28831385470954513</v>
      </c>
      <c r="X69" s="116">
        <f>X68+(Entradas!$E$23*U69-Y68)/(800*Entradas!$D$46)</f>
        <v>0</v>
      </c>
      <c r="Y69" s="116">
        <f>8000*Entradas!$D$47*X69/Constantes!$E$34</f>
        <v>0</v>
      </c>
      <c r="Z69" s="116">
        <f>T69*Escenarios!$E$10/Escenarios!$E$9</f>
        <v>17.563136194901588</v>
      </c>
      <c r="AA69" s="116">
        <f>Y69*Escenarios!$E$10/Escenarios!$E$9</f>
        <v>0</v>
      </c>
      <c r="AB69" s="116">
        <f>Observaciones!$I68</f>
        <v>0</v>
      </c>
      <c r="AC69" s="116">
        <f>MAX(0,Constantes!$E$29/((AH68+Z69+AA69+AB69+Observaciones!$F68)^2)+Entradas!$E$17)</f>
        <v>2.8554107153416637</v>
      </c>
      <c r="AD69" s="145">
        <f>IF(ETo!$D68&gt;0,ETo!$I68*((1-Entradas!$E$21)*ETo!$K68+ETo!$L68),0)</f>
        <v>1.9321153044080752</v>
      </c>
      <c r="AE69" s="116">
        <f>MIN(AD69*1,0.8*(AH68+Z69+AA69+AB69+Observaciones!$F68-AC69-Constantes!$E$28))</f>
        <v>1.9321153044080752</v>
      </c>
      <c r="AF69" s="116">
        <f>Observaciones!$J68</f>
        <v>0</v>
      </c>
      <c r="AG69" s="116">
        <f>MAX(0,AH68+Z69+AA69+AB69+Observaciones!$F68-AC69-AE69-AF69-Constantes!$E$26)</f>
        <v>0</v>
      </c>
      <c r="AH69" s="116">
        <f>AH68+Z69+AA69+AB69+Observaciones!$F68-AC69-AE69-AF69-AG69</f>
        <v>261.68254574758339</v>
      </c>
      <c r="AI69" s="116">
        <f>(Escenarios!$E$10*S69+Escenarios!$E$9*AE69)/(Escenarios!$E$11)</f>
        <v>1.335377179341152</v>
      </c>
      <c r="AJ69" s="116">
        <f>(Escenarios!$E$9*AG69)/(Escenarios!$E$11)</f>
        <v>0</v>
      </c>
      <c r="AK69" s="116">
        <f>(Escenarios!$E$10*U69+Escenarios!$E$9*AC69)/(Escenarios!$E$11)</f>
        <v>12.561084099187863</v>
      </c>
      <c r="AL69" s="118">
        <f t="shared" si="3"/>
        <v>199.56790745338338</v>
      </c>
      <c r="AM69" s="118">
        <f>MAX(0,(AL69-Constantes!$D$13)*(1-EXP(-Constantes!$D$23)))</f>
        <v>1.0417753839109389</v>
      </c>
      <c r="AN69" s="118">
        <f>AJ69+W69*Escenarios!$E$10/Escenarios!$E$11+AM69</f>
        <v>1.3012578531495296</v>
      </c>
      <c r="AO69" s="118">
        <f>0.0526*AJ69*Observaciones!$F68^1.218</f>
        <v>0</v>
      </c>
      <c r="AP69" s="118">
        <f>AO69*Constantes!$E$40</f>
        <v>0</v>
      </c>
      <c r="AQ69" s="118">
        <f t="shared" si="4"/>
        <v>0</v>
      </c>
      <c r="AR69" s="15"/>
      <c r="AS69" s="72">
        <v>63</v>
      </c>
      <c r="AT69" s="145">
        <f>ETo!$I68*((1-Constantes!$F$19)*ETo!$K68+ETo!$L68)</f>
        <v>2.0176874874113504</v>
      </c>
      <c r="AU69" s="118">
        <f>MIN(AT69*Constantes!$F$17,0.8*(AX68+Observaciones!$F68-AV69-AW69-Constantes!$D$14))</f>
        <v>1.247173664586597</v>
      </c>
      <c r="AV69" s="118">
        <f>IF(Observaciones!$F68&gt;0.05*Constantes!$F$18,((Observaciones!$F68-0.05*Constantes!$F$18)^2)/(Observaciones!$F68+0.95*Constantes!$F$18),0)</f>
        <v>2.0245140849556207</v>
      </c>
      <c r="AW69" s="118">
        <f>MAX(0,AX68+Observaciones!$F68-AV69-Constantes!$D$13)</f>
        <v>13.587202788793327</v>
      </c>
      <c r="AX69" s="118">
        <f>AX68+Observaciones!$F68-AV69-AU69-AW69-AY68</f>
        <v>47.213551820110631</v>
      </c>
      <c r="AY69" s="118">
        <f>MAX(0,(AX69-Constantes!$D$14)*(1-EXP(-Constantes!$D$22)))</f>
        <v>0.28861141277624058</v>
      </c>
      <c r="AZ69" s="116">
        <f>AZ68+(Entradas!$F$23*AW69-BA68)/(800*Entradas!$D$46)</f>
        <v>0</v>
      </c>
      <c r="BA69" s="116">
        <f>8000*Entradas!$D$47*AZ69/Constantes!$F$34</f>
        <v>0</v>
      </c>
      <c r="BB69" s="116">
        <f>AV69*Escenarios!$F$10/Escenarios!$F$9</f>
        <v>8.0980563398224827</v>
      </c>
      <c r="BC69" s="116">
        <f>BA69*Escenarios!$F$10/Escenarios!$F$9</f>
        <v>0</v>
      </c>
      <c r="BD69" s="116">
        <f>Observaciones!$I68</f>
        <v>0</v>
      </c>
      <c r="BE69" s="116">
        <f>MAX(0,Constantes!$F$29/((BJ68+BB69+BC69+BD69+Observaciones!$F68)^2)+Entradas!$F$17)</f>
        <v>2.7125406396584197</v>
      </c>
      <c r="BF69" s="145">
        <f>IF(ETo!$D68&gt;0,ETo!$I68*((1-Entradas!$F$21)*ETo!$K68+ETo!$L68),0)</f>
        <v>1.9321153044080752</v>
      </c>
      <c r="BG69" s="116">
        <f>MIN(BF69*1,0.8*(BJ68+BB69+BC69+BD69+Observaciones!$F68-BE69-Constantes!$F$28))</f>
        <v>1.9321153044080752</v>
      </c>
      <c r="BH69" s="116">
        <f>Observaciones!$J68</f>
        <v>0</v>
      </c>
      <c r="BI69" s="116">
        <f>MAX(0,BJ68+BB69+BC69+BD69+Observaciones!$F68-BE69-BG69-BH69-Constantes!$F$26)</f>
        <v>0</v>
      </c>
      <c r="BJ69" s="116">
        <f>BJ68+BB69+BC69+BD69+Observaciones!$F68-BE69-BG69-BH69-BI69</f>
        <v>184.34074919790336</v>
      </c>
      <c r="BK69" s="116">
        <f>(Escenarios!$F$10*AU69+Escenarios!$F$9*BG69)/(Escenarios!$F$11)</f>
        <v>1.3841619925508928</v>
      </c>
      <c r="BL69" s="116">
        <f>(Escenarios!$F$9*BI69)/(Escenarios!$F$11)</f>
        <v>0</v>
      </c>
      <c r="BM69" s="116">
        <f>(Escenarios!$F$10*AW69+Escenarios!$F$9*BE69)/(Escenarios!$F$11)</f>
        <v>11.412270358966344</v>
      </c>
      <c r="BN69" s="118">
        <f t="shared" si="5"/>
        <v>194.51190707657898</v>
      </c>
      <c r="BO69" s="118">
        <f>MAX(0,(BN69-Constantes!$D$13)*(1-EXP(-Constantes!$D$23)))</f>
        <v>1.0068510382378144</v>
      </c>
      <c r="BP69" s="118">
        <f>BL69+AY69*Escenarios!$F$10/Escenarios!$F$11+BO69</f>
        <v>1.237740168458807</v>
      </c>
      <c r="BQ69" s="118">
        <f>0.0526*BL69*Observaciones!$F68^1.218</f>
        <v>0</v>
      </c>
      <c r="BR69" s="118">
        <f>BQ69*Constantes!$F$40</f>
        <v>0</v>
      </c>
      <c r="BS69" s="118">
        <f t="shared" si="6"/>
        <v>0</v>
      </c>
      <c r="BT69" s="15"/>
      <c r="BU69" s="72">
        <v>63</v>
      </c>
      <c r="BV69" s="73">
        <f>0.0526*Observaciones!$F68^2.218</f>
        <v>28.560849254286634</v>
      </c>
      <c r="BW69" s="73">
        <f>IF(Observaciones!$F68&gt;0.05*$CA$7,((Observaciones!$F68-0.05*$CA$7)^2)/(Observaciones!$F68+0.95*$CA$7),0)</f>
        <v>4.7231908669459823</v>
      </c>
      <c r="BX69" s="73">
        <f>0.0526*BW69*Observaciones!$F68^1.218</f>
        <v>7.8887919502963495</v>
      </c>
      <c r="BY69" s="27"/>
      <c r="BZ69" s="27"/>
      <c r="CA69" s="101"/>
      <c r="CB69" s="36"/>
    </row>
    <row r="70" spans="2:80" s="2" customFormat="1" ht="14.5" x14ac:dyDescent="0.35">
      <c r="B70" s="35"/>
      <c r="C70" s="72">
        <v>64</v>
      </c>
      <c r="D70" s="145">
        <f>ETo!$I69*((1-Constantes!$D$19)*ETo!$K69+ETo!$L69)</f>
        <v>1.8273383362987026</v>
      </c>
      <c r="E70" s="73">
        <f>MIN(D70*Constantes!$D$17,0.8*(H69+Observaciones!$F69-F70-G70-Constantes!$D$14))</f>
        <v>1.1394416053767247</v>
      </c>
      <c r="F70" s="73">
        <f>IF(Observaciones!$F69&gt;0.05*Constantes!$D$18,((Observaciones!$F69-0.05*Constantes!$D$18)^2)/(Observaciones!$F69+0.95*Constantes!$D$18),0)</f>
        <v>0</v>
      </c>
      <c r="G70" s="73">
        <f>MAX(0,H69+Observaciones!$F69-F70-Constantes!$D$13)</f>
        <v>0</v>
      </c>
      <c r="H70" s="73">
        <f>H69+Observaciones!$F69-F70-E70-G70-I69</f>
        <v>46.772752673826993</v>
      </c>
      <c r="I70" s="73">
        <f>MAX(0,(H70-Constantes!$D$14)*(1-EXP(-Constantes!$D$22)))</f>
        <v>0.28254280067027876</v>
      </c>
      <c r="J70" s="73">
        <f t="shared" si="0"/>
        <v>201.72090664165381</v>
      </c>
      <c r="K70" s="73">
        <f>MAX(0,(J70-Constantes!$D$13)*(1-EXP(-Constantes!$D$23)))</f>
        <v>1.056647235627975</v>
      </c>
      <c r="L70" s="73">
        <f t="shared" si="1"/>
        <v>1.3391900362982538</v>
      </c>
      <c r="M70" s="73">
        <f>0.0526*F70*Observaciones!$F69^1.218</f>
        <v>0</v>
      </c>
      <c r="N70" s="73">
        <f>M70*Constantes!$D$40</f>
        <v>0</v>
      </c>
      <c r="O70" s="73">
        <f t="shared" si="2"/>
        <v>0</v>
      </c>
      <c r="P70" s="15"/>
      <c r="Q70" s="117">
        <v>64</v>
      </c>
      <c r="R70" s="145">
        <f>ETo!$I69*((1-Constantes!$E$19)*ETo!$K69+ETo!$L69)</f>
        <v>1.8293990002462599</v>
      </c>
      <c r="S70" s="118">
        <f>MIN(R70*Constantes!$E$17,0.8*(V69+Observaciones!$F69-T70-U70-Constantes!$D$14))</f>
        <v>1.1474002219029391</v>
      </c>
      <c r="T70" s="118">
        <f>IF(Observaciones!$F69&gt;0.05*Constantes!$E$18,((Observaciones!$F69-0.05*Constantes!$E$18)^2)/(Observaciones!$F69+0.95*Constantes!$E$18),0)</f>
        <v>0</v>
      </c>
      <c r="U70" s="118">
        <f>MAX(0,V69+Observaciones!$F69-T70-Constantes!$D$13)</f>
        <v>0</v>
      </c>
      <c r="V70" s="118">
        <f>V69+Observaciones!$F69-T70-S70-U70-W69</f>
        <v>46.756224343353438</v>
      </c>
      <c r="W70" s="118">
        <f>MAX(0,(V70-Constantes!$D$14)*(1-EXP(-Constantes!$D$22)))</f>
        <v>0.28231525026041793</v>
      </c>
      <c r="X70" s="116">
        <f>X69+(Entradas!$E$23*U70-Y69)/(800*Entradas!$D$46)</f>
        <v>0</v>
      </c>
      <c r="Y70" s="116">
        <f>8000*Entradas!$D$47*X70/Constantes!$E$34</f>
        <v>0</v>
      </c>
      <c r="Z70" s="116">
        <f>T70*Escenarios!$E$10/Escenarios!$E$9</f>
        <v>0</v>
      </c>
      <c r="AA70" s="116">
        <f>Y70*Escenarios!$E$10/Escenarios!$E$9</f>
        <v>0</v>
      </c>
      <c r="AB70" s="116">
        <f>Observaciones!$I69</f>
        <v>0</v>
      </c>
      <c r="AC70" s="116">
        <f>MAX(0,Constantes!$E$29/((AH69+Z70+AA70+AB70+Observaciones!$F69)^2)+Entradas!$E$17)</f>
        <v>2.8512110928803049</v>
      </c>
      <c r="AD70" s="145">
        <f>IF(ETo!$D69&gt;0,ETo!$I69*((1-Entradas!$E$21)*ETo!$K69+ETo!$L69),0)</f>
        <v>1.7469724423439752</v>
      </c>
      <c r="AE70" s="116">
        <f>MIN(AD70*1,0.8*(AH69+Z70+AA70+AB70+Observaciones!$F69-AC70-Constantes!$E$28))</f>
        <v>1.7469724423439752</v>
      </c>
      <c r="AF70" s="116">
        <f>Observaciones!$J69</f>
        <v>0</v>
      </c>
      <c r="AG70" s="116">
        <f>MAX(0,AH69+Z70+AA70+AB70+Observaciones!$F69-AC70-AE70-AF70-Constantes!$E$26)</f>
        <v>0</v>
      </c>
      <c r="AH70" s="116">
        <f>AH69+Z70+AA70+AB70+Observaciones!$F69-AC70-AE70-AF70-AG70</f>
        <v>258.08436221235911</v>
      </c>
      <c r="AI70" s="116">
        <f>(Escenarios!$E$10*S70+Escenarios!$E$9*AE70)/(Escenarios!$E$11)</f>
        <v>1.2073574439470429</v>
      </c>
      <c r="AJ70" s="116">
        <f>(Escenarios!$E$9*AG70)/(Escenarios!$E$11)</f>
        <v>0</v>
      </c>
      <c r="AK70" s="116">
        <f>(Escenarios!$E$10*U70+Escenarios!$E$9*AC70)/(Escenarios!$E$11)</f>
        <v>0.28512110928803053</v>
      </c>
      <c r="AL70" s="118">
        <f t="shared" si="3"/>
        <v>198.8112531787605</v>
      </c>
      <c r="AM70" s="118">
        <f>MAX(0,(AL70-Constantes!$D$13)*(1-EXP(-Constantes!$D$23)))</f>
        <v>1.0365487910563951</v>
      </c>
      <c r="AN70" s="118">
        <f>AJ70+W70*Escenarios!$E$10/Escenarios!$E$11+AM70</f>
        <v>1.2906325162907712</v>
      </c>
      <c r="AO70" s="118">
        <f>0.0526*AJ70*Observaciones!$F69^1.218</f>
        <v>0</v>
      </c>
      <c r="AP70" s="118">
        <f>AO70*Constantes!$E$40</f>
        <v>0</v>
      </c>
      <c r="AQ70" s="118">
        <f t="shared" si="4"/>
        <v>0</v>
      </c>
      <c r="AR70" s="15"/>
      <c r="AS70" s="72">
        <v>64</v>
      </c>
      <c r="AT70" s="145">
        <f>ETo!$I69*((1-Constantes!$F$19)*ETo!$K69+ETo!$L69)</f>
        <v>1.8242473403773669</v>
      </c>
      <c r="AU70" s="118">
        <f>MIN(AT70*Constantes!$F$17,0.8*(AX69+Observaciones!$F69-AV70-AW70-Constantes!$D$14))</f>
        <v>1.1276043762008787</v>
      </c>
      <c r="AV70" s="118">
        <f>IF(Observaciones!$F69&gt;0.05*Constantes!$F$18,((Observaciones!$F69-0.05*Constantes!$F$18)^2)/(Observaciones!$F69+0.95*Constantes!$F$18),0)</f>
        <v>0</v>
      </c>
      <c r="AW70" s="118">
        <f>MAX(0,AX69+Observaciones!$F69-AV70-Constantes!$D$13)</f>
        <v>0</v>
      </c>
      <c r="AX70" s="118">
        <f>AX69+Observaciones!$F69-AV70-AU70-AW70-AY69</f>
        <v>46.797336031133511</v>
      </c>
      <c r="AY70" s="118">
        <f>MAX(0,(AX70-Constantes!$D$14)*(1-EXP(-Constantes!$D$22)))</f>
        <v>0.28288124701486295</v>
      </c>
      <c r="AZ70" s="116">
        <f>AZ69+(Entradas!$F$23*AW70-BA69)/(800*Entradas!$D$46)</f>
        <v>0</v>
      </c>
      <c r="BA70" s="116">
        <f>8000*Entradas!$D$47*AZ70/Constantes!$F$34</f>
        <v>0</v>
      </c>
      <c r="BB70" s="116">
        <f>AV70*Escenarios!$F$10/Escenarios!$F$9</f>
        <v>0</v>
      </c>
      <c r="BC70" s="116">
        <f>BA70*Escenarios!$F$10/Escenarios!$F$9</f>
        <v>0</v>
      </c>
      <c r="BD70" s="116">
        <f>Observaciones!$I69</f>
        <v>0</v>
      </c>
      <c r="BE70" s="116">
        <f>MAX(0,Constantes!$F$29/((BJ69+BB70+BC70+BD70+Observaciones!$F69)^2)+Entradas!$F$17)</f>
        <v>2.7011239200228063</v>
      </c>
      <c r="BF70" s="145">
        <f>IF(ETo!$D69&gt;0,ETo!$I69*((1-Entradas!$F$21)*ETo!$K69+ETo!$L69),0)</f>
        <v>1.7469724423439752</v>
      </c>
      <c r="BG70" s="116">
        <f>MIN(BF70*1,0.8*(BJ69+BB70+BC70+BD70+Observaciones!$F69-BE70-Constantes!$F$28))</f>
        <v>1.7469724423439752</v>
      </c>
      <c r="BH70" s="116">
        <f>Observaciones!$J69</f>
        <v>0</v>
      </c>
      <c r="BI70" s="116">
        <f>MAX(0,BJ69+BB70+BC70+BD70+Observaciones!$F69-BE70-BG70-BH70-Constantes!$F$26)</f>
        <v>0</v>
      </c>
      <c r="BJ70" s="116">
        <f>BJ69+BB70+BC70+BD70+Observaciones!$F69-BE70-BG70-BH70-BI70</f>
        <v>180.89265283553658</v>
      </c>
      <c r="BK70" s="116">
        <f>(Escenarios!$F$10*AU70+Escenarios!$F$9*BG70)/(Escenarios!$F$11)</f>
        <v>1.2514779894294978</v>
      </c>
      <c r="BL70" s="116">
        <f>(Escenarios!$F$9*BI70)/(Escenarios!$F$11)</f>
        <v>0</v>
      </c>
      <c r="BM70" s="116">
        <f>(Escenarios!$F$10*AW70+Escenarios!$F$9*BE70)/(Escenarios!$F$11)</f>
        <v>0.5402247840045612</v>
      </c>
      <c r="BN70" s="118">
        <f t="shared" si="5"/>
        <v>194.04528082234572</v>
      </c>
      <c r="BO70" s="118">
        <f>MAX(0,(BN70-Constantes!$D$13)*(1-EXP(-Constantes!$D$23)))</f>
        <v>1.0036278152574993</v>
      </c>
      <c r="BP70" s="118">
        <f>BL70+AY70*Escenarios!$F$10/Escenarios!$F$11+BO70</f>
        <v>1.2299328128693896</v>
      </c>
      <c r="BQ70" s="118">
        <f>0.0526*BL70*Observaciones!$F69^1.218</f>
        <v>0</v>
      </c>
      <c r="BR70" s="118">
        <f>BQ70*Constantes!$F$40</f>
        <v>0</v>
      </c>
      <c r="BS70" s="118">
        <f t="shared" si="6"/>
        <v>0</v>
      </c>
      <c r="BT70" s="15"/>
      <c r="BU70" s="72">
        <v>64</v>
      </c>
      <c r="BV70" s="73">
        <f>0.0526*Observaciones!$F69^2.218</f>
        <v>5.2600000000000001E-2</v>
      </c>
      <c r="BW70" s="73">
        <f>IF(Observaciones!$F69&gt;0.05*$CA$7,((Observaciones!$F69-0.05*$CA$7)^2)/(Observaciones!$F69+0.95*$CA$7),0)</f>
        <v>0</v>
      </c>
      <c r="BX70" s="73">
        <f>0.0526*BW70*Observaciones!$F69^1.218</f>
        <v>0</v>
      </c>
      <c r="BY70" s="27"/>
      <c r="BZ70" s="27"/>
      <c r="CA70" s="101"/>
      <c r="CB70" s="36"/>
    </row>
    <row r="71" spans="2:80" s="2" customFormat="1" ht="14.5" x14ac:dyDescent="0.35">
      <c r="B71" s="35"/>
      <c r="C71" s="72">
        <v>65</v>
      </c>
      <c r="D71" s="145">
        <f>ETo!$I70*((1-Constantes!$D$19)*ETo!$K70+ETo!$L70)</f>
        <v>1.945102012965348</v>
      </c>
      <c r="E71" s="73">
        <f>MIN(D71*Constantes!$D$17,0.8*(H70+Observaciones!$F70-F71-G71-Constantes!$D$14))</f>
        <v>1.2128734543838993</v>
      </c>
      <c r="F71" s="73">
        <f>IF(Observaciones!$F70&gt;0.05*Constantes!$D$18,((Observaciones!$F70-0.05*Constantes!$D$18)^2)/(Observaciones!$F70+0.95*Constantes!$D$18),0)</f>
        <v>0</v>
      </c>
      <c r="G71" s="73">
        <f>MAX(0,H70+Observaciones!$F70-F71-Constantes!$D$13)</f>
        <v>0</v>
      </c>
      <c r="H71" s="73">
        <f>H70+Observaciones!$F70-F71-E71-G71-I70</f>
        <v>45.277336418772819</v>
      </c>
      <c r="I71" s="73">
        <f>MAX(0,(H71-Constantes!$D$14)*(1-EXP(-Constantes!$D$22)))</f>
        <v>0.26195496318151384</v>
      </c>
      <c r="J71" s="73">
        <f t="shared" ref="J71:J134" si="7">J70+G71-K70</f>
        <v>200.66425940602585</v>
      </c>
      <c r="K71" s="73">
        <f>MAX(0,(J71-Constantes!$D$13)*(1-EXP(-Constantes!$D$23)))</f>
        <v>1.0493484400264315</v>
      </c>
      <c r="L71" s="73">
        <f t="shared" ref="L71:L134" si="8">F71+I71+K71</f>
        <v>1.3113034032079454</v>
      </c>
      <c r="M71" s="73">
        <f>0.0526*F71*Observaciones!$F70^1.218</f>
        <v>0</v>
      </c>
      <c r="N71" s="73">
        <f>M71*Constantes!$D$40</f>
        <v>0</v>
      </c>
      <c r="O71" s="73">
        <f t="shared" ref="O71:O134" si="9">N71*1000000/(L71/1000*10000)</f>
        <v>0</v>
      </c>
      <c r="P71" s="15"/>
      <c r="Q71" s="117">
        <v>65</v>
      </c>
      <c r="R71" s="145">
        <f>ETo!$I70*((1-Constantes!$E$19)*ETo!$K70+ETo!$L70)</f>
        <v>1.9473011500831168</v>
      </c>
      <c r="S71" s="118">
        <f>MIN(R71*Constantes!$E$17,0.8*(V70+Observaciones!$F70-T71-U71-Constantes!$D$14))</f>
        <v>1.2213485256176742</v>
      </c>
      <c r="T71" s="118">
        <f>IF(Observaciones!$F70&gt;0.05*Constantes!$E$18,((Observaciones!$F70-0.05*Constantes!$E$18)^2)/(Observaciones!$F70+0.95*Constantes!$E$18),0)</f>
        <v>0</v>
      </c>
      <c r="U71" s="118">
        <f>MAX(0,V70+Observaciones!$F70-T71-Constantes!$D$13)</f>
        <v>0</v>
      </c>
      <c r="V71" s="118">
        <f>V70+Observaciones!$F70-T71-S71-U71-W70</f>
        <v>45.252560567475349</v>
      </c>
      <c r="W71" s="118">
        <f>MAX(0,(V71-Constantes!$D$14)*(1-EXP(-Constantes!$D$22)))</f>
        <v>0.26161386671527298</v>
      </c>
      <c r="X71" s="116">
        <f>X70+(Entradas!$E$23*U71-Y70)/(800*Entradas!$D$46)</f>
        <v>0</v>
      </c>
      <c r="Y71" s="116">
        <f>8000*Entradas!$D$47*X71/Constantes!$E$34</f>
        <v>0</v>
      </c>
      <c r="Z71" s="116">
        <f>T71*Escenarios!$E$10/Escenarios!$E$9</f>
        <v>0</v>
      </c>
      <c r="AA71" s="116">
        <f>Y71*Escenarios!$E$10/Escenarios!$E$9</f>
        <v>0</v>
      </c>
      <c r="AB71" s="116">
        <f>Observaciones!$I70</f>
        <v>0</v>
      </c>
      <c r="AC71" s="116">
        <f>MAX(0,Constantes!$E$29/((AH70+Z71+AA71+AB71+Observaciones!$F70)^2)+Entradas!$E$17)</f>
        <v>2.8458620404624599</v>
      </c>
      <c r="AD71" s="145">
        <f>IF(ETo!$D70&gt;0,ETo!$I70*((1-Entradas!$E$21)*ETo!$K70+ETo!$L70),0)</f>
        <v>1.8593356653723601</v>
      </c>
      <c r="AE71" s="116">
        <f>MIN(AD71*1,0.8*(AH70+Z71+AA71+AB71+Observaciones!$F70-AC71-Constantes!$E$28))</f>
        <v>1.8593356653723601</v>
      </c>
      <c r="AF71" s="116">
        <f>Observaciones!$J70</f>
        <v>0</v>
      </c>
      <c r="AG71" s="116">
        <f>MAX(0,AH70+Z71+AA71+AB71+Observaciones!$F70-AC71-AE71-AF71-Constantes!$E$26)</f>
        <v>0</v>
      </c>
      <c r="AH71" s="116">
        <f>AH70+Z71+AA71+AB71+Observaciones!$F70-AC71-AE71-AF71-AG71</f>
        <v>253.37916450652429</v>
      </c>
      <c r="AI71" s="116">
        <f>(Escenarios!$E$10*S71+Escenarios!$E$9*AE71)/(Escenarios!$E$11)</f>
        <v>1.2851472395931427</v>
      </c>
      <c r="AJ71" s="116">
        <f>(Escenarios!$E$9*AG71)/(Escenarios!$E$11)</f>
        <v>0</v>
      </c>
      <c r="AK71" s="116">
        <f>(Escenarios!$E$10*U71+Escenarios!$E$9*AC71)/(Escenarios!$E$11)</f>
        <v>0.28458620404624602</v>
      </c>
      <c r="AL71" s="118">
        <f t="shared" si="3"/>
        <v>198.05929059175034</v>
      </c>
      <c r="AM71" s="118">
        <f>MAX(0,(AL71-Constantes!$D$13)*(1-EXP(-Constantes!$D$23)))</f>
        <v>1.0313546060554442</v>
      </c>
      <c r="AN71" s="118">
        <f>AJ71+W71*Escenarios!$E$10/Escenarios!$E$11+AM71</f>
        <v>1.2668070860991898</v>
      </c>
      <c r="AO71" s="118">
        <f>0.0526*AJ71*Observaciones!$F70^1.218</f>
        <v>0</v>
      </c>
      <c r="AP71" s="118">
        <f>AO71*Constantes!$E$40</f>
        <v>0</v>
      </c>
      <c r="AQ71" s="118">
        <f t="shared" si="4"/>
        <v>0</v>
      </c>
      <c r="AR71" s="15"/>
      <c r="AS71" s="72">
        <v>65</v>
      </c>
      <c r="AT71" s="145">
        <f>ETo!$I70*((1-Constantes!$F$19)*ETo!$K70+ETo!$L70)</f>
        <v>1.9418033072886944</v>
      </c>
      <c r="AU71" s="118">
        <f>MIN(AT71*Constantes!$F$17,0.8*(AX70+Observaciones!$F70-AV71-AW71-Constantes!$D$14))</f>
        <v>1.2002681097877494</v>
      </c>
      <c r="AV71" s="118">
        <f>IF(Observaciones!$F70&gt;0.05*Constantes!$F$18,((Observaciones!$F70-0.05*Constantes!$F$18)^2)/(Observaciones!$F70+0.95*Constantes!$F$18),0)</f>
        <v>0</v>
      </c>
      <c r="AW71" s="118">
        <f>MAX(0,AX70+Observaciones!$F70-AV71-Constantes!$D$13)</f>
        <v>0</v>
      </c>
      <c r="AX71" s="118">
        <f>AX70+Observaciones!$F70-AV71-AU71-AW71-AY70</f>
        <v>45.314186674330898</v>
      </c>
      <c r="AY71" s="118">
        <f>MAX(0,(AX71-Constantes!$D$14)*(1-EXP(-Constantes!$D$22)))</f>
        <v>0.26246229153927714</v>
      </c>
      <c r="AZ71" s="116">
        <f>AZ70+(Entradas!$F$23*AW71-BA70)/(800*Entradas!$D$46)</f>
        <v>0</v>
      </c>
      <c r="BA71" s="116">
        <f>8000*Entradas!$D$47*AZ71/Constantes!$F$34</f>
        <v>0</v>
      </c>
      <c r="BB71" s="116">
        <f>AV71*Escenarios!$F$10/Escenarios!$F$9</f>
        <v>0</v>
      </c>
      <c r="BC71" s="116">
        <f>BA71*Escenarios!$F$10/Escenarios!$F$9</f>
        <v>0</v>
      </c>
      <c r="BD71" s="116">
        <f>Observaciones!$I70</f>
        <v>0</v>
      </c>
      <c r="BE71" s="116">
        <f>MAX(0,Constantes!$F$29/((BJ70+BB71+BC71+BD71+Observaciones!$F70)^2)+Entradas!$F$17)</f>
        <v>2.6862446563080082</v>
      </c>
      <c r="BF71" s="145">
        <f>IF(ETo!$D70&gt;0,ETo!$I70*((1-Entradas!$F$21)*ETo!$K70+ETo!$L70),0)</f>
        <v>1.8593356653723601</v>
      </c>
      <c r="BG71" s="116">
        <f>MIN(BF71*1,0.8*(BJ70+BB71+BC71+BD71+Observaciones!$F70-BE71-Constantes!$F$28))</f>
        <v>1.8593356653723601</v>
      </c>
      <c r="BH71" s="116">
        <f>Observaciones!$J70</f>
        <v>0</v>
      </c>
      <c r="BI71" s="116">
        <f>MAX(0,BJ70+BB71+BC71+BD71+Observaciones!$F70-BE71-BG71-BH71-Constantes!$F$26)</f>
        <v>0</v>
      </c>
      <c r="BJ71" s="116">
        <f>BJ70+BB71+BC71+BD71+Observaciones!$F70-BE71-BG71-BH71-BI71</f>
        <v>176.3470725138562</v>
      </c>
      <c r="BK71" s="116">
        <f>(Escenarios!$F$10*AU71+Escenarios!$F$9*BG71)/(Escenarios!$F$11)</f>
        <v>1.3320816209046717</v>
      </c>
      <c r="BL71" s="116">
        <f>(Escenarios!$F$9*BI71)/(Escenarios!$F$11)</f>
        <v>0</v>
      </c>
      <c r="BM71" s="116">
        <f>(Escenarios!$F$10*AW71+Escenarios!$F$9*BE71)/(Escenarios!$F$11)</f>
        <v>0.53724893126160167</v>
      </c>
      <c r="BN71" s="118">
        <f t="shared" si="5"/>
        <v>193.57890193834984</v>
      </c>
      <c r="BO71" s="118">
        <f>MAX(0,(BN71-Constantes!$D$13)*(1-EXP(-Constantes!$D$23)))</f>
        <v>1.0004063009882278</v>
      </c>
      <c r="BP71" s="118">
        <f>BL71+AY71*Escenarios!$F$10/Escenarios!$F$11+BO71</f>
        <v>1.2103761342196495</v>
      </c>
      <c r="BQ71" s="118">
        <f>0.0526*BL71*Observaciones!$F70^1.218</f>
        <v>0</v>
      </c>
      <c r="BR71" s="118">
        <f>BQ71*Constantes!$F$40</f>
        <v>0</v>
      </c>
      <c r="BS71" s="118">
        <f t="shared" si="6"/>
        <v>0</v>
      </c>
      <c r="BT71" s="15"/>
      <c r="BU71" s="72">
        <v>65</v>
      </c>
      <c r="BV71" s="73">
        <f>0.0526*Observaciones!$F70^2.218</f>
        <v>0</v>
      </c>
      <c r="BW71" s="73">
        <f>IF(Observaciones!$F70&gt;0.05*$CA$7,((Observaciones!$F70-0.05*$CA$7)^2)/(Observaciones!$F70+0.95*$CA$7),0)</f>
        <v>0</v>
      </c>
      <c r="BX71" s="73">
        <f>0.0526*BW71*Observaciones!$F70^1.218</f>
        <v>0</v>
      </c>
      <c r="BY71" s="27"/>
      <c r="BZ71" s="27"/>
      <c r="CA71" s="101"/>
      <c r="CB71" s="36"/>
    </row>
    <row r="72" spans="2:80" s="2" customFormat="1" ht="14.5" x14ac:dyDescent="0.35">
      <c r="B72" s="35"/>
      <c r="C72" s="72">
        <v>66</v>
      </c>
      <c r="D72" s="145">
        <f>ETo!$I71*((1-Constantes!$D$19)*ETo!$K71+ETo!$L71)</f>
        <v>1.955418193146568</v>
      </c>
      <c r="E72" s="73">
        <f>MIN(D72*Constantes!$D$17,0.8*(H71+Observaciones!$F71-F72-G72-Constantes!$D$14))</f>
        <v>1.2193061355538539</v>
      </c>
      <c r="F72" s="73">
        <f>IF(Observaciones!$F71&gt;0.05*Constantes!$D$18,((Observaciones!$F71-0.05*Constantes!$D$18)^2)/(Observaciones!$F71+0.95*Constantes!$D$18),0)</f>
        <v>0</v>
      </c>
      <c r="G72" s="73">
        <f>MAX(0,H71+Observaciones!$F71-F72-Constantes!$D$13)</f>
        <v>0</v>
      </c>
      <c r="H72" s="73">
        <f>H71+Observaciones!$F71-F72-E72-G72-I71</f>
        <v>44.396075320037447</v>
      </c>
      <c r="I72" s="73">
        <f>MAX(0,(H72-Constantes!$D$14)*(1-EXP(-Constantes!$D$22)))</f>
        <v>0.24982238121671702</v>
      </c>
      <c r="J72" s="73">
        <f t="shared" si="7"/>
        <v>199.61491096599943</v>
      </c>
      <c r="K72" s="73">
        <f>MAX(0,(J72-Constantes!$D$13)*(1-EXP(-Constantes!$D$23)))</f>
        <v>1.0421000608888096</v>
      </c>
      <c r="L72" s="73">
        <f t="shared" si="8"/>
        <v>1.2919224421055266</v>
      </c>
      <c r="M72" s="73">
        <f>0.0526*F72*Observaciones!$F71^1.218</f>
        <v>0</v>
      </c>
      <c r="N72" s="73">
        <f>M72*Constantes!$D$40</f>
        <v>0</v>
      </c>
      <c r="O72" s="73">
        <f t="shared" si="9"/>
        <v>0</v>
      </c>
      <c r="P72" s="15"/>
      <c r="Q72" s="117">
        <v>66</v>
      </c>
      <c r="R72" s="145">
        <f>ETo!$I71*((1-Constantes!$E$19)*ETo!$K71+ETo!$L71)</f>
        <v>1.9576307444966872</v>
      </c>
      <c r="S72" s="118">
        <f>MIN(R72*Constantes!$E$17,0.8*(V71+Observaciones!$F71-T72-U72-Constantes!$D$14))</f>
        <v>1.2278272538342647</v>
      </c>
      <c r="T72" s="118">
        <f>IF(Observaciones!$F71&gt;0.05*Constantes!$E$18,((Observaciones!$F71-0.05*Constantes!$E$18)^2)/(Observaciones!$F71+0.95*Constantes!$E$18),0)</f>
        <v>0</v>
      </c>
      <c r="U72" s="118">
        <f>MAX(0,V71+Observaciones!$F71-T72-Constantes!$D$13)</f>
        <v>0</v>
      </c>
      <c r="V72" s="118">
        <f>V71+Observaciones!$F71-T72-S72-U72-W71</f>
        <v>44.363119446925815</v>
      </c>
      <c r="W72" s="118">
        <f>MAX(0,(V72-Constantes!$D$14)*(1-EXP(-Constantes!$D$22)))</f>
        <v>0.24936866797290982</v>
      </c>
      <c r="X72" s="116">
        <f>X71+(Entradas!$E$23*U72-Y71)/(800*Entradas!$D$46)</f>
        <v>0</v>
      </c>
      <c r="Y72" s="116">
        <f>8000*Entradas!$D$47*X72/Constantes!$E$34</f>
        <v>0</v>
      </c>
      <c r="Z72" s="116">
        <f>T72*Escenarios!$E$10/Escenarios!$E$9</f>
        <v>0</v>
      </c>
      <c r="AA72" s="116">
        <f>Y72*Escenarios!$E$10/Escenarios!$E$9</f>
        <v>0</v>
      </c>
      <c r="AB72" s="116">
        <f>Observaciones!$I71</f>
        <v>0</v>
      </c>
      <c r="AC72" s="116">
        <f>MAX(0,Constantes!$E$29/((AH71+Z72+AA72+AB72+Observaciones!$F71)^2)+Entradas!$E$17)</f>
        <v>2.8408389459971279</v>
      </c>
      <c r="AD72" s="145">
        <f>IF(ETo!$D71&gt;0,ETo!$I71*((1-Entradas!$E$21)*ETo!$K71+ETo!$L71),0)</f>
        <v>1.8691286904919151</v>
      </c>
      <c r="AE72" s="116">
        <f>MIN(AD72*1,0.8*(AH71+Z72+AA72+AB72+Observaciones!$F71-AC72-Constantes!$E$28))</f>
        <v>1.8691286904919151</v>
      </c>
      <c r="AF72" s="116">
        <f>Observaciones!$J71</f>
        <v>0</v>
      </c>
      <c r="AG72" s="116">
        <f>MAX(0,AH71+Z72+AA72+AB72+Observaciones!$F71-AC72-AE72-AF72-Constantes!$E$26)</f>
        <v>0</v>
      </c>
      <c r="AH72" s="116">
        <f>AH71+Z72+AA72+AB72+Observaciones!$F71-AC72-AE72-AF72-AG72</f>
        <v>249.26919687003524</v>
      </c>
      <c r="AI72" s="116">
        <f>(Escenarios!$E$10*S72+Escenarios!$E$9*AE72)/(Escenarios!$E$11)</f>
        <v>1.2919573975000298</v>
      </c>
      <c r="AJ72" s="116">
        <f>(Escenarios!$E$9*AG72)/(Escenarios!$E$11)</f>
        <v>0</v>
      </c>
      <c r="AK72" s="116">
        <f>(Escenarios!$E$10*U72+Escenarios!$E$9*AC72)/(Escenarios!$E$11)</f>
        <v>0.28408389459971278</v>
      </c>
      <c r="AL72" s="118">
        <f t="shared" ref="AL72:AL135" si="10">AL71+AK72-AM71</f>
        <v>197.31201988029463</v>
      </c>
      <c r="AM72" s="118">
        <f>MAX(0,(AL72-Constantes!$D$13)*(1-EXP(-Constantes!$D$23)))</f>
        <v>1.0261928302062944</v>
      </c>
      <c r="AN72" s="118">
        <f>AJ72+W72*Escenarios!$E$10/Escenarios!$E$11+AM72</f>
        <v>1.2506246313819132</v>
      </c>
      <c r="AO72" s="118">
        <f>0.0526*AJ72*Observaciones!$F71^1.218</f>
        <v>0</v>
      </c>
      <c r="AP72" s="118">
        <f>AO72*Constantes!$E$40</f>
        <v>0</v>
      </c>
      <c r="AQ72" s="118">
        <f t="shared" ref="AQ72:AQ135" si="11">AP72*1000000/(AN72/1000*10000)</f>
        <v>0</v>
      </c>
      <c r="AR72" s="15"/>
      <c r="AS72" s="72">
        <v>66</v>
      </c>
      <c r="AT72" s="145">
        <f>ETo!$I71*((1-Constantes!$F$19)*ETo!$K71+ETo!$L71)</f>
        <v>1.952099366121389</v>
      </c>
      <c r="AU72" s="118">
        <f>MIN(AT72*Constantes!$F$17,0.8*(AX71+Observaciones!$F71-AV72-AW72-Constantes!$D$14))</f>
        <v>1.2066323131171983</v>
      </c>
      <c r="AV72" s="118">
        <f>IF(Observaciones!$F71&gt;0.05*Constantes!$F$18,((Observaciones!$F71-0.05*Constantes!$F$18)^2)/(Observaciones!$F71+0.95*Constantes!$F$18),0)</f>
        <v>0</v>
      </c>
      <c r="AW72" s="118">
        <f>MAX(0,AX71+Observaciones!$F71-AV72-Constantes!$D$13)</f>
        <v>0</v>
      </c>
      <c r="AX72" s="118">
        <f>AX71+Observaciones!$F71-AV72-AU72-AW72-AY71</f>
        <v>44.445092069674423</v>
      </c>
      <c r="AY72" s="118">
        <f>MAX(0,(AX72-Constantes!$D$14)*(1-EXP(-Constantes!$D$22)))</f>
        <v>0.25049720929374431</v>
      </c>
      <c r="AZ72" s="116">
        <f>AZ71+(Entradas!$F$23*AW72-BA71)/(800*Entradas!$D$46)</f>
        <v>0</v>
      </c>
      <c r="BA72" s="116">
        <f>8000*Entradas!$D$47*AZ72/Constantes!$F$34</f>
        <v>0</v>
      </c>
      <c r="BB72" s="116">
        <f>AV72*Escenarios!$F$10/Escenarios!$F$9</f>
        <v>0</v>
      </c>
      <c r="BC72" s="116">
        <f>BA72*Escenarios!$F$10/Escenarios!$F$9</f>
        <v>0</v>
      </c>
      <c r="BD72" s="116">
        <f>Observaciones!$I71</f>
        <v>0</v>
      </c>
      <c r="BE72" s="116">
        <f>MAX(0,Constantes!$F$29/((BJ71+BB72+BC72+BD72+Observaciones!$F71)^2)+Entradas!$F$17)</f>
        <v>2.6720963710278292</v>
      </c>
      <c r="BF72" s="145">
        <f>IF(ETo!$D71&gt;0,ETo!$I71*((1-Entradas!$F$21)*ETo!$K71+ETo!$L71),0)</f>
        <v>1.8691286904919151</v>
      </c>
      <c r="BG72" s="116">
        <f>MIN(BF72*1,0.8*(BJ71+BB72+BC72+BD72+Observaciones!$F71-BE72-Constantes!$F$28))</f>
        <v>1.8691286904919151</v>
      </c>
      <c r="BH72" s="116">
        <f>Observaciones!$J71</f>
        <v>0</v>
      </c>
      <c r="BI72" s="116">
        <f>MAX(0,BJ71+BB72+BC72+BD72+Observaciones!$F71-BE72-BG72-BH72-Constantes!$F$26)</f>
        <v>0</v>
      </c>
      <c r="BJ72" s="116">
        <f>BJ71+BB72+BC72+BD72+Observaciones!$F71-BE72-BG72-BH72-BI72</f>
        <v>172.40584745233645</v>
      </c>
      <c r="BK72" s="116">
        <f>(Escenarios!$F$10*AU72+Escenarios!$F$9*BG72)/(Escenarios!$F$11)</f>
        <v>1.3391315885921418</v>
      </c>
      <c r="BL72" s="116">
        <f>(Escenarios!$F$9*BI72)/(Escenarios!$F$11)</f>
        <v>0</v>
      </c>
      <c r="BM72" s="116">
        <f>(Escenarios!$F$10*AW72+Escenarios!$F$9*BE72)/(Escenarios!$F$11)</f>
        <v>0.53441927420556579</v>
      </c>
      <c r="BN72" s="118">
        <f t="shared" ref="BN72:BN135" si="12">BN71+BM72-BO71</f>
        <v>193.11291491156717</v>
      </c>
      <c r="BO72" s="118">
        <f>MAX(0,(BN72-Constantes!$D$13)*(1-EXP(-Constantes!$D$23)))</f>
        <v>0.99718749347444446</v>
      </c>
      <c r="BP72" s="118">
        <f>BL72+AY72*Escenarios!$F$10/Escenarios!$F$11+BO72</f>
        <v>1.19758526090944</v>
      </c>
      <c r="BQ72" s="118">
        <f>0.0526*BL72*Observaciones!$F71^1.218</f>
        <v>0</v>
      </c>
      <c r="BR72" s="118">
        <f>BQ72*Constantes!$F$40</f>
        <v>0</v>
      </c>
      <c r="BS72" s="118">
        <f t="shared" ref="BS72:BS135" si="13">BR72*1000000/(BP72/1000*10000)</f>
        <v>0</v>
      </c>
      <c r="BT72" s="15"/>
      <c r="BU72" s="72">
        <v>66</v>
      </c>
      <c r="BV72" s="73">
        <f>0.0526*Observaciones!$F71^2.218</f>
        <v>1.6940460723560119E-2</v>
      </c>
      <c r="BW72" s="73">
        <f>IF(Observaciones!$F71&gt;0.05*$CA$7,((Observaciones!$F71-0.05*$CA$7)^2)/(Observaciones!$F71+0.95*$CA$7),0)</f>
        <v>0</v>
      </c>
      <c r="BX72" s="73">
        <f>0.0526*BW72*Observaciones!$F71^1.218</f>
        <v>0</v>
      </c>
      <c r="BY72" s="27"/>
      <c r="BZ72" s="27"/>
      <c r="CA72" s="101"/>
      <c r="CB72" s="36"/>
    </row>
    <row r="73" spans="2:80" s="2" customFormat="1" ht="14.5" x14ac:dyDescent="0.35">
      <c r="B73" s="35"/>
      <c r="C73" s="72">
        <v>67</v>
      </c>
      <c r="D73" s="145">
        <f>ETo!$I72*((1-Constantes!$D$19)*ETo!$K72+ETo!$L72)</f>
        <v>1.935108788243725</v>
      </c>
      <c r="E73" s="73">
        <f>MIN(D73*Constantes!$D$17,0.8*(H72+Observaciones!$F72-F73-G73-Constantes!$D$14))</f>
        <v>1.2066421529365929</v>
      </c>
      <c r="F73" s="73">
        <f>IF(Observaciones!$F72&gt;0.05*Constantes!$D$18,((Observaciones!$F72-0.05*Constantes!$D$18)^2)/(Observaciones!$F72+0.95*Constantes!$D$18),0)</f>
        <v>0</v>
      </c>
      <c r="G73" s="73">
        <f>MAX(0,H72+Observaciones!$F72-F73-Constantes!$D$13)</f>
        <v>0</v>
      </c>
      <c r="H73" s="73">
        <f>H72+Observaciones!$F72-F73-E73-G73-I72</f>
        <v>42.939610785884135</v>
      </c>
      <c r="I73" s="73">
        <f>MAX(0,(H73-Constantes!$D$14)*(1-EXP(-Constantes!$D$22)))</f>
        <v>0.22977080358008645</v>
      </c>
      <c r="J73" s="73">
        <f t="shared" si="7"/>
        <v>198.57281090511063</v>
      </c>
      <c r="K73" s="73">
        <f>MAX(0,(J73-Constantes!$D$13)*(1-EXP(-Constantes!$D$23)))</f>
        <v>1.0349017499631552</v>
      </c>
      <c r="L73" s="73">
        <f t="shared" si="8"/>
        <v>1.2646725535432417</v>
      </c>
      <c r="M73" s="73">
        <f>0.0526*F73*Observaciones!$F72^1.218</f>
        <v>0</v>
      </c>
      <c r="N73" s="73">
        <f>M73*Constantes!$D$40</f>
        <v>0</v>
      </c>
      <c r="O73" s="73">
        <f t="shared" si="9"/>
        <v>0</v>
      </c>
      <c r="P73" s="15"/>
      <c r="Q73" s="117">
        <v>67</v>
      </c>
      <c r="R73" s="145">
        <f>ETo!$I72*((1-Constantes!$E$19)*ETo!$K72+ETo!$L72)</f>
        <v>1.9372998598048174</v>
      </c>
      <c r="S73" s="118">
        <f>MIN(R73*Constantes!$E$17,0.8*(V72+Observaciones!$F72-T73-U73-Constantes!$D$14))</f>
        <v>1.2150757099645051</v>
      </c>
      <c r="T73" s="118">
        <f>IF(Observaciones!$F72&gt;0.05*Constantes!$E$18,((Observaciones!$F72-0.05*Constantes!$E$18)^2)/(Observaciones!$F72+0.95*Constantes!$E$18),0)</f>
        <v>0</v>
      </c>
      <c r="U73" s="118">
        <f>MAX(0,V72+Observaciones!$F72-T73-Constantes!$D$13)</f>
        <v>0</v>
      </c>
      <c r="V73" s="118">
        <f>V72+Observaciones!$F72-T73-S73-U73-W72</f>
        <v>42.898675068988403</v>
      </c>
      <c r="W73" s="118">
        <f>MAX(0,(V73-Constantes!$D$14)*(1-EXP(-Constantes!$D$22)))</f>
        <v>0.22920722946880673</v>
      </c>
      <c r="X73" s="116">
        <f>X72+(Entradas!$E$23*U73-Y72)/(800*Entradas!$D$46)</f>
        <v>0</v>
      </c>
      <c r="Y73" s="116">
        <f>8000*Entradas!$D$47*X73/Constantes!$E$34</f>
        <v>0</v>
      </c>
      <c r="Z73" s="116">
        <f>T73*Escenarios!$E$10/Escenarios!$E$9</f>
        <v>0</v>
      </c>
      <c r="AA73" s="116">
        <f>Y73*Escenarios!$E$10/Escenarios!$E$9</f>
        <v>0</v>
      </c>
      <c r="AB73" s="116">
        <f>Observaciones!$I72</f>
        <v>0</v>
      </c>
      <c r="AC73" s="116">
        <f>MAX(0,Constantes!$E$29/((AH72+Z73+AA73+AB73+Observaciones!$F72)^2)+Entradas!$E$17)</f>
        <v>2.834767391883493</v>
      </c>
      <c r="AD73" s="145">
        <f>IF(ETo!$D72&gt;0,ETo!$I72*((1-Entradas!$E$21)*ETo!$K72+ETo!$L72),0)</f>
        <v>1.8496569973611028</v>
      </c>
      <c r="AE73" s="116">
        <f>MIN(AD73*1,0.8*(AH72+Z73+AA73+AB73+Observaciones!$F72-AC73-Constantes!$E$28))</f>
        <v>1.8496569973611028</v>
      </c>
      <c r="AF73" s="116">
        <f>Observaciones!$J72</f>
        <v>0</v>
      </c>
      <c r="AG73" s="116">
        <f>MAX(0,AH72+Z73+AA73+AB73+Observaciones!$F72-AC73-AE73-AF73-Constantes!$E$26)</f>
        <v>0</v>
      </c>
      <c r="AH73" s="116">
        <f>AH72+Z73+AA73+AB73+Observaciones!$F72-AC73-AE73-AF73-AG73</f>
        <v>244.58477248079063</v>
      </c>
      <c r="AI73" s="116">
        <f>(Escenarios!$E$10*S73+Escenarios!$E$9*AE73)/(Escenarios!$E$11)</f>
        <v>1.2785338387041649</v>
      </c>
      <c r="AJ73" s="116">
        <f>(Escenarios!$E$9*AG73)/(Escenarios!$E$11)</f>
        <v>0</v>
      </c>
      <c r="AK73" s="116">
        <f>(Escenarios!$E$10*U73+Escenarios!$E$9*AC73)/(Escenarios!$E$11)</f>
        <v>0.28347673918834926</v>
      </c>
      <c r="AL73" s="118">
        <f t="shared" si="10"/>
        <v>196.56930378927669</v>
      </c>
      <c r="AM73" s="118">
        <f>MAX(0,(AL73-Constantes!$D$13)*(1-EXP(-Constantes!$D$23)))</f>
        <v>1.0210625154186013</v>
      </c>
      <c r="AN73" s="118">
        <f>AJ73+W73*Escenarios!$E$10/Escenarios!$E$11+AM73</f>
        <v>1.2273490219405274</v>
      </c>
      <c r="AO73" s="118">
        <f>0.0526*AJ73*Observaciones!$F72^1.218</f>
        <v>0</v>
      </c>
      <c r="AP73" s="118">
        <f>AO73*Constantes!$E$40</f>
        <v>0</v>
      </c>
      <c r="AQ73" s="118">
        <f t="shared" si="11"/>
        <v>0</v>
      </c>
      <c r="AR73" s="15"/>
      <c r="AS73" s="72">
        <v>67</v>
      </c>
      <c r="AT73" s="145">
        <f>ETo!$I72*((1-Constantes!$F$19)*ETo!$K72+ETo!$L72)</f>
        <v>1.9318221809020848</v>
      </c>
      <c r="AU73" s="118">
        <f>MIN(AT73*Constantes!$F$17,0.8*(AX72+Observaciones!$F72-AV73-AW73-Constantes!$D$14))</f>
        <v>1.1940985726072118</v>
      </c>
      <c r="AV73" s="118">
        <f>IF(Observaciones!$F72&gt;0.05*Constantes!$F$18,((Observaciones!$F72-0.05*Constantes!$F$18)^2)/(Observaciones!$F72+0.95*Constantes!$F$18),0)</f>
        <v>0</v>
      </c>
      <c r="AW73" s="118">
        <f>MAX(0,AX72+Observaciones!$F72-AV73-Constantes!$D$13)</f>
        <v>0</v>
      </c>
      <c r="AX73" s="118">
        <f>AX72+Observaciones!$F72-AV73-AU73-AW73-AY72</f>
        <v>43.000496287773473</v>
      </c>
      <c r="AY73" s="118">
        <f>MAX(0,(AX73-Constantes!$D$14)*(1-EXP(-Constantes!$D$22)))</f>
        <v>0.2306090322766671</v>
      </c>
      <c r="AZ73" s="116">
        <f>AZ72+(Entradas!$F$23*AW73-BA72)/(800*Entradas!$D$46)</f>
        <v>0</v>
      </c>
      <c r="BA73" s="116">
        <f>8000*Entradas!$D$47*AZ73/Constantes!$F$34</f>
        <v>0</v>
      </c>
      <c r="BB73" s="116">
        <f>AV73*Escenarios!$F$10/Escenarios!$F$9</f>
        <v>0</v>
      </c>
      <c r="BC73" s="116">
        <f>BA73*Escenarios!$F$10/Escenarios!$F$9</f>
        <v>0</v>
      </c>
      <c r="BD73" s="116">
        <f>Observaciones!$I72</f>
        <v>0</v>
      </c>
      <c r="BE73" s="116">
        <f>MAX(0,Constantes!$F$29/((BJ72+BB73+BC73+BD73+Observaciones!$F72)^2)+Entradas!$F$17)</f>
        <v>2.6545946948810331</v>
      </c>
      <c r="BF73" s="145">
        <f>IF(ETo!$D72&gt;0,ETo!$I72*((1-Entradas!$F$21)*ETo!$K72+ETo!$L72),0)</f>
        <v>1.8496569973611028</v>
      </c>
      <c r="BG73" s="116">
        <f>MIN(BF73*1,0.8*(BJ72+BB73+BC73+BD73+Observaciones!$F72-BE73-Constantes!$F$28))</f>
        <v>1.8496569973611028</v>
      </c>
      <c r="BH73" s="116">
        <f>Observaciones!$J72</f>
        <v>0</v>
      </c>
      <c r="BI73" s="116">
        <f>MAX(0,BJ72+BB73+BC73+BD73+Observaciones!$F72-BE73-BG73-BH73-Constantes!$F$26)</f>
        <v>0</v>
      </c>
      <c r="BJ73" s="116">
        <f>BJ72+BB73+BC73+BD73+Observaciones!$F72-BE73-BG73-BH73-BI73</f>
        <v>167.9015957600943</v>
      </c>
      <c r="BK73" s="116">
        <f>(Escenarios!$F$10*AU73+Escenarios!$F$9*BG73)/(Escenarios!$F$11)</f>
        <v>1.32521025755799</v>
      </c>
      <c r="BL73" s="116">
        <f>(Escenarios!$F$9*BI73)/(Escenarios!$F$11)</f>
        <v>0</v>
      </c>
      <c r="BM73" s="116">
        <f>(Escenarios!$F$10*AW73+Escenarios!$F$9*BE73)/(Escenarios!$F$11)</f>
        <v>0.53091893897620668</v>
      </c>
      <c r="BN73" s="118">
        <f t="shared" si="12"/>
        <v>192.64664635706893</v>
      </c>
      <c r="BO73" s="118">
        <f>MAX(0,(BN73-Constantes!$D$13)*(1-EXP(-Constantes!$D$23)))</f>
        <v>0.99396674130668117</v>
      </c>
      <c r="BP73" s="118">
        <f>BL73+AY73*Escenarios!$F$10/Escenarios!$F$11+BO73</f>
        <v>1.1784539671280148</v>
      </c>
      <c r="BQ73" s="118">
        <f>0.0526*BL73*Observaciones!$F72^1.218</f>
        <v>0</v>
      </c>
      <c r="BR73" s="118">
        <f>BQ73*Constantes!$F$40</f>
        <v>0</v>
      </c>
      <c r="BS73" s="118">
        <f t="shared" si="13"/>
        <v>0</v>
      </c>
      <c r="BT73" s="15"/>
      <c r="BU73" s="72">
        <v>67</v>
      </c>
      <c r="BV73" s="73">
        <f>0.0526*Observaciones!$F72^2.218</f>
        <v>0</v>
      </c>
      <c r="BW73" s="73">
        <f>IF(Observaciones!$F72&gt;0.05*$CA$7,((Observaciones!$F72-0.05*$CA$7)^2)/(Observaciones!$F72+0.95*$CA$7),0)</f>
        <v>0</v>
      </c>
      <c r="BX73" s="73">
        <f>0.0526*BW73*Observaciones!$F72^1.218</f>
        <v>0</v>
      </c>
      <c r="BY73" s="27"/>
      <c r="BZ73" s="27"/>
      <c r="CA73" s="101"/>
      <c r="CB73" s="36"/>
    </row>
    <row r="74" spans="2:80" s="2" customFormat="1" ht="14.5" x14ac:dyDescent="0.35">
      <c r="B74" s="35"/>
      <c r="C74" s="72">
        <v>68</v>
      </c>
      <c r="D74" s="145">
        <f>ETo!$I73*((1-Constantes!$D$19)*ETo!$K73+ETo!$L73)</f>
        <v>1.9046381550939888</v>
      </c>
      <c r="E74" s="73">
        <f>MIN(D74*Constantes!$D$17,0.8*(H73+Observaciones!$F73-F74-G74-Constantes!$D$14))</f>
        <v>1.1876421098338441</v>
      </c>
      <c r="F74" s="73">
        <f>IF(Observaciones!$F73&gt;0.05*Constantes!$D$18,((Observaciones!$F73-0.05*Constantes!$D$18)^2)/(Observaciones!$F73+0.95*Constantes!$D$18),0)</f>
        <v>0</v>
      </c>
      <c r="G74" s="73">
        <f>MAX(0,H73+Observaciones!$F73-F74-Constantes!$D$13)</f>
        <v>0</v>
      </c>
      <c r="H74" s="73">
        <f>H73+Observaciones!$F73-F74-E74-G74-I73</f>
        <v>41.522197872470201</v>
      </c>
      <c r="I74" s="73">
        <f>MAX(0,(H74-Constantes!$D$14)*(1-EXP(-Constantes!$D$22)))</f>
        <v>0.21025686114618816</v>
      </c>
      <c r="J74" s="73">
        <f t="shared" si="7"/>
        <v>197.53790915514747</v>
      </c>
      <c r="K74" s="73">
        <f>MAX(0,(J74-Constantes!$D$13)*(1-EXP(-Constantes!$D$23)))</f>
        <v>1.0277531614030651</v>
      </c>
      <c r="L74" s="73">
        <f t="shared" si="8"/>
        <v>1.2380100225492532</v>
      </c>
      <c r="M74" s="73">
        <f>0.0526*F74*Observaciones!$F73^1.218</f>
        <v>0</v>
      </c>
      <c r="N74" s="73">
        <f>M74*Constantes!$D$40</f>
        <v>0</v>
      </c>
      <c r="O74" s="73">
        <f t="shared" si="9"/>
        <v>0</v>
      </c>
      <c r="P74" s="15"/>
      <c r="Q74" s="117">
        <v>68</v>
      </c>
      <c r="R74" s="145">
        <f>ETo!$I73*((1-Constantes!$E$19)*ETo!$K73+ETo!$L73)</f>
        <v>1.9067959758739697</v>
      </c>
      <c r="S74" s="118">
        <f>MIN(R74*Constantes!$E$17,0.8*(V73+Observaciones!$F73-T74-U74-Constantes!$D$14))</f>
        <v>1.1959436544717206</v>
      </c>
      <c r="T74" s="118">
        <f>IF(Observaciones!$F73&gt;0.05*Constantes!$E$18,((Observaciones!$F73-0.05*Constantes!$E$18)^2)/(Observaciones!$F73+0.95*Constantes!$E$18),0)</f>
        <v>0</v>
      </c>
      <c r="U74" s="118">
        <f>MAX(0,V73+Observaciones!$F73-T74-Constantes!$D$13)</f>
        <v>0</v>
      </c>
      <c r="V74" s="118">
        <f>V73+Observaciones!$F73-T74-S74-U74-W73</f>
        <v>41.473524185047879</v>
      </c>
      <c r="W74" s="118">
        <f>MAX(0,(V74-Constantes!$D$14)*(1-EXP(-Constantes!$D$22)))</f>
        <v>0.20958675610804717</v>
      </c>
      <c r="X74" s="116">
        <f>X73+(Entradas!$E$23*U74-Y73)/(800*Entradas!$D$46)</f>
        <v>0</v>
      </c>
      <c r="Y74" s="116">
        <f>8000*Entradas!$D$47*X74/Constantes!$E$34</f>
        <v>0</v>
      </c>
      <c r="Z74" s="116">
        <f>T74*Escenarios!$E$10/Escenarios!$E$9</f>
        <v>0</v>
      </c>
      <c r="AA74" s="116">
        <f>Y74*Escenarios!$E$10/Escenarios!$E$9</f>
        <v>0</v>
      </c>
      <c r="AB74" s="116">
        <f>Observaciones!$I73</f>
        <v>0</v>
      </c>
      <c r="AC74" s="116">
        <f>MAX(0,Constantes!$E$29/((AH73+Z74+AA74+AB74+Observaciones!$F73)^2)+Entradas!$E$17)</f>
        <v>2.8283775264785924</v>
      </c>
      <c r="AD74" s="145">
        <f>IF(ETo!$D73&gt;0,ETo!$I73*((1-Entradas!$E$21)*ETo!$K73+ETo!$L73),0)</f>
        <v>1.8204831446747347</v>
      </c>
      <c r="AE74" s="116">
        <f>MIN(AD74*1,0.8*(AH73+Z74+AA74+AB74+Observaciones!$F73-AC74-Constantes!$E$28))</f>
        <v>1.8204831446747347</v>
      </c>
      <c r="AF74" s="116">
        <f>Observaciones!$J73</f>
        <v>0</v>
      </c>
      <c r="AG74" s="116">
        <f>MAX(0,AH73+Z74+AA74+AB74+Observaciones!$F73-AC74-AE74-AF74-Constantes!$E$26)</f>
        <v>0</v>
      </c>
      <c r="AH74" s="116">
        <f>AH73+Z74+AA74+AB74+Observaciones!$F73-AC74-AE74-AF74-AG74</f>
        <v>239.9359118096373</v>
      </c>
      <c r="AI74" s="116">
        <f>(Escenarios!$E$10*S74+Escenarios!$E$9*AE74)/(Escenarios!$E$11)</f>
        <v>1.2583976034920219</v>
      </c>
      <c r="AJ74" s="116">
        <f>(Escenarios!$E$9*AG74)/(Escenarios!$E$11)</f>
        <v>0</v>
      </c>
      <c r="AK74" s="116">
        <f>(Escenarios!$E$10*U74+Escenarios!$E$9*AC74)/(Escenarios!$E$11)</f>
        <v>0.28283775264785921</v>
      </c>
      <c r="AL74" s="118">
        <f t="shared" si="10"/>
        <v>195.83107902650593</v>
      </c>
      <c r="AM74" s="118">
        <f>MAX(0,(AL74-Constantes!$D$13)*(1-EXP(-Constantes!$D$23)))</f>
        <v>1.0159632245012691</v>
      </c>
      <c r="AN74" s="118">
        <f>AJ74+W74*Escenarios!$E$10/Escenarios!$E$11+AM74</f>
        <v>1.2045913049985115</v>
      </c>
      <c r="AO74" s="118">
        <f>0.0526*AJ74*Observaciones!$F73^1.218</f>
        <v>0</v>
      </c>
      <c r="AP74" s="118">
        <f>AO74*Constantes!$E$40</f>
        <v>0</v>
      </c>
      <c r="AQ74" s="118">
        <f t="shared" si="11"/>
        <v>0</v>
      </c>
      <c r="AR74" s="15"/>
      <c r="AS74" s="72">
        <v>68</v>
      </c>
      <c r="AT74" s="145">
        <f>ETo!$I73*((1-Constantes!$F$19)*ETo!$K73+ETo!$L73)</f>
        <v>1.9014014239240173</v>
      </c>
      <c r="AU74" s="118">
        <f>MIN(AT74*Constantes!$F$17,0.8*(AX73+Observaciones!$F73-AV74-AW74-Constantes!$D$14))</f>
        <v>1.1752948841289179</v>
      </c>
      <c r="AV74" s="118">
        <f>IF(Observaciones!$F73&gt;0.05*Constantes!$F$18,((Observaciones!$F73-0.05*Constantes!$F$18)^2)/(Observaciones!$F73+0.95*Constantes!$F$18),0)</f>
        <v>0</v>
      </c>
      <c r="AW74" s="118">
        <f>MAX(0,AX73+Observaciones!$F73-AV74-Constantes!$D$13)</f>
        <v>0</v>
      </c>
      <c r="AX74" s="118">
        <f>AX73+Observaciones!$F73-AV74-AU74-AW74-AY73</f>
        <v>41.594592371367888</v>
      </c>
      <c r="AY74" s="118">
        <f>MAX(0,(AX74-Constantes!$D$14)*(1-EXP(-Constantes!$D$22)))</f>
        <v>0.21125353760556778</v>
      </c>
      <c r="AZ74" s="116">
        <f>AZ73+(Entradas!$F$23*AW74-BA73)/(800*Entradas!$D$46)</f>
        <v>0</v>
      </c>
      <c r="BA74" s="116">
        <f>8000*Entradas!$D$47*AZ74/Constantes!$F$34</f>
        <v>0</v>
      </c>
      <c r="BB74" s="116">
        <f>AV74*Escenarios!$F$10/Escenarios!$F$9</f>
        <v>0</v>
      </c>
      <c r="BC74" s="116">
        <f>BA74*Escenarios!$F$10/Escenarios!$F$9</f>
        <v>0</v>
      </c>
      <c r="BD74" s="116">
        <f>Observaciones!$I73</f>
        <v>0</v>
      </c>
      <c r="BE74" s="116">
        <f>MAX(0,Constantes!$F$29/((BJ73+BB74+BC74+BD74+Observaciones!$F73)^2)+Entradas!$F$17)</f>
        <v>2.6358139222632637</v>
      </c>
      <c r="BF74" s="145">
        <f>IF(ETo!$D73&gt;0,ETo!$I73*((1-Entradas!$F$21)*ETo!$K73+ETo!$L73),0)</f>
        <v>1.8204831446747347</v>
      </c>
      <c r="BG74" s="116">
        <f>MIN(BF74*1,0.8*(BJ73+BB74+BC74+BD74+Observaciones!$F73-BE74-Constantes!$F$28))</f>
        <v>1.8204831446747347</v>
      </c>
      <c r="BH74" s="116">
        <f>Observaciones!$J73</f>
        <v>0</v>
      </c>
      <c r="BI74" s="116">
        <f>MAX(0,BJ73+BB74+BC74+BD74+Observaciones!$F73-BE74-BG74-BH74-Constantes!$F$26)</f>
        <v>0</v>
      </c>
      <c r="BJ74" s="116">
        <f>BJ73+BB74+BC74+BD74+Observaciones!$F73-BE74-BG74-BH74-BI74</f>
        <v>163.4452986931563</v>
      </c>
      <c r="BK74" s="116">
        <f>(Escenarios!$F$10*AU74+Escenarios!$F$9*BG74)/(Escenarios!$F$11)</f>
        <v>1.3043325362380813</v>
      </c>
      <c r="BL74" s="116">
        <f>(Escenarios!$F$9*BI74)/(Escenarios!$F$11)</f>
        <v>0</v>
      </c>
      <c r="BM74" s="116">
        <f>(Escenarios!$F$10*AW74+Escenarios!$F$9*BE74)/(Escenarios!$F$11)</f>
        <v>0.52716278445265274</v>
      </c>
      <c r="BN74" s="118">
        <f t="shared" si="12"/>
        <v>192.17984240021491</v>
      </c>
      <c r="BO74" s="118">
        <f>MAX(0,(BN74-Constantes!$D$13)*(1-EXP(-Constantes!$D$23)))</f>
        <v>0.99074229084470233</v>
      </c>
      <c r="BP74" s="118">
        <f>BL74+AY74*Escenarios!$F$10/Escenarios!$F$11+BO74</f>
        <v>1.1597451209291565</v>
      </c>
      <c r="BQ74" s="118">
        <f>0.0526*BL74*Observaciones!$F73^1.218</f>
        <v>0</v>
      </c>
      <c r="BR74" s="118">
        <f>BQ74*Constantes!$F$40</f>
        <v>0</v>
      </c>
      <c r="BS74" s="118">
        <f t="shared" si="13"/>
        <v>0</v>
      </c>
      <c r="BT74" s="15"/>
      <c r="BU74" s="72">
        <v>68</v>
      </c>
      <c r="BV74" s="73">
        <f>0.0526*Observaciones!$F73^2.218</f>
        <v>0</v>
      </c>
      <c r="BW74" s="73">
        <f>IF(Observaciones!$F73&gt;0.05*$CA$7,((Observaciones!$F73-0.05*$CA$7)^2)/(Observaciones!$F73+0.95*$CA$7),0)</f>
        <v>0</v>
      </c>
      <c r="BX74" s="73">
        <f>0.0526*BW74*Observaciones!$F73^1.218</f>
        <v>0</v>
      </c>
      <c r="BY74" s="27"/>
      <c r="BZ74" s="27"/>
      <c r="CA74" s="101"/>
      <c r="CB74" s="36"/>
    </row>
    <row r="75" spans="2:80" s="2" customFormat="1" ht="14.5" x14ac:dyDescent="0.35">
      <c r="B75" s="35"/>
      <c r="C75" s="72">
        <v>69</v>
      </c>
      <c r="D75" s="145">
        <f>ETo!$I74*((1-Constantes!$D$19)*ETo!$K74+ETo!$L74)</f>
        <v>1.9346547477978904</v>
      </c>
      <c r="E75" s="73">
        <f>MIN(D75*Constantes!$D$17,0.8*(H74+Observaciones!$F74-F75-G75-Constantes!$D$14))</f>
        <v>1.2063590348274662</v>
      </c>
      <c r="F75" s="73">
        <f>IF(Observaciones!$F74&gt;0.05*Constantes!$D$18,((Observaciones!$F74-0.05*Constantes!$D$18)^2)/(Observaciones!$F74+0.95*Constantes!$D$18),0)</f>
        <v>0</v>
      </c>
      <c r="G75" s="73">
        <f>MAX(0,H74+Observaciones!$F74-F75-Constantes!$D$13)</f>
        <v>0</v>
      </c>
      <c r="H75" s="73">
        <f>H74+Observaciones!$F74-F75-E75-G75-I74</f>
        <v>40.105581976496552</v>
      </c>
      <c r="I75" s="73">
        <f>MAX(0,(H75-Constantes!$D$14)*(1-EXP(-Constantes!$D$22)))</f>
        <v>0.19075389148691421</v>
      </c>
      <c r="J75" s="73">
        <f t="shared" si="7"/>
        <v>196.51015599374441</v>
      </c>
      <c r="K75" s="73">
        <f>MAX(0,(J75-Constantes!$D$13)*(1-EXP(-Constantes!$D$23)))</f>
        <v>1.0206539517510727</v>
      </c>
      <c r="L75" s="73">
        <f t="shared" si="8"/>
        <v>1.2114078432379869</v>
      </c>
      <c r="M75" s="73">
        <f>0.0526*F75*Observaciones!$F74^1.218</f>
        <v>0</v>
      </c>
      <c r="N75" s="73">
        <f>M75*Constantes!$D$40</f>
        <v>0</v>
      </c>
      <c r="O75" s="73">
        <f t="shared" si="9"/>
        <v>0</v>
      </c>
      <c r="P75" s="15"/>
      <c r="Q75" s="117">
        <v>69</v>
      </c>
      <c r="R75" s="145">
        <f>ETo!$I74*((1-Constantes!$E$19)*ETo!$K74+ETo!$L74)</f>
        <v>1.936848853980311</v>
      </c>
      <c r="S75" s="118">
        <f>MIN(R75*Constantes!$E$17,0.8*(V74+Observaciones!$F74-T75-U75-Constantes!$D$14))</f>
        <v>1.2147928388231912</v>
      </c>
      <c r="T75" s="118">
        <f>IF(Observaciones!$F74&gt;0.05*Constantes!$E$18,((Observaciones!$F74-0.05*Constantes!$E$18)^2)/(Observaciones!$F74+0.95*Constantes!$E$18),0)</f>
        <v>0</v>
      </c>
      <c r="U75" s="118">
        <f>MAX(0,V74+Observaciones!$F74-T75-Constantes!$D$13)</f>
        <v>0</v>
      </c>
      <c r="V75" s="118">
        <f>V74+Observaciones!$F74-T75-S75-U75-W74</f>
        <v>40.04914459011664</v>
      </c>
      <c r="W75" s="118">
        <f>MAX(0,(V75-Constantes!$D$14)*(1-EXP(-Constantes!$D$22)))</f>
        <v>0.18997690131099948</v>
      </c>
      <c r="X75" s="116">
        <f>X74+(Entradas!$E$23*U75-Y74)/(800*Entradas!$D$46)</f>
        <v>0</v>
      </c>
      <c r="Y75" s="116">
        <f>8000*Entradas!$D$47*X75/Constantes!$E$34</f>
        <v>0</v>
      </c>
      <c r="Z75" s="116">
        <f>T75*Escenarios!$E$10/Escenarios!$E$9</f>
        <v>0</v>
      </c>
      <c r="AA75" s="116">
        <f>Y75*Escenarios!$E$10/Escenarios!$E$9</f>
        <v>0</v>
      </c>
      <c r="AB75" s="116">
        <f>Observaciones!$I74</f>
        <v>0</v>
      </c>
      <c r="AC75" s="116">
        <f>MAX(0,Constantes!$E$29/((AH74+Z75+AA75+AB75+Observaciones!$F74)^2)+Entradas!$E$17)</f>
        <v>2.8216625808628595</v>
      </c>
      <c r="AD75" s="145">
        <f>IF(ETo!$D74&gt;0,ETo!$I74*((1-Entradas!$E$21)*ETo!$K74+ETo!$L74),0)</f>
        <v>1.849084606683475</v>
      </c>
      <c r="AE75" s="116">
        <f>MIN(AD75*1,0.8*(AH74+Z75+AA75+AB75+Observaciones!$F74-AC75-Constantes!$E$28))</f>
        <v>1.849084606683475</v>
      </c>
      <c r="AF75" s="116">
        <f>Observaciones!$J74</f>
        <v>0</v>
      </c>
      <c r="AG75" s="116">
        <f>MAX(0,AH74+Z75+AA75+AB75+Observaciones!$F74-AC75-AE75-AF75-Constantes!$E$26)</f>
        <v>0</v>
      </c>
      <c r="AH75" s="116">
        <f>AH74+Z75+AA75+AB75+Observaciones!$F74-AC75-AE75-AF75-AG75</f>
        <v>235.26516462209096</v>
      </c>
      <c r="AI75" s="116">
        <f>(Escenarios!$E$10*S75+Escenarios!$E$9*AE75)/(Escenarios!$E$11)</f>
        <v>1.2782220156092194</v>
      </c>
      <c r="AJ75" s="116">
        <f>(Escenarios!$E$9*AG75)/(Escenarios!$E$11)</f>
        <v>0</v>
      </c>
      <c r="AK75" s="116">
        <f>(Escenarios!$E$10*U75+Escenarios!$E$9*AC75)/(Escenarios!$E$11)</f>
        <v>0.28216625808628598</v>
      </c>
      <c r="AL75" s="118">
        <f t="shared" si="10"/>
        <v>195.09728206009095</v>
      </c>
      <c r="AM75" s="118">
        <f>MAX(0,(AL75-Constantes!$D$13)*(1-EXP(-Constantes!$D$23)))</f>
        <v>1.0108945186074685</v>
      </c>
      <c r="AN75" s="118">
        <f>AJ75+W75*Escenarios!$E$10/Escenarios!$E$11+AM75</f>
        <v>1.181873729787368</v>
      </c>
      <c r="AO75" s="118">
        <f>0.0526*AJ75*Observaciones!$F74^1.218</f>
        <v>0</v>
      </c>
      <c r="AP75" s="118">
        <f>AO75*Constantes!$E$40</f>
        <v>0</v>
      </c>
      <c r="AQ75" s="118">
        <f t="shared" si="11"/>
        <v>0</v>
      </c>
      <c r="AR75" s="15"/>
      <c r="AS75" s="72">
        <v>69</v>
      </c>
      <c r="AT75" s="145">
        <f>ETo!$I74*((1-Constantes!$F$19)*ETo!$K74+ETo!$L74)</f>
        <v>1.9313635885242588</v>
      </c>
      <c r="AU75" s="118">
        <f>MIN(AT75*Constantes!$F$17,0.8*(AX74+Observaciones!$F74-AV75-AW75-Constantes!$D$14))</f>
        <v>1.1938151073332419</v>
      </c>
      <c r="AV75" s="118">
        <f>IF(Observaciones!$F74&gt;0.05*Constantes!$F$18,((Observaciones!$F74-0.05*Constantes!$F$18)^2)/(Observaciones!$F74+0.95*Constantes!$F$18),0)</f>
        <v>0</v>
      </c>
      <c r="AW75" s="118">
        <f>MAX(0,AX74+Observaciones!$F74-AV75-Constantes!$D$13)</f>
        <v>0</v>
      </c>
      <c r="AX75" s="118">
        <f>AX74+Observaciones!$F74-AV75-AU75-AW75-AY74</f>
        <v>40.18952372642908</v>
      </c>
      <c r="AY75" s="118">
        <f>MAX(0,(AX75-Constantes!$D$14)*(1-EXP(-Constantes!$D$22)))</f>
        <v>0.19190954236357985</v>
      </c>
      <c r="AZ75" s="116">
        <f>AZ74+(Entradas!$F$23*AW75-BA74)/(800*Entradas!$D$46)</f>
        <v>0</v>
      </c>
      <c r="BA75" s="116">
        <f>8000*Entradas!$D$47*AZ75/Constantes!$F$34</f>
        <v>0</v>
      </c>
      <c r="BB75" s="116">
        <f>AV75*Escenarios!$F$10/Escenarios!$F$9</f>
        <v>0</v>
      </c>
      <c r="BC75" s="116">
        <f>BA75*Escenarios!$F$10/Escenarios!$F$9</f>
        <v>0</v>
      </c>
      <c r="BD75" s="116">
        <f>Observaciones!$I74</f>
        <v>0</v>
      </c>
      <c r="BE75" s="116">
        <f>MAX(0,Constantes!$F$29/((BJ74+BB75+BC75+BD75+Observaciones!$F74)^2)+Entradas!$F$17)</f>
        <v>2.6156843052615928</v>
      </c>
      <c r="BF75" s="145">
        <f>IF(ETo!$D74&gt;0,ETo!$I74*((1-Entradas!$F$21)*ETo!$K74+ETo!$L74),0)</f>
        <v>1.849084606683475</v>
      </c>
      <c r="BG75" s="116">
        <f>MIN(BF75*1,0.8*(BJ74+BB75+BC75+BD75+Observaciones!$F74-BE75-Constantes!$F$28))</f>
        <v>1.849084606683475</v>
      </c>
      <c r="BH75" s="116">
        <f>Observaciones!$J74</f>
        <v>0</v>
      </c>
      <c r="BI75" s="116">
        <f>MAX(0,BJ74+BB75+BC75+BD75+Observaciones!$F74-BE75-BG75-BH75-Constantes!$F$26)</f>
        <v>0</v>
      </c>
      <c r="BJ75" s="116">
        <f>BJ74+BB75+BC75+BD75+Observaciones!$F74-BE75-BG75-BH75-BI75</f>
        <v>158.98052978121123</v>
      </c>
      <c r="BK75" s="116">
        <f>(Escenarios!$F$10*AU75+Escenarios!$F$9*BG75)/(Escenarios!$F$11)</f>
        <v>1.3248690072032883</v>
      </c>
      <c r="BL75" s="116">
        <f>(Escenarios!$F$9*BI75)/(Escenarios!$F$11)</f>
        <v>0</v>
      </c>
      <c r="BM75" s="116">
        <f>(Escenarios!$F$10*AW75+Escenarios!$F$9*BE75)/(Escenarios!$F$11)</f>
        <v>0.52313686105231849</v>
      </c>
      <c r="BN75" s="118">
        <f t="shared" si="12"/>
        <v>191.71223697042251</v>
      </c>
      <c r="BO75" s="118">
        <f>MAX(0,(BN75-Constantes!$D$13)*(1-EXP(-Constantes!$D$23)))</f>
        <v>0.98751230420474456</v>
      </c>
      <c r="BP75" s="118">
        <f>BL75+AY75*Escenarios!$F$10/Escenarios!$F$11+BO75</f>
        <v>1.1410399380956084</v>
      </c>
      <c r="BQ75" s="118">
        <f>0.0526*BL75*Observaciones!$F74^1.218</f>
        <v>0</v>
      </c>
      <c r="BR75" s="118">
        <f>BQ75*Constantes!$F$40</f>
        <v>0</v>
      </c>
      <c r="BS75" s="118">
        <f t="shared" si="13"/>
        <v>0</v>
      </c>
      <c r="BT75" s="15"/>
      <c r="BU75" s="72">
        <v>69</v>
      </c>
      <c r="BV75" s="73">
        <f>0.0526*Observaciones!$F74^2.218</f>
        <v>0</v>
      </c>
      <c r="BW75" s="73">
        <f>IF(Observaciones!$F74&gt;0.05*$CA$7,((Observaciones!$F74-0.05*$CA$7)^2)/(Observaciones!$F74+0.95*$CA$7),0)</f>
        <v>0</v>
      </c>
      <c r="BX75" s="73">
        <f>0.0526*BW75*Observaciones!$F74^1.218</f>
        <v>0</v>
      </c>
      <c r="BY75" s="27"/>
      <c r="BZ75" s="27"/>
      <c r="CA75" s="101"/>
      <c r="CB75" s="36"/>
    </row>
    <row r="76" spans="2:80" s="2" customFormat="1" ht="14.5" x14ac:dyDescent="0.35">
      <c r="B76" s="35"/>
      <c r="C76" s="72">
        <v>70</v>
      </c>
      <c r="D76" s="145">
        <f>ETo!$I75*((1-Constantes!$D$19)*ETo!$K75+ETo!$L75)</f>
        <v>1.9442344960233597</v>
      </c>
      <c r="E76" s="73">
        <f>MIN(D76*Constantes!$D$17,0.8*(H75+Observaciones!$F75-F76-G76-Constantes!$D$14))</f>
        <v>1.2123325119227057</v>
      </c>
      <c r="F76" s="73">
        <f>IF(Observaciones!$F75&gt;0.05*Constantes!$D$18,((Observaciones!$F75-0.05*Constantes!$D$18)^2)/(Observaciones!$F75+0.95*Constantes!$D$18),0)</f>
        <v>1.6163524755041969</v>
      </c>
      <c r="G76" s="73">
        <f>MAX(0,H75+Observaciones!$F75-F76-Constantes!$D$13)</f>
        <v>5.33922950099236</v>
      </c>
      <c r="H76" s="73">
        <f>H75+Observaciones!$F75-F76-E76-G76-I75</f>
        <v>47.346913596590383</v>
      </c>
      <c r="I76" s="73">
        <f>MAX(0,(H76-Constantes!$D$14)*(1-EXP(-Constantes!$D$22)))</f>
        <v>0.29044744376232795</v>
      </c>
      <c r="J76" s="73">
        <f t="shared" si="7"/>
        <v>200.82873154298568</v>
      </c>
      <c r="K76" s="73">
        <f>MAX(0,(J76-Constantes!$D$13)*(1-EXP(-Constantes!$D$23)))</f>
        <v>1.0504845320629619</v>
      </c>
      <c r="L76" s="73">
        <f t="shared" si="8"/>
        <v>2.9572844513294867</v>
      </c>
      <c r="M76" s="73">
        <f>0.0526*F76*Observaciones!$F75^1.218</f>
        <v>2.4140573186826311</v>
      </c>
      <c r="N76" s="73">
        <f>M76*Constantes!$D$40</f>
        <v>1.1276086002804183E-2</v>
      </c>
      <c r="O76" s="73">
        <f t="shared" si="9"/>
        <v>381.29866059164073</v>
      </c>
      <c r="P76" s="15"/>
      <c r="Q76" s="117">
        <v>70</v>
      </c>
      <c r="R76" s="145">
        <f>ETo!$I75*((1-Constantes!$E$19)*ETo!$K75+ETo!$L75)</f>
        <v>1.9464413672898622</v>
      </c>
      <c r="S76" s="118">
        <f>MIN(R76*Constantes!$E$17,0.8*(V75+Observaciones!$F75-T76-U76-Constantes!$D$14))</f>
        <v>1.2208092693003612</v>
      </c>
      <c r="T76" s="118">
        <f>IF(Observaciones!$F75&gt;0.05*Constantes!$E$18,((Observaciones!$F75-0.05*Constantes!$E$18)^2)/(Observaciones!$F75+0.95*Constantes!$E$18),0)</f>
        <v>1.560878717987247</v>
      </c>
      <c r="U76" s="118">
        <f>MAX(0,V75+Observaciones!$F75-T76-Constantes!$D$13)</f>
        <v>5.3382658721293978</v>
      </c>
      <c r="V76" s="118">
        <f>V75+Observaciones!$F75-T76-S76-U76-W75</f>
        <v>47.33921382938864</v>
      </c>
      <c r="W76" s="118">
        <f>MAX(0,(V76-Constantes!$D$14)*(1-EXP(-Constantes!$D$22)))</f>
        <v>0.2903414387919292</v>
      </c>
      <c r="X76" s="116">
        <f>X75+(Entradas!$E$23*U76-Y75)/(800*Entradas!$D$46)</f>
        <v>0</v>
      </c>
      <c r="Y76" s="116">
        <f>8000*Entradas!$D$47*X76/Constantes!$E$34</f>
        <v>0</v>
      </c>
      <c r="Z76" s="116">
        <f>T76*Escenarios!$E$10/Escenarios!$E$9</f>
        <v>14.047908461885223</v>
      </c>
      <c r="AA76" s="116">
        <f>Y76*Escenarios!$E$10/Escenarios!$E$9</f>
        <v>0</v>
      </c>
      <c r="AB76" s="116">
        <f>Observaciones!$I75</f>
        <v>0</v>
      </c>
      <c r="AC76" s="116">
        <f>MAX(0,Constantes!$E$29/((AH75+Z76+AA76+AB76+Observaciones!$F75)^2)+Entradas!$E$17)</f>
        <v>2.8537061041014029</v>
      </c>
      <c r="AD76" s="145">
        <f>IF(ETo!$D75&gt;0,ETo!$I75*((1-Entradas!$E$21)*ETo!$K75+ETo!$L75),0)</f>
        <v>1.8581665166297472</v>
      </c>
      <c r="AE76" s="116">
        <f>MIN(AD76*1,0.8*(AH75+Z76+AA76+AB76+Observaciones!$F75-AC76-Constantes!$E$28))</f>
        <v>1.8581665166297472</v>
      </c>
      <c r="AF76" s="116">
        <f>Observaciones!$J75</f>
        <v>0</v>
      </c>
      <c r="AG76" s="116">
        <f>MAX(0,AH75+Z76+AA76+AB76+Observaciones!$F75-AC76-AE76-AF76-Constantes!$E$26)</f>
        <v>0</v>
      </c>
      <c r="AH76" s="116">
        <f>AH75+Z76+AA76+AB76+Observaciones!$F75-AC76-AE76-AF76-AG76</f>
        <v>260.20120046324507</v>
      </c>
      <c r="AI76" s="116">
        <f>(Escenarios!$E$10*S76+Escenarios!$E$9*AE76)/(Escenarios!$E$11)</f>
        <v>1.2845449940332998</v>
      </c>
      <c r="AJ76" s="116">
        <f>(Escenarios!$E$9*AG76)/(Escenarios!$E$11)</f>
        <v>0</v>
      </c>
      <c r="AK76" s="116">
        <f>(Escenarios!$E$10*U76+Escenarios!$E$9*AC76)/(Escenarios!$E$11)</f>
        <v>5.0898098953265984</v>
      </c>
      <c r="AL76" s="118">
        <f t="shared" si="10"/>
        <v>199.17619743681007</v>
      </c>
      <c r="AM76" s="118">
        <f>MAX(0,(AL76-Constantes!$D$13)*(1-EXP(-Constantes!$D$23)))</f>
        <v>1.0390696451841002</v>
      </c>
      <c r="AN76" s="118">
        <f>AJ76+W76*Escenarios!$E$10/Escenarios!$E$11+AM76</f>
        <v>1.3003769400968364</v>
      </c>
      <c r="AO76" s="118">
        <f>0.0526*AJ76*Observaciones!$F75^1.218</f>
        <v>0</v>
      </c>
      <c r="AP76" s="118">
        <f>AO76*Constantes!$E$40</f>
        <v>0</v>
      </c>
      <c r="AQ76" s="118">
        <f t="shared" si="11"/>
        <v>0</v>
      </c>
      <c r="AR76" s="15"/>
      <c r="AS76" s="72">
        <v>70</v>
      </c>
      <c r="AT76" s="145">
        <f>ETo!$I75*((1-Constantes!$F$19)*ETo!$K75+ETo!$L75)</f>
        <v>1.9409241891236046</v>
      </c>
      <c r="AU76" s="118">
        <f>MIN(AT76*Constantes!$F$17,0.8*(AX75+Observaciones!$F75-AV76-AW76-Constantes!$D$14))</f>
        <v>1.1997247089735001</v>
      </c>
      <c r="AV76" s="118">
        <f>IF(Observaciones!$F75&gt;0.05*Constantes!$F$18,((Observaciones!$F75-0.05*Constantes!$F$18)^2)/(Observaciones!$F75+0.95*Constantes!$F$18),0)</f>
        <v>1.6230387436723215</v>
      </c>
      <c r="AW76" s="118">
        <f>MAX(0,AX75+Observaciones!$F75-AV76-Constantes!$D$13)</f>
        <v>5.4164849827567565</v>
      </c>
      <c r="AX76" s="118">
        <f>AX75+Observaciones!$F75-AV76-AU76-AW76-AY75</f>
        <v>47.358365748662919</v>
      </c>
      <c r="AY76" s="118">
        <f>MAX(0,(AX76-Constantes!$D$14)*(1-EXP(-Constantes!$D$22)))</f>
        <v>0.29060510892409752</v>
      </c>
      <c r="AZ76" s="116">
        <f>AZ75+(Entradas!$F$23*AW76-BA75)/(800*Entradas!$D$46)</f>
        <v>0</v>
      </c>
      <c r="BA76" s="116">
        <f>8000*Entradas!$D$47*AZ76/Constantes!$F$34</f>
        <v>0</v>
      </c>
      <c r="BB76" s="116">
        <f>AV76*Escenarios!$F$10/Escenarios!$F$9</f>
        <v>6.4921549746892868</v>
      </c>
      <c r="BC76" s="116">
        <f>BA76*Escenarios!$F$10/Escenarios!$F$9</f>
        <v>0</v>
      </c>
      <c r="BD76" s="116">
        <f>Observaciones!$I75</f>
        <v>0</v>
      </c>
      <c r="BE76" s="116">
        <f>MAX(0,Constantes!$F$29/((BJ75+BB76+BC76+BD76+Observaciones!$F75)^2)+Entradas!$F$17)</f>
        <v>2.6868682500485126</v>
      </c>
      <c r="BF76" s="145">
        <f>IF(ETo!$D75&gt;0,ETo!$I75*((1-Entradas!$F$21)*ETo!$K75+ETo!$L75),0)</f>
        <v>1.8581665166297472</v>
      </c>
      <c r="BG76" s="116">
        <f>MIN(BF76*1,0.8*(BJ75+BB76+BC76+BD76+Observaciones!$F75-BE76-Constantes!$F$28))</f>
        <v>1.8581665166297472</v>
      </c>
      <c r="BH76" s="116">
        <f>Observaciones!$J75</f>
        <v>0</v>
      </c>
      <c r="BI76" s="116">
        <f>MAX(0,BJ75+BB76+BC76+BD76+Observaciones!$F75-BE76-BG76-BH76-Constantes!$F$26)</f>
        <v>0</v>
      </c>
      <c r="BJ76" s="116">
        <f>BJ75+BB76+BC76+BD76+Observaciones!$F75-BE76-BG76-BH76-BI76</f>
        <v>176.52764998922225</v>
      </c>
      <c r="BK76" s="116">
        <f>(Escenarios!$F$10*AU76+Escenarios!$F$9*BG76)/(Escenarios!$F$11)</f>
        <v>1.3314130705047496</v>
      </c>
      <c r="BL76" s="116">
        <f>(Escenarios!$F$9*BI76)/(Escenarios!$F$11)</f>
        <v>0</v>
      </c>
      <c r="BM76" s="116">
        <f>(Escenarios!$F$10*AW76+Escenarios!$F$9*BE76)/(Escenarios!$F$11)</f>
        <v>4.8705616362151076</v>
      </c>
      <c r="BN76" s="118">
        <f t="shared" si="12"/>
        <v>195.59528630243287</v>
      </c>
      <c r="BO76" s="118">
        <f>MAX(0,(BN76-Constantes!$D$13)*(1-EXP(-Constantes!$D$23)))</f>
        <v>1.0143344851838207</v>
      </c>
      <c r="BP76" s="118">
        <f>BL76+AY76*Escenarios!$F$10/Escenarios!$F$11+BO76</f>
        <v>1.2468185723230987</v>
      </c>
      <c r="BQ76" s="118">
        <f>0.0526*BL76*Observaciones!$F75^1.218</f>
        <v>0</v>
      </c>
      <c r="BR76" s="118">
        <f>BQ76*Constantes!$F$40</f>
        <v>0</v>
      </c>
      <c r="BS76" s="118">
        <f t="shared" si="13"/>
        <v>0</v>
      </c>
      <c r="BT76" s="15"/>
      <c r="BU76" s="72">
        <v>70</v>
      </c>
      <c r="BV76" s="73">
        <f>0.0526*Observaciones!$F75^2.218</f>
        <v>23.298936798857426</v>
      </c>
      <c r="BW76" s="73">
        <f>IF(Observaciones!$F75&gt;0.05*$CA$7,((Observaciones!$F75-0.05*$CA$7)^2)/(Observaciones!$F75+0.95*$CA$7),0)</f>
        <v>3.9651225496460247</v>
      </c>
      <c r="BX76" s="73">
        <f>0.0526*BW76*Observaciones!$F75^1.218</f>
        <v>5.9219961335850764</v>
      </c>
      <c r="BY76" s="27"/>
      <c r="BZ76" s="27"/>
      <c r="CA76" s="101"/>
      <c r="CB76" s="36"/>
    </row>
    <row r="77" spans="2:80" s="2" customFormat="1" ht="14.5" x14ac:dyDescent="0.35">
      <c r="B77" s="35"/>
      <c r="C77" s="72">
        <v>71</v>
      </c>
      <c r="D77" s="145">
        <f>ETo!$I76*((1-Constantes!$D$19)*ETo!$K76+ETo!$L76)</f>
        <v>1.8133169793608048</v>
      </c>
      <c r="E77" s="73">
        <f>MIN(D77*Constantes!$D$17,0.8*(H76+Observaciones!$F76-F77-G77-Constantes!$D$14))</f>
        <v>1.130698551536329</v>
      </c>
      <c r="F77" s="73">
        <f>IF(Observaciones!$F76&gt;0.05*Constantes!$D$18,((Observaciones!$F76-0.05*Constantes!$D$18)^2)/(Observaciones!$F76+0.95*Constantes!$D$18),0)</f>
        <v>0.17846395225373066</v>
      </c>
      <c r="G77" s="73">
        <f>MAX(0,H76+Observaciones!$F76-F77-Constantes!$D$13)</f>
        <v>5.9184496443366541</v>
      </c>
      <c r="H77" s="73">
        <f>H76+Observaciones!$F76-F77-E77-G77-I76</f>
        <v>47.328854004701348</v>
      </c>
      <c r="I77" s="73">
        <f>MAX(0,(H77-Constantes!$D$14)*(1-EXP(-Constantes!$D$22)))</f>
        <v>0.29019881202406228</v>
      </c>
      <c r="J77" s="73">
        <f t="shared" si="7"/>
        <v>205.69669665525936</v>
      </c>
      <c r="K77" s="73">
        <f>MAX(0,(J77-Constantes!$D$13)*(1-EXP(-Constantes!$D$23)))</f>
        <v>1.0841100232883423</v>
      </c>
      <c r="L77" s="73">
        <f t="shared" si="8"/>
        <v>1.5527727875661352</v>
      </c>
      <c r="M77" s="73">
        <f>0.0526*F77*Observaciones!$F76^1.218</f>
        <v>0.10923476270589903</v>
      </c>
      <c r="N77" s="73">
        <f>M77*Constantes!$D$40</f>
        <v>5.1023667467837693E-4</v>
      </c>
      <c r="O77" s="73">
        <f t="shared" si="9"/>
        <v>32.859712558341386</v>
      </c>
      <c r="P77" s="15"/>
      <c r="Q77" s="117">
        <v>71</v>
      </c>
      <c r="R77" s="145">
        <f>ETo!$I76*((1-Constantes!$E$19)*ETo!$K76+ETo!$L76)</f>
        <v>1.8153738760966884</v>
      </c>
      <c r="S77" s="118">
        <f>MIN(R77*Constantes!$E$17,0.8*(V76+Observaciones!$F76-T77-U77-Constantes!$D$14))</f>
        <v>1.1386036550745608</v>
      </c>
      <c r="T77" s="118">
        <f>IF(Observaciones!$F76&gt;0.05*Constantes!$E$18,((Observaciones!$F76-0.05*Constantes!$E$18)^2)/(Observaciones!$F76+0.95*Constantes!$E$18),0)</f>
        <v>0.16632560515718708</v>
      </c>
      <c r="U77" s="118">
        <f>MAX(0,V76+Observaciones!$F76-T77-Constantes!$D$13)</f>
        <v>5.9228882242314569</v>
      </c>
      <c r="V77" s="118">
        <f>V76+Observaciones!$F76-T77-S77-U77-W76</f>
        <v>47.321054906133512</v>
      </c>
      <c r="W77" s="118">
        <f>MAX(0,(V77-Constantes!$D$14)*(1-EXP(-Constantes!$D$22)))</f>
        <v>0.29009143952939342</v>
      </c>
      <c r="X77" s="116">
        <f>X76+(Entradas!$E$23*U77-Y76)/(800*Entradas!$D$46)</f>
        <v>0</v>
      </c>
      <c r="Y77" s="116">
        <f>8000*Entradas!$D$47*X77/Constantes!$E$34</f>
        <v>0</v>
      </c>
      <c r="Z77" s="116">
        <f>T77*Escenarios!$E$10/Escenarios!$E$9</f>
        <v>1.4969304464146838</v>
      </c>
      <c r="AA77" s="116">
        <f>Y77*Escenarios!$E$10/Escenarios!$E$9</f>
        <v>0</v>
      </c>
      <c r="AB77" s="116">
        <f>Observaciones!$I76</f>
        <v>0</v>
      </c>
      <c r="AC77" s="116">
        <f>MAX(0,Constantes!$E$29/((AH76+Z77+AA77+AB77+Observaciones!$F76)^2)+Entradas!$E$17)</f>
        <v>2.8583264075574601</v>
      </c>
      <c r="AD77" s="145">
        <f>IF(ETo!$D76&gt;0,ETo!$I76*((1-Entradas!$E$21)*ETo!$K76+ETo!$L76),0)</f>
        <v>1.733098006661326</v>
      </c>
      <c r="AE77" s="116">
        <f>MIN(AD77*1,0.8*(AH76+Z77+AA77+AB77+Observaciones!$F76-AC77-Constantes!$E$28))</f>
        <v>1.733098006661326</v>
      </c>
      <c r="AF77" s="116">
        <f>Observaciones!$J76</f>
        <v>0</v>
      </c>
      <c r="AG77" s="116">
        <f>MAX(0,AH76+Z77+AA77+AB77+Observaciones!$F76-AC77-AE77-AF77-Constantes!$E$26)</f>
        <v>0</v>
      </c>
      <c r="AH77" s="116">
        <f>AH76+Z77+AA77+AB77+Observaciones!$F76-AC77-AE77-AF77-AG77</f>
        <v>264.60670649544096</v>
      </c>
      <c r="AI77" s="116">
        <f>(Escenarios!$E$10*S77+Escenarios!$E$9*AE77)/(Escenarios!$E$11)</f>
        <v>1.1980530902332374</v>
      </c>
      <c r="AJ77" s="116">
        <f>(Escenarios!$E$9*AG77)/(Escenarios!$E$11)</f>
        <v>0</v>
      </c>
      <c r="AK77" s="116">
        <f>(Escenarios!$E$10*U77+Escenarios!$E$9*AC77)/(Escenarios!$E$11)</f>
        <v>5.6164320425640559</v>
      </c>
      <c r="AL77" s="118">
        <f t="shared" si="10"/>
        <v>203.75355983419001</v>
      </c>
      <c r="AM77" s="118">
        <f>MAX(0,(AL77-Constantes!$D$13)*(1-EXP(-Constantes!$D$23)))</f>
        <v>1.0706877968303423</v>
      </c>
      <c r="AN77" s="118">
        <f>AJ77+W77*Escenarios!$E$10/Escenarios!$E$11+AM77</f>
        <v>1.3317700924067963</v>
      </c>
      <c r="AO77" s="118">
        <f>0.0526*AJ77*Observaciones!$F76^1.218</f>
        <v>0</v>
      </c>
      <c r="AP77" s="118">
        <f>AO77*Constantes!$E$40</f>
        <v>0</v>
      </c>
      <c r="AQ77" s="118">
        <f t="shared" si="11"/>
        <v>0</v>
      </c>
      <c r="AR77" s="15"/>
      <c r="AS77" s="72">
        <v>71</v>
      </c>
      <c r="AT77" s="145">
        <f>ETo!$I76*((1-Constantes!$F$19)*ETo!$K76+ETo!$L76)</f>
        <v>1.8102316342569782</v>
      </c>
      <c r="AU77" s="118">
        <f>MIN(AT77*Constantes!$F$17,0.8*(AX76+Observaciones!$F76-AV77-AW77-Constantes!$D$14))</f>
        <v>1.1189409832458277</v>
      </c>
      <c r="AV77" s="118">
        <f>IF(Observaciones!$F76&gt;0.05*Constantes!$F$18,((Observaciones!$F76-0.05*Constantes!$F$18)^2)/(Observaciones!$F76+0.95*Constantes!$F$18),0)</f>
        <v>0.17994124210851936</v>
      </c>
      <c r="AW77" s="118">
        <f>MAX(0,AX76+Observaciones!$F76-AV77-Constantes!$D$13)</f>
        <v>5.9284245065543999</v>
      </c>
      <c r="AX77" s="118">
        <f>AX76+Observaciones!$F76-AV77-AU77-AW77-AY76</f>
        <v>47.340453907830074</v>
      </c>
      <c r="AY77" s="118">
        <f>MAX(0,(AX77-Constantes!$D$14)*(1-EXP(-Constantes!$D$22)))</f>
        <v>0.29035851131828383</v>
      </c>
      <c r="AZ77" s="116">
        <f>AZ76+(Entradas!$F$23*AW77-BA76)/(800*Entradas!$D$46)</f>
        <v>0</v>
      </c>
      <c r="BA77" s="116">
        <f>8000*Entradas!$D$47*AZ77/Constantes!$F$34</f>
        <v>0</v>
      </c>
      <c r="BB77" s="116">
        <f>AV77*Escenarios!$F$10/Escenarios!$F$9</f>
        <v>0.71976496843407745</v>
      </c>
      <c r="BC77" s="116">
        <f>BA77*Escenarios!$F$10/Escenarios!$F$9</f>
        <v>0</v>
      </c>
      <c r="BD77" s="116">
        <f>Observaciones!$I76</f>
        <v>0</v>
      </c>
      <c r="BE77" s="116">
        <f>MAX(0,Constantes!$F$29/((BJ76+BB77+BC77+BD77+Observaciones!$F76)^2)+Entradas!$F$17)</f>
        <v>2.6992010982760757</v>
      </c>
      <c r="BF77" s="145">
        <f>IF(ETo!$D76&gt;0,ETo!$I76*((1-Entradas!$F$21)*ETo!$K76+ETo!$L76),0)</f>
        <v>1.733098006661326</v>
      </c>
      <c r="BG77" s="116">
        <f>MIN(BF77*1,0.8*(BJ76+BB77+BC77+BD77+Observaciones!$F76-BE77-Constantes!$F$28))</f>
        <v>1.733098006661326</v>
      </c>
      <c r="BH77" s="116">
        <f>Observaciones!$J76</f>
        <v>0</v>
      </c>
      <c r="BI77" s="116">
        <f>MAX(0,BJ76+BB77+BC77+BD77+Observaciones!$F76-BE77-BG77-BH77-Constantes!$F$26)</f>
        <v>0</v>
      </c>
      <c r="BJ77" s="116">
        <f>BJ76+BB77+BC77+BD77+Observaciones!$F76-BE77-BG77-BH77-BI77</f>
        <v>180.31511585271895</v>
      </c>
      <c r="BK77" s="116">
        <f>(Escenarios!$F$10*AU77+Escenarios!$F$9*BG77)/(Escenarios!$F$11)</f>
        <v>1.2417723879289275</v>
      </c>
      <c r="BL77" s="116">
        <f>(Escenarios!$F$9*BI77)/(Escenarios!$F$11)</f>
        <v>0</v>
      </c>
      <c r="BM77" s="116">
        <f>(Escenarios!$F$10*AW77+Escenarios!$F$9*BE77)/(Escenarios!$F$11)</f>
        <v>5.2825798248987352</v>
      </c>
      <c r="BN77" s="118">
        <f t="shared" si="12"/>
        <v>199.86353164214779</v>
      </c>
      <c r="BO77" s="118">
        <f>MAX(0,(BN77-Constantes!$D$13)*(1-EXP(-Constantes!$D$23)))</f>
        <v>1.0438174093437518</v>
      </c>
      <c r="BP77" s="118">
        <f>BL77+AY77*Escenarios!$F$10/Escenarios!$F$11+BO77</f>
        <v>1.2761042183983788</v>
      </c>
      <c r="BQ77" s="118">
        <f>0.0526*BL77*Observaciones!$F76^1.218</f>
        <v>0</v>
      </c>
      <c r="BR77" s="118">
        <f>BQ77*Constantes!$F$40</f>
        <v>0</v>
      </c>
      <c r="BS77" s="118">
        <f t="shared" si="13"/>
        <v>0</v>
      </c>
      <c r="BT77" s="15"/>
      <c r="BU77" s="72">
        <v>71</v>
      </c>
      <c r="BV77" s="73">
        <f>0.0526*Observaciones!$F76^2.218</f>
        <v>4.5906229798691287</v>
      </c>
      <c r="BW77" s="73">
        <f>IF(Observaciones!$F76&gt;0.05*$CA$7,((Observaciones!$F76-0.05*$CA$7)^2)/(Observaciones!$F76+0.95*$CA$7),0)</f>
        <v>0.82346976344613909</v>
      </c>
      <c r="BX77" s="73">
        <f>0.0526*BW77*Observaciones!$F76^1.218</f>
        <v>0.50403189590709863</v>
      </c>
      <c r="BY77" s="27"/>
      <c r="BZ77" s="27"/>
      <c r="CA77" s="101"/>
      <c r="CB77" s="36"/>
    </row>
    <row r="78" spans="2:80" s="2" customFormat="1" ht="14.5" x14ac:dyDescent="0.35">
      <c r="B78" s="35"/>
      <c r="C78" s="72">
        <v>72</v>
      </c>
      <c r="D78" s="145">
        <f>ETo!$I77*((1-Constantes!$D$19)*ETo!$K77+ETo!$L77)</f>
        <v>1.9077585940094361</v>
      </c>
      <c r="E78" s="73">
        <f>MIN(D78*Constantes!$D$17,0.8*(H77+Observaciones!$F77-F78-G78-Constantes!$D$14))</f>
        <v>1.1895878676919642</v>
      </c>
      <c r="F78" s="73">
        <f>IF(Observaciones!$F77&gt;0.05*Constantes!$D$18,((Observaciones!$F77-0.05*Constantes!$D$18)^2)/(Observaciones!$F77+0.95*Constantes!$D$18),0)</f>
        <v>0</v>
      </c>
      <c r="G78" s="73">
        <f>MAX(0,H77+Observaciones!$F77-F78-Constantes!$D$13)</f>
        <v>0</v>
      </c>
      <c r="H78" s="73">
        <f>H77+Observaciones!$F77-F78-E78-G78-I77</f>
        <v>45.849067324985327</v>
      </c>
      <c r="I78" s="73">
        <f>MAX(0,(H78-Constantes!$D$14)*(1-EXP(-Constantes!$D$22)))</f>
        <v>0.26982615151762096</v>
      </c>
      <c r="J78" s="73">
        <f t="shared" si="7"/>
        <v>204.61258663197103</v>
      </c>
      <c r="K78" s="73">
        <f>MAX(0,(J78-Constantes!$D$13)*(1-EXP(-Constantes!$D$23)))</f>
        <v>1.076621528355723</v>
      </c>
      <c r="L78" s="73">
        <f t="shared" si="8"/>
        <v>1.346447679873344</v>
      </c>
      <c r="M78" s="73">
        <f>0.0526*F78*Observaciones!$F77^1.218</f>
        <v>0</v>
      </c>
      <c r="N78" s="73">
        <f>M78*Constantes!$D$40</f>
        <v>0</v>
      </c>
      <c r="O78" s="73">
        <f t="shared" si="9"/>
        <v>0</v>
      </c>
      <c r="P78" s="15"/>
      <c r="Q78" s="117">
        <v>72</v>
      </c>
      <c r="R78" s="145">
        <f>ETo!$I77*((1-Constantes!$E$19)*ETo!$K77+ETo!$L77)</f>
        <v>1.9099275911603317</v>
      </c>
      <c r="S78" s="118">
        <f>MIN(R78*Constantes!$E$17,0.8*(V77+Observaciones!$F77-T78-U78-Constantes!$D$14))</f>
        <v>1.1979078055803647</v>
      </c>
      <c r="T78" s="118">
        <f>IF(Observaciones!$F77&gt;0.05*Constantes!$E$18,((Observaciones!$F77-0.05*Constantes!$E$18)^2)/(Observaciones!$F77+0.95*Constantes!$E$18),0)</f>
        <v>0</v>
      </c>
      <c r="U78" s="118">
        <f>MAX(0,V77+Observaciones!$F77-T78-Constantes!$D$13)</f>
        <v>0</v>
      </c>
      <c r="V78" s="118">
        <f>V77+Observaciones!$F77-T78-S78-U78-W77</f>
        <v>45.833055661023756</v>
      </c>
      <c r="W78" s="118">
        <f>MAX(0,(V78-Constantes!$D$14)*(1-EXP(-Constantes!$D$22)))</f>
        <v>0.26960571420830898</v>
      </c>
      <c r="X78" s="116">
        <f>X77+(Entradas!$E$23*U78-Y77)/(800*Entradas!$D$46)</f>
        <v>0</v>
      </c>
      <c r="Y78" s="116">
        <f>8000*Entradas!$D$47*X78/Constantes!$E$34</f>
        <v>0</v>
      </c>
      <c r="Z78" s="116">
        <f>T78*Escenarios!$E$10/Escenarios!$E$9</f>
        <v>0</v>
      </c>
      <c r="AA78" s="116">
        <f>Y78*Escenarios!$E$10/Escenarios!$E$9</f>
        <v>0</v>
      </c>
      <c r="AB78" s="116">
        <f>Observaciones!$I77</f>
        <v>0</v>
      </c>
      <c r="AC78" s="116">
        <f>MAX(0,Constantes!$E$29/((AH77+Z78+AA78+AB78+Observaciones!$F77)^2)+Entradas!$E$17)</f>
        <v>2.8533671443761039</v>
      </c>
      <c r="AD78" s="145">
        <f>IF(ETo!$D77&gt;0,ETo!$I77*((1-Entradas!$E$21)*ETo!$K77+ETo!$L77),0)</f>
        <v>1.8231677051245037</v>
      </c>
      <c r="AE78" s="116">
        <f>MIN(AD78*1,0.8*(AH77+Z78+AA78+AB78+Observaciones!$F77-AC78-Constantes!$E$28))</f>
        <v>1.8231677051245037</v>
      </c>
      <c r="AF78" s="116">
        <f>Observaciones!$J77</f>
        <v>0</v>
      </c>
      <c r="AG78" s="116">
        <f>MAX(0,AH77+Z78+AA78+AB78+Observaciones!$F77-AC78-AE78-AF78-Constantes!$E$26)</f>
        <v>0</v>
      </c>
      <c r="AH78" s="116">
        <f>AH77+Z78+AA78+AB78+Observaciones!$F77-AC78-AE78-AF78-AG78</f>
        <v>259.93017164594039</v>
      </c>
      <c r="AI78" s="116">
        <f>(Escenarios!$E$10*S78+Escenarios!$E$9*AE78)/(Escenarios!$E$11)</f>
        <v>1.2604337955347784</v>
      </c>
      <c r="AJ78" s="116">
        <f>(Escenarios!$E$9*AG78)/(Escenarios!$E$11)</f>
        <v>0</v>
      </c>
      <c r="AK78" s="116">
        <f>(Escenarios!$E$10*U78+Escenarios!$E$9*AC78)/(Escenarios!$E$11)</f>
        <v>0.28533671443761038</v>
      </c>
      <c r="AL78" s="118">
        <f t="shared" si="10"/>
        <v>202.96820875179728</v>
      </c>
      <c r="AM78" s="118">
        <f>MAX(0,(AL78-Constantes!$D$13)*(1-EXP(-Constantes!$D$23)))</f>
        <v>1.0652629806451857</v>
      </c>
      <c r="AN78" s="118">
        <f>AJ78+W78*Escenarios!$E$10/Escenarios!$E$11+AM78</f>
        <v>1.3079081234326637</v>
      </c>
      <c r="AO78" s="118">
        <f>0.0526*AJ78*Observaciones!$F77^1.218</f>
        <v>0</v>
      </c>
      <c r="AP78" s="118">
        <f>AO78*Constantes!$E$40</f>
        <v>0</v>
      </c>
      <c r="AQ78" s="118">
        <f t="shared" si="11"/>
        <v>0</v>
      </c>
      <c r="AR78" s="15"/>
      <c r="AS78" s="72">
        <v>72</v>
      </c>
      <c r="AT78" s="145">
        <f>ETo!$I77*((1-Constantes!$F$19)*ETo!$K77+ETo!$L77)</f>
        <v>1.904505098283092</v>
      </c>
      <c r="AU78" s="118">
        <f>MIN(AT78*Constantes!$F$17,0.8*(AX77+Observaciones!$F77-AV78-AW78-Constantes!$D$14))</f>
        <v>1.1772133283618533</v>
      </c>
      <c r="AV78" s="118">
        <f>IF(Observaciones!$F77&gt;0.05*Constantes!$F$18,((Observaciones!$F77-0.05*Constantes!$F$18)^2)/(Observaciones!$F77+0.95*Constantes!$F$18),0)</f>
        <v>0</v>
      </c>
      <c r="AW78" s="118">
        <f>MAX(0,AX77+Observaciones!$F77-AV78-Constantes!$D$13)</f>
        <v>0</v>
      </c>
      <c r="AX78" s="118">
        <f>AX77+Observaciones!$F77-AV78-AU78-AW78-AY77</f>
        <v>45.872882068149941</v>
      </c>
      <c r="AY78" s="118">
        <f>MAX(0,(AX78-Constantes!$D$14)*(1-EXP(-Constantes!$D$22)))</f>
        <v>0.27015401612418299</v>
      </c>
      <c r="AZ78" s="116">
        <f>AZ77+(Entradas!$F$23*AW78-BA77)/(800*Entradas!$D$46)</f>
        <v>0</v>
      </c>
      <c r="BA78" s="116">
        <f>8000*Entradas!$D$47*AZ78/Constantes!$F$34</f>
        <v>0</v>
      </c>
      <c r="BB78" s="116">
        <f>AV78*Escenarios!$F$10/Escenarios!$F$9</f>
        <v>0</v>
      </c>
      <c r="BC78" s="116">
        <f>BA78*Escenarios!$F$10/Escenarios!$F$9</f>
        <v>0</v>
      </c>
      <c r="BD78" s="116">
        <f>Observaciones!$I77</f>
        <v>0</v>
      </c>
      <c r="BE78" s="116">
        <f>MAX(0,Constantes!$F$29/((BJ77+BB78+BC78+BD78+Observaciones!$F77)^2)+Entradas!$F$17)</f>
        <v>2.6842315637528484</v>
      </c>
      <c r="BF78" s="145">
        <f>IF(ETo!$D77&gt;0,ETo!$I77*((1-Entradas!$F$21)*ETo!$K77+ETo!$L77),0)</f>
        <v>1.8231677051245037</v>
      </c>
      <c r="BG78" s="116">
        <f>MIN(BF78*1,0.8*(BJ77+BB78+BC78+BD78+Observaciones!$F77-BE78-Constantes!$F$28))</f>
        <v>1.8231677051245037</v>
      </c>
      <c r="BH78" s="116">
        <f>Observaciones!$J77</f>
        <v>0</v>
      </c>
      <c r="BI78" s="116">
        <f>MAX(0,BJ77+BB78+BC78+BD78+Observaciones!$F77-BE78-BG78-BH78-Constantes!$F$26)</f>
        <v>0</v>
      </c>
      <c r="BJ78" s="116">
        <f>BJ77+BB78+BC78+BD78+Observaciones!$F77-BE78-BG78-BH78-BI78</f>
        <v>175.8077165838416</v>
      </c>
      <c r="BK78" s="116">
        <f>(Escenarios!$F$10*AU78+Escenarios!$F$9*BG78)/(Escenarios!$F$11)</f>
        <v>1.3064042037143833</v>
      </c>
      <c r="BL78" s="116">
        <f>(Escenarios!$F$9*BI78)/(Escenarios!$F$11)</f>
        <v>0</v>
      </c>
      <c r="BM78" s="116">
        <f>(Escenarios!$F$10*AW78+Escenarios!$F$9*BE78)/(Escenarios!$F$11)</f>
        <v>0.53684631275056971</v>
      </c>
      <c r="BN78" s="118">
        <f t="shared" si="12"/>
        <v>199.35656054555463</v>
      </c>
      <c r="BO78" s="118">
        <f>MAX(0,(BN78-Constantes!$D$13)*(1-EXP(-Constantes!$D$23)))</f>
        <v>1.0403155041807435</v>
      </c>
      <c r="BP78" s="118">
        <f>BL78+AY78*Escenarios!$F$10/Escenarios!$F$11+BO78</f>
        <v>1.2564387170800899</v>
      </c>
      <c r="BQ78" s="118">
        <f>0.0526*BL78*Observaciones!$F77^1.218</f>
        <v>0</v>
      </c>
      <c r="BR78" s="118">
        <f>BQ78*Constantes!$F$40</f>
        <v>0</v>
      </c>
      <c r="BS78" s="118">
        <f t="shared" si="13"/>
        <v>0</v>
      </c>
      <c r="BT78" s="15"/>
      <c r="BU78" s="72">
        <v>72</v>
      </c>
      <c r="BV78" s="73">
        <f>0.0526*Observaciones!$F77^2.218</f>
        <v>0</v>
      </c>
      <c r="BW78" s="73">
        <f>IF(Observaciones!$F77&gt;0.05*$CA$7,((Observaciones!$F77-0.05*$CA$7)^2)/(Observaciones!$F77+0.95*$CA$7),0)</f>
        <v>0</v>
      </c>
      <c r="BX78" s="73">
        <f>0.0526*BW78*Observaciones!$F77^1.218</f>
        <v>0</v>
      </c>
      <c r="BY78" s="27"/>
      <c r="BZ78" s="27"/>
      <c r="CA78" s="101"/>
      <c r="CB78" s="36"/>
    </row>
    <row r="79" spans="2:80" s="2" customFormat="1" ht="14.5" x14ac:dyDescent="0.35">
      <c r="B79" s="35"/>
      <c r="C79" s="72">
        <v>73</v>
      </c>
      <c r="D79" s="145">
        <f>ETo!$I78*((1-Constantes!$D$19)*ETo!$K78+ETo!$L78)</f>
        <v>1.8869453366182174</v>
      </c>
      <c r="E79" s="73">
        <f>MIN(D79*Constantes!$D$17,0.8*(H78+Observaciones!$F78-F79-G79-Constantes!$D$14))</f>
        <v>1.1766097065359928</v>
      </c>
      <c r="F79" s="73">
        <f>IF(Observaciones!$F78&gt;0.05*Constantes!$D$18,((Observaciones!$F78-0.05*Constantes!$D$18)^2)/(Observaciones!$F78+0.95*Constantes!$D$18),0)</f>
        <v>0</v>
      </c>
      <c r="G79" s="73">
        <f>MAX(0,H78+Observaciones!$F78-F79-Constantes!$D$13)</f>
        <v>0</v>
      </c>
      <c r="H79" s="73">
        <f>H78+Observaciones!$F78-F79-E79-G79-I78</f>
        <v>44.402631466931716</v>
      </c>
      <c r="I79" s="73">
        <f>MAX(0,(H79-Constantes!$D$14)*(1-EXP(-Constantes!$D$22)))</f>
        <v>0.24991264162839535</v>
      </c>
      <c r="J79" s="73">
        <f t="shared" si="7"/>
        <v>203.5359651036153</v>
      </c>
      <c r="K79" s="73">
        <f>MAX(0,(J79-Constantes!$D$13)*(1-EXP(-Constantes!$D$23)))</f>
        <v>1.0691847602360205</v>
      </c>
      <c r="L79" s="73">
        <f t="shared" si="8"/>
        <v>1.3190974018644159</v>
      </c>
      <c r="M79" s="73">
        <f>0.0526*F79*Observaciones!$F78^1.218</f>
        <v>0</v>
      </c>
      <c r="N79" s="73">
        <f>M79*Constantes!$D$40</f>
        <v>0</v>
      </c>
      <c r="O79" s="73">
        <f t="shared" si="9"/>
        <v>0</v>
      </c>
      <c r="P79" s="15"/>
      <c r="Q79" s="117">
        <v>73</v>
      </c>
      <c r="R79" s="145">
        <f>ETo!$I78*((1-Constantes!$E$19)*ETo!$K78+ETo!$L78)</f>
        <v>1.8890923668430613</v>
      </c>
      <c r="S79" s="118">
        <f>MIN(R79*Constantes!$E$17,0.8*(V78+Observaciones!$F78-T79-U79-Constantes!$D$14))</f>
        <v>1.1848399395752913</v>
      </c>
      <c r="T79" s="118">
        <f>IF(Observaciones!$F78&gt;0.05*Constantes!$E$18,((Observaciones!$F78-0.05*Constantes!$E$18)^2)/(Observaciones!$F78+0.95*Constantes!$E$18),0)</f>
        <v>0</v>
      </c>
      <c r="U79" s="118">
        <f>MAX(0,V78+Observaciones!$F78-T79-Constantes!$D$13)</f>
        <v>0</v>
      </c>
      <c r="V79" s="118">
        <f>V78+Observaciones!$F78-T79-S79-U79-W78</f>
        <v>44.378610007240155</v>
      </c>
      <c r="W79" s="118">
        <f>MAX(0,(V79-Constantes!$D$14)*(1-EXP(-Constantes!$D$22)))</f>
        <v>0.24958193109432078</v>
      </c>
      <c r="X79" s="116">
        <f>X78+(Entradas!$E$23*U79-Y78)/(800*Entradas!$D$46)</f>
        <v>0</v>
      </c>
      <c r="Y79" s="116">
        <f>8000*Entradas!$D$47*X79/Constantes!$E$34</f>
        <v>0</v>
      </c>
      <c r="Z79" s="116">
        <f>T79*Escenarios!$E$10/Escenarios!$E$9</f>
        <v>0</v>
      </c>
      <c r="AA79" s="116">
        <f>Y79*Escenarios!$E$10/Escenarios!$E$9</f>
        <v>0</v>
      </c>
      <c r="AB79" s="116">
        <f>Observaciones!$I78</f>
        <v>0</v>
      </c>
      <c r="AC79" s="116">
        <f>MAX(0,Constantes!$E$29/((AH78+Z79+AA79+AB79+Observaciones!$F78)^2)+Entradas!$E$17)</f>
        <v>2.8480433888064387</v>
      </c>
      <c r="AD79" s="145">
        <f>IF(ETo!$D78&gt;0,ETo!$I78*((1-Entradas!$E$21)*ETo!$K78+ETo!$L78),0)</f>
        <v>1.8032111578493004</v>
      </c>
      <c r="AE79" s="116">
        <f>MIN(AD79*1,0.8*(AH78+Z79+AA79+AB79+Observaciones!$F78-AC79-Constantes!$E$28))</f>
        <v>1.8032111578493004</v>
      </c>
      <c r="AF79" s="116">
        <f>Observaciones!$J78</f>
        <v>0</v>
      </c>
      <c r="AG79" s="116">
        <f>MAX(0,AH78+Z79+AA79+AB79+Observaciones!$F78-AC79-AE79-AF79-Constantes!$E$26)</f>
        <v>0</v>
      </c>
      <c r="AH79" s="116">
        <f>AH78+Z79+AA79+AB79+Observaciones!$F78-AC79-AE79-AF79-AG79</f>
        <v>255.27891709928466</v>
      </c>
      <c r="AI79" s="116">
        <f>(Escenarios!$E$10*S79+Escenarios!$E$9*AE79)/(Escenarios!$E$11)</f>
        <v>1.2466770614026921</v>
      </c>
      <c r="AJ79" s="116">
        <f>(Escenarios!$E$9*AG79)/(Escenarios!$E$11)</f>
        <v>0</v>
      </c>
      <c r="AK79" s="116">
        <f>(Escenarios!$E$10*U79+Escenarios!$E$9*AC79)/(Escenarios!$E$11)</f>
        <v>0.28480433888064388</v>
      </c>
      <c r="AL79" s="118">
        <f t="shared" si="10"/>
        <v>202.18775011003274</v>
      </c>
      <c r="AM79" s="118">
        <f>MAX(0,(AL79-Constantes!$D$13)*(1-EXP(-Constantes!$D$23)))</f>
        <v>1.0598719590159924</v>
      </c>
      <c r="AN79" s="118">
        <f>AJ79+W79*Escenarios!$E$10/Escenarios!$E$11+AM79</f>
        <v>1.2844956970008812</v>
      </c>
      <c r="AO79" s="118">
        <f>0.0526*AJ79*Observaciones!$F78^1.218</f>
        <v>0</v>
      </c>
      <c r="AP79" s="118">
        <f>AO79*Constantes!$E$40</f>
        <v>0</v>
      </c>
      <c r="AQ79" s="118">
        <f t="shared" si="11"/>
        <v>0</v>
      </c>
      <c r="AR79" s="15"/>
      <c r="AS79" s="72">
        <v>73</v>
      </c>
      <c r="AT79" s="145">
        <f>ETo!$I78*((1-Constantes!$F$19)*ETo!$K78+ETo!$L78)</f>
        <v>1.8837247912809514</v>
      </c>
      <c r="AU79" s="118">
        <f>MIN(AT79*Constantes!$F$17,0.8*(AX78+Observaciones!$F78-AV79-AW79-Constantes!$D$14))</f>
        <v>1.1643685980471778</v>
      </c>
      <c r="AV79" s="118">
        <f>IF(Observaciones!$F78&gt;0.05*Constantes!$F$18,((Observaciones!$F78-0.05*Constantes!$F$18)^2)/(Observaciones!$F78+0.95*Constantes!$F$18),0)</f>
        <v>0</v>
      </c>
      <c r="AW79" s="118">
        <f>MAX(0,AX78+Observaciones!$F78-AV79-Constantes!$D$13)</f>
        <v>0</v>
      </c>
      <c r="AX79" s="118">
        <f>AX78+Observaciones!$F78-AV79-AU79-AW79-AY78</f>
        <v>44.438359453978585</v>
      </c>
      <c r="AY79" s="118">
        <f>MAX(0,(AX79-Constantes!$D$14)*(1-EXP(-Constantes!$D$22)))</f>
        <v>0.25040451938392705</v>
      </c>
      <c r="AZ79" s="116">
        <f>AZ78+(Entradas!$F$23*AW79-BA78)/(800*Entradas!$D$46)</f>
        <v>0</v>
      </c>
      <c r="BA79" s="116">
        <f>8000*Entradas!$D$47*AZ79/Constantes!$F$34</f>
        <v>0</v>
      </c>
      <c r="BB79" s="116">
        <f>AV79*Escenarios!$F$10/Escenarios!$F$9</f>
        <v>0</v>
      </c>
      <c r="BC79" s="116">
        <f>BA79*Escenarios!$F$10/Escenarios!$F$9</f>
        <v>0</v>
      </c>
      <c r="BD79" s="116">
        <f>Observaciones!$I78</f>
        <v>0</v>
      </c>
      <c r="BE79" s="116">
        <f>MAX(0,Constantes!$F$29/((BJ78+BB79+BC79+BD79+Observaciones!$F78)^2)+Entradas!$F$17)</f>
        <v>2.6678325134275558</v>
      </c>
      <c r="BF79" s="145">
        <f>IF(ETo!$D78&gt;0,ETo!$I78*((1-Entradas!$F$21)*ETo!$K78+ETo!$L78),0)</f>
        <v>1.8032111578493004</v>
      </c>
      <c r="BG79" s="116">
        <f>MIN(BF79*1,0.8*(BJ78+BB79+BC79+BD79+Observaciones!$F78-BE79-Constantes!$F$28))</f>
        <v>1.8032111578493004</v>
      </c>
      <c r="BH79" s="116">
        <f>Observaciones!$J78</f>
        <v>0</v>
      </c>
      <c r="BI79" s="116">
        <f>MAX(0,BJ78+BB79+BC79+BD79+Observaciones!$F78-BE79-BG79-BH79-Constantes!$F$26)</f>
        <v>0</v>
      </c>
      <c r="BJ79" s="116">
        <f>BJ78+BB79+BC79+BD79+Observaciones!$F78-BE79-BG79-BH79-BI79</f>
        <v>171.33667291256475</v>
      </c>
      <c r="BK79" s="116">
        <f>(Escenarios!$F$10*AU79+Escenarios!$F$9*BG79)/(Escenarios!$F$11)</f>
        <v>1.2921371100076025</v>
      </c>
      <c r="BL79" s="116">
        <f>(Escenarios!$F$9*BI79)/(Escenarios!$F$11)</f>
        <v>0</v>
      </c>
      <c r="BM79" s="116">
        <f>(Escenarios!$F$10*AW79+Escenarios!$F$9*BE79)/(Escenarios!$F$11)</f>
        <v>0.53356650268551109</v>
      </c>
      <c r="BN79" s="118">
        <f t="shared" si="12"/>
        <v>198.84981154405941</v>
      </c>
      <c r="BO79" s="118">
        <f>MAX(0,(BN79-Constantes!$D$13)*(1-EXP(-Constantes!$D$23)))</f>
        <v>1.0368151331406379</v>
      </c>
      <c r="BP79" s="118">
        <f>BL79+AY79*Escenarios!$F$10/Escenarios!$F$11+BO79</f>
        <v>1.2371387486477796</v>
      </c>
      <c r="BQ79" s="118">
        <f>0.0526*BL79*Observaciones!$F78^1.218</f>
        <v>0</v>
      </c>
      <c r="BR79" s="118">
        <f>BQ79*Constantes!$F$40</f>
        <v>0</v>
      </c>
      <c r="BS79" s="118">
        <f t="shared" si="13"/>
        <v>0</v>
      </c>
      <c r="BT79" s="15"/>
      <c r="BU79" s="72">
        <v>73</v>
      </c>
      <c r="BV79" s="73">
        <f>0.0526*Observaciones!$F78^2.218</f>
        <v>0</v>
      </c>
      <c r="BW79" s="73">
        <f>IF(Observaciones!$F78&gt;0.05*$CA$7,((Observaciones!$F78-0.05*$CA$7)^2)/(Observaciones!$F78+0.95*$CA$7),0)</f>
        <v>0</v>
      </c>
      <c r="BX79" s="73">
        <f>0.0526*BW79*Observaciones!$F78^1.218</f>
        <v>0</v>
      </c>
      <c r="BY79" s="27"/>
      <c r="BZ79" s="27"/>
      <c r="CA79" s="101"/>
      <c r="CB79" s="36"/>
    </row>
    <row r="80" spans="2:80" s="2" customFormat="1" ht="14.5" x14ac:dyDescent="0.35">
      <c r="B80" s="35"/>
      <c r="C80" s="72">
        <v>74</v>
      </c>
      <c r="D80" s="145">
        <f>ETo!$I79*((1-Constantes!$D$19)*ETo!$K79+ETo!$L79)</f>
        <v>1.9058078027825267</v>
      </c>
      <c r="E80" s="73">
        <f>MIN(D80*Constantes!$D$17,0.8*(H79+Observaciones!$F79-F80-G80-Constantes!$D$14))</f>
        <v>1.1883714467133255</v>
      </c>
      <c r="F80" s="73">
        <f>IF(Observaciones!$F79&gt;0.05*Constantes!$D$18,((Observaciones!$F79-0.05*Constantes!$D$18)^2)/(Observaciones!$F79+0.95*Constantes!$D$18),0)</f>
        <v>0</v>
      </c>
      <c r="G80" s="73">
        <f>MAX(0,H79+Observaciones!$F79-F80-Constantes!$D$13)</f>
        <v>0</v>
      </c>
      <c r="H80" s="73">
        <f>H79+Observaciones!$F79-F80-E80-G80-I79</f>
        <v>42.964347378589991</v>
      </c>
      <c r="I80" s="73">
        <f>MAX(0,(H80-Constantes!$D$14)*(1-EXP(-Constantes!$D$22)))</f>
        <v>0.23011135956169537</v>
      </c>
      <c r="J80" s="73">
        <f t="shared" si="7"/>
        <v>202.46678034337927</v>
      </c>
      <c r="K80" s="73">
        <f>MAX(0,(J80-Constantes!$D$13)*(1-EXP(-Constantes!$D$23)))</f>
        <v>1.0617993616260384</v>
      </c>
      <c r="L80" s="73">
        <f t="shared" si="8"/>
        <v>1.2919107211877336</v>
      </c>
      <c r="M80" s="73">
        <f>0.0526*F80*Observaciones!$F79^1.218</f>
        <v>0</v>
      </c>
      <c r="N80" s="73">
        <f>M80*Constantes!$D$40</f>
        <v>0</v>
      </c>
      <c r="O80" s="73">
        <f t="shared" si="9"/>
        <v>0</v>
      </c>
      <c r="P80" s="15"/>
      <c r="Q80" s="117">
        <v>74</v>
      </c>
      <c r="R80" s="145">
        <f>ETo!$I79*((1-Constantes!$E$19)*ETo!$K79+ETo!$L79)</f>
        <v>1.9079786265234497</v>
      </c>
      <c r="S80" s="118">
        <f>MIN(R80*Constantes!$E$17,0.8*(V79+Observaciones!$F79-T80-U80-Constantes!$D$14))</f>
        <v>1.196685413714764</v>
      </c>
      <c r="T80" s="118">
        <f>IF(Observaciones!$F79&gt;0.05*Constantes!$E$18,((Observaciones!$F79-0.05*Constantes!$E$18)^2)/(Observaciones!$F79+0.95*Constantes!$E$18),0)</f>
        <v>0</v>
      </c>
      <c r="U80" s="118">
        <f>MAX(0,V79+Observaciones!$F79-T80-Constantes!$D$13)</f>
        <v>0</v>
      </c>
      <c r="V80" s="118">
        <f>V79+Observaciones!$F79-T80-S80-U80-W79</f>
        <v>42.932342662431076</v>
      </c>
      <c r="W80" s="118">
        <f>MAX(0,(V80-Constantes!$D$14)*(1-EXP(-Constantes!$D$22)))</f>
        <v>0.22967074117672942</v>
      </c>
      <c r="X80" s="116">
        <f>X79+(Entradas!$E$23*U80-Y79)/(800*Entradas!$D$46)</f>
        <v>0</v>
      </c>
      <c r="Y80" s="116">
        <f>8000*Entradas!$D$47*X80/Constantes!$E$34</f>
        <v>0</v>
      </c>
      <c r="Z80" s="116">
        <f>T80*Escenarios!$E$10/Escenarios!$E$9</f>
        <v>0</v>
      </c>
      <c r="AA80" s="116">
        <f>Y80*Escenarios!$E$10/Escenarios!$E$9</f>
        <v>0</v>
      </c>
      <c r="AB80" s="116">
        <f>Observaciones!$I79</f>
        <v>0</v>
      </c>
      <c r="AC80" s="116">
        <f>MAX(0,Constantes!$E$29/((AH79+Z80+AA80+AB80+Observaciones!$F79)^2)+Entradas!$E$17)</f>
        <v>2.8424555570018533</v>
      </c>
      <c r="AD80" s="145">
        <f>IF(ETo!$D79&gt;0,ETo!$I79*((1-Entradas!$E$21)*ETo!$K79+ETo!$L79),0)</f>
        <v>1.8211456768865131</v>
      </c>
      <c r="AE80" s="116">
        <f>MIN(AD80*1,0.8*(AH79+Z80+AA80+AB80+Observaciones!$F79-AC80-Constantes!$E$28))</f>
        <v>1.8211456768865131</v>
      </c>
      <c r="AF80" s="116">
        <f>Observaciones!$J79</f>
        <v>0</v>
      </c>
      <c r="AG80" s="116">
        <f>MAX(0,AH79+Z80+AA80+AB80+Observaciones!$F79-AC80-AE80-AF80-Constantes!$E$26)</f>
        <v>0</v>
      </c>
      <c r="AH80" s="116">
        <f>AH79+Z80+AA80+AB80+Observaciones!$F79-AC80-AE80-AF80-AG80</f>
        <v>250.6153158653963</v>
      </c>
      <c r="AI80" s="116">
        <f>(Escenarios!$E$10*S80+Escenarios!$E$9*AE80)/(Escenarios!$E$11)</f>
        <v>1.2591314400319389</v>
      </c>
      <c r="AJ80" s="116">
        <f>(Escenarios!$E$9*AG80)/(Escenarios!$E$11)</f>
        <v>0</v>
      </c>
      <c r="AK80" s="116">
        <f>(Escenarios!$E$10*U80+Escenarios!$E$9*AC80)/(Escenarios!$E$11)</f>
        <v>0.28424555570018534</v>
      </c>
      <c r="AL80" s="118">
        <f t="shared" si="10"/>
        <v>201.41212370671693</v>
      </c>
      <c r="AM80" s="118">
        <f>MAX(0,(AL80-Constantes!$D$13)*(1-EXP(-Constantes!$D$23)))</f>
        <v>1.0545143160959329</v>
      </c>
      <c r="AN80" s="118">
        <f>AJ80+W80*Escenarios!$E$10/Escenarios!$E$11+AM80</f>
        <v>1.2612179831549895</v>
      </c>
      <c r="AO80" s="118">
        <f>0.0526*AJ80*Observaciones!$F79^1.218</f>
        <v>0</v>
      </c>
      <c r="AP80" s="118">
        <f>AO80*Constantes!$E$40</f>
        <v>0</v>
      </c>
      <c r="AQ80" s="118">
        <f t="shared" si="11"/>
        <v>0</v>
      </c>
      <c r="AR80" s="15"/>
      <c r="AS80" s="72">
        <v>74</v>
      </c>
      <c r="AT80" s="145">
        <f>ETo!$I79*((1-Constantes!$F$19)*ETo!$K79+ETo!$L79)</f>
        <v>1.9025515671711415</v>
      </c>
      <c r="AU80" s="118">
        <f>MIN(AT80*Constantes!$F$17,0.8*(AX79+Observaciones!$F79-AV80-AW80-Constantes!$D$14))</f>
        <v>1.1760058110575253</v>
      </c>
      <c r="AV80" s="118">
        <f>IF(Observaciones!$F79&gt;0.05*Constantes!$F$18,((Observaciones!$F79-0.05*Constantes!$F$18)^2)/(Observaciones!$F79+0.95*Constantes!$F$18),0)</f>
        <v>0</v>
      </c>
      <c r="AW80" s="118">
        <f>MAX(0,AX79+Observaciones!$F79-AV80-Constantes!$D$13)</f>
        <v>0</v>
      </c>
      <c r="AX80" s="118">
        <f>AX79+Observaciones!$F79-AV80-AU80-AW80-AY79</f>
        <v>43.011949123537129</v>
      </c>
      <c r="AY80" s="118">
        <f>MAX(0,(AX80-Constantes!$D$14)*(1-EXP(-Constantes!$D$22)))</f>
        <v>0.23076670685101436</v>
      </c>
      <c r="AZ80" s="116">
        <f>AZ79+(Entradas!$F$23*AW80-BA79)/(800*Entradas!$D$46)</f>
        <v>0</v>
      </c>
      <c r="BA80" s="116">
        <f>8000*Entradas!$D$47*AZ80/Constantes!$F$34</f>
        <v>0</v>
      </c>
      <c r="BB80" s="116">
        <f>AV80*Escenarios!$F$10/Escenarios!$F$9</f>
        <v>0</v>
      </c>
      <c r="BC80" s="116">
        <f>BA80*Escenarios!$F$10/Escenarios!$F$9</f>
        <v>0</v>
      </c>
      <c r="BD80" s="116">
        <f>Observaciones!$I79</f>
        <v>0</v>
      </c>
      <c r="BE80" s="116">
        <f>MAX(0,Constantes!$F$29/((BJ79+BB80+BC80+BD80+Observaciones!$F79)^2)+Entradas!$F$17)</f>
        <v>2.6502704506937422</v>
      </c>
      <c r="BF80" s="145">
        <f>IF(ETo!$D79&gt;0,ETo!$I79*((1-Entradas!$F$21)*ETo!$K79+ETo!$L79),0)</f>
        <v>1.8211456768865131</v>
      </c>
      <c r="BG80" s="116">
        <f>MIN(BF80*1,0.8*(BJ79+BB80+BC80+BD80+Observaciones!$F79-BE80-Constantes!$F$28))</f>
        <v>1.8211456768865131</v>
      </c>
      <c r="BH80" s="116">
        <f>Observaciones!$J79</f>
        <v>0</v>
      </c>
      <c r="BI80" s="116">
        <f>MAX(0,BJ79+BB80+BC80+BD80+Observaciones!$F79-BE80-BG80-BH80-Constantes!$F$26)</f>
        <v>0</v>
      </c>
      <c r="BJ80" s="116">
        <f>BJ79+BB80+BC80+BD80+Observaciones!$F79-BE80-BG80-BH80-BI80</f>
        <v>166.8652567849845</v>
      </c>
      <c r="BK80" s="116">
        <f>(Escenarios!$F$10*AU80+Escenarios!$F$9*BG80)/(Escenarios!$F$11)</f>
        <v>1.3050337842233228</v>
      </c>
      <c r="BL80" s="116">
        <f>(Escenarios!$F$9*BI80)/(Escenarios!$F$11)</f>
        <v>0</v>
      </c>
      <c r="BM80" s="116">
        <f>(Escenarios!$F$10*AW80+Escenarios!$F$9*BE80)/(Escenarios!$F$11)</f>
        <v>0.53005409013874849</v>
      </c>
      <c r="BN80" s="118">
        <f t="shared" si="12"/>
        <v>198.34305050105752</v>
      </c>
      <c r="BO80" s="118">
        <f>MAX(0,(BN80-Constantes!$D$13)*(1-EXP(-Constantes!$D$23)))</f>
        <v>1.0333146789237697</v>
      </c>
      <c r="BP80" s="118">
        <f>BL80+AY80*Escenarios!$F$10/Escenarios!$F$11+BO80</f>
        <v>1.2179280444045812</v>
      </c>
      <c r="BQ80" s="118">
        <f>0.0526*BL80*Observaciones!$F79^1.218</f>
        <v>0</v>
      </c>
      <c r="BR80" s="118">
        <f>BQ80*Constantes!$F$40</f>
        <v>0</v>
      </c>
      <c r="BS80" s="118">
        <f t="shared" si="13"/>
        <v>0</v>
      </c>
      <c r="BT80" s="15"/>
      <c r="BU80" s="72">
        <v>74</v>
      </c>
      <c r="BV80" s="73">
        <f>0.0526*Observaciones!$F79^2.218</f>
        <v>0</v>
      </c>
      <c r="BW80" s="73">
        <f>IF(Observaciones!$F79&gt;0.05*$CA$7,((Observaciones!$F79-0.05*$CA$7)^2)/(Observaciones!$F79+0.95*$CA$7),0)</f>
        <v>0</v>
      </c>
      <c r="BX80" s="73">
        <f>0.0526*BW80*Observaciones!$F79^1.218</f>
        <v>0</v>
      </c>
      <c r="BY80" s="27"/>
      <c r="BZ80" s="27"/>
      <c r="CA80" s="101"/>
      <c r="CB80" s="36"/>
    </row>
    <row r="81" spans="2:80" s="2" customFormat="1" ht="14.5" x14ac:dyDescent="0.35">
      <c r="B81" s="35"/>
      <c r="C81" s="72">
        <v>75</v>
      </c>
      <c r="D81" s="145">
        <f>ETo!$I80*((1-Constantes!$D$19)*ETo!$K80+ETo!$L80)</f>
        <v>1.8402723686396567</v>
      </c>
      <c r="E81" s="73">
        <f>MIN(D81*Constantes!$D$17,0.8*(H80+Observaciones!$F80-F81-G81-Constantes!$D$14))</f>
        <v>1.1475066551170057</v>
      </c>
      <c r="F81" s="73">
        <f>IF(Observaciones!$F80&gt;0.05*Constantes!$D$18,((Observaciones!$F80-0.05*Constantes!$D$18)^2)/(Observaciones!$F80+0.95*Constantes!$D$18),0)</f>
        <v>0</v>
      </c>
      <c r="G81" s="73">
        <f>MAX(0,H80+Observaciones!$F80-F81-Constantes!$D$13)</f>
        <v>0</v>
      </c>
      <c r="H81" s="73">
        <f>H80+Observaciones!$F80-F81-E81-G81-I80</f>
        <v>44.086729363911289</v>
      </c>
      <c r="I81" s="73">
        <f>MAX(0,(H81-Constantes!$D$14)*(1-EXP(-Constantes!$D$22)))</f>
        <v>0.24556352402494386</v>
      </c>
      <c r="J81" s="73">
        <f t="shared" si="7"/>
        <v>201.40498098175323</v>
      </c>
      <c r="K81" s="73">
        <f>MAX(0,(J81-Constantes!$D$13)*(1-EXP(-Constantes!$D$23)))</f>
        <v>1.0544649776906543</v>
      </c>
      <c r="L81" s="73">
        <f t="shared" si="8"/>
        <v>1.3000285017155981</v>
      </c>
      <c r="M81" s="73">
        <f>0.0526*F81*Observaciones!$F80^1.218</f>
        <v>0</v>
      </c>
      <c r="N81" s="73">
        <f>M81*Constantes!$D$40</f>
        <v>0</v>
      </c>
      <c r="O81" s="73">
        <f t="shared" si="9"/>
        <v>0</v>
      </c>
      <c r="P81" s="15"/>
      <c r="Q81" s="117">
        <v>75</v>
      </c>
      <c r="R81" s="145">
        <f>ETo!$I80*((1-Constantes!$E$19)*ETo!$K80+ETo!$L80)</f>
        <v>1.8423693677575383</v>
      </c>
      <c r="S81" s="118">
        <f>MIN(R81*Constantes!$E$17,0.8*(V80+Observaciones!$F80-T81-U81-Constantes!$D$14))</f>
        <v>1.1555352446938121</v>
      </c>
      <c r="T81" s="118">
        <f>IF(Observaciones!$F80&gt;0.05*Constantes!$E$18,((Observaciones!$F80-0.05*Constantes!$E$18)^2)/(Observaciones!$F80+0.95*Constantes!$E$18),0)</f>
        <v>0</v>
      </c>
      <c r="U81" s="118">
        <f>MAX(0,V80+Observaciones!$F80-T81-Constantes!$D$13)</f>
        <v>0</v>
      </c>
      <c r="V81" s="118">
        <f>V80+Observaciones!$F80-T81-S81-U81-W80</f>
        <v>44.047136676560534</v>
      </c>
      <c r="W81" s="118">
        <f>MAX(0,(V81-Constantes!$D$14)*(1-EXP(-Constantes!$D$22)))</f>
        <v>0.24501843979828397</v>
      </c>
      <c r="X81" s="116">
        <f>X80+(Entradas!$E$23*U81-Y80)/(800*Entradas!$D$46)</f>
        <v>0</v>
      </c>
      <c r="Y81" s="116">
        <f>8000*Entradas!$D$47*X81/Constantes!$E$34</f>
        <v>0</v>
      </c>
      <c r="Z81" s="116">
        <f>T81*Escenarios!$E$10/Escenarios!$E$9</f>
        <v>0</v>
      </c>
      <c r="AA81" s="116">
        <f>Y81*Escenarios!$E$10/Escenarios!$E$9</f>
        <v>0</v>
      </c>
      <c r="AB81" s="116">
        <f>Observaciones!$I80</f>
        <v>0</v>
      </c>
      <c r="AC81" s="116">
        <f>MAX(0,Constantes!$E$29/((AH80+Z81+AA81+AB81+Observaciones!$F80)^2)+Entradas!$E$17)</f>
        <v>2.8397507014629837</v>
      </c>
      <c r="AD81" s="145">
        <f>IF(ETo!$D80&gt;0,ETo!$I80*((1-Entradas!$E$21)*ETo!$K80+ETo!$L80),0)</f>
        <v>1.7584894030422686</v>
      </c>
      <c r="AE81" s="116">
        <f>MIN(AD81*1,0.8*(AH80+Z81+AA81+AB81+Observaciones!$F80-AC81-Constantes!$E$28))</f>
        <v>1.7584894030422686</v>
      </c>
      <c r="AF81" s="116">
        <f>Observaciones!$J80</f>
        <v>0</v>
      </c>
      <c r="AG81" s="116">
        <f>MAX(0,AH80+Z81+AA81+AB81+Observaciones!$F80-AC81-AE81-AF81-Constantes!$E$26)</f>
        <v>0</v>
      </c>
      <c r="AH81" s="116">
        <f>AH80+Z81+AA81+AB81+Observaciones!$F80-AC81-AE81-AF81-AG81</f>
        <v>248.51707576089106</v>
      </c>
      <c r="AI81" s="116">
        <f>(Escenarios!$E$10*S81+Escenarios!$E$9*AE81)/(Escenarios!$E$11)</f>
        <v>1.2158306605286577</v>
      </c>
      <c r="AJ81" s="116">
        <f>(Escenarios!$E$9*AG81)/(Escenarios!$E$11)</f>
        <v>0</v>
      </c>
      <c r="AK81" s="116">
        <f>(Escenarios!$E$10*U81+Escenarios!$E$9*AC81)/(Escenarios!$E$11)</f>
        <v>0.28397507014629836</v>
      </c>
      <c r="AL81" s="118">
        <f t="shared" si="10"/>
        <v>200.64158446076729</v>
      </c>
      <c r="AM81" s="118">
        <f>MAX(0,(AL81-Constantes!$D$13)*(1-EXP(-Constantes!$D$23)))</f>
        <v>1.0491918127385929</v>
      </c>
      <c r="AN81" s="118">
        <f>AJ81+W81*Escenarios!$E$10/Escenarios!$E$11+AM81</f>
        <v>1.2697084085570485</v>
      </c>
      <c r="AO81" s="118">
        <f>0.0526*AJ81*Observaciones!$F80^1.218</f>
        <v>0</v>
      </c>
      <c r="AP81" s="118">
        <f>AO81*Constantes!$E$40</f>
        <v>0</v>
      </c>
      <c r="AQ81" s="118">
        <f t="shared" si="11"/>
        <v>0</v>
      </c>
      <c r="AR81" s="15"/>
      <c r="AS81" s="72">
        <v>75</v>
      </c>
      <c r="AT81" s="145">
        <f>ETo!$I80*((1-Constantes!$F$19)*ETo!$K80+ETo!$L80)</f>
        <v>1.837126869962834</v>
      </c>
      <c r="AU81" s="118">
        <f>MIN(AT81*Constantes!$F$17,0.8*(AX80+Observaciones!$F80-AV81-AW81-Constantes!$D$14))</f>
        <v>1.1355654753361402</v>
      </c>
      <c r="AV81" s="118">
        <f>IF(Observaciones!$F80&gt;0.05*Constantes!$F$18,((Observaciones!$F80-0.05*Constantes!$F$18)^2)/(Observaciones!$F80+0.95*Constantes!$F$18),0)</f>
        <v>0</v>
      </c>
      <c r="AW81" s="118">
        <f>MAX(0,AX80+Observaciones!$F80-AV81-Constantes!$D$13)</f>
        <v>0</v>
      </c>
      <c r="AX81" s="118">
        <f>AX80+Observaciones!$F80-AV81-AU81-AW81-AY80</f>
        <v>44.145616941349971</v>
      </c>
      <c r="AY81" s="118">
        <f>MAX(0,(AX81-Constantes!$D$14)*(1-EXP(-Constantes!$D$22)))</f>
        <v>0.24637424670521238</v>
      </c>
      <c r="AZ81" s="116">
        <f>AZ80+(Entradas!$F$23*AW81-BA80)/(800*Entradas!$D$46)</f>
        <v>0</v>
      </c>
      <c r="BA81" s="116">
        <f>8000*Entradas!$D$47*AZ81/Constantes!$F$34</f>
        <v>0</v>
      </c>
      <c r="BB81" s="116">
        <f>AV81*Escenarios!$F$10/Escenarios!$F$9</f>
        <v>0</v>
      </c>
      <c r="BC81" s="116">
        <f>BA81*Escenarios!$F$10/Escenarios!$F$9</f>
        <v>0</v>
      </c>
      <c r="BD81" s="116">
        <f>Observaciones!$I80</f>
        <v>0</v>
      </c>
      <c r="BE81" s="116">
        <f>MAX(0,Constantes!$F$29/((BJ80+BB81+BC81+BD81+Observaciones!$F80)^2)+Entradas!$F$17)</f>
        <v>2.6420813431070589</v>
      </c>
      <c r="BF81" s="145">
        <f>IF(ETo!$D80&gt;0,ETo!$I80*((1-Entradas!$F$21)*ETo!$K80+ETo!$L80),0)</f>
        <v>1.7584894030422686</v>
      </c>
      <c r="BG81" s="116">
        <f>MIN(BF81*1,0.8*(BJ80+BB81+BC81+BD81+Observaciones!$F80-BE81-Constantes!$F$28))</f>
        <v>1.7584894030422686</v>
      </c>
      <c r="BH81" s="116">
        <f>Observaciones!$J80</f>
        <v>0</v>
      </c>
      <c r="BI81" s="116">
        <f>MAX(0,BJ80+BB81+BC81+BD81+Observaciones!$F80-BE81-BG81-BH81-Constantes!$F$26)</f>
        <v>0</v>
      </c>
      <c r="BJ81" s="116">
        <f>BJ80+BB81+BC81+BD81+Observaciones!$F80-BE81-BG81-BH81-BI81</f>
        <v>164.96468603883517</v>
      </c>
      <c r="BK81" s="116">
        <f>(Escenarios!$F$10*AU81+Escenarios!$F$9*BG81)/(Escenarios!$F$11)</f>
        <v>1.2601502608773658</v>
      </c>
      <c r="BL81" s="116">
        <f>(Escenarios!$F$9*BI81)/(Escenarios!$F$11)</f>
        <v>0</v>
      </c>
      <c r="BM81" s="116">
        <f>(Escenarios!$F$10*AW81+Escenarios!$F$9*BE81)/(Escenarios!$F$11)</f>
        <v>0.52841626862141178</v>
      </c>
      <c r="BN81" s="118">
        <f t="shared" si="12"/>
        <v>197.83815209075516</v>
      </c>
      <c r="BO81" s="118">
        <f>MAX(0,(BN81-Constantes!$D$13)*(1-EXP(-Constantes!$D$23)))</f>
        <v>1.029827090850773</v>
      </c>
      <c r="BP81" s="118">
        <f>BL81+AY81*Escenarios!$F$10/Escenarios!$F$11+BO81</f>
        <v>1.2269264882149429</v>
      </c>
      <c r="BQ81" s="118">
        <f>0.0526*BL81*Observaciones!$F80^1.218</f>
        <v>0</v>
      </c>
      <c r="BR81" s="118">
        <f>BQ81*Constantes!$F$40</f>
        <v>0</v>
      </c>
      <c r="BS81" s="118">
        <f t="shared" si="13"/>
        <v>0</v>
      </c>
      <c r="BT81" s="15"/>
      <c r="BU81" s="72">
        <v>75</v>
      </c>
      <c r="BV81" s="73">
        <f>0.0526*Observaciones!$F80^2.218</f>
        <v>0.40143633905347276</v>
      </c>
      <c r="BW81" s="73">
        <f>IF(Observaciones!$F80&gt;0.05*$CA$7,((Observaciones!$F80-0.05*$CA$7)^2)/(Observaciones!$F80+0.95*$CA$7),0)</f>
        <v>1.6667444764761515E-2</v>
      </c>
      <c r="BX81" s="73">
        <f>0.0526*BW81*Observaciones!$F80^1.218</f>
        <v>2.6763672030967324E-3</v>
      </c>
      <c r="BY81" s="27"/>
      <c r="BZ81" s="27"/>
      <c r="CA81" s="101"/>
      <c r="CB81" s="36"/>
    </row>
    <row r="82" spans="2:80" s="2" customFormat="1" ht="14.5" x14ac:dyDescent="0.35">
      <c r="B82" s="35"/>
      <c r="C82" s="72">
        <v>76</v>
      </c>
      <c r="D82" s="145">
        <f>ETo!$I81*((1-Constantes!$D$19)*ETo!$K81+ETo!$L81)</f>
        <v>1.9031984373293414</v>
      </c>
      <c r="E82" s="73">
        <f>MIN(D82*Constantes!$D$17,0.8*(H81+Observaciones!$F81-F82-G82-Constantes!$D$14))</f>
        <v>1.1867443700510942</v>
      </c>
      <c r="F82" s="73">
        <f>IF(Observaciones!$F81&gt;0.05*Constantes!$D$18,((Observaciones!$F81-0.05*Constantes!$D$18)^2)/(Observaciones!$F81+0.95*Constantes!$D$18),0)</f>
        <v>0</v>
      </c>
      <c r="G82" s="73">
        <f>MAX(0,H81+Observaciones!$F81-F82-Constantes!$D$13)</f>
        <v>0</v>
      </c>
      <c r="H82" s="73">
        <f>H81+Observaciones!$F81-F82-E82-G82-I81</f>
        <v>45.054421469835248</v>
      </c>
      <c r="I82" s="73">
        <f>MAX(0,(H82-Constantes!$D$14)*(1-EXP(-Constantes!$D$22)))</f>
        <v>0.25888602720664255</v>
      </c>
      <c r="J82" s="73">
        <f t="shared" si="7"/>
        <v>200.35051600406257</v>
      </c>
      <c r="K82" s="73">
        <f>MAX(0,(J82-Constantes!$D$13)*(1-EXP(-Constantes!$D$23)))</f>
        <v>1.0471812560457703</v>
      </c>
      <c r="L82" s="73">
        <f t="shared" si="8"/>
        <v>1.3060672832524127</v>
      </c>
      <c r="M82" s="73">
        <f>0.0526*F82*Observaciones!$F81^1.218</f>
        <v>0</v>
      </c>
      <c r="N82" s="73">
        <f>M82*Constantes!$D$40</f>
        <v>0</v>
      </c>
      <c r="O82" s="73">
        <f t="shared" si="9"/>
        <v>0</v>
      </c>
      <c r="P82" s="15"/>
      <c r="Q82" s="117">
        <v>76</v>
      </c>
      <c r="R82" s="145">
        <f>ETo!$I81*((1-Constantes!$E$19)*ETo!$K81+ETo!$L81)</f>
        <v>1.9053705197569446</v>
      </c>
      <c r="S82" s="118">
        <f>MIN(R82*Constantes!$E$17,0.8*(V81+Observaciones!$F81-T82-U82-Constantes!$D$14))</f>
        <v>1.1950496074842851</v>
      </c>
      <c r="T82" s="118">
        <f>IF(Observaciones!$F81&gt;0.05*Constantes!$E$18,((Observaciones!$F81-0.05*Constantes!$E$18)^2)/(Observaciones!$F81+0.95*Constantes!$E$18),0)</f>
        <v>0</v>
      </c>
      <c r="U82" s="118">
        <f>MAX(0,V81+Observaciones!$F81-T82-Constantes!$D$13)</f>
        <v>0</v>
      </c>
      <c r="V82" s="118">
        <f>V81+Observaciones!$F81-T82-S82-U82-W81</f>
        <v>45.00706862927796</v>
      </c>
      <c r="W82" s="118">
        <f>MAX(0,(V82-Constantes!$D$14)*(1-EXP(-Constantes!$D$22)))</f>
        <v>0.25823410665761154</v>
      </c>
      <c r="X82" s="116">
        <f>X81+(Entradas!$E$23*U82-Y81)/(800*Entradas!$D$46)</f>
        <v>0</v>
      </c>
      <c r="Y82" s="116">
        <f>8000*Entradas!$D$47*X82/Constantes!$E$34</f>
        <v>0</v>
      </c>
      <c r="Z82" s="116">
        <f>T82*Escenarios!$E$10/Escenarios!$E$9</f>
        <v>0</v>
      </c>
      <c r="AA82" s="116">
        <f>Y82*Escenarios!$E$10/Escenarios!$E$9</f>
        <v>0</v>
      </c>
      <c r="AB82" s="116">
        <f>Observaciones!$I81</f>
        <v>0</v>
      </c>
      <c r="AC82" s="116">
        <f>MAX(0,Constantes!$E$29/((AH81+Z82+AA82+AB82+Observaciones!$F81)^2)+Entradas!$E$17)</f>
        <v>2.8369305705042343</v>
      </c>
      <c r="AD82" s="145">
        <f>IF(ETo!$D81&gt;0,ETo!$I81*((1-Entradas!$E$21)*ETo!$K81+ETo!$L81),0)</f>
        <v>1.8184872226528095</v>
      </c>
      <c r="AE82" s="116">
        <f>MIN(AD82*1,0.8*(AH81+Z82+AA82+AB82+Observaciones!$F81-AC82-Constantes!$E$28))</f>
        <v>1.8184872226528095</v>
      </c>
      <c r="AF82" s="116">
        <f>Observaciones!$J81</f>
        <v>0</v>
      </c>
      <c r="AG82" s="116">
        <f>MAX(0,AH81+Z82+AA82+AB82+Observaciones!$F81-AC82-AE82-AF82-Constantes!$E$26)</f>
        <v>0</v>
      </c>
      <c r="AH82" s="116">
        <f>AH81+Z82+AA82+AB82+Observaciones!$F81-AC82-AE82-AF82-AG82</f>
        <v>246.26165796773404</v>
      </c>
      <c r="AI82" s="116">
        <f>(Escenarios!$E$10*S82+Escenarios!$E$9*AE82)/(Escenarios!$E$11)</f>
        <v>1.2573933690011376</v>
      </c>
      <c r="AJ82" s="116">
        <f>(Escenarios!$E$9*AG82)/(Escenarios!$E$11)</f>
        <v>0</v>
      </c>
      <c r="AK82" s="116">
        <f>(Escenarios!$E$10*U82+Escenarios!$E$9*AC82)/(Escenarios!$E$11)</f>
        <v>0.28369305705042341</v>
      </c>
      <c r="AL82" s="118">
        <f t="shared" si="10"/>
        <v>199.87608570507911</v>
      </c>
      <c r="AM82" s="118">
        <f>MAX(0,(AL82-Constantes!$D$13)*(1-EXP(-Constantes!$D$23)))</f>
        <v>1.0439041265907334</v>
      </c>
      <c r="AN82" s="118">
        <f>AJ82+W82*Escenarios!$E$10/Escenarios!$E$11+AM82</f>
        <v>1.2763148225825838</v>
      </c>
      <c r="AO82" s="118">
        <f>0.0526*AJ82*Observaciones!$F81^1.218</f>
        <v>0</v>
      </c>
      <c r="AP82" s="118">
        <f>AO82*Constantes!$E$40</f>
        <v>0</v>
      </c>
      <c r="AQ82" s="118">
        <f t="shared" si="11"/>
        <v>0</v>
      </c>
      <c r="AR82" s="15"/>
      <c r="AS82" s="72">
        <v>76</v>
      </c>
      <c r="AT82" s="145">
        <f>ETo!$I81*((1-Constantes!$F$19)*ETo!$K81+ETo!$L81)</f>
        <v>1.899940313687936</v>
      </c>
      <c r="AU82" s="118">
        <f>MIN(AT82*Constantes!$F$17,0.8*(AX81+Observaciones!$F81-AV82-AW82-Constantes!$D$14))</f>
        <v>1.174391742181085</v>
      </c>
      <c r="AV82" s="118">
        <f>IF(Observaciones!$F81&gt;0.05*Constantes!$F$18,((Observaciones!$F81-0.05*Constantes!$F$18)^2)/(Observaciones!$F81+0.95*Constantes!$F$18),0)</f>
        <v>0</v>
      </c>
      <c r="AW82" s="118">
        <f>MAX(0,AX81+Observaciones!$F81-AV82-Constantes!$D$13)</f>
        <v>0</v>
      </c>
      <c r="AX82" s="118">
        <f>AX81+Observaciones!$F81-AV82-AU82-AW82-AY81</f>
        <v>45.124850952463667</v>
      </c>
      <c r="AY82" s="118">
        <f>MAX(0,(AX82-Constantes!$D$14)*(1-EXP(-Constantes!$D$22)))</f>
        <v>0.25985565070636785</v>
      </c>
      <c r="AZ82" s="116">
        <f>AZ81+(Entradas!$F$23*AW82-BA81)/(800*Entradas!$D$46)</f>
        <v>0</v>
      </c>
      <c r="BA82" s="116">
        <f>8000*Entradas!$D$47*AZ82/Constantes!$F$34</f>
        <v>0</v>
      </c>
      <c r="BB82" s="116">
        <f>AV82*Escenarios!$F$10/Escenarios!$F$9</f>
        <v>0</v>
      </c>
      <c r="BC82" s="116">
        <f>BA82*Escenarios!$F$10/Escenarios!$F$9</f>
        <v>0</v>
      </c>
      <c r="BD82" s="116">
        <f>Observaciones!$I81</f>
        <v>0</v>
      </c>
      <c r="BE82" s="116">
        <f>MAX(0,Constantes!$F$29/((BJ81+BB82+BC82+BD82+Observaciones!$F81)^2)+Entradas!$F$17)</f>
        <v>2.6334735398258799</v>
      </c>
      <c r="BF82" s="145">
        <f>IF(ETo!$D81&gt;0,ETo!$I81*((1-Entradas!$F$21)*ETo!$K81+ETo!$L81),0)</f>
        <v>1.8184872226528095</v>
      </c>
      <c r="BG82" s="116">
        <f>MIN(BF82*1,0.8*(BJ81+BB82+BC82+BD82+Observaciones!$F81-BE82-Constantes!$F$28))</f>
        <v>1.8184872226528095</v>
      </c>
      <c r="BH82" s="116">
        <f>Observaciones!$J81</f>
        <v>0</v>
      </c>
      <c r="BI82" s="116">
        <f>MAX(0,BJ81+BB82+BC82+BD82+Observaciones!$F81-BE82-BG82-BH82-Constantes!$F$26)</f>
        <v>0</v>
      </c>
      <c r="BJ82" s="116">
        <f>BJ81+BB82+BC82+BD82+Observaciones!$F81-BE82-BG82-BH82-BI82</f>
        <v>162.9127252763565</v>
      </c>
      <c r="BK82" s="116">
        <f>(Escenarios!$F$10*AU82+Escenarios!$F$9*BG82)/(Escenarios!$F$11)</f>
        <v>1.3032108382754299</v>
      </c>
      <c r="BL82" s="116">
        <f>(Escenarios!$F$9*BI82)/(Escenarios!$F$11)</f>
        <v>0</v>
      </c>
      <c r="BM82" s="116">
        <f>(Escenarios!$F$10*AW82+Escenarios!$F$9*BE82)/(Escenarios!$F$11)</f>
        <v>0.52669470796517603</v>
      </c>
      <c r="BN82" s="118">
        <f t="shared" si="12"/>
        <v>197.33501970786955</v>
      </c>
      <c r="BO82" s="118">
        <f>MAX(0,(BN82-Constantes!$D$13)*(1-EXP(-Constantes!$D$23)))</f>
        <v>1.0263517016202157</v>
      </c>
      <c r="BP82" s="118">
        <f>BL82+AY82*Escenarios!$F$10/Escenarios!$F$11+BO82</f>
        <v>1.23423622218531</v>
      </c>
      <c r="BQ82" s="118">
        <f>0.0526*BL82*Observaciones!$F81^1.218</f>
        <v>0</v>
      </c>
      <c r="BR82" s="118">
        <f>BQ82*Constantes!$F$40</f>
        <v>0</v>
      </c>
      <c r="BS82" s="118">
        <f t="shared" si="13"/>
        <v>0</v>
      </c>
      <c r="BT82" s="15"/>
      <c r="BU82" s="72">
        <v>76</v>
      </c>
      <c r="BV82" s="73">
        <f>0.0526*Observaciones!$F81^2.218</f>
        <v>0.36668595716871932</v>
      </c>
      <c r="BW82" s="73">
        <f>IF(Observaciones!$F81&gt;0.05*$CA$7,((Observaciones!$F81-0.05*$CA$7)^2)/(Observaciones!$F81+0.95*$CA$7),0)</f>
        <v>1.2646160328663239E-2</v>
      </c>
      <c r="BX82" s="73">
        <f>0.0526*BW82*Observaciones!$F81^1.218</f>
        <v>1.9321539185937356E-3</v>
      </c>
      <c r="BY82" s="27"/>
      <c r="BZ82" s="27"/>
      <c r="CA82" s="101"/>
      <c r="CB82" s="36"/>
    </row>
    <row r="83" spans="2:80" s="2" customFormat="1" ht="14.5" x14ac:dyDescent="0.35">
      <c r="B83" s="35"/>
      <c r="C83" s="72">
        <v>77</v>
      </c>
      <c r="D83" s="145">
        <f>ETo!$I82*((1-Constantes!$D$19)*ETo!$K82+ETo!$L82)</f>
        <v>1.8918153829980302</v>
      </c>
      <c r="E83" s="73">
        <f>MIN(D83*Constantes!$D$17,0.8*(H82+Observaciones!$F82-F83-G83-Constantes!$D$14))</f>
        <v>1.1796464367107193</v>
      </c>
      <c r="F83" s="73">
        <f>IF(Observaciones!$F82&gt;0.05*Constantes!$D$18,((Observaciones!$F82-0.05*Constantes!$D$18)^2)/(Observaciones!$F82+0.95*Constantes!$D$18),0)</f>
        <v>0.24911145269714546</v>
      </c>
      <c r="G83" s="73">
        <f>MAX(0,H82+Observaciones!$F82-F83-Constantes!$D$13)</f>
        <v>4.2553100171381075</v>
      </c>
      <c r="H83" s="73">
        <f>H82+Observaciones!$F82-F83-E83-G83-I82</f>
        <v>47.311467536082638</v>
      </c>
      <c r="I83" s="73">
        <f>MAX(0,(H83-Constantes!$D$14)*(1-EXP(-Constantes!$D$22)))</f>
        <v>0.28995944737277152</v>
      </c>
      <c r="J83" s="73">
        <f t="shared" si="7"/>
        <v>203.5586447651549</v>
      </c>
      <c r="K83" s="73">
        <f>MAX(0,(J83-Constantes!$D$13)*(1-EXP(-Constantes!$D$23)))</f>
        <v>1.0693414201015916</v>
      </c>
      <c r="L83" s="73">
        <f t="shared" si="8"/>
        <v>1.6084123201715086</v>
      </c>
      <c r="M83" s="73">
        <f>0.0526*F83*Observaciones!$F82^1.218</f>
        <v>0.16998269507240044</v>
      </c>
      <c r="N83" s="73">
        <f>M83*Constantes!$D$40</f>
        <v>7.9399087742904344E-4</v>
      </c>
      <c r="O83" s="73">
        <f t="shared" si="9"/>
        <v>49.364884082980559</v>
      </c>
      <c r="P83" s="15"/>
      <c r="Q83" s="117">
        <v>77</v>
      </c>
      <c r="R83" s="145">
        <f>ETo!$I82*((1-Constantes!$E$19)*ETo!$K82+ETo!$L82)</f>
        <v>1.8939766003609435</v>
      </c>
      <c r="S83" s="118">
        <f>MIN(R83*Constantes!$E$17,0.8*(V82+Observaciones!$F82-T83-U83-Constantes!$D$14))</f>
        <v>1.1879033339586322</v>
      </c>
      <c r="T83" s="118">
        <f>IF(Observaciones!$F82&gt;0.05*Constantes!$E$18,((Observaciones!$F82-0.05*Constantes!$E$18)^2)/(Observaciones!$F82+0.95*Constantes!$E$18),0)</f>
        <v>0.23402187016506548</v>
      </c>
      <c r="U83" s="118">
        <f>MAX(0,V82+Observaciones!$F82-T83-Constantes!$D$13)</f>
        <v>4.22304675911289</v>
      </c>
      <c r="V83" s="118">
        <f>V82+Observaciones!$F82-T83-S83-U83-W82</f>
        <v>47.303862559383759</v>
      </c>
      <c r="W83" s="118">
        <f>MAX(0,(V83-Constantes!$D$14)*(1-EXP(-Constantes!$D$22)))</f>
        <v>0.28985474741123696</v>
      </c>
      <c r="X83" s="116">
        <f>X82+(Entradas!$E$23*U83-Y82)/(800*Entradas!$D$46)</f>
        <v>0</v>
      </c>
      <c r="Y83" s="116">
        <f>8000*Entradas!$D$47*X83/Constantes!$E$34</f>
        <v>0</v>
      </c>
      <c r="Z83" s="116">
        <f>T83*Escenarios!$E$10/Escenarios!$E$9</f>
        <v>2.1061968314855894</v>
      </c>
      <c r="AA83" s="116">
        <f>Y83*Escenarios!$E$10/Escenarios!$E$9</f>
        <v>0</v>
      </c>
      <c r="AB83" s="116">
        <f>Observaciones!$I82</f>
        <v>0</v>
      </c>
      <c r="AC83" s="116">
        <f>MAX(0,Constantes!$E$29/((AH82+Z83+AA83+AB83+Observaciones!$F82)^2)+Entradas!$E$17)</f>
        <v>2.8440345147116792</v>
      </c>
      <c r="AD83" s="145">
        <f>IF(ETo!$D82&gt;0,ETo!$I82*((1-Entradas!$E$21)*ETo!$K82+ETo!$L82),0)</f>
        <v>1.8075279058444207</v>
      </c>
      <c r="AE83" s="116">
        <f>MIN(AD83*1,0.8*(AH82+Z83+AA83+AB83+Observaciones!$F82-AC83-Constantes!$E$28))</f>
        <v>1.8075279058444207</v>
      </c>
      <c r="AF83" s="116">
        <f>Observaciones!$J82</f>
        <v>0</v>
      </c>
      <c r="AG83" s="116">
        <f>MAX(0,AH82+Z83+AA83+AB83+Observaciones!$F82-AC83-AE83-AF83-Constantes!$E$26)</f>
        <v>0</v>
      </c>
      <c r="AH83" s="116">
        <f>AH82+Z83+AA83+AB83+Observaciones!$F82-AC83-AE83-AF83-AG83</f>
        <v>251.91629237866354</v>
      </c>
      <c r="AI83" s="116">
        <f>(Escenarios!$E$10*S83+Escenarios!$E$9*AE83)/(Escenarios!$E$11)</f>
        <v>1.2498657911472111</v>
      </c>
      <c r="AJ83" s="116">
        <f>(Escenarios!$E$9*AG83)/(Escenarios!$E$11)</f>
        <v>0</v>
      </c>
      <c r="AK83" s="116">
        <f>(Escenarios!$E$10*U83+Escenarios!$E$9*AC83)/(Escenarios!$E$11)</f>
        <v>4.085145534672769</v>
      </c>
      <c r="AL83" s="118">
        <f t="shared" si="10"/>
        <v>202.91732711316112</v>
      </c>
      <c r="AM83" s="118">
        <f>MAX(0,(AL83-Constantes!$D$13)*(1-EXP(-Constantes!$D$23)))</f>
        <v>1.0649115154941353</v>
      </c>
      <c r="AN83" s="118">
        <f>AJ83+W83*Escenarios!$E$10/Escenarios!$E$11+AM83</f>
        <v>1.3257807881642485</v>
      </c>
      <c r="AO83" s="118">
        <f>0.0526*AJ83*Observaciones!$F82^1.218</f>
        <v>0</v>
      </c>
      <c r="AP83" s="118">
        <f>AO83*Constantes!$E$40</f>
        <v>0</v>
      </c>
      <c r="AQ83" s="118">
        <f t="shared" si="11"/>
        <v>0</v>
      </c>
      <c r="AR83" s="15"/>
      <c r="AS83" s="72">
        <v>77</v>
      </c>
      <c r="AT83" s="145">
        <f>ETo!$I82*((1-Constantes!$F$19)*ETo!$K82+ETo!$L82)</f>
        <v>1.8885735569536606</v>
      </c>
      <c r="AU83" s="118">
        <f>MIN(AT83*Constantes!$F$17,0.8*(AX82+Observaciones!$F82-AV83-AW83-Constantes!$D$14))</f>
        <v>1.1673657187065882</v>
      </c>
      <c r="AV83" s="118">
        <f>IF(Observaciones!$F82&gt;0.05*Constantes!$F$18,((Observaciones!$F82-0.05*Constantes!$F$18)^2)/(Observaciones!$F82+0.95*Constantes!$F$18),0)</f>
        <v>0.25094408422217745</v>
      </c>
      <c r="AW83" s="118">
        <f>MAX(0,AX82+Observaciones!$F82-AV83-Constantes!$D$13)</f>
        <v>4.3239068682414867</v>
      </c>
      <c r="AX83" s="118">
        <f>AX82+Observaciones!$F82-AV83-AU83-AW83-AY82</f>
        <v>47.322778630587038</v>
      </c>
      <c r="AY83" s="118">
        <f>MAX(0,(AX83-Constantes!$D$14)*(1-EXP(-Constantes!$D$22)))</f>
        <v>0.29011517055331715</v>
      </c>
      <c r="AZ83" s="116">
        <f>AZ82+(Entradas!$F$23*AW83-BA82)/(800*Entradas!$D$46)</f>
        <v>0</v>
      </c>
      <c r="BA83" s="116">
        <f>8000*Entradas!$D$47*AZ83/Constantes!$F$34</f>
        <v>0</v>
      </c>
      <c r="BB83" s="116">
        <f>AV83*Escenarios!$F$10/Escenarios!$F$9</f>
        <v>1.0037763368887098</v>
      </c>
      <c r="BC83" s="116">
        <f>BA83*Escenarios!$F$10/Escenarios!$F$9</f>
        <v>0</v>
      </c>
      <c r="BD83" s="116">
        <f>Observaciones!$I82</f>
        <v>0</v>
      </c>
      <c r="BE83" s="116">
        <f>MAX(0,Constantes!$F$29/((BJ82+BB83+BC83+BD83+Observaciones!$F82)^2)+Entradas!$F$17)</f>
        <v>2.6534323938462201</v>
      </c>
      <c r="BF83" s="145">
        <f>IF(ETo!$D82&gt;0,ETo!$I82*((1-Entradas!$F$21)*ETo!$K82+ETo!$L82),0)</f>
        <v>1.8075279058444207</v>
      </c>
      <c r="BG83" s="116">
        <f>MIN(BF83*1,0.8*(BJ82+BB83+BC83+BD83+Observaciones!$F82-BE83-Constantes!$F$28))</f>
        <v>1.8075279058444207</v>
      </c>
      <c r="BH83" s="116">
        <f>Observaciones!$J82</f>
        <v>0</v>
      </c>
      <c r="BI83" s="116">
        <f>MAX(0,BJ82+BB83+BC83+BD83+Observaciones!$F82-BE83-BG83-BH83-Constantes!$F$26)</f>
        <v>0</v>
      </c>
      <c r="BJ83" s="116">
        <f>BJ82+BB83+BC83+BD83+Observaciones!$F82-BE83-BG83-BH83-BI83</f>
        <v>167.65554131355455</v>
      </c>
      <c r="BK83" s="116">
        <f>(Escenarios!$F$10*AU83+Escenarios!$F$9*BG83)/(Escenarios!$F$11)</f>
        <v>1.2953981561341548</v>
      </c>
      <c r="BL83" s="116">
        <f>(Escenarios!$F$9*BI83)/(Escenarios!$F$11)</f>
        <v>0</v>
      </c>
      <c r="BM83" s="116">
        <f>(Escenarios!$F$10*AW83+Escenarios!$F$9*BE83)/(Escenarios!$F$11)</f>
        <v>3.9898119733624333</v>
      </c>
      <c r="BN83" s="118">
        <f t="shared" si="12"/>
        <v>200.29847997961176</v>
      </c>
      <c r="BO83" s="118">
        <f>MAX(0,(BN83-Constantes!$D$13)*(1-EXP(-Constantes!$D$23)))</f>
        <v>1.0468218169694377</v>
      </c>
      <c r="BP83" s="118">
        <f>BL83+AY83*Escenarios!$F$10/Escenarios!$F$11+BO83</f>
        <v>1.2789139534120915</v>
      </c>
      <c r="BQ83" s="118">
        <f>0.0526*BL83*Observaciones!$F82^1.218</f>
        <v>0</v>
      </c>
      <c r="BR83" s="118">
        <f>BQ83*Constantes!$F$40</f>
        <v>0</v>
      </c>
      <c r="BS83" s="118">
        <f t="shared" si="13"/>
        <v>0</v>
      </c>
      <c r="BT83" s="15"/>
      <c r="BU83" s="72">
        <v>77</v>
      </c>
      <c r="BV83" s="73">
        <f>0.0526*Observaciones!$F82^2.218</f>
        <v>5.5953192215865393</v>
      </c>
      <c r="BW83" s="73">
        <f>IF(Observaciones!$F82&gt;0.05*$CA$7,((Observaciones!$F82-0.05*$CA$7)^2)/(Observaciones!$F82+0.95*$CA$7),0)</f>
        <v>1.0178284559629247</v>
      </c>
      <c r="BX83" s="73">
        <f>0.0526*BW83*Observaciones!$F82^1.218</f>
        <v>0.69452135657647551</v>
      </c>
      <c r="BY83" s="27"/>
      <c r="BZ83" s="27"/>
      <c r="CA83" s="101"/>
      <c r="CB83" s="36"/>
    </row>
    <row r="84" spans="2:80" s="2" customFormat="1" ht="14.5" x14ac:dyDescent="0.35">
      <c r="B84" s="35"/>
      <c r="C84" s="72">
        <v>78</v>
      </c>
      <c r="D84" s="145">
        <f>ETo!$I83*((1-Constantes!$D$19)*ETo!$K83+ETo!$L83)</f>
        <v>1.9048312496050817</v>
      </c>
      <c r="E84" s="73">
        <f>MIN(D84*Constantes!$D$17,0.8*(H83+Observaciones!$F83-F84-G84-Constantes!$D$14))</f>
        <v>1.1877625144219484</v>
      </c>
      <c r="F84" s="73">
        <f>IF(Observaciones!$F83&gt;0.05*Constantes!$D$18,((Observaciones!$F83-0.05*Constantes!$D$18)^2)/(Observaciones!$F83+0.95*Constantes!$D$18),0)</f>
        <v>2.638358483626885</v>
      </c>
      <c r="G84" s="73">
        <f>MAX(0,H83+Observaciones!$F83-F84-Constantes!$D$13)</f>
        <v>15.123109052455746</v>
      </c>
      <c r="H84" s="73">
        <f>H83+Observaciones!$F83-F84-E84-G84-I83</f>
        <v>47.272278038205279</v>
      </c>
      <c r="I84" s="73">
        <f>MAX(0,(H84-Constantes!$D$14)*(1-EXP(-Constantes!$D$22)))</f>
        <v>0.28941991397473704</v>
      </c>
      <c r="J84" s="73">
        <f t="shared" si="7"/>
        <v>217.61241239750905</v>
      </c>
      <c r="K84" s="73">
        <f>MAX(0,(J84-Constantes!$D$13)*(1-EXP(-Constantes!$D$23)))</f>
        <v>1.1664178841489148</v>
      </c>
      <c r="L84" s="73">
        <f t="shared" si="8"/>
        <v>4.0941962817505368</v>
      </c>
      <c r="M84" s="73">
        <f>0.0526*F84*Observaciones!$F83^1.218</f>
        <v>5.0743503043653666</v>
      </c>
      <c r="N84" s="73">
        <f>M84*Constantes!$D$40</f>
        <v>2.3702341281442392E-2</v>
      </c>
      <c r="O84" s="73">
        <f t="shared" si="9"/>
        <v>578.92537754218506</v>
      </c>
      <c r="P84" s="15"/>
      <c r="Q84" s="117">
        <v>78</v>
      </c>
      <c r="R84" s="145">
        <f>ETo!$I83*((1-Constantes!$E$19)*ETo!$K83+ETo!$L83)</f>
        <v>1.907009627466427</v>
      </c>
      <c r="S84" s="118">
        <f>MIN(R84*Constantes!$E$17,0.8*(V83+Observaciones!$F83-T84-U84-Constantes!$D$14))</f>
        <v>1.1960776568870286</v>
      </c>
      <c r="T84" s="118">
        <f>IF(Observaciones!$F83&gt;0.05*Constantes!$E$18,((Observaciones!$F83-0.05*Constantes!$E$18)^2)/(Observaciones!$F83+0.95*Constantes!$E$18),0)</f>
        <v>2.5589285760088902</v>
      </c>
      <c r="U84" s="118">
        <f>MAX(0,V83+Observaciones!$F83-T84-Constantes!$D$13)</f>
        <v>15.194933983374874</v>
      </c>
      <c r="V84" s="118">
        <f>V83+Observaciones!$F83-T84-S84-U84-W83</f>
        <v>47.264067595701732</v>
      </c>
      <c r="W84" s="118">
        <f>MAX(0,(V84-Constantes!$D$14)*(1-EXP(-Constantes!$D$22)))</f>
        <v>0.28930687838655045</v>
      </c>
      <c r="X84" s="116">
        <f>X83+(Entradas!$E$23*U84-Y83)/(800*Entradas!$D$46)</f>
        <v>0</v>
      </c>
      <c r="Y84" s="116">
        <f>8000*Entradas!$D$47*X84/Constantes!$E$34</f>
        <v>0</v>
      </c>
      <c r="Z84" s="116">
        <f>T84*Escenarios!$E$10/Escenarios!$E$9</f>
        <v>23.03035718408001</v>
      </c>
      <c r="AA84" s="116">
        <f>Y84*Escenarios!$E$10/Escenarios!$E$9</f>
        <v>0</v>
      </c>
      <c r="AB84" s="116">
        <f>Observaciones!$I83</f>
        <v>0</v>
      </c>
      <c r="AC84" s="116">
        <f>MAX(0,Constantes!$E$29/((AH83+Z84+AA84+AB84+Observaciones!$F83)^2)+Entradas!$E$17)</f>
        <v>2.8813397729709664</v>
      </c>
      <c r="AD84" s="145">
        <f>IF(ETo!$D83&gt;0,ETo!$I83*((1-Entradas!$E$21)*ETo!$K83+ETo!$L83),0)</f>
        <v>1.8198745130126022</v>
      </c>
      <c r="AE84" s="116">
        <f>MIN(AD84*1,0.8*(AH83+Z84+AA84+AB84+Observaciones!$F83-AC84-Constantes!$E$28))</f>
        <v>1.8198745130126022</v>
      </c>
      <c r="AF84" s="116">
        <f>Observaciones!$J83</f>
        <v>0</v>
      </c>
      <c r="AG84" s="116">
        <f>MAX(0,AH83+Z84+AA84+AB84+Observaciones!$F83-AC84-AE84-AF84-Constantes!$E$26)</f>
        <v>0</v>
      </c>
      <c r="AH84" s="116">
        <f>AH83+Z84+AA84+AB84+Observaciones!$F83-AC84-AE84-AF84-AG84</f>
        <v>289.44543527675995</v>
      </c>
      <c r="AI84" s="116">
        <f>(Escenarios!$E$10*S84+Escenarios!$E$9*AE84)/(Escenarios!$E$11)</f>
        <v>1.2584573424995857</v>
      </c>
      <c r="AJ84" s="116">
        <f>(Escenarios!$E$9*AG84)/(Escenarios!$E$11)</f>
        <v>0</v>
      </c>
      <c r="AK84" s="116">
        <f>(Escenarios!$E$10*U84+Escenarios!$E$9*AC84)/(Escenarios!$E$11)</f>
        <v>13.963574562334484</v>
      </c>
      <c r="AL84" s="118">
        <f t="shared" si="10"/>
        <v>215.81599016000146</v>
      </c>
      <c r="AM84" s="118">
        <f>MAX(0,(AL84-Constantes!$D$13)*(1-EXP(-Constantes!$D$23)))</f>
        <v>1.1540090893463211</v>
      </c>
      <c r="AN84" s="118">
        <f>AJ84+W84*Escenarios!$E$10/Escenarios!$E$11+AM84</f>
        <v>1.4143852798942165</v>
      </c>
      <c r="AO84" s="118">
        <f>0.0526*AJ84*Observaciones!$F83^1.218</f>
        <v>0</v>
      </c>
      <c r="AP84" s="118">
        <f>AO84*Constantes!$E$40</f>
        <v>0</v>
      </c>
      <c r="AQ84" s="118">
        <f t="shared" si="11"/>
        <v>0</v>
      </c>
      <c r="AR84" s="15"/>
      <c r="AS84" s="72">
        <v>78</v>
      </c>
      <c r="AT84" s="145">
        <f>ETo!$I83*((1-Constantes!$F$19)*ETo!$K83+ETo!$L83)</f>
        <v>1.9015636828130624</v>
      </c>
      <c r="AU84" s="118">
        <f>MIN(AT84*Constantes!$F$17,0.8*(AX83+Observaciones!$F83-AV84-AW84-Constantes!$D$14))</f>
        <v>1.175395179647686</v>
      </c>
      <c r="AV84" s="118">
        <f>IF(Observaciones!$F83&gt;0.05*Constantes!$F$18,((Observaciones!$F83-0.05*Constantes!$F$18)^2)/(Observaciones!$F83+0.95*Constantes!$F$18),0)</f>
        <v>2.6479180672392983</v>
      </c>
      <c r="AW84" s="118">
        <f>MAX(0,AX83+Observaciones!$F83-AV84-Constantes!$D$13)</f>
        <v>15.124860563347745</v>
      </c>
      <c r="AX84" s="118">
        <f>AX83+Observaciones!$F83-AV84-AU84-AW84-AY83</f>
        <v>47.284489649798999</v>
      </c>
      <c r="AY84" s="118">
        <f>MAX(0,(AX84-Constantes!$D$14)*(1-EXP(-Constantes!$D$22)))</f>
        <v>0.2895880348401601</v>
      </c>
      <c r="AZ84" s="116">
        <f>AZ83+(Entradas!$F$23*AW84-BA83)/(800*Entradas!$D$46)</f>
        <v>0</v>
      </c>
      <c r="BA84" s="116">
        <f>8000*Entradas!$D$47*AZ84/Constantes!$F$34</f>
        <v>0</v>
      </c>
      <c r="BB84" s="116">
        <f>AV84*Escenarios!$F$10/Escenarios!$F$9</f>
        <v>10.591672268957193</v>
      </c>
      <c r="BC84" s="116">
        <f>BA84*Escenarios!$F$10/Escenarios!$F$9</f>
        <v>0</v>
      </c>
      <c r="BD84" s="116">
        <f>Observaciones!$I83</f>
        <v>0</v>
      </c>
      <c r="BE84" s="116">
        <f>MAX(0,Constantes!$F$29/((BJ83+BB84+BC84+BD84+Observaciones!$F83)^2)+Entradas!$F$17)</f>
        <v>2.736651427626597</v>
      </c>
      <c r="BF84" s="145">
        <f>IF(ETo!$D83&gt;0,ETo!$I83*((1-Entradas!$F$21)*ETo!$K83+ETo!$L83),0)</f>
        <v>1.8198745130126022</v>
      </c>
      <c r="BG84" s="116">
        <f>MIN(BF84*1,0.8*(BJ83+BB84+BC84+BD84+Observaciones!$F83-BE84-Constantes!$F$28))</f>
        <v>1.8198745130126022</v>
      </c>
      <c r="BH84" s="116">
        <f>Observaciones!$J83</f>
        <v>0</v>
      </c>
      <c r="BI84" s="116">
        <f>MAX(0,BJ83+BB84+BC84+BD84+Observaciones!$F83-BE84-BG84-BH84-Constantes!$F$26)</f>
        <v>0</v>
      </c>
      <c r="BJ84" s="116">
        <f>BJ83+BB84+BC84+BD84+Observaciones!$F83-BE84-BG84-BH84-BI84</f>
        <v>192.89068764187255</v>
      </c>
      <c r="BK84" s="116">
        <f>(Escenarios!$F$10*AU84+Escenarios!$F$9*BG84)/(Escenarios!$F$11)</f>
        <v>1.3042910463206692</v>
      </c>
      <c r="BL84" s="116">
        <f>(Escenarios!$F$9*BI84)/(Escenarios!$F$11)</f>
        <v>0</v>
      </c>
      <c r="BM84" s="116">
        <f>(Escenarios!$F$10*AW84+Escenarios!$F$9*BE84)/(Escenarios!$F$11)</f>
        <v>12.647218736203515</v>
      </c>
      <c r="BN84" s="118">
        <f t="shared" si="12"/>
        <v>211.89887689884583</v>
      </c>
      <c r="BO84" s="118">
        <f>MAX(0,(BN84-Constantes!$D$13)*(1-EXP(-Constantes!$D$23)))</f>
        <v>1.1269516116212415</v>
      </c>
      <c r="BP84" s="118">
        <f>BL84+AY84*Escenarios!$F$10/Escenarios!$F$11+BO84</f>
        <v>1.3586220394933695</v>
      </c>
      <c r="BQ84" s="118">
        <f>0.0526*BL84*Observaciones!$F83^1.218</f>
        <v>0</v>
      </c>
      <c r="BR84" s="118">
        <f>BQ84*Constantes!$F$40</f>
        <v>0</v>
      </c>
      <c r="BS84" s="118">
        <f t="shared" si="13"/>
        <v>0</v>
      </c>
      <c r="BT84" s="15"/>
      <c r="BU84" s="72">
        <v>78</v>
      </c>
      <c r="BV84" s="73">
        <f>0.0526*Observaciones!$F83^2.218</f>
        <v>36.927326763375952</v>
      </c>
      <c r="BW84" s="73">
        <f>IF(Observaciones!$F83&gt;0.05*$CA$7,((Observaciones!$F83-0.05*$CA$7)^2)/(Observaciones!$F83+0.95*$CA$7),0)</f>
        <v>5.8562525278960784</v>
      </c>
      <c r="BX84" s="73">
        <f>0.0526*BW84*Observaciones!$F83^1.218</f>
        <v>11.263320349295048</v>
      </c>
      <c r="BY84" s="27"/>
      <c r="BZ84" s="27"/>
      <c r="CA84" s="101"/>
      <c r="CB84" s="36"/>
    </row>
    <row r="85" spans="2:80" s="2" customFormat="1" ht="14.5" x14ac:dyDescent="0.35">
      <c r="B85" s="35"/>
      <c r="C85" s="72">
        <v>79</v>
      </c>
      <c r="D85" s="145">
        <f>ETo!$I84*((1-Constantes!$D$19)*ETo!$K84+ETo!$L84)</f>
        <v>1.8443703725724201</v>
      </c>
      <c r="E85" s="73">
        <f>MIN(D85*Constantes!$D$17,0.8*(H84+Observaciones!$F84-F85-G85-Constantes!$D$14))</f>
        <v>1.1500619762019044</v>
      </c>
      <c r="F85" s="73">
        <f>IF(Observaciones!$F84&gt;0.05*Constantes!$D$18,((Observaciones!$F84-0.05*Constantes!$D$18)^2)/(Observaciones!$F84+0.95*Constantes!$D$18),0)</f>
        <v>2.3336565537468261</v>
      </c>
      <c r="G85" s="73">
        <f>MAX(0,H84+Observaciones!$F84-F85-Constantes!$D$13)</f>
        <v>14.388621484458447</v>
      </c>
      <c r="H85" s="73">
        <f>H84+Observaciones!$F84-F85-E85-G85-I84</f>
        <v>47.310518109823356</v>
      </c>
      <c r="I85" s="73">
        <f>MAX(0,(H85-Constantes!$D$14)*(1-EXP(-Constantes!$D$22)))</f>
        <v>0.2899463763408982</v>
      </c>
      <c r="J85" s="73">
        <f t="shared" si="7"/>
        <v>230.83461599781856</v>
      </c>
      <c r="K85" s="73">
        <f>MAX(0,(J85-Constantes!$D$13)*(1-EXP(-Constantes!$D$23)))</f>
        <v>1.2577503158504928</v>
      </c>
      <c r="L85" s="73">
        <f t="shared" si="8"/>
        <v>3.8813532459382172</v>
      </c>
      <c r="M85" s="73">
        <f>0.0526*F85*Observaciones!$F84^1.218</f>
        <v>4.2052288539228</v>
      </c>
      <c r="N85" s="73">
        <f>M85*Constantes!$D$40</f>
        <v>1.9642666249608275E-2</v>
      </c>
      <c r="O85" s="73">
        <f t="shared" si="9"/>
        <v>506.07777764531119</v>
      </c>
      <c r="P85" s="15"/>
      <c r="Q85" s="117">
        <v>79</v>
      </c>
      <c r="R85" s="145">
        <f>ETo!$I84*((1-Constantes!$E$19)*ETo!$K84+ETo!$L84)</f>
        <v>1.8464813000749523</v>
      </c>
      <c r="S85" s="118">
        <f>MIN(R85*Constantes!$E$17,0.8*(V84+Observaciones!$F84-T85-U85-Constantes!$D$14))</f>
        <v>1.1581142512707345</v>
      </c>
      <c r="T85" s="118">
        <f>IF(Observaciones!$F84&gt;0.05*Constantes!$E$18,((Observaciones!$F84-0.05*Constantes!$E$18)^2)/(Observaciones!$F84+0.95*Constantes!$E$18),0)</f>
        <v>2.2610836969702643</v>
      </c>
      <c r="U85" s="118">
        <f>MAX(0,V84+Observaciones!$F84-T85-Constantes!$D$13)</f>
        <v>14.452983898731468</v>
      </c>
      <c r="V85" s="118">
        <f>V84+Observaciones!$F84-T85-S85-U85-W84</f>
        <v>47.302578870342721</v>
      </c>
      <c r="W85" s="118">
        <f>MAX(0,(V85-Constantes!$D$14)*(1-EXP(-Constantes!$D$22)))</f>
        <v>0.28983707448487034</v>
      </c>
      <c r="X85" s="116">
        <f>X84+(Entradas!$E$23*U85-Y84)/(800*Entradas!$D$46)</f>
        <v>0</v>
      </c>
      <c r="Y85" s="116">
        <f>8000*Entradas!$D$47*X85/Constantes!$E$34</f>
        <v>0</v>
      </c>
      <c r="Z85" s="116">
        <f>T85*Escenarios!$E$10/Escenarios!$E$9</f>
        <v>20.349753272732379</v>
      </c>
      <c r="AA85" s="116">
        <f>Y85*Escenarios!$E$10/Escenarios!$E$9</f>
        <v>0</v>
      </c>
      <c r="AB85" s="116">
        <f>Observaciones!$I84</f>
        <v>0</v>
      </c>
      <c r="AC85" s="116">
        <f>MAX(0,Constantes!$E$29/((AH84+Z85+AA85+AB85+Observaciones!$F84)^2)+Entradas!$E$17)</f>
        <v>2.9045671176597088</v>
      </c>
      <c r="AD85" s="145">
        <f>IF(ETo!$D84&gt;0,ETo!$I84*((1-Entradas!$E$21)*ETo!$K84+ETo!$L84),0)</f>
        <v>1.762044199973668</v>
      </c>
      <c r="AE85" s="116">
        <f>MIN(AD85*1,0.8*(AH84+Z85+AA85+AB85+Observaciones!$F84-AC85-Constantes!$E$28))</f>
        <v>1.762044199973668</v>
      </c>
      <c r="AF85" s="116">
        <f>Observaciones!$J84</f>
        <v>0</v>
      </c>
      <c r="AG85" s="116">
        <f>MAX(0,AH84+Z85+AA85+AB85+Observaciones!$F84-AC85-AE85-AF85-Constantes!$E$26)</f>
        <v>0</v>
      </c>
      <c r="AH85" s="116">
        <f>AH84+Z85+AA85+AB85+Observaciones!$F84-AC85-AE85-AF85-AG85</f>
        <v>323.3285772318589</v>
      </c>
      <c r="AI85" s="116">
        <f>(Escenarios!$E$10*S85+Escenarios!$E$9*AE85)/(Escenarios!$E$11)</f>
        <v>1.2185072461410278</v>
      </c>
      <c r="AJ85" s="116">
        <f>(Escenarios!$E$9*AG85)/(Escenarios!$E$11)</f>
        <v>0</v>
      </c>
      <c r="AK85" s="116">
        <f>(Escenarios!$E$10*U85+Escenarios!$E$9*AC85)/(Escenarios!$E$11)</f>
        <v>13.298142220624293</v>
      </c>
      <c r="AL85" s="118">
        <f t="shared" si="10"/>
        <v>227.96012329127944</v>
      </c>
      <c r="AM85" s="118">
        <f>MAX(0,(AL85-Constantes!$D$13)*(1-EXP(-Constantes!$D$23)))</f>
        <v>1.2378947443638668</v>
      </c>
      <c r="AN85" s="118">
        <f>AJ85+W85*Escenarios!$E$10/Escenarios!$E$11+AM85</f>
        <v>1.4987481114002501</v>
      </c>
      <c r="AO85" s="118">
        <f>0.0526*AJ85*Observaciones!$F84^1.218</f>
        <v>0</v>
      </c>
      <c r="AP85" s="118">
        <f>AO85*Constantes!$E$40</f>
        <v>0</v>
      </c>
      <c r="AQ85" s="118">
        <f t="shared" si="11"/>
        <v>0</v>
      </c>
      <c r="AR85" s="15"/>
      <c r="AS85" s="72">
        <v>79</v>
      </c>
      <c r="AT85" s="145">
        <f>ETo!$I84*((1-Constantes!$F$19)*ETo!$K84+ETo!$L84)</f>
        <v>1.8412039813186216</v>
      </c>
      <c r="AU85" s="118">
        <f>MIN(AT85*Constantes!$F$17,0.8*(AX84+Observaciones!$F84-AV85-AW85-Constantes!$D$14))</f>
        <v>1.1380856207710752</v>
      </c>
      <c r="AV85" s="118">
        <f>IF(Observaciones!$F84&gt;0.05*Constantes!$F$18,((Observaciones!$F84-0.05*Constantes!$F$18)^2)/(Observaciones!$F84+0.95*Constantes!$F$18),0)</f>
        <v>2.3423940746055596</v>
      </c>
      <c r="AW85" s="118">
        <f>MAX(0,AX84+Observaciones!$F84-AV85-Constantes!$D$13)</f>
        <v>14.392095575193444</v>
      </c>
      <c r="AX85" s="118">
        <f>AX84+Observaciones!$F84-AV85-AU85-AW85-AY84</f>
        <v>47.32232634438877</v>
      </c>
      <c r="AY85" s="118">
        <f>MAX(0,(AX85-Constantes!$D$14)*(1-EXP(-Constantes!$D$22)))</f>
        <v>0.29010894379557201</v>
      </c>
      <c r="AZ85" s="116">
        <f>AZ84+(Entradas!$F$23*AW85-BA84)/(800*Entradas!$D$46)</f>
        <v>0</v>
      </c>
      <c r="BA85" s="116">
        <f>8000*Entradas!$D$47*AZ85/Constantes!$F$34</f>
        <v>0</v>
      </c>
      <c r="BB85" s="116">
        <f>AV85*Escenarios!$F$10/Escenarios!$F$9</f>
        <v>9.3695762984222384</v>
      </c>
      <c r="BC85" s="116">
        <f>BA85*Escenarios!$F$10/Escenarios!$F$9</f>
        <v>0</v>
      </c>
      <c r="BD85" s="116">
        <f>Observaciones!$I84</f>
        <v>0</v>
      </c>
      <c r="BE85" s="116">
        <f>MAX(0,Constantes!$F$29/((BJ84+BB85+BC85+BD85+Observaciones!$F84)^2)+Entradas!$F$17)</f>
        <v>2.7887618570517727</v>
      </c>
      <c r="BF85" s="145">
        <f>IF(ETo!$D84&gt;0,ETo!$I84*((1-Entradas!$F$21)*ETo!$K84+ETo!$L84),0)</f>
        <v>1.762044199973668</v>
      </c>
      <c r="BG85" s="116">
        <f>MIN(BF85*1,0.8*(BJ84+BB85+BC85+BD85+Observaciones!$F84-BE85-Constantes!$F$28))</f>
        <v>1.762044199973668</v>
      </c>
      <c r="BH85" s="116">
        <f>Observaciones!$J84</f>
        <v>0</v>
      </c>
      <c r="BI85" s="116">
        <f>MAX(0,BJ84+BB85+BC85+BD85+Observaciones!$F84-BE85-BG85-BH85-Constantes!$F$26)</f>
        <v>0</v>
      </c>
      <c r="BJ85" s="116">
        <f>BJ84+BB85+BC85+BD85+Observaciones!$F84-BE85-BG85-BH85-BI85</f>
        <v>215.90945788326931</v>
      </c>
      <c r="BK85" s="116">
        <f>(Escenarios!$F$10*AU85+Escenarios!$F$9*BG85)/(Escenarios!$F$11)</f>
        <v>1.262877336611594</v>
      </c>
      <c r="BL85" s="116">
        <f>(Escenarios!$F$9*BI85)/(Escenarios!$F$11)</f>
        <v>0</v>
      </c>
      <c r="BM85" s="116">
        <f>(Escenarios!$F$10*AW85+Escenarios!$F$9*BE85)/(Escenarios!$F$11)</f>
        <v>12.071428831565111</v>
      </c>
      <c r="BN85" s="118">
        <f t="shared" si="12"/>
        <v>222.84335411878968</v>
      </c>
      <c r="BO85" s="118">
        <f>MAX(0,(BN85-Constantes!$D$13)*(1-EXP(-Constantes!$D$23)))</f>
        <v>1.2025506379572599</v>
      </c>
      <c r="BP85" s="118">
        <f>BL85+AY85*Escenarios!$F$10/Escenarios!$F$11+BO85</f>
        <v>1.4346377929937175</v>
      </c>
      <c r="BQ85" s="118">
        <f>0.0526*BL85*Observaciones!$F84^1.218</f>
        <v>0</v>
      </c>
      <c r="BR85" s="118">
        <f>BQ85*Constantes!$F$40</f>
        <v>0</v>
      </c>
      <c r="BS85" s="118">
        <f t="shared" si="13"/>
        <v>0</v>
      </c>
      <c r="BT85" s="15"/>
      <c r="BU85" s="72">
        <v>79</v>
      </c>
      <c r="BV85" s="73">
        <f>0.0526*Observaciones!$F84^2.218</f>
        <v>32.796242025637042</v>
      </c>
      <c r="BW85" s="73">
        <f>IF(Observaciones!$F84&gt;0.05*$CA$7,((Observaciones!$F84-0.05*$CA$7)^2)/(Observaciones!$F84+0.95*$CA$7),0)</f>
        <v>5.3067884663588671</v>
      </c>
      <c r="BX85" s="73">
        <f>0.0526*BW85*Observaciones!$F84^1.218</f>
        <v>9.5627867539321212</v>
      </c>
      <c r="BY85" s="27"/>
      <c r="BZ85" s="27"/>
      <c r="CA85" s="101"/>
      <c r="CB85" s="36"/>
    </row>
    <row r="86" spans="2:80" s="2" customFormat="1" ht="14.5" x14ac:dyDescent="0.35">
      <c r="B86" s="35"/>
      <c r="C86" s="72">
        <v>80</v>
      </c>
      <c r="D86" s="145">
        <f>ETo!$I85*((1-Constantes!$D$19)*ETo!$K85+ETo!$L85)</f>
        <v>1.8328011758977265</v>
      </c>
      <c r="E86" s="73">
        <f>MIN(D86*Constantes!$D$17,0.8*(H85+Observaciones!$F85-F86-G86-Constantes!$D$14))</f>
        <v>1.1428479733158088</v>
      </c>
      <c r="F86" s="73">
        <f>IF(Observaciones!$F85&gt;0.05*Constantes!$D$18,((Observaciones!$F85-0.05*Constantes!$D$18)^2)/(Observaciones!$F85+0.95*Constantes!$D$18),0)</f>
        <v>0</v>
      </c>
      <c r="G86" s="73">
        <f>MAX(0,H85+Observaciones!$F85-F86-Constantes!$D$13)</f>
        <v>2.2605181098233587</v>
      </c>
      <c r="H86" s="73">
        <f>H85+Observaciones!$F85-F86-E86-G86-I85</f>
        <v>47.31720565034329</v>
      </c>
      <c r="I86" s="73">
        <f>MAX(0,(H86-Constantes!$D$14)*(1-EXP(-Constantes!$D$22)))</f>
        <v>0.2900384456874488</v>
      </c>
      <c r="J86" s="73">
        <f t="shared" si="7"/>
        <v>231.83738379179141</v>
      </c>
      <c r="K86" s="73">
        <f>MAX(0,(J86-Constantes!$D$13)*(1-EXP(-Constantes!$D$23)))</f>
        <v>1.2646769389629535</v>
      </c>
      <c r="L86" s="73">
        <f t="shared" si="8"/>
        <v>1.5547153846504023</v>
      </c>
      <c r="M86" s="73">
        <f>0.0526*F86*Observaciones!$F85^1.218</f>
        <v>0</v>
      </c>
      <c r="N86" s="73">
        <f>M86*Constantes!$D$40</f>
        <v>0</v>
      </c>
      <c r="O86" s="73">
        <f t="shared" si="9"/>
        <v>0</v>
      </c>
      <c r="P86" s="15"/>
      <c r="Q86" s="117">
        <v>80</v>
      </c>
      <c r="R86" s="145">
        <f>ETo!$I85*((1-Constantes!$E$19)*ETo!$K85+ETo!$L85)</f>
        <v>1.8349010168720605</v>
      </c>
      <c r="S86" s="118">
        <f>MIN(R86*Constantes!$E$17,0.8*(V85+Observaciones!$F85-T86-U86-Constantes!$D$14))</f>
        <v>1.1508510902463172</v>
      </c>
      <c r="T86" s="118">
        <f>IF(Observaciones!$F85&gt;0.05*Constantes!$E$18,((Observaciones!$F85-0.05*Constantes!$E$18)^2)/(Observaciones!$F85+0.95*Constantes!$E$18),0)</f>
        <v>0</v>
      </c>
      <c r="U86" s="118">
        <f>MAX(0,V85+Observaciones!$F85-T86-Constantes!$D$13)</f>
        <v>2.2525788703427239</v>
      </c>
      <c r="V86" s="118">
        <f>V85+Observaciones!$F85-T86-S86-U86-W85</f>
        <v>47.309311835268808</v>
      </c>
      <c r="W86" s="118">
        <f>MAX(0,(V86-Constantes!$D$14)*(1-EXP(-Constantes!$D$22)))</f>
        <v>0.28992976920264363</v>
      </c>
      <c r="X86" s="116">
        <f>X85+(Entradas!$E$23*U86-Y85)/(800*Entradas!$D$46)</f>
        <v>0</v>
      </c>
      <c r="Y86" s="116">
        <f>8000*Entradas!$D$47*X86/Constantes!$E$34</f>
        <v>0</v>
      </c>
      <c r="Z86" s="116">
        <f>T86*Escenarios!$E$10/Escenarios!$E$9</f>
        <v>0</v>
      </c>
      <c r="AA86" s="116">
        <f>Y86*Escenarios!$E$10/Escenarios!$E$9</f>
        <v>0</v>
      </c>
      <c r="AB86" s="116">
        <f>Observaciones!$I85</f>
        <v>0</v>
      </c>
      <c r="AC86" s="116">
        <f>MAX(0,Constantes!$E$29/((AH85+Z86+AA86+AB86+Observaciones!$F85)^2)+Entradas!$E$17)</f>
        <v>2.9040021344203275</v>
      </c>
      <c r="AD86" s="145">
        <f>IF(ETo!$D85&gt;0,ETo!$I85*((1-Entradas!$E$21)*ETo!$K85+ETo!$L85),0)</f>
        <v>1.7509073778986934</v>
      </c>
      <c r="AE86" s="116">
        <f>MIN(AD86*1,0.8*(AH85+Z86+AA86+AB86+Observaciones!$F85-AC86-Constantes!$E$28))</f>
        <v>1.7509073778986934</v>
      </c>
      <c r="AF86" s="116">
        <f>Observaciones!$J85</f>
        <v>0</v>
      </c>
      <c r="AG86" s="116">
        <f>MAX(0,AH85+Z86+AA86+AB86+Observaciones!$F85-AC86-AE86-AF86-Constantes!$E$26)</f>
        <v>0</v>
      </c>
      <c r="AH86" s="116">
        <f>AH85+Z86+AA86+AB86+Observaciones!$F85-AC86-AE86-AF86-AG86</f>
        <v>322.37366771953987</v>
      </c>
      <c r="AI86" s="116">
        <f>(Escenarios!$E$10*S86+Escenarios!$E$9*AE86)/(Escenarios!$E$11)</f>
        <v>1.2108567190115549</v>
      </c>
      <c r="AJ86" s="116">
        <f>(Escenarios!$E$9*AG86)/(Escenarios!$E$11)</f>
        <v>0</v>
      </c>
      <c r="AK86" s="116">
        <f>(Escenarios!$E$10*U86+Escenarios!$E$9*AC86)/(Escenarios!$E$11)</f>
        <v>2.317721196750484</v>
      </c>
      <c r="AL86" s="118">
        <f t="shared" si="10"/>
        <v>229.03994974366606</v>
      </c>
      <c r="AM86" s="118">
        <f>MAX(0,(AL86-Constantes!$D$13)*(1-EXP(-Constantes!$D$23)))</f>
        <v>1.2453536505109366</v>
      </c>
      <c r="AN86" s="118">
        <f>AJ86+W86*Escenarios!$E$10/Escenarios!$E$11+AM86</f>
        <v>1.5062904427933159</v>
      </c>
      <c r="AO86" s="118">
        <f>0.0526*AJ86*Observaciones!$F85^1.218</f>
        <v>0</v>
      </c>
      <c r="AP86" s="118">
        <f>AO86*Constantes!$E$40</f>
        <v>0</v>
      </c>
      <c r="AQ86" s="118">
        <f t="shared" si="11"/>
        <v>0</v>
      </c>
      <c r="AR86" s="15"/>
      <c r="AS86" s="72">
        <v>80</v>
      </c>
      <c r="AT86" s="145">
        <f>ETo!$I85*((1-Constantes!$F$19)*ETo!$K85+ETo!$L85)</f>
        <v>1.8296514144362246</v>
      </c>
      <c r="AU86" s="118">
        <f>MIN(AT86*Constantes!$F$17,0.8*(AX85+Observaciones!$F85-AV86-AW86-Constantes!$D$14))</f>
        <v>1.1309447442656724</v>
      </c>
      <c r="AV86" s="118">
        <f>IF(Observaciones!$F85&gt;0.05*Constantes!$F$18,((Observaciones!$F85-0.05*Constantes!$F$18)^2)/(Observaciones!$F85+0.95*Constantes!$F$18),0)</f>
        <v>0</v>
      </c>
      <c r="AW86" s="118">
        <f>MAX(0,AX85+Observaciones!$F85-AV86-Constantes!$D$13)</f>
        <v>2.2723263443887731</v>
      </c>
      <c r="AX86" s="118">
        <f>AX85+Observaciones!$F85-AV86-AU86-AW86-AY85</f>
        <v>47.328946311938758</v>
      </c>
      <c r="AY86" s="118">
        <f>MAX(0,(AX86-Constantes!$D$14)*(1-EXP(-Constantes!$D$22)))</f>
        <v>0.29020008284507709</v>
      </c>
      <c r="AZ86" s="116">
        <f>AZ85+(Entradas!$F$23*AW86-BA85)/(800*Entradas!$D$46)</f>
        <v>0</v>
      </c>
      <c r="BA86" s="116">
        <f>8000*Entradas!$D$47*AZ86/Constantes!$F$34</f>
        <v>0</v>
      </c>
      <c r="BB86" s="116">
        <f>AV86*Escenarios!$F$10/Escenarios!$F$9</f>
        <v>0</v>
      </c>
      <c r="BC86" s="116">
        <f>BA86*Escenarios!$F$10/Escenarios!$F$9</f>
        <v>0</v>
      </c>
      <c r="BD86" s="116">
        <f>Observaciones!$I85</f>
        <v>0</v>
      </c>
      <c r="BE86" s="116">
        <f>MAX(0,Constantes!$F$29/((BJ85+BB86+BC86+BD86+Observaciones!$F85)^2)+Entradas!$F$17)</f>
        <v>2.7871219383337946</v>
      </c>
      <c r="BF86" s="145">
        <f>IF(ETo!$D85&gt;0,ETo!$I85*((1-Entradas!$F$21)*ETo!$K85+ETo!$L85),0)</f>
        <v>1.7509073778986934</v>
      </c>
      <c r="BG86" s="116">
        <f>MIN(BF86*1,0.8*(BJ85+BB86+BC86+BD86+Observaciones!$F85-BE86-Constantes!$F$28))</f>
        <v>1.7509073778986934</v>
      </c>
      <c r="BH86" s="116">
        <f>Observaciones!$J85</f>
        <v>0</v>
      </c>
      <c r="BI86" s="116">
        <f>MAX(0,BJ85+BB86+BC86+BD86+Observaciones!$F85-BE86-BG86-BH86-Constantes!$F$26)</f>
        <v>0</v>
      </c>
      <c r="BJ86" s="116">
        <f>BJ85+BB86+BC86+BD86+Observaciones!$F85-BE86-BG86-BH86-BI86</f>
        <v>215.0714285670368</v>
      </c>
      <c r="BK86" s="116">
        <f>(Escenarios!$F$10*AU86+Escenarios!$F$9*BG86)/(Escenarios!$F$11)</f>
        <v>1.2549372709922766</v>
      </c>
      <c r="BL86" s="116">
        <f>(Escenarios!$F$9*BI86)/(Escenarios!$F$11)</f>
        <v>0</v>
      </c>
      <c r="BM86" s="116">
        <f>(Escenarios!$F$10*AW86+Escenarios!$F$9*BE86)/(Escenarios!$F$11)</f>
        <v>2.3752854631777773</v>
      </c>
      <c r="BN86" s="118">
        <f t="shared" si="12"/>
        <v>224.01608894401019</v>
      </c>
      <c r="BO86" s="118">
        <f>MAX(0,(BN86-Constantes!$D$13)*(1-EXP(-Constantes!$D$23)))</f>
        <v>1.2106513091136175</v>
      </c>
      <c r="BP86" s="118">
        <f>BL86+AY86*Escenarios!$F$10/Escenarios!$F$11+BO86</f>
        <v>1.4428113753896792</v>
      </c>
      <c r="BQ86" s="118">
        <f>0.0526*BL86*Observaciones!$F85^1.218</f>
        <v>0</v>
      </c>
      <c r="BR86" s="118">
        <f>BQ86*Constantes!$F$40</f>
        <v>0</v>
      </c>
      <c r="BS86" s="118">
        <f t="shared" si="13"/>
        <v>0</v>
      </c>
      <c r="BT86" s="15"/>
      <c r="BU86" s="72">
        <v>80</v>
      </c>
      <c r="BV86" s="73">
        <f>0.0526*Observaciones!$F85^2.218</f>
        <v>0.95776104306195564</v>
      </c>
      <c r="BW86" s="73">
        <f>IF(Observaciones!$F85&gt;0.05*$CA$7,((Observaciones!$F85-0.05*$CA$7)^2)/(Observaciones!$F85+0.95*$CA$7),0)</f>
        <v>0.10582673876477437</v>
      </c>
      <c r="BX86" s="73">
        <f>0.0526*BW86*Observaciones!$F85^1.218</f>
        <v>2.7393710190052805E-2</v>
      </c>
      <c r="BY86" s="27"/>
      <c r="BZ86" s="27"/>
      <c r="CA86" s="101"/>
      <c r="CB86" s="36"/>
    </row>
    <row r="87" spans="2:80" s="2" customFormat="1" ht="14.5" x14ac:dyDescent="0.35">
      <c r="B87" s="35"/>
      <c r="C87" s="72">
        <v>81</v>
      </c>
      <c r="D87" s="145">
        <f>ETo!$I86*((1-Constantes!$D$19)*ETo!$K86+ETo!$L86)</f>
        <v>1.8405136185759978</v>
      </c>
      <c r="E87" s="73">
        <f>MIN(D87*Constantes!$D$17,0.8*(H86+Observaciones!$F86-F87-G87-Constantes!$D$14))</f>
        <v>1.1476570871466418</v>
      </c>
      <c r="F87" s="73">
        <f>IF(Observaciones!$F86&gt;0.05*Constantes!$D$18,((Observaciones!$F86-0.05*Constantes!$D$18)^2)/(Observaciones!$F86+0.95*Constantes!$D$18),0)</f>
        <v>0</v>
      </c>
      <c r="G87" s="73">
        <f>MAX(0,H86+Observaciones!$F86-F87-Constantes!$D$13)</f>
        <v>0</v>
      </c>
      <c r="H87" s="73">
        <f>H86+Observaciones!$F86-F87-E87-G87-I86</f>
        <v>45.9795101175092</v>
      </c>
      <c r="I87" s="73">
        <f>MAX(0,(H87-Constantes!$D$14)*(1-EXP(-Constantes!$D$22)))</f>
        <v>0.27162199598900855</v>
      </c>
      <c r="J87" s="73">
        <f t="shared" si="7"/>
        <v>230.57270685282845</v>
      </c>
      <c r="K87" s="73">
        <f>MAX(0,(J87-Constantes!$D$13)*(1-EXP(-Constantes!$D$23)))</f>
        <v>1.2559411772363915</v>
      </c>
      <c r="L87" s="73">
        <f t="shared" si="8"/>
        <v>1.5275631732254</v>
      </c>
      <c r="M87" s="73">
        <f>0.0526*F87*Observaciones!$F86^1.218</f>
        <v>0</v>
      </c>
      <c r="N87" s="73">
        <f>M87*Constantes!$D$40</f>
        <v>0</v>
      </c>
      <c r="O87" s="73">
        <f t="shared" si="9"/>
        <v>0</v>
      </c>
      <c r="P87" s="15"/>
      <c r="Q87" s="117">
        <v>81</v>
      </c>
      <c r="R87" s="145">
        <f>ETo!$I86*((1-Constantes!$E$19)*ETo!$K86+ETo!$L86)</f>
        <v>1.8426249052925374</v>
      </c>
      <c r="S87" s="118">
        <f>MIN(R87*Constantes!$E$17,0.8*(V86+Observaciones!$F86-T87-U87-Constantes!$D$14))</f>
        <v>1.1556955179990467</v>
      </c>
      <c r="T87" s="118">
        <f>IF(Observaciones!$F86&gt;0.05*Constantes!$E$18,((Observaciones!$F86-0.05*Constantes!$E$18)^2)/(Observaciones!$F86+0.95*Constantes!$E$18),0)</f>
        <v>0</v>
      </c>
      <c r="U87" s="118">
        <f>MAX(0,V86+Observaciones!$F86-T87-Constantes!$D$13)</f>
        <v>0</v>
      </c>
      <c r="V87" s="118">
        <f>V86+Observaciones!$F86-T87-S87-U87-W86</f>
        <v>45.963686548067116</v>
      </c>
      <c r="W87" s="118">
        <f>MAX(0,(V87-Constantes!$D$14)*(1-EXP(-Constantes!$D$22)))</f>
        <v>0.27140414823252956</v>
      </c>
      <c r="X87" s="116">
        <f>X86+(Entradas!$E$23*U87-Y86)/(800*Entradas!$D$46)</f>
        <v>0</v>
      </c>
      <c r="Y87" s="116">
        <f>8000*Entradas!$D$47*X87/Constantes!$E$34</f>
        <v>0</v>
      </c>
      <c r="Z87" s="116">
        <f>T87*Escenarios!$E$10/Escenarios!$E$9</f>
        <v>0</v>
      </c>
      <c r="AA87" s="116">
        <f>Y87*Escenarios!$E$10/Escenarios!$E$9</f>
        <v>0</v>
      </c>
      <c r="AB87" s="116">
        <f>Observaciones!$I86</f>
        <v>0</v>
      </c>
      <c r="AC87" s="116">
        <f>MAX(0,Constantes!$E$29/((AH86+Z87+AA87+AB87+Observaciones!$F86)^2)+Entradas!$E$17)</f>
        <v>2.9012710603878649</v>
      </c>
      <c r="AD87" s="145">
        <f>IF(ETo!$D86&gt;0,ETo!$I86*((1-Entradas!$E$21)*ETo!$K86+ETo!$L86),0)</f>
        <v>1.7581734366309469</v>
      </c>
      <c r="AE87" s="116">
        <f>MIN(AD87*1,0.8*(AH86+Z87+AA87+AB87+Observaciones!$F86-AC87-Constantes!$E$28))</f>
        <v>1.7581734366309469</v>
      </c>
      <c r="AF87" s="116">
        <f>Observaciones!$J86</f>
        <v>0</v>
      </c>
      <c r="AG87" s="116">
        <f>MAX(0,AH86+Z87+AA87+AB87+Observaciones!$F86-AC87-AE87-AF87-Constantes!$E$26)</f>
        <v>0</v>
      </c>
      <c r="AH87" s="116">
        <f>AH86+Z87+AA87+AB87+Observaciones!$F86-AC87-AE87-AF87-AG87</f>
        <v>317.81422322252109</v>
      </c>
      <c r="AI87" s="116">
        <f>(Escenarios!$E$10*S87+Escenarios!$E$9*AE87)/(Escenarios!$E$11)</f>
        <v>1.2159433098622368</v>
      </c>
      <c r="AJ87" s="116">
        <f>(Escenarios!$E$9*AG87)/(Escenarios!$E$11)</f>
        <v>0</v>
      </c>
      <c r="AK87" s="116">
        <f>(Escenarios!$E$10*U87+Escenarios!$E$9*AC87)/(Escenarios!$E$11)</f>
        <v>0.2901271060387865</v>
      </c>
      <c r="AL87" s="118">
        <f t="shared" si="10"/>
        <v>228.08472319919392</v>
      </c>
      <c r="AM87" s="118">
        <f>MAX(0,(AL87-Constantes!$D$13)*(1-EXP(-Constantes!$D$23)))</f>
        <v>1.238755418796331</v>
      </c>
      <c r="AN87" s="118">
        <f>AJ87+W87*Escenarios!$E$10/Escenarios!$E$11+AM87</f>
        <v>1.4830191522056075</v>
      </c>
      <c r="AO87" s="118">
        <f>0.0526*AJ87*Observaciones!$F86^1.218</f>
        <v>0</v>
      </c>
      <c r="AP87" s="118">
        <f>AO87*Constantes!$E$40</f>
        <v>0</v>
      </c>
      <c r="AQ87" s="118">
        <f t="shared" si="11"/>
        <v>0</v>
      </c>
      <c r="AR87" s="15"/>
      <c r="AS87" s="72">
        <v>81</v>
      </c>
      <c r="AT87" s="145">
        <f>ETo!$I86*((1-Constantes!$F$19)*ETo!$K86+ETo!$L86)</f>
        <v>1.8373466885011878</v>
      </c>
      <c r="AU87" s="118">
        <f>MIN(AT87*Constantes!$F$17,0.8*(AX86+Observaciones!$F86-AV87-AW87-Constantes!$D$14))</f>
        <v>1.1357013496445914</v>
      </c>
      <c r="AV87" s="118">
        <f>IF(Observaciones!$F86&gt;0.05*Constantes!$F$18,((Observaciones!$F86-0.05*Constantes!$F$18)^2)/(Observaciones!$F86+0.95*Constantes!$F$18),0)</f>
        <v>0</v>
      </c>
      <c r="AW87" s="118">
        <f>MAX(0,AX86+Observaciones!$F86-AV87-Constantes!$D$13)</f>
        <v>0</v>
      </c>
      <c r="AX87" s="118">
        <f>AX86+Observaciones!$F86-AV87-AU87-AW87-AY86</f>
        <v>46.003044879449092</v>
      </c>
      <c r="AY87" s="118">
        <f>MAX(0,(AX87-Constantes!$D$14)*(1-EXP(-Constantes!$D$22)))</f>
        <v>0.27194600601131352</v>
      </c>
      <c r="AZ87" s="116">
        <f>AZ86+(Entradas!$F$23*AW87-BA86)/(800*Entradas!$D$46)</f>
        <v>0</v>
      </c>
      <c r="BA87" s="116">
        <f>8000*Entradas!$D$47*AZ87/Constantes!$F$34</f>
        <v>0</v>
      </c>
      <c r="BB87" s="116">
        <f>AV87*Escenarios!$F$10/Escenarios!$F$9</f>
        <v>0</v>
      </c>
      <c r="BC87" s="116">
        <f>BA87*Escenarios!$F$10/Escenarios!$F$9</f>
        <v>0</v>
      </c>
      <c r="BD87" s="116">
        <f>Observaciones!$I86</f>
        <v>0</v>
      </c>
      <c r="BE87" s="116">
        <f>MAX(0,Constantes!$F$29/((BJ86+BB87+BC87+BD87+Observaciones!$F86)^2)+Entradas!$F$17)</f>
        <v>2.7782499224422312</v>
      </c>
      <c r="BF87" s="145">
        <f>IF(ETo!$D86&gt;0,ETo!$I86*((1-Entradas!$F$21)*ETo!$K86+ETo!$L86),0)</f>
        <v>1.7581734366309469</v>
      </c>
      <c r="BG87" s="116">
        <f>MIN(BF87*1,0.8*(BJ86+BB87+BC87+BD87+Observaciones!$F86-BE87-Constantes!$F$28))</f>
        <v>1.7581734366309469</v>
      </c>
      <c r="BH87" s="116">
        <f>Observaciones!$J86</f>
        <v>0</v>
      </c>
      <c r="BI87" s="116">
        <f>MAX(0,BJ86+BB87+BC87+BD87+Observaciones!$F86-BE87-BG87-BH87-Constantes!$F$26)</f>
        <v>0</v>
      </c>
      <c r="BJ87" s="116">
        <f>BJ86+BB87+BC87+BD87+Observaciones!$F86-BE87-BG87-BH87-BI87</f>
        <v>210.63500520796362</v>
      </c>
      <c r="BK87" s="116">
        <f>(Escenarios!$F$10*AU87+Escenarios!$F$9*BG87)/(Escenarios!$F$11)</f>
        <v>1.2601957670418624</v>
      </c>
      <c r="BL87" s="116">
        <f>(Escenarios!$F$9*BI87)/(Escenarios!$F$11)</f>
        <v>0</v>
      </c>
      <c r="BM87" s="116">
        <f>(Escenarios!$F$10*AW87+Escenarios!$F$9*BE87)/(Escenarios!$F$11)</f>
        <v>0.55564998448844627</v>
      </c>
      <c r="BN87" s="118">
        <f t="shared" si="12"/>
        <v>223.36108761938502</v>
      </c>
      <c r="BO87" s="118">
        <f>MAX(0,(BN87-Constantes!$D$13)*(1-EXP(-Constantes!$D$23)))</f>
        <v>1.2061268844750215</v>
      </c>
      <c r="BP87" s="118">
        <f>BL87+AY87*Escenarios!$F$10/Escenarios!$F$11+BO87</f>
        <v>1.4236836892840723</v>
      </c>
      <c r="BQ87" s="118">
        <f>0.0526*BL87*Observaciones!$F86^1.218</f>
        <v>0</v>
      </c>
      <c r="BR87" s="118">
        <f>BQ87*Constantes!$F$40</f>
        <v>0</v>
      </c>
      <c r="BS87" s="118">
        <f t="shared" si="13"/>
        <v>0</v>
      </c>
      <c r="BT87" s="15"/>
      <c r="BU87" s="72">
        <v>81</v>
      </c>
      <c r="BV87" s="73">
        <f>0.0526*Observaciones!$F86^2.218</f>
        <v>3.1840930012055863E-4</v>
      </c>
      <c r="BW87" s="73">
        <f>IF(Observaciones!$F86&gt;0.05*$CA$7,((Observaciones!$F86-0.05*$CA$7)^2)/(Observaciones!$F86+0.95*$CA$7),0)</f>
        <v>0</v>
      </c>
      <c r="BX87" s="73">
        <f>0.0526*BW87*Observaciones!$F86^1.218</f>
        <v>0</v>
      </c>
      <c r="BY87" s="27"/>
      <c r="BZ87" s="27"/>
      <c r="CA87" s="101"/>
      <c r="CB87" s="36"/>
    </row>
    <row r="88" spans="2:80" s="2" customFormat="1" ht="14.5" x14ac:dyDescent="0.35">
      <c r="B88" s="35"/>
      <c r="C88" s="72">
        <v>82</v>
      </c>
      <c r="D88" s="145">
        <f>ETo!$I87*((1-Constantes!$D$19)*ETo!$K87+ETo!$L87)</f>
        <v>1.8287000480785562</v>
      </c>
      <c r="E88" s="73">
        <f>MIN(D88*Constantes!$D$17,0.8*(H87+Observaciones!$F87-F88-G88-Constantes!$D$14))</f>
        <v>1.1402907043233597</v>
      </c>
      <c r="F88" s="73">
        <f>IF(Observaciones!$F87&gt;0.05*Constantes!$D$18,((Observaciones!$F87-0.05*Constantes!$D$18)^2)/(Observaciones!$F87+0.95*Constantes!$D$18),0)</f>
        <v>0.19751037496754059</v>
      </c>
      <c r="G88" s="73">
        <f>MAX(0,H87+Observaciones!$F87-F88-Constantes!$D$13)</f>
        <v>4.7319997425416602</v>
      </c>
      <c r="H88" s="73">
        <f>H87+Observaciones!$F87-F88-E88-G88-I87</f>
        <v>47.338087299687629</v>
      </c>
      <c r="I88" s="73">
        <f>MAX(0,(H88-Constantes!$D$14)*(1-EXP(-Constantes!$D$22)))</f>
        <v>0.29032592952463837</v>
      </c>
      <c r="J88" s="73">
        <f t="shared" si="7"/>
        <v>234.04876541813371</v>
      </c>
      <c r="K88" s="73">
        <f>MAX(0,(J88-Constantes!$D$13)*(1-EXP(-Constantes!$D$23)))</f>
        <v>1.2799520676373679</v>
      </c>
      <c r="L88" s="73">
        <f t="shared" si="8"/>
        <v>1.7677883721295469</v>
      </c>
      <c r="M88" s="73">
        <f>0.0526*F88*Observaciones!$F87^1.218</f>
        <v>0.12483068707772915</v>
      </c>
      <c r="N88" s="73">
        <f>M88*Constantes!$D$40</f>
        <v>5.8308539419674979E-4</v>
      </c>
      <c r="O88" s="73">
        <f t="shared" si="9"/>
        <v>32.98389125019203</v>
      </c>
      <c r="P88" s="15"/>
      <c r="Q88" s="117">
        <v>82</v>
      </c>
      <c r="R88" s="145">
        <f>ETo!$I87*((1-Constantes!$E$19)*ETo!$K87+ETo!$L87)</f>
        <v>1.8308000683852894</v>
      </c>
      <c r="S88" s="118">
        <f>MIN(R88*Constantes!$E$17,0.8*(V87+Observaciones!$F87-T88-U88-Constantes!$D$14))</f>
        <v>1.1482789727349922</v>
      </c>
      <c r="T88" s="118">
        <f>IF(Observaciones!$F87&gt;0.05*Constantes!$E$18,((Observaciones!$F87-0.05*Constantes!$E$18)^2)/(Observaciones!$F87+0.95*Constantes!$E$18),0)</f>
        <v>0.18454784852908276</v>
      </c>
      <c r="U88" s="118">
        <f>MAX(0,V87+Observaciones!$F87-T88-Constantes!$D$13)</f>
        <v>4.7291386995380336</v>
      </c>
      <c r="V88" s="118">
        <f>V87+Observaciones!$F87-T88-S88-U88-W87</f>
        <v>47.33031687903248</v>
      </c>
      <c r="W88" s="118">
        <f>MAX(0,(V88-Constantes!$D$14)*(1-EXP(-Constantes!$D$22)))</f>
        <v>0.29021895184726804</v>
      </c>
      <c r="X88" s="116">
        <f>X87+(Entradas!$E$23*U88-Y87)/(800*Entradas!$D$46)</f>
        <v>0</v>
      </c>
      <c r="Y88" s="116">
        <f>8000*Entradas!$D$47*X88/Constantes!$E$34</f>
        <v>0</v>
      </c>
      <c r="Z88" s="116">
        <f>T88*Escenarios!$E$10/Escenarios!$E$9</f>
        <v>1.6609306367617449</v>
      </c>
      <c r="AA88" s="116">
        <f>Y88*Escenarios!$E$10/Escenarios!$E$9</f>
        <v>0</v>
      </c>
      <c r="AB88" s="116">
        <f>Observaciones!$I87</f>
        <v>0</v>
      </c>
      <c r="AC88" s="116">
        <f>MAX(0,Constantes!$E$29/((AH87+Z88+AA88+AB88+Observaciones!$F87)^2)+Entradas!$E$17)</f>
        <v>2.9040881305068305</v>
      </c>
      <c r="AD88" s="145">
        <f>IF(ETo!$D87&gt;0,ETo!$I87*((1-Entradas!$E$21)*ETo!$K87+ETo!$L87),0)</f>
        <v>1.7467992561159726</v>
      </c>
      <c r="AE88" s="116">
        <f>MIN(AD88*1,0.8*(AH87+Z88+AA88+AB88+Observaciones!$F87-AC88-Constantes!$E$28))</f>
        <v>1.7467992561159726</v>
      </c>
      <c r="AF88" s="116">
        <f>Observaciones!$J87</f>
        <v>0</v>
      </c>
      <c r="AG88" s="116">
        <f>MAX(0,AH87+Z88+AA88+AB88+Observaciones!$F87-AC88-AE88-AF88-Constantes!$E$26)</f>
        <v>0</v>
      </c>
      <c r="AH88" s="116">
        <f>AH87+Z88+AA88+AB88+Observaciones!$F87-AC88-AE88-AF88-AG88</f>
        <v>322.52426647266003</v>
      </c>
      <c r="AI88" s="116">
        <f>(Escenarios!$E$10*S88+Escenarios!$E$9*AE88)/(Escenarios!$E$11)</f>
        <v>1.2081310010730903</v>
      </c>
      <c r="AJ88" s="116">
        <f>(Escenarios!$E$9*AG88)/(Escenarios!$E$11)</f>
        <v>0</v>
      </c>
      <c r="AK88" s="116">
        <f>(Escenarios!$E$10*U88+Escenarios!$E$9*AC88)/(Escenarios!$E$11)</f>
        <v>4.5466336426349132</v>
      </c>
      <c r="AL88" s="118">
        <f t="shared" si="10"/>
        <v>231.39260142303249</v>
      </c>
      <c r="AM88" s="118">
        <f>MAX(0,(AL88-Constantes!$D$13)*(1-EXP(-Constantes!$D$23)))</f>
        <v>1.2616046027212253</v>
      </c>
      <c r="AN88" s="118">
        <f>AJ88+W88*Escenarios!$E$10/Escenarios!$E$11+AM88</f>
        <v>1.5228016593837665</v>
      </c>
      <c r="AO88" s="118">
        <f>0.0526*AJ88*Observaciones!$F87^1.218</f>
        <v>0</v>
      </c>
      <c r="AP88" s="118">
        <f>AO88*Constantes!$E$40</f>
        <v>0</v>
      </c>
      <c r="AQ88" s="118">
        <f t="shared" si="11"/>
        <v>0</v>
      </c>
      <c r="AR88" s="15"/>
      <c r="AS88" s="72">
        <v>82</v>
      </c>
      <c r="AT88" s="145">
        <f>ETo!$I87*((1-Constantes!$F$19)*ETo!$K87+ETo!$L87)</f>
        <v>1.8255500176184565</v>
      </c>
      <c r="AU88" s="118">
        <f>MIN(AT88*Constantes!$F$17,0.8*(AX87+Observaciones!$F87-AV88-AW88-Constantes!$D$14))</f>
        <v>1.128409587492855</v>
      </c>
      <c r="AV88" s="118">
        <f>IF(Observaciones!$F87&gt;0.05*Constantes!$F$18,((Observaciones!$F87-0.05*Constantes!$F$18)^2)/(Observaciones!$F87+0.95*Constantes!$F$18),0)</f>
        <v>0.19908691100100234</v>
      </c>
      <c r="AW88" s="118">
        <f>MAX(0,AX87+Observaciones!$F87-AV88-Constantes!$D$13)</f>
        <v>4.7539579684480913</v>
      </c>
      <c r="AX88" s="118">
        <f>AX87+Observaciones!$F87-AV88-AU88-AW88-AY87</f>
        <v>47.349644406495834</v>
      </c>
      <c r="AY88" s="118">
        <f>MAX(0,(AX88-Constantes!$D$14)*(1-EXP(-Constantes!$D$22)))</f>
        <v>0.29048503962926875</v>
      </c>
      <c r="AZ88" s="116">
        <f>AZ87+(Entradas!$F$23*AW88-BA87)/(800*Entradas!$D$46)</f>
        <v>0</v>
      </c>
      <c r="BA88" s="116">
        <f>8000*Entradas!$D$47*AZ88/Constantes!$F$34</f>
        <v>0</v>
      </c>
      <c r="BB88" s="116">
        <f>AV88*Escenarios!$F$10/Escenarios!$F$9</f>
        <v>0.79634764400400937</v>
      </c>
      <c r="BC88" s="116">
        <f>BA88*Escenarios!$F$10/Escenarios!$F$9</f>
        <v>0</v>
      </c>
      <c r="BD88" s="116">
        <f>Observaciones!$I87</f>
        <v>0</v>
      </c>
      <c r="BE88" s="116">
        <f>MAX(0,Constantes!$F$29/((BJ87+BB88+BC88+BD88+Observaciones!$F87)^2)+Entradas!$F$17)</f>
        <v>2.7861920020038684</v>
      </c>
      <c r="BF88" s="145">
        <f>IF(ETo!$D87&gt;0,ETo!$I87*((1-Entradas!$F$21)*ETo!$K87+ETo!$L87),0)</f>
        <v>1.7467992561159726</v>
      </c>
      <c r="BG88" s="116">
        <f>MIN(BF88*1,0.8*(BJ87+BB88+BC88+BD88+Observaciones!$F87-BE88-Constantes!$F$28))</f>
        <v>1.7467992561159726</v>
      </c>
      <c r="BH88" s="116">
        <f>Observaciones!$J87</f>
        <v>0</v>
      </c>
      <c r="BI88" s="116">
        <f>MAX(0,BJ87+BB88+BC88+BD88+Observaciones!$F87-BE88-BG88-BH88-Constantes!$F$26)</f>
        <v>0</v>
      </c>
      <c r="BJ88" s="116">
        <f>BJ87+BB88+BC88+BD88+Observaciones!$F87-BE88-BG88-BH88-BI88</f>
        <v>214.59836159384778</v>
      </c>
      <c r="BK88" s="116">
        <f>(Escenarios!$F$10*AU88+Escenarios!$F$9*BG88)/(Escenarios!$F$11)</f>
        <v>1.2520875212174785</v>
      </c>
      <c r="BL88" s="116">
        <f>(Escenarios!$F$9*BI88)/(Escenarios!$F$11)</f>
        <v>0</v>
      </c>
      <c r="BM88" s="116">
        <f>(Escenarios!$F$10*AW88+Escenarios!$F$9*BE88)/(Escenarios!$F$11)</f>
        <v>4.360404775159247</v>
      </c>
      <c r="BN88" s="118">
        <f t="shared" si="12"/>
        <v>226.51536551006924</v>
      </c>
      <c r="BO88" s="118">
        <f>MAX(0,(BN88-Constantes!$D$13)*(1-EXP(-Constantes!$D$23)))</f>
        <v>1.2279150733977795</v>
      </c>
      <c r="BP88" s="118">
        <f>BL88+AY88*Escenarios!$F$10/Escenarios!$F$11+BO88</f>
        <v>1.4603031051011945</v>
      </c>
      <c r="BQ88" s="118">
        <f>0.0526*BL88*Observaciones!$F87^1.218</f>
        <v>0</v>
      </c>
      <c r="BR88" s="118">
        <f>BQ88*Constantes!$F$40</f>
        <v>0</v>
      </c>
      <c r="BS88" s="118">
        <f t="shared" si="13"/>
        <v>0</v>
      </c>
      <c r="BT88" s="15"/>
      <c r="BU88" s="72">
        <v>82</v>
      </c>
      <c r="BV88" s="73">
        <f>0.0526*Observaciones!$F87^2.218</f>
        <v>4.8665610130935137</v>
      </c>
      <c r="BW88" s="73">
        <f>IF(Observaciones!$F87&gt;0.05*$CA$7,((Observaciones!$F87-0.05*$CA$7)^2)/(Observaciones!$F87+0.95*$CA$7),0)</f>
        <v>0.87722184342020937</v>
      </c>
      <c r="BX88" s="73">
        <f>0.0526*BW88*Observaciones!$F87^1.218</f>
        <v>0.55442254844452155</v>
      </c>
      <c r="BY88" s="27"/>
      <c r="BZ88" s="27"/>
      <c r="CA88" s="101"/>
      <c r="CB88" s="36"/>
    </row>
    <row r="89" spans="2:80" s="2" customFormat="1" ht="14.5" x14ac:dyDescent="0.35">
      <c r="B89" s="35"/>
      <c r="C89" s="72">
        <v>83</v>
      </c>
      <c r="D89" s="145">
        <f>ETo!$I88*((1-Constantes!$D$19)*ETo!$K88+ETo!$L88)</f>
        <v>1.9226136344570026</v>
      </c>
      <c r="E89" s="73">
        <f>MIN(D89*Constantes!$D$17,0.8*(H88+Observaciones!$F88-F89-G89-Constantes!$D$14))</f>
        <v>1.1988507670682209</v>
      </c>
      <c r="F89" s="73">
        <f>IF(Observaciones!$F88&gt;0.05*Constantes!$D$18,((Observaciones!$F88-0.05*Constantes!$D$18)^2)/(Observaciones!$F88+0.95*Constantes!$D$18),0)</f>
        <v>0</v>
      </c>
      <c r="G89" s="73">
        <f>MAX(0,H88+Observaciones!$F88-F89-Constantes!$D$13)</f>
        <v>0</v>
      </c>
      <c r="H89" s="73">
        <f>H88+Observaciones!$F88-F89-E89-G89-I88</f>
        <v>45.848910603094765</v>
      </c>
      <c r="I89" s="73">
        <f>MAX(0,(H89-Constantes!$D$14)*(1-EXP(-Constantes!$D$22)))</f>
        <v>0.26982399388104122</v>
      </c>
      <c r="J89" s="73">
        <f t="shared" si="7"/>
        <v>232.76881335049634</v>
      </c>
      <c r="K89" s="73">
        <f>MAX(0,(J89-Constantes!$D$13)*(1-EXP(-Constantes!$D$23)))</f>
        <v>1.2711107928897876</v>
      </c>
      <c r="L89" s="73">
        <f t="shared" si="8"/>
        <v>1.5409347867708287</v>
      </c>
      <c r="M89" s="73">
        <f>0.0526*F89*Observaciones!$F88^1.218</f>
        <v>0</v>
      </c>
      <c r="N89" s="73">
        <f>M89*Constantes!$D$40</f>
        <v>0</v>
      </c>
      <c r="O89" s="73">
        <f t="shared" si="9"/>
        <v>0</v>
      </c>
      <c r="P89" s="15"/>
      <c r="Q89" s="117">
        <v>83</v>
      </c>
      <c r="R89" s="145">
        <f>ETo!$I88*((1-Constantes!$E$19)*ETo!$K88+ETo!$L88)</f>
        <v>1.9248238726942932</v>
      </c>
      <c r="S89" s="118">
        <f>MIN(R89*Constantes!$E$17,0.8*(V88+Observaciones!$F88-T89-U89-Constantes!$D$14))</f>
        <v>1.2072507628768843</v>
      </c>
      <c r="T89" s="118">
        <f>IF(Observaciones!$F88&gt;0.05*Constantes!$E$18,((Observaciones!$F88-0.05*Constantes!$E$18)^2)/(Observaciones!$F88+0.95*Constantes!$E$18),0)</f>
        <v>0</v>
      </c>
      <c r="U89" s="118">
        <f>MAX(0,V88+Observaciones!$F88-T89-Constantes!$D$13)</f>
        <v>0</v>
      </c>
      <c r="V89" s="118">
        <f>V88+Observaciones!$F88-T89-S89-U89-W88</f>
        <v>45.832847164308333</v>
      </c>
      <c r="W89" s="118">
        <f>MAX(0,(V89-Constantes!$D$14)*(1-EXP(-Constantes!$D$22)))</f>
        <v>0.26960284377241561</v>
      </c>
      <c r="X89" s="116">
        <f>X88+(Entradas!$E$23*U89-Y88)/(800*Entradas!$D$46)</f>
        <v>0</v>
      </c>
      <c r="Y89" s="116">
        <f>8000*Entradas!$D$47*X89/Constantes!$E$34</f>
        <v>0</v>
      </c>
      <c r="Z89" s="116">
        <f>T89*Escenarios!$E$10/Escenarios!$E$9</f>
        <v>0</v>
      </c>
      <c r="AA89" s="116">
        <f>Y89*Escenarios!$E$10/Escenarios!$E$9</f>
        <v>0</v>
      </c>
      <c r="AB89" s="116">
        <f>Observaciones!$I88</f>
        <v>0</v>
      </c>
      <c r="AC89" s="116">
        <f>MAX(0,Constantes!$E$29/((AH88+Z89+AA89+AB89+Observaciones!$F88)^2)+Entradas!$E$17)</f>
        <v>2.9013020358517281</v>
      </c>
      <c r="AD89" s="145">
        <f>IF(ETo!$D88&gt;0,ETo!$I88*((1-Entradas!$E$21)*ETo!$K88+ETo!$L88),0)</f>
        <v>1.8364143432026436</v>
      </c>
      <c r="AE89" s="116">
        <f>MIN(AD89*1,0.8*(AH88+Z89+AA89+AB89+Observaciones!$F88-AC89-Constantes!$E$28))</f>
        <v>1.8364143432026436</v>
      </c>
      <c r="AF89" s="116">
        <f>Observaciones!$J88</f>
        <v>0</v>
      </c>
      <c r="AG89" s="116">
        <f>MAX(0,AH88+Z89+AA89+AB89+Observaciones!$F88-AC89-AE89-AF89-Constantes!$E$26)</f>
        <v>0</v>
      </c>
      <c r="AH89" s="116">
        <f>AH88+Z89+AA89+AB89+Observaciones!$F88-AC89-AE89-AF89-AG89</f>
        <v>317.78655009360563</v>
      </c>
      <c r="AI89" s="116">
        <f>(Escenarios!$E$10*S89+Escenarios!$E$9*AE89)/(Escenarios!$E$11)</f>
        <v>1.27016712090946</v>
      </c>
      <c r="AJ89" s="116">
        <f>(Escenarios!$E$9*AG89)/(Escenarios!$E$11)</f>
        <v>0</v>
      </c>
      <c r="AK89" s="116">
        <f>(Escenarios!$E$10*U89+Escenarios!$E$9*AC89)/(Escenarios!$E$11)</f>
        <v>0.29013020358517283</v>
      </c>
      <c r="AL89" s="118">
        <f t="shared" si="10"/>
        <v>230.42112702389642</v>
      </c>
      <c r="AM89" s="118">
        <f>MAX(0,(AL89-Constantes!$D$13)*(1-EXP(-Constantes!$D$23)))</f>
        <v>1.2548941388763901</v>
      </c>
      <c r="AN89" s="118">
        <f>AJ89+W89*Escenarios!$E$10/Escenarios!$E$11+AM89</f>
        <v>1.4975366982715641</v>
      </c>
      <c r="AO89" s="118">
        <f>0.0526*AJ89*Observaciones!$F88^1.218</f>
        <v>0</v>
      </c>
      <c r="AP89" s="118">
        <f>AO89*Constantes!$E$40</f>
        <v>0</v>
      </c>
      <c r="AQ89" s="118">
        <f t="shared" si="11"/>
        <v>0</v>
      </c>
      <c r="AR89" s="15"/>
      <c r="AS89" s="72">
        <v>83</v>
      </c>
      <c r="AT89" s="145">
        <f>ETo!$I88*((1-Constantes!$F$19)*ETo!$K88+ETo!$L88)</f>
        <v>1.9192982771010649</v>
      </c>
      <c r="AU89" s="118">
        <f>MIN(AT89*Constantes!$F$17,0.8*(AX88+Observaciones!$F88-AV89-AW89-Constantes!$D$14))</f>
        <v>1.1863572930007811</v>
      </c>
      <c r="AV89" s="118">
        <f>IF(Observaciones!$F88&gt;0.05*Constantes!$F$18,((Observaciones!$F88-0.05*Constantes!$F$18)^2)/(Observaciones!$F88+0.95*Constantes!$F$18),0)</f>
        <v>0</v>
      </c>
      <c r="AW89" s="118">
        <f>MAX(0,AX88+Observaciones!$F88-AV89-Constantes!$D$13)</f>
        <v>0</v>
      </c>
      <c r="AX89" s="118">
        <f>AX88+Observaciones!$F88-AV89-AU89-AW89-AY88</f>
        <v>45.872802073865785</v>
      </c>
      <c r="AY89" s="118">
        <f>MAX(0,(AX89-Constantes!$D$14)*(1-EXP(-Constantes!$D$22)))</f>
        <v>0.27015291481923415</v>
      </c>
      <c r="AZ89" s="116">
        <f>AZ88+(Entradas!$F$23*AW89-BA88)/(800*Entradas!$D$46)</f>
        <v>0</v>
      </c>
      <c r="BA89" s="116">
        <f>8000*Entradas!$D$47*AZ89/Constantes!$F$34</f>
        <v>0</v>
      </c>
      <c r="BB89" s="116">
        <f>AV89*Escenarios!$F$10/Escenarios!$F$9</f>
        <v>0</v>
      </c>
      <c r="BC89" s="116">
        <f>BA89*Escenarios!$F$10/Escenarios!$F$9</f>
        <v>0</v>
      </c>
      <c r="BD89" s="116">
        <f>Observaciones!$I88</f>
        <v>0</v>
      </c>
      <c r="BE89" s="116">
        <f>MAX(0,Constantes!$F$29/((BJ88+BB89+BC89+BD89+Observaciones!$F88)^2)+Entradas!$F$17)</f>
        <v>2.7770640110502076</v>
      </c>
      <c r="BF89" s="145">
        <f>IF(ETo!$D88&gt;0,ETo!$I88*((1-Entradas!$F$21)*ETo!$K88+ETo!$L88),0)</f>
        <v>1.8364143432026436</v>
      </c>
      <c r="BG89" s="116">
        <f>MIN(BF89*1,0.8*(BJ88+BB89+BC89+BD89+Observaciones!$F88-BE89-Constantes!$F$28))</f>
        <v>1.8364143432026436</v>
      </c>
      <c r="BH89" s="116">
        <f>Observaciones!$J88</f>
        <v>0</v>
      </c>
      <c r="BI89" s="116">
        <f>MAX(0,BJ88+BB89+BC89+BD89+Observaciones!$F88-BE89-BG89-BH89-Constantes!$F$26)</f>
        <v>0</v>
      </c>
      <c r="BJ89" s="116">
        <f>BJ88+BB89+BC89+BD89+Observaciones!$F88-BE89-BG89-BH89-BI89</f>
        <v>209.98488323959492</v>
      </c>
      <c r="BK89" s="116">
        <f>(Escenarios!$F$10*AU89+Escenarios!$F$9*BG89)/(Escenarios!$F$11)</f>
        <v>1.3163687030411535</v>
      </c>
      <c r="BL89" s="116">
        <f>(Escenarios!$F$9*BI89)/(Escenarios!$F$11)</f>
        <v>0</v>
      </c>
      <c r="BM89" s="116">
        <f>(Escenarios!$F$10*AW89+Escenarios!$F$9*BE89)/(Escenarios!$F$11)</f>
        <v>0.55541280221004152</v>
      </c>
      <c r="BN89" s="118">
        <f t="shared" si="12"/>
        <v>225.84286323888151</v>
      </c>
      <c r="BO89" s="118">
        <f>MAX(0,(BN89-Constantes!$D$13)*(1-EXP(-Constantes!$D$23)))</f>
        <v>1.2232697608909466</v>
      </c>
      <c r="BP89" s="118">
        <f>BL89+AY89*Escenarios!$F$10/Escenarios!$F$11+BO89</f>
        <v>1.439392092746334</v>
      </c>
      <c r="BQ89" s="118">
        <f>0.0526*BL89*Observaciones!$F88^1.218</f>
        <v>0</v>
      </c>
      <c r="BR89" s="118">
        <f>BQ89*Constantes!$F$40</f>
        <v>0</v>
      </c>
      <c r="BS89" s="118">
        <f t="shared" si="13"/>
        <v>0</v>
      </c>
      <c r="BT89" s="15"/>
      <c r="BU89" s="72">
        <v>83</v>
      </c>
      <c r="BV89" s="73">
        <f>0.0526*Observaciones!$F88^2.218</f>
        <v>0</v>
      </c>
      <c r="BW89" s="73">
        <f>IF(Observaciones!$F88&gt;0.05*$CA$7,((Observaciones!$F88-0.05*$CA$7)^2)/(Observaciones!$F88+0.95*$CA$7),0)</f>
        <v>0</v>
      </c>
      <c r="BX89" s="73">
        <f>0.0526*BW89*Observaciones!$F88^1.218</f>
        <v>0</v>
      </c>
      <c r="BY89" s="27"/>
      <c r="BZ89" s="27"/>
      <c r="CA89" s="101"/>
      <c r="CB89" s="36"/>
    </row>
    <row r="90" spans="2:80" s="2" customFormat="1" ht="14.5" x14ac:dyDescent="0.35">
      <c r="B90" s="35"/>
      <c r="C90" s="72">
        <v>84</v>
      </c>
      <c r="D90" s="145">
        <f>ETo!$I89*((1-Constantes!$D$19)*ETo!$K89+ETo!$L89)</f>
        <v>1.8144028382502566</v>
      </c>
      <c r="E90" s="73">
        <f>MIN(D90*Constantes!$D$17,0.8*(H89+Observaciones!$F89-F90-G90-Constantes!$D$14))</f>
        <v>1.1313756416906986</v>
      </c>
      <c r="F90" s="73">
        <f>IF(Observaciones!$F89&gt;0.05*Constantes!$D$18,((Observaciones!$F89-0.05*Constantes!$D$18)^2)/(Observaciones!$F89+0.95*Constantes!$D$18),0)</f>
        <v>0</v>
      </c>
      <c r="G90" s="73">
        <f>MAX(0,H89+Observaciones!$F89-F90-Constantes!$D$13)</f>
        <v>0</v>
      </c>
      <c r="H90" s="73">
        <f>H89+Observaciones!$F89-F90-E90-G90-I89</f>
        <v>44.44771096752303</v>
      </c>
      <c r="I90" s="73">
        <f>MAX(0,(H90-Constantes!$D$14)*(1-EXP(-Constantes!$D$22)))</f>
        <v>0.25053326443432777</v>
      </c>
      <c r="J90" s="73">
        <f t="shared" si="7"/>
        <v>231.49770255760654</v>
      </c>
      <c r="K90" s="73">
        <f>MAX(0,(J90-Constantes!$D$13)*(1-EXP(-Constantes!$D$23)))</f>
        <v>1.2623305892878685</v>
      </c>
      <c r="L90" s="73">
        <f t="shared" si="8"/>
        <v>1.5128638537221963</v>
      </c>
      <c r="M90" s="73">
        <f>0.0526*F90*Observaciones!$F89^1.218</f>
        <v>0</v>
      </c>
      <c r="N90" s="73">
        <f>M90*Constantes!$D$40</f>
        <v>0</v>
      </c>
      <c r="O90" s="73">
        <f t="shared" si="9"/>
        <v>0</v>
      </c>
      <c r="P90" s="15"/>
      <c r="Q90" s="117">
        <v>84</v>
      </c>
      <c r="R90" s="145">
        <f>ETo!$I89*((1-Constantes!$E$19)*ETo!$K89+ETo!$L89)</f>
        <v>1.8164913192431646</v>
      </c>
      <c r="S90" s="118">
        <f>MIN(R90*Constantes!$E$17,0.8*(V89+Observaciones!$F89-T90-U90-Constantes!$D$14))</f>
        <v>1.1393045161300539</v>
      </c>
      <c r="T90" s="118">
        <f>IF(Observaciones!$F89&gt;0.05*Constantes!$E$18,((Observaciones!$F89-0.05*Constantes!$E$18)^2)/(Observaciones!$F89+0.95*Constantes!$E$18),0)</f>
        <v>0</v>
      </c>
      <c r="U90" s="118">
        <f>MAX(0,V89+Observaciones!$F89-T90-Constantes!$D$13)</f>
        <v>0</v>
      </c>
      <c r="V90" s="118">
        <f>V89+Observaciones!$F89-T90-S90-U90-W89</f>
        <v>44.423939804405862</v>
      </c>
      <c r="W90" s="118">
        <f>MAX(0,(V90-Constantes!$D$14)*(1-EXP(-Constantes!$D$22)))</f>
        <v>0.25020599980715713</v>
      </c>
      <c r="X90" s="116">
        <f>X89+(Entradas!$E$23*U90-Y89)/(800*Entradas!$D$46)</f>
        <v>0</v>
      </c>
      <c r="Y90" s="116">
        <f>8000*Entradas!$D$47*X90/Constantes!$E$34</f>
        <v>0</v>
      </c>
      <c r="Z90" s="116">
        <f>T90*Escenarios!$E$10/Escenarios!$E$9</f>
        <v>0</v>
      </c>
      <c r="AA90" s="116">
        <f>Y90*Escenarios!$E$10/Escenarios!$E$9</f>
        <v>0</v>
      </c>
      <c r="AB90" s="116">
        <f>Observaciones!$I89</f>
        <v>0</v>
      </c>
      <c r="AC90" s="116">
        <f>MAX(0,Constantes!$E$29/((AH89+Z90+AA90+AB90+Observaciones!$F89)^2)+Entradas!$E$17)</f>
        <v>2.8983372244881203</v>
      </c>
      <c r="AD90" s="145">
        <f>IF(ETo!$D89&gt;0,ETo!$I89*((1-Entradas!$E$21)*ETo!$K89+ETo!$L89),0)</f>
        <v>1.7329520795268198</v>
      </c>
      <c r="AE90" s="116">
        <f>MIN(AD90*1,0.8*(AH89+Z90+AA90+AB90+Observaciones!$F89-AC90-Constantes!$E$28))</f>
        <v>1.7329520795268198</v>
      </c>
      <c r="AF90" s="116">
        <f>Observaciones!$J89</f>
        <v>0</v>
      </c>
      <c r="AG90" s="116">
        <f>MAX(0,AH89+Z90+AA90+AB90+Observaciones!$F89-AC90-AE90-AF90-Constantes!$E$26)</f>
        <v>0</v>
      </c>
      <c r="AH90" s="116">
        <f>AH89+Z90+AA90+AB90+Observaciones!$F89-AC90-AE90-AF90-AG90</f>
        <v>313.15526078959073</v>
      </c>
      <c r="AI90" s="116">
        <f>(Escenarios!$E$10*S90+Escenarios!$E$9*AE90)/(Escenarios!$E$11)</f>
        <v>1.1986692724697305</v>
      </c>
      <c r="AJ90" s="116">
        <f>(Escenarios!$E$9*AG90)/(Escenarios!$E$11)</f>
        <v>0</v>
      </c>
      <c r="AK90" s="116">
        <f>(Escenarios!$E$10*U90+Escenarios!$E$9*AC90)/(Escenarios!$E$11)</f>
        <v>0.289833722448812</v>
      </c>
      <c r="AL90" s="118">
        <f t="shared" si="10"/>
        <v>229.45606660746884</v>
      </c>
      <c r="AM90" s="118">
        <f>MAX(0,(AL90-Constantes!$D$13)*(1-EXP(-Constantes!$D$23)))</f>
        <v>1.2482279796463807</v>
      </c>
      <c r="AN90" s="118">
        <f>AJ90+W90*Escenarios!$E$10/Escenarios!$E$11+AM90</f>
        <v>1.4734133794728221</v>
      </c>
      <c r="AO90" s="118">
        <f>0.0526*AJ90*Observaciones!$F89^1.218</f>
        <v>0</v>
      </c>
      <c r="AP90" s="118">
        <f>AO90*Constantes!$E$40</f>
        <v>0</v>
      </c>
      <c r="AQ90" s="118">
        <f t="shared" si="11"/>
        <v>0</v>
      </c>
      <c r="AR90" s="15"/>
      <c r="AS90" s="72">
        <v>84</v>
      </c>
      <c r="AT90" s="145">
        <f>ETo!$I89*((1-Constantes!$F$19)*ETo!$K89+ETo!$L89)</f>
        <v>1.8112701167608931</v>
      </c>
      <c r="AU90" s="118">
        <f>MIN(AT90*Constantes!$F$17,0.8*(AX89+Observaciones!$F89-AV90-AW90-Constantes!$D$14))</f>
        <v>1.119582890398495</v>
      </c>
      <c r="AV90" s="118">
        <f>IF(Observaciones!$F89&gt;0.05*Constantes!$F$18,((Observaciones!$F89-0.05*Constantes!$F$18)^2)/(Observaciones!$F89+0.95*Constantes!$F$18),0)</f>
        <v>0</v>
      </c>
      <c r="AW90" s="118">
        <f>MAX(0,AX89+Observaciones!$F89-AV90-Constantes!$D$13)</f>
        <v>0</v>
      </c>
      <c r="AX90" s="118">
        <f>AX89+Observaciones!$F89-AV90-AU90-AW90-AY89</f>
        <v>44.483066268648052</v>
      </c>
      <c r="AY90" s="118">
        <f>MAX(0,(AX90-Constantes!$D$14)*(1-EXP(-Constantes!$D$22)))</f>
        <v>0.25102001131264223</v>
      </c>
      <c r="AZ90" s="116">
        <f>AZ89+(Entradas!$F$23*AW90-BA89)/(800*Entradas!$D$46)</f>
        <v>0</v>
      </c>
      <c r="BA90" s="116">
        <f>8000*Entradas!$D$47*AZ90/Constantes!$F$34</f>
        <v>0</v>
      </c>
      <c r="BB90" s="116">
        <f>AV90*Escenarios!$F$10/Escenarios!$F$9</f>
        <v>0</v>
      </c>
      <c r="BC90" s="116">
        <f>BA90*Escenarios!$F$10/Escenarios!$F$9</f>
        <v>0</v>
      </c>
      <c r="BD90" s="116">
        <f>Observaciones!$I89</f>
        <v>0</v>
      </c>
      <c r="BE90" s="116">
        <f>MAX(0,Constantes!$F$29/((BJ89+BB90+BC90+BD90+Observaciones!$F89)^2)+Entradas!$F$17)</f>
        <v>2.7671603570328247</v>
      </c>
      <c r="BF90" s="145">
        <f>IF(ETo!$D89&gt;0,ETo!$I89*((1-Entradas!$F$21)*ETo!$K89+ETo!$L89),0)</f>
        <v>1.7329520795268198</v>
      </c>
      <c r="BG90" s="116">
        <f>MIN(BF90*1,0.8*(BJ89+BB90+BC90+BD90+Observaciones!$F89-BE90-Constantes!$F$28))</f>
        <v>1.7329520795268198</v>
      </c>
      <c r="BH90" s="116">
        <f>Observaciones!$J89</f>
        <v>0</v>
      </c>
      <c r="BI90" s="116">
        <f>MAX(0,BJ89+BB90+BC90+BD90+Observaciones!$F89-BE90-BG90-BH90-Constantes!$F$26)</f>
        <v>0</v>
      </c>
      <c r="BJ90" s="116">
        <f>BJ89+BB90+BC90+BD90+Observaciones!$F89-BE90-BG90-BH90-BI90</f>
        <v>205.48477080303527</v>
      </c>
      <c r="BK90" s="116">
        <f>(Escenarios!$F$10*AU90+Escenarios!$F$9*BG90)/(Escenarios!$F$11)</f>
        <v>1.2422567282241599</v>
      </c>
      <c r="BL90" s="116">
        <f>(Escenarios!$F$9*BI90)/(Escenarios!$F$11)</f>
        <v>0</v>
      </c>
      <c r="BM90" s="116">
        <f>(Escenarios!$F$10*AW90+Escenarios!$F$9*BE90)/(Escenarios!$F$11)</f>
        <v>0.55343207140656492</v>
      </c>
      <c r="BN90" s="118">
        <f t="shared" si="12"/>
        <v>225.17302554939712</v>
      </c>
      <c r="BO90" s="118">
        <f>MAX(0,(BN90-Constantes!$D$13)*(1-EXP(-Constantes!$D$23)))</f>
        <v>1.2186428539943879</v>
      </c>
      <c r="BP90" s="118">
        <f>BL90+AY90*Escenarios!$F$10/Escenarios!$F$11+BO90</f>
        <v>1.4194588630445018</v>
      </c>
      <c r="BQ90" s="118">
        <f>0.0526*BL90*Observaciones!$F89^1.218</f>
        <v>0</v>
      </c>
      <c r="BR90" s="118">
        <f>BQ90*Constantes!$F$40</f>
        <v>0</v>
      </c>
      <c r="BS90" s="118">
        <f t="shared" si="13"/>
        <v>0</v>
      </c>
      <c r="BT90" s="15"/>
      <c r="BU90" s="72">
        <v>84</v>
      </c>
      <c r="BV90" s="73">
        <f>0.0526*Observaciones!$F89^2.218</f>
        <v>0</v>
      </c>
      <c r="BW90" s="73">
        <f>IF(Observaciones!$F89&gt;0.05*$CA$7,((Observaciones!$F89-0.05*$CA$7)^2)/(Observaciones!$F89+0.95*$CA$7),0)</f>
        <v>0</v>
      </c>
      <c r="BX90" s="73">
        <f>0.0526*BW90*Observaciones!$F89^1.218</f>
        <v>0</v>
      </c>
      <c r="BY90" s="27"/>
      <c r="BZ90" s="27"/>
      <c r="CA90" s="101"/>
      <c r="CB90" s="36"/>
    </row>
    <row r="91" spans="2:80" s="2" customFormat="1" ht="14.5" x14ac:dyDescent="0.35">
      <c r="B91" s="35"/>
      <c r="C91" s="72">
        <v>85</v>
      </c>
      <c r="D91" s="145">
        <f>ETo!$I90*((1-Constantes!$D$19)*ETo!$K90+ETo!$L90)</f>
        <v>1.7784977850268091</v>
      </c>
      <c r="E91" s="73">
        <f>MIN(D91*Constantes!$D$17,0.8*(H90+Observaciones!$F90-F91-G91-Constantes!$D$14))</f>
        <v>1.1089869517183046</v>
      </c>
      <c r="F91" s="73">
        <f>IF(Observaciones!$F90&gt;0.05*Constantes!$D$18,((Observaciones!$F90-0.05*Constantes!$D$18)^2)/(Observaciones!$F90+0.95*Constantes!$D$18),0)</f>
        <v>0</v>
      </c>
      <c r="G91" s="73">
        <f>MAX(0,H90+Observaciones!$F90-F91-Constantes!$D$13)</f>
        <v>0</v>
      </c>
      <c r="H91" s="73">
        <f>H90+Observaciones!$F90-F91-E91-G91-I90</f>
        <v>43.088190751370391</v>
      </c>
      <c r="I91" s="73">
        <f>MAX(0,(H91-Constantes!$D$14)*(1-EXP(-Constantes!$D$22)))</f>
        <v>0.2318163478713022</v>
      </c>
      <c r="J91" s="73">
        <f t="shared" si="7"/>
        <v>230.23537196831867</v>
      </c>
      <c r="K91" s="73">
        <f>MAX(0,(J91-Constantes!$D$13)*(1-EXP(-Constantes!$D$23)))</f>
        <v>1.2536110349823932</v>
      </c>
      <c r="L91" s="73">
        <f t="shared" si="8"/>
        <v>1.4854273828536955</v>
      </c>
      <c r="M91" s="73">
        <f>0.0526*F91*Observaciones!$F90^1.218</f>
        <v>0</v>
      </c>
      <c r="N91" s="73">
        <f>M91*Constantes!$D$40</f>
        <v>0</v>
      </c>
      <c r="O91" s="73">
        <f t="shared" si="9"/>
        <v>0</v>
      </c>
      <c r="P91" s="15"/>
      <c r="Q91" s="117">
        <v>85</v>
      </c>
      <c r="R91" s="145">
        <f>ETo!$I90*((1-Constantes!$E$19)*ETo!$K90+ETo!$L90)</f>
        <v>1.7805467167556732</v>
      </c>
      <c r="S91" s="118">
        <f>MIN(R91*Constantes!$E$17,0.8*(V90+Observaciones!$F90-T91-U91-Constantes!$D$14))</f>
        <v>1.1167600384820346</v>
      </c>
      <c r="T91" s="118">
        <f>IF(Observaciones!$F90&gt;0.05*Constantes!$E$18,((Observaciones!$F90-0.05*Constantes!$E$18)^2)/(Observaciones!$F90+0.95*Constantes!$E$18),0)</f>
        <v>0</v>
      </c>
      <c r="U91" s="118">
        <f>MAX(0,V90+Observaciones!$F90-T91-Constantes!$D$13)</f>
        <v>0</v>
      </c>
      <c r="V91" s="118">
        <f>V90+Observaciones!$F90-T91-S91-U91-W90</f>
        <v>43.05697376611667</v>
      </c>
      <c r="W91" s="118">
        <f>MAX(0,(V91-Constantes!$D$14)*(1-EXP(-Constantes!$D$22)))</f>
        <v>0.23138657441048779</v>
      </c>
      <c r="X91" s="116">
        <f>X90+(Entradas!$E$23*U91-Y90)/(800*Entradas!$D$46)</f>
        <v>0</v>
      </c>
      <c r="Y91" s="116">
        <f>8000*Entradas!$D$47*X91/Constantes!$E$34</f>
        <v>0</v>
      </c>
      <c r="Z91" s="116">
        <f>T91*Escenarios!$E$10/Escenarios!$E$9</f>
        <v>0</v>
      </c>
      <c r="AA91" s="116">
        <f>Y91*Escenarios!$E$10/Escenarios!$E$9</f>
        <v>0</v>
      </c>
      <c r="AB91" s="116">
        <f>Observaciones!$I90</f>
        <v>0</v>
      </c>
      <c r="AC91" s="116">
        <f>MAX(0,Constantes!$E$29/((AH90+Z91+AA91+AB91+Observaciones!$F90)^2)+Entradas!$E$17)</f>
        <v>2.8953079839687272</v>
      </c>
      <c r="AD91" s="145">
        <f>IF(ETo!$D90&gt;0,ETo!$I90*((1-Entradas!$E$21)*ETo!$K90+ETo!$L90),0)</f>
        <v>1.6985894476010854</v>
      </c>
      <c r="AE91" s="116">
        <f>MIN(AD91*1,0.8*(AH90+Z91+AA91+AB91+Observaciones!$F90-AC91-Constantes!$E$28))</f>
        <v>1.6985894476010854</v>
      </c>
      <c r="AF91" s="116">
        <f>Observaciones!$J90</f>
        <v>0</v>
      </c>
      <c r="AG91" s="116">
        <f>MAX(0,AH90+Z91+AA91+AB91+Observaciones!$F90-AC91-AE91-AF91-Constantes!$E$26)</f>
        <v>0</v>
      </c>
      <c r="AH91" s="116">
        <f>AH90+Z91+AA91+AB91+Observaciones!$F90-AC91-AE91-AF91-AG91</f>
        <v>308.56136335802091</v>
      </c>
      <c r="AI91" s="116">
        <f>(Escenarios!$E$10*S91+Escenarios!$E$9*AE91)/(Escenarios!$E$11)</f>
        <v>1.1749429793939397</v>
      </c>
      <c r="AJ91" s="116">
        <f>(Escenarios!$E$9*AG91)/(Escenarios!$E$11)</f>
        <v>0</v>
      </c>
      <c r="AK91" s="116">
        <f>(Escenarios!$E$10*U91+Escenarios!$E$9*AC91)/(Escenarios!$E$11)</f>
        <v>0.28953079839687274</v>
      </c>
      <c r="AL91" s="118">
        <f t="shared" si="10"/>
        <v>228.49736942621934</v>
      </c>
      <c r="AM91" s="118">
        <f>MAX(0,(AL91-Constantes!$D$13)*(1-EXP(-Constantes!$D$23)))</f>
        <v>1.241605774492399</v>
      </c>
      <c r="AN91" s="118">
        <f>AJ91+W91*Escenarios!$E$10/Escenarios!$E$11+AM91</f>
        <v>1.4498536914618381</v>
      </c>
      <c r="AO91" s="118">
        <f>0.0526*AJ91*Observaciones!$F90^1.218</f>
        <v>0</v>
      </c>
      <c r="AP91" s="118">
        <f>AO91*Constantes!$E$40</f>
        <v>0</v>
      </c>
      <c r="AQ91" s="118">
        <f t="shared" si="11"/>
        <v>0</v>
      </c>
      <c r="AR91" s="15"/>
      <c r="AS91" s="72">
        <v>85</v>
      </c>
      <c r="AT91" s="145">
        <f>ETo!$I90*((1-Constantes!$F$19)*ETo!$K90+ETo!$L90)</f>
        <v>1.7754243874335116</v>
      </c>
      <c r="AU91" s="118">
        <f>MIN(AT91*Constantes!$F$17,0.8*(AX90+Observaciones!$F90-AV91-AW91-Constantes!$D$14))</f>
        <v>1.0974259161971203</v>
      </c>
      <c r="AV91" s="118">
        <f>IF(Observaciones!$F90&gt;0.05*Constantes!$F$18,((Observaciones!$F90-0.05*Constantes!$F$18)^2)/(Observaciones!$F90+0.95*Constantes!$F$18),0)</f>
        <v>0</v>
      </c>
      <c r="AW91" s="118">
        <f>MAX(0,AX90+Observaciones!$F90-AV91-Constantes!$D$13)</f>
        <v>0</v>
      </c>
      <c r="AX91" s="118">
        <f>AX90+Observaciones!$F90-AV91-AU91-AW91-AY90</f>
        <v>43.134620341138294</v>
      </c>
      <c r="AY91" s="118">
        <f>MAX(0,(AX91-Constantes!$D$14)*(1-EXP(-Constantes!$D$22)))</f>
        <v>0.23245555775388904</v>
      </c>
      <c r="AZ91" s="116">
        <f>AZ90+(Entradas!$F$23*AW91-BA90)/(800*Entradas!$D$46)</f>
        <v>0</v>
      </c>
      <c r="BA91" s="116">
        <f>8000*Entradas!$D$47*AZ91/Constantes!$F$34</f>
        <v>0</v>
      </c>
      <c r="BB91" s="116">
        <f>AV91*Escenarios!$F$10/Escenarios!$F$9</f>
        <v>0</v>
      </c>
      <c r="BC91" s="116">
        <f>BA91*Escenarios!$F$10/Escenarios!$F$9</f>
        <v>0</v>
      </c>
      <c r="BD91" s="116">
        <f>Observaciones!$I90</f>
        <v>0</v>
      </c>
      <c r="BE91" s="116">
        <f>MAX(0,Constantes!$F$29/((BJ90+BB91+BC91+BD91+Observaciones!$F90)^2)+Entradas!$F$17)</f>
        <v>2.7568503178151715</v>
      </c>
      <c r="BF91" s="145">
        <f>IF(ETo!$D90&gt;0,ETo!$I90*((1-Entradas!$F$21)*ETo!$K90+ETo!$L90),0)</f>
        <v>1.6985894476010854</v>
      </c>
      <c r="BG91" s="116">
        <f>MIN(BF91*1,0.8*(BJ90+BB91+BC91+BD91+Observaciones!$F90-BE91-Constantes!$F$28))</f>
        <v>1.6985894476010854</v>
      </c>
      <c r="BH91" s="116">
        <f>Observaciones!$J90</f>
        <v>0</v>
      </c>
      <c r="BI91" s="116">
        <f>MAX(0,BJ90+BB91+BC91+BD91+Observaciones!$F90-BE91-BG91-BH91-Constantes!$F$26)</f>
        <v>0</v>
      </c>
      <c r="BJ91" s="116">
        <f>BJ90+BB91+BC91+BD91+Observaciones!$F90-BE91-BG91-BH91-BI91</f>
        <v>201.02933103761902</v>
      </c>
      <c r="BK91" s="116">
        <f>(Escenarios!$F$10*AU91+Escenarios!$F$9*BG91)/(Escenarios!$F$11)</f>
        <v>1.2176586224779133</v>
      </c>
      <c r="BL91" s="116">
        <f>(Escenarios!$F$9*BI91)/(Escenarios!$F$11)</f>
        <v>0</v>
      </c>
      <c r="BM91" s="116">
        <f>(Escenarios!$F$10*AW91+Escenarios!$F$9*BE91)/(Escenarios!$F$11)</f>
        <v>0.55137006356303431</v>
      </c>
      <c r="BN91" s="118">
        <f t="shared" si="12"/>
        <v>224.50575275896577</v>
      </c>
      <c r="BO91" s="118">
        <f>MAX(0,(BN91-Constantes!$D$13)*(1-EXP(-Constantes!$D$23)))</f>
        <v>1.2140336641497416</v>
      </c>
      <c r="BP91" s="118">
        <f>BL91+AY91*Escenarios!$F$10/Escenarios!$F$11+BO91</f>
        <v>1.3999981103528527</v>
      </c>
      <c r="BQ91" s="118">
        <f>0.0526*BL91*Observaciones!$F90^1.218</f>
        <v>0</v>
      </c>
      <c r="BR91" s="118">
        <f>BQ91*Constantes!$F$40</f>
        <v>0</v>
      </c>
      <c r="BS91" s="118">
        <f t="shared" si="13"/>
        <v>0</v>
      </c>
      <c r="BT91" s="15"/>
      <c r="BU91" s="72">
        <v>85</v>
      </c>
      <c r="BV91" s="73">
        <f>0.0526*Observaciones!$F90^2.218</f>
        <v>0</v>
      </c>
      <c r="BW91" s="73">
        <f>IF(Observaciones!$F90&gt;0.05*$CA$7,((Observaciones!$F90-0.05*$CA$7)^2)/(Observaciones!$F90+0.95*$CA$7),0)</f>
        <v>0</v>
      </c>
      <c r="BX91" s="73">
        <f>0.0526*BW91*Observaciones!$F90^1.218</f>
        <v>0</v>
      </c>
      <c r="BY91" s="27"/>
      <c r="BZ91" s="27"/>
      <c r="CA91" s="101"/>
      <c r="CB91" s="36"/>
    </row>
    <row r="92" spans="2:80" s="2" customFormat="1" ht="14.5" x14ac:dyDescent="0.35">
      <c r="B92" s="35"/>
      <c r="C92" s="72">
        <v>86</v>
      </c>
      <c r="D92" s="145">
        <f>ETo!$I91*((1-Constantes!$D$19)*ETo!$K91+ETo!$L91)</f>
        <v>1.7569601714261409</v>
      </c>
      <c r="E92" s="73">
        <f>MIN(D92*Constantes!$D$17,0.8*(H91+Observaciones!$F91-F92-G92-Constantes!$D$14))</f>
        <v>1.0955571163508506</v>
      </c>
      <c r="F92" s="73">
        <f>IF(Observaciones!$F91&gt;0.05*Constantes!$D$18,((Observaciones!$F91-0.05*Constantes!$D$18)^2)/(Observaciones!$F91+0.95*Constantes!$D$18),0)</f>
        <v>0</v>
      </c>
      <c r="G92" s="73">
        <f>MAX(0,H91+Observaciones!$F91-F92-Constantes!$D$13)</f>
        <v>0</v>
      </c>
      <c r="H92" s="73">
        <f>H91+Observaciones!$F91-F92-E92-G92-I91</f>
        <v>41.760817287148235</v>
      </c>
      <c r="I92" s="73">
        <f>MAX(0,(H92-Constantes!$D$14)*(1-EXP(-Constantes!$D$22)))</f>
        <v>0.21354200514168231</v>
      </c>
      <c r="J92" s="73">
        <f t="shared" si="7"/>
        <v>228.98176093333629</v>
      </c>
      <c r="K92" s="73">
        <f>MAX(0,(J92-Constantes!$D$13)*(1-EXP(-Constantes!$D$23)))</f>
        <v>1.2449517110380703</v>
      </c>
      <c r="L92" s="73">
        <f t="shared" si="8"/>
        <v>1.4584937161797527</v>
      </c>
      <c r="M92" s="73">
        <f>0.0526*F92*Observaciones!$F91^1.218</f>
        <v>0</v>
      </c>
      <c r="N92" s="73">
        <f>M92*Constantes!$D$40</f>
        <v>0</v>
      </c>
      <c r="O92" s="73">
        <f t="shared" si="9"/>
        <v>0</v>
      </c>
      <c r="P92" s="15"/>
      <c r="Q92" s="117">
        <v>86</v>
      </c>
      <c r="R92" s="145">
        <f>ETo!$I91*((1-Constantes!$E$19)*ETo!$K91+ETo!$L91)</f>
        <v>1.7589863225610189</v>
      </c>
      <c r="S92" s="118">
        <f>MIN(R92*Constantes!$E$17,0.8*(V91+Observaciones!$F91-T92-U92-Constantes!$D$14))</f>
        <v>1.1032373454664972</v>
      </c>
      <c r="T92" s="118">
        <f>IF(Observaciones!$F91&gt;0.05*Constantes!$E$18,((Observaciones!$F91-0.05*Constantes!$E$18)^2)/(Observaciones!$F91+0.95*Constantes!$E$18),0)</f>
        <v>0</v>
      </c>
      <c r="U92" s="118">
        <f>MAX(0,V91+Observaciones!$F91-T92-Constantes!$D$13)</f>
        <v>0</v>
      </c>
      <c r="V92" s="118">
        <f>V91+Observaciones!$F91-T92-S92-U92-W91</f>
        <v>41.722349846239688</v>
      </c>
      <c r="W92" s="118">
        <f>MAX(0,(V92-Constantes!$D$14)*(1-EXP(-Constantes!$D$22)))</f>
        <v>0.21301241251531008</v>
      </c>
      <c r="X92" s="116">
        <f>X91+(Entradas!$E$23*U92-Y91)/(800*Entradas!$D$46)</f>
        <v>0</v>
      </c>
      <c r="Y92" s="116">
        <f>8000*Entradas!$D$47*X92/Constantes!$E$34</f>
        <v>0</v>
      </c>
      <c r="Z92" s="116">
        <f>T92*Escenarios!$E$10/Escenarios!$E$9</f>
        <v>0</v>
      </c>
      <c r="AA92" s="116">
        <f>Y92*Escenarios!$E$10/Escenarios!$E$9</f>
        <v>0</v>
      </c>
      <c r="AB92" s="116">
        <f>Observaciones!$I91</f>
        <v>0</v>
      </c>
      <c r="AC92" s="116">
        <f>MAX(0,Constantes!$E$29/((AH91+Z92+AA92+AB92+Observaciones!$F91)^2)+Entradas!$E$17)</f>
        <v>2.8921674445556764</v>
      </c>
      <c r="AD92" s="145">
        <f>IF(ETo!$D91&gt;0,ETo!$I91*((1-Entradas!$E$21)*ETo!$K91+ETo!$L91),0)</f>
        <v>1.6779402771658873</v>
      </c>
      <c r="AE92" s="116">
        <f>MIN(AD92*1,0.8*(AH91+Z92+AA92+AB92+Observaciones!$F91-AC92-Constantes!$E$28))</f>
        <v>1.6779402771658873</v>
      </c>
      <c r="AF92" s="116">
        <f>Observaciones!$J91</f>
        <v>0</v>
      </c>
      <c r="AG92" s="116">
        <f>MAX(0,AH91+Z92+AA92+AB92+Observaciones!$F91-AC92-AE92-AF92-Constantes!$E$26)</f>
        <v>0</v>
      </c>
      <c r="AH92" s="116">
        <f>AH91+Z92+AA92+AB92+Observaciones!$F91-AC92-AE92-AF92-AG92</f>
        <v>303.99125563629934</v>
      </c>
      <c r="AI92" s="116">
        <f>(Escenarios!$E$10*S92+Escenarios!$E$9*AE92)/(Escenarios!$E$11)</f>
        <v>1.1607076386364363</v>
      </c>
      <c r="AJ92" s="116">
        <f>(Escenarios!$E$9*AG92)/(Escenarios!$E$11)</f>
        <v>0</v>
      </c>
      <c r="AK92" s="116">
        <f>(Escenarios!$E$10*U92+Escenarios!$E$9*AC92)/(Escenarios!$E$11)</f>
        <v>0.28921674445556766</v>
      </c>
      <c r="AL92" s="118">
        <f t="shared" si="10"/>
        <v>227.5449803961825</v>
      </c>
      <c r="AM92" s="118">
        <f>MAX(0,(AL92-Constantes!$D$13)*(1-EXP(-Constantes!$D$23)))</f>
        <v>1.2350271429217026</v>
      </c>
      <c r="AN92" s="118">
        <f>AJ92+W92*Escenarios!$E$10/Escenarios!$E$11+AM92</f>
        <v>1.4267383141854817</v>
      </c>
      <c r="AO92" s="118">
        <f>0.0526*AJ92*Observaciones!$F91^1.218</f>
        <v>0</v>
      </c>
      <c r="AP92" s="118">
        <f>AO92*Constantes!$E$40</f>
        <v>0</v>
      </c>
      <c r="AQ92" s="118">
        <f t="shared" si="11"/>
        <v>0</v>
      </c>
      <c r="AR92" s="15"/>
      <c r="AS92" s="72">
        <v>86</v>
      </c>
      <c r="AT92" s="145">
        <f>ETo!$I91*((1-Constantes!$F$19)*ETo!$K91+ETo!$L91)</f>
        <v>1.7539209447238233</v>
      </c>
      <c r="AU92" s="118">
        <f>MIN(AT92*Constantes!$F$17,0.8*(AX91+Observaciones!$F91-AV92-AW92-Constantes!$D$14))</f>
        <v>1.0841342009970238</v>
      </c>
      <c r="AV92" s="118">
        <f>IF(Observaciones!$F91&gt;0.05*Constantes!$F$18,((Observaciones!$F91-0.05*Constantes!$F$18)^2)/(Observaciones!$F91+0.95*Constantes!$F$18),0)</f>
        <v>0</v>
      </c>
      <c r="AW92" s="118">
        <f>MAX(0,AX91+Observaciones!$F91-AV92-Constantes!$D$13)</f>
        <v>0</v>
      </c>
      <c r="AX92" s="118">
        <f>AX91+Observaciones!$F91-AV92-AU92-AW92-AY91</f>
        <v>41.818030582387387</v>
      </c>
      <c r="AY92" s="118">
        <f>MAX(0,(AX92-Constantes!$D$14)*(1-EXP(-Constantes!$D$22)))</f>
        <v>0.21432967748414838</v>
      </c>
      <c r="AZ92" s="116">
        <f>AZ91+(Entradas!$F$23*AW92-BA91)/(800*Entradas!$D$46)</f>
        <v>0</v>
      </c>
      <c r="BA92" s="116">
        <f>8000*Entradas!$D$47*AZ92/Constantes!$F$34</f>
        <v>0</v>
      </c>
      <c r="BB92" s="116">
        <f>AV92*Escenarios!$F$10/Escenarios!$F$9</f>
        <v>0</v>
      </c>
      <c r="BC92" s="116">
        <f>BA92*Escenarios!$F$10/Escenarios!$F$9</f>
        <v>0</v>
      </c>
      <c r="BD92" s="116">
        <f>Observaciones!$I91</f>
        <v>0</v>
      </c>
      <c r="BE92" s="116">
        <f>MAX(0,Constantes!$F$29/((BJ91+BB92+BC92+BD92+Observaciones!$F91)^2)+Entradas!$F$17)</f>
        <v>2.7459529642026452</v>
      </c>
      <c r="BF92" s="145">
        <f>IF(ETo!$D91&gt;0,ETo!$I91*((1-Entradas!$F$21)*ETo!$K91+ETo!$L91),0)</f>
        <v>1.6779402771658873</v>
      </c>
      <c r="BG92" s="116">
        <f>MIN(BF92*1,0.8*(BJ91+BB92+BC92+BD92+Observaciones!$F91-BE92-Constantes!$F$28))</f>
        <v>1.6779402771658873</v>
      </c>
      <c r="BH92" s="116">
        <f>Observaciones!$J91</f>
        <v>0</v>
      </c>
      <c r="BI92" s="116">
        <f>MAX(0,BJ91+BB92+BC92+BD92+Observaciones!$F91-BE92-BG92-BH92-Constantes!$F$26)</f>
        <v>0</v>
      </c>
      <c r="BJ92" s="116">
        <f>BJ91+BB92+BC92+BD92+Observaciones!$F91-BE92-BG92-BH92-BI92</f>
        <v>196.6054377962505</v>
      </c>
      <c r="BK92" s="116">
        <f>(Escenarios!$F$10*AU92+Escenarios!$F$9*BG92)/(Escenarios!$F$11)</f>
        <v>1.2028954162307965</v>
      </c>
      <c r="BL92" s="116">
        <f>(Escenarios!$F$9*BI92)/(Escenarios!$F$11)</f>
        <v>0</v>
      </c>
      <c r="BM92" s="116">
        <f>(Escenarios!$F$10*AW92+Escenarios!$F$9*BE92)/(Escenarios!$F$11)</f>
        <v>0.54919059284052907</v>
      </c>
      <c r="BN92" s="118">
        <f t="shared" si="12"/>
        <v>223.84090968765653</v>
      </c>
      <c r="BO92" s="118">
        <f>MAX(0,(BN92-Constantes!$D$13)*(1-EXP(-Constantes!$D$23)))</f>
        <v>1.2094412576010178</v>
      </c>
      <c r="BP92" s="118">
        <f>BL92+AY92*Escenarios!$F$10/Escenarios!$F$11+BO92</f>
        <v>1.3809049995883365</v>
      </c>
      <c r="BQ92" s="118">
        <f>0.0526*BL92*Observaciones!$F91^1.218</f>
        <v>0</v>
      </c>
      <c r="BR92" s="118">
        <f>BQ92*Constantes!$F$40</f>
        <v>0</v>
      </c>
      <c r="BS92" s="118">
        <f t="shared" si="13"/>
        <v>0</v>
      </c>
      <c r="BT92" s="15"/>
      <c r="BU92" s="72">
        <v>86</v>
      </c>
      <c r="BV92" s="73">
        <f>0.0526*Observaciones!$F91^2.218</f>
        <v>0</v>
      </c>
      <c r="BW92" s="73">
        <f>IF(Observaciones!$F91&gt;0.05*$CA$7,((Observaciones!$F91-0.05*$CA$7)^2)/(Observaciones!$F91+0.95*$CA$7),0)</f>
        <v>0</v>
      </c>
      <c r="BX92" s="73">
        <f>0.0526*BW92*Observaciones!$F91^1.218</f>
        <v>0</v>
      </c>
      <c r="BY92" s="27"/>
      <c r="BZ92" s="27"/>
      <c r="CA92" s="101"/>
      <c r="CB92" s="36"/>
    </row>
    <row r="93" spans="2:80" s="2" customFormat="1" ht="14.5" x14ac:dyDescent="0.35">
      <c r="B93" s="35"/>
      <c r="C93" s="72">
        <v>87</v>
      </c>
      <c r="D93" s="145">
        <f>ETo!$I92*((1-Constantes!$D$19)*ETo!$K92+ETo!$L92)</f>
        <v>1.7260077697695964</v>
      </c>
      <c r="E93" s="73">
        <f>MIN(D93*Constantes!$D$17,0.8*(H92+Observaciones!$F92-F93-G93-Constantes!$D$14))</f>
        <v>1.0762566652339354</v>
      </c>
      <c r="F93" s="73">
        <f>IF(Observaciones!$F92&gt;0.05*Constantes!$D$18,((Observaciones!$F92-0.05*Constantes!$D$18)^2)/(Observaciones!$F92+0.95*Constantes!$D$18),0)</f>
        <v>0</v>
      </c>
      <c r="G93" s="73">
        <f>MAX(0,H92+Observaciones!$F92-F93-Constantes!$D$13)</f>
        <v>0</v>
      </c>
      <c r="H93" s="73">
        <f>H92+Observaciones!$F92-F93-E93-G93-I92</f>
        <v>40.471018616772618</v>
      </c>
      <c r="I93" s="73">
        <f>MAX(0,(H93-Constantes!$D$14)*(1-EXP(-Constantes!$D$22)))</f>
        <v>0.1957849657025488</v>
      </c>
      <c r="J93" s="73">
        <f t="shared" si="7"/>
        <v>227.73680922229821</v>
      </c>
      <c r="K93" s="73">
        <f>MAX(0,(J93-Constantes!$D$13)*(1-EXP(-Constantes!$D$23)))</f>
        <v>1.236352201413405</v>
      </c>
      <c r="L93" s="73">
        <f t="shared" si="8"/>
        <v>1.4321371671159537</v>
      </c>
      <c r="M93" s="73">
        <f>0.0526*F93*Observaciones!$F92^1.218</f>
        <v>0</v>
      </c>
      <c r="N93" s="73">
        <f>M93*Constantes!$D$40</f>
        <v>0</v>
      </c>
      <c r="O93" s="73">
        <f t="shared" si="9"/>
        <v>0</v>
      </c>
      <c r="P93" s="15"/>
      <c r="Q93" s="117">
        <v>87</v>
      </c>
      <c r="R93" s="145">
        <f>ETo!$I92*((1-Constantes!$E$19)*ETo!$K92+ETo!$L92)</f>
        <v>1.7279997840587513</v>
      </c>
      <c r="S93" s="118">
        <f>MIN(R93*Constantes!$E$17,0.8*(V92+Observaciones!$F92-T93-U93-Constantes!$D$14))</f>
        <v>1.0838025687181116</v>
      </c>
      <c r="T93" s="118">
        <f>IF(Observaciones!$F92&gt;0.05*Constantes!$E$18,((Observaciones!$F92-0.05*Constantes!$E$18)^2)/(Observaciones!$F92+0.95*Constantes!$E$18),0)</f>
        <v>0</v>
      </c>
      <c r="U93" s="118">
        <f>MAX(0,V92+Observaciones!$F92-T93-Constantes!$D$13)</f>
        <v>0</v>
      </c>
      <c r="V93" s="118">
        <f>V92+Observaciones!$F92-T93-S93-U93-W92</f>
        <v>40.425534865006263</v>
      </c>
      <c r="W93" s="118">
        <f>MAX(0,(V93-Constantes!$D$14)*(1-EXP(-Constantes!$D$22)))</f>
        <v>0.1951587774512307</v>
      </c>
      <c r="X93" s="116">
        <f>X92+(Entradas!$E$23*U93-Y92)/(800*Entradas!$D$46)</f>
        <v>0</v>
      </c>
      <c r="Y93" s="116">
        <f>8000*Entradas!$D$47*X93/Constantes!$E$34</f>
        <v>0</v>
      </c>
      <c r="Z93" s="116">
        <f>T93*Escenarios!$E$10/Escenarios!$E$9</f>
        <v>0</v>
      </c>
      <c r="AA93" s="116">
        <f>Y93*Escenarios!$E$10/Escenarios!$E$9</f>
        <v>0</v>
      </c>
      <c r="AB93" s="116">
        <f>Observaciones!$I92</f>
        <v>0</v>
      </c>
      <c r="AC93" s="116">
        <f>MAX(0,Constantes!$E$29/((AH92+Z93+AA93+AB93+Observaciones!$F92)^2)+Entradas!$E$17)</f>
        <v>2.888900832557638</v>
      </c>
      <c r="AD93" s="145">
        <f>IF(ETo!$D92&gt;0,ETo!$I92*((1-Entradas!$E$21)*ETo!$K92+ETo!$L92),0)</f>
        <v>1.648319212492525</v>
      </c>
      <c r="AE93" s="116">
        <f>MIN(AD93*1,0.8*(AH92+Z93+AA93+AB93+Observaciones!$F92-AC93-Constantes!$E$28))</f>
        <v>1.648319212492525</v>
      </c>
      <c r="AF93" s="116">
        <f>Observaciones!$J92</f>
        <v>0</v>
      </c>
      <c r="AG93" s="116">
        <f>MAX(0,AH92+Z93+AA93+AB93+Observaciones!$F92-AC93-AE93-AF93-Constantes!$E$26)</f>
        <v>0</v>
      </c>
      <c r="AH93" s="116">
        <f>AH92+Z93+AA93+AB93+Observaciones!$F92-AC93-AE93-AF93-AG93</f>
        <v>299.45403559124918</v>
      </c>
      <c r="AI93" s="116">
        <f>(Escenarios!$E$10*S93+Escenarios!$E$9*AE93)/(Escenarios!$E$11)</f>
        <v>1.1402542330955532</v>
      </c>
      <c r="AJ93" s="116">
        <f>(Escenarios!$E$9*AG93)/(Escenarios!$E$11)</f>
        <v>0</v>
      </c>
      <c r="AK93" s="116">
        <f>(Escenarios!$E$10*U93+Escenarios!$E$9*AC93)/(Escenarios!$E$11)</f>
        <v>0.28889008325576382</v>
      </c>
      <c r="AL93" s="118">
        <f t="shared" si="10"/>
        <v>226.59884333651655</v>
      </c>
      <c r="AM93" s="118">
        <f>MAX(0,(AL93-Constantes!$D$13)*(1-EXP(-Constantes!$D$23)))</f>
        <v>1.2284916968648707</v>
      </c>
      <c r="AN93" s="118">
        <f>AJ93+W93*Escenarios!$E$10/Escenarios!$E$11+AM93</f>
        <v>1.4041345965709784</v>
      </c>
      <c r="AO93" s="118">
        <f>0.0526*AJ93*Observaciones!$F92^1.218</f>
        <v>0</v>
      </c>
      <c r="AP93" s="118">
        <f>AO93*Constantes!$E$40</f>
        <v>0</v>
      </c>
      <c r="AQ93" s="118">
        <f t="shared" si="11"/>
        <v>0</v>
      </c>
      <c r="AR93" s="15"/>
      <c r="AS93" s="72">
        <v>87</v>
      </c>
      <c r="AT93" s="145">
        <f>ETo!$I92*((1-Constantes!$F$19)*ETo!$K92+ETo!$L92)</f>
        <v>1.723019748335862</v>
      </c>
      <c r="AU93" s="118">
        <f>MIN(AT93*Constantes!$F$17,0.8*(AX92+Observaciones!$F92-AV93-AW93-Constantes!$D$14))</f>
        <v>1.0650335431499909</v>
      </c>
      <c r="AV93" s="118">
        <f>IF(Observaciones!$F92&gt;0.05*Constantes!$F$18,((Observaciones!$F92-0.05*Constantes!$F$18)^2)/(Observaciones!$F92+0.95*Constantes!$F$18),0)</f>
        <v>0</v>
      </c>
      <c r="AW93" s="118">
        <f>MAX(0,AX92+Observaciones!$F92-AV93-Constantes!$D$13)</f>
        <v>0</v>
      </c>
      <c r="AX93" s="118">
        <f>AX92+Observaciones!$F92-AV93-AU93-AW93-AY92</f>
        <v>40.538667361753241</v>
      </c>
      <c r="AY93" s="118">
        <f>MAX(0,(AX93-Constantes!$D$14)*(1-EXP(-Constantes!$D$22)))</f>
        <v>0.19671630596535042</v>
      </c>
      <c r="AZ93" s="116">
        <f>AZ92+(Entradas!$F$23*AW93-BA92)/(800*Entradas!$D$46)</f>
        <v>0</v>
      </c>
      <c r="BA93" s="116">
        <f>8000*Entradas!$D$47*AZ93/Constantes!$F$34</f>
        <v>0</v>
      </c>
      <c r="BB93" s="116">
        <f>AV93*Escenarios!$F$10/Escenarios!$F$9</f>
        <v>0</v>
      </c>
      <c r="BC93" s="116">
        <f>BA93*Escenarios!$F$10/Escenarios!$F$9</f>
        <v>0</v>
      </c>
      <c r="BD93" s="116">
        <f>Observaciones!$I92</f>
        <v>0</v>
      </c>
      <c r="BE93" s="116">
        <f>MAX(0,Constantes!$F$29/((BJ92+BB93+BC93+BD93+Observaciones!$F92)^2)+Entradas!$F$17)</f>
        <v>2.7343915204551386</v>
      </c>
      <c r="BF93" s="145">
        <f>IF(ETo!$D92&gt;0,ETo!$I92*((1-Entradas!$F$21)*ETo!$K92+ETo!$L92),0)</f>
        <v>1.648319212492525</v>
      </c>
      <c r="BG93" s="116">
        <f>MIN(BF93*1,0.8*(BJ92+BB93+BC93+BD93+Observaciones!$F92-BE93-Constantes!$F$28))</f>
        <v>1.648319212492525</v>
      </c>
      <c r="BH93" s="116">
        <f>Observaciones!$J92</f>
        <v>0</v>
      </c>
      <c r="BI93" s="116">
        <f>MAX(0,BJ92+BB93+BC93+BD93+Observaciones!$F92-BE93-BG93-BH93-Constantes!$F$26)</f>
        <v>0</v>
      </c>
      <c r="BJ93" s="116">
        <f>BJ92+BB93+BC93+BD93+Observaciones!$F92-BE93-BG93-BH93-BI93</f>
        <v>192.22272706330281</v>
      </c>
      <c r="BK93" s="116">
        <f>(Escenarios!$F$10*AU93+Escenarios!$F$9*BG93)/(Escenarios!$F$11)</f>
        <v>1.1816906770184976</v>
      </c>
      <c r="BL93" s="116">
        <f>(Escenarios!$F$9*BI93)/(Escenarios!$F$11)</f>
        <v>0</v>
      </c>
      <c r="BM93" s="116">
        <f>(Escenarios!$F$10*AW93+Escenarios!$F$9*BE93)/(Escenarios!$F$11)</f>
        <v>0.54687830409102778</v>
      </c>
      <c r="BN93" s="118">
        <f t="shared" si="12"/>
        <v>223.17834673414654</v>
      </c>
      <c r="BO93" s="118">
        <f>MAX(0,(BN93-Constantes!$D$13)*(1-EXP(-Constantes!$D$23)))</f>
        <v>1.2048646009763968</v>
      </c>
      <c r="BP93" s="118">
        <f>BL93+AY93*Escenarios!$F$10/Escenarios!$F$11+BO93</f>
        <v>1.3622376457486771</v>
      </c>
      <c r="BQ93" s="118">
        <f>0.0526*BL93*Observaciones!$F92^1.218</f>
        <v>0</v>
      </c>
      <c r="BR93" s="118">
        <f>BQ93*Constantes!$F$40</f>
        <v>0</v>
      </c>
      <c r="BS93" s="118">
        <f t="shared" si="13"/>
        <v>0</v>
      </c>
      <c r="BT93" s="15"/>
      <c r="BU93" s="72">
        <v>87</v>
      </c>
      <c r="BV93" s="73">
        <f>0.0526*Observaciones!$F92^2.218</f>
        <v>0</v>
      </c>
      <c r="BW93" s="73">
        <f>IF(Observaciones!$F92&gt;0.05*$CA$7,((Observaciones!$F92-0.05*$CA$7)^2)/(Observaciones!$F92+0.95*$CA$7),0)</f>
        <v>0</v>
      </c>
      <c r="BX93" s="73">
        <f>0.0526*BW93*Observaciones!$F92^1.218</f>
        <v>0</v>
      </c>
      <c r="BY93" s="27"/>
      <c r="BZ93" s="27"/>
      <c r="CA93" s="101"/>
      <c r="CB93" s="36"/>
    </row>
    <row r="94" spans="2:80" s="2" customFormat="1" ht="14.5" x14ac:dyDescent="0.35">
      <c r="B94" s="35"/>
      <c r="C94" s="72">
        <v>88</v>
      </c>
      <c r="D94" s="145">
        <f>ETo!$I93*((1-Constantes!$D$19)*ETo!$K93+ETo!$L93)</f>
        <v>1.6904834863081564</v>
      </c>
      <c r="E94" s="73">
        <f>MIN(D94*Constantes!$D$17,0.8*(H93+Observaciones!$F93-F94-G94-Constantes!$D$14))</f>
        <v>1.0541054052438728</v>
      </c>
      <c r="F94" s="73">
        <f>IF(Observaciones!$F93&gt;0.05*Constantes!$D$18,((Observaciones!$F93-0.05*Constantes!$D$18)^2)/(Observaciones!$F93+0.95*Constantes!$D$18),0)</f>
        <v>0</v>
      </c>
      <c r="G94" s="73">
        <f>MAX(0,H93+Observaciones!$F93-F94-Constantes!$D$13)</f>
        <v>0</v>
      </c>
      <c r="H94" s="73">
        <f>H93+Observaciones!$F93-F94-E94-G94-I93</f>
        <v>39.221128245826193</v>
      </c>
      <c r="I94" s="73">
        <f>MAX(0,(H94-Constantes!$D$14)*(1-EXP(-Constantes!$D$22)))</f>
        <v>0.17857735561482449</v>
      </c>
      <c r="J94" s="73">
        <f t="shared" si="7"/>
        <v>226.5004570208848</v>
      </c>
      <c r="K94" s="73">
        <f>MAX(0,(J94-Constantes!$D$13)*(1-EXP(-Constantes!$D$23)))</f>
        <v>1.227812092940711</v>
      </c>
      <c r="L94" s="73">
        <f t="shared" si="8"/>
        <v>1.4063894485555355</v>
      </c>
      <c r="M94" s="73">
        <f>0.0526*F94*Observaciones!$F93^1.218</f>
        <v>0</v>
      </c>
      <c r="N94" s="73">
        <f>M94*Constantes!$D$40</f>
        <v>0</v>
      </c>
      <c r="O94" s="73">
        <f t="shared" si="9"/>
        <v>0</v>
      </c>
      <c r="P94" s="15"/>
      <c r="Q94" s="117">
        <v>88</v>
      </c>
      <c r="R94" s="145">
        <f>ETo!$I93*((1-Constantes!$E$19)*ETo!$K93+ETo!$L93)</f>
        <v>1.6924355924904522</v>
      </c>
      <c r="S94" s="118">
        <f>MIN(R94*Constantes!$E$17,0.8*(V93+Observaciones!$F93-T94-U94-Constantes!$D$14))</f>
        <v>1.0614966850416847</v>
      </c>
      <c r="T94" s="118">
        <f>IF(Observaciones!$F93&gt;0.05*Constantes!$E$18,((Observaciones!$F93-0.05*Constantes!$E$18)^2)/(Observaciones!$F93+0.95*Constantes!$E$18),0)</f>
        <v>0</v>
      </c>
      <c r="U94" s="118">
        <f>MAX(0,V93+Observaciones!$F93-T94-Constantes!$D$13)</f>
        <v>0</v>
      </c>
      <c r="V94" s="118">
        <f>V93+Observaciones!$F93-T94-S94-U94-W93</f>
        <v>39.168879402513348</v>
      </c>
      <c r="W94" s="118">
        <f>MAX(0,(V94-Constantes!$D$14)*(1-EXP(-Constantes!$D$22)))</f>
        <v>0.17785803034905637</v>
      </c>
      <c r="X94" s="116">
        <f>X93+(Entradas!$E$23*U94-Y93)/(800*Entradas!$D$46)</f>
        <v>0</v>
      </c>
      <c r="Y94" s="116">
        <f>8000*Entradas!$D$47*X94/Constantes!$E$34</f>
        <v>0</v>
      </c>
      <c r="Z94" s="116">
        <f>T94*Escenarios!$E$10/Escenarios!$E$9</f>
        <v>0</v>
      </c>
      <c r="AA94" s="116">
        <f>Y94*Escenarios!$E$10/Escenarios!$E$9</f>
        <v>0</v>
      </c>
      <c r="AB94" s="116">
        <f>Observaciones!$I93</f>
        <v>0</v>
      </c>
      <c r="AC94" s="116">
        <f>MAX(0,Constantes!$E$29/((AH93+Z94+AA94+AB94+Observaciones!$F93)^2)+Entradas!$E$17)</f>
        <v>2.8855086578722688</v>
      </c>
      <c r="AD94" s="145">
        <f>IF(ETo!$D93&gt;0,ETo!$I93*((1-Entradas!$E$21)*ETo!$K93+ETo!$L93),0)</f>
        <v>1.6143513451986229</v>
      </c>
      <c r="AE94" s="116">
        <f>MIN(AD94*1,0.8*(AH93+Z94+AA94+AB94+Observaciones!$F93-AC94-Constantes!$E$28))</f>
        <v>1.6143513451986229</v>
      </c>
      <c r="AF94" s="116">
        <f>Observaciones!$J93</f>
        <v>0</v>
      </c>
      <c r="AG94" s="116">
        <f>MAX(0,AH93+Z94+AA94+AB94+Observaciones!$F93-AC94-AE94-AF94-Constantes!$E$26)</f>
        <v>0</v>
      </c>
      <c r="AH94" s="116">
        <f>AH93+Z94+AA94+AB94+Observaciones!$F93-AC94-AE94-AF94-AG94</f>
        <v>294.95417558817832</v>
      </c>
      <c r="AI94" s="116">
        <f>(Escenarios!$E$10*S94+Escenarios!$E$9*AE94)/(Escenarios!$E$11)</f>
        <v>1.1167821510573785</v>
      </c>
      <c r="AJ94" s="116">
        <f>(Escenarios!$E$9*AG94)/(Escenarios!$E$11)</f>
        <v>0</v>
      </c>
      <c r="AK94" s="116">
        <f>(Escenarios!$E$10*U94+Escenarios!$E$9*AC94)/(Escenarios!$E$11)</f>
        <v>0.28855086578722688</v>
      </c>
      <c r="AL94" s="118">
        <f t="shared" si="10"/>
        <v>225.6589025054389</v>
      </c>
      <c r="AM94" s="118">
        <f>MAX(0,(AL94-Constantes!$D$13)*(1-EXP(-Constantes!$D$23)))</f>
        <v>1.2219990512852856</v>
      </c>
      <c r="AN94" s="118">
        <f>AJ94+W94*Escenarios!$E$10/Escenarios!$E$11+AM94</f>
        <v>1.3820712785994362</v>
      </c>
      <c r="AO94" s="118">
        <f>0.0526*AJ94*Observaciones!$F93^1.218</f>
        <v>0</v>
      </c>
      <c r="AP94" s="118">
        <f>AO94*Constantes!$E$40</f>
        <v>0</v>
      </c>
      <c r="AQ94" s="118">
        <f t="shared" si="11"/>
        <v>0</v>
      </c>
      <c r="AR94" s="15"/>
      <c r="AS94" s="72">
        <v>88</v>
      </c>
      <c r="AT94" s="145">
        <f>ETo!$I93*((1-Constantes!$F$19)*ETo!$K93+ETo!$L93)</f>
        <v>1.6875553270347128</v>
      </c>
      <c r="AU94" s="118">
        <f>MIN(AT94*Constantes!$F$17,0.8*(AX93+Observaciones!$F93-AV94-AW94-Constantes!$D$14))</f>
        <v>1.0431122631933294</v>
      </c>
      <c r="AV94" s="118">
        <f>IF(Observaciones!$F93&gt;0.05*Constantes!$F$18,((Observaciones!$F93-0.05*Constantes!$F$18)^2)/(Observaciones!$F93+0.95*Constantes!$F$18),0)</f>
        <v>0</v>
      </c>
      <c r="AW94" s="118">
        <f>MAX(0,AX93+Observaciones!$F93-AV94-Constantes!$D$13)</f>
        <v>0</v>
      </c>
      <c r="AX94" s="118">
        <f>AX93+Observaciones!$F93-AV94-AU94-AW94-AY93</f>
        <v>39.298838792594559</v>
      </c>
      <c r="AY94" s="118">
        <f>MAX(0,(AX94-Constantes!$D$14)*(1-EXP(-Constantes!$D$22)))</f>
        <v>0.1796472196761672</v>
      </c>
      <c r="AZ94" s="116">
        <f>AZ93+(Entradas!$F$23*AW94-BA93)/(800*Entradas!$D$46)</f>
        <v>0</v>
      </c>
      <c r="BA94" s="116">
        <f>8000*Entradas!$D$47*AZ94/Constantes!$F$34</f>
        <v>0</v>
      </c>
      <c r="BB94" s="116">
        <f>AV94*Escenarios!$F$10/Escenarios!$F$9</f>
        <v>0</v>
      </c>
      <c r="BC94" s="116">
        <f>BA94*Escenarios!$F$10/Escenarios!$F$9</f>
        <v>0</v>
      </c>
      <c r="BD94" s="116">
        <f>Observaciones!$I93</f>
        <v>0</v>
      </c>
      <c r="BE94" s="116">
        <f>MAX(0,Constantes!$F$29/((BJ93+BB94+BC94+BD94+Observaciones!$F93)^2)+Entradas!$F$17)</f>
        <v>2.7221416078547236</v>
      </c>
      <c r="BF94" s="145">
        <f>IF(ETo!$D93&gt;0,ETo!$I93*((1-Entradas!$F$21)*ETo!$K93+ETo!$L93),0)</f>
        <v>1.6143513451986229</v>
      </c>
      <c r="BG94" s="116">
        <f>MIN(BF94*1,0.8*(BJ93+BB94+BC94+BD94+Observaciones!$F93-BE94-Constantes!$F$28))</f>
        <v>1.6143513451986229</v>
      </c>
      <c r="BH94" s="116">
        <f>Observaciones!$J93</f>
        <v>0</v>
      </c>
      <c r="BI94" s="116">
        <f>MAX(0,BJ93+BB94+BC94+BD94+Observaciones!$F93-BE94-BG94-BH94-Constantes!$F$26)</f>
        <v>0</v>
      </c>
      <c r="BJ94" s="116">
        <f>BJ93+BB94+BC94+BD94+Observaciones!$F93-BE94-BG94-BH94-BI94</f>
        <v>187.88623411024946</v>
      </c>
      <c r="BK94" s="116">
        <f>(Escenarios!$F$10*AU94+Escenarios!$F$9*BG94)/(Escenarios!$F$11)</f>
        <v>1.1573600795943881</v>
      </c>
      <c r="BL94" s="116">
        <f>(Escenarios!$F$9*BI94)/(Escenarios!$F$11)</f>
        <v>0</v>
      </c>
      <c r="BM94" s="116">
        <f>(Escenarios!$F$10*AW94+Escenarios!$F$9*BE94)/(Escenarios!$F$11)</f>
        <v>0.54442832157094467</v>
      </c>
      <c r="BN94" s="118">
        <f t="shared" si="12"/>
        <v>222.51791045474107</v>
      </c>
      <c r="BO94" s="118">
        <f>MAX(0,(BN94-Constantes!$D$13)*(1-EXP(-Constantes!$D$23)))</f>
        <v>1.2003026343628564</v>
      </c>
      <c r="BP94" s="118">
        <f>BL94+AY94*Escenarios!$F$10/Escenarios!$F$11+BO94</f>
        <v>1.3440204101037903</v>
      </c>
      <c r="BQ94" s="118">
        <f>0.0526*BL94*Observaciones!$F93^1.218</f>
        <v>0</v>
      </c>
      <c r="BR94" s="118">
        <f>BQ94*Constantes!$F$40</f>
        <v>0</v>
      </c>
      <c r="BS94" s="118">
        <f t="shared" si="13"/>
        <v>0</v>
      </c>
      <c r="BT94" s="15"/>
      <c r="BU94" s="72">
        <v>88</v>
      </c>
      <c r="BV94" s="73">
        <f>0.0526*Observaciones!$F93^2.218</f>
        <v>0</v>
      </c>
      <c r="BW94" s="73">
        <f>IF(Observaciones!$F93&gt;0.05*$CA$7,((Observaciones!$F93-0.05*$CA$7)^2)/(Observaciones!$F93+0.95*$CA$7),0)</f>
        <v>0</v>
      </c>
      <c r="BX94" s="73">
        <f>0.0526*BW94*Observaciones!$F93^1.218</f>
        <v>0</v>
      </c>
      <c r="BY94" s="27"/>
      <c r="BZ94" s="27"/>
      <c r="CA94" s="101"/>
      <c r="CB94" s="36"/>
    </row>
    <row r="95" spans="2:80" s="2" customFormat="1" ht="14.5" x14ac:dyDescent="0.35">
      <c r="B95" s="35"/>
      <c r="C95" s="72">
        <v>89</v>
      </c>
      <c r="D95" s="145">
        <f>ETo!$I94*((1-Constantes!$D$19)*ETo!$K94+ETo!$L94)</f>
        <v>1.7205385148991055</v>
      </c>
      <c r="E95" s="73">
        <f>MIN(D95*Constantes!$D$17,0.8*(H94+Observaciones!$F94-F95-G95-Constantes!$D$14))</f>
        <v>1.0728462970355264</v>
      </c>
      <c r="F95" s="73">
        <f>IF(Observaciones!$F94&gt;0.05*Constantes!$D$18,((Observaciones!$F94-0.05*Constantes!$D$18)^2)/(Observaciones!$F94+0.95*Constantes!$D$18),0)</f>
        <v>0</v>
      </c>
      <c r="G95" s="73">
        <f>MAX(0,H94+Observaciones!$F94-F95-Constantes!$D$13)</f>
        <v>0</v>
      </c>
      <c r="H95" s="73">
        <f>H94+Observaciones!$F94-F95-E95-G95-I94</f>
        <v>37.969704593175841</v>
      </c>
      <c r="I95" s="73">
        <f>MAX(0,(H95-Constantes!$D$14)*(1-EXP(-Constantes!$D$22)))</f>
        <v>0.16134863638478728</v>
      </c>
      <c r="J95" s="73">
        <f t="shared" si="7"/>
        <v>225.27264492794407</v>
      </c>
      <c r="K95" s="73">
        <f>MAX(0,(J95-Constantes!$D$13)*(1-EXP(-Constantes!$D$23)))</f>
        <v>1.2193309753062604</v>
      </c>
      <c r="L95" s="73">
        <f t="shared" si="8"/>
        <v>1.3806796116910478</v>
      </c>
      <c r="M95" s="73">
        <f>0.0526*F95*Observaciones!$F94^1.218</f>
        <v>0</v>
      </c>
      <c r="N95" s="73">
        <f>M95*Constantes!$D$40</f>
        <v>0</v>
      </c>
      <c r="O95" s="73">
        <f t="shared" si="9"/>
        <v>0</v>
      </c>
      <c r="P95" s="15"/>
      <c r="Q95" s="117">
        <v>89</v>
      </c>
      <c r="R95" s="145">
        <f>ETo!$I94*((1-Constantes!$E$19)*ETo!$K94+ETo!$L94)</f>
        <v>1.7225298003730665</v>
      </c>
      <c r="S95" s="118">
        <f>MIN(R95*Constantes!$E$17,0.8*(V94+Observaciones!$F94-T95-U95-Constantes!$D$14))</f>
        <v>1.0803717914552426</v>
      </c>
      <c r="T95" s="118">
        <f>IF(Observaciones!$F94&gt;0.05*Constantes!$E$18,((Observaciones!$F94-0.05*Constantes!$E$18)^2)/(Observaciones!$F94+0.95*Constantes!$E$18),0)</f>
        <v>0</v>
      </c>
      <c r="U95" s="118">
        <f>MAX(0,V94+Observaciones!$F94-T95-Constantes!$D$13)</f>
        <v>0</v>
      </c>
      <c r="V95" s="118">
        <f>V94+Observaciones!$F94-T95-S95-U95-W94</f>
        <v>37.910649580709048</v>
      </c>
      <c r="W95" s="118">
        <f>MAX(0,(V95-Constantes!$D$14)*(1-EXP(-Constantes!$D$22)))</f>
        <v>0.16053560857700858</v>
      </c>
      <c r="X95" s="116">
        <f>X94+(Entradas!$E$23*U95-Y94)/(800*Entradas!$D$46)</f>
        <v>0</v>
      </c>
      <c r="Y95" s="116">
        <f>8000*Entradas!$D$47*X95/Constantes!$E$34</f>
        <v>0</v>
      </c>
      <c r="Z95" s="116">
        <f>T95*Escenarios!$E$10/Escenarios!$E$9</f>
        <v>0</v>
      </c>
      <c r="AA95" s="116">
        <f>Y95*Escenarios!$E$10/Escenarios!$E$9</f>
        <v>0</v>
      </c>
      <c r="AB95" s="116">
        <f>Observaciones!$I94</f>
        <v>0</v>
      </c>
      <c r="AC95" s="116">
        <f>MAX(0,Constantes!$E$29/((AH94+Z95+AA95+AB95+Observaciones!$F94)^2)+Entradas!$E$17)</f>
        <v>2.8819886198745266</v>
      </c>
      <c r="AD95" s="145">
        <f>IF(ETo!$D94&gt;0,ETo!$I94*((1-Entradas!$E$21)*ETo!$K94+ETo!$L94),0)</f>
        <v>1.6428783814146213</v>
      </c>
      <c r="AE95" s="116">
        <f>MIN(AD95*1,0.8*(AH94+Z95+AA95+AB95+Observaciones!$F94-AC95-Constantes!$E$28))</f>
        <v>1.6428783814146213</v>
      </c>
      <c r="AF95" s="116">
        <f>Observaciones!$J94</f>
        <v>0</v>
      </c>
      <c r="AG95" s="116">
        <f>MAX(0,AH94+Z95+AA95+AB95+Observaciones!$F94-AC95-AE95-AF95-Constantes!$E$26)</f>
        <v>0</v>
      </c>
      <c r="AH95" s="116">
        <f>AH94+Z95+AA95+AB95+Observaciones!$F94-AC95-AE95-AF95-AG95</f>
        <v>290.42930858688919</v>
      </c>
      <c r="AI95" s="116">
        <f>(Escenarios!$E$10*S95+Escenarios!$E$9*AE95)/(Escenarios!$E$11)</f>
        <v>1.1366224504511806</v>
      </c>
      <c r="AJ95" s="116">
        <f>(Escenarios!$E$9*AG95)/(Escenarios!$E$11)</f>
        <v>0</v>
      </c>
      <c r="AK95" s="116">
        <f>(Escenarios!$E$10*U95+Escenarios!$E$9*AC95)/(Escenarios!$E$11)</f>
        <v>0.28819886198745265</v>
      </c>
      <c r="AL95" s="118">
        <f t="shared" si="10"/>
        <v>224.72510231614106</v>
      </c>
      <c r="AM95" s="118">
        <f>MAX(0,(AL95-Constantes!$D$13)*(1-EXP(-Constantes!$D$23)))</f>
        <v>1.215548822216814</v>
      </c>
      <c r="AN95" s="118">
        <f>AJ95+W95*Escenarios!$E$10/Escenarios!$E$11+AM95</f>
        <v>1.3600308699361219</v>
      </c>
      <c r="AO95" s="118">
        <f>0.0526*AJ95*Observaciones!$F94^1.218</f>
        <v>0</v>
      </c>
      <c r="AP95" s="118">
        <f>AO95*Constantes!$E$40</f>
        <v>0</v>
      </c>
      <c r="AQ95" s="118">
        <f t="shared" si="11"/>
        <v>0</v>
      </c>
      <c r="AR95" s="15"/>
      <c r="AS95" s="72">
        <v>89</v>
      </c>
      <c r="AT95" s="145">
        <f>ETo!$I94*((1-Constantes!$F$19)*ETo!$K94+ETo!$L94)</f>
        <v>1.7175515866881639</v>
      </c>
      <c r="AU95" s="118">
        <f>MIN(AT95*Constantes!$F$17,0.8*(AX94+Observaciones!$F94-AV95-AW95-Constantes!$D$14))</f>
        <v>1.0616535612433473</v>
      </c>
      <c r="AV95" s="118">
        <f>IF(Observaciones!$F94&gt;0.05*Constantes!$F$18,((Observaciones!$F94-0.05*Constantes!$F$18)^2)/(Observaciones!$F94+0.95*Constantes!$F$18),0)</f>
        <v>0</v>
      </c>
      <c r="AW95" s="118">
        <f>MAX(0,AX94+Observaciones!$F94-AV95-Constantes!$D$13)</f>
        <v>0</v>
      </c>
      <c r="AX95" s="118">
        <f>AX94+Observaciones!$F94-AV95-AU95-AW95-AY94</f>
        <v>38.057538011675042</v>
      </c>
      <c r="AY95" s="118">
        <f>MAX(0,(AX95-Constantes!$D$14)*(1-EXP(-Constantes!$D$22)))</f>
        <v>0.16255786501262423</v>
      </c>
      <c r="AZ95" s="116">
        <f>AZ94+(Entradas!$F$23*AW95-BA94)/(800*Entradas!$D$46)</f>
        <v>0</v>
      </c>
      <c r="BA95" s="116">
        <f>8000*Entradas!$D$47*AZ95/Constantes!$F$34</f>
        <v>0</v>
      </c>
      <c r="BB95" s="116">
        <f>AV95*Escenarios!$F$10/Escenarios!$F$9</f>
        <v>0</v>
      </c>
      <c r="BC95" s="116">
        <f>BA95*Escenarios!$F$10/Escenarios!$F$9</f>
        <v>0</v>
      </c>
      <c r="BD95" s="116">
        <f>Observaciones!$I94</f>
        <v>0</v>
      </c>
      <c r="BE95" s="116">
        <f>MAX(0,Constantes!$F$29/((BJ94+BB95+BC95+BD95+Observaciones!$F94)^2)+Entradas!$F$17)</f>
        <v>2.709167415032272</v>
      </c>
      <c r="BF95" s="145">
        <f>IF(ETo!$D94&gt;0,ETo!$I94*((1-Entradas!$F$21)*ETo!$K94+ETo!$L94),0)</f>
        <v>1.6428783814146213</v>
      </c>
      <c r="BG95" s="116">
        <f>MIN(BF95*1,0.8*(BJ94+BB95+BC95+BD95+Observaciones!$F94-BE95-Constantes!$F$28))</f>
        <v>1.6428783814146213</v>
      </c>
      <c r="BH95" s="116">
        <f>Observaciones!$J94</f>
        <v>0</v>
      </c>
      <c r="BI95" s="116">
        <f>MAX(0,BJ94+BB95+BC95+BD95+Observaciones!$F94-BE95-BG95-BH95-Constantes!$F$26)</f>
        <v>0</v>
      </c>
      <c r="BJ95" s="116">
        <f>BJ94+BB95+BC95+BD95+Observaciones!$F94-BE95-BG95-BH95-BI95</f>
        <v>183.53418831380256</v>
      </c>
      <c r="BK95" s="116">
        <f>(Escenarios!$F$10*AU95+Escenarios!$F$9*BG95)/(Escenarios!$F$11)</f>
        <v>1.1778985252776022</v>
      </c>
      <c r="BL95" s="116">
        <f>(Escenarios!$F$9*BI95)/(Escenarios!$F$11)</f>
        <v>0</v>
      </c>
      <c r="BM95" s="116">
        <f>(Escenarios!$F$10*AW95+Escenarios!$F$9*BE95)/(Escenarios!$F$11)</f>
        <v>0.5418334830064544</v>
      </c>
      <c r="BN95" s="118">
        <f t="shared" si="12"/>
        <v>221.85944130338467</v>
      </c>
      <c r="BO95" s="118">
        <f>MAX(0,(BN95-Constantes!$D$13)*(1-EXP(-Constantes!$D$23)))</f>
        <v>1.1957542556952909</v>
      </c>
      <c r="BP95" s="118">
        <f>BL95+AY95*Escenarios!$F$10/Escenarios!$F$11+BO95</f>
        <v>1.3258005477053902</v>
      </c>
      <c r="BQ95" s="118">
        <f>0.0526*BL95*Observaciones!$F94^1.218</f>
        <v>0</v>
      </c>
      <c r="BR95" s="118">
        <f>BQ95*Constantes!$F$40</f>
        <v>0</v>
      </c>
      <c r="BS95" s="118">
        <f t="shared" si="13"/>
        <v>0</v>
      </c>
      <c r="BT95" s="15"/>
      <c r="BU95" s="72">
        <v>89</v>
      </c>
      <c r="BV95" s="73">
        <f>0.0526*Observaciones!$F94^2.218</f>
        <v>0</v>
      </c>
      <c r="BW95" s="73">
        <f>IF(Observaciones!$F94&gt;0.05*$CA$7,((Observaciones!$F94-0.05*$CA$7)^2)/(Observaciones!$F94+0.95*$CA$7),0)</f>
        <v>0</v>
      </c>
      <c r="BX95" s="73">
        <f>0.0526*BW95*Observaciones!$F94^1.218</f>
        <v>0</v>
      </c>
      <c r="BY95" s="27"/>
      <c r="BZ95" s="27"/>
      <c r="CA95" s="101"/>
      <c r="CB95" s="36"/>
    </row>
    <row r="96" spans="2:80" s="2" customFormat="1" ht="14.5" x14ac:dyDescent="0.35">
      <c r="B96" s="35"/>
      <c r="C96" s="72">
        <v>90</v>
      </c>
      <c r="D96" s="145">
        <f>ETo!$I95*((1-Constantes!$D$19)*ETo!$K95+ETo!$L95)</f>
        <v>1.6803722470885329</v>
      </c>
      <c r="E96" s="73">
        <f>MIN(D96*Constantes!$D$17,0.8*(H95+Observaciones!$F95-F96-G96-Constantes!$D$14))</f>
        <v>1.0478005155472596</v>
      </c>
      <c r="F96" s="73">
        <f>IF(Observaciones!$F95&gt;0.05*Constantes!$D$18,((Observaciones!$F95-0.05*Constantes!$D$18)^2)/(Observaciones!$F95+0.95*Constantes!$D$18),0)</f>
        <v>0</v>
      </c>
      <c r="G96" s="73">
        <f>MAX(0,H95+Observaciones!$F95-F96-Constantes!$D$13)</f>
        <v>0</v>
      </c>
      <c r="H96" s="73">
        <f>H95+Observaciones!$F95-F96-E96-G96-I95</f>
        <v>36.760555441243795</v>
      </c>
      <c r="I96" s="73">
        <f>MAX(0,(H96-Constantes!$D$14)*(1-EXP(-Constantes!$D$22)))</f>
        <v>0.14470192269853469</v>
      </c>
      <c r="J96" s="73">
        <f t="shared" si="7"/>
        <v>224.05331395263781</v>
      </c>
      <c r="K96" s="73">
        <f>MAX(0,(J96-Constantes!$D$13)*(1-EXP(-Constantes!$D$23)))</f>
        <v>1.210908441030569</v>
      </c>
      <c r="L96" s="73">
        <f t="shared" si="8"/>
        <v>1.3556103637291037</v>
      </c>
      <c r="M96" s="73">
        <f>0.0526*F96*Observaciones!$F95^1.218</f>
        <v>0</v>
      </c>
      <c r="N96" s="73">
        <f>M96*Constantes!$D$40</f>
        <v>0</v>
      </c>
      <c r="O96" s="73">
        <f t="shared" si="9"/>
        <v>0</v>
      </c>
      <c r="P96" s="15"/>
      <c r="Q96" s="117">
        <v>90</v>
      </c>
      <c r="R96" s="145">
        <f>ETo!$I95*((1-Constantes!$E$19)*ETo!$K95+ETo!$L95)</f>
        <v>1.6823180834718425</v>
      </c>
      <c r="S96" s="118">
        <f>MIN(R96*Constantes!$E$17,0.8*(V95+Observaciones!$F95-T96-U96-Constantes!$D$14))</f>
        <v>1.0551509769203316</v>
      </c>
      <c r="T96" s="118">
        <f>IF(Observaciones!$F95&gt;0.05*Constantes!$E$18,((Observaciones!$F95-0.05*Constantes!$E$18)^2)/(Observaciones!$F95+0.95*Constantes!$E$18),0)</f>
        <v>0</v>
      </c>
      <c r="U96" s="118">
        <f>MAX(0,V95+Observaciones!$F95-T96-Constantes!$D$13)</f>
        <v>0</v>
      </c>
      <c r="V96" s="118">
        <f>V95+Observaciones!$F95-T96-S96-U96-W95</f>
        <v>36.694962995211711</v>
      </c>
      <c r="W96" s="118">
        <f>MAX(0,(V96-Constantes!$D$14)*(1-EXP(-Constantes!$D$22)))</f>
        <v>0.1437988921110076</v>
      </c>
      <c r="X96" s="116">
        <f>X95+(Entradas!$E$23*U96-Y95)/(800*Entradas!$D$46)</f>
        <v>0</v>
      </c>
      <c r="Y96" s="116">
        <f>8000*Entradas!$D$47*X96/Constantes!$E$34</f>
        <v>0</v>
      </c>
      <c r="Z96" s="116">
        <f>T96*Escenarios!$E$10/Escenarios!$E$9</f>
        <v>0</v>
      </c>
      <c r="AA96" s="116">
        <f>Y96*Escenarios!$E$10/Escenarios!$E$9</f>
        <v>0</v>
      </c>
      <c r="AB96" s="116">
        <f>Observaciones!$I95</f>
        <v>0</v>
      </c>
      <c r="AC96" s="116">
        <f>MAX(0,Constantes!$E$29/((AH95+Z96+AA96+AB96+Observaciones!$F95)^2)+Entradas!$E$17)</f>
        <v>2.8782827574612382</v>
      </c>
      <c r="AD96" s="145">
        <f>IF(ETo!$D95&gt;0,ETo!$I95*((1-Entradas!$E$21)*ETo!$K95+ETo!$L95),0)</f>
        <v>1.6044846281394474</v>
      </c>
      <c r="AE96" s="116">
        <f>MIN(AD96*1,0.8*(AH95+Z96+AA96+AB96+Observaciones!$F95-AC96-Constantes!$E$28))</f>
        <v>1.6044846281394474</v>
      </c>
      <c r="AF96" s="116">
        <f>Observaciones!$J95</f>
        <v>0</v>
      </c>
      <c r="AG96" s="116">
        <f>MAX(0,AH95+Z96+AA96+AB96+Observaciones!$F95-AC96-AE96-AF96-Constantes!$E$26)</f>
        <v>0</v>
      </c>
      <c r="AH96" s="116">
        <f>AH95+Z96+AA96+AB96+Observaciones!$F95-AC96-AE96-AF96-AG96</f>
        <v>285.94654120128848</v>
      </c>
      <c r="AI96" s="116">
        <f>(Escenarios!$E$10*S96+Escenarios!$E$9*AE96)/(Escenarios!$E$11)</f>
        <v>1.110084342042243</v>
      </c>
      <c r="AJ96" s="116">
        <f>(Escenarios!$E$9*AG96)/(Escenarios!$E$11)</f>
        <v>0</v>
      </c>
      <c r="AK96" s="116">
        <f>(Escenarios!$E$10*U96+Escenarios!$E$9*AC96)/(Escenarios!$E$11)</f>
        <v>0.28782827574612385</v>
      </c>
      <c r="AL96" s="118">
        <f t="shared" si="10"/>
        <v>223.79738176967038</v>
      </c>
      <c r="AM96" s="118">
        <f>MAX(0,(AL96-Constantes!$D$13)*(1-EXP(-Constantes!$D$23)))</f>
        <v>1.2091405883089121</v>
      </c>
      <c r="AN96" s="118">
        <f>AJ96+W96*Escenarios!$E$10/Escenarios!$E$11+AM96</f>
        <v>1.3385595912088191</v>
      </c>
      <c r="AO96" s="118">
        <f>0.0526*AJ96*Observaciones!$F95^1.218</f>
        <v>0</v>
      </c>
      <c r="AP96" s="118">
        <f>AO96*Constantes!$E$40</f>
        <v>0</v>
      </c>
      <c r="AQ96" s="118">
        <f t="shared" si="11"/>
        <v>0</v>
      </c>
      <c r="AR96" s="15"/>
      <c r="AS96" s="72">
        <v>90</v>
      </c>
      <c r="AT96" s="145">
        <f>ETo!$I95*((1-Constantes!$F$19)*ETo!$K95+ETo!$L95)</f>
        <v>1.677453492513568</v>
      </c>
      <c r="AU96" s="118">
        <f>MIN(AT96*Constantes!$F$17,0.8*(AX95+Observaciones!$F95-AV96-AW96-Constantes!$D$14))</f>
        <v>1.0368681138602989</v>
      </c>
      <c r="AV96" s="118">
        <f>IF(Observaciones!$F95&gt;0.05*Constantes!$F$18,((Observaciones!$F95-0.05*Constantes!$F$18)^2)/(Observaciones!$F95+0.95*Constantes!$F$18),0)</f>
        <v>0</v>
      </c>
      <c r="AW96" s="118">
        <f>MAX(0,AX95+Observaciones!$F95-AV96-Constantes!$D$13)</f>
        <v>0</v>
      </c>
      <c r="AX96" s="118">
        <f>AX95+Observaciones!$F95-AV96-AU96-AW96-AY95</f>
        <v>36.858112032802119</v>
      </c>
      <c r="AY96" s="118">
        <f>MAX(0,(AX96-Constantes!$D$14)*(1-EXP(-Constantes!$D$22)))</f>
        <v>0.14604501312313878</v>
      </c>
      <c r="AZ96" s="116">
        <f>AZ95+(Entradas!$F$23*AW96-BA95)/(800*Entradas!$D$46)</f>
        <v>0</v>
      </c>
      <c r="BA96" s="116">
        <f>8000*Entradas!$D$47*AZ96/Constantes!$F$34</f>
        <v>0</v>
      </c>
      <c r="BB96" s="116">
        <f>AV96*Escenarios!$F$10/Escenarios!$F$9</f>
        <v>0</v>
      </c>
      <c r="BC96" s="116">
        <f>BA96*Escenarios!$F$10/Escenarios!$F$9</f>
        <v>0</v>
      </c>
      <c r="BD96" s="116">
        <f>Observaciones!$I95</f>
        <v>0</v>
      </c>
      <c r="BE96" s="116">
        <f>MAX(0,Constantes!$F$29/((BJ95+BB96+BC96+BD96+Observaciones!$F95)^2)+Entradas!$F$17)</f>
        <v>2.6952111776161698</v>
      </c>
      <c r="BF96" s="145">
        <f>IF(ETo!$D95&gt;0,ETo!$I95*((1-Entradas!$F$21)*ETo!$K95+ETo!$L95),0)</f>
        <v>1.6044846281394474</v>
      </c>
      <c r="BG96" s="116">
        <f>MIN(BF96*1,0.8*(BJ95+BB96+BC96+BD96+Observaciones!$F95-BE96-Constantes!$F$28))</f>
        <v>1.6044846281394474</v>
      </c>
      <c r="BH96" s="116">
        <f>Observaciones!$J95</f>
        <v>0</v>
      </c>
      <c r="BI96" s="116">
        <f>MAX(0,BJ95+BB96+BC96+BD96+Observaciones!$F95-BE96-BG96-BH96-Constantes!$F$26)</f>
        <v>0</v>
      </c>
      <c r="BJ96" s="116">
        <f>BJ95+BB96+BC96+BD96+Observaciones!$F95-BE96-BG96-BH96-BI96</f>
        <v>179.23449250804694</v>
      </c>
      <c r="BK96" s="116">
        <f>(Escenarios!$F$10*AU96+Escenarios!$F$9*BG96)/(Escenarios!$F$11)</f>
        <v>1.1503914167161287</v>
      </c>
      <c r="BL96" s="116">
        <f>(Escenarios!$F$9*BI96)/(Escenarios!$F$11)</f>
        <v>0</v>
      </c>
      <c r="BM96" s="116">
        <f>(Escenarios!$F$10*AW96+Escenarios!$F$9*BE96)/(Escenarios!$F$11)</f>
        <v>0.53904223552323394</v>
      </c>
      <c r="BN96" s="118">
        <f t="shared" si="12"/>
        <v>221.20272928321262</v>
      </c>
      <c r="BO96" s="118">
        <f>MAX(0,(BN96-Constantes!$D$13)*(1-EXP(-Constantes!$D$23)))</f>
        <v>1.1912180144193991</v>
      </c>
      <c r="BP96" s="118">
        <f>BL96+AY96*Escenarios!$F$10/Escenarios!$F$11+BO96</f>
        <v>1.3080540249179102</v>
      </c>
      <c r="BQ96" s="118">
        <f>0.0526*BL96*Observaciones!$F95^1.218</f>
        <v>0</v>
      </c>
      <c r="BR96" s="118">
        <f>BQ96*Constantes!$F$40</f>
        <v>0</v>
      </c>
      <c r="BS96" s="118">
        <f t="shared" si="13"/>
        <v>0</v>
      </c>
      <c r="BT96" s="15"/>
      <c r="BU96" s="72">
        <v>90</v>
      </c>
      <c r="BV96" s="73">
        <f>0.0526*Observaciones!$F95^2.218</f>
        <v>0</v>
      </c>
      <c r="BW96" s="73">
        <f>IF(Observaciones!$F95&gt;0.05*$CA$7,((Observaciones!$F95-0.05*$CA$7)^2)/(Observaciones!$F95+0.95*$CA$7),0)</f>
        <v>0</v>
      </c>
      <c r="BX96" s="73">
        <f>0.0526*BW96*Observaciones!$F95^1.218</f>
        <v>0</v>
      </c>
      <c r="BY96" s="27"/>
      <c r="BZ96" s="27"/>
      <c r="CA96" s="101"/>
      <c r="CB96" s="36"/>
    </row>
    <row r="97" spans="2:80" s="2" customFormat="1" ht="14.5" x14ac:dyDescent="0.35">
      <c r="B97" s="35"/>
      <c r="C97" s="72">
        <v>91</v>
      </c>
      <c r="D97" s="145">
        <f>ETo!$I96*((1-Constantes!$D$19)*ETo!$K96+ETo!$L96)</f>
        <v>1.626589803143095</v>
      </c>
      <c r="E97" s="73">
        <f>MIN(D97*Constantes!$D$17,0.8*(H96+Observaciones!$F96-F97-G97-Constantes!$D$14))</f>
        <v>1.0142643317694919</v>
      </c>
      <c r="F97" s="73">
        <f>IF(Observaciones!$F96&gt;0.05*Constantes!$D$18,((Observaciones!$F96-0.05*Constantes!$D$18)^2)/(Observaciones!$F96+0.95*Constantes!$D$18),0)</f>
        <v>0</v>
      </c>
      <c r="G97" s="73">
        <f>MAX(0,H96+Observaciones!$F96-F97-Constantes!$D$13)</f>
        <v>0</v>
      </c>
      <c r="H97" s="73">
        <f>H96+Observaciones!$F96-F97-E97-G97-I96</f>
        <v>35.601589186775769</v>
      </c>
      <c r="I97" s="73">
        <f>MAX(0,(H97-Constantes!$D$14)*(1-EXP(-Constantes!$D$22)))</f>
        <v>0.12874609179104871</v>
      </c>
      <c r="J97" s="73">
        <f t="shared" si="7"/>
        <v>222.84240551160724</v>
      </c>
      <c r="K97" s="73">
        <f>MAX(0,(J97-Constantes!$D$13)*(1-EXP(-Constantes!$D$23)))</f>
        <v>1.2025440854488187</v>
      </c>
      <c r="L97" s="73">
        <f t="shared" si="8"/>
        <v>1.3312901772398675</v>
      </c>
      <c r="M97" s="73">
        <f>0.0526*F97*Observaciones!$F96^1.218</f>
        <v>0</v>
      </c>
      <c r="N97" s="73">
        <f>M97*Constantes!$D$40</f>
        <v>0</v>
      </c>
      <c r="O97" s="73">
        <f t="shared" si="9"/>
        <v>0</v>
      </c>
      <c r="P97" s="15"/>
      <c r="Q97" s="117">
        <v>91</v>
      </c>
      <c r="R97" s="145">
        <f>ETo!$I96*((1-Constantes!$E$19)*ETo!$K96+ETo!$L96)</f>
        <v>1.6284730111874035</v>
      </c>
      <c r="S97" s="118">
        <f>MIN(R97*Constantes!$E$17,0.8*(V96+Observaciones!$F96-T97-U97-Constantes!$D$14))</f>
        <v>1.0213793131776334</v>
      </c>
      <c r="T97" s="118">
        <f>IF(Observaciones!$F96&gt;0.05*Constantes!$E$18,((Observaciones!$F96-0.05*Constantes!$E$18)^2)/(Observaciones!$F96+0.95*Constantes!$E$18),0)</f>
        <v>0</v>
      </c>
      <c r="U97" s="118">
        <f>MAX(0,V96+Observaciones!$F96-T97-Constantes!$D$13)</f>
        <v>0</v>
      </c>
      <c r="V97" s="118">
        <f>V96+Observaciones!$F96-T97-S97-U97-W96</f>
        <v>35.52978478992307</v>
      </c>
      <c r="W97" s="118">
        <f>MAX(0,(V97-Constantes!$D$14)*(1-EXP(-Constantes!$D$22)))</f>
        <v>0.12775753944090151</v>
      </c>
      <c r="X97" s="116">
        <f>X96+(Entradas!$E$23*U97-Y96)/(800*Entradas!$D$46)</f>
        <v>0</v>
      </c>
      <c r="Y97" s="116">
        <f>8000*Entradas!$D$47*X97/Constantes!$E$34</f>
        <v>0</v>
      </c>
      <c r="Z97" s="116">
        <f>T97*Escenarios!$E$10/Escenarios!$E$9</f>
        <v>0</v>
      </c>
      <c r="AA97" s="116">
        <f>Y97*Escenarios!$E$10/Escenarios!$E$9</f>
        <v>0</v>
      </c>
      <c r="AB97" s="116">
        <f>Observaciones!$I96</f>
        <v>0</v>
      </c>
      <c r="AC97" s="116">
        <f>MAX(0,Constantes!$E$29/((AH96+Z97+AA97+AB97+Observaciones!$F96)^2)+Entradas!$E$17)</f>
        <v>2.8744365350977938</v>
      </c>
      <c r="AD97" s="145">
        <f>IF(ETo!$D96&gt;0,ETo!$I96*((1-Entradas!$E$21)*ETo!$K96+ETo!$L96),0)</f>
        <v>1.5531446894150467</v>
      </c>
      <c r="AE97" s="116">
        <f>MIN(AD97*1,0.8*(AH96+Z97+AA97+AB97+Observaciones!$F96-AC97-Constantes!$E$28))</f>
        <v>1.5531446894150467</v>
      </c>
      <c r="AF97" s="116">
        <f>Observaciones!$J96</f>
        <v>0</v>
      </c>
      <c r="AG97" s="116">
        <f>MAX(0,AH96+Z97+AA97+AB97+Observaciones!$F96-AC97-AE97-AF97-Constantes!$E$26)</f>
        <v>0</v>
      </c>
      <c r="AH97" s="116">
        <f>AH96+Z97+AA97+AB97+Observaciones!$F96-AC97-AE97-AF97-AG97</f>
        <v>281.51895997677565</v>
      </c>
      <c r="AI97" s="116">
        <f>(Escenarios!$E$10*S97+Escenarios!$E$9*AE97)/(Escenarios!$E$11)</f>
        <v>1.0745558508013746</v>
      </c>
      <c r="AJ97" s="116">
        <f>(Escenarios!$E$9*AG97)/(Escenarios!$E$11)</f>
        <v>0</v>
      </c>
      <c r="AK97" s="116">
        <f>(Escenarios!$E$10*U97+Escenarios!$E$9*AC97)/(Escenarios!$E$11)</f>
        <v>0.28744365350977935</v>
      </c>
      <c r="AL97" s="118">
        <f t="shared" si="10"/>
        <v>222.87568483487124</v>
      </c>
      <c r="AM97" s="118">
        <f>MAX(0,(AL97-Constantes!$D$13)*(1-EXP(-Constantes!$D$23)))</f>
        <v>1.2027739625261171</v>
      </c>
      <c r="AN97" s="118">
        <f>AJ97+W97*Escenarios!$E$10/Escenarios!$E$11+AM97</f>
        <v>1.3177557480229285</v>
      </c>
      <c r="AO97" s="118">
        <f>0.0526*AJ97*Observaciones!$F96^1.218</f>
        <v>0</v>
      </c>
      <c r="AP97" s="118">
        <f>AO97*Constantes!$E$40</f>
        <v>0</v>
      </c>
      <c r="AQ97" s="118">
        <f t="shared" si="11"/>
        <v>0</v>
      </c>
      <c r="AR97" s="15"/>
      <c r="AS97" s="72">
        <v>91</v>
      </c>
      <c r="AT97" s="145">
        <f>ETo!$I96*((1-Constantes!$F$19)*ETo!$K96+ETo!$L96)</f>
        <v>1.6237649910766314</v>
      </c>
      <c r="AU97" s="118">
        <f>MIN(AT97*Constantes!$F$17,0.8*(AX96+Observaciones!$F96-AV97-AW97-Constantes!$D$14))</f>
        <v>1.0036821593945884</v>
      </c>
      <c r="AV97" s="118">
        <f>IF(Observaciones!$F96&gt;0.05*Constantes!$F$18,((Observaciones!$F96-0.05*Constantes!$F$18)^2)/(Observaciones!$F96+0.95*Constantes!$F$18),0)</f>
        <v>0</v>
      </c>
      <c r="AW97" s="118">
        <f>MAX(0,AX96+Observaciones!$F96-AV97-Constantes!$D$13)</f>
        <v>0</v>
      </c>
      <c r="AX97" s="118">
        <f>AX96+Observaciones!$F96-AV97-AU97-AW97-AY96</f>
        <v>35.708384860284397</v>
      </c>
      <c r="AY97" s="118">
        <f>MAX(0,(AX97-Constantes!$D$14)*(1-EXP(-Constantes!$D$22)))</f>
        <v>0.13021637938707273</v>
      </c>
      <c r="AZ97" s="116">
        <f>AZ96+(Entradas!$F$23*AW97-BA96)/(800*Entradas!$D$46)</f>
        <v>0</v>
      </c>
      <c r="BA97" s="116">
        <f>8000*Entradas!$D$47*AZ97/Constantes!$F$34</f>
        <v>0</v>
      </c>
      <c r="BB97" s="116">
        <f>AV97*Escenarios!$F$10/Escenarios!$F$9</f>
        <v>0</v>
      </c>
      <c r="BC97" s="116">
        <f>BA97*Escenarios!$F$10/Escenarios!$F$9</f>
        <v>0</v>
      </c>
      <c r="BD97" s="116">
        <f>Observaciones!$I96</f>
        <v>0</v>
      </c>
      <c r="BE97" s="116">
        <f>MAX(0,Constantes!$F$29/((BJ96+BB97+BC97+BD97+Observaciones!$F96)^2)+Entradas!$F$17)</f>
        <v>2.6804124842370234</v>
      </c>
      <c r="BF97" s="145">
        <f>IF(ETo!$D96&gt;0,ETo!$I96*((1-Entradas!$F$21)*ETo!$K96+ETo!$L96),0)</f>
        <v>1.5531446894150467</v>
      </c>
      <c r="BG97" s="116">
        <f>MIN(BF97*1,0.8*(BJ96+BB97+BC97+BD97+Observaciones!$F96-BE97-Constantes!$F$28))</f>
        <v>1.5531446894150467</v>
      </c>
      <c r="BH97" s="116">
        <f>Observaciones!$J96</f>
        <v>0</v>
      </c>
      <c r="BI97" s="116">
        <f>MAX(0,BJ96+BB97+BC97+BD97+Observaciones!$F96-BE97-BG97-BH97-Constantes!$F$26)</f>
        <v>0</v>
      </c>
      <c r="BJ97" s="116">
        <f>BJ96+BB97+BC97+BD97+Observaciones!$F96-BE97-BG97-BH97-BI97</f>
        <v>175.00093533439488</v>
      </c>
      <c r="BK97" s="116">
        <f>(Escenarios!$F$10*AU97+Escenarios!$F$9*BG97)/(Escenarios!$F$11)</f>
        <v>1.11357466539868</v>
      </c>
      <c r="BL97" s="116">
        <f>(Escenarios!$F$9*BI97)/(Escenarios!$F$11)</f>
        <v>0</v>
      </c>
      <c r="BM97" s="116">
        <f>(Escenarios!$F$10*AW97+Escenarios!$F$9*BE97)/(Escenarios!$F$11)</f>
        <v>0.53608249684740472</v>
      </c>
      <c r="BN97" s="118">
        <f t="shared" si="12"/>
        <v>220.54759376564061</v>
      </c>
      <c r="BO97" s="118">
        <f>MAX(0,(BN97-Constantes!$D$13)*(1-EXP(-Constantes!$D$23)))</f>
        <v>1.1866926628424108</v>
      </c>
      <c r="BP97" s="118">
        <f>BL97+AY97*Escenarios!$F$10/Escenarios!$F$11+BO97</f>
        <v>1.2908657663520691</v>
      </c>
      <c r="BQ97" s="118">
        <f>0.0526*BL97*Observaciones!$F96^1.218</f>
        <v>0</v>
      </c>
      <c r="BR97" s="118">
        <f>BQ97*Constantes!$F$40</f>
        <v>0</v>
      </c>
      <c r="BS97" s="118">
        <f t="shared" si="13"/>
        <v>0</v>
      </c>
      <c r="BT97" s="15"/>
      <c r="BU97" s="72">
        <v>91</v>
      </c>
      <c r="BV97" s="73">
        <f>0.0526*Observaciones!$F96^2.218</f>
        <v>0</v>
      </c>
      <c r="BW97" s="73">
        <f>IF(Observaciones!$F96&gt;0.05*$CA$7,((Observaciones!$F96-0.05*$CA$7)^2)/(Observaciones!$F96+0.95*$CA$7),0)</f>
        <v>0</v>
      </c>
      <c r="BX97" s="73">
        <f>0.0526*BW97*Observaciones!$F96^1.218</f>
        <v>0</v>
      </c>
      <c r="BY97" s="27"/>
      <c r="BZ97" s="27"/>
      <c r="CA97" s="101"/>
      <c r="CB97" s="36"/>
    </row>
    <row r="98" spans="2:80" s="2" customFormat="1" ht="14.5" x14ac:dyDescent="0.35">
      <c r="B98" s="35"/>
      <c r="C98" s="72">
        <v>92</v>
      </c>
      <c r="D98" s="145">
        <f>ETo!$I97*((1-Constantes!$D$19)*ETo!$K97+ETo!$L97)</f>
        <v>1.6744105682502874</v>
      </c>
      <c r="E98" s="73">
        <f>MIN(D98*Constantes!$D$17,0.8*(H97+Observaciones!$F97-F98-G98-Constantes!$D$14))</f>
        <v>1.0440830950941047</v>
      </c>
      <c r="F98" s="73">
        <f>IF(Observaciones!$F97&gt;0.05*Constantes!$D$18,((Observaciones!$F97-0.05*Constantes!$D$18)^2)/(Observaciones!$F97+0.95*Constantes!$D$18),0)</f>
        <v>0</v>
      </c>
      <c r="G98" s="73">
        <f>MAX(0,H97+Observaciones!$F97-F98-Constantes!$D$13)</f>
        <v>0</v>
      </c>
      <c r="H98" s="73">
        <f>H97+Observaciones!$F97-F98-E98-G98-I97</f>
        <v>34.428759999890616</v>
      </c>
      <c r="I98" s="73">
        <f>MAX(0,(H98-Constantes!$D$14)*(1-EXP(-Constantes!$D$22)))</f>
        <v>0.11259940579638757</v>
      </c>
      <c r="J98" s="73">
        <f t="shared" si="7"/>
        <v>221.63986142615843</v>
      </c>
      <c r="K98" s="73">
        <f>MAX(0,(J98-Constantes!$D$13)*(1-EXP(-Constantes!$D$23)))</f>
        <v>1.1942375066914157</v>
      </c>
      <c r="L98" s="73">
        <f t="shared" si="8"/>
        <v>1.3068369124878032</v>
      </c>
      <c r="M98" s="73">
        <f>0.0526*F98*Observaciones!$F97^1.218</f>
        <v>0</v>
      </c>
      <c r="N98" s="73">
        <f>M98*Constantes!$D$40</f>
        <v>0</v>
      </c>
      <c r="O98" s="73">
        <f t="shared" si="9"/>
        <v>0</v>
      </c>
      <c r="P98" s="15"/>
      <c r="Q98" s="117">
        <v>92</v>
      </c>
      <c r="R98" s="145">
        <f>ETo!$I97*((1-Constantes!$E$19)*ETo!$K97+ETo!$L97)</f>
        <v>1.6763553532742179</v>
      </c>
      <c r="S98" s="118">
        <f>MIN(R98*Constantes!$E$17,0.8*(V97+Observaciones!$F97-T98-U98-Constantes!$D$14))</f>
        <v>1.051411148730319</v>
      </c>
      <c r="T98" s="118">
        <f>IF(Observaciones!$F97&gt;0.05*Constantes!$E$18,((Observaciones!$F97-0.05*Constantes!$E$18)^2)/(Observaciones!$F97+0.95*Constantes!$E$18),0)</f>
        <v>0</v>
      </c>
      <c r="U98" s="118">
        <f>MAX(0,V97+Observaciones!$F97-T98-Constantes!$D$13)</f>
        <v>0</v>
      </c>
      <c r="V98" s="118">
        <f>V97+Observaciones!$F97-T98-S98-U98-W97</f>
        <v>34.350616101751854</v>
      </c>
      <c r="W98" s="118">
        <f>MAX(0,(V98-Constantes!$D$14)*(1-EXP(-Constantes!$D$22)))</f>
        <v>0.11152357565867038</v>
      </c>
      <c r="X98" s="116">
        <f>X97+(Entradas!$E$23*U98-Y97)/(800*Entradas!$D$46)</f>
        <v>0</v>
      </c>
      <c r="Y98" s="116">
        <f>8000*Entradas!$D$47*X98/Constantes!$E$34</f>
        <v>0</v>
      </c>
      <c r="Z98" s="116">
        <f>T98*Escenarios!$E$10/Escenarios!$E$9</f>
        <v>0</v>
      </c>
      <c r="AA98" s="116">
        <f>Y98*Escenarios!$E$10/Escenarios!$E$9</f>
        <v>0</v>
      </c>
      <c r="AB98" s="116">
        <f>Observaciones!$I97</f>
        <v>0</v>
      </c>
      <c r="AC98" s="116">
        <f>MAX(0,Constantes!$E$29/((AH97+Z98+AA98+AB98+Observaciones!$F97)^2)+Entradas!$E$17)</f>
        <v>2.8704558850983966</v>
      </c>
      <c r="AD98" s="145">
        <f>IF(ETo!$D97&gt;0,ETo!$I97*((1-Entradas!$E$21)*ETo!$K97+ETo!$L97),0)</f>
        <v>1.5985639523169997</v>
      </c>
      <c r="AE98" s="116">
        <f>MIN(AD98*1,0.8*(AH97+Z98+AA98+AB98+Observaciones!$F97-AC98-Constantes!$E$28))</f>
        <v>1.5985639523169997</v>
      </c>
      <c r="AF98" s="116">
        <f>Observaciones!$J97</f>
        <v>0</v>
      </c>
      <c r="AG98" s="116">
        <f>MAX(0,AH97+Z98+AA98+AB98+Observaciones!$F97-AC98-AE98-AF98-Constantes!$E$26)</f>
        <v>0</v>
      </c>
      <c r="AH98" s="116">
        <f>AH97+Z98+AA98+AB98+Observaciones!$F97-AC98-AE98-AF98-AG98</f>
        <v>277.04994013936022</v>
      </c>
      <c r="AI98" s="116">
        <f>(Escenarios!$E$10*S98+Escenarios!$E$9*AE98)/(Escenarios!$E$11)</f>
        <v>1.1061264290889872</v>
      </c>
      <c r="AJ98" s="116">
        <f>(Escenarios!$E$9*AG98)/(Escenarios!$E$11)</f>
        <v>0</v>
      </c>
      <c r="AK98" s="116">
        <f>(Escenarios!$E$10*U98+Escenarios!$E$9*AC98)/(Escenarios!$E$11)</f>
        <v>0.28704558850983963</v>
      </c>
      <c r="AL98" s="118">
        <f t="shared" si="10"/>
        <v>221.95995646085495</v>
      </c>
      <c r="AM98" s="118">
        <f>MAX(0,(AL98-Constantes!$D$13)*(1-EXP(-Constantes!$D$23)))</f>
        <v>1.196448564604164</v>
      </c>
      <c r="AN98" s="118">
        <f>AJ98+W98*Escenarios!$E$10/Escenarios!$E$11+AM98</f>
        <v>1.2968197826969674</v>
      </c>
      <c r="AO98" s="118">
        <f>0.0526*AJ98*Observaciones!$F97^1.218</f>
        <v>0</v>
      </c>
      <c r="AP98" s="118">
        <f>AO98*Constantes!$E$40</f>
        <v>0</v>
      </c>
      <c r="AQ98" s="118">
        <f t="shared" si="11"/>
        <v>0</v>
      </c>
      <c r="AR98" s="15"/>
      <c r="AS98" s="72">
        <v>92</v>
      </c>
      <c r="AT98" s="145">
        <f>ETo!$I97*((1-Constantes!$F$19)*ETo!$K97+ETo!$L97)</f>
        <v>1.6714933907143916</v>
      </c>
      <c r="AU98" s="118">
        <f>MIN(AT98*Constantes!$F$17,0.8*(AX97+Observaciones!$F97-AV98-AW98-Constantes!$D$14))</f>
        <v>1.0331840537426813</v>
      </c>
      <c r="AV98" s="118">
        <f>IF(Observaciones!$F97&gt;0.05*Constantes!$F$18,((Observaciones!$F97-0.05*Constantes!$F$18)^2)/(Observaciones!$F97+0.95*Constantes!$F$18),0)</f>
        <v>0</v>
      </c>
      <c r="AW98" s="118">
        <f>MAX(0,AX97+Observaciones!$F97-AV98-Constantes!$D$13)</f>
        <v>0</v>
      </c>
      <c r="AX98" s="118">
        <f>AX97+Observaciones!$F97-AV98-AU98-AW98-AY97</f>
        <v>34.544984427154645</v>
      </c>
      <c r="AY98" s="118">
        <f>MAX(0,(AX98-Constantes!$D$14)*(1-EXP(-Constantes!$D$22)))</f>
        <v>0.11419950183162154</v>
      </c>
      <c r="AZ98" s="116">
        <f>AZ97+(Entradas!$F$23*AW98-BA97)/(800*Entradas!$D$46)</f>
        <v>0</v>
      </c>
      <c r="BA98" s="116">
        <f>8000*Entradas!$D$47*AZ98/Constantes!$F$34</f>
        <v>0</v>
      </c>
      <c r="BB98" s="116">
        <f>AV98*Escenarios!$F$10/Escenarios!$F$9</f>
        <v>0</v>
      </c>
      <c r="BC98" s="116">
        <f>BA98*Escenarios!$F$10/Escenarios!$F$9</f>
        <v>0</v>
      </c>
      <c r="BD98" s="116">
        <f>Observaciones!$I97</f>
        <v>0</v>
      </c>
      <c r="BE98" s="116">
        <f>MAX(0,Constantes!$F$29/((BJ97+BB98+BC98+BD98+Observaciones!$F97)^2)+Entradas!$F$17)</f>
        <v>2.6647627672134946</v>
      </c>
      <c r="BF98" s="145">
        <f>IF(ETo!$D97&gt;0,ETo!$I97*((1-Entradas!$F$21)*ETo!$K97+ETo!$L97),0)</f>
        <v>1.5985639523169997</v>
      </c>
      <c r="BG98" s="116">
        <f>MIN(BF98*1,0.8*(BJ97+BB98+BC98+BD98+Observaciones!$F97-BE98-Constantes!$F$28))</f>
        <v>1.5985639523169997</v>
      </c>
      <c r="BH98" s="116">
        <f>Observaciones!$J97</f>
        <v>0</v>
      </c>
      <c r="BI98" s="116">
        <f>MAX(0,BJ97+BB98+BC98+BD98+Observaciones!$F97-BE98-BG98-BH98-Constantes!$F$26)</f>
        <v>0</v>
      </c>
      <c r="BJ98" s="116">
        <f>BJ97+BB98+BC98+BD98+Observaciones!$F97-BE98-BG98-BH98-BI98</f>
        <v>170.7376086148644</v>
      </c>
      <c r="BK98" s="116">
        <f>(Escenarios!$F$10*AU98+Escenarios!$F$9*BG98)/(Escenarios!$F$11)</f>
        <v>1.146260033457545</v>
      </c>
      <c r="BL98" s="116">
        <f>(Escenarios!$F$9*BI98)/(Escenarios!$F$11)</f>
        <v>0</v>
      </c>
      <c r="BM98" s="116">
        <f>(Escenarios!$F$10*AW98+Escenarios!$F$9*BE98)/(Escenarios!$F$11)</f>
        <v>0.53295255344269887</v>
      </c>
      <c r="BN98" s="118">
        <f t="shared" si="12"/>
        <v>219.89385365624091</v>
      </c>
      <c r="BO98" s="118">
        <f>MAX(0,(BN98-Constantes!$D$13)*(1-EXP(-Constantes!$D$23)))</f>
        <v>1.1821769500537396</v>
      </c>
      <c r="BP98" s="118">
        <f>BL98+AY98*Escenarios!$F$10/Escenarios!$F$11+BO98</f>
        <v>1.2735365515190369</v>
      </c>
      <c r="BQ98" s="118">
        <f>0.0526*BL98*Observaciones!$F97^1.218</f>
        <v>0</v>
      </c>
      <c r="BR98" s="118">
        <f>BQ98*Constantes!$F$40</f>
        <v>0</v>
      </c>
      <c r="BS98" s="118">
        <f t="shared" si="13"/>
        <v>0</v>
      </c>
      <c r="BT98" s="15"/>
      <c r="BU98" s="72">
        <v>92</v>
      </c>
      <c r="BV98" s="73">
        <f>0.0526*Observaciones!$F97^2.218</f>
        <v>0</v>
      </c>
      <c r="BW98" s="73">
        <f>IF(Observaciones!$F97&gt;0.05*$CA$7,((Observaciones!$F97-0.05*$CA$7)^2)/(Observaciones!$F97+0.95*$CA$7),0)</f>
        <v>0</v>
      </c>
      <c r="BX98" s="73">
        <f>0.0526*BW98*Observaciones!$F97^1.218</f>
        <v>0</v>
      </c>
      <c r="BY98" s="27"/>
      <c r="BZ98" s="27"/>
      <c r="CA98" s="101"/>
      <c r="CB98" s="36"/>
    </row>
    <row r="99" spans="2:80" s="2" customFormat="1" ht="14.5" x14ac:dyDescent="0.35">
      <c r="B99" s="35"/>
      <c r="C99" s="72">
        <v>93</v>
      </c>
      <c r="D99" s="145">
        <f>ETo!$I98*((1-Constantes!$D$19)*ETo!$K98+ETo!$L98)</f>
        <v>1.6758186630107321</v>
      </c>
      <c r="E99" s="73">
        <f>MIN(D99*Constantes!$D$17,0.8*(H98+Observaciones!$F98-F99-G99-Constantes!$D$14))</f>
        <v>1.0449611162697636</v>
      </c>
      <c r="F99" s="73">
        <f>IF(Observaciones!$F98&gt;0.05*Constantes!$D$18,((Observaciones!$F98-0.05*Constantes!$D$18)^2)/(Observaciones!$F98+0.95*Constantes!$D$18),0)</f>
        <v>0</v>
      </c>
      <c r="G99" s="73">
        <f>MAX(0,H98+Observaciones!$F98-F99-Constantes!$D$13)</f>
        <v>0</v>
      </c>
      <c r="H99" s="73">
        <f>H98+Observaciones!$F98-F99-E99-G99-I98</f>
        <v>33.271199477824467</v>
      </c>
      <c r="I99" s="73">
        <f>MAX(0,(H99-Constantes!$D$14)*(1-EXP(-Constantes!$D$22)))</f>
        <v>9.6662928022281505E-2</v>
      </c>
      <c r="J99" s="73">
        <f t="shared" si="7"/>
        <v>220.44562391946701</v>
      </c>
      <c r="K99" s="73">
        <f>MAX(0,(J99-Constantes!$D$13)*(1-EXP(-Constantes!$D$23)))</f>
        <v>1.1859883056646818</v>
      </c>
      <c r="L99" s="73">
        <f t="shared" si="8"/>
        <v>1.2826512336869633</v>
      </c>
      <c r="M99" s="73">
        <f>0.0526*F99*Observaciones!$F98^1.218</f>
        <v>0</v>
      </c>
      <c r="N99" s="73">
        <f>M99*Constantes!$D$40</f>
        <v>0</v>
      </c>
      <c r="O99" s="73">
        <f t="shared" si="9"/>
        <v>0</v>
      </c>
      <c r="P99" s="15"/>
      <c r="Q99" s="117">
        <v>93</v>
      </c>
      <c r="R99" s="145">
        <f>ETo!$I98*((1-Constantes!$E$19)*ETo!$K98+ETo!$L98)</f>
        <v>1.6777683153711531</v>
      </c>
      <c r="S99" s="118">
        <f>MIN(R99*Constantes!$E$17,0.8*(V98+Observaciones!$F98-T99-U99-Constantes!$D$14))</f>
        <v>1.0522973594603706</v>
      </c>
      <c r="T99" s="118">
        <f>IF(Observaciones!$F98&gt;0.05*Constantes!$E$18,((Observaciones!$F98-0.05*Constantes!$E$18)^2)/(Observaciones!$F98+0.95*Constantes!$E$18),0)</f>
        <v>0</v>
      </c>
      <c r="U99" s="118">
        <f>MAX(0,V98+Observaciones!$F98-T99-Constantes!$D$13)</f>
        <v>0</v>
      </c>
      <c r="V99" s="118">
        <f>V98+Observaciones!$F98-T99-S99-U99-W98</f>
        <v>33.186795166632812</v>
      </c>
      <c r="W99" s="118">
        <f>MAX(0,(V99-Constantes!$D$14)*(1-EXP(-Constantes!$D$22)))</f>
        <v>9.5500908928071518E-2</v>
      </c>
      <c r="X99" s="116">
        <f>X98+(Entradas!$E$23*U99-Y98)/(800*Entradas!$D$46)</f>
        <v>0</v>
      </c>
      <c r="Y99" s="116">
        <f>8000*Entradas!$D$47*X99/Constantes!$E$34</f>
        <v>0</v>
      </c>
      <c r="Z99" s="116">
        <f>T99*Escenarios!$E$10/Escenarios!$E$9</f>
        <v>0</v>
      </c>
      <c r="AA99" s="116">
        <f>Y99*Escenarios!$E$10/Escenarios!$E$9</f>
        <v>0</v>
      </c>
      <c r="AB99" s="116">
        <f>Observaciones!$I98</f>
        <v>0</v>
      </c>
      <c r="AC99" s="116">
        <f>MAX(0,Constantes!$E$29/((AH98+Z99+AA99+AB99+Observaciones!$F98)^2)+Entradas!$E$17)</f>
        <v>2.8662428934260218</v>
      </c>
      <c r="AD99" s="145">
        <f>IF(ETo!$D98&gt;0,ETo!$I98*((1-Entradas!$E$21)*ETo!$K98+ETo!$L98),0)</f>
        <v>1.5997822209543191</v>
      </c>
      <c r="AE99" s="116">
        <f>MIN(AD99*1,0.8*(AH98+Z99+AA99+AB99+Observaciones!$F98-AC99-Constantes!$E$28))</f>
        <v>1.5997822209543191</v>
      </c>
      <c r="AF99" s="116">
        <f>Observaciones!$J98</f>
        <v>0</v>
      </c>
      <c r="AG99" s="116">
        <f>MAX(0,AH98+Z99+AA99+AB99+Observaciones!$F98-AC99-AE99-AF99-Constantes!$E$26)</f>
        <v>0</v>
      </c>
      <c r="AH99" s="116">
        <f>AH98+Z99+AA99+AB99+Observaciones!$F98-AC99-AE99-AF99-AG99</f>
        <v>272.58391502497989</v>
      </c>
      <c r="AI99" s="116">
        <f>(Escenarios!$E$10*S99+Escenarios!$E$9*AE99)/(Escenarios!$E$11)</f>
        <v>1.1070458456097654</v>
      </c>
      <c r="AJ99" s="116">
        <f>(Escenarios!$E$9*AG99)/(Escenarios!$E$11)</f>
        <v>0</v>
      </c>
      <c r="AK99" s="116">
        <f>(Escenarios!$E$10*U99+Escenarios!$E$9*AC99)/(Escenarios!$E$11)</f>
        <v>0.2866242893426022</v>
      </c>
      <c r="AL99" s="118">
        <f t="shared" si="10"/>
        <v>221.05013218559338</v>
      </c>
      <c r="AM99" s="118">
        <f>MAX(0,(AL99-Constantes!$D$13)*(1-EXP(-Constantes!$D$23)))</f>
        <v>1.1901639492712992</v>
      </c>
      <c r="AN99" s="118">
        <f>AJ99+W99*Escenarios!$E$10/Escenarios!$E$11+AM99</f>
        <v>1.2761147673065636</v>
      </c>
      <c r="AO99" s="118">
        <f>0.0526*AJ99*Observaciones!$F98^1.218</f>
        <v>0</v>
      </c>
      <c r="AP99" s="118">
        <f>AO99*Constantes!$E$40</f>
        <v>0</v>
      </c>
      <c r="AQ99" s="118">
        <f t="shared" si="11"/>
        <v>0</v>
      </c>
      <c r="AR99" s="15"/>
      <c r="AS99" s="72">
        <v>93</v>
      </c>
      <c r="AT99" s="145">
        <f>ETo!$I98*((1-Constantes!$F$19)*ETo!$K98+ETo!$L98)</f>
        <v>1.6728941844701006</v>
      </c>
      <c r="AU99" s="118">
        <f>MIN(AT99*Constantes!$F$17,0.8*(AX98+Observaciones!$F98-AV99-AW99-Constantes!$D$14))</f>
        <v>1.034049912847492</v>
      </c>
      <c r="AV99" s="118">
        <f>IF(Observaciones!$F98&gt;0.05*Constantes!$F$18,((Observaciones!$F98-0.05*Constantes!$F$18)^2)/(Observaciones!$F98+0.95*Constantes!$F$18),0)</f>
        <v>0</v>
      </c>
      <c r="AW99" s="118">
        <f>MAX(0,AX98+Observaciones!$F98-AV99-Constantes!$D$13)</f>
        <v>0</v>
      </c>
      <c r="AX99" s="118">
        <f>AX98+Observaciones!$F98-AV99-AU99-AW99-AY98</f>
        <v>33.396735012475531</v>
      </c>
      <c r="AY99" s="118">
        <f>MAX(0,(AX99-Constantes!$D$14)*(1-EXP(-Constantes!$D$22)))</f>
        <v>9.8391212824406854E-2</v>
      </c>
      <c r="AZ99" s="116">
        <f>AZ98+(Entradas!$F$23*AW99-BA98)/(800*Entradas!$D$46)</f>
        <v>0</v>
      </c>
      <c r="BA99" s="116">
        <f>8000*Entradas!$D$47*AZ99/Constantes!$F$34</f>
        <v>0</v>
      </c>
      <c r="BB99" s="116">
        <f>AV99*Escenarios!$F$10/Escenarios!$F$9</f>
        <v>0</v>
      </c>
      <c r="BC99" s="116">
        <f>BA99*Escenarios!$F$10/Escenarios!$F$9</f>
        <v>0</v>
      </c>
      <c r="BD99" s="116">
        <f>Observaciones!$I98</f>
        <v>0</v>
      </c>
      <c r="BE99" s="116">
        <f>MAX(0,Constantes!$F$29/((BJ98+BB99+BC99+BD99+Observaciones!$F98)^2)+Entradas!$F$17)</f>
        <v>2.6478119643464346</v>
      </c>
      <c r="BF99" s="145">
        <f>IF(ETo!$D98&gt;0,ETo!$I98*((1-Entradas!$F$21)*ETo!$K98+ETo!$L98),0)</f>
        <v>1.5997822209543191</v>
      </c>
      <c r="BG99" s="116">
        <f>MIN(BF99*1,0.8*(BJ98+BB99+BC99+BD99+Observaciones!$F98-BE99-Constantes!$F$28))</f>
        <v>1.5997822209543191</v>
      </c>
      <c r="BH99" s="116">
        <f>Observaciones!$J98</f>
        <v>0</v>
      </c>
      <c r="BI99" s="116">
        <f>MAX(0,BJ98+BB99+BC99+BD99+Observaciones!$F98-BE99-BG99-BH99-Constantes!$F$26)</f>
        <v>0</v>
      </c>
      <c r="BJ99" s="116">
        <f>BJ98+BB99+BC99+BD99+Observaciones!$F98-BE99-BG99-BH99-BI99</f>
        <v>166.49001442956364</v>
      </c>
      <c r="BK99" s="116">
        <f>(Escenarios!$F$10*AU99+Escenarios!$F$9*BG99)/(Escenarios!$F$11)</f>
        <v>1.1471963744688574</v>
      </c>
      <c r="BL99" s="116">
        <f>(Escenarios!$F$9*BI99)/(Escenarios!$F$11)</f>
        <v>0</v>
      </c>
      <c r="BM99" s="116">
        <f>(Escenarios!$F$10*AW99+Escenarios!$F$9*BE99)/(Escenarios!$F$11)</f>
        <v>0.52956239286928697</v>
      </c>
      <c r="BN99" s="118">
        <f t="shared" si="12"/>
        <v>219.24123909905646</v>
      </c>
      <c r="BO99" s="118">
        <f>MAX(0,(BN99-Constantes!$D$13)*(1-EXP(-Constantes!$D$23)))</f>
        <v>1.1776690120221311</v>
      </c>
      <c r="BP99" s="118">
        <f>BL99+AY99*Escenarios!$F$10/Escenarios!$F$11+BO99</f>
        <v>1.2563819822816567</v>
      </c>
      <c r="BQ99" s="118">
        <f>0.0526*BL99*Observaciones!$F98^1.218</f>
        <v>0</v>
      </c>
      <c r="BR99" s="118">
        <f>BQ99*Constantes!$F$40</f>
        <v>0</v>
      </c>
      <c r="BS99" s="118">
        <f t="shared" si="13"/>
        <v>0</v>
      </c>
      <c r="BT99" s="15"/>
      <c r="BU99" s="72">
        <v>93</v>
      </c>
      <c r="BV99" s="73">
        <f>0.0526*Observaciones!$F98^2.218</f>
        <v>0</v>
      </c>
      <c r="BW99" s="73">
        <f>IF(Observaciones!$F98&gt;0.05*$CA$7,((Observaciones!$F98-0.05*$CA$7)^2)/(Observaciones!$F98+0.95*$CA$7),0)</f>
        <v>0</v>
      </c>
      <c r="BX99" s="73">
        <f>0.0526*BW99*Observaciones!$F98^1.218</f>
        <v>0</v>
      </c>
      <c r="BY99" s="27"/>
      <c r="BZ99" s="27"/>
      <c r="CA99" s="101"/>
      <c r="CB99" s="36"/>
    </row>
    <row r="100" spans="2:80" s="2" customFormat="1" ht="14.5" x14ac:dyDescent="0.35">
      <c r="B100" s="35"/>
      <c r="C100" s="72">
        <v>94</v>
      </c>
      <c r="D100" s="145">
        <f>ETo!$I99*((1-Constantes!$D$19)*ETo!$K99+ETo!$L99)</f>
        <v>1.6587997277725548</v>
      </c>
      <c r="E100" s="73">
        <f>MIN(D100*Constantes!$D$17,0.8*(H99+Observaciones!$F99-F100-G100-Constantes!$D$14))</f>
        <v>1.0343489146296063</v>
      </c>
      <c r="F100" s="73">
        <f>IF(Observaciones!$F99&gt;0.05*Constantes!$D$18,((Observaciones!$F99-0.05*Constantes!$D$18)^2)/(Observaciones!$F99+0.95*Constantes!$D$18),0)</f>
        <v>0</v>
      </c>
      <c r="G100" s="73">
        <f>MAX(0,H99+Observaciones!$F99-F100-Constantes!$D$13)</f>
        <v>0</v>
      </c>
      <c r="H100" s="73">
        <f>H99+Observaciones!$F99-F100-E100-G100-I99</f>
        <v>32.14018763517258</v>
      </c>
      <c r="I100" s="73">
        <f>MAX(0,(H100-Constantes!$D$14)*(1-EXP(-Constantes!$D$22)))</f>
        <v>8.1091953762982658E-2</v>
      </c>
      <c r="J100" s="73">
        <f t="shared" si="7"/>
        <v>219.25963561380232</v>
      </c>
      <c r="K100" s="73">
        <f>MAX(0,(J100-Constantes!$D$13)*(1-EXP(-Constantes!$D$23)))</f>
        <v>1.177796086031681</v>
      </c>
      <c r="L100" s="73">
        <f t="shared" si="8"/>
        <v>1.2588880397946636</v>
      </c>
      <c r="M100" s="73">
        <f>0.0526*F100*Observaciones!$F99^1.218</f>
        <v>0</v>
      </c>
      <c r="N100" s="73">
        <f>M100*Constantes!$D$40</f>
        <v>0</v>
      </c>
      <c r="O100" s="73">
        <f t="shared" si="9"/>
        <v>0</v>
      </c>
      <c r="P100" s="15"/>
      <c r="Q100" s="117">
        <v>94</v>
      </c>
      <c r="R100" s="145">
        <f>ETo!$I99*((1-Constantes!$E$19)*ETo!$K99+ETo!$L99)</f>
        <v>1.6607319132480765</v>
      </c>
      <c r="S100" s="118">
        <f>MIN(R100*Constantes!$E$17,0.8*(V99+Observaciones!$F99-T100-U100-Constantes!$D$14))</f>
        <v>1.0416121171628649</v>
      </c>
      <c r="T100" s="118">
        <f>IF(Observaciones!$F99&gt;0.05*Constantes!$E$18,((Observaciones!$F99-0.05*Constantes!$E$18)^2)/(Observaciones!$F99+0.95*Constantes!$E$18),0)</f>
        <v>0</v>
      </c>
      <c r="U100" s="118">
        <f>MAX(0,V99+Observaciones!$F99-T100-Constantes!$D$13)</f>
        <v>0</v>
      </c>
      <c r="V100" s="118">
        <f>V99+Observaciones!$F99-T100-S100-U100-W99</f>
        <v>32.049682140541876</v>
      </c>
      <c r="W100" s="118">
        <f>MAX(0,(V100-Constantes!$D$14)*(1-EXP(-Constantes!$D$22)))</f>
        <v>7.9845937873427045E-2</v>
      </c>
      <c r="X100" s="116">
        <f>X99+(Entradas!$E$23*U100-Y99)/(800*Entradas!$D$46)</f>
        <v>0</v>
      </c>
      <c r="Y100" s="116">
        <f>8000*Entradas!$D$47*X100/Constantes!$E$34</f>
        <v>0</v>
      </c>
      <c r="Z100" s="116">
        <f>T100*Escenarios!$E$10/Escenarios!$E$9</f>
        <v>0</v>
      </c>
      <c r="AA100" s="116">
        <f>Y100*Escenarios!$E$10/Escenarios!$E$9</f>
        <v>0</v>
      </c>
      <c r="AB100" s="116">
        <f>Observaciones!$I99</f>
        <v>0</v>
      </c>
      <c r="AC100" s="116">
        <f>MAX(0,Constantes!$E$29/((AH99+Z100+AA100+AB100+Observaciones!$F99)^2)+Entradas!$E$17)</f>
        <v>2.8618240251831235</v>
      </c>
      <c r="AD100" s="145">
        <f>IF(ETo!$D99&gt;0,ETo!$I99*((1-Entradas!$E$21)*ETo!$K99+ETo!$L99),0)</f>
        <v>1.5834444942271857</v>
      </c>
      <c r="AE100" s="116">
        <f>MIN(AD100*1,0.8*(AH99+Z100+AA100+AB100+Observaciones!$F99-AC100-Constantes!$E$28))</f>
        <v>1.5834444942271857</v>
      </c>
      <c r="AF100" s="116">
        <f>Observaciones!$J99</f>
        <v>0</v>
      </c>
      <c r="AG100" s="116">
        <f>MAX(0,AH99+Z100+AA100+AB100+Observaciones!$F99-AC100-AE100-AF100-Constantes!$E$26)</f>
        <v>0</v>
      </c>
      <c r="AH100" s="116">
        <f>AH99+Z100+AA100+AB100+Observaciones!$F99-AC100-AE100-AF100-AG100</f>
        <v>268.13864650556957</v>
      </c>
      <c r="AI100" s="116">
        <f>(Escenarios!$E$10*S100+Escenarios!$E$9*AE100)/(Escenarios!$E$11)</f>
        <v>1.0957953548692969</v>
      </c>
      <c r="AJ100" s="116">
        <f>(Escenarios!$E$9*AG100)/(Escenarios!$E$11)</f>
        <v>0</v>
      </c>
      <c r="AK100" s="116">
        <f>(Escenarios!$E$10*U100+Escenarios!$E$9*AC100)/(Escenarios!$E$11)</f>
        <v>0.28618240251831234</v>
      </c>
      <c r="AL100" s="118">
        <f t="shared" si="10"/>
        <v>220.1461506388404</v>
      </c>
      <c r="AM100" s="118">
        <f>MAX(0,(AL100-Constantes!$D$13)*(1-EXP(-Constantes!$D$23)))</f>
        <v>1.1839196926122677</v>
      </c>
      <c r="AN100" s="118">
        <f>AJ100+W100*Escenarios!$E$10/Escenarios!$E$11+AM100</f>
        <v>1.2557810366983519</v>
      </c>
      <c r="AO100" s="118">
        <f>0.0526*AJ100*Observaciones!$F99^1.218</f>
        <v>0</v>
      </c>
      <c r="AP100" s="118">
        <f>AO100*Constantes!$E$40</f>
        <v>0</v>
      </c>
      <c r="AQ100" s="118">
        <f t="shared" si="11"/>
        <v>0</v>
      </c>
      <c r="AR100" s="15"/>
      <c r="AS100" s="72">
        <v>94</v>
      </c>
      <c r="AT100" s="145">
        <f>ETo!$I99*((1-Constantes!$F$19)*ETo!$K99+ETo!$L99)</f>
        <v>1.6559014495592708</v>
      </c>
      <c r="AU100" s="118">
        <f>MIN(AT100*Constantes!$F$17,0.8*(AX99+Observaciones!$F99-AV100-AW100-Constantes!$D$14))</f>
        <v>1.0235463578607491</v>
      </c>
      <c r="AV100" s="118">
        <f>IF(Observaciones!$F99&gt;0.05*Constantes!$F$18,((Observaciones!$F99-0.05*Constantes!$F$18)^2)/(Observaciones!$F99+0.95*Constantes!$F$18),0)</f>
        <v>0</v>
      </c>
      <c r="AW100" s="118">
        <f>MAX(0,AX99+Observaciones!$F99-AV100-Constantes!$D$13)</f>
        <v>0</v>
      </c>
      <c r="AX100" s="118">
        <f>AX99+Observaciones!$F99-AV100-AU100-AW100-AY99</f>
        <v>32.274797441790369</v>
      </c>
      <c r="AY100" s="118">
        <f>MAX(0,(AX100-Constantes!$D$14)*(1-EXP(-Constantes!$D$22)))</f>
        <v>8.2945166748781524E-2</v>
      </c>
      <c r="AZ100" s="116">
        <f>AZ99+(Entradas!$F$23*AW100-BA99)/(800*Entradas!$D$46)</f>
        <v>0</v>
      </c>
      <c r="BA100" s="116">
        <f>8000*Entradas!$D$47*AZ100/Constantes!$F$34</f>
        <v>0</v>
      </c>
      <c r="BB100" s="116">
        <f>AV100*Escenarios!$F$10/Escenarios!$F$9</f>
        <v>0</v>
      </c>
      <c r="BC100" s="116">
        <f>BA100*Escenarios!$F$10/Escenarios!$F$9</f>
        <v>0</v>
      </c>
      <c r="BD100" s="116">
        <f>Observaciones!$I99</f>
        <v>0</v>
      </c>
      <c r="BE100" s="116">
        <f>MAX(0,Constantes!$F$29/((BJ99+BB100+BC100+BD100+Observaciones!$F99)^2)+Entradas!$F$17)</f>
        <v>2.6296122582215187</v>
      </c>
      <c r="BF100" s="145">
        <f>IF(ETo!$D99&gt;0,ETo!$I99*((1-Entradas!$F$21)*ETo!$K99+ETo!$L99),0)</f>
        <v>1.5834444942271857</v>
      </c>
      <c r="BG100" s="116">
        <f>MIN(BF100*1,0.8*(BJ99+BB100+BC100+BD100+Observaciones!$F99-BE100-Constantes!$F$28))</f>
        <v>1.5834444942271857</v>
      </c>
      <c r="BH100" s="116">
        <f>Observaciones!$J99</f>
        <v>0</v>
      </c>
      <c r="BI100" s="116">
        <f>MAX(0,BJ99+BB100+BC100+BD100+Observaciones!$F99-BE100-BG100-BH100-Constantes!$F$26)</f>
        <v>0</v>
      </c>
      <c r="BJ100" s="116">
        <f>BJ99+BB100+BC100+BD100+Observaciones!$F99-BE100-BG100-BH100-BI100</f>
        <v>162.27695767711492</v>
      </c>
      <c r="BK100" s="116">
        <f>(Escenarios!$F$10*AU100+Escenarios!$F$9*BG100)/(Escenarios!$F$11)</f>
        <v>1.1355259851340365</v>
      </c>
      <c r="BL100" s="116">
        <f>(Escenarios!$F$9*BI100)/(Escenarios!$F$11)</f>
        <v>0</v>
      </c>
      <c r="BM100" s="116">
        <f>(Escenarios!$F$10*AW100+Escenarios!$F$9*BE100)/(Escenarios!$F$11)</f>
        <v>0.52592245164430373</v>
      </c>
      <c r="BN100" s="118">
        <f t="shared" si="12"/>
        <v>218.58949253867863</v>
      </c>
      <c r="BO100" s="118">
        <f>MAX(0,(BN100-Constantes!$D$13)*(1-EXP(-Constantes!$D$23)))</f>
        <v>1.1731670696824252</v>
      </c>
      <c r="BP100" s="118">
        <f>BL100+AY100*Escenarios!$F$10/Escenarios!$F$11+BO100</f>
        <v>1.2395232030814505</v>
      </c>
      <c r="BQ100" s="118">
        <f>0.0526*BL100*Observaciones!$F99^1.218</f>
        <v>0</v>
      </c>
      <c r="BR100" s="118">
        <f>BQ100*Constantes!$F$40</f>
        <v>0</v>
      </c>
      <c r="BS100" s="118">
        <f t="shared" si="13"/>
        <v>0</v>
      </c>
      <c r="BT100" s="15"/>
      <c r="BU100" s="72">
        <v>94</v>
      </c>
      <c r="BV100" s="73">
        <f>0.0526*Observaciones!$F99^2.218</f>
        <v>0</v>
      </c>
      <c r="BW100" s="73">
        <f>IF(Observaciones!$F99&gt;0.05*$CA$7,((Observaciones!$F99-0.05*$CA$7)^2)/(Observaciones!$F99+0.95*$CA$7),0)</f>
        <v>0</v>
      </c>
      <c r="BX100" s="73">
        <f>0.0526*BW100*Observaciones!$F99^1.218</f>
        <v>0</v>
      </c>
      <c r="BY100" s="27"/>
      <c r="BZ100" s="27"/>
      <c r="CA100" s="101"/>
      <c r="CB100" s="36"/>
    </row>
    <row r="101" spans="2:80" s="2" customFormat="1" ht="14.5" x14ac:dyDescent="0.35">
      <c r="B101" s="35"/>
      <c r="C101" s="72">
        <v>95</v>
      </c>
      <c r="D101" s="145">
        <f>ETo!$I100*((1-Constantes!$D$19)*ETo!$K100+ETo!$L100)</f>
        <v>1.6100503774675399</v>
      </c>
      <c r="E101" s="73">
        <f>MIN(D101*Constantes!$D$17,0.8*(H100+Observaciones!$F100-F101-G101-Constantes!$D$14))</f>
        <v>1.0039511295729378</v>
      </c>
      <c r="F101" s="73">
        <f>IF(Observaciones!$F100&gt;0.05*Constantes!$D$18,((Observaciones!$F100-0.05*Constantes!$D$18)^2)/(Observaciones!$F100+0.95*Constantes!$D$18),0)</f>
        <v>0</v>
      </c>
      <c r="G101" s="73">
        <f>MAX(0,H100+Observaciones!$F100-F101-Constantes!$D$13)</f>
        <v>0</v>
      </c>
      <c r="H101" s="73">
        <f>H100+Observaciones!$F100-F101-E101-G101-I100</f>
        <v>31.055144551836662</v>
      </c>
      <c r="I101" s="73">
        <f>MAX(0,(H101-Constantes!$D$14)*(1-EXP(-Constantes!$D$22)))</f>
        <v>6.6153844997260389E-2</v>
      </c>
      <c r="J101" s="73">
        <f t="shared" si="7"/>
        <v>218.08183952777063</v>
      </c>
      <c r="K101" s="73">
        <f>MAX(0,(J101-Constantes!$D$13)*(1-EXP(-Constantes!$D$23)))</f>
        <v>1.1696604541931759</v>
      </c>
      <c r="L101" s="73">
        <f t="shared" si="8"/>
        <v>1.2358142991904362</v>
      </c>
      <c r="M101" s="73">
        <f>0.0526*F101*Observaciones!$F100^1.218</f>
        <v>0</v>
      </c>
      <c r="N101" s="73">
        <f>M101*Constantes!$D$40</f>
        <v>0</v>
      </c>
      <c r="O101" s="73">
        <f t="shared" si="9"/>
        <v>0</v>
      </c>
      <c r="P101" s="15"/>
      <c r="Q101" s="117">
        <v>95</v>
      </c>
      <c r="R101" s="145">
        <f>ETo!$I100*((1-Constantes!$E$19)*ETo!$K100+ETo!$L100)</f>
        <v>1.611926073261494</v>
      </c>
      <c r="S101" s="118">
        <f>MIN(R101*Constantes!$E$17,0.8*(V100+Observaciones!$F100-T101-U101-Constantes!$D$14))</f>
        <v>1.0110010631373485</v>
      </c>
      <c r="T101" s="118">
        <f>IF(Observaciones!$F100&gt;0.05*Constantes!$E$18,((Observaciones!$F100-0.05*Constantes!$E$18)^2)/(Observaciones!$F100+0.95*Constantes!$E$18),0)</f>
        <v>0</v>
      </c>
      <c r="U101" s="118">
        <f>MAX(0,V100+Observaciones!$F100-T101-Constantes!$D$13)</f>
        <v>0</v>
      </c>
      <c r="V101" s="118">
        <f>V100+Observaciones!$F100-T101-S101-U101-W100</f>
        <v>30.9588351395311</v>
      </c>
      <c r="W101" s="118">
        <f>MAX(0,(V101-Constantes!$D$14)*(1-EXP(-Constantes!$D$22)))</f>
        <v>6.4827924857978808E-2</v>
      </c>
      <c r="X101" s="116">
        <f>X100+(Entradas!$E$23*U101-Y100)/(800*Entradas!$D$46)</f>
        <v>0</v>
      </c>
      <c r="Y101" s="116">
        <f>8000*Entradas!$D$47*X101/Constantes!$E$34</f>
        <v>0</v>
      </c>
      <c r="Z101" s="116">
        <f>T101*Escenarios!$E$10/Escenarios!$E$9</f>
        <v>0</v>
      </c>
      <c r="AA101" s="116">
        <f>Y101*Escenarios!$E$10/Escenarios!$E$9</f>
        <v>0</v>
      </c>
      <c r="AB101" s="116">
        <f>Observaciones!$I100</f>
        <v>0</v>
      </c>
      <c r="AC101" s="116">
        <f>MAX(0,Constantes!$E$29/((AH100+Z101+AA101+AB101+Observaciones!$F100)^2)+Entradas!$E$17)</f>
        <v>2.8572046184585882</v>
      </c>
      <c r="AD101" s="145">
        <f>IF(ETo!$D100&gt;0,ETo!$I100*((1-Entradas!$E$21)*ETo!$K100+ETo!$L100),0)</f>
        <v>1.5368982415033297</v>
      </c>
      <c r="AE101" s="116">
        <f>MIN(AD101*1,0.8*(AH100+Z101+AA101+AB101+Observaciones!$F100-AC101-Constantes!$E$28))</f>
        <v>1.5368982415033297</v>
      </c>
      <c r="AF101" s="116">
        <f>Observaciones!$J100</f>
        <v>0</v>
      </c>
      <c r="AG101" s="116">
        <f>MAX(0,AH100+Z101+AA101+AB101+Observaciones!$F100-AC101-AE101-AF101-Constantes!$E$26)</f>
        <v>0</v>
      </c>
      <c r="AH101" s="116">
        <f>AH100+Z101+AA101+AB101+Observaciones!$F100-AC101-AE101-AF101-AG101</f>
        <v>263.74454364560768</v>
      </c>
      <c r="AI101" s="116">
        <f>(Escenarios!$E$10*S101+Escenarios!$E$9*AE101)/(Escenarios!$E$11)</f>
        <v>1.0635907809739467</v>
      </c>
      <c r="AJ101" s="116">
        <f>(Escenarios!$E$9*AG101)/(Escenarios!$E$11)</f>
        <v>0</v>
      </c>
      <c r="AK101" s="116">
        <f>(Escenarios!$E$10*U101+Escenarios!$E$9*AC101)/(Escenarios!$E$11)</f>
        <v>0.28572046184585881</v>
      </c>
      <c r="AL101" s="118">
        <f t="shared" si="10"/>
        <v>219.24795140807399</v>
      </c>
      <c r="AM101" s="118">
        <f>MAX(0,(AL101-Constantes!$D$13)*(1-EXP(-Constantes!$D$23)))</f>
        <v>1.1777153773272979</v>
      </c>
      <c r="AN101" s="118">
        <f>AJ101+W101*Escenarios!$E$10/Escenarios!$E$11+AM101</f>
        <v>1.2360605096994788</v>
      </c>
      <c r="AO101" s="118">
        <f>0.0526*AJ101*Observaciones!$F100^1.218</f>
        <v>0</v>
      </c>
      <c r="AP101" s="118">
        <f>AO101*Constantes!$E$40</f>
        <v>0</v>
      </c>
      <c r="AQ101" s="118">
        <f t="shared" si="11"/>
        <v>0</v>
      </c>
      <c r="AR101" s="15"/>
      <c r="AS101" s="72">
        <v>95</v>
      </c>
      <c r="AT101" s="145">
        <f>ETo!$I100*((1-Constantes!$F$19)*ETo!$K100+ETo!$L100)</f>
        <v>1.6072368337766083</v>
      </c>
      <c r="AU101" s="118">
        <f>MIN(AT101*Constantes!$F$17,0.8*(AX100+Observaciones!$F100-AV101-AW101-Constantes!$D$14))</f>
        <v>0.99346576927602726</v>
      </c>
      <c r="AV101" s="118">
        <f>IF(Observaciones!$F100&gt;0.05*Constantes!$F$18,((Observaciones!$F100-0.05*Constantes!$F$18)^2)/(Observaciones!$F100+0.95*Constantes!$F$18),0)</f>
        <v>0</v>
      </c>
      <c r="AW101" s="118">
        <f>MAX(0,AX100+Observaciones!$F100-AV101-Constantes!$D$13)</f>
        <v>0</v>
      </c>
      <c r="AX101" s="118">
        <f>AX100+Observaciones!$F100-AV101-AU101-AW101-AY100</f>
        <v>31.198386505765558</v>
      </c>
      <c r="AY101" s="118">
        <f>MAX(0,(AX101-Constantes!$D$14)*(1-EXP(-Constantes!$D$22)))</f>
        <v>6.8125899305948132E-2</v>
      </c>
      <c r="AZ101" s="116">
        <f>AZ100+(Entradas!$F$23*AW101-BA100)/(800*Entradas!$D$46)</f>
        <v>0</v>
      </c>
      <c r="BA101" s="116">
        <f>8000*Entradas!$D$47*AZ101/Constantes!$F$34</f>
        <v>0</v>
      </c>
      <c r="BB101" s="116">
        <f>AV101*Escenarios!$F$10/Escenarios!$F$9</f>
        <v>0</v>
      </c>
      <c r="BC101" s="116">
        <f>BA101*Escenarios!$F$10/Escenarios!$F$9</f>
        <v>0</v>
      </c>
      <c r="BD101" s="116">
        <f>Observaciones!$I100</f>
        <v>0</v>
      </c>
      <c r="BE101" s="116">
        <f>MAX(0,Constantes!$F$29/((BJ100+BB101+BC101+BD101+Observaciones!$F100)^2)+Entradas!$F$17)</f>
        <v>2.6101304895538129</v>
      </c>
      <c r="BF101" s="145">
        <f>IF(ETo!$D100&gt;0,ETo!$I100*((1-Entradas!$F$21)*ETo!$K100+ETo!$L100),0)</f>
        <v>1.5368982415033297</v>
      </c>
      <c r="BG101" s="116">
        <f>MIN(BF101*1,0.8*(BJ100+BB101+BC101+BD101+Observaciones!$F100-BE101-Constantes!$F$28))</f>
        <v>1.5368982415033297</v>
      </c>
      <c r="BH101" s="116">
        <f>Observaciones!$J100</f>
        <v>0</v>
      </c>
      <c r="BI101" s="116">
        <f>MAX(0,BJ100+BB101+BC101+BD101+Observaciones!$F100-BE101-BG101-BH101-Constantes!$F$26)</f>
        <v>0</v>
      </c>
      <c r="BJ101" s="116">
        <f>BJ100+BB101+BC101+BD101+Observaciones!$F100-BE101-BG101-BH101-BI101</f>
        <v>158.12992894605776</v>
      </c>
      <c r="BK101" s="116">
        <f>(Escenarios!$F$10*AU101+Escenarios!$F$9*BG101)/(Escenarios!$F$11)</f>
        <v>1.1021522637214878</v>
      </c>
      <c r="BL101" s="116">
        <f>(Escenarios!$F$9*BI101)/(Escenarios!$F$11)</f>
        <v>0</v>
      </c>
      <c r="BM101" s="116">
        <f>(Escenarios!$F$10*AW101+Escenarios!$F$9*BE101)/(Escenarios!$F$11)</f>
        <v>0.5220260979107626</v>
      </c>
      <c r="BN101" s="118">
        <f t="shared" si="12"/>
        <v>217.93835156690696</v>
      </c>
      <c r="BO101" s="118">
        <f>MAX(0,(BN101-Constantes!$D$13)*(1-EXP(-Constantes!$D$23)))</f>
        <v>1.1686693104487795</v>
      </c>
      <c r="BP101" s="118">
        <f>BL101+AY101*Escenarios!$F$10/Escenarios!$F$11+BO101</f>
        <v>1.223170029893538</v>
      </c>
      <c r="BQ101" s="118">
        <f>0.0526*BL101*Observaciones!$F100^1.218</f>
        <v>0</v>
      </c>
      <c r="BR101" s="118">
        <f>BQ101*Constantes!$F$40</f>
        <v>0</v>
      </c>
      <c r="BS101" s="118">
        <f t="shared" si="13"/>
        <v>0</v>
      </c>
      <c r="BT101" s="15"/>
      <c r="BU101" s="72">
        <v>95</v>
      </c>
      <c r="BV101" s="73">
        <f>0.0526*Observaciones!$F100^2.218</f>
        <v>0</v>
      </c>
      <c r="BW101" s="73">
        <f>IF(Observaciones!$F100&gt;0.05*$CA$7,((Observaciones!$F100-0.05*$CA$7)^2)/(Observaciones!$F100+0.95*$CA$7),0)</f>
        <v>0</v>
      </c>
      <c r="BX101" s="73">
        <f>0.0526*BW101*Observaciones!$F100^1.218</f>
        <v>0</v>
      </c>
      <c r="BY101" s="27"/>
      <c r="BZ101" s="27"/>
      <c r="CA101" s="101"/>
      <c r="CB101" s="36"/>
    </row>
    <row r="102" spans="2:80" s="2" customFormat="1" ht="14.5" x14ac:dyDescent="0.35">
      <c r="B102" s="35"/>
      <c r="C102" s="72">
        <v>96</v>
      </c>
      <c r="D102" s="145">
        <f>ETo!$I101*((1-Constantes!$D$19)*ETo!$K101+ETo!$L101)</f>
        <v>1.6202957328710883</v>
      </c>
      <c r="E102" s="73">
        <f>MIN(D102*Constantes!$D$17,0.8*(H101+Observaciones!$F101-F102-G102-Constantes!$D$14))</f>
        <v>1.0103396477672859</v>
      </c>
      <c r="F102" s="73">
        <f>IF(Observaciones!$F101&gt;0.05*Constantes!$D$18,((Observaciones!$F101-0.05*Constantes!$D$18)^2)/(Observaciones!$F101+0.95*Constantes!$D$18),0)</f>
        <v>0</v>
      </c>
      <c r="G102" s="73">
        <f>MAX(0,H101+Observaciones!$F101-F102-Constantes!$D$13)</f>
        <v>0</v>
      </c>
      <c r="H102" s="73">
        <f>H101+Observaciones!$F101-F102-E102-G102-I101</f>
        <v>29.978651059072117</v>
      </c>
      <c r="I102" s="73">
        <f>MAX(0,(H102-Constantes!$D$14)*(1-EXP(-Constantes!$D$22)))</f>
        <v>5.1333440971395007E-2</v>
      </c>
      <c r="J102" s="73">
        <f t="shared" si="7"/>
        <v>216.91217907357745</v>
      </c>
      <c r="K102" s="73">
        <f>MAX(0,(J102-Constantes!$D$13)*(1-EXP(-Constantes!$D$23)))</f>
        <v>1.1615810192687177</v>
      </c>
      <c r="L102" s="73">
        <f t="shared" si="8"/>
        <v>1.2129144602401127</v>
      </c>
      <c r="M102" s="73">
        <f>0.0526*F102*Observaciones!$F101^1.218</f>
        <v>0</v>
      </c>
      <c r="N102" s="73">
        <f>M102*Constantes!$D$40</f>
        <v>0</v>
      </c>
      <c r="O102" s="73">
        <f t="shared" si="9"/>
        <v>0</v>
      </c>
      <c r="P102" s="15"/>
      <c r="Q102" s="117">
        <v>96</v>
      </c>
      <c r="R102" s="145">
        <f>ETo!$I101*((1-Constantes!$E$19)*ETo!$K101+ETo!$L101)</f>
        <v>1.6221873870528873</v>
      </c>
      <c r="S102" s="118">
        <f>MIN(R102*Constantes!$E$17,0.8*(V101+Observaciones!$F101-T102-U102-Constantes!$D$14))</f>
        <v>1.0174369657040798</v>
      </c>
      <c r="T102" s="118">
        <f>IF(Observaciones!$F101&gt;0.05*Constantes!$E$18,((Observaciones!$F101-0.05*Constantes!$E$18)^2)/(Observaciones!$F101+0.95*Constantes!$E$18),0)</f>
        <v>0</v>
      </c>
      <c r="U102" s="118">
        <f>MAX(0,V101+Observaciones!$F101-T102-Constantes!$D$13)</f>
        <v>0</v>
      </c>
      <c r="V102" s="118">
        <f>V101+Observaciones!$F101-T102-S102-U102-W101</f>
        <v>29.876570248969042</v>
      </c>
      <c r="W102" s="118">
        <f>MAX(0,(V102-Constantes!$D$14)*(1-EXP(-Constantes!$D$22)))</f>
        <v>4.9928064293148687E-2</v>
      </c>
      <c r="X102" s="116">
        <f>X101+(Entradas!$E$23*U102-Y101)/(800*Entradas!$D$46)</f>
        <v>0</v>
      </c>
      <c r="Y102" s="116">
        <f>8000*Entradas!$D$47*X102/Constantes!$E$34</f>
        <v>0</v>
      </c>
      <c r="Z102" s="116">
        <f>T102*Escenarios!$E$10/Escenarios!$E$9</f>
        <v>0</v>
      </c>
      <c r="AA102" s="116">
        <f>Y102*Escenarios!$E$10/Escenarios!$E$9</f>
        <v>0</v>
      </c>
      <c r="AB102" s="116">
        <f>Observaciones!$I101</f>
        <v>0</v>
      </c>
      <c r="AC102" s="116">
        <f>MAX(0,Constantes!$E$29/((AH101+Z102+AA102+AB102+Observaciones!$F101)^2)+Entradas!$E$17)</f>
        <v>2.8524069119452538</v>
      </c>
      <c r="AD102" s="145">
        <f>IF(ETo!$D101&gt;0,ETo!$I101*((1-Entradas!$E$21)*ETo!$K101+ETo!$L101),0)</f>
        <v>1.5465212197809171</v>
      </c>
      <c r="AE102" s="116">
        <f>MIN(AD102*1,0.8*(AH101+Z102+AA102+AB102+Observaciones!$F101-AC102-Constantes!$E$28))</f>
        <v>1.5465212197809171</v>
      </c>
      <c r="AF102" s="116">
        <f>Observaciones!$J101</f>
        <v>0</v>
      </c>
      <c r="AG102" s="116">
        <f>MAX(0,AH101+Z102+AA102+AB102+Observaciones!$F101-AC102-AE102-AF102-Constantes!$E$26)</f>
        <v>0</v>
      </c>
      <c r="AH102" s="116">
        <f>AH101+Z102+AA102+AB102+Observaciones!$F101-AC102-AE102-AF102-AG102</f>
        <v>259.34561551388151</v>
      </c>
      <c r="AI102" s="116">
        <f>(Escenarios!$E$10*S102+Escenarios!$E$9*AE102)/(Escenarios!$E$11)</f>
        <v>1.0703453911117635</v>
      </c>
      <c r="AJ102" s="116">
        <f>(Escenarios!$E$9*AG102)/(Escenarios!$E$11)</f>
        <v>0</v>
      </c>
      <c r="AK102" s="116">
        <f>(Escenarios!$E$10*U102+Escenarios!$E$9*AC102)/(Escenarios!$E$11)</f>
        <v>0.28524069119452539</v>
      </c>
      <c r="AL102" s="118">
        <f t="shared" si="10"/>
        <v>218.35547672194122</v>
      </c>
      <c r="AM102" s="118">
        <f>MAX(0,(AL102-Constantes!$D$13)*(1-EXP(-Constantes!$D$23)))</f>
        <v>1.1715506043605057</v>
      </c>
      <c r="AN102" s="118">
        <f>AJ102+W102*Escenarios!$E$10/Escenarios!$E$11+AM102</f>
        <v>1.2164858622243395</v>
      </c>
      <c r="AO102" s="118">
        <f>0.0526*AJ102*Observaciones!$F101^1.218</f>
        <v>0</v>
      </c>
      <c r="AP102" s="118">
        <f>AO102*Constantes!$E$40</f>
        <v>0</v>
      </c>
      <c r="AQ102" s="118">
        <f t="shared" si="11"/>
        <v>0</v>
      </c>
      <c r="AR102" s="15"/>
      <c r="AS102" s="72">
        <v>96</v>
      </c>
      <c r="AT102" s="145">
        <f>ETo!$I101*((1-Constantes!$F$19)*ETo!$K101+ETo!$L101)</f>
        <v>1.6174582515983891</v>
      </c>
      <c r="AU102" s="118">
        <f>MIN(AT102*Constantes!$F$17,0.8*(AX101+Observaciones!$F101-AV102-AW102-Constantes!$D$14))</f>
        <v>0.99978383547884464</v>
      </c>
      <c r="AV102" s="118">
        <f>IF(Observaciones!$F101&gt;0.05*Constantes!$F$18,((Observaciones!$F101-0.05*Constantes!$F$18)^2)/(Observaciones!$F101+0.95*Constantes!$F$18),0)</f>
        <v>0</v>
      </c>
      <c r="AW102" s="118">
        <f>MAX(0,AX101+Observaciones!$F101-AV102-Constantes!$D$13)</f>
        <v>0</v>
      </c>
      <c r="AX102" s="118">
        <f>AX101+Observaciones!$F101-AV102-AU102-AW102-AY101</f>
        <v>30.130476770980767</v>
      </c>
      <c r="AY102" s="118">
        <f>MAX(0,(AX102-Constantes!$D$14)*(1-EXP(-Constantes!$D$22)))</f>
        <v>5.3423670412747502E-2</v>
      </c>
      <c r="AZ102" s="116">
        <f>AZ101+(Entradas!$F$23*AW102-BA101)/(800*Entradas!$D$46)</f>
        <v>0</v>
      </c>
      <c r="BA102" s="116">
        <f>8000*Entradas!$D$47*AZ102/Constantes!$F$34</f>
        <v>0</v>
      </c>
      <c r="BB102" s="116">
        <f>AV102*Escenarios!$F$10/Escenarios!$F$9</f>
        <v>0</v>
      </c>
      <c r="BC102" s="116">
        <f>BA102*Escenarios!$F$10/Escenarios!$F$9</f>
        <v>0</v>
      </c>
      <c r="BD102" s="116">
        <f>Observaciones!$I101</f>
        <v>0</v>
      </c>
      <c r="BE102" s="116">
        <f>MAX(0,Constantes!$F$29/((BJ101+BB102+BC102+BD102+Observaciones!$F101)^2)+Entradas!$F$17)</f>
        <v>2.589413339705787</v>
      </c>
      <c r="BF102" s="145">
        <f>IF(ETo!$D101&gt;0,ETo!$I101*((1-Entradas!$F$21)*ETo!$K101+ETo!$L101),0)</f>
        <v>1.5465212197809171</v>
      </c>
      <c r="BG102" s="116">
        <f>MIN(BF102*1,0.8*(BJ101+BB102+BC102+BD102+Observaciones!$F101-BE102-Constantes!$F$28))</f>
        <v>1.5465212197809171</v>
      </c>
      <c r="BH102" s="116">
        <f>Observaciones!$J101</f>
        <v>0</v>
      </c>
      <c r="BI102" s="116">
        <f>MAX(0,BJ101+BB102+BC102+BD102+Observaciones!$F101-BE102-BG102-BH102-Constantes!$F$26)</f>
        <v>0</v>
      </c>
      <c r="BJ102" s="116">
        <f>BJ101+BB102+BC102+BD102+Observaciones!$F101-BE102-BG102-BH102-BI102</f>
        <v>153.99399438657105</v>
      </c>
      <c r="BK102" s="116">
        <f>(Escenarios!$F$10*AU102+Escenarios!$F$9*BG102)/(Escenarios!$F$11)</f>
        <v>1.109131312339259</v>
      </c>
      <c r="BL102" s="116">
        <f>(Escenarios!$F$9*BI102)/(Escenarios!$F$11)</f>
        <v>0</v>
      </c>
      <c r="BM102" s="116">
        <f>(Escenarios!$F$10*AW102+Escenarios!$F$9*BE102)/(Escenarios!$F$11)</f>
        <v>0.51788266794115745</v>
      </c>
      <c r="BN102" s="118">
        <f t="shared" si="12"/>
        <v>217.28756492439933</v>
      </c>
      <c r="BO102" s="118">
        <f>MAX(0,(BN102-Constantes!$D$13)*(1-EXP(-Constantes!$D$23)))</f>
        <v>1.1641739987461421</v>
      </c>
      <c r="BP102" s="118">
        <f>BL102+AY102*Escenarios!$F$10/Escenarios!$F$11+BO102</f>
        <v>1.2069129350763401</v>
      </c>
      <c r="BQ102" s="118">
        <f>0.0526*BL102*Observaciones!$F101^1.218</f>
        <v>0</v>
      </c>
      <c r="BR102" s="118">
        <f>BQ102*Constantes!$F$40</f>
        <v>0</v>
      </c>
      <c r="BS102" s="118">
        <f t="shared" si="13"/>
        <v>0</v>
      </c>
      <c r="BT102" s="15"/>
      <c r="BU102" s="72">
        <v>96</v>
      </c>
      <c r="BV102" s="73">
        <f>0.0526*Observaciones!$F101^2.218</f>
        <v>0</v>
      </c>
      <c r="BW102" s="73">
        <f>IF(Observaciones!$F101&gt;0.05*$CA$7,((Observaciones!$F101-0.05*$CA$7)^2)/(Observaciones!$F101+0.95*$CA$7),0)</f>
        <v>0</v>
      </c>
      <c r="BX102" s="73">
        <f>0.0526*BW102*Observaciones!$F101^1.218</f>
        <v>0</v>
      </c>
      <c r="BY102" s="27"/>
      <c r="BZ102" s="27"/>
      <c r="CA102" s="101"/>
      <c r="CB102" s="36"/>
    </row>
    <row r="103" spans="2:80" s="2" customFormat="1" ht="14.5" x14ac:dyDescent="0.35">
      <c r="B103" s="35"/>
      <c r="C103" s="72">
        <v>97</v>
      </c>
      <c r="D103" s="145">
        <f>ETo!$I102*((1-Constantes!$D$19)*ETo!$K102+ETo!$L102)</f>
        <v>1.679770181958427</v>
      </c>
      <c r="E103" s="73">
        <f>MIN(D103*Constantes!$D$17,0.8*(H102+Observaciones!$F102-F103-G103-Constantes!$D$14))</f>
        <v>1.0474250962585805</v>
      </c>
      <c r="F103" s="73">
        <f>IF(Observaciones!$F102&gt;0.05*Constantes!$D$18,((Observaciones!$F102-0.05*Constantes!$D$18)^2)/(Observaciones!$F102+0.95*Constantes!$D$18),0)</f>
        <v>0</v>
      </c>
      <c r="G103" s="73">
        <f>MAX(0,H102+Observaciones!$F102-F103-Constantes!$D$13)</f>
        <v>0</v>
      </c>
      <c r="H103" s="73">
        <f>H102+Observaciones!$F102-F103-E103-G103-I102</f>
        <v>31.979892521842142</v>
      </c>
      <c r="I103" s="73">
        <f>MAX(0,(H103-Constantes!$D$14)*(1-EXP(-Constantes!$D$22)))</f>
        <v>7.8885123569492038E-2</v>
      </c>
      <c r="J103" s="73">
        <f t="shared" si="7"/>
        <v>215.75059805430874</v>
      </c>
      <c r="K103" s="73">
        <f>MAX(0,(J103-Constantes!$D$13)*(1-EXP(-Constantes!$D$23)))</f>
        <v>1.1535573930778666</v>
      </c>
      <c r="L103" s="73">
        <f t="shared" si="8"/>
        <v>1.2324425166473587</v>
      </c>
      <c r="M103" s="73">
        <f>0.0526*F103*Observaciones!$F102^1.218</f>
        <v>0</v>
      </c>
      <c r="N103" s="73">
        <f>M103*Constantes!$D$40</f>
        <v>0</v>
      </c>
      <c r="O103" s="73">
        <f t="shared" si="9"/>
        <v>0</v>
      </c>
      <c r="P103" s="15"/>
      <c r="Q103" s="117">
        <v>97</v>
      </c>
      <c r="R103" s="145">
        <f>ETo!$I102*((1-Constantes!$E$19)*ETo!$K102+ETo!$L102)</f>
        <v>1.6817376393598586</v>
      </c>
      <c r="S103" s="118">
        <f>MIN(R103*Constantes!$E$17,0.8*(V102+Observaciones!$F102-T103-U103-Constantes!$D$14))</f>
        <v>1.0547869220024035</v>
      </c>
      <c r="T103" s="118">
        <f>IF(Observaciones!$F102&gt;0.05*Constantes!$E$18,((Observaciones!$F102-0.05*Constantes!$E$18)^2)/(Observaciones!$F102+0.95*Constantes!$E$18),0)</f>
        <v>0</v>
      </c>
      <c r="U103" s="118">
        <f>MAX(0,V102+Observaciones!$F102-T103-Constantes!$D$13)</f>
        <v>0</v>
      </c>
      <c r="V103" s="118">
        <f>V102+Observaciones!$F102-T103-S103-U103-W102</f>
        <v>31.871855262673488</v>
      </c>
      <c r="W103" s="118">
        <f>MAX(0,(V103-Constantes!$D$14)*(1-EXP(-Constantes!$D$22)))</f>
        <v>7.7397742696789631E-2</v>
      </c>
      <c r="X103" s="116">
        <f>X102+(Entradas!$E$23*U103-Y102)/(800*Entradas!$D$46)</f>
        <v>0</v>
      </c>
      <c r="Y103" s="116">
        <f>8000*Entradas!$D$47*X103/Constantes!$E$34</f>
        <v>0</v>
      </c>
      <c r="Z103" s="116">
        <f>T103*Escenarios!$E$10/Escenarios!$E$9</f>
        <v>0</v>
      </c>
      <c r="AA103" s="116">
        <f>Y103*Escenarios!$E$10/Escenarios!$E$9</f>
        <v>0</v>
      </c>
      <c r="AB103" s="116">
        <f>Observaciones!$I102</f>
        <v>0</v>
      </c>
      <c r="AC103" s="116">
        <f>MAX(0,Constantes!$E$29/((AH102+Z103+AA103+AB103+Observaciones!$F102)^2)+Entradas!$E$17)</f>
        <v>2.8509423247920611</v>
      </c>
      <c r="AD103" s="145">
        <f>IF(ETo!$D102&gt;0,ETo!$I102*((1-Entradas!$E$21)*ETo!$K102+ETo!$L102),0)</f>
        <v>1.6030393433025787</v>
      </c>
      <c r="AE103" s="116">
        <f>MIN(AD103*1,0.8*(AH102+Z103+AA103+AB103+Observaciones!$F102-AC103-Constantes!$E$28))</f>
        <v>1.6030393433025787</v>
      </c>
      <c r="AF103" s="116">
        <f>Observaciones!$J102</f>
        <v>0</v>
      </c>
      <c r="AG103" s="116">
        <f>MAX(0,AH102+Z103+AA103+AB103+Observaciones!$F102-AC103-AE103-AF103-Constantes!$E$26)</f>
        <v>0</v>
      </c>
      <c r="AH103" s="116">
        <f>AH102+Z103+AA103+AB103+Observaciones!$F102-AC103-AE103-AF103-AG103</f>
        <v>257.99163384578691</v>
      </c>
      <c r="AI103" s="116">
        <f>(Escenarios!$E$10*S103+Escenarios!$E$9*AE103)/(Escenarios!$E$11)</f>
        <v>1.109612164132421</v>
      </c>
      <c r="AJ103" s="116">
        <f>(Escenarios!$E$9*AG103)/(Escenarios!$E$11)</f>
        <v>0</v>
      </c>
      <c r="AK103" s="116">
        <f>(Escenarios!$E$10*U103+Escenarios!$E$9*AC103)/(Escenarios!$E$11)</f>
        <v>0.28509423247920612</v>
      </c>
      <c r="AL103" s="118">
        <f t="shared" si="10"/>
        <v>217.46902035005991</v>
      </c>
      <c r="AM103" s="118">
        <f>MAX(0,(AL103-Constantes!$D$13)*(1-EXP(-Constantes!$D$23)))</f>
        <v>1.1654274029268672</v>
      </c>
      <c r="AN103" s="118">
        <f>AJ103+W103*Escenarios!$E$10/Escenarios!$E$11+AM103</f>
        <v>1.2350853713539778</v>
      </c>
      <c r="AO103" s="118">
        <f>0.0526*AJ103*Observaciones!$F102^1.218</f>
        <v>0</v>
      </c>
      <c r="AP103" s="118">
        <f>AO103*Constantes!$E$40</f>
        <v>0</v>
      </c>
      <c r="AQ103" s="118">
        <f t="shared" si="11"/>
        <v>0</v>
      </c>
      <c r="AR103" s="15"/>
      <c r="AS103" s="72">
        <v>97</v>
      </c>
      <c r="AT103" s="145">
        <f>ETo!$I102*((1-Constantes!$F$19)*ETo!$K102+ETo!$L102)</f>
        <v>1.6768189958562787</v>
      </c>
      <c r="AU103" s="118">
        <f>MIN(AT103*Constantes!$F$17,0.8*(AX102+Observaciones!$F102-AV103-AW103-Constantes!$D$14))</f>
        <v>1.0364759185742713</v>
      </c>
      <c r="AV103" s="118">
        <f>IF(Observaciones!$F102&gt;0.05*Constantes!$F$18,((Observaciones!$F102-0.05*Constantes!$F$18)^2)/(Observaciones!$F102+0.95*Constantes!$F$18),0)</f>
        <v>0</v>
      </c>
      <c r="AW103" s="118">
        <f>MAX(0,AX102+Observaciones!$F102-AV103-Constantes!$D$13)</f>
        <v>0</v>
      </c>
      <c r="AX103" s="118">
        <f>AX102+Observaciones!$F102-AV103-AU103-AW103-AY102</f>
        <v>32.140577181993748</v>
      </c>
      <c r="AY103" s="118">
        <f>MAX(0,(AX103-Constantes!$D$14)*(1-EXP(-Constantes!$D$22)))</f>
        <v>8.1097316769183345E-2</v>
      </c>
      <c r="AZ103" s="116">
        <f>AZ102+(Entradas!$F$23*AW103-BA102)/(800*Entradas!$D$46)</f>
        <v>0</v>
      </c>
      <c r="BA103" s="116">
        <f>8000*Entradas!$D$47*AZ103/Constantes!$F$34</f>
        <v>0</v>
      </c>
      <c r="BB103" s="116">
        <f>AV103*Escenarios!$F$10/Escenarios!$F$9</f>
        <v>0</v>
      </c>
      <c r="BC103" s="116">
        <f>BA103*Escenarios!$F$10/Escenarios!$F$9</f>
        <v>0</v>
      </c>
      <c r="BD103" s="116">
        <f>Observaciones!$I102</f>
        <v>0</v>
      </c>
      <c r="BE103" s="116">
        <f>MAX(0,Constantes!$F$29/((BJ102+BB103+BC103+BD103+Observaciones!$F102)^2)+Entradas!$F$17)</f>
        <v>2.5839803715193925</v>
      </c>
      <c r="BF103" s="145">
        <f>IF(ETo!$D102&gt;0,ETo!$I102*((1-Entradas!$F$21)*ETo!$K102+ETo!$L102),0)</f>
        <v>1.6030393433025787</v>
      </c>
      <c r="BG103" s="116">
        <f>MIN(BF103*1,0.8*(BJ102+BB103+BC103+BD103+Observaciones!$F102-BE103-Constantes!$F$28))</f>
        <v>1.6030393433025787</v>
      </c>
      <c r="BH103" s="116">
        <f>Observaciones!$J102</f>
        <v>0</v>
      </c>
      <c r="BI103" s="116">
        <f>MAX(0,BJ102+BB103+BC103+BD103+Observaciones!$F102-BE103-BG103-BH103-Constantes!$F$26)</f>
        <v>0</v>
      </c>
      <c r="BJ103" s="116">
        <f>BJ102+BB103+BC103+BD103+Observaciones!$F102-BE103-BG103-BH103-BI103</f>
        <v>152.90697467174905</v>
      </c>
      <c r="BK103" s="116">
        <f>(Escenarios!$F$10*AU103+Escenarios!$F$9*BG103)/(Escenarios!$F$11)</f>
        <v>1.1497886035199327</v>
      </c>
      <c r="BL103" s="116">
        <f>(Escenarios!$F$9*BI103)/(Escenarios!$F$11)</f>
        <v>0</v>
      </c>
      <c r="BM103" s="116">
        <f>(Escenarios!$F$10*AW103+Escenarios!$F$9*BE103)/(Escenarios!$F$11)</f>
        <v>0.51679607430387842</v>
      </c>
      <c r="BN103" s="118">
        <f t="shared" si="12"/>
        <v>216.64018699995705</v>
      </c>
      <c r="BO103" s="118">
        <f>MAX(0,(BN103-Constantes!$D$13)*(1-EXP(-Constantes!$D$23)))</f>
        <v>1.1597022327790949</v>
      </c>
      <c r="BP103" s="118">
        <f>BL103+AY103*Escenarios!$F$10/Escenarios!$F$11+BO103</f>
        <v>1.2245800861944416</v>
      </c>
      <c r="BQ103" s="118">
        <f>0.0526*BL103*Observaciones!$F102^1.218</f>
        <v>0</v>
      </c>
      <c r="BR103" s="118">
        <f>BQ103*Constantes!$F$40</f>
        <v>0</v>
      </c>
      <c r="BS103" s="118">
        <f t="shared" si="13"/>
        <v>0</v>
      </c>
      <c r="BT103" s="15"/>
      <c r="BU103" s="72">
        <v>97</v>
      </c>
      <c r="BV103" s="73">
        <f>0.0526*Observaciones!$F102^2.218</f>
        <v>0.64688336193366625</v>
      </c>
      <c r="BW103" s="73">
        <f>IF(Observaciones!$F102&gt;0.05*$CA$7,((Observaciones!$F102-0.05*$CA$7)^2)/(Observaciones!$F102+0.95*$CA$7),0)</f>
        <v>5.1991254547749992E-2</v>
      </c>
      <c r="BX103" s="73">
        <f>0.0526*BW103*Observaciones!$F102^1.218</f>
        <v>1.0849121784837911E-2</v>
      </c>
      <c r="BY103" s="27"/>
      <c r="BZ103" s="27"/>
      <c r="CA103" s="101"/>
      <c r="CB103" s="36"/>
    </row>
    <row r="104" spans="2:80" s="2" customFormat="1" ht="14.5" x14ac:dyDescent="0.35">
      <c r="B104" s="35"/>
      <c r="C104" s="72">
        <v>98</v>
      </c>
      <c r="D104" s="145">
        <f>ETo!$I103*((1-Constantes!$D$19)*ETo!$K103+ETo!$L103)</f>
        <v>1.6758707294795296</v>
      </c>
      <c r="E104" s="73">
        <f>MIN(D104*Constantes!$D$17,0.8*(H103+Observaciones!$F103-F104-G104-Constantes!$D$14))</f>
        <v>1.0449935824527437</v>
      </c>
      <c r="F104" s="73">
        <f>IF(Observaciones!$F103&gt;0.05*Constantes!$D$18,((Observaciones!$F103-0.05*Constantes!$D$18)^2)/(Observaciones!$F103+0.95*Constantes!$D$18),0)</f>
        <v>0</v>
      </c>
      <c r="G104" s="73">
        <f>MAX(0,H103+Observaciones!$F103-F104-Constantes!$D$13)</f>
        <v>0</v>
      </c>
      <c r="H104" s="73">
        <f>H103+Observaciones!$F103-F104-E104-G104-I103</f>
        <v>34.556013815819909</v>
      </c>
      <c r="I104" s="73">
        <f>MAX(0,(H104-Constantes!$D$14)*(1-EXP(-Constantes!$D$22)))</f>
        <v>0.11435134668463383</v>
      </c>
      <c r="J104" s="73">
        <f t="shared" si="7"/>
        <v>214.59704066123086</v>
      </c>
      <c r="K104" s="73">
        <f>MAX(0,(J104-Constantes!$D$13)*(1-EXP(-Constantes!$D$23)))</f>
        <v>1.1455891901215403</v>
      </c>
      <c r="L104" s="73">
        <f t="shared" si="8"/>
        <v>1.259940536806174</v>
      </c>
      <c r="M104" s="73">
        <f>0.0526*F104*Observaciones!$F103^1.218</f>
        <v>0</v>
      </c>
      <c r="N104" s="73">
        <f>M104*Constantes!$D$40</f>
        <v>0</v>
      </c>
      <c r="O104" s="73">
        <f t="shared" si="9"/>
        <v>0</v>
      </c>
      <c r="P104" s="15"/>
      <c r="Q104" s="117">
        <v>98</v>
      </c>
      <c r="R104" s="145">
        <f>ETo!$I103*((1-Constantes!$E$19)*ETo!$K103+ETo!$L103)</f>
        <v>1.6778368306550866</v>
      </c>
      <c r="S104" s="118">
        <f>MIN(R104*Constantes!$E$17,0.8*(V103+Observaciones!$F103-T104-U104-Constantes!$D$14))</f>
        <v>1.0523403322902336</v>
      </c>
      <c r="T104" s="118">
        <f>IF(Observaciones!$F103&gt;0.05*Constantes!$E$18,((Observaciones!$F103-0.05*Constantes!$E$18)^2)/(Observaciones!$F103+0.95*Constantes!$E$18),0)</f>
        <v>0</v>
      </c>
      <c r="U104" s="118">
        <f>MAX(0,V103+Observaciones!$F103-T104-Constantes!$D$13)</f>
        <v>0</v>
      </c>
      <c r="V104" s="118">
        <f>V103+Observaciones!$F103-T104-S104-U104-W103</f>
        <v>34.442117187686463</v>
      </c>
      <c r="W104" s="118">
        <f>MAX(0,(V104-Constantes!$D$14)*(1-EXP(-Constantes!$D$22)))</f>
        <v>0.11278329814791069</v>
      </c>
      <c r="X104" s="116">
        <f>X103+(Entradas!$E$23*U104-Y103)/(800*Entradas!$D$46)</f>
        <v>0</v>
      </c>
      <c r="Y104" s="116">
        <f>8000*Entradas!$D$47*X104/Constantes!$E$34</f>
        <v>0</v>
      </c>
      <c r="Z104" s="116">
        <f>T104*Escenarios!$E$10/Escenarios!$E$9</f>
        <v>0</v>
      </c>
      <c r="AA104" s="116">
        <f>Y104*Escenarios!$E$10/Escenarios!$E$9</f>
        <v>0</v>
      </c>
      <c r="AB104" s="116">
        <f>Observaciones!$I103</f>
        <v>0</v>
      </c>
      <c r="AC104" s="116">
        <f>MAX(0,Constantes!$E$29/((AH103+Z104+AA104+AB104+Observaciones!$F103)^2)+Entradas!$E$17)</f>
        <v>2.8500821623452612</v>
      </c>
      <c r="AD104" s="145">
        <f>IF(ETo!$D103&gt;0,ETo!$I103*((1-Entradas!$E$21)*ETo!$K103+ETo!$L103),0)</f>
        <v>1.5991927836327759</v>
      </c>
      <c r="AE104" s="116">
        <f>MIN(AD104*1,0.8*(AH103+Z104+AA104+AB104+Observaciones!$F103-AC104-Constantes!$E$28))</f>
        <v>1.5991927836327759</v>
      </c>
      <c r="AF104" s="116">
        <f>Observaciones!$J103</f>
        <v>0</v>
      </c>
      <c r="AG104" s="116">
        <f>MAX(0,AH103+Z104+AA104+AB104+Observaciones!$F103-AC104-AE104-AF104-Constantes!$E$26)</f>
        <v>0</v>
      </c>
      <c r="AH104" s="116">
        <f>AH103+Z104+AA104+AB104+Observaciones!$F103-AC104-AE104-AF104-AG104</f>
        <v>257.24235889980889</v>
      </c>
      <c r="AI104" s="116">
        <f>(Escenarios!$E$10*S104+Escenarios!$E$9*AE104)/(Escenarios!$E$11)</f>
        <v>1.1070255774244879</v>
      </c>
      <c r="AJ104" s="116">
        <f>(Escenarios!$E$9*AG104)/(Escenarios!$E$11)</f>
        <v>0</v>
      </c>
      <c r="AK104" s="116">
        <f>(Escenarios!$E$10*U104+Escenarios!$E$9*AC104)/(Escenarios!$E$11)</f>
        <v>0.2850082162345261</v>
      </c>
      <c r="AL104" s="118">
        <f t="shared" si="10"/>
        <v>216.58860116336757</v>
      </c>
      <c r="AM104" s="118">
        <f>MAX(0,(AL104-Constantes!$D$13)*(1-EXP(-Constantes!$D$23)))</f>
        <v>1.1593459033774687</v>
      </c>
      <c r="AN104" s="118">
        <f>AJ104+W104*Escenarios!$E$10/Escenarios!$E$11+AM104</f>
        <v>1.2608508717105882</v>
      </c>
      <c r="AO104" s="118">
        <f>0.0526*AJ104*Observaciones!$F103^1.218</f>
        <v>0</v>
      </c>
      <c r="AP104" s="118">
        <f>AO104*Constantes!$E$40</f>
        <v>0</v>
      </c>
      <c r="AQ104" s="118">
        <f t="shared" si="11"/>
        <v>0</v>
      </c>
      <c r="AR104" s="15"/>
      <c r="AS104" s="72">
        <v>98</v>
      </c>
      <c r="AT104" s="145">
        <f>ETo!$I103*((1-Constantes!$F$19)*ETo!$K103+ETo!$L103)</f>
        <v>1.6729215777161925</v>
      </c>
      <c r="AU104" s="118">
        <f>MIN(AT104*Constantes!$F$17,0.8*(AX103+Observaciones!$F103-AV104-AW104-Constantes!$D$14))</f>
        <v>1.0340668451699286</v>
      </c>
      <c r="AV104" s="118">
        <f>IF(Observaciones!$F103&gt;0.05*Constantes!$F$18,((Observaciones!$F103-0.05*Constantes!$F$18)^2)/(Observaciones!$F103+0.95*Constantes!$F$18),0)</f>
        <v>0</v>
      </c>
      <c r="AW104" s="118">
        <f>MAX(0,AX103+Observaciones!$F103-AV104-Constantes!$D$13)</f>
        <v>0</v>
      </c>
      <c r="AX104" s="118">
        <f>AX103+Observaciones!$F103-AV104-AU104-AW104-AY103</f>
        <v>34.725413020054638</v>
      </c>
      <c r="AY104" s="118">
        <f>MAX(0,(AX104-Constantes!$D$14)*(1-EXP(-Constantes!$D$22)))</f>
        <v>0.11668351558792314</v>
      </c>
      <c r="AZ104" s="116">
        <f>AZ103+(Entradas!$F$23*AW104-BA103)/(800*Entradas!$D$46)</f>
        <v>0</v>
      </c>
      <c r="BA104" s="116">
        <f>8000*Entradas!$D$47*AZ104/Constantes!$F$34</f>
        <v>0</v>
      </c>
      <c r="BB104" s="116">
        <f>AV104*Escenarios!$F$10/Escenarios!$F$9</f>
        <v>0</v>
      </c>
      <c r="BC104" s="116">
        <f>BA104*Escenarios!$F$10/Escenarios!$F$9</f>
        <v>0</v>
      </c>
      <c r="BD104" s="116">
        <f>Observaciones!$I103</f>
        <v>0</v>
      </c>
      <c r="BE104" s="116">
        <f>MAX(0,Constantes!$F$29/((BJ103+BB104+BC104+BD104+Observaciones!$F103)^2)+Entradas!$F$17)</f>
        <v>2.5813888547452617</v>
      </c>
      <c r="BF104" s="145">
        <f>IF(ETo!$D103&gt;0,ETo!$I103*((1-Entradas!$F$21)*ETo!$K103+ETo!$L103),0)</f>
        <v>1.5991927836327759</v>
      </c>
      <c r="BG104" s="116">
        <f>MIN(BF104*1,0.8*(BJ103+BB104+BC104+BD104+Observaciones!$F103-BE104-Constantes!$F$28))</f>
        <v>1.5991927836327759</v>
      </c>
      <c r="BH104" s="116">
        <f>Observaciones!$J103</f>
        <v>0</v>
      </c>
      <c r="BI104" s="116">
        <f>MAX(0,BJ103+BB104+BC104+BD104+Observaciones!$F103-BE104-BG104-BH104-Constantes!$F$26)</f>
        <v>0</v>
      </c>
      <c r="BJ104" s="116">
        <f>BJ103+BB104+BC104+BD104+Observaciones!$F103-BE104-BG104-BH104-BI104</f>
        <v>152.426393033371</v>
      </c>
      <c r="BK104" s="116">
        <f>(Escenarios!$F$10*AU104+Escenarios!$F$9*BG104)/(Escenarios!$F$11)</f>
        <v>1.1470920328624983</v>
      </c>
      <c r="BL104" s="116">
        <f>(Escenarios!$F$9*BI104)/(Escenarios!$F$11)</f>
        <v>0</v>
      </c>
      <c r="BM104" s="116">
        <f>(Escenarios!$F$10*AW104+Escenarios!$F$9*BE104)/(Escenarios!$F$11)</f>
        <v>0.51627777094905236</v>
      </c>
      <c r="BN104" s="118">
        <f t="shared" si="12"/>
        <v>215.996762538127</v>
      </c>
      <c r="BO104" s="118">
        <f>MAX(0,(BN104-Constantes!$D$13)*(1-EXP(-Constantes!$D$23)))</f>
        <v>1.1552577753730811</v>
      </c>
      <c r="BP104" s="118">
        <f>BL104+AY104*Escenarios!$F$10/Escenarios!$F$11+BO104</f>
        <v>1.2486045878434195</v>
      </c>
      <c r="BQ104" s="118">
        <f>0.0526*BL104*Observaciones!$F103^1.218</f>
        <v>0</v>
      </c>
      <c r="BR104" s="118">
        <f>BQ104*Constantes!$F$40</f>
        <v>0</v>
      </c>
      <c r="BS104" s="118">
        <f t="shared" si="13"/>
        <v>0</v>
      </c>
      <c r="BT104" s="15"/>
      <c r="BU104" s="72">
        <v>98</v>
      </c>
      <c r="BV104" s="73">
        <f>0.0526*Observaciones!$F103^2.218</f>
        <v>0.95776104306195564</v>
      </c>
      <c r="BW104" s="73">
        <f>IF(Observaciones!$F103&gt;0.05*$CA$7,((Observaciones!$F103-0.05*$CA$7)^2)/(Observaciones!$F103+0.95*$CA$7),0)</f>
        <v>0.10582673876477437</v>
      </c>
      <c r="BX104" s="73">
        <f>0.0526*BW104*Observaciones!$F103^1.218</f>
        <v>2.7393710190052805E-2</v>
      </c>
      <c r="BY104" s="27"/>
      <c r="BZ104" s="27"/>
      <c r="CA104" s="101"/>
      <c r="CB104" s="36"/>
    </row>
    <row r="105" spans="2:80" s="2" customFormat="1" ht="14.5" x14ac:dyDescent="0.35">
      <c r="B105" s="35"/>
      <c r="C105" s="72">
        <v>99</v>
      </c>
      <c r="D105" s="145">
        <f>ETo!$I104*((1-Constantes!$D$19)*ETo!$K104+ETo!$L104)</f>
        <v>1.6317758451134927</v>
      </c>
      <c r="E105" s="73">
        <f>MIN(D105*Constantes!$D$17,0.8*(H104+Observaciones!$F104-F105-G105-Constantes!$D$14))</f>
        <v>1.0174981018223166</v>
      </c>
      <c r="F105" s="73">
        <f>IF(Observaciones!$F104&gt;0.05*Constantes!$D$18,((Observaciones!$F104-0.05*Constantes!$D$18)^2)/(Observaciones!$F104+0.95*Constantes!$D$18),0)</f>
        <v>0</v>
      </c>
      <c r="G105" s="73">
        <f>MAX(0,H104+Observaciones!$F104-F105-Constantes!$D$13)</f>
        <v>0</v>
      </c>
      <c r="H105" s="73">
        <f>H104+Observaciones!$F104-F105-E105-G105-I104</f>
        <v>33.424164367312954</v>
      </c>
      <c r="I105" s="73">
        <f>MAX(0,(H105-Constantes!$D$14)*(1-EXP(-Constantes!$D$22)))</f>
        <v>9.876884085801016E-2</v>
      </c>
      <c r="J105" s="73">
        <f t="shared" si="7"/>
        <v>213.45145147110932</v>
      </c>
      <c r="K105" s="73">
        <f>MAX(0,(J105-Constantes!$D$13)*(1-EXP(-Constantes!$D$23)))</f>
        <v>1.1376760275634934</v>
      </c>
      <c r="L105" s="73">
        <f t="shared" si="8"/>
        <v>1.2364448684215035</v>
      </c>
      <c r="M105" s="73">
        <f>0.0526*F105*Observaciones!$F104^1.218</f>
        <v>0</v>
      </c>
      <c r="N105" s="73">
        <f>M105*Constantes!$D$40</f>
        <v>0</v>
      </c>
      <c r="O105" s="73">
        <f t="shared" si="9"/>
        <v>0</v>
      </c>
      <c r="P105" s="15"/>
      <c r="Q105" s="117">
        <v>99</v>
      </c>
      <c r="R105" s="145">
        <f>ETo!$I104*((1-Constantes!$E$19)*ETo!$K104+ETo!$L104)</f>
        <v>1.6336918045804885</v>
      </c>
      <c r="S105" s="118">
        <f>MIN(R105*Constantes!$E$17,0.8*(V104+Observaciones!$F104-T105-U105-Constantes!$D$14))</f>
        <v>1.0246525437284784</v>
      </c>
      <c r="T105" s="118">
        <f>IF(Observaciones!$F104&gt;0.05*Constantes!$E$18,((Observaciones!$F104-0.05*Constantes!$E$18)^2)/(Observaciones!$F104+0.95*Constantes!$E$18),0)</f>
        <v>0</v>
      </c>
      <c r="U105" s="118">
        <f>MAX(0,V104+Observaciones!$F104-T105-Constantes!$D$13)</f>
        <v>0</v>
      </c>
      <c r="V105" s="118">
        <f>V104+Observaciones!$F104-T105-S105-U105-W104</f>
        <v>33.304681345810074</v>
      </c>
      <c r="W105" s="118">
        <f>MAX(0,(V105-Constantes!$D$14)*(1-EXP(-Constantes!$D$22)))</f>
        <v>9.7123882792953697E-2</v>
      </c>
      <c r="X105" s="116">
        <f>X104+(Entradas!$E$23*U105-Y104)/(800*Entradas!$D$46)</f>
        <v>0</v>
      </c>
      <c r="Y105" s="116">
        <f>8000*Entradas!$D$47*X105/Constantes!$E$34</f>
        <v>0</v>
      </c>
      <c r="Z105" s="116">
        <f>T105*Escenarios!$E$10/Escenarios!$E$9</f>
        <v>0</v>
      </c>
      <c r="AA105" s="116">
        <f>Y105*Escenarios!$E$10/Escenarios!$E$9</f>
        <v>0</v>
      </c>
      <c r="AB105" s="116">
        <f>Observaciones!$I104</f>
        <v>0</v>
      </c>
      <c r="AC105" s="116">
        <f>MAX(0,Constantes!$E$29/((AH104+Z105+AA105+AB105+Observaciones!$F104)^2)+Entradas!$E$17)</f>
        <v>2.8448513431723881</v>
      </c>
      <c r="AD105" s="145">
        <f>IF(ETo!$D104&gt;0,ETo!$I104*((1-Entradas!$E$21)*ETo!$K104+ETo!$L104),0)</f>
        <v>1.557053425900657</v>
      </c>
      <c r="AE105" s="116">
        <f>MIN(AD105*1,0.8*(AH104+Z105+AA105+AB105+Observaciones!$F104-AC105-Constantes!$E$28))</f>
        <v>1.557053425900657</v>
      </c>
      <c r="AF105" s="116">
        <f>Observaciones!$J104</f>
        <v>0</v>
      </c>
      <c r="AG105" s="116">
        <f>MAX(0,AH104+Z105+AA105+AB105+Observaciones!$F104-AC105-AE105-AF105-Constantes!$E$26)</f>
        <v>0</v>
      </c>
      <c r="AH105" s="116">
        <f>AH104+Z105+AA105+AB105+Observaciones!$F104-AC105-AE105-AF105-AG105</f>
        <v>252.84045413073585</v>
      </c>
      <c r="AI105" s="116">
        <f>(Escenarios!$E$10*S105+Escenarios!$E$9*AE105)/(Escenarios!$E$11)</f>
        <v>1.0778926319456961</v>
      </c>
      <c r="AJ105" s="116">
        <f>(Escenarios!$E$9*AG105)/(Escenarios!$E$11)</f>
        <v>0</v>
      </c>
      <c r="AK105" s="116">
        <f>(Escenarios!$E$10*U105+Escenarios!$E$9*AC105)/(Escenarios!$E$11)</f>
        <v>0.28448513431723882</v>
      </c>
      <c r="AL105" s="118">
        <f t="shared" si="10"/>
        <v>215.71374039430734</v>
      </c>
      <c r="AM105" s="118">
        <f>MAX(0,(AL105-Constantes!$D$13)*(1-EXP(-Constantes!$D$23)))</f>
        <v>1.1533027986232269</v>
      </c>
      <c r="AN105" s="118">
        <f>AJ105+W105*Escenarios!$E$10/Escenarios!$E$11+AM105</f>
        <v>1.2407142931368853</v>
      </c>
      <c r="AO105" s="118">
        <f>0.0526*AJ105*Observaciones!$F104^1.218</f>
        <v>0</v>
      </c>
      <c r="AP105" s="118">
        <f>AO105*Constantes!$E$40</f>
        <v>0</v>
      </c>
      <c r="AQ105" s="118">
        <f t="shared" si="11"/>
        <v>0</v>
      </c>
      <c r="AR105" s="15"/>
      <c r="AS105" s="72">
        <v>99</v>
      </c>
      <c r="AT105" s="145">
        <f>ETo!$I104*((1-Constantes!$F$19)*ETo!$K104+ETo!$L104)</f>
        <v>1.6289019059129988</v>
      </c>
      <c r="AU105" s="118">
        <f>MIN(AT105*Constantes!$F$17,0.8*(AX104+Observaciones!$F104-AV105-AW105-Constantes!$D$14))</f>
        <v>1.006857390911418</v>
      </c>
      <c r="AV105" s="118">
        <f>IF(Observaciones!$F104&gt;0.05*Constantes!$F$18,((Observaciones!$F104-0.05*Constantes!$F$18)^2)/(Observaciones!$F104+0.95*Constantes!$F$18),0)</f>
        <v>0</v>
      </c>
      <c r="AW105" s="118">
        <f>MAX(0,AX104+Observaciones!$F104-AV105-Constantes!$D$13)</f>
        <v>0</v>
      </c>
      <c r="AX105" s="118">
        <f>AX104+Observaciones!$F104-AV105-AU105-AW105-AY104</f>
        <v>33.601872113555295</v>
      </c>
      <c r="AY105" s="118">
        <f>MAX(0,(AX105-Constantes!$D$14)*(1-EXP(-Constantes!$D$22)))</f>
        <v>0.1012153959143476</v>
      </c>
      <c r="AZ105" s="116">
        <f>AZ104+(Entradas!$F$23*AW105-BA104)/(800*Entradas!$D$46)</f>
        <v>0</v>
      </c>
      <c r="BA105" s="116">
        <f>8000*Entradas!$D$47*AZ105/Constantes!$F$34</f>
        <v>0</v>
      </c>
      <c r="BB105" s="116">
        <f>AV105*Escenarios!$F$10/Escenarios!$F$9</f>
        <v>0</v>
      </c>
      <c r="BC105" s="116">
        <f>BA105*Escenarios!$F$10/Escenarios!$F$9</f>
        <v>0</v>
      </c>
      <c r="BD105" s="116">
        <f>Observaciones!$I104</f>
        <v>0</v>
      </c>
      <c r="BE105" s="116">
        <f>MAX(0,Constantes!$F$29/((BJ104+BB105+BC105+BD105+Observaciones!$F104)^2)+Entradas!$F$17)</f>
        <v>2.5581115589782062</v>
      </c>
      <c r="BF105" s="145">
        <f>IF(ETo!$D104&gt;0,ETo!$I104*((1-Entradas!$F$21)*ETo!$K104+ETo!$L104),0)</f>
        <v>1.557053425900657</v>
      </c>
      <c r="BG105" s="116">
        <f>MIN(BF105*1,0.8*(BJ104+BB105+BC105+BD105+Observaciones!$F104-BE105-Constantes!$F$28))</f>
        <v>1.557053425900657</v>
      </c>
      <c r="BH105" s="116">
        <f>Observaciones!$J104</f>
        <v>0</v>
      </c>
      <c r="BI105" s="116">
        <f>MAX(0,BJ104+BB105+BC105+BD105+Observaciones!$F104-BE105-BG105-BH105-Constantes!$F$26)</f>
        <v>0</v>
      </c>
      <c r="BJ105" s="116">
        <f>BJ104+BB105+BC105+BD105+Observaciones!$F104-BE105-BG105-BH105-BI105</f>
        <v>148.31122804849215</v>
      </c>
      <c r="BK105" s="116">
        <f>(Escenarios!$F$10*AU105+Escenarios!$F$9*BG105)/(Escenarios!$F$11)</f>
        <v>1.1168965979092658</v>
      </c>
      <c r="BL105" s="116">
        <f>(Escenarios!$F$9*BI105)/(Escenarios!$F$11)</f>
        <v>0</v>
      </c>
      <c r="BM105" s="116">
        <f>(Escenarios!$F$10*AW105+Escenarios!$F$9*BE105)/(Escenarios!$F$11)</f>
        <v>0.51162231179564122</v>
      </c>
      <c r="BN105" s="118">
        <f t="shared" si="12"/>
        <v>215.35312707454955</v>
      </c>
      <c r="BO105" s="118">
        <f>MAX(0,(BN105-Constantes!$D$13)*(1-EXP(-Constantes!$D$23)))</f>
        <v>1.1508118604715343</v>
      </c>
      <c r="BP105" s="118">
        <f>BL105+AY105*Escenarios!$F$10/Escenarios!$F$11+BO105</f>
        <v>1.2317841772030125</v>
      </c>
      <c r="BQ105" s="118">
        <f>0.0526*BL105*Observaciones!$F104^1.218</f>
        <v>0</v>
      </c>
      <c r="BR105" s="118">
        <f>BQ105*Constantes!$F$40</f>
        <v>0</v>
      </c>
      <c r="BS105" s="118">
        <f t="shared" si="13"/>
        <v>0</v>
      </c>
      <c r="BT105" s="15"/>
      <c r="BU105" s="72">
        <v>99</v>
      </c>
      <c r="BV105" s="73">
        <f>0.0526*Observaciones!$F104^2.218</f>
        <v>0</v>
      </c>
      <c r="BW105" s="73">
        <f>IF(Observaciones!$F104&gt;0.05*$CA$7,((Observaciones!$F104-0.05*$CA$7)^2)/(Observaciones!$F104+0.95*$CA$7),0)</f>
        <v>0</v>
      </c>
      <c r="BX105" s="73">
        <f>0.0526*BW105*Observaciones!$F104^1.218</f>
        <v>0</v>
      </c>
      <c r="BY105" s="27"/>
      <c r="BZ105" s="27"/>
      <c r="CA105" s="101"/>
      <c r="CB105" s="36"/>
    </row>
    <row r="106" spans="2:80" s="2" customFormat="1" ht="14.5" x14ac:dyDescent="0.35">
      <c r="B106" s="35"/>
      <c r="C106" s="72">
        <v>100</v>
      </c>
      <c r="D106" s="145">
        <f>ETo!$I105*((1-Constantes!$D$19)*ETo!$K105+ETo!$L105)</f>
        <v>1.6943686513840721</v>
      </c>
      <c r="E106" s="73">
        <f>MIN(D106*Constantes!$D$17,0.8*(H105+Observaciones!$F105-F106-G106-Constantes!$D$14))</f>
        <v>1.0565280101021617</v>
      </c>
      <c r="F106" s="73">
        <f>IF(Observaciones!$F105&gt;0.05*Constantes!$D$18,((Observaciones!$F105-0.05*Constantes!$D$18)^2)/(Observaciones!$F105+0.95*Constantes!$D$18),0)</f>
        <v>0</v>
      </c>
      <c r="G106" s="73">
        <f>MAX(0,H105+Observaciones!$F105-F106-Constantes!$D$13)</f>
        <v>0</v>
      </c>
      <c r="H106" s="73">
        <f>H105+Observaciones!$F105-F106-E106-G106-I105</f>
        <v>32.268867516352785</v>
      </c>
      <c r="I106" s="73">
        <f>MAX(0,(H106-Constantes!$D$14)*(1-EXP(-Constantes!$D$22)))</f>
        <v>8.2863527712949955E-2</v>
      </c>
      <c r="J106" s="73">
        <f t="shared" si="7"/>
        <v>212.31377544354584</v>
      </c>
      <c r="K106" s="73">
        <f>MAX(0,(J106-Constantes!$D$13)*(1-EXP(-Constantes!$D$23)))</f>
        <v>1.1298175252119238</v>
      </c>
      <c r="L106" s="73">
        <f t="shared" si="8"/>
        <v>1.2126810529248737</v>
      </c>
      <c r="M106" s="73">
        <f>0.0526*F106*Observaciones!$F105^1.218</f>
        <v>0</v>
      </c>
      <c r="N106" s="73">
        <f>M106*Constantes!$D$40</f>
        <v>0</v>
      </c>
      <c r="O106" s="73">
        <f t="shared" si="9"/>
        <v>0</v>
      </c>
      <c r="P106" s="15"/>
      <c r="Q106" s="117">
        <v>100</v>
      </c>
      <c r="R106" s="145">
        <f>ETo!$I105*((1-Constantes!$E$19)*ETo!$K105+ETo!$L105)</f>
        <v>1.6963637069884985</v>
      </c>
      <c r="S106" s="118">
        <f>MIN(R106*Constantes!$E$17,0.8*(V105+Observaciones!$F105-T106-U106-Constantes!$D$14))</f>
        <v>1.063960400964844</v>
      </c>
      <c r="T106" s="118">
        <f>IF(Observaciones!$F105&gt;0.05*Constantes!$E$18,((Observaciones!$F105-0.05*Constantes!$E$18)^2)/(Observaciones!$F105+0.95*Constantes!$E$18),0)</f>
        <v>0</v>
      </c>
      <c r="U106" s="118">
        <f>MAX(0,V105+Observaciones!$F105-T106-Constantes!$D$13)</f>
        <v>0</v>
      </c>
      <c r="V106" s="118">
        <f>V105+Observaciones!$F105-T106-S106-U106-W105</f>
        <v>32.143597062052272</v>
      </c>
      <c r="W106" s="118">
        <f>MAX(0,(V106-Constantes!$D$14)*(1-EXP(-Constantes!$D$22)))</f>
        <v>8.1138892350343661E-2</v>
      </c>
      <c r="X106" s="116">
        <f>X105+(Entradas!$E$23*U106-Y105)/(800*Entradas!$D$46)</f>
        <v>0</v>
      </c>
      <c r="Y106" s="116">
        <f>8000*Entradas!$D$47*X106/Constantes!$E$34</f>
        <v>0</v>
      </c>
      <c r="Z106" s="116">
        <f>T106*Escenarios!$E$10/Escenarios!$E$9</f>
        <v>0</v>
      </c>
      <c r="AA106" s="116">
        <f>Y106*Escenarios!$E$10/Escenarios!$E$9</f>
        <v>0</v>
      </c>
      <c r="AB106" s="116">
        <f>Observaciones!$I105</f>
        <v>0</v>
      </c>
      <c r="AC106" s="116">
        <f>MAX(0,Constantes!$E$29/((AH105+Z106+AA106+AB106+Observaciones!$F105)^2)+Entradas!$E$17)</f>
        <v>2.8394020994827467</v>
      </c>
      <c r="AD106" s="145">
        <f>IF(ETo!$D105&gt;0,ETo!$I105*((1-Entradas!$E$21)*ETo!$K105+ETo!$L105),0)</f>
        <v>1.6165614828114427</v>
      </c>
      <c r="AE106" s="116">
        <f>MIN(AD106*1,0.8*(AH105+Z106+AA106+AB106+Observaciones!$F105-AC106-Constantes!$E$28))</f>
        <v>1.6165614828114427</v>
      </c>
      <c r="AF106" s="116">
        <f>Observaciones!$J105</f>
        <v>0</v>
      </c>
      <c r="AG106" s="116">
        <f>MAX(0,AH105+Z106+AA106+AB106+Observaciones!$F105-AC106-AE106-AF106-Constantes!$E$26)</f>
        <v>0</v>
      </c>
      <c r="AH106" s="116">
        <f>AH105+Z106+AA106+AB106+Observaciones!$F105-AC106-AE106-AF106-AG106</f>
        <v>248.38449054844165</v>
      </c>
      <c r="AI106" s="116">
        <f>(Escenarios!$E$10*S106+Escenarios!$E$9*AE106)/(Escenarios!$E$11)</f>
        <v>1.119220509149504</v>
      </c>
      <c r="AJ106" s="116">
        <f>(Escenarios!$E$9*AG106)/(Escenarios!$E$11)</f>
        <v>0</v>
      </c>
      <c r="AK106" s="116">
        <f>(Escenarios!$E$10*U106+Escenarios!$E$9*AC106)/(Escenarios!$E$11)</f>
        <v>0.28394020994827468</v>
      </c>
      <c r="AL106" s="118">
        <f t="shared" si="10"/>
        <v>214.84437780563238</v>
      </c>
      <c r="AM106" s="118">
        <f>MAX(0,(AL106-Constantes!$D$13)*(1-EXP(-Constantes!$D$23)))</f>
        <v>1.1472976725750843</v>
      </c>
      <c r="AN106" s="118">
        <f>AJ106+W106*Escenarios!$E$10/Escenarios!$E$11+AM106</f>
        <v>1.2203226756903935</v>
      </c>
      <c r="AO106" s="118">
        <f>0.0526*AJ106*Observaciones!$F105^1.218</f>
        <v>0</v>
      </c>
      <c r="AP106" s="118">
        <f>AO106*Constantes!$E$40</f>
        <v>0</v>
      </c>
      <c r="AQ106" s="118">
        <f t="shared" si="11"/>
        <v>0</v>
      </c>
      <c r="AR106" s="15"/>
      <c r="AS106" s="72">
        <v>100</v>
      </c>
      <c r="AT106" s="145">
        <f>ETo!$I105*((1-Constantes!$F$19)*ETo!$K105+ETo!$L105)</f>
        <v>1.6913760679774321</v>
      </c>
      <c r="AU106" s="118">
        <f>MIN(AT106*Constantes!$F$17,0.8*(AX105+Observaciones!$F105-AV106-AW106-Constantes!$D$14))</f>
        <v>1.0454739408627889</v>
      </c>
      <c r="AV106" s="118">
        <f>IF(Observaciones!$F105&gt;0.05*Constantes!$F$18,((Observaciones!$F105-0.05*Constantes!$F$18)^2)/(Observaciones!$F105+0.95*Constantes!$F$18),0)</f>
        <v>0</v>
      </c>
      <c r="AW106" s="118">
        <f>MAX(0,AX105+Observaciones!$F105-AV106-Constantes!$D$13)</f>
        <v>0</v>
      </c>
      <c r="AX106" s="118">
        <f>AX105+Observaciones!$F105-AV106-AU106-AW106-AY105</f>
        <v>32.455182776778159</v>
      </c>
      <c r="AY106" s="118">
        <f>MAX(0,(AX106-Constantes!$D$14)*(1-EXP(-Constantes!$D$22)))</f>
        <v>8.5428584960622819E-2</v>
      </c>
      <c r="AZ106" s="116">
        <f>AZ105+(Entradas!$F$23*AW106-BA105)/(800*Entradas!$D$46)</f>
        <v>0</v>
      </c>
      <c r="BA106" s="116">
        <f>8000*Entradas!$D$47*AZ106/Constantes!$F$34</f>
        <v>0</v>
      </c>
      <c r="BB106" s="116">
        <f>AV106*Escenarios!$F$10/Escenarios!$F$9</f>
        <v>0</v>
      </c>
      <c r="BC106" s="116">
        <f>BA106*Escenarios!$F$10/Escenarios!$F$9</f>
        <v>0</v>
      </c>
      <c r="BD106" s="116">
        <f>Observaciones!$I105</f>
        <v>0</v>
      </c>
      <c r="BE106" s="116">
        <f>MAX(0,Constantes!$F$29/((BJ105+BB106+BC106+BD106+Observaciones!$F105)^2)+Entradas!$F$17)</f>
        <v>2.5332493569568562</v>
      </c>
      <c r="BF106" s="145">
        <f>IF(ETo!$D105&gt;0,ETo!$I105*((1-Entradas!$F$21)*ETo!$K105+ETo!$L105),0)</f>
        <v>1.6165614828114427</v>
      </c>
      <c r="BG106" s="116">
        <f>MIN(BF106*1,0.8*(BJ105+BB106+BC106+BD106+Observaciones!$F105-BE106-Constantes!$F$28))</f>
        <v>1.6165614828114427</v>
      </c>
      <c r="BH106" s="116">
        <f>Observaciones!$J105</f>
        <v>0</v>
      </c>
      <c r="BI106" s="116">
        <f>MAX(0,BJ105+BB106+BC106+BD106+Observaciones!$F105-BE106-BG106-BH106-Constantes!$F$26)</f>
        <v>0</v>
      </c>
      <c r="BJ106" s="116">
        <f>BJ105+BB106+BC106+BD106+Observaciones!$F105-BE106-BG106-BH106-BI106</f>
        <v>144.16141720872386</v>
      </c>
      <c r="BK106" s="116">
        <f>(Escenarios!$F$10*AU106+Escenarios!$F$9*BG106)/(Escenarios!$F$11)</f>
        <v>1.1596914492525197</v>
      </c>
      <c r="BL106" s="116">
        <f>(Escenarios!$F$9*BI106)/(Escenarios!$F$11)</f>
        <v>0</v>
      </c>
      <c r="BM106" s="116">
        <f>(Escenarios!$F$10*AW106+Escenarios!$F$9*BE106)/(Escenarios!$F$11)</f>
        <v>0.5066498713913713</v>
      </c>
      <c r="BN106" s="118">
        <f t="shared" si="12"/>
        <v>214.7089650854694</v>
      </c>
      <c r="BO106" s="118">
        <f>MAX(0,(BN106-Constantes!$D$13)*(1-EXP(-Constantes!$D$23)))</f>
        <v>1.1463623085926751</v>
      </c>
      <c r="BP106" s="118">
        <f>BL106+AY106*Escenarios!$F$10/Escenarios!$F$11+BO106</f>
        <v>1.2147051765611734</v>
      </c>
      <c r="BQ106" s="118">
        <f>0.0526*BL106*Observaciones!$F105^1.218</f>
        <v>0</v>
      </c>
      <c r="BR106" s="118">
        <f>BQ106*Constantes!$F$40</f>
        <v>0</v>
      </c>
      <c r="BS106" s="118">
        <f t="shared" si="13"/>
        <v>0</v>
      </c>
      <c r="BT106" s="15"/>
      <c r="BU106" s="72">
        <v>100</v>
      </c>
      <c r="BV106" s="73">
        <f>0.0526*Observaciones!$F105^2.218</f>
        <v>0</v>
      </c>
      <c r="BW106" s="73">
        <f>IF(Observaciones!$F105&gt;0.05*$CA$7,((Observaciones!$F105-0.05*$CA$7)^2)/(Observaciones!$F105+0.95*$CA$7),0)</f>
        <v>0</v>
      </c>
      <c r="BX106" s="73">
        <f>0.0526*BW106*Observaciones!$F105^1.218</f>
        <v>0</v>
      </c>
      <c r="BY106" s="27"/>
      <c r="BZ106" s="27"/>
      <c r="CA106" s="101"/>
      <c r="CB106" s="36"/>
    </row>
    <row r="107" spans="2:80" s="2" customFormat="1" ht="14.5" x14ac:dyDescent="0.35">
      <c r="B107" s="35"/>
      <c r="C107" s="72">
        <v>101</v>
      </c>
      <c r="D107" s="145">
        <f>ETo!$I106*((1-Constantes!$D$19)*ETo!$K106+ETo!$L106)</f>
        <v>1.6590980161480307</v>
      </c>
      <c r="E107" s="73">
        <f>MIN(D107*Constantes!$D$17,0.8*(H106+Observaciones!$F106-F107-G107-Constantes!$D$14))</f>
        <v>1.034534913127348</v>
      </c>
      <c r="F107" s="73">
        <f>IF(Observaciones!$F106&gt;0.05*Constantes!$D$18,((Observaciones!$F106-0.05*Constantes!$D$18)^2)/(Observaciones!$F106+0.95*Constantes!$D$18),0)</f>
        <v>0</v>
      </c>
      <c r="G107" s="73">
        <f>MAX(0,H106+Observaciones!$F106-F107-Constantes!$D$13)</f>
        <v>0</v>
      </c>
      <c r="H107" s="73">
        <f>H106+Observaciones!$F106-F107-E107-G107-I106</f>
        <v>31.151469075512487</v>
      </c>
      <c r="I107" s="73">
        <f>MAX(0,(H107-Constantes!$D$14)*(1-EXP(-Constantes!$D$22)))</f>
        <v>6.7479973179241898E-2</v>
      </c>
      <c r="J107" s="73">
        <f t="shared" si="7"/>
        <v>211.1839579183339</v>
      </c>
      <c r="K107" s="73">
        <f>MAX(0,(J107-Constantes!$D$13)*(1-EXP(-Constantes!$D$23)))</f>
        <v>1.1220133055012056</v>
      </c>
      <c r="L107" s="73">
        <f t="shared" si="8"/>
        <v>1.1894932786804475</v>
      </c>
      <c r="M107" s="73">
        <f>0.0526*F107*Observaciones!$F106^1.218</f>
        <v>0</v>
      </c>
      <c r="N107" s="73">
        <f>M107*Constantes!$D$40</f>
        <v>0</v>
      </c>
      <c r="O107" s="73">
        <f t="shared" si="9"/>
        <v>0</v>
      </c>
      <c r="P107" s="15"/>
      <c r="Q107" s="117">
        <v>101</v>
      </c>
      <c r="R107" s="145">
        <f>ETo!$I106*((1-Constantes!$E$19)*ETo!$K106+ETo!$L106)</f>
        <v>1.6610541372591876</v>
      </c>
      <c r="S107" s="118">
        <f>MIN(R107*Constantes!$E$17,0.8*(V106+Observaciones!$F106-T107-U107-Constantes!$D$14))</f>
        <v>1.0418142162685284</v>
      </c>
      <c r="T107" s="118">
        <f>IF(Observaciones!$F106&gt;0.05*Constantes!$E$18,((Observaciones!$F106-0.05*Constantes!$E$18)^2)/(Observaciones!$F106+0.95*Constantes!$E$18),0)</f>
        <v>0</v>
      </c>
      <c r="U107" s="118">
        <f>MAX(0,V106+Observaciones!$F106-T107-Constantes!$D$13)</f>
        <v>0</v>
      </c>
      <c r="V107" s="118">
        <f>V106+Observaciones!$F106-T107-S107-U107-W106</f>
        <v>31.020643953433403</v>
      </c>
      <c r="W107" s="118">
        <f>MAX(0,(V107-Constantes!$D$14)*(1-EXP(-Constantes!$D$22)))</f>
        <v>6.5678865063886774E-2</v>
      </c>
      <c r="X107" s="116">
        <f>X106+(Entradas!$E$23*U107-Y106)/(800*Entradas!$D$46)</f>
        <v>0</v>
      </c>
      <c r="Y107" s="116">
        <f>8000*Entradas!$D$47*X107/Constantes!$E$34</f>
        <v>0</v>
      </c>
      <c r="Z107" s="116">
        <f>T107*Escenarios!$E$10/Escenarios!$E$9</f>
        <v>0</v>
      </c>
      <c r="AA107" s="116">
        <f>Y107*Escenarios!$E$10/Escenarios!$E$9</f>
        <v>0</v>
      </c>
      <c r="AB107" s="116">
        <f>Observaciones!$I106</f>
        <v>0</v>
      </c>
      <c r="AC107" s="116">
        <f>MAX(0,Constantes!$E$29/((AH106+Z107+AA107+AB107+Observaciones!$F106)^2)+Entradas!$E$17)</f>
        <v>2.8335882307225</v>
      </c>
      <c r="AD107" s="145">
        <f>IF(ETo!$D106&gt;0,ETo!$I106*((1-Entradas!$E$21)*ETo!$K106+ETo!$L106),0)</f>
        <v>1.5828092928129074</v>
      </c>
      <c r="AE107" s="116">
        <f>MIN(AD107*1,0.8*(AH106+Z107+AA107+AB107+Observaciones!$F106-AC107-Constantes!$E$28))</f>
        <v>1.5828092928129074</v>
      </c>
      <c r="AF107" s="116">
        <f>Observaciones!$J106</f>
        <v>0</v>
      </c>
      <c r="AG107" s="116">
        <f>MAX(0,AH106+Z107+AA107+AB107+Observaciones!$F106-AC107-AE107-AF107-Constantes!$E$26)</f>
        <v>0</v>
      </c>
      <c r="AH107" s="116">
        <f>AH106+Z107+AA107+AB107+Observaciones!$F106-AC107-AE107-AF107-AG107</f>
        <v>243.96809302490624</v>
      </c>
      <c r="AI107" s="116">
        <f>(Escenarios!$E$10*S107+Escenarios!$E$9*AE107)/(Escenarios!$E$11)</f>
        <v>1.0959137239229662</v>
      </c>
      <c r="AJ107" s="116">
        <f>(Escenarios!$E$9*AG107)/(Escenarios!$E$11)</f>
        <v>0</v>
      </c>
      <c r="AK107" s="116">
        <f>(Escenarios!$E$10*U107+Escenarios!$E$9*AC107)/(Escenarios!$E$11)</f>
        <v>0.28335882307224997</v>
      </c>
      <c r="AL107" s="118">
        <f t="shared" si="10"/>
        <v>213.98043895612955</v>
      </c>
      <c r="AM107" s="118">
        <f>MAX(0,(AL107-Constantes!$D$13)*(1-EXP(-Constantes!$D$23)))</f>
        <v>1.1413300110300215</v>
      </c>
      <c r="AN107" s="118">
        <f>AJ107+W107*Escenarios!$E$10/Escenarios!$E$11+AM107</f>
        <v>1.2004409895875197</v>
      </c>
      <c r="AO107" s="118">
        <f>0.0526*AJ107*Observaciones!$F106^1.218</f>
        <v>0</v>
      </c>
      <c r="AP107" s="118">
        <f>AO107*Constantes!$E$40</f>
        <v>0</v>
      </c>
      <c r="AQ107" s="118">
        <f t="shared" si="11"/>
        <v>0</v>
      </c>
      <c r="AR107" s="15"/>
      <c r="AS107" s="72">
        <v>101</v>
      </c>
      <c r="AT107" s="145">
        <f>ETo!$I106*((1-Constantes!$F$19)*ETo!$K106+ETo!$L106)</f>
        <v>1.656163834481295</v>
      </c>
      <c r="AU107" s="118">
        <f>MIN(AT107*Constantes!$F$17,0.8*(AX106+Observaciones!$F106-AV107-AW107-Constantes!$D$14))</f>
        <v>1.0237085433165121</v>
      </c>
      <c r="AV107" s="118">
        <f>IF(Observaciones!$F106&gt;0.05*Constantes!$F$18,((Observaciones!$F106-0.05*Constantes!$F$18)^2)/(Observaciones!$F106+0.95*Constantes!$F$18),0)</f>
        <v>0</v>
      </c>
      <c r="AW107" s="118">
        <f>MAX(0,AX106+Observaciones!$F106-AV107-Constantes!$D$13)</f>
        <v>0</v>
      </c>
      <c r="AX107" s="118">
        <f>AX106+Observaciones!$F106-AV107-AU107-AW107-AY106</f>
        <v>31.346045648501022</v>
      </c>
      <c r="AY107" s="118">
        <f>MAX(0,(AX107-Constantes!$D$14)*(1-EXP(-Constantes!$D$22)))</f>
        <v>7.0158766358244515E-2</v>
      </c>
      <c r="AZ107" s="116">
        <f>AZ106+(Entradas!$F$23*AW107-BA106)/(800*Entradas!$D$46)</f>
        <v>0</v>
      </c>
      <c r="BA107" s="116">
        <f>8000*Entradas!$D$47*AZ107/Constantes!$F$34</f>
        <v>0</v>
      </c>
      <c r="BB107" s="116">
        <f>AV107*Escenarios!$F$10/Escenarios!$F$9</f>
        <v>0</v>
      </c>
      <c r="BC107" s="116">
        <f>BA107*Escenarios!$F$10/Escenarios!$F$9</f>
        <v>0</v>
      </c>
      <c r="BD107" s="116">
        <f>Observaciones!$I106</f>
        <v>0</v>
      </c>
      <c r="BE107" s="116">
        <f>MAX(0,Constantes!$F$29/((BJ106+BB107+BC107+BD107+Observaciones!$F106)^2)+Entradas!$F$17)</f>
        <v>2.5059909549222978</v>
      </c>
      <c r="BF107" s="145">
        <f>IF(ETo!$D106&gt;0,ETo!$I106*((1-Entradas!$F$21)*ETo!$K106+ETo!$L106),0)</f>
        <v>1.5828092928129074</v>
      </c>
      <c r="BG107" s="116">
        <f>MIN(BF107*1,0.8*(BJ106+BB107+BC107+BD107+Observaciones!$F106-BE107-Constantes!$F$28))</f>
        <v>1.5828092928129074</v>
      </c>
      <c r="BH107" s="116">
        <f>Observaciones!$J106</f>
        <v>0</v>
      </c>
      <c r="BI107" s="116">
        <f>MAX(0,BJ106+BB107+BC107+BD107+Observaciones!$F106-BE107-BG107-BH107-Constantes!$F$26)</f>
        <v>0</v>
      </c>
      <c r="BJ107" s="116">
        <f>BJ106+BB107+BC107+BD107+Observaciones!$F106-BE107-BG107-BH107-BI107</f>
        <v>140.07261696098865</v>
      </c>
      <c r="BK107" s="116">
        <f>(Escenarios!$F$10*AU107+Escenarios!$F$9*BG107)/(Escenarios!$F$11)</f>
        <v>1.1355286932157911</v>
      </c>
      <c r="BL107" s="116">
        <f>(Escenarios!$F$9*BI107)/(Escenarios!$F$11)</f>
        <v>0</v>
      </c>
      <c r="BM107" s="116">
        <f>(Escenarios!$F$10*AW107+Escenarios!$F$9*BE107)/(Escenarios!$F$11)</f>
        <v>0.50119819098445961</v>
      </c>
      <c r="BN107" s="118">
        <f t="shared" si="12"/>
        <v>214.0638009678612</v>
      </c>
      <c r="BO107" s="118">
        <f>MAX(0,(BN107-Constantes!$D$13)*(1-EXP(-Constantes!$D$23)))</f>
        <v>1.1419058345064359</v>
      </c>
      <c r="BP107" s="118">
        <f>BL107+AY107*Escenarios!$F$10/Escenarios!$F$11+BO107</f>
        <v>1.1980328475930315</v>
      </c>
      <c r="BQ107" s="118">
        <f>0.0526*BL107*Observaciones!$F106^1.218</f>
        <v>0</v>
      </c>
      <c r="BR107" s="118">
        <f>BQ107*Constantes!$F$40</f>
        <v>0</v>
      </c>
      <c r="BS107" s="118">
        <f t="shared" si="13"/>
        <v>0</v>
      </c>
      <c r="BT107" s="15"/>
      <c r="BU107" s="72">
        <v>101</v>
      </c>
      <c r="BV107" s="73">
        <f>0.0526*Observaciones!$F106^2.218</f>
        <v>0</v>
      </c>
      <c r="BW107" s="73">
        <f>IF(Observaciones!$F106&gt;0.05*$CA$7,((Observaciones!$F106-0.05*$CA$7)^2)/(Observaciones!$F106+0.95*$CA$7),0)</f>
        <v>0</v>
      </c>
      <c r="BX107" s="73">
        <f>0.0526*BW107*Observaciones!$F106^1.218</f>
        <v>0</v>
      </c>
      <c r="BY107" s="27"/>
      <c r="BZ107" s="27"/>
      <c r="CA107" s="101"/>
      <c r="CB107" s="36"/>
    </row>
    <row r="108" spans="2:80" s="2" customFormat="1" ht="14.5" x14ac:dyDescent="0.35">
      <c r="B108" s="35"/>
      <c r="C108" s="72">
        <v>102</v>
      </c>
      <c r="D108" s="145">
        <f>ETo!$I107*((1-Constantes!$D$19)*ETo!$K107+ETo!$L107)</f>
        <v>1.6679658157768276</v>
      </c>
      <c r="E108" s="73">
        <f>MIN(D108*Constantes!$D$17,0.8*(H107+Observaciones!$F107-F108-G108-Constantes!$D$14))</f>
        <v>1.0400644528105476</v>
      </c>
      <c r="F108" s="73">
        <f>IF(Observaciones!$F107&gt;0.05*Constantes!$D$18,((Observaciones!$F107-0.05*Constantes!$D$18)^2)/(Observaciones!$F107+0.95*Constantes!$D$18),0)</f>
        <v>0</v>
      </c>
      <c r="G108" s="73">
        <f>MAX(0,H107+Observaciones!$F107-F108-Constantes!$D$13)</f>
        <v>0</v>
      </c>
      <c r="H108" s="73">
        <f>H107+Observaciones!$F107-F108-E108-G108-I107</f>
        <v>30.043924649522697</v>
      </c>
      <c r="I108" s="73">
        <f>MAX(0,(H108-Constantes!$D$14)*(1-EXP(-Constantes!$D$22)))</f>
        <v>5.2232081779907596E-2</v>
      </c>
      <c r="J108" s="73">
        <f t="shared" si="7"/>
        <v>210.06194461283269</v>
      </c>
      <c r="K108" s="73">
        <f>MAX(0,(J108-Constantes!$D$13)*(1-EXP(-Constantes!$D$23)))</f>
        <v>1.1142629934737496</v>
      </c>
      <c r="L108" s="73">
        <f t="shared" si="8"/>
        <v>1.1664950752536571</v>
      </c>
      <c r="M108" s="73">
        <f>0.0526*F108*Observaciones!$F107^1.218</f>
        <v>0</v>
      </c>
      <c r="N108" s="73">
        <f>M108*Constantes!$D$40</f>
        <v>0</v>
      </c>
      <c r="O108" s="73">
        <f t="shared" si="9"/>
        <v>0</v>
      </c>
      <c r="P108" s="15"/>
      <c r="Q108" s="117">
        <v>102</v>
      </c>
      <c r="R108" s="145">
        <f>ETo!$I107*((1-Constantes!$E$19)*ETo!$K107+ETo!$L107)</f>
        <v>1.6699361070825098</v>
      </c>
      <c r="S108" s="118">
        <f>MIN(R108*Constantes!$E$17,0.8*(V107+Observaciones!$F107-T108-U108-Constantes!$D$14))</f>
        <v>1.0473849934171129</v>
      </c>
      <c r="T108" s="118">
        <f>IF(Observaciones!$F107&gt;0.05*Constantes!$E$18,((Observaciones!$F107-0.05*Constantes!$E$18)^2)/(Observaciones!$F107+0.95*Constantes!$E$18),0)</f>
        <v>0</v>
      </c>
      <c r="U108" s="118">
        <f>MAX(0,V107+Observaciones!$F107-T108-Constantes!$D$13)</f>
        <v>0</v>
      </c>
      <c r="V108" s="118">
        <f>V107+Observaciones!$F107-T108-S108-U108-W107</f>
        <v>29.907580094952404</v>
      </c>
      <c r="W108" s="118">
        <f>MAX(0,(V108-Constantes!$D$14)*(1-EXP(-Constantes!$D$22)))</f>
        <v>5.0354986006417059E-2</v>
      </c>
      <c r="X108" s="116">
        <f>X107+(Entradas!$E$23*U108-Y107)/(800*Entradas!$D$46)</f>
        <v>0</v>
      </c>
      <c r="Y108" s="116">
        <f>8000*Entradas!$D$47*X108/Constantes!$E$34</f>
        <v>0</v>
      </c>
      <c r="Z108" s="116">
        <f>T108*Escenarios!$E$10/Escenarios!$E$9</f>
        <v>0</v>
      </c>
      <c r="AA108" s="116">
        <f>Y108*Escenarios!$E$10/Escenarios!$E$9</f>
        <v>0</v>
      </c>
      <c r="AB108" s="116">
        <f>Observaciones!$I107</f>
        <v>0</v>
      </c>
      <c r="AC108" s="116">
        <f>MAX(0,Constantes!$E$29/((AH107+Z108+AA108+AB108+Observaciones!$F107)^2)+Entradas!$E$17)</f>
        <v>2.8275088078403914</v>
      </c>
      <c r="AD108" s="145">
        <f>IF(ETo!$D107&gt;0,ETo!$I107*((1-Entradas!$E$21)*ETo!$K107+ETo!$L107),0)</f>
        <v>1.5911244548552184</v>
      </c>
      <c r="AE108" s="116">
        <f>MIN(AD108*1,0.8*(AH107+Z108+AA108+AB108+Observaciones!$F107-AC108-Constantes!$E$28))</f>
        <v>1.5911244548552184</v>
      </c>
      <c r="AF108" s="116">
        <f>Observaciones!$J107</f>
        <v>0</v>
      </c>
      <c r="AG108" s="116">
        <f>MAX(0,AH107+Z108+AA108+AB108+Observaciones!$F107-AC108-AE108-AF108-Constantes!$E$26)</f>
        <v>0</v>
      </c>
      <c r="AH108" s="116">
        <f>AH107+Z108+AA108+AB108+Observaciones!$F107-AC108-AE108-AF108-AG108</f>
        <v>239.54945976221063</v>
      </c>
      <c r="AI108" s="116">
        <f>(Escenarios!$E$10*S108+Escenarios!$E$9*AE108)/(Escenarios!$E$11)</f>
        <v>1.1017589395609235</v>
      </c>
      <c r="AJ108" s="116">
        <f>(Escenarios!$E$9*AG108)/(Escenarios!$E$11)</f>
        <v>0</v>
      </c>
      <c r="AK108" s="116">
        <f>(Escenarios!$E$10*U108+Escenarios!$E$9*AC108)/(Escenarios!$E$11)</f>
        <v>0.28275088078403915</v>
      </c>
      <c r="AL108" s="118">
        <f t="shared" si="10"/>
        <v>213.12185982588358</v>
      </c>
      <c r="AM108" s="118">
        <f>MAX(0,(AL108-Constantes!$D$13)*(1-EXP(-Constantes!$D$23)))</f>
        <v>1.1353993717701818</v>
      </c>
      <c r="AN108" s="118">
        <f>AJ108+W108*Escenarios!$E$10/Escenarios!$E$11+AM108</f>
        <v>1.1807188591759572</v>
      </c>
      <c r="AO108" s="118">
        <f>0.0526*AJ108*Observaciones!$F107^1.218</f>
        <v>0</v>
      </c>
      <c r="AP108" s="118">
        <f>AO108*Constantes!$E$40</f>
        <v>0</v>
      </c>
      <c r="AQ108" s="118">
        <f t="shared" si="11"/>
        <v>0</v>
      </c>
      <c r="AR108" s="15"/>
      <c r="AS108" s="72">
        <v>102</v>
      </c>
      <c r="AT108" s="145">
        <f>ETo!$I107*((1-Constantes!$F$19)*ETo!$K107+ETo!$L107)</f>
        <v>1.6650103788183039</v>
      </c>
      <c r="AU108" s="118">
        <f>MIN(AT108*Constantes!$F$17,0.8*(AX107+Observaciones!$F107-AV108-AW108-Constantes!$D$14))</f>
        <v>1.0291767722610603</v>
      </c>
      <c r="AV108" s="118">
        <f>IF(Observaciones!$F107&gt;0.05*Constantes!$F$18,((Observaciones!$F107-0.05*Constantes!$F$18)^2)/(Observaciones!$F107+0.95*Constantes!$F$18),0)</f>
        <v>0</v>
      </c>
      <c r="AW108" s="118">
        <f>MAX(0,AX107+Observaciones!$F107-AV108-Constantes!$D$13)</f>
        <v>0</v>
      </c>
      <c r="AX108" s="118">
        <f>AX107+Observaciones!$F107-AV108-AU108-AW108-AY107</f>
        <v>30.246710109881718</v>
      </c>
      <c r="AY108" s="118">
        <f>MAX(0,(AX108-Constantes!$D$14)*(1-EXP(-Constantes!$D$22)))</f>
        <v>5.5023889137120426E-2</v>
      </c>
      <c r="AZ108" s="116">
        <f>AZ107+(Entradas!$F$23*AW108-BA107)/(800*Entradas!$D$46)</f>
        <v>0</v>
      </c>
      <c r="BA108" s="116">
        <f>8000*Entradas!$D$47*AZ108/Constantes!$F$34</f>
        <v>0</v>
      </c>
      <c r="BB108" s="116">
        <f>AV108*Escenarios!$F$10/Escenarios!$F$9</f>
        <v>0</v>
      </c>
      <c r="BC108" s="116">
        <f>BA108*Escenarios!$F$10/Escenarios!$F$9</f>
        <v>0</v>
      </c>
      <c r="BD108" s="116">
        <f>Observaciones!$I107</f>
        <v>0</v>
      </c>
      <c r="BE108" s="116">
        <f>MAX(0,Constantes!$F$29/((BJ107+BB108+BC108+BD108+Observaciones!$F107)^2)+Entradas!$F$17)</f>
        <v>2.4767291986340325</v>
      </c>
      <c r="BF108" s="145">
        <f>IF(ETo!$D107&gt;0,ETo!$I107*((1-Entradas!$F$21)*ETo!$K107+ETo!$L107),0)</f>
        <v>1.5911244548552184</v>
      </c>
      <c r="BG108" s="116">
        <f>MIN(BF108*1,0.8*(BJ107+BB108+BC108+BD108+Observaciones!$F107-BE108-Constantes!$F$28))</f>
        <v>1.5911244548552184</v>
      </c>
      <c r="BH108" s="116">
        <f>Observaciones!$J107</f>
        <v>0</v>
      </c>
      <c r="BI108" s="116">
        <f>MAX(0,BJ107+BB108+BC108+BD108+Observaciones!$F107-BE108-BG108-BH108-Constantes!$F$26)</f>
        <v>0</v>
      </c>
      <c r="BJ108" s="116">
        <f>BJ107+BB108+BC108+BD108+Observaciones!$F107-BE108-BG108-BH108-BI108</f>
        <v>136.00476330749939</v>
      </c>
      <c r="BK108" s="116">
        <f>(Escenarios!$F$10*AU108+Escenarios!$F$9*BG108)/(Escenarios!$F$11)</f>
        <v>1.141566308779892</v>
      </c>
      <c r="BL108" s="116">
        <f>(Escenarios!$F$9*BI108)/(Escenarios!$F$11)</f>
        <v>0</v>
      </c>
      <c r="BM108" s="116">
        <f>(Escenarios!$F$10*AW108+Escenarios!$F$9*BE108)/(Escenarios!$F$11)</f>
        <v>0.49534583972680651</v>
      </c>
      <c r="BN108" s="118">
        <f t="shared" si="12"/>
        <v>213.41724097308156</v>
      </c>
      <c r="BO108" s="118">
        <f>MAX(0,(BN108-Constantes!$D$13)*(1-EXP(-Constantes!$D$23)))</f>
        <v>1.1374397183922655</v>
      </c>
      <c r="BP108" s="118">
        <f>BL108+AY108*Escenarios!$F$10/Escenarios!$F$11+BO108</f>
        <v>1.1814588297019619</v>
      </c>
      <c r="BQ108" s="118">
        <f>0.0526*BL108*Observaciones!$F107^1.218</f>
        <v>0</v>
      </c>
      <c r="BR108" s="118">
        <f>BQ108*Constantes!$F$40</f>
        <v>0</v>
      </c>
      <c r="BS108" s="118">
        <f t="shared" si="13"/>
        <v>0</v>
      </c>
      <c r="BT108" s="15"/>
      <c r="BU108" s="72">
        <v>102</v>
      </c>
      <c r="BV108" s="73">
        <f>0.0526*Observaciones!$F107^2.218</f>
        <v>0</v>
      </c>
      <c r="BW108" s="73">
        <f>IF(Observaciones!$F107&gt;0.05*$CA$7,((Observaciones!$F107-0.05*$CA$7)^2)/(Observaciones!$F107+0.95*$CA$7),0)</f>
        <v>0</v>
      </c>
      <c r="BX108" s="73">
        <f>0.0526*BW108*Observaciones!$F107^1.218</f>
        <v>0</v>
      </c>
      <c r="BY108" s="27"/>
      <c r="BZ108" s="27"/>
      <c r="CA108" s="101"/>
      <c r="CB108" s="36"/>
    </row>
    <row r="109" spans="2:80" s="2" customFormat="1" ht="14.5" x14ac:dyDescent="0.35">
      <c r="B109" s="35"/>
      <c r="C109" s="72">
        <v>103</v>
      </c>
      <c r="D109" s="145">
        <f>ETo!$I108*((1-Constantes!$D$19)*ETo!$K108+ETo!$L108)</f>
        <v>1.611134957772264</v>
      </c>
      <c r="E109" s="73">
        <f>MIN(D109*Constantes!$D$17,0.8*(H108+Observaciones!$F108-F109-G109-Constantes!$D$14))</f>
        <v>1.0046274224624514</v>
      </c>
      <c r="F109" s="73">
        <f>IF(Observaciones!$F108&gt;0.05*Constantes!$D$18,((Observaciones!$F108-0.05*Constantes!$D$18)^2)/(Observaciones!$F108+0.95*Constantes!$D$18),0)</f>
        <v>0</v>
      </c>
      <c r="G109" s="73">
        <f>MAX(0,H108+Observaciones!$F108-F109-Constantes!$D$13)</f>
        <v>0</v>
      </c>
      <c r="H109" s="73">
        <f>H108+Observaciones!$F108-F109-E109-G109-I108</f>
        <v>28.987065145280337</v>
      </c>
      <c r="I109" s="73">
        <f>MAX(0,(H109-Constantes!$D$14)*(1-EXP(-Constantes!$D$22)))</f>
        <v>3.7681984676001118E-2</v>
      </c>
      <c r="J109" s="73">
        <f t="shared" si="7"/>
        <v>208.94768161935895</v>
      </c>
      <c r="K109" s="73">
        <f>MAX(0,(J109-Constantes!$D$13)*(1-EXP(-Constantes!$D$23)))</f>
        <v>1.1065662167619876</v>
      </c>
      <c r="L109" s="73">
        <f t="shared" si="8"/>
        <v>1.1442482014379887</v>
      </c>
      <c r="M109" s="73">
        <f>0.0526*F109*Observaciones!$F108^1.218</f>
        <v>0</v>
      </c>
      <c r="N109" s="73">
        <f>M109*Constantes!$D$40</f>
        <v>0</v>
      </c>
      <c r="O109" s="73">
        <f t="shared" si="9"/>
        <v>0</v>
      </c>
      <c r="P109" s="15"/>
      <c r="Q109" s="117">
        <v>103</v>
      </c>
      <c r="R109" s="145">
        <f>ETo!$I108*((1-Constantes!$E$19)*ETo!$K108+ETo!$L108)</f>
        <v>1.613039774458864</v>
      </c>
      <c r="S109" s="118">
        <f>MIN(R109*Constantes!$E$17,0.8*(V108+Observaciones!$F108-T109-U109-Constantes!$D$14))</f>
        <v>1.0116995772399713</v>
      </c>
      <c r="T109" s="118">
        <f>IF(Observaciones!$F108&gt;0.05*Constantes!$E$18,((Observaciones!$F108-0.05*Constantes!$E$18)^2)/(Observaciones!$F108+0.95*Constantes!$E$18),0)</f>
        <v>0</v>
      </c>
      <c r="U109" s="118">
        <f>MAX(0,V108+Observaciones!$F108-T109-Constantes!$D$13)</f>
        <v>0</v>
      </c>
      <c r="V109" s="118">
        <f>V108+Observaciones!$F108-T109-S109-U109-W108</f>
        <v>28.845525531706016</v>
      </c>
      <c r="W109" s="118">
        <f>MAX(0,(V109-Constantes!$D$14)*(1-EXP(-Constantes!$D$22)))</f>
        <v>3.5733366990027708E-2</v>
      </c>
      <c r="X109" s="116">
        <f>X108+(Entradas!$E$23*U109-Y108)/(800*Entradas!$D$46)</f>
        <v>0</v>
      </c>
      <c r="Y109" s="116">
        <f>8000*Entradas!$D$47*X109/Constantes!$E$34</f>
        <v>0</v>
      </c>
      <c r="Z109" s="116">
        <f>T109*Escenarios!$E$10/Escenarios!$E$9</f>
        <v>0</v>
      </c>
      <c r="AA109" s="116">
        <f>Y109*Escenarios!$E$10/Escenarios!$E$9</f>
        <v>0</v>
      </c>
      <c r="AB109" s="116">
        <f>Observaciones!$I108</f>
        <v>0</v>
      </c>
      <c r="AC109" s="116">
        <f>MAX(0,Constantes!$E$29/((AH108+Z109+AA109+AB109+Observaciones!$F108)^2)+Entradas!$E$17)</f>
        <v>2.8210867127115224</v>
      </c>
      <c r="AD109" s="145">
        <f>IF(ETo!$D108&gt;0,ETo!$I108*((1-Entradas!$E$21)*ETo!$K108+ETo!$L108),0)</f>
        <v>1.5368471069948673</v>
      </c>
      <c r="AE109" s="116">
        <f>MIN(AD109*1,0.8*(AH108+Z109+AA109+AB109+Observaciones!$F108-AC109-Constantes!$E$28))</f>
        <v>1.5368471069948673</v>
      </c>
      <c r="AF109" s="116">
        <f>Observaciones!$J108</f>
        <v>0</v>
      </c>
      <c r="AG109" s="116">
        <f>MAX(0,AH108+Z109+AA109+AB109+Observaciones!$F108-AC109-AE109-AF109-Constantes!$E$26)</f>
        <v>0</v>
      </c>
      <c r="AH109" s="116">
        <f>AH108+Z109+AA109+AB109+Observaciones!$F108-AC109-AE109-AF109-AG109</f>
        <v>235.19152594250426</v>
      </c>
      <c r="AI109" s="116">
        <f>(Escenarios!$E$10*S109+Escenarios!$E$9*AE109)/(Escenarios!$E$11)</f>
        <v>1.0642143302154607</v>
      </c>
      <c r="AJ109" s="116">
        <f>(Escenarios!$E$9*AG109)/(Escenarios!$E$11)</f>
        <v>0</v>
      </c>
      <c r="AK109" s="116">
        <f>(Escenarios!$E$10*U109+Escenarios!$E$9*AC109)/(Escenarios!$E$11)</f>
        <v>0.28210867127115224</v>
      </c>
      <c r="AL109" s="118">
        <f t="shared" si="10"/>
        <v>212.26856912538454</v>
      </c>
      <c r="AM109" s="118">
        <f>MAX(0,(AL109-Constantes!$D$13)*(1-EXP(-Constantes!$D$23)))</f>
        <v>1.12950526236295</v>
      </c>
      <c r="AN109" s="118">
        <f>AJ109+W109*Escenarios!$E$10/Escenarios!$E$11+AM109</f>
        <v>1.161665292653975</v>
      </c>
      <c r="AO109" s="118">
        <f>0.0526*AJ109*Observaciones!$F108^1.218</f>
        <v>0</v>
      </c>
      <c r="AP109" s="118">
        <f>AO109*Constantes!$E$40</f>
        <v>0</v>
      </c>
      <c r="AQ109" s="118">
        <f t="shared" si="11"/>
        <v>0</v>
      </c>
      <c r="AR109" s="15"/>
      <c r="AS109" s="72">
        <v>103</v>
      </c>
      <c r="AT109" s="145">
        <f>ETo!$I108*((1-Constantes!$F$19)*ETo!$K108+ETo!$L108)</f>
        <v>1.6082777327423641</v>
      </c>
      <c r="AU109" s="118">
        <f>MIN(AT109*Constantes!$F$17,0.8*(AX108+Observaciones!$F108-AV109-AW109-Constantes!$D$14))</f>
        <v>0.9941091700928959</v>
      </c>
      <c r="AV109" s="118">
        <f>IF(Observaciones!$F108&gt;0.05*Constantes!$F$18,((Observaciones!$F108-0.05*Constantes!$F$18)^2)/(Observaciones!$F108+0.95*Constantes!$F$18),0)</f>
        <v>0</v>
      </c>
      <c r="AW109" s="118">
        <f>MAX(0,AX108+Observaciones!$F108-AV109-Constantes!$D$13)</f>
        <v>0</v>
      </c>
      <c r="AX109" s="118">
        <f>AX108+Observaciones!$F108-AV109-AU109-AW109-AY108</f>
        <v>29.197577050651702</v>
      </c>
      <c r="AY109" s="118">
        <f>MAX(0,(AX109-Constantes!$D$14)*(1-EXP(-Constantes!$D$22)))</f>
        <v>4.0580164284914719E-2</v>
      </c>
      <c r="AZ109" s="116">
        <f>AZ108+(Entradas!$F$23*AW109-BA108)/(800*Entradas!$D$46)</f>
        <v>0</v>
      </c>
      <c r="BA109" s="116">
        <f>8000*Entradas!$D$47*AZ109/Constantes!$F$34</f>
        <v>0</v>
      </c>
      <c r="BB109" s="116">
        <f>AV109*Escenarios!$F$10/Escenarios!$F$9</f>
        <v>0</v>
      </c>
      <c r="BC109" s="116">
        <f>BA109*Escenarios!$F$10/Escenarios!$F$9</f>
        <v>0</v>
      </c>
      <c r="BD109" s="116">
        <f>Observaciones!$I108</f>
        <v>0</v>
      </c>
      <c r="BE109" s="116">
        <f>MAX(0,Constantes!$F$29/((BJ108+BB109+BC109+BD109+Observaciones!$F108)^2)+Entradas!$F$17)</f>
        <v>2.4449594038760063</v>
      </c>
      <c r="BF109" s="145">
        <f>IF(ETo!$D108&gt;0,ETo!$I108*((1-Entradas!$F$21)*ETo!$K108+ETo!$L108),0)</f>
        <v>1.5368471069948673</v>
      </c>
      <c r="BG109" s="116">
        <f>MIN(BF109*1,0.8*(BJ108+BB109+BC109+BD109+Observaciones!$F108-BE109-Constantes!$F$28))</f>
        <v>1.5368471069948673</v>
      </c>
      <c r="BH109" s="116">
        <f>Observaciones!$J108</f>
        <v>0</v>
      </c>
      <c r="BI109" s="116">
        <f>MAX(0,BJ108+BB109+BC109+BD109+Observaciones!$F108-BE109-BG109-BH109-Constantes!$F$26)</f>
        <v>0</v>
      </c>
      <c r="BJ109" s="116">
        <f>BJ108+BB109+BC109+BD109+Observaciones!$F108-BE109-BG109-BH109-BI109</f>
        <v>132.02295679662853</v>
      </c>
      <c r="BK109" s="116">
        <f>(Escenarios!$F$10*AU109+Escenarios!$F$9*BG109)/(Escenarios!$F$11)</f>
        <v>1.1026567574732902</v>
      </c>
      <c r="BL109" s="116">
        <f>(Escenarios!$F$9*BI109)/(Escenarios!$F$11)</f>
        <v>0</v>
      </c>
      <c r="BM109" s="116">
        <f>(Escenarios!$F$10*AW109+Escenarios!$F$9*BE109)/(Escenarios!$F$11)</f>
        <v>0.48899188077520123</v>
      </c>
      <c r="BN109" s="118">
        <f t="shared" si="12"/>
        <v>212.76879313546448</v>
      </c>
      <c r="BO109" s="118">
        <f>MAX(0,(BN109-Constantes!$D$13)*(1-EXP(-Constantes!$D$23)))</f>
        <v>1.1329605619950813</v>
      </c>
      <c r="BP109" s="118">
        <f>BL109+AY109*Escenarios!$F$10/Escenarios!$F$11+BO109</f>
        <v>1.165424693423013</v>
      </c>
      <c r="BQ109" s="118">
        <f>0.0526*BL109*Observaciones!$F108^1.218</f>
        <v>0</v>
      </c>
      <c r="BR109" s="118">
        <f>BQ109*Constantes!$F$40</f>
        <v>0</v>
      </c>
      <c r="BS109" s="118">
        <f t="shared" si="13"/>
        <v>0</v>
      </c>
      <c r="BT109" s="15"/>
      <c r="BU109" s="72">
        <v>103</v>
      </c>
      <c r="BV109" s="73">
        <f>0.0526*Observaciones!$F108^2.218</f>
        <v>0</v>
      </c>
      <c r="BW109" s="73">
        <f>IF(Observaciones!$F108&gt;0.05*$CA$7,((Observaciones!$F108-0.05*$CA$7)^2)/(Observaciones!$F108+0.95*$CA$7),0)</f>
        <v>0</v>
      </c>
      <c r="BX109" s="73">
        <f>0.0526*BW109*Observaciones!$F108^1.218</f>
        <v>0</v>
      </c>
      <c r="BY109" s="27"/>
      <c r="BZ109" s="27"/>
      <c r="CA109" s="101"/>
      <c r="CB109" s="36"/>
    </row>
    <row r="110" spans="2:80" s="2" customFormat="1" ht="14.5" x14ac:dyDescent="0.35">
      <c r="B110" s="35"/>
      <c r="C110" s="72">
        <v>104</v>
      </c>
      <c r="D110" s="145">
        <f>ETo!$I109*((1-Constantes!$D$19)*ETo!$K109+ETo!$L109)</f>
        <v>1.6981084796050456</v>
      </c>
      <c r="E110" s="73">
        <f>MIN(D110*Constantes!$D$17,0.8*(H109+Observaciones!$F109-F110-G110-Constantes!$D$14))</f>
        <v>1.0588599897839159</v>
      </c>
      <c r="F110" s="73">
        <f>IF(Observaciones!$F109&gt;0.05*Constantes!$D$18,((Observaciones!$F109-0.05*Constantes!$D$18)^2)/(Observaciones!$F109+0.95*Constantes!$D$18),0)</f>
        <v>0</v>
      </c>
      <c r="G110" s="73">
        <f>MAX(0,H109+Observaciones!$F109-F110-Constantes!$D$13)</f>
        <v>0</v>
      </c>
      <c r="H110" s="73">
        <f>H109+Observaciones!$F109-F110-E110-G110-I109</f>
        <v>27.890523170820419</v>
      </c>
      <c r="I110" s="73">
        <f>MAX(0,(H110-Constantes!$D$14)*(1-EXP(-Constantes!$D$22)))</f>
        <v>2.258556727817607E-2</v>
      </c>
      <c r="J110" s="73">
        <f t="shared" si="7"/>
        <v>207.84111540259696</v>
      </c>
      <c r="K110" s="73">
        <f>MAX(0,(J110-Constantes!$D$13)*(1-EXP(-Constantes!$D$23)))</f>
        <v>1.0989226055704824</v>
      </c>
      <c r="L110" s="73">
        <f t="shared" si="8"/>
        <v>1.1215081728486584</v>
      </c>
      <c r="M110" s="73">
        <f>0.0526*F110*Observaciones!$F109^1.218</f>
        <v>0</v>
      </c>
      <c r="N110" s="73">
        <f>M110*Constantes!$D$40</f>
        <v>0</v>
      </c>
      <c r="O110" s="73">
        <f t="shared" si="9"/>
        <v>0</v>
      </c>
      <c r="P110" s="15"/>
      <c r="Q110" s="117">
        <v>104</v>
      </c>
      <c r="R110" s="145">
        <f>ETo!$I109*((1-Constantes!$E$19)*ETo!$K109+ETo!$L109)</f>
        <v>1.7001216513760984</v>
      </c>
      <c r="S110" s="118">
        <f>MIN(R110*Constantes!$E$17,0.8*(V109+Observaciones!$F109-T110-U110-Constantes!$D$14))</f>
        <v>1.066317386085996</v>
      </c>
      <c r="T110" s="118">
        <f>IF(Observaciones!$F109&gt;0.05*Constantes!$E$18,((Observaciones!$F109-0.05*Constantes!$E$18)^2)/(Observaciones!$F109+0.95*Constantes!$E$18),0)</f>
        <v>0</v>
      </c>
      <c r="U110" s="118">
        <f>MAX(0,V109+Observaciones!$F109-T110-Constantes!$D$13)</f>
        <v>0</v>
      </c>
      <c r="V110" s="118">
        <f>V109+Observaciones!$F109-T110-S110-U110-W109</f>
        <v>27.743474778629995</v>
      </c>
      <c r="W110" s="118">
        <f>MAX(0,(V110-Constantes!$D$14)*(1-EXP(-Constantes!$D$22)))</f>
        <v>2.0561108609114091E-2</v>
      </c>
      <c r="X110" s="116">
        <f>X109+(Entradas!$E$23*U110-Y109)/(800*Entradas!$D$46)</f>
        <v>0</v>
      </c>
      <c r="Y110" s="116">
        <f>8000*Entradas!$D$47*X110/Constantes!$E$34</f>
        <v>0</v>
      </c>
      <c r="Z110" s="116">
        <f>T110*Escenarios!$E$10/Escenarios!$E$9</f>
        <v>0</v>
      </c>
      <c r="AA110" s="116">
        <f>Y110*Escenarios!$E$10/Escenarios!$E$9</f>
        <v>0</v>
      </c>
      <c r="AB110" s="116">
        <f>Observaciones!$I109</f>
        <v>0</v>
      </c>
      <c r="AC110" s="116">
        <f>MAX(0,Constantes!$E$29/((AH109+Z110+AA110+AB110+Observaciones!$F109)^2)+Entradas!$E$17)</f>
        <v>2.8143950103859567</v>
      </c>
      <c r="AD110" s="145">
        <f>IF(ETo!$D109&gt;0,ETo!$I109*((1-Entradas!$E$21)*ETo!$K109+ETo!$L109),0)</f>
        <v>1.6195947805339961</v>
      </c>
      <c r="AE110" s="116">
        <f>MIN(AD110*1,0.8*(AH109+Z110+AA110+AB110+Observaciones!$F109-AC110-Constantes!$E$28))</f>
        <v>1.6195947805339961</v>
      </c>
      <c r="AF110" s="116">
        <f>Observaciones!$J109</f>
        <v>0</v>
      </c>
      <c r="AG110" s="116">
        <f>MAX(0,AH109+Z110+AA110+AB110+Observaciones!$F109-AC110-AE110-AF110-Constantes!$E$26)</f>
        <v>0</v>
      </c>
      <c r="AH110" s="116">
        <f>AH109+Z110+AA110+AB110+Observaciones!$F109-AC110-AE110-AF110-AG110</f>
        <v>230.7575361515843</v>
      </c>
      <c r="AI110" s="116">
        <f>(Escenarios!$E$10*S110+Escenarios!$E$9*AE110)/(Escenarios!$E$11)</f>
        <v>1.1216451255307962</v>
      </c>
      <c r="AJ110" s="116">
        <f>(Escenarios!$E$9*AG110)/(Escenarios!$E$11)</f>
        <v>0</v>
      </c>
      <c r="AK110" s="116">
        <f>(Escenarios!$E$10*U110+Escenarios!$E$9*AC110)/(Escenarios!$E$11)</f>
        <v>0.28143950103859566</v>
      </c>
      <c r="AL110" s="118">
        <f t="shared" si="10"/>
        <v>211.42050336406018</v>
      </c>
      <c r="AM110" s="118">
        <f>MAX(0,(AL110-Constantes!$D$13)*(1-EXP(-Constantes!$D$23)))</f>
        <v>1.1236472442469083</v>
      </c>
      <c r="AN110" s="118">
        <f>AJ110+W110*Escenarios!$E$10/Escenarios!$E$11+AM110</f>
        <v>1.1421522419951109</v>
      </c>
      <c r="AO110" s="118">
        <f>0.0526*AJ110*Observaciones!$F109^1.218</f>
        <v>0</v>
      </c>
      <c r="AP110" s="118">
        <f>AO110*Constantes!$E$40</f>
        <v>0</v>
      </c>
      <c r="AQ110" s="118">
        <f t="shared" si="11"/>
        <v>0</v>
      </c>
      <c r="AR110" s="15"/>
      <c r="AS110" s="72">
        <v>104</v>
      </c>
      <c r="AT110" s="145">
        <f>ETo!$I109*((1-Constantes!$F$19)*ETo!$K109+ETo!$L109)</f>
        <v>1.6950887219484665</v>
      </c>
      <c r="AU110" s="118">
        <f>MIN(AT110*Constantes!$F$17,0.8*(AX109+Observaciones!$F109-AV110-AW110-Constantes!$D$14))</f>
        <v>1.0477688077771581</v>
      </c>
      <c r="AV110" s="118">
        <f>IF(Observaciones!$F109&gt;0.05*Constantes!$F$18,((Observaciones!$F109-0.05*Constantes!$F$18)^2)/(Observaciones!$F109+0.95*Constantes!$F$18),0)</f>
        <v>0</v>
      </c>
      <c r="AW110" s="118">
        <f>MAX(0,AX109+Observaciones!$F109-AV110-Constantes!$D$13)</f>
        <v>0</v>
      </c>
      <c r="AX110" s="118">
        <f>AX109+Observaciones!$F109-AV110-AU110-AW110-AY109</f>
        <v>28.109228078589631</v>
      </c>
      <c r="AY110" s="118">
        <f>MAX(0,(AX110-Constantes!$D$14)*(1-EXP(-Constantes!$D$22)))</f>
        <v>2.5596542372187427E-2</v>
      </c>
      <c r="AZ110" s="116">
        <f>AZ109+(Entradas!$F$23*AW110-BA109)/(800*Entradas!$D$46)</f>
        <v>0</v>
      </c>
      <c r="BA110" s="116">
        <f>8000*Entradas!$D$47*AZ110/Constantes!$F$34</f>
        <v>0</v>
      </c>
      <c r="BB110" s="116">
        <f>AV110*Escenarios!$F$10/Escenarios!$F$9</f>
        <v>0</v>
      </c>
      <c r="BC110" s="116">
        <f>BA110*Escenarios!$F$10/Escenarios!$F$9</f>
        <v>0</v>
      </c>
      <c r="BD110" s="116">
        <f>Observaciones!$I109</f>
        <v>0</v>
      </c>
      <c r="BE110" s="116">
        <f>MAX(0,Constantes!$F$29/((BJ109+BB110+BC110+BD110+Observaciones!$F109)^2)+Entradas!$F$17)</f>
        <v>2.410974526793864</v>
      </c>
      <c r="BF110" s="145">
        <f>IF(ETo!$D109&gt;0,ETo!$I109*((1-Entradas!$F$21)*ETo!$K109+ETo!$L109),0)</f>
        <v>1.6195947805339961</v>
      </c>
      <c r="BG110" s="116">
        <f>MIN(BF110*1,0.8*(BJ109+BB110+BC110+BD110+Observaciones!$F109-BE110-Constantes!$F$28))</f>
        <v>1.6195947805339961</v>
      </c>
      <c r="BH110" s="116">
        <f>Observaciones!$J109</f>
        <v>0</v>
      </c>
      <c r="BI110" s="116">
        <f>MAX(0,BJ109+BB110+BC110+BD110+Observaciones!$F109-BE110-BG110-BH110-Constantes!$F$26)</f>
        <v>0</v>
      </c>
      <c r="BJ110" s="116">
        <f>BJ109+BB110+BC110+BD110+Observaciones!$F109-BE110-BG110-BH110-BI110</f>
        <v>127.99238748930067</v>
      </c>
      <c r="BK110" s="116">
        <f>(Escenarios!$F$10*AU110+Escenarios!$F$9*BG110)/(Escenarios!$F$11)</f>
        <v>1.1621340023285258</v>
      </c>
      <c r="BL110" s="116">
        <f>(Escenarios!$F$9*BI110)/(Escenarios!$F$11)</f>
        <v>0</v>
      </c>
      <c r="BM110" s="116">
        <f>(Escenarios!$F$10*AW110+Escenarios!$F$9*BE110)/(Escenarios!$F$11)</f>
        <v>0.48219490535877285</v>
      </c>
      <c r="BN110" s="118">
        <f t="shared" si="12"/>
        <v>212.11802747882817</v>
      </c>
      <c r="BO110" s="118">
        <f>MAX(0,(BN110-Constantes!$D$13)*(1-EXP(-Constantes!$D$23)))</f>
        <v>1.1284653952524457</v>
      </c>
      <c r="BP110" s="118">
        <f>BL110+AY110*Escenarios!$F$10/Escenarios!$F$11+BO110</f>
        <v>1.1489426291501956</v>
      </c>
      <c r="BQ110" s="118">
        <f>0.0526*BL110*Observaciones!$F109^1.218</f>
        <v>0</v>
      </c>
      <c r="BR110" s="118">
        <f>BQ110*Constantes!$F$40</f>
        <v>0</v>
      </c>
      <c r="BS110" s="118">
        <f t="shared" si="13"/>
        <v>0</v>
      </c>
      <c r="BT110" s="15"/>
      <c r="BU110" s="72">
        <v>104</v>
      </c>
      <c r="BV110" s="73">
        <f>0.0526*Observaciones!$F109^2.218</f>
        <v>0</v>
      </c>
      <c r="BW110" s="73">
        <f>IF(Observaciones!$F109&gt;0.05*$CA$7,((Observaciones!$F109-0.05*$CA$7)^2)/(Observaciones!$F109+0.95*$CA$7),0)</f>
        <v>0</v>
      </c>
      <c r="BX110" s="73">
        <f>0.0526*BW110*Observaciones!$F109^1.218</f>
        <v>0</v>
      </c>
      <c r="BY110" s="27"/>
      <c r="BZ110" s="27"/>
      <c r="CA110" s="101"/>
      <c r="CB110" s="36"/>
    </row>
    <row r="111" spans="2:80" s="2" customFormat="1" ht="14.5" x14ac:dyDescent="0.35">
      <c r="B111" s="35"/>
      <c r="C111" s="72">
        <v>105</v>
      </c>
      <c r="D111" s="145">
        <f>ETo!$I110*((1-Constantes!$D$19)*ETo!$K110+ETo!$L110)</f>
        <v>1.593850600380126</v>
      </c>
      <c r="E111" s="73">
        <f>MIN(D111*Constantes!$D$17,0.8*(H110+Observaciones!$F110-F111-G111-Constantes!$D$14))</f>
        <v>0.99384971614305462</v>
      </c>
      <c r="F111" s="73">
        <f>IF(Observaciones!$F110&gt;0.05*Constantes!$D$18,((Observaciones!$F110-0.05*Constantes!$D$18)^2)/(Observaciones!$F110+0.95*Constantes!$D$18),0)</f>
        <v>0</v>
      </c>
      <c r="G111" s="73">
        <f>MAX(0,H110+Observaciones!$F110-F111-Constantes!$D$13)</f>
        <v>0</v>
      </c>
      <c r="H111" s="73">
        <f>H110+Observaciones!$F110-F111-E111-G111-I110</f>
        <v>26.874087887399188</v>
      </c>
      <c r="I111" s="73">
        <f>MAX(0,(H111-Constantes!$D$14)*(1-EXP(-Constantes!$D$22)))</f>
        <v>8.5920023679397911E-3</v>
      </c>
      <c r="J111" s="73">
        <f t="shared" si="7"/>
        <v>206.74219279702646</v>
      </c>
      <c r="K111" s="73">
        <f>MAX(0,(J111-Constantes!$D$13)*(1-EXP(-Constantes!$D$23)))</f>
        <v>1.0913317926581598</v>
      </c>
      <c r="L111" s="73">
        <f t="shared" si="8"/>
        <v>1.0999237950260996</v>
      </c>
      <c r="M111" s="73">
        <f>0.0526*F111*Observaciones!$F110^1.218</f>
        <v>0</v>
      </c>
      <c r="N111" s="73">
        <f>M111*Constantes!$D$40</f>
        <v>0</v>
      </c>
      <c r="O111" s="73">
        <f t="shared" si="9"/>
        <v>0</v>
      </c>
      <c r="P111" s="15"/>
      <c r="Q111" s="117">
        <v>105</v>
      </c>
      <c r="R111" s="145">
        <f>ETo!$I110*((1-Constantes!$E$19)*ETo!$K110+ETo!$L110)</f>
        <v>1.5957414668186287</v>
      </c>
      <c r="S111" s="118">
        <f>MIN(R111*Constantes!$E$17,0.8*(V110+Observaciones!$F110-T111-U111-Constantes!$D$14))</f>
        <v>1.0008500676347516</v>
      </c>
      <c r="T111" s="118">
        <f>IF(Observaciones!$F110&gt;0.05*Constantes!$E$18,((Observaciones!$F110-0.05*Constantes!$E$18)^2)/(Observaciones!$F110+0.95*Constantes!$E$18),0)</f>
        <v>0</v>
      </c>
      <c r="U111" s="118">
        <f>MAX(0,V110+Observaciones!$F110-T111-Constantes!$D$13)</f>
        <v>0</v>
      </c>
      <c r="V111" s="118">
        <f>V110+Observaciones!$F110-T111-S111-U111-W110</f>
        <v>26.722063602386129</v>
      </c>
      <c r="W111" s="118">
        <f>MAX(0,(V111-Constantes!$D$14)*(1-EXP(-Constantes!$D$22)))</f>
        <v>6.49903911197922E-3</v>
      </c>
      <c r="X111" s="116">
        <f>X110+(Entradas!$E$23*U111-Y110)/(800*Entradas!$D$46)</f>
        <v>0</v>
      </c>
      <c r="Y111" s="116">
        <f>8000*Entradas!$D$47*X111/Constantes!$E$34</f>
        <v>0</v>
      </c>
      <c r="Z111" s="116">
        <f>T111*Escenarios!$E$10/Escenarios!$E$9</f>
        <v>0</v>
      </c>
      <c r="AA111" s="116">
        <f>Y111*Escenarios!$E$10/Escenarios!$E$9</f>
        <v>0</v>
      </c>
      <c r="AB111" s="116">
        <f>Observaciones!$I110</f>
        <v>0</v>
      </c>
      <c r="AC111" s="116">
        <f>MAX(0,Constantes!$E$29/((AH110+Z111+AA111+AB111+Observaciones!$F110)^2)+Entradas!$E$17)</f>
        <v>2.8071937089310839</v>
      </c>
      <c r="AD111" s="145">
        <f>IF(ETo!$D110&gt;0,ETo!$I110*((1-Entradas!$E$21)*ETo!$K110+ETo!$L110),0)</f>
        <v>1.5201068092785106</v>
      </c>
      <c r="AE111" s="116">
        <f>MIN(AD111*1,0.8*(AH110+Z111+AA111+AB111+Observaciones!$F110-AC111-Constantes!$E$28))</f>
        <v>1.5201068092785106</v>
      </c>
      <c r="AF111" s="116">
        <f>Observaciones!$J110</f>
        <v>0</v>
      </c>
      <c r="AG111" s="116">
        <f>MAX(0,AH110+Z111+AA111+AB111+Observaciones!$F110-AC111-AE111-AF111-Constantes!$E$26)</f>
        <v>0</v>
      </c>
      <c r="AH111" s="116">
        <f>AH110+Z111+AA111+AB111+Observaciones!$F110-AC111-AE111-AF111-AG111</f>
        <v>226.43023563337471</v>
      </c>
      <c r="AI111" s="116">
        <f>(Escenarios!$E$10*S111+Escenarios!$E$9*AE111)/(Escenarios!$E$11)</f>
        <v>1.0527757417991275</v>
      </c>
      <c r="AJ111" s="116">
        <f>(Escenarios!$E$9*AG111)/(Escenarios!$E$11)</f>
        <v>0</v>
      </c>
      <c r="AK111" s="116">
        <f>(Escenarios!$E$10*U111+Escenarios!$E$9*AC111)/(Escenarios!$E$11)</f>
        <v>0.28071937089310839</v>
      </c>
      <c r="AL111" s="118">
        <f t="shared" si="10"/>
        <v>210.57757549070638</v>
      </c>
      <c r="AM111" s="118">
        <f>MAX(0,(AL111-Constantes!$D$13)*(1-EXP(-Constantes!$D$23)))</f>
        <v>1.1178247161154673</v>
      </c>
      <c r="AN111" s="118">
        <f>AJ111+W111*Escenarios!$E$10/Escenarios!$E$11+AM111</f>
        <v>1.1236738513162485</v>
      </c>
      <c r="AO111" s="118">
        <f>0.0526*AJ111*Observaciones!$F110^1.218</f>
        <v>0</v>
      </c>
      <c r="AP111" s="118">
        <f>AO111*Constantes!$E$40</f>
        <v>0</v>
      </c>
      <c r="AQ111" s="118">
        <f t="shared" si="11"/>
        <v>0</v>
      </c>
      <c r="AR111" s="15"/>
      <c r="AS111" s="72">
        <v>105</v>
      </c>
      <c r="AT111" s="145">
        <f>ETo!$I110*((1-Constantes!$F$19)*ETo!$K110+ETo!$L110)</f>
        <v>1.5910143007223712</v>
      </c>
      <c r="AU111" s="118">
        <f>MIN(AT111*Constantes!$F$17,0.8*(AX110+Observaciones!$F110-AV111-AW111-Constantes!$D$14))</f>
        <v>0.98343829171849539</v>
      </c>
      <c r="AV111" s="118">
        <f>IF(Observaciones!$F110&gt;0.05*Constantes!$F$18,((Observaciones!$F110-0.05*Constantes!$F$18)^2)/(Observaciones!$F110+0.95*Constantes!$F$18),0)</f>
        <v>0</v>
      </c>
      <c r="AW111" s="118">
        <f>MAX(0,AX110+Observaciones!$F110-AV111-Constantes!$D$13)</f>
        <v>0</v>
      </c>
      <c r="AX111" s="118">
        <f>AX110+Observaciones!$F110-AV111-AU111-AW111-AY110</f>
        <v>27.100193244498946</v>
      </c>
      <c r="AY111" s="118">
        <f>MAX(0,(AX111-Constantes!$D$14)*(1-EXP(-Constantes!$D$22)))</f>
        <v>1.1704861634766705E-2</v>
      </c>
      <c r="AZ111" s="116">
        <f>AZ110+(Entradas!$F$23*AW111-BA110)/(800*Entradas!$D$46)</f>
        <v>0</v>
      </c>
      <c r="BA111" s="116">
        <f>8000*Entradas!$D$47*AZ111/Constantes!$F$34</f>
        <v>0</v>
      </c>
      <c r="BB111" s="116">
        <f>AV111*Escenarios!$F$10/Escenarios!$F$9</f>
        <v>0</v>
      </c>
      <c r="BC111" s="116">
        <f>BA111*Escenarios!$F$10/Escenarios!$F$9</f>
        <v>0</v>
      </c>
      <c r="BD111" s="116">
        <f>Observaciones!$I110</f>
        <v>0</v>
      </c>
      <c r="BE111" s="116">
        <f>MAX(0,Constantes!$F$29/((BJ110+BB111+BC111+BD111+Observaciones!$F110)^2)+Entradas!$F$17)</f>
        <v>2.3732927677946285</v>
      </c>
      <c r="BF111" s="145">
        <f>IF(ETo!$D110&gt;0,ETo!$I110*((1-Entradas!$F$21)*ETo!$K110+ETo!$L110),0)</f>
        <v>1.5201068092785106</v>
      </c>
      <c r="BG111" s="116">
        <f>MIN(BF111*1,0.8*(BJ110+BB111+BC111+BD111+Observaciones!$F110-BE111-Constantes!$F$28))</f>
        <v>1.5201068092785106</v>
      </c>
      <c r="BH111" s="116">
        <f>Observaciones!$J110</f>
        <v>0</v>
      </c>
      <c r="BI111" s="116">
        <f>MAX(0,BJ110+BB111+BC111+BD111+Observaciones!$F110-BE111-BG111-BH111-Constantes!$F$26)</f>
        <v>0</v>
      </c>
      <c r="BJ111" s="116">
        <f>BJ110+BB111+BC111+BD111+Observaciones!$F110-BE111-BG111-BH111-BI111</f>
        <v>124.09898791222753</v>
      </c>
      <c r="BK111" s="116">
        <f>(Escenarios!$F$10*AU111+Escenarios!$F$9*BG111)/(Escenarios!$F$11)</f>
        <v>1.0907719952304984</v>
      </c>
      <c r="BL111" s="116">
        <f>(Escenarios!$F$9*BI111)/(Escenarios!$F$11)</f>
        <v>0</v>
      </c>
      <c r="BM111" s="116">
        <f>(Escenarios!$F$10*AW111+Escenarios!$F$9*BE111)/(Escenarios!$F$11)</f>
        <v>0.47465855355892572</v>
      </c>
      <c r="BN111" s="118">
        <f t="shared" si="12"/>
        <v>211.46422063713464</v>
      </c>
      <c r="BO111" s="118">
        <f>MAX(0,(BN111-Constantes!$D$13)*(1-EXP(-Constantes!$D$23)))</f>
        <v>1.1239492215101505</v>
      </c>
      <c r="BP111" s="118">
        <f>BL111+AY111*Escenarios!$F$10/Escenarios!$F$11+BO111</f>
        <v>1.1333131108179639</v>
      </c>
      <c r="BQ111" s="118">
        <f>0.0526*BL111*Observaciones!$F110^1.218</f>
        <v>0</v>
      </c>
      <c r="BR111" s="118">
        <f>BQ111*Constantes!$F$40</f>
        <v>0</v>
      </c>
      <c r="BS111" s="118">
        <f t="shared" si="13"/>
        <v>0</v>
      </c>
      <c r="BT111" s="15"/>
      <c r="BU111" s="72">
        <v>105</v>
      </c>
      <c r="BV111" s="73">
        <f>0.0526*Observaciones!$F110^2.218</f>
        <v>0</v>
      </c>
      <c r="BW111" s="73">
        <f>IF(Observaciones!$F110&gt;0.05*$CA$7,((Observaciones!$F110-0.05*$CA$7)^2)/(Observaciones!$F110+0.95*$CA$7),0)</f>
        <v>0</v>
      </c>
      <c r="BX111" s="73">
        <f>0.0526*BW111*Observaciones!$F110^1.218</f>
        <v>0</v>
      </c>
      <c r="BY111" s="27"/>
      <c r="BZ111" s="27"/>
      <c r="CA111" s="101"/>
      <c r="CB111" s="36"/>
    </row>
    <row r="112" spans="2:80" s="2" customFormat="1" ht="14.5" x14ac:dyDescent="0.35">
      <c r="B112" s="35"/>
      <c r="C112" s="72">
        <v>106</v>
      </c>
      <c r="D112" s="145">
        <f>ETo!$I111*((1-Constantes!$D$19)*ETo!$K111+ETo!$L111)</f>
        <v>1.615168993355838</v>
      </c>
      <c r="E112" s="73">
        <f>MIN(D112*Constantes!$D$17,0.8*(H111+Observaciones!$F111-F112-G112-Constantes!$D$14))</f>
        <v>0.49927030991935056</v>
      </c>
      <c r="F112" s="73">
        <f>IF(Observaciones!$F111&gt;0.05*Constantes!$D$18,((Observaciones!$F111-0.05*Constantes!$D$18)^2)/(Observaciones!$F111+0.95*Constantes!$D$18),0)</f>
        <v>0</v>
      </c>
      <c r="G112" s="73">
        <f>MAX(0,H111+Observaciones!$F111-F112-Constantes!$D$13)</f>
        <v>0</v>
      </c>
      <c r="H112" s="73">
        <f>H111+Observaciones!$F111-F112-E112-G112-I111</f>
        <v>26.366225575111898</v>
      </c>
      <c r="I112" s="73">
        <f>MAX(0,(H112-Constantes!$D$14)*(1-EXP(-Constantes!$D$22)))</f>
        <v>1.6001118379947714E-3</v>
      </c>
      <c r="J112" s="73">
        <f t="shared" si="7"/>
        <v>205.65086100436829</v>
      </c>
      <c r="K112" s="73">
        <f>MAX(0,(J112-Constantes!$D$13)*(1-EXP(-Constantes!$D$23)))</f>
        <v>1.0837934133206657</v>
      </c>
      <c r="L112" s="73">
        <f t="shared" si="8"/>
        <v>1.0853935251586604</v>
      </c>
      <c r="M112" s="73">
        <f>0.0526*F112*Observaciones!$F111^1.218</f>
        <v>0</v>
      </c>
      <c r="N112" s="73">
        <f>M112*Constantes!$D$40</f>
        <v>0</v>
      </c>
      <c r="O112" s="73">
        <f t="shared" si="9"/>
        <v>0</v>
      </c>
      <c r="P112" s="15"/>
      <c r="Q112" s="117">
        <v>106</v>
      </c>
      <c r="R112" s="145">
        <f>ETo!$I111*((1-Constantes!$E$19)*ETo!$K111+ETo!$L111)</f>
        <v>1.6170896592427884</v>
      </c>
      <c r="S112" s="118">
        <f>MIN(R112*Constantes!$E$17,0.8*(V111+Observaciones!$F111-T112-U112-Constantes!$D$14))</f>
        <v>0.37765088190890311</v>
      </c>
      <c r="T112" s="118">
        <f>IF(Observaciones!$F111&gt;0.05*Constantes!$E$18,((Observaciones!$F111-0.05*Constantes!$E$18)^2)/(Observaciones!$F111+0.95*Constantes!$E$18),0)</f>
        <v>0</v>
      </c>
      <c r="U112" s="118">
        <f>MAX(0,V111+Observaciones!$F111-T112-Constantes!$D$13)</f>
        <v>0</v>
      </c>
      <c r="V112" s="118">
        <f>V111+Observaciones!$F111-T112-S112-U112-W111</f>
        <v>26.337913681365247</v>
      </c>
      <c r="W112" s="118">
        <f>MAX(0,(V112-Constantes!$D$14)*(1-EXP(-Constantes!$D$22)))</f>
        <v>1.2103336304320192E-3</v>
      </c>
      <c r="X112" s="116">
        <f>X111+(Entradas!$E$23*U112-Y111)/(800*Entradas!$D$46)</f>
        <v>0</v>
      </c>
      <c r="Y112" s="116">
        <f>8000*Entradas!$D$47*X112/Constantes!$E$34</f>
        <v>0</v>
      </c>
      <c r="Z112" s="116">
        <f>T112*Escenarios!$E$10/Escenarios!$E$9</f>
        <v>0</v>
      </c>
      <c r="AA112" s="116">
        <f>Y112*Escenarios!$E$10/Escenarios!$E$9</f>
        <v>0</v>
      </c>
      <c r="AB112" s="116">
        <f>Observaciones!$I111</f>
        <v>0</v>
      </c>
      <c r="AC112" s="116">
        <f>MAX(0,Constantes!$E$29/((AH111+Z112+AA112+AB112+Observaciones!$F111)^2)+Entradas!$E$17)</f>
        <v>2.7997538615600379</v>
      </c>
      <c r="AD112" s="145">
        <f>IF(ETo!$D111&gt;0,ETo!$I111*((1-Entradas!$E$21)*ETo!$K111+ETo!$L111),0)</f>
        <v>1.540263023764779</v>
      </c>
      <c r="AE112" s="116">
        <f>MIN(AD112*1,0.8*(AH111+Z112+AA112+AB112+Observaciones!$F111-AC112-Constantes!$E$28))</f>
        <v>1.540263023764779</v>
      </c>
      <c r="AF112" s="116">
        <f>Observaciones!$J111</f>
        <v>0</v>
      </c>
      <c r="AG112" s="116">
        <f>MAX(0,AH111+Z112+AA112+AB112+Observaciones!$F111-AC112-AE112-AF112-Constantes!$E$26)</f>
        <v>0</v>
      </c>
      <c r="AH112" s="116">
        <f>AH111+Z112+AA112+AB112+Observaciones!$F111-AC112-AE112-AF112-AG112</f>
        <v>222.09021874804989</v>
      </c>
      <c r="AI112" s="116">
        <f>(Escenarios!$E$10*S112+Escenarios!$E$9*AE112)/(Escenarios!$E$11)</f>
        <v>0.49391209609449072</v>
      </c>
      <c r="AJ112" s="116">
        <f>(Escenarios!$E$9*AG112)/(Escenarios!$E$11)</f>
        <v>0</v>
      </c>
      <c r="AK112" s="116">
        <f>(Escenarios!$E$10*U112+Escenarios!$E$9*AC112)/(Escenarios!$E$11)</f>
        <v>0.27997538615600381</v>
      </c>
      <c r="AL112" s="118">
        <f t="shared" si="10"/>
        <v>209.7397261607469</v>
      </c>
      <c r="AM112" s="118">
        <f>MAX(0,(AL112-Constantes!$D$13)*(1-EXP(-Constantes!$D$23)))</f>
        <v>1.1120372680456958</v>
      </c>
      <c r="AN112" s="118">
        <f>AJ112+W112*Escenarios!$E$10/Escenarios!$E$11+AM112</f>
        <v>1.1131265683130847</v>
      </c>
      <c r="AO112" s="118">
        <f>0.0526*AJ112*Observaciones!$F111^1.218</f>
        <v>0</v>
      </c>
      <c r="AP112" s="118">
        <f>AO112*Constantes!$E$40</f>
        <v>0</v>
      </c>
      <c r="AQ112" s="118">
        <f t="shared" si="11"/>
        <v>0</v>
      </c>
      <c r="AR112" s="15"/>
      <c r="AS112" s="72">
        <v>106</v>
      </c>
      <c r="AT112" s="145">
        <f>ETo!$I111*((1-Constantes!$F$19)*ETo!$K111+ETo!$L111)</f>
        <v>1.6122879945254123</v>
      </c>
      <c r="AU112" s="118">
        <f>MIN(AT112*Constantes!$F$17,0.8*(AX111+Observaciones!$F111-AV112-AW112-Constantes!$D$14))</f>
        <v>0.68015459559915714</v>
      </c>
      <c r="AV112" s="118">
        <f>IF(Observaciones!$F111&gt;0.05*Constantes!$F$18,((Observaciones!$F111-0.05*Constantes!$F$18)^2)/(Observaciones!$F111+0.95*Constantes!$F$18),0)</f>
        <v>0</v>
      </c>
      <c r="AW112" s="118">
        <f>MAX(0,AX111+Observaciones!$F111-AV112-Constantes!$D$13)</f>
        <v>0</v>
      </c>
      <c r="AX112" s="118">
        <f>AX111+Observaciones!$F111-AV112-AU112-AW112-AY111</f>
        <v>26.408333787265025</v>
      </c>
      <c r="AY112" s="118">
        <f>MAX(0,(AX112-Constantes!$D$14)*(1-EXP(-Constantes!$D$22)))</f>
        <v>2.1798280379632046E-3</v>
      </c>
      <c r="AZ112" s="116">
        <f>AZ111+(Entradas!$F$23*AW112-BA111)/(800*Entradas!$D$46)</f>
        <v>0</v>
      </c>
      <c r="BA112" s="116">
        <f>8000*Entradas!$D$47*AZ112/Constantes!$F$34</f>
        <v>0</v>
      </c>
      <c r="BB112" s="116">
        <f>AV112*Escenarios!$F$10/Escenarios!$F$9</f>
        <v>0</v>
      </c>
      <c r="BC112" s="116">
        <f>BA112*Escenarios!$F$10/Escenarios!$F$9</f>
        <v>0</v>
      </c>
      <c r="BD112" s="116">
        <f>Observaciones!$I111</f>
        <v>0</v>
      </c>
      <c r="BE112" s="116">
        <f>MAX(0,Constantes!$F$29/((BJ111+BB112+BC112+BD112+Observaciones!$F111)^2)+Entradas!$F$17)</f>
        <v>2.3333521119090461</v>
      </c>
      <c r="BF112" s="145">
        <f>IF(ETo!$D111&gt;0,ETo!$I111*((1-Entradas!$F$21)*ETo!$K111+ETo!$L111),0)</f>
        <v>1.540263023764779</v>
      </c>
      <c r="BG112" s="116">
        <f>MIN(BF112*1,0.8*(BJ111+BB112+BC112+BD112+Observaciones!$F111-BE112-Constantes!$F$28))</f>
        <v>1.540263023764779</v>
      </c>
      <c r="BH112" s="116">
        <f>Observaciones!$J111</f>
        <v>0</v>
      </c>
      <c r="BI112" s="116">
        <f>MAX(0,BJ111+BB112+BC112+BD112+Observaciones!$F111-BE112-BG112-BH112-Constantes!$F$26)</f>
        <v>0</v>
      </c>
      <c r="BJ112" s="116">
        <f>BJ111+BB112+BC112+BD112+Observaciones!$F111-BE112-BG112-BH112-BI112</f>
        <v>120.2253727765537</v>
      </c>
      <c r="BK112" s="116">
        <f>(Escenarios!$F$10*AU112+Escenarios!$F$9*BG112)/(Escenarios!$F$11)</f>
        <v>0.85217628123228151</v>
      </c>
      <c r="BL112" s="116">
        <f>(Escenarios!$F$9*BI112)/(Escenarios!$F$11)</f>
        <v>0</v>
      </c>
      <c r="BM112" s="116">
        <f>(Escenarios!$F$10*AW112+Escenarios!$F$9*BE112)/(Escenarios!$F$11)</f>
        <v>0.46667042238180928</v>
      </c>
      <c r="BN112" s="118">
        <f t="shared" si="12"/>
        <v>210.80694183800631</v>
      </c>
      <c r="BO112" s="118">
        <f>MAX(0,(BN112-Constantes!$D$13)*(1-EXP(-Constantes!$D$23)))</f>
        <v>1.119409065206032</v>
      </c>
      <c r="BP112" s="118">
        <f>BL112+AY112*Escenarios!$F$10/Escenarios!$F$11+BO112</f>
        <v>1.1211529276364025</v>
      </c>
      <c r="BQ112" s="118">
        <f>0.0526*BL112*Observaciones!$F111^1.218</f>
        <v>0</v>
      </c>
      <c r="BR112" s="118">
        <f>BQ112*Constantes!$F$40</f>
        <v>0</v>
      </c>
      <c r="BS112" s="118">
        <f t="shared" si="13"/>
        <v>0</v>
      </c>
      <c r="BT112" s="15"/>
      <c r="BU112" s="72">
        <v>106</v>
      </c>
      <c r="BV112" s="73">
        <f>0.0526*Observaciones!$F111^2.218</f>
        <v>0</v>
      </c>
      <c r="BW112" s="73">
        <f>IF(Observaciones!$F111&gt;0.05*$CA$7,((Observaciones!$F111-0.05*$CA$7)^2)/(Observaciones!$F111+0.95*$CA$7),0)</f>
        <v>0</v>
      </c>
      <c r="BX112" s="73">
        <f>0.0526*BW112*Observaciones!$F111^1.218</f>
        <v>0</v>
      </c>
      <c r="BY112" s="27"/>
      <c r="BZ112" s="27"/>
      <c r="CA112" s="101"/>
      <c r="CB112" s="36"/>
    </row>
    <row r="113" spans="2:80" s="2" customFormat="1" ht="14.5" x14ac:dyDescent="0.35">
      <c r="B113" s="35"/>
      <c r="C113" s="72">
        <v>107</v>
      </c>
      <c r="D113" s="145">
        <f>ETo!$I112*((1-Constantes!$D$19)*ETo!$K112+ETo!$L112)</f>
        <v>1.58920684385639</v>
      </c>
      <c r="E113" s="73">
        <f>MIN(D113*Constantes!$D$17,0.8*(H112+Observaciones!$F112-F113-G113-Constantes!$D$14))</f>
        <v>9.2980460089518158E-2</v>
      </c>
      <c r="F113" s="73">
        <f>IF(Observaciones!$F112&gt;0.05*Constantes!$D$18,((Observaciones!$F112-0.05*Constantes!$D$18)^2)/(Observaciones!$F112+0.95*Constantes!$D$18),0)</f>
        <v>0</v>
      </c>
      <c r="G113" s="73">
        <f>MAX(0,H112+Observaciones!$F112-F113-Constantes!$D$13)</f>
        <v>0</v>
      </c>
      <c r="H113" s="73">
        <f>H112+Observaciones!$F112-F113-E113-G113-I112</f>
        <v>26.271645003184386</v>
      </c>
      <c r="I113" s="73">
        <f>MAX(0,(H113-Constantes!$D$14)*(1-EXP(-Constantes!$D$22)))</f>
        <v>2.9799315508161707E-4</v>
      </c>
      <c r="J113" s="73">
        <f t="shared" si="7"/>
        <v>204.56706759104762</v>
      </c>
      <c r="K113" s="73">
        <f>MAX(0,(J113-Constantes!$D$13)*(1-EXP(-Constantes!$D$23)))</f>
        <v>1.0763071053728428</v>
      </c>
      <c r="L113" s="73">
        <f t="shared" si="8"/>
        <v>1.0766050985279245</v>
      </c>
      <c r="M113" s="73">
        <f>0.0526*F113*Observaciones!$F112^1.218</f>
        <v>0</v>
      </c>
      <c r="N113" s="73">
        <f>M113*Constantes!$D$40</f>
        <v>0</v>
      </c>
      <c r="O113" s="73">
        <f t="shared" si="9"/>
        <v>0</v>
      </c>
      <c r="P113" s="15"/>
      <c r="Q113" s="117">
        <v>107</v>
      </c>
      <c r="R113" s="145">
        <f>ETo!$I112*((1-Constantes!$E$19)*ETo!$K112+ETo!$L112)</f>
        <v>1.5910994081573298</v>
      </c>
      <c r="S113" s="118">
        <f>MIN(R113*Constantes!$E$17,0.8*(V112+Observaciones!$F112-T113-U113-Constantes!$D$14))</f>
        <v>7.0330945092197797E-2</v>
      </c>
      <c r="T113" s="118">
        <f>IF(Observaciones!$F112&gt;0.05*Constantes!$E$18,((Observaciones!$F112-0.05*Constantes!$E$18)^2)/(Observaciones!$F112+0.95*Constantes!$E$18),0)</f>
        <v>0</v>
      </c>
      <c r="U113" s="118">
        <f>MAX(0,V112+Observaciones!$F112-T113-Constantes!$D$13)</f>
        <v>0</v>
      </c>
      <c r="V113" s="118">
        <f>V112+Observaciones!$F112-T113-S113-U113-W112</f>
        <v>26.266372402642617</v>
      </c>
      <c r="W113" s="118">
        <f>MAX(0,(V113-Constantes!$D$14)*(1-EXP(-Constantes!$D$22)))</f>
        <v>2.2540370533460992E-4</v>
      </c>
      <c r="X113" s="116">
        <f>X112+(Entradas!$E$23*U113-Y112)/(800*Entradas!$D$46)</f>
        <v>0</v>
      </c>
      <c r="Y113" s="116">
        <f>8000*Entradas!$D$47*X113/Constantes!$E$34</f>
        <v>0</v>
      </c>
      <c r="Z113" s="116">
        <f>T113*Escenarios!$E$10/Escenarios!$E$9</f>
        <v>0</v>
      </c>
      <c r="AA113" s="116">
        <f>Y113*Escenarios!$E$10/Escenarios!$E$9</f>
        <v>0</v>
      </c>
      <c r="AB113" s="116">
        <f>Observaciones!$I112</f>
        <v>0</v>
      </c>
      <c r="AC113" s="116">
        <f>MAX(0,Constantes!$E$29/((AH112+Z113+AA113+AB113+Observaciones!$F112)^2)+Entradas!$E$17)</f>
        <v>2.7918510985430545</v>
      </c>
      <c r="AD113" s="145">
        <f>IF(ETo!$D112&gt;0,ETo!$I112*((1-Entradas!$E$21)*ETo!$K112+ETo!$L112),0)</f>
        <v>1.5153968361197243</v>
      </c>
      <c r="AE113" s="116">
        <f>MIN(AD113*1,0.8*(AH112+Z113+AA113+AB113+Observaciones!$F112-AC113-Constantes!$E$28))</f>
        <v>1.5153968361197243</v>
      </c>
      <c r="AF113" s="116">
        <f>Observaciones!$J112</f>
        <v>0</v>
      </c>
      <c r="AG113" s="116">
        <f>MAX(0,AH112+Z113+AA113+AB113+Observaciones!$F112-AC113-AE113-AF113-Constantes!$E$26)</f>
        <v>0</v>
      </c>
      <c r="AH113" s="116">
        <f>AH112+Z113+AA113+AB113+Observaciones!$F112-AC113-AE113-AF113-AG113</f>
        <v>217.78297081338712</v>
      </c>
      <c r="AI113" s="116">
        <f>(Escenarios!$E$10*S113+Escenarios!$E$9*AE113)/(Escenarios!$E$11)</f>
        <v>0.21483753419495044</v>
      </c>
      <c r="AJ113" s="116">
        <f>(Escenarios!$E$9*AG113)/(Escenarios!$E$11)</f>
        <v>0</v>
      </c>
      <c r="AK113" s="116">
        <f>(Escenarios!$E$10*U113+Escenarios!$E$9*AC113)/(Escenarios!$E$11)</f>
        <v>0.27918510985430545</v>
      </c>
      <c r="AL113" s="118">
        <f t="shared" si="10"/>
        <v>208.9068740025555</v>
      </c>
      <c r="AM113" s="118">
        <f>MAX(0,(AL113-Constantes!$D$13)*(1-EXP(-Constantes!$D$23)))</f>
        <v>1.1062843379627143</v>
      </c>
      <c r="AN113" s="118">
        <f>AJ113+W113*Escenarios!$E$10/Escenarios!$E$11+AM113</f>
        <v>1.1064872012975155</v>
      </c>
      <c r="AO113" s="118">
        <f>0.0526*AJ113*Observaciones!$F112^1.218</f>
        <v>0</v>
      </c>
      <c r="AP113" s="118">
        <f>AO113*Constantes!$E$40</f>
        <v>0</v>
      </c>
      <c r="AQ113" s="118">
        <f t="shared" si="11"/>
        <v>0</v>
      </c>
      <c r="AR113" s="15"/>
      <c r="AS113" s="72">
        <v>107</v>
      </c>
      <c r="AT113" s="145">
        <f>ETo!$I112*((1-Constantes!$F$19)*ETo!$K112+ETo!$L112)</f>
        <v>1.5863679974049791</v>
      </c>
      <c r="AU113" s="118">
        <f>MIN(AT113*Constantes!$F$17,0.8*(AX112+Observaciones!$F112-AV113-AW113-Constantes!$D$14))</f>
        <v>0.12666702981202035</v>
      </c>
      <c r="AV113" s="118">
        <f>IF(Observaciones!$F112&gt;0.05*Constantes!$F$18,((Observaciones!$F112-0.05*Constantes!$F$18)^2)/(Observaciones!$F112+0.95*Constantes!$F$18),0)</f>
        <v>0</v>
      </c>
      <c r="AW113" s="118">
        <f>MAX(0,AX112+Observaciones!$F112-AV113-Constantes!$D$13)</f>
        <v>0</v>
      </c>
      <c r="AX113" s="118">
        <f>AX112+Observaciones!$F112-AV113-AU113-AW113-AY112</f>
        <v>26.279486929415043</v>
      </c>
      <c r="AY113" s="118">
        <f>MAX(0,(AX113-Constantes!$D$14)*(1-EXP(-Constantes!$D$22)))</f>
        <v>4.0595527084035654E-4</v>
      </c>
      <c r="AZ113" s="116">
        <f>AZ112+(Entradas!$F$23*AW113-BA112)/(800*Entradas!$D$46)</f>
        <v>0</v>
      </c>
      <c r="BA113" s="116">
        <f>8000*Entradas!$D$47*AZ113/Constantes!$F$34</f>
        <v>0</v>
      </c>
      <c r="BB113" s="116">
        <f>AV113*Escenarios!$F$10/Escenarios!$F$9</f>
        <v>0</v>
      </c>
      <c r="BC113" s="116">
        <f>BA113*Escenarios!$F$10/Escenarios!$F$9</f>
        <v>0</v>
      </c>
      <c r="BD113" s="116">
        <f>Observaciones!$I112</f>
        <v>0</v>
      </c>
      <c r="BE113" s="116">
        <f>MAX(0,Constantes!$F$29/((BJ112+BB113+BC113+BD113+Observaciones!$F112)^2)+Entradas!$F$17)</f>
        <v>2.2897017867650957</v>
      </c>
      <c r="BF113" s="145">
        <f>IF(ETo!$D112&gt;0,ETo!$I112*((1-Entradas!$F$21)*ETo!$K112+ETo!$L112),0)</f>
        <v>1.5153968361197243</v>
      </c>
      <c r="BG113" s="116">
        <f>MIN(BF113*1,0.8*(BJ112+BB113+BC113+BD113+Observaciones!$F112-BE113-Constantes!$F$28))</f>
        <v>1.5153968361197243</v>
      </c>
      <c r="BH113" s="116">
        <f>Observaciones!$J112</f>
        <v>0</v>
      </c>
      <c r="BI113" s="116">
        <f>MAX(0,BJ112+BB113+BC113+BD113+Observaciones!$F112-BE113-BG113-BH113-Constantes!$F$26)</f>
        <v>0</v>
      </c>
      <c r="BJ113" s="116">
        <f>BJ112+BB113+BC113+BD113+Observaciones!$F112-BE113-BG113-BH113-BI113</f>
        <v>116.42027415366888</v>
      </c>
      <c r="BK113" s="116">
        <f>(Escenarios!$F$10*AU113+Escenarios!$F$9*BG113)/(Escenarios!$F$11)</f>
        <v>0.40441299107356116</v>
      </c>
      <c r="BL113" s="116">
        <f>(Escenarios!$F$9*BI113)/(Escenarios!$F$11)</f>
        <v>0</v>
      </c>
      <c r="BM113" s="116">
        <f>(Escenarios!$F$10*AW113+Escenarios!$F$9*BE113)/(Escenarios!$F$11)</f>
        <v>0.45794035735301919</v>
      </c>
      <c r="BN113" s="118">
        <f t="shared" si="12"/>
        <v>210.14547313015328</v>
      </c>
      <c r="BO113" s="118">
        <f>MAX(0,(BN113-Constantes!$D$13)*(1-EXP(-Constantes!$D$23)))</f>
        <v>1.1148399670882791</v>
      </c>
      <c r="BP113" s="118">
        <f>BL113+AY113*Escenarios!$F$10/Escenarios!$F$11+BO113</f>
        <v>1.1151647313049515</v>
      </c>
      <c r="BQ113" s="118">
        <f>0.0526*BL113*Observaciones!$F112^1.218</f>
        <v>0</v>
      </c>
      <c r="BR113" s="118">
        <f>BQ113*Constantes!$F$40</f>
        <v>0</v>
      </c>
      <c r="BS113" s="118">
        <f t="shared" si="13"/>
        <v>0</v>
      </c>
      <c r="BT113" s="15"/>
      <c r="BU113" s="72">
        <v>107</v>
      </c>
      <c r="BV113" s="73">
        <f>0.0526*Observaciones!$F112^2.218</f>
        <v>0</v>
      </c>
      <c r="BW113" s="73">
        <f>IF(Observaciones!$F112&gt;0.05*$CA$7,((Observaciones!$F112-0.05*$CA$7)^2)/(Observaciones!$F112+0.95*$CA$7),0)</f>
        <v>0</v>
      </c>
      <c r="BX113" s="73">
        <f>0.0526*BW113*Observaciones!$F112^1.218</f>
        <v>0</v>
      </c>
      <c r="BY113" s="27"/>
      <c r="BZ113" s="27"/>
      <c r="CA113" s="101"/>
      <c r="CB113" s="36"/>
    </row>
    <row r="114" spans="2:80" s="2" customFormat="1" ht="14.5" x14ac:dyDescent="0.35">
      <c r="B114" s="35"/>
      <c r="C114" s="72">
        <v>108</v>
      </c>
      <c r="D114" s="145">
        <f>ETo!$I113*((1-Constantes!$D$19)*ETo!$K113+ETo!$L113)</f>
        <v>1.5507378441420092</v>
      </c>
      <c r="E114" s="73">
        <f>MIN(D114*Constantes!$D$17,0.8*(H113+Observaciones!$F113-F114-G114-Constantes!$D$14))</f>
        <v>1.7316002547508449E-2</v>
      </c>
      <c r="F114" s="73">
        <f>IF(Observaciones!$F113&gt;0.05*Constantes!$D$18,((Observaciones!$F113-0.05*Constantes!$D$18)^2)/(Observaciones!$F113+0.95*Constantes!$D$18),0)</f>
        <v>0</v>
      </c>
      <c r="G114" s="73">
        <f>MAX(0,H113+Observaciones!$F113-F114-Constantes!$D$13)</f>
        <v>0</v>
      </c>
      <c r="H114" s="73">
        <f>H113+Observaciones!$F113-F114-E114-G114-I113</f>
        <v>26.254031007481792</v>
      </c>
      <c r="I114" s="73">
        <f>MAX(0,(H114-Constantes!$D$14)*(1-EXP(-Constantes!$D$22)))</f>
        <v>5.5496071191316146E-5</v>
      </c>
      <c r="J114" s="73">
        <f t="shared" si="7"/>
        <v>203.49076048567477</v>
      </c>
      <c r="K114" s="73">
        <f>MAX(0,(J114-Constantes!$D$13)*(1-EXP(-Constantes!$D$23)))</f>
        <v>1.0688725091313291</v>
      </c>
      <c r="L114" s="73">
        <f t="shared" si="8"/>
        <v>1.0689280052025205</v>
      </c>
      <c r="M114" s="73">
        <f>0.0526*F114*Observaciones!$F113^1.218</f>
        <v>0</v>
      </c>
      <c r="N114" s="73">
        <f>M114*Constantes!$D$40</f>
        <v>0</v>
      </c>
      <c r="O114" s="73">
        <f t="shared" si="9"/>
        <v>0</v>
      </c>
      <c r="P114" s="15"/>
      <c r="Q114" s="117">
        <v>108</v>
      </c>
      <c r="R114" s="145">
        <f>ETo!$I113*((1-Constantes!$E$19)*ETo!$K113+ETo!$L113)</f>
        <v>1.5525865434605666</v>
      </c>
      <c r="S114" s="118">
        <f>MIN(R114*Constantes!$E$17,0.8*(V113+Observaciones!$F113-T114-U114-Constantes!$D$14))</f>
        <v>1.3097922114093309E-2</v>
      </c>
      <c r="T114" s="118">
        <f>IF(Observaciones!$F113&gt;0.05*Constantes!$E$18,((Observaciones!$F113-0.05*Constantes!$E$18)^2)/(Observaciones!$F113+0.95*Constantes!$E$18),0)</f>
        <v>0</v>
      </c>
      <c r="U114" s="118">
        <f>MAX(0,V113+Observaciones!$F113-T114-Constantes!$D$13)</f>
        <v>0</v>
      </c>
      <c r="V114" s="118">
        <f>V113+Observaciones!$F113-T114-S114-U114-W113</f>
        <v>26.253049076823189</v>
      </c>
      <c r="W114" s="118">
        <f>MAX(0,(V114-Constantes!$D$14)*(1-EXP(-Constantes!$D$22)))</f>
        <v>4.1977541647286418E-5</v>
      </c>
      <c r="X114" s="116">
        <f>X113+(Entradas!$E$23*U114-Y113)/(800*Entradas!$D$46)</f>
        <v>0</v>
      </c>
      <c r="Y114" s="116">
        <f>8000*Entradas!$D$47*X114/Constantes!$E$34</f>
        <v>0</v>
      </c>
      <c r="Z114" s="116">
        <f>T114*Escenarios!$E$10/Escenarios!$E$9</f>
        <v>0</v>
      </c>
      <c r="AA114" s="116">
        <f>Y114*Escenarios!$E$10/Escenarios!$E$9</f>
        <v>0</v>
      </c>
      <c r="AB114" s="116">
        <f>Observaciones!$I113</f>
        <v>0</v>
      </c>
      <c r="AC114" s="116">
        <f>MAX(0,Constantes!$E$29/((AH113+Z114+AA114+AB114+Observaciones!$F113)^2)+Entradas!$E$17)</f>
        <v>2.7835362632388039</v>
      </c>
      <c r="AD114" s="145">
        <f>IF(ETo!$D113&gt;0,ETo!$I113*((1-Entradas!$E$21)*ETo!$K113+ETo!$L113),0)</f>
        <v>1.4786385707182674</v>
      </c>
      <c r="AE114" s="116">
        <f>MIN(AD114*1,0.8*(AH113+Z114+AA114+AB114+Observaciones!$F113-AC114-Constantes!$E$28))</f>
        <v>1.4786385707182674</v>
      </c>
      <c r="AF114" s="116">
        <f>Observaciones!$J113</f>
        <v>0</v>
      </c>
      <c r="AG114" s="116">
        <f>MAX(0,AH113+Z114+AA114+AB114+Observaciones!$F113-AC114-AE114-AF114-Constantes!$E$26)</f>
        <v>0</v>
      </c>
      <c r="AH114" s="116">
        <f>AH113+Z114+AA114+AB114+Observaciones!$F113-AC114-AE114-AF114-AG114</f>
        <v>213.52079597943006</v>
      </c>
      <c r="AI114" s="116">
        <f>(Escenarios!$E$10*S114+Escenarios!$E$9*AE114)/(Escenarios!$E$11)</f>
        <v>0.15965198697451072</v>
      </c>
      <c r="AJ114" s="116">
        <f>(Escenarios!$E$9*AG114)/(Escenarios!$E$11)</f>
        <v>0</v>
      </c>
      <c r="AK114" s="116">
        <f>(Escenarios!$E$10*U114+Escenarios!$E$9*AC114)/(Escenarios!$E$11)</f>
        <v>0.27835362632388039</v>
      </c>
      <c r="AL114" s="118">
        <f t="shared" si="10"/>
        <v>208.07894329091667</v>
      </c>
      <c r="AM114" s="118">
        <f>MAX(0,(AL114-Constantes!$D$13)*(1-EXP(-Constantes!$D$23)))</f>
        <v>1.1005654027942509</v>
      </c>
      <c r="AN114" s="118">
        <f>AJ114+W114*Escenarios!$E$10/Escenarios!$E$11+AM114</f>
        <v>1.1006031825817335</v>
      </c>
      <c r="AO114" s="118">
        <f>0.0526*AJ114*Observaciones!$F113^1.218</f>
        <v>0</v>
      </c>
      <c r="AP114" s="118">
        <f>AO114*Constantes!$E$40</f>
        <v>0</v>
      </c>
      <c r="AQ114" s="118">
        <f t="shared" si="11"/>
        <v>0</v>
      </c>
      <c r="AR114" s="15"/>
      <c r="AS114" s="72">
        <v>108</v>
      </c>
      <c r="AT114" s="145">
        <f>ETo!$I113*((1-Constantes!$F$19)*ETo!$K113+ETo!$L113)</f>
        <v>1.5479647951641726</v>
      </c>
      <c r="AU114" s="118">
        <f>MIN(AT114*Constantes!$F$17,0.8*(AX113+Observaciones!$F113-AV114-AW114-Constantes!$D$14))</f>
        <v>2.3589543532034442E-2</v>
      </c>
      <c r="AV114" s="118">
        <f>IF(Observaciones!$F113&gt;0.05*Constantes!$F$18,((Observaciones!$F113-0.05*Constantes!$F$18)^2)/(Observaciones!$F113+0.95*Constantes!$F$18),0)</f>
        <v>0</v>
      </c>
      <c r="AW114" s="118">
        <f>MAX(0,AX113+Observaciones!$F113-AV114-Constantes!$D$13)</f>
        <v>0</v>
      </c>
      <c r="AX114" s="118">
        <f>AX113+Observaciones!$F113-AV114-AU114-AW114-AY113</f>
        <v>26.255491430612171</v>
      </c>
      <c r="AY114" s="118">
        <f>MAX(0,(AX114-Constantes!$D$14)*(1-EXP(-Constantes!$D$22)))</f>
        <v>7.5602147991970768E-5</v>
      </c>
      <c r="AZ114" s="116">
        <f>AZ113+(Entradas!$F$23*AW114-BA113)/(800*Entradas!$D$46)</f>
        <v>0</v>
      </c>
      <c r="BA114" s="116">
        <f>8000*Entradas!$D$47*AZ114/Constantes!$F$34</f>
        <v>0</v>
      </c>
      <c r="BB114" s="116">
        <f>AV114*Escenarios!$F$10/Escenarios!$F$9</f>
        <v>0</v>
      </c>
      <c r="BC114" s="116">
        <f>BA114*Escenarios!$F$10/Escenarios!$F$9</f>
        <v>0</v>
      </c>
      <c r="BD114" s="116">
        <f>Observaciones!$I113</f>
        <v>0</v>
      </c>
      <c r="BE114" s="116">
        <f>MAX(0,Constantes!$F$29/((BJ113+BB114+BC114+BD114+Observaciones!$F113)^2)+Entradas!$F$17)</f>
        <v>2.2425120098204969</v>
      </c>
      <c r="BF114" s="145">
        <f>IF(ETo!$D113&gt;0,ETo!$I113*((1-Entradas!$F$21)*ETo!$K113+ETo!$L113),0)</f>
        <v>1.4786385707182674</v>
      </c>
      <c r="BG114" s="116">
        <f>MIN(BF114*1,0.8*(BJ113+BB114+BC114+BD114+Observaciones!$F113-BE114-Constantes!$F$28))</f>
        <v>1.4786385707182674</v>
      </c>
      <c r="BH114" s="116">
        <f>Observaciones!$J113</f>
        <v>0</v>
      </c>
      <c r="BI114" s="116">
        <f>MAX(0,BJ113+BB114+BC114+BD114+Observaciones!$F113-BE114-BG114-BH114-Constantes!$F$26)</f>
        <v>0</v>
      </c>
      <c r="BJ114" s="116">
        <f>BJ113+BB114+BC114+BD114+Observaciones!$F113-BE114-BG114-BH114-BI114</f>
        <v>112.69912357313012</v>
      </c>
      <c r="BK114" s="116">
        <f>(Escenarios!$F$10*AU114+Escenarios!$F$9*BG114)/(Escenarios!$F$11)</f>
        <v>0.31459934896928105</v>
      </c>
      <c r="BL114" s="116">
        <f>(Escenarios!$F$9*BI114)/(Escenarios!$F$11)</f>
        <v>0</v>
      </c>
      <c r="BM114" s="116">
        <f>(Escenarios!$F$10*AW114+Escenarios!$F$9*BE114)/(Escenarios!$F$11)</f>
        <v>0.44850240196409941</v>
      </c>
      <c r="BN114" s="118">
        <f t="shared" si="12"/>
        <v>209.47913556502911</v>
      </c>
      <c r="BO114" s="118">
        <f>MAX(0,(BN114-Constantes!$D$13)*(1-EXP(-Constantes!$D$23)))</f>
        <v>1.1102372373167098</v>
      </c>
      <c r="BP114" s="118">
        <f>BL114+AY114*Escenarios!$F$10/Escenarios!$F$11+BO114</f>
        <v>1.1102977190351033</v>
      </c>
      <c r="BQ114" s="118">
        <f>0.0526*BL114*Observaciones!$F113^1.218</f>
        <v>0</v>
      </c>
      <c r="BR114" s="118">
        <f>BQ114*Constantes!$F$40</f>
        <v>0</v>
      </c>
      <c r="BS114" s="118">
        <f t="shared" si="13"/>
        <v>0</v>
      </c>
      <c r="BT114" s="15"/>
      <c r="BU114" s="72">
        <v>108</v>
      </c>
      <c r="BV114" s="73">
        <f>0.0526*Observaciones!$F113^2.218</f>
        <v>0</v>
      </c>
      <c r="BW114" s="73">
        <f>IF(Observaciones!$F113&gt;0.05*$CA$7,((Observaciones!$F113-0.05*$CA$7)^2)/(Observaciones!$F113+0.95*$CA$7),0)</f>
        <v>0</v>
      </c>
      <c r="BX114" s="73">
        <f>0.0526*BW114*Observaciones!$F113^1.218</f>
        <v>0</v>
      </c>
      <c r="BY114" s="27"/>
      <c r="BZ114" s="27"/>
      <c r="CA114" s="101"/>
      <c r="CB114" s="36"/>
    </row>
    <row r="115" spans="2:80" s="2" customFormat="1" ht="14.5" x14ac:dyDescent="0.35">
      <c r="B115" s="35"/>
      <c r="C115" s="72">
        <v>109</v>
      </c>
      <c r="D115" s="145">
        <f>ETo!$I114*((1-Constantes!$D$19)*ETo!$K114+ETo!$L114)</f>
        <v>1.5546808465365236</v>
      </c>
      <c r="E115" s="73">
        <f>MIN(D115*Constantes!$D$17,0.8*(H114+Observaciones!$F114-F115-G115-Constantes!$D$14))</f>
        <v>3.2248059854339318E-3</v>
      </c>
      <c r="F115" s="73">
        <f>IF(Observaciones!$F114&gt;0.05*Constantes!$D$18,((Observaciones!$F114-0.05*Constantes!$D$18)^2)/(Observaciones!$F114+0.95*Constantes!$D$18),0)</f>
        <v>0</v>
      </c>
      <c r="G115" s="73">
        <f>MAX(0,H114+Observaciones!$F114-F115-Constantes!$D$13)</f>
        <v>0</v>
      </c>
      <c r="H115" s="73">
        <f>H114+Observaciones!$F114-F115-E115-G115-I114</f>
        <v>26.250750705425169</v>
      </c>
      <c r="I115" s="73">
        <f>MAX(0,(H115-Constantes!$D$14)*(1-EXP(-Constantes!$D$22)))</f>
        <v>1.0335183426739682E-5</v>
      </c>
      <c r="J115" s="73">
        <f t="shared" si="7"/>
        <v>202.42188797654345</v>
      </c>
      <c r="K115" s="73">
        <f>MAX(0,(J115-Constantes!$D$13)*(1-EXP(-Constantes!$D$23)))</f>
        <v>1.0614892673972778</v>
      </c>
      <c r="L115" s="73">
        <f t="shared" si="8"/>
        <v>1.0614996025807044</v>
      </c>
      <c r="M115" s="73">
        <f>0.0526*F115*Observaciones!$F114^1.218</f>
        <v>0</v>
      </c>
      <c r="N115" s="73">
        <f>M115*Constantes!$D$40</f>
        <v>0</v>
      </c>
      <c r="O115" s="73">
        <f t="shared" si="9"/>
        <v>0</v>
      </c>
      <c r="P115" s="15"/>
      <c r="Q115" s="117">
        <v>109</v>
      </c>
      <c r="R115" s="145">
        <f>ETo!$I114*((1-Constantes!$E$19)*ETo!$K114+ETo!$L114)</f>
        <v>1.55653826787137</v>
      </c>
      <c r="S115" s="118">
        <f>MIN(R115*Constantes!$E$17,0.8*(V114+Observaciones!$F114-T115-U115-Constantes!$D$14))</f>
        <v>2.4392614585508456E-3</v>
      </c>
      <c r="T115" s="118">
        <f>IF(Observaciones!$F114&gt;0.05*Constantes!$E$18,((Observaciones!$F114-0.05*Constantes!$E$18)^2)/(Observaciones!$F114+0.95*Constantes!$E$18),0)</f>
        <v>0</v>
      </c>
      <c r="U115" s="118">
        <f>MAX(0,V114+Observaciones!$F114-T115-Constantes!$D$13)</f>
        <v>0</v>
      </c>
      <c r="V115" s="118">
        <f>V114+Observaciones!$F114-T115-S115-U115-W114</f>
        <v>26.250567837822988</v>
      </c>
      <c r="W115" s="118">
        <f>MAX(0,(V115-Constantes!$D$14)*(1-EXP(-Constantes!$D$22)))</f>
        <v>7.8175911089245151E-6</v>
      </c>
      <c r="X115" s="116">
        <f>X114+(Entradas!$E$23*U115-Y114)/(800*Entradas!$D$46)</f>
        <v>0</v>
      </c>
      <c r="Y115" s="116">
        <f>8000*Entradas!$D$47*X115/Constantes!$E$34</f>
        <v>0</v>
      </c>
      <c r="Z115" s="116">
        <f>T115*Escenarios!$E$10/Escenarios!$E$9</f>
        <v>0</v>
      </c>
      <c r="AA115" s="116">
        <f>Y115*Escenarios!$E$10/Escenarios!$E$9</f>
        <v>0</v>
      </c>
      <c r="AB115" s="116">
        <f>Observaciones!$I114</f>
        <v>0</v>
      </c>
      <c r="AC115" s="116">
        <f>MAX(0,Constantes!$E$29/((AH114+Z115+AA115+AB115+Observaciones!$F114)^2)+Entradas!$E$17)</f>
        <v>2.774808171481836</v>
      </c>
      <c r="AD115" s="145">
        <f>IF(ETo!$D114&gt;0,ETo!$I114*((1-Entradas!$E$21)*ETo!$K114+ETo!$L114),0)</f>
        <v>1.4822414144774956</v>
      </c>
      <c r="AE115" s="116">
        <f>MIN(AD115*1,0.8*(AH114+Z115+AA115+AB115+Observaciones!$F114-AC115-Constantes!$E$28))</f>
        <v>1.4822414144774956</v>
      </c>
      <c r="AF115" s="116">
        <f>Observaciones!$J114</f>
        <v>0</v>
      </c>
      <c r="AG115" s="116">
        <f>MAX(0,AH114+Z115+AA115+AB115+Observaciones!$F114-AC115-AE115-AF115-Constantes!$E$26)</f>
        <v>0</v>
      </c>
      <c r="AH115" s="116">
        <f>AH114+Z115+AA115+AB115+Observaciones!$F114-AC115-AE115-AF115-AG115</f>
        <v>209.26374639347074</v>
      </c>
      <c r="AI115" s="116">
        <f>(Escenarios!$E$10*S115+Escenarios!$E$9*AE115)/(Escenarios!$E$11)</f>
        <v>0.15041947676044531</v>
      </c>
      <c r="AJ115" s="116">
        <f>(Escenarios!$E$9*AG115)/(Escenarios!$E$11)</f>
        <v>0</v>
      </c>
      <c r="AK115" s="116">
        <f>(Escenarios!$E$10*U115+Escenarios!$E$9*AC115)/(Escenarios!$E$11)</f>
        <v>0.27748081714818362</v>
      </c>
      <c r="AL115" s="118">
        <f t="shared" si="10"/>
        <v>207.25585870527061</v>
      </c>
      <c r="AM115" s="118">
        <f>MAX(0,(AL115-Constantes!$D$13)*(1-EXP(-Constantes!$D$23)))</f>
        <v>1.0948799422631954</v>
      </c>
      <c r="AN115" s="118">
        <f>AJ115+W115*Escenarios!$E$10/Escenarios!$E$11+AM115</f>
        <v>1.0948869780951935</v>
      </c>
      <c r="AO115" s="118">
        <f>0.0526*AJ115*Observaciones!$F114^1.218</f>
        <v>0</v>
      </c>
      <c r="AP115" s="118">
        <f>AO115*Constantes!$E$40</f>
        <v>0</v>
      </c>
      <c r="AQ115" s="118">
        <f t="shared" si="11"/>
        <v>0</v>
      </c>
      <c r="AR115" s="15"/>
      <c r="AS115" s="72">
        <v>109</v>
      </c>
      <c r="AT115" s="145">
        <f>ETo!$I114*((1-Constantes!$F$19)*ETo!$K114+ETo!$L114)</f>
        <v>1.5518947145342528</v>
      </c>
      <c r="AU115" s="118">
        <f>MIN(AT115*Constantes!$F$17,0.8*(AX114+Observaciones!$F114-AV115-AW115-Constantes!$D$14))</f>
        <v>4.3931444897367554E-3</v>
      </c>
      <c r="AV115" s="118">
        <f>IF(Observaciones!$F114&gt;0.05*Constantes!$F$18,((Observaciones!$F114-0.05*Constantes!$F$18)^2)/(Observaciones!$F114+0.95*Constantes!$F$18),0)</f>
        <v>0</v>
      </c>
      <c r="AW115" s="118">
        <f>MAX(0,AX114+Observaciones!$F114-AV115-Constantes!$D$13)</f>
        <v>0</v>
      </c>
      <c r="AX115" s="118">
        <f>AX114+Observaciones!$F114-AV115-AU115-AW115-AY114</f>
        <v>26.251022683974444</v>
      </c>
      <c r="AY115" s="118">
        <f>MAX(0,(AX115-Constantes!$D$14)*(1-EXP(-Constantes!$D$22)))</f>
        <v>1.4079592486077117E-5</v>
      </c>
      <c r="AZ115" s="116">
        <f>AZ114+(Entradas!$F$23*AW115-BA114)/(800*Entradas!$D$46)</f>
        <v>0</v>
      </c>
      <c r="BA115" s="116">
        <f>8000*Entradas!$D$47*AZ115/Constantes!$F$34</f>
        <v>0</v>
      </c>
      <c r="BB115" s="116">
        <f>AV115*Escenarios!$F$10/Escenarios!$F$9</f>
        <v>0</v>
      </c>
      <c r="BC115" s="116">
        <f>BA115*Escenarios!$F$10/Escenarios!$F$9</f>
        <v>0</v>
      </c>
      <c r="BD115" s="116">
        <f>Observaciones!$I114</f>
        <v>0</v>
      </c>
      <c r="BE115" s="116">
        <f>MAX(0,Constantes!$F$29/((BJ114+BB115+BC115+BD115+Observaciones!$F114)^2)+Entradas!$F$17)</f>
        <v>2.1916640212595202</v>
      </c>
      <c r="BF115" s="145">
        <f>IF(ETo!$D114&gt;0,ETo!$I114*((1-Entradas!$F$21)*ETo!$K114+ETo!$L114),0)</f>
        <v>1.4822414144774956</v>
      </c>
      <c r="BG115" s="116">
        <f>MIN(BF115*1,0.8*(BJ114+BB115+BC115+BD115+Observaciones!$F114-BE115-Constantes!$F$28))</f>
        <v>1.4822414144774956</v>
      </c>
      <c r="BH115" s="116">
        <f>Observaciones!$J114</f>
        <v>0</v>
      </c>
      <c r="BI115" s="116">
        <f>MAX(0,BJ114+BB115+BC115+BD115+Observaciones!$F114-BE115-BG115-BH115-Constantes!$F$26)</f>
        <v>0</v>
      </c>
      <c r="BJ115" s="116">
        <f>BJ114+BB115+BC115+BD115+Observaciones!$F114-BE115-BG115-BH115-BI115</f>
        <v>109.0252181373931</v>
      </c>
      <c r="BK115" s="116">
        <f>(Escenarios!$F$10*AU115+Escenarios!$F$9*BG115)/(Escenarios!$F$11)</f>
        <v>0.29996279848728852</v>
      </c>
      <c r="BL115" s="116">
        <f>(Escenarios!$F$9*BI115)/(Escenarios!$F$11)</f>
        <v>0</v>
      </c>
      <c r="BM115" s="116">
        <f>(Escenarios!$F$10*AW115+Escenarios!$F$9*BE115)/(Escenarios!$F$11)</f>
        <v>0.43833280425190402</v>
      </c>
      <c r="BN115" s="118">
        <f t="shared" si="12"/>
        <v>208.8072311319643</v>
      </c>
      <c r="BO115" s="118">
        <f>MAX(0,(BN115-Constantes!$D$13)*(1-EXP(-Constantes!$D$23)))</f>
        <v>1.1055960543794388</v>
      </c>
      <c r="BP115" s="118">
        <f>BL115+AY115*Escenarios!$F$10/Escenarios!$F$11+BO115</f>
        <v>1.1056073180534276</v>
      </c>
      <c r="BQ115" s="118">
        <f>0.0526*BL115*Observaciones!$F114^1.218</f>
        <v>0</v>
      </c>
      <c r="BR115" s="118">
        <f>BQ115*Constantes!$F$40</f>
        <v>0</v>
      </c>
      <c r="BS115" s="118">
        <f t="shared" si="13"/>
        <v>0</v>
      </c>
      <c r="BT115" s="15"/>
      <c r="BU115" s="72">
        <v>109</v>
      </c>
      <c r="BV115" s="73">
        <f>0.0526*Observaciones!$F114^2.218</f>
        <v>0</v>
      </c>
      <c r="BW115" s="73">
        <f>IF(Observaciones!$F114&gt;0.05*$CA$7,((Observaciones!$F114-0.05*$CA$7)^2)/(Observaciones!$F114+0.95*$CA$7),0)</f>
        <v>0</v>
      </c>
      <c r="BX115" s="73">
        <f>0.0526*BW115*Observaciones!$F114^1.218</f>
        <v>0</v>
      </c>
      <c r="BY115" s="27"/>
      <c r="BZ115" s="27"/>
      <c r="CA115" s="101"/>
      <c r="CB115" s="36"/>
    </row>
    <row r="116" spans="2:80" s="2" customFormat="1" ht="14.5" x14ac:dyDescent="0.35">
      <c r="B116" s="35"/>
      <c r="C116" s="72">
        <v>110</v>
      </c>
      <c r="D116" s="145">
        <f>ETo!$I115*((1-Constantes!$D$19)*ETo!$K115+ETo!$L115)</f>
        <v>1.5542833100827922</v>
      </c>
      <c r="E116" s="73">
        <f>MIN(D116*Constantes!$D$17,0.8*(H115+Observaciones!$F115-F116-G116-Constantes!$D$14))</f>
        <v>6.0056434013517907E-4</v>
      </c>
      <c r="F116" s="73">
        <f>IF(Observaciones!$F115&gt;0.05*Constantes!$D$18,((Observaciones!$F115-0.05*Constantes!$D$18)^2)/(Observaciones!$F115+0.95*Constantes!$D$18),0)</f>
        <v>0</v>
      </c>
      <c r="G116" s="73">
        <f>MAX(0,H115+Observaciones!$F115-F116-Constantes!$D$13)</f>
        <v>0</v>
      </c>
      <c r="H116" s="73">
        <f>H115+Observaciones!$F115-F116-E116-G116-I115</f>
        <v>26.250139805901608</v>
      </c>
      <c r="I116" s="73">
        <f>MAX(0,(H116-Constantes!$D$14)*(1-EXP(-Constantes!$D$22)))</f>
        <v>1.9247491610036159E-6</v>
      </c>
      <c r="J116" s="73">
        <f t="shared" si="7"/>
        <v>201.36039870914615</v>
      </c>
      <c r="K116" s="73">
        <f>MAX(0,(J116-Constantes!$D$13)*(1-EXP(-Constantes!$D$23)))</f>
        <v>1.0541570254391934</v>
      </c>
      <c r="L116" s="73">
        <f t="shared" si="8"/>
        <v>1.0541589501883544</v>
      </c>
      <c r="M116" s="73">
        <f>0.0526*F116*Observaciones!$F115^1.218</f>
        <v>0</v>
      </c>
      <c r="N116" s="73">
        <f>M116*Constantes!$D$40</f>
        <v>0</v>
      </c>
      <c r="O116" s="73">
        <f t="shared" si="9"/>
        <v>0</v>
      </c>
      <c r="P116" s="15"/>
      <c r="Q116" s="117">
        <v>110</v>
      </c>
      <c r="R116" s="145">
        <f>ETo!$I115*((1-Constantes!$E$19)*ETo!$K115+ETo!$L115)</f>
        <v>1.5561440649059042</v>
      </c>
      <c r="S116" s="118">
        <f>MIN(R116*Constantes!$E$17,0.8*(V115+Observaciones!$F115-T116-U116-Constantes!$D$14))</f>
        <v>4.5427025839046565E-4</v>
      </c>
      <c r="T116" s="118">
        <f>IF(Observaciones!$F115&gt;0.05*Constantes!$E$18,((Observaciones!$F115-0.05*Constantes!$E$18)^2)/(Observaciones!$F115+0.95*Constantes!$E$18),0)</f>
        <v>0</v>
      </c>
      <c r="U116" s="118">
        <f>MAX(0,V115+Observaciones!$F115-T116-Constantes!$D$13)</f>
        <v>0</v>
      </c>
      <c r="V116" s="118">
        <f>V115+Observaciones!$F115-T116-S116-U116-W115</f>
        <v>26.250105749973489</v>
      </c>
      <c r="W116" s="118">
        <f>MAX(0,(V116-Constantes!$D$14)*(1-EXP(-Constantes!$D$22)))</f>
        <v>1.455891134844021E-6</v>
      </c>
      <c r="X116" s="116">
        <f>X115+(Entradas!$E$23*U116-Y115)/(800*Entradas!$D$46)</f>
        <v>0</v>
      </c>
      <c r="Y116" s="116">
        <f>8000*Entradas!$D$47*X116/Constantes!$E$34</f>
        <v>0</v>
      </c>
      <c r="Z116" s="116">
        <f>T116*Escenarios!$E$10/Escenarios!$E$9</f>
        <v>0</v>
      </c>
      <c r="AA116" s="116">
        <f>Y116*Escenarios!$E$10/Escenarios!$E$9</f>
        <v>0</v>
      </c>
      <c r="AB116" s="116">
        <f>Observaciones!$I115</f>
        <v>0</v>
      </c>
      <c r="AC116" s="116">
        <f>MAX(0,Constantes!$E$29/((AH115+Z116+AA116+AB116+Observaciones!$F115)^2)+Entradas!$E$17)</f>
        <v>2.7655528300538963</v>
      </c>
      <c r="AD116" s="145">
        <f>IF(ETo!$D115&gt;0,ETo!$I115*((1-Entradas!$E$21)*ETo!$K115+ETo!$L115),0)</f>
        <v>1.4817138719814031</v>
      </c>
      <c r="AE116" s="116">
        <f>MIN(AD116*1,0.8*(AH115+Z116+AA116+AB116+Observaciones!$F115-AC116-Constantes!$E$28))</f>
        <v>1.4817138719814031</v>
      </c>
      <c r="AF116" s="116">
        <f>Observaciones!$J115</f>
        <v>0</v>
      </c>
      <c r="AG116" s="116">
        <f>MAX(0,AH115+Z116+AA116+AB116+Observaciones!$F115-AC116-AE116-AF116-Constantes!$E$26)</f>
        <v>0</v>
      </c>
      <c r="AH116" s="116">
        <f>AH115+Z116+AA116+AB116+Observaciones!$F115-AC116-AE116-AF116-AG116</f>
        <v>205.01647969143542</v>
      </c>
      <c r="AI116" s="116">
        <f>(Escenarios!$E$10*S116+Escenarios!$E$9*AE116)/(Escenarios!$E$11)</f>
        <v>0.14858023043069174</v>
      </c>
      <c r="AJ116" s="116">
        <f>(Escenarios!$E$9*AG116)/(Escenarios!$E$11)</f>
        <v>0</v>
      </c>
      <c r="AK116" s="116">
        <f>(Escenarios!$E$10*U116+Escenarios!$E$9*AC116)/(Escenarios!$E$11)</f>
        <v>0.27655528300538962</v>
      </c>
      <c r="AL116" s="118">
        <f t="shared" si="10"/>
        <v>206.43753404601281</v>
      </c>
      <c r="AM116" s="118">
        <f>MAX(0,(AL116-Constantes!$D$13)*(1-EXP(-Constantes!$D$23)))</f>
        <v>1.0892273609453862</v>
      </c>
      <c r="AN116" s="118">
        <f>AJ116+W116*Escenarios!$E$10/Escenarios!$E$11+AM116</f>
        <v>1.0892286712474075</v>
      </c>
      <c r="AO116" s="118">
        <f>0.0526*AJ116*Observaciones!$F115^1.218</f>
        <v>0</v>
      </c>
      <c r="AP116" s="118">
        <f>AO116*Constantes!$E$40</f>
        <v>0</v>
      </c>
      <c r="AQ116" s="118">
        <f t="shared" si="11"/>
        <v>0</v>
      </c>
      <c r="AR116" s="15"/>
      <c r="AS116" s="72">
        <v>110</v>
      </c>
      <c r="AT116" s="145">
        <f>ETo!$I115*((1-Constantes!$F$19)*ETo!$K115+ETo!$L115)</f>
        <v>1.5514921778481225</v>
      </c>
      <c r="AU116" s="118">
        <f>MIN(AT116*Constantes!$F$17,0.8*(AX115+Observaciones!$F115-AV116-AW116-Constantes!$D$14))</f>
        <v>8.1814717955523979E-4</v>
      </c>
      <c r="AV116" s="118">
        <f>IF(Observaciones!$F115&gt;0.05*Constantes!$F$18,((Observaciones!$F115-0.05*Constantes!$F$18)^2)/(Observaciones!$F115+0.95*Constantes!$F$18),0)</f>
        <v>0</v>
      </c>
      <c r="AW116" s="118">
        <f>MAX(0,AX115+Observaciones!$F115-AV116-Constantes!$D$13)</f>
        <v>0</v>
      </c>
      <c r="AX116" s="118">
        <f>AX115+Observaciones!$F115-AV116-AU116-AW116-AY115</f>
        <v>26.250190457202404</v>
      </c>
      <c r="AY116" s="118">
        <f>MAX(0,(AX116-Constantes!$D$14)*(1-EXP(-Constantes!$D$22)))</f>
        <v>2.6220805868618826E-6</v>
      </c>
      <c r="AZ116" s="116">
        <f>AZ115+(Entradas!$F$23*AW116-BA115)/(800*Entradas!$D$46)</f>
        <v>0</v>
      </c>
      <c r="BA116" s="116">
        <f>8000*Entradas!$D$47*AZ116/Constantes!$F$34</f>
        <v>0</v>
      </c>
      <c r="BB116" s="116">
        <f>AV116*Escenarios!$F$10/Escenarios!$F$9</f>
        <v>0</v>
      </c>
      <c r="BC116" s="116">
        <f>BA116*Escenarios!$F$10/Escenarios!$F$9</f>
        <v>0</v>
      </c>
      <c r="BD116" s="116">
        <f>Observaciones!$I115</f>
        <v>0</v>
      </c>
      <c r="BE116" s="116">
        <f>MAX(0,Constantes!$F$29/((BJ115+BB116+BC116+BD116+Observaciones!$F115)^2)+Entradas!$F$17)</f>
        <v>2.1362679036355399</v>
      </c>
      <c r="BF116" s="145">
        <f>IF(ETo!$D115&gt;0,ETo!$I115*((1-Entradas!$F$21)*ETo!$K115+ETo!$L115),0)</f>
        <v>1.4817138719814031</v>
      </c>
      <c r="BG116" s="116">
        <f>MIN(BF116*1,0.8*(BJ115+BB116+BC116+BD116+Observaciones!$F115-BE116-Constantes!$F$28))</f>
        <v>1.4817138719814031</v>
      </c>
      <c r="BH116" s="116">
        <f>Observaciones!$J115</f>
        <v>0</v>
      </c>
      <c r="BI116" s="116">
        <f>MAX(0,BJ115+BB116+BC116+BD116+Observaciones!$F115-BE116-BG116-BH116-Constantes!$F$26)</f>
        <v>0</v>
      </c>
      <c r="BJ116" s="116">
        <f>BJ115+BB116+BC116+BD116+Observaciones!$F115-BE116-BG116-BH116-BI116</f>
        <v>105.40723636177616</v>
      </c>
      <c r="BK116" s="116">
        <f>(Escenarios!$F$10*AU116+Escenarios!$F$9*BG116)/(Escenarios!$F$11)</f>
        <v>0.29699729213992482</v>
      </c>
      <c r="BL116" s="116">
        <f>(Escenarios!$F$9*BI116)/(Escenarios!$F$11)</f>
        <v>0</v>
      </c>
      <c r="BM116" s="116">
        <f>(Escenarios!$F$10*AW116+Escenarios!$F$9*BE116)/(Escenarios!$F$11)</f>
        <v>0.42725358072710795</v>
      </c>
      <c r="BN116" s="118">
        <f t="shared" si="12"/>
        <v>208.12888865831195</v>
      </c>
      <c r="BO116" s="118">
        <f>MAX(0,(BN116-Constantes!$D$13)*(1-EXP(-Constantes!$D$23)))</f>
        <v>1.1009104006474328</v>
      </c>
      <c r="BP116" s="118">
        <f>BL116+AY116*Escenarios!$F$10/Escenarios!$F$11+BO116</f>
        <v>1.1009124983119023</v>
      </c>
      <c r="BQ116" s="118">
        <f>0.0526*BL116*Observaciones!$F115^1.218</f>
        <v>0</v>
      </c>
      <c r="BR116" s="118">
        <f>BQ116*Constantes!$F$40</f>
        <v>0</v>
      </c>
      <c r="BS116" s="118">
        <f t="shared" si="13"/>
        <v>0</v>
      </c>
      <c r="BT116" s="15"/>
      <c r="BU116" s="72">
        <v>110</v>
      </c>
      <c r="BV116" s="73">
        <f>0.0526*Observaciones!$F115^2.218</f>
        <v>0</v>
      </c>
      <c r="BW116" s="73">
        <f>IF(Observaciones!$F115&gt;0.05*$CA$7,((Observaciones!$F115-0.05*$CA$7)^2)/(Observaciones!$F115+0.95*$CA$7),0)</f>
        <v>0</v>
      </c>
      <c r="BX116" s="73">
        <f>0.0526*BW116*Observaciones!$F115^1.218</f>
        <v>0</v>
      </c>
      <c r="BY116" s="27"/>
      <c r="BZ116" s="27"/>
      <c r="CA116" s="101"/>
      <c r="CB116" s="36"/>
    </row>
    <row r="117" spans="2:80" s="2" customFormat="1" ht="14.5" x14ac:dyDescent="0.35">
      <c r="B117" s="35"/>
      <c r="C117" s="72">
        <v>111</v>
      </c>
      <c r="D117" s="145">
        <f>ETo!$I116*((1-Constantes!$D$19)*ETo!$K116+ETo!$L116)</f>
        <v>1.5121986589221676</v>
      </c>
      <c r="E117" s="73">
        <f>MIN(D117*Constantes!$D$17,0.8*(H116+Observaciones!$F116-F117-G117-Constantes!$D$14))</f>
        <v>1.1184472128604739E-4</v>
      </c>
      <c r="F117" s="73">
        <f>IF(Observaciones!$F116&gt;0.05*Constantes!$D$18,((Observaciones!$F116-0.05*Constantes!$D$18)^2)/(Observaciones!$F116+0.95*Constantes!$D$18),0)</f>
        <v>0</v>
      </c>
      <c r="G117" s="73">
        <f>MAX(0,H116+Observaciones!$F116-F117-Constantes!$D$13)</f>
        <v>0</v>
      </c>
      <c r="H117" s="73">
        <f>H116+Observaciones!$F116-F117-E117-G117-I116</f>
        <v>26.250026036431162</v>
      </c>
      <c r="I117" s="73">
        <f>MAX(0,(H117-Constantes!$D$14)*(1-EXP(-Constantes!$D$22)))</f>
        <v>3.5845124174788598E-7</v>
      </c>
      <c r="J117" s="73">
        <f t="shared" si="7"/>
        <v>200.30624168370696</v>
      </c>
      <c r="K117" s="73">
        <f>MAX(0,(J117-Constantes!$D$13)*(1-EXP(-Constantes!$D$23)))</f>
        <v>1.0468754309758916</v>
      </c>
      <c r="L117" s="73">
        <f t="shared" si="8"/>
        <v>1.0468757894271334</v>
      </c>
      <c r="M117" s="73">
        <f>0.0526*F117*Observaciones!$F116^1.218</f>
        <v>0</v>
      </c>
      <c r="N117" s="73">
        <f>M117*Constantes!$D$40</f>
        <v>0</v>
      </c>
      <c r="O117" s="73">
        <f t="shared" si="9"/>
        <v>0</v>
      </c>
      <c r="P117" s="15"/>
      <c r="Q117" s="117">
        <v>111</v>
      </c>
      <c r="R117" s="145">
        <f>ETo!$I116*((1-Constantes!$E$19)*ETo!$K116+ETo!$L116)</f>
        <v>1.5140106457872216</v>
      </c>
      <c r="S117" s="118">
        <f>MIN(R117*Constantes!$E$17,0.8*(V116+Observaciones!$F116-T117-U117-Constantes!$D$14))</f>
        <v>8.4599978791288777E-5</v>
      </c>
      <c r="T117" s="118">
        <f>IF(Observaciones!$F116&gt;0.05*Constantes!$E$18,((Observaciones!$F116-0.05*Constantes!$E$18)^2)/(Observaciones!$F116+0.95*Constantes!$E$18),0)</f>
        <v>0</v>
      </c>
      <c r="U117" s="118">
        <f>MAX(0,V116+Observaciones!$F116-T117-Constantes!$D$13)</f>
        <v>0</v>
      </c>
      <c r="V117" s="118">
        <f>V116+Observaciones!$F116-T117-S117-U117-W116</f>
        <v>26.250019694103564</v>
      </c>
      <c r="W117" s="118">
        <f>MAX(0,(V117-Constantes!$D$14)*(1-EXP(-Constantes!$D$22)))</f>
        <v>2.7113454350328377E-7</v>
      </c>
      <c r="X117" s="116">
        <f>X116+(Entradas!$E$23*U117-Y116)/(800*Entradas!$D$46)</f>
        <v>0</v>
      </c>
      <c r="Y117" s="116">
        <f>8000*Entradas!$D$47*X117/Constantes!$E$34</f>
        <v>0</v>
      </c>
      <c r="Z117" s="116">
        <f>T117*Escenarios!$E$10/Escenarios!$E$9</f>
        <v>0</v>
      </c>
      <c r="AA117" s="116">
        <f>Y117*Escenarios!$E$10/Escenarios!$E$9</f>
        <v>0</v>
      </c>
      <c r="AB117" s="116">
        <f>Observaciones!$I116</f>
        <v>0</v>
      </c>
      <c r="AC117" s="116">
        <f>MAX(0,Constantes!$E$29/((AH116+Z117+AA117+AB117+Observaciones!$F116)^2)+Entradas!$E$17)</f>
        <v>2.7557382620617643</v>
      </c>
      <c r="AD117" s="145">
        <f>IF(ETo!$D116&gt;0,ETo!$I116*((1-Entradas!$E$21)*ETo!$K116+ETo!$L116),0)</f>
        <v>1.4415311711850489</v>
      </c>
      <c r="AE117" s="116">
        <f>MIN(AD117*1,0.8*(AH116+Z117+AA117+AB117+Observaciones!$F116-AC117-Constantes!$E$28))</f>
        <v>1.4415311711850489</v>
      </c>
      <c r="AF117" s="116">
        <f>Observaciones!$J116</f>
        <v>0</v>
      </c>
      <c r="AG117" s="116">
        <f>MAX(0,AH116+Z117+AA117+AB117+Observaciones!$F116-AC117-AE117-AF117-Constantes!$E$26)</f>
        <v>0</v>
      </c>
      <c r="AH117" s="116">
        <f>AH116+Z117+AA117+AB117+Observaciones!$F116-AC117-AE117-AF117-AG117</f>
        <v>200.8192102581886</v>
      </c>
      <c r="AI117" s="116">
        <f>(Escenarios!$E$10*S117+Escenarios!$E$9*AE117)/(Escenarios!$E$11)</f>
        <v>0.14422925709941706</v>
      </c>
      <c r="AJ117" s="116">
        <f>(Escenarios!$E$9*AG117)/(Escenarios!$E$11)</f>
        <v>0</v>
      </c>
      <c r="AK117" s="116">
        <f>(Escenarios!$E$10*U117+Escenarios!$E$9*AC117)/(Escenarios!$E$11)</f>
        <v>0.27557382620617643</v>
      </c>
      <c r="AL117" s="118">
        <f t="shared" si="10"/>
        <v>205.6238805112736</v>
      </c>
      <c r="AM117" s="118">
        <f>MAX(0,(AL117-Constantes!$D$13)*(1-EXP(-Constantes!$D$23)))</f>
        <v>1.0836070454415032</v>
      </c>
      <c r="AN117" s="118">
        <f>AJ117+W117*Escenarios!$E$10/Escenarios!$E$11+AM117</f>
        <v>1.0836072894625923</v>
      </c>
      <c r="AO117" s="118">
        <f>0.0526*AJ117*Observaciones!$F116^1.218</f>
        <v>0</v>
      </c>
      <c r="AP117" s="118">
        <f>AO117*Constantes!$E$40</f>
        <v>0</v>
      </c>
      <c r="AQ117" s="118">
        <f t="shared" si="11"/>
        <v>0</v>
      </c>
      <c r="AR117" s="15"/>
      <c r="AS117" s="72">
        <v>111</v>
      </c>
      <c r="AT117" s="145">
        <f>ETo!$I116*((1-Constantes!$F$19)*ETo!$K116+ETo!$L116)</f>
        <v>1.5094806786245858</v>
      </c>
      <c r="AU117" s="118">
        <f>MIN(AT117*Constantes!$F$17,0.8*(AX116+Observaciones!$F116-AV117-AW117-Constantes!$D$14))</f>
        <v>1.5236576192307895E-4</v>
      </c>
      <c r="AV117" s="118">
        <f>IF(Observaciones!$F116&gt;0.05*Constantes!$F$18,((Observaciones!$F116-0.05*Constantes!$F$18)^2)/(Observaciones!$F116+0.95*Constantes!$F$18),0)</f>
        <v>0</v>
      </c>
      <c r="AW117" s="118">
        <f>MAX(0,AX116+Observaciones!$F116-AV117-Constantes!$D$13)</f>
        <v>0</v>
      </c>
      <c r="AX117" s="118">
        <f>AX116+Observaciones!$F116-AV117-AU117-AW117-AY116</f>
        <v>26.250035469359894</v>
      </c>
      <c r="AY117" s="118">
        <f>MAX(0,(AX117-Constantes!$D$14)*(1-EXP(-Constantes!$D$22)))</f>
        <v>4.8831715908693008E-7</v>
      </c>
      <c r="AZ117" s="116">
        <f>AZ116+(Entradas!$F$23*AW117-BA116)/(800*Entradas!$D$46)</f>
        <v>0</v>
      </c>
      <c r="BA117" s="116">
        <f>8000*Entradas!$D$47*AZ117/Constantes!$F$34</f>
        <v>0</v>
      </c>
      <c r="BB117" s="116">
        <f>AV117*Escenarios!$F$10/Escenarios!$F$9</f>
        <v>0</v>
      </c>
      <c r="BC117" s="116">
        <f>BA117*Escenarios!$F$10/Escenarios!$F$9</f>
        <v>0</v>
      </c>
      <c r="BD117" s="116">
        <f>Observaciones!$I116</f>
        <v>0</v>
      </c>
      <c r="BE117" s="116">
        <f>MAX(0,Constantes!$F$29/((BJ116+BB117+BC117+BD117+Observaciones!$F116)^2)+Entradas!$F$17)</f>
        <v>2.0759571026595882</v>
      </c>
      <c r="BF117" s="145">
        <f>IF(ETo!$D116&gt;0,ETo!$I116*((1-Entradas!$F$21)*ETo!$K116+ETo!$L116),0)</f>
        <v>1.4415311711850489</v>
      </c>
      <c r="BG117" s="116">
        <f>MIN(BF117*1,0.8*(BJ116+BB117+BC117+BD117+Observaciones!$F116-BE117-Constantes!$F$28))</f>
        <v>1.4415311711850489</v>
      </c>
      <c r="BH117" s="116">
        <f>Observaciones!$J116</f>
        <v>0</v>
      </c>
      <c r="BI117" s="116">
        <f>MAX(0,BJ116+BB117+BC117+BD117+Observaciones!$F116-BE117-BG117-BH117-Constantes!$F$26)</f>
        <v>0</v>
      </c>
      <c r="BJ117" s="116">
        <f>BJ116+BB117+BC117+BD117+Observaciones!$F116-BE117-BG117-BH117-BI117</f>
        <v>101.88974808793152</v>
      </c>
      <c r="BK117" s="116">
        <f>(Escenarios!$F$10*AU117+Escenarios!$F$9*BG117)/(Escenarios!$F$11)</f>
        <v>0.28842812684654823</v>
      </c>
      <c r="BL117" s="116">
        <f>(Escenarios!$F$9*BI117)/(Escenarios!$F$11)</f>
        <v>0</v>
      </c>
      <c r="BM117" s="116">
        <f>(Escenarios!$F$10*AW117+Escenarios!$F$9*BE117)/(Escenarios!$F$11)</f>
        <v>0.41519142053191765</v>
      </c>
      <c r="BN117" s="118">
        <f t="shared" si="12"/>
        <v>207.44316967819645</v>
      </c>
      <c r="BO117" s="118">
        <f>MAX(0,(BN117-Constantes!$D$13)*(1-EXP(-Constantes!$D$23)))</f>
        <v>1.096173793663374</v>
      </c>
      <c r="BP117" s="118">
        <f>BL117+AY117*Escenarios!$F$10/Escenarios!$F$11+BO117</f>
        <v>1.0961741843171013</v>
      </c>
      <c r="BQ117" s="118">
        <f>0.0526*BL117*Observaciones!$F116^1.218</f>
        <v>0</v>
      </c>
      <c r="BR117" s="118">
        <f>BQ117*Constantes!$F$40</f>
        <v>0</v>
      </c>
      <c r="BS117" s="118">
        <f t="shared" si="13"/>
        <v>0</v>
      </c>
      <c r="BT117" s="15"/>
      <c r="BU117" s="72">
        <v>111</v>
      </c>
      <c r="BV117" s="73">
        <f>0.0526*Observaciones!$F116^2.218</f>
        <v>0</v>
      </c>
      <c r="BW117" s="73">
        <f>IF(Observaciones!$F116&gt;0.05*$CA$7,((Observaciones!$F116-0.05*$CA$7)^2)/(Observaciones!$F116+0.95*$CA$7),0)</f>
        <v>0</v>
      </c>
      <c r="BX117" s="73">
        <f>0.0526*BW117*Observaciones!$F116^1.218</f>
        <v>0</v>
      </c>
      <c r="BY117" s="27"/>
      <c r="BZ117" s="27"/>
      <c r="CA117" s="101"/>
      <c r="CB117" s="36"/>
    </row>
    <row r="118" spans="2:80" s="2" customFormat="1" ht="14.5" x14ac:dyDescent="0.35">
      <c r="B118" s="35"/>
      <c r="C118" s="72">
        <v>112</v>
      </c>
      <c r="D118" s="145">
        <f>ETo!$I117*((1-Constantes!$D$19)*ETo!$K117+ETo!$L117)</f>
        <v>1.536617997324194</v>
      </c>
      <c r="E118" s="73">
        <f>MIN(D118*Constantes!$D$17,0.8*(H117+Observaciones!$F117-F118-G118-Constantes!$D$14))</f>
        <v>2.0829144929734866E-5</v>
      </c>
      <c r="F118" s="73">
        <f>IF(Observaciones!$F117&gt;0.05*Constantes!$D$18,((Observaciones!$F117-0.05*Constantes!$D$18)^2)/(Observaciones!$F117+0.95*Constantes!$D$18),0)</f>
        <v>0</v>
      </c>
      <c r="G118" s="73">
        <f>MAX(0,H117+Observaciones!$F117-F118-Constantes!$D$13)</f>
        <v>0</v>
      </c>
      <c r="H118" s="73">
        <f>H117+Observaciones!$F117-F118-E118-G118-I117</f>
        <v>26.25000484883499</v>
      </c>
      <c r="I118" s="73">
        <f>MAX(0,(H118-Constantes!$D$14)*(1-EXP(-Constantes!$D$22)))</f>
        <v>6.6755344175940253E-8</v>
      </c>
      <c r="J118" s="73">
        <f t="shared" si="7"/>
        <v>199.25936625273107</v>
      </c>
      <c r="K118" s="73">
        <f>MAX(0,(J118-Constantes!$D$13)*(1-EXP(-Constantes!$D$23)))</f>
        <v>1.0396441341595708</v>
      </c>
      <c r="L118" s="73">
        <f t="shared" si="8"/>
        <v>1.0396442009149149</v>
      </c>
      <c r="M118" s="73">
        <f>0.0526*F118*Observaciones!$F117^1.218</f>
        <v>0</v>
      </c>
      <c r="N118" s="73">
        <f>M118*Constantes!$D$40</f>
        <v>0</v>
      </c>
      <c r="O118" s="73">
        <f t="shared" si="9"/>
        <v>0</v>
      </c>
      <c r="P118" s="15"/>
      <c r="Q118" s="117">
        <v>112</v>
      </c>
      <c r="R118" s="145">
        <f>ETo!$I117*((1-Constantes!$E$19)*ETo!$K117+ETo!$L117)</f>
        <v>1.5384644944291803</v>
      </c>
      <c r="S118" s="118">
        <f>MIN(R118*Constantes!$E$17,0.8*(V117+Observaciones!$F117-T118-U118-Constantes!$D$14))</f>
        <v>1.5755282851159792E-5</v>
      </c>
      <c r="T118" s="118">
        <f>IF(Observaciones!$F117&gt;0.05*Constantes!$E$18,((Observaciones!$F117-0.05*Constantes!$E$18)^2)/(Observaciones!$F117+0.95*Constantes!$E$18),0)</f>
        <v>0</v>
      </c>
      <c r="U118" s="118">
        <f>MAX(0,V117+Observaciones!$F117-T118-Constantes!$D$13)</f>
        <v>0</v>
      </c>
      <c r="V118" s="118">
        <f>V117+Observaciones!$F117-T118-S118-U118-W117</f>
        <v>26.250003667686169</v>
      </c>
      <c r="W118" s="118">
        <f>MAX(0,(V118-Constantes!$D$14)*(1-EXP(-Constantes!$D$22)))</f>
        <v>5.0494119314180181E-8</v>
      </c>
      <c r="X118" s="116">
        <f>X117+(Entradas!$E$23*U118-Y117)/(800*Entradas!$D$46)</f>
        <v>0</v>
      </c>
      <c r="Y118" s="116">
        <f>8000*Entradas!$D$47*X118/Constantes!$E$34</f>
        <v>0</v>
      </c>
      <c r="Z118" s="116">
        <f>T118*Escenarios!$E$10/Escenarios!$E$9</f>
        <v>0</v>
      </c>
      <c r="AA118" s="116">
        <f>Y118*Escenarios!$E$10/Escenarios!$E$9</f>
        <v>0</v>
      </c>
      <c r="AB118" s="116">
        <f>Observaciones!$I117</f>
        <v>0</v>
      </c>
      <c r="AC118" s="116">
        <f>MAX(0,Constantes!$E$29/((AH117+Z118+AA118+AB118+Observaciones!$F117)^2)+Entradas!$E$17)</f>
        <v>2.7454210580405864</v>
      </c>
      <c r="AD118" s="145">
        <f>IF(ETo!$D117&gt;0,ETo!$I117*((1-Entradas!$E$21)*ETo!$K117+ETo!$L117),0)</f>
        <v>1.4646046102297348</v>
      </c>
      <c r="AE118" s="116">
        <f>MIN(AD118*1,0.8*(AH117+Z118+AA118+AB118+Observaciones!$F117-AC118-Constantes!$E$28))</f>
        <v>1.4646046102297348</v>
      </c>
      <c r="AF118" s="116">
        <f>Observaciones!$J117</f>
        <v>0</v>
      </c>
      <c r="AG118" s="116">
        <f>MAX(0,AH117+Z118+AA118+AB118+Observaciones!$F117-AC118-AE118-AF118-Constantes!$E$26)</f>
        <v>0</v>
      </c>
      <c r="AH118" s="116">
        <f>AH117+Z118+AA118+AB118+Observaciones!$F117-AC118-AE118-AF118-AG118</f>
        <v>196.60918458991827</v>
      </c>
      <c r="AI118" s="116">
        <f>(Escenarios!$E$10*S118+Escenarios!$E$9*AE118)/(Escenarios!$E$11)</f>
        <v>0.14647464077753952</v>
      </c>
      <c r="AJ118" s="116">
        <f>(Escenarios!$E$9*AG118)/(Escenarios!$E$11)</f>
        <v>0</v>
      </c>
      <c r="AK118" s="116">
        <f>(Escenarios!$E$10*U118+Escenarios!$E$9*AC118)/(Escenarios!$E$11)</f>
        <v>0.27454210580405863</v>
      </c>
      <c r="AL118" s="118">
        <f t="shared" si="10"/>
        <v>204.81481557163613</v>
      </c>
      <c r="AM118" s="118">
        <f>MAX(0,(AL118-Constantes!$D$13)*(1-EXP(-Constantes!$D$23)))</f>
        <v>1.0780184256792231</v>
      </c>
      <c r="AN118" s="118">
        <f>AJ118+W118*Escenarios!$E$10/Escenarios!$E$11+AM118</f>
        <v>1.0780184711239305</v>
      </c>
      <c r="AO118" s="118">
        <f>0.0526*AJ118*Observaciones!$F117^1.218</f>
        <v>0</v>
      </c>
      <c r="AP118" s="118">
        <f>AO118*Constantes!$E$40</f>
        <v>0</v>
      </c>
      <c r="AQ118" s="118">
        <f t="shared" si="11"/>
        <v>0</v>
      </c>
      <c r="AR118" s="15"/>
      <c r="AS118" s="72">
        <v>112</v>
      </c>
      <c r="AT118" s="145">
        <f>ETo!$I117*((1-Constantes!$F$19)*ETo!$K117+ETo!$L117)</f>
        <v>1.5338482516667145</v>
      </c>
      <c r="AU118" s="118">
        <f>MIN(AT118*Constantes!$F$17,0.8*(AX117+Observaciones!$F117-AV118-AW118-Constantes!$D$14))</f>
        <v>2.8375487914900077E-5</v>
      </c>
      <c r="AV118" s="118">
        <f>IF(Observaciones!$F117&gt;0.05*Constantes!$F$18,((Observaciones!$F117-0.05*Constantes!$F$18)^2)/(Observaciones!$F117+0.95*Constantes!$F$18),0)</f>
        <v>0</v>
      </c>
      <c r="AW118" s="118">
        <f>MAX(0,AX117+Observaciones!$F117-AV118-Constantes!$D$13)</f>
        <v>0</v>
      </c>
      <c r="AX118" s="118">
        <f>AX117+Observaciones!$F117-AV118-AU118-AW118-AY117</f>
        <v>26.25000660555482</v>
      </c>
      <c r="AY118" s="118">
        <f>MAX(0,(AX118-Constantes!$D$14)*(1-EXP(-Constantes!$D$22)))</f>
        <v>9.0940625186363537E-8</v>
      </c>
      <c r="AZ118" s="116">
        <f>AZ117+(Entradas!$F$23*AW118-BA117)/(800*Entradas!$D$46)</f>
        <v>0</v>
      </c>
      <c r="BA118" s="116">
        <f>8000*Entradas!$D$47*AZ118/Constantes!$F$34</f>
        <v>0</v>
      </c>
      <c r="BB118" s="116">
        <f>AV118*Escenarios!$F$10/Escenarios!$F$9</f>
        <v>0</v>
      </c>
      <c r="BC118" s="116">
        <f>BA118*Escenarios!$F$10/Escenarios!$F$9</f>
        <v>0</v>
      </c>
      <c r="BD118" s="116">
        <f>Observaciones!$I117</f>
        <v>0</v>
      </c>
      <c r="BE118" s="116">
        <f>MAX(0,Constantes!$F$29/((BJ117+BB118+BC118+BD118+Observaciones!$F117)^2)+Entradas!$F$17)</f>
        <v>2.0110552941149447</v>
      </c>
      <c r="BF118" s="145">
        <f>IF(ETo!$D117&gt;0,ETo!$I117*((1-Entradas!$F$21)*ETo!$K117+ETo!$L117),0)</f>
        <v>1.4646046102297348</v>
      </c>
      <c r="BG118" s="116">
        <f>MIN(BF118*1,0.8*(BJ117+BB118+BC118+BD118+Observaciones!$F117-BE118-Constantes!$F$28))</f>
        <v>1.4646046102297348</v>
      </c>
      <c r="BH118" s="116">
        <f>Observaciones!$J117</f>
        <v>0</v>
      </c>
      <c r="BI118" s="116">
        <f>MAX(0,BJ117+BB118+BC118+BD118+Observaciones!$F117-BE118-BG118-BH118-Constantes!$F$26)</f>
        <v>0</v>
      </c>
      <c r="BJ118" s="116">
        <f>BJ117+BB118+BC118+BD118+Observaciones!$F117-BE118-BG118-BH118-BI118</f>
        <v>98.414088183586841</v>
      </c>
      <c r="BK118" s="116">
        <f>(Escenarios!$F$10*AU118+Escenarios!$F$9*BG118)/(Escenarios!$F$11)</f>
        <v>0.29294362243627886</v>
      </c>
      <c r="BL118" s="116">
        <f>(Escenarios!$F$9*BI118)/(Escenarios!$F$11)</f>
        <v>0</v>
      </c>
      <c r="BM118" s="116">
        <f>(Escenarios!$F$10*AW118+Escenarios!$F$9*BE118)/(Escenarios!$F$11)</f>
        <v>0.40221105882298891</v>
      </c>
      <c r="BN118" s="118">
        <f t="shared" si="12"/>
        <v>206.74920694335606</v>
      </c>
      <c r="BO118" s="118">
        <f>MAX(0,(BN118-Constantes!$D$13)*(1-EXP(-Constantes!$D$23)))</f>
        <v>1.0913802429059367</v>
      </c>
      <c r="BP118" s="118">
        <f>BL118+AY118*Escenarios!$F$10/Escenarios!$F$11+BO118</f>
        <v>1.091380315658437</v>
      </c>
      <c r="BQ118" s="118">
        <f>0.0526*BL118*Observaciones!$F117^1.218</f>
        <v>0</v>
      </c>
      <c r="BR118" s="118">
        <f>BQ118*Constantes!$F$40</f>
        <v>0</v>
      </c>
      <c r="BS118" s="118">
        <f t="shared" si="13"/>
        <v>0</v>
      </c>
      <c r="BT118" s="15"/>
      <c r="BU118" s="72">
        <v>112</v>
      </c>
      <c r="BV118" s="73">
        <f>0.0526*Observaciones!$F117^2.218</f>
        <v>0</v>
      </c>
      <c r="BW118" s="73">
        <f>IF(Observaciones!$F117&gt;0.05*$CA$7,((Observaciones!$F117-0.05*$CA$7)^2)/(Observaciones!$F117+0.95*$CA$7),0)</f>
        <v>0</v>
      </c>
      <c r="BX118" s="73">
        <f>0.0526*BW118*Observaciones!$F117^1.218</f>
        <v>0</v>
      </c>
      <c r="BY118" s="27"/>
      <c r="BZ118" s="27"/>
      <c r="CA118" s="101"/>
      <c r="CB118" s="36"/>
    </row>
    <row r="119" spans="2:80" s="2" customFormat="1" ht="14.5" x14ac:dyDescent="0.35">
      <c r="B119" s="35"/>
      <c r="C119" s="72">
        <v>113</v>
      </c>
      <c r="D119" s="145">
        <f>ETo!$I118*((1-Constantes!$D$19)*ETo!$K118+ETo!$L118)</f>
        <v>1.5524837773350242</v>
      </c>
      <c r="E119" s="73">
        <f>MIN(D119*Constantes!$D$17,0.8*(H118+Observaciones!$F118-F119-G119-Constantes!$D$14))</f>
        <v>3.87906799232951E-6</v>
      </c>
      <c r="F119" s="73">
        <f>IF(Observaciones!$F118&gt;0.05*Constantes!$D$18,((Observaciones!$F118-0.05*Constantes!$D$18)^2)/(Observaciones!$F118+0.95*Constantes!$D$18),0)</f>
        <v>0</v>
      </c>
      <c r="G119" s="73">
        <f>MAX(0,H118+Observaciones!$F118-F119-Constantes!$D$13)</f>
        <v>0</v>
      </c>
      <c r="H119" s="73">
        <f>H118+Observaciones!$F118-F119-E119-G119-I118</f>
        <v>26.250000903011653</v>
      </c>
      <c r="I119" s="73">
        <f>MAX(0,(H119-Constantes!$D$14)*(1-EXP(-Constantes!$D$22)))</f>
        <v>1.2432028272907296E-8</v>
      </c>
      <c r="J119" s="73">
        <f t="shared" si="7"/>
        <v>198.2197221185715</v>
      </c>
      <c r="K119" s="73">
        <f>MAX(0,(J119-Constantes!$D$13)*(1-EXP(-Constantes!$D$23)))</f>
        <v>1.0324627875590047</v>
      </c>
      <c r="L119" s="73">
        <f t="shared" si="8"/>
        <v>1.032462799991033</v>
      </c>
      <c r="M119" s="73">
        <f>0.0526*F119*Observaciones!$F118^1.218</f>
        <v>0</v>
      </c>
      <c r="N119" s="73">
        <f>M119*Constantes!$D$40</f>
        <v>0</v>
      </c>
      <c r="O119" s="73">
        <f t="shared" si="9"/>
        <v>0</v>
      </c>
      <c r="P119" s="15"/>
      <c r="Q119" s="117">
        <v>113</v>
      </c>
      <c r="R119" s="145">
        <f>ETo!$I118*((1-Constantes!$E$19)*ETo!$K118+ETo!$L118)</f>
        <v>1.5543538498272846</v>
      </c>
      <c r="S119" s="118">
        <f>MIN(R119*Constantes!$E$17,0.8*(V118+Observaciones!$F118-T119-U119-Constantes!$D$14))</f>
        <v>2.9341489351963903E-6</v>
      </c>
      <c r="T119" s="118">
        <f>IF(Observaciones!$F118&gt;0.05*Constantes!$E$18,((Observaciones!$F118-0.05*Constantes!$E$18)^2)/(Observaciones!$F118+0.95*Constantes!$E$18),0)</f>
        <v>0</v>
      </c>
      <c r="U119" s="118">
        <f>MAX(0,V118+Observaciones!$F118-T119-Constantes!$D$13)</f>
        <v>0</v>
      </c>
      <c r="V119" s="118">
        <f>V118+Observaciones!$F118-T119-S119-U119-W118</f>
        <v>26.250000683043115</v>
      </c>
      <c r="W119" s="118">
        <f>MAX(0,(V119-Constantes!$D$14)*(1-EXP(-Constantes!$D$22)))</f>
        <v>9.403656413508459E-9</v>
      </c>
      <c r="X119" s="116">
        <f>X118+(Entradas!$E$23*U119-Y118)/(800*Entradas!$D$46)</f>
        <v>0</v>
      </c>
      <c r="Y119" s="116">
        <f>8000*Entradas!$D$47*X119/Constantes!$E$34</f>
        <v>0</v>
      </c>
      <c r="Z119" s="116">
        <f>T119*Escenarios!$E$10/Escenarios!$E$9</f>
        <v>0</v>
      </c>
      <c r="AA119" s="116">
        <f>Y119*Escenarios!$E$10/Escenarios!$E$9</f>
        <v>0</v>
      </c>
      <c r="AB119" s="116">
        <f>Observaciones!$I118</f>
        <v>0</v>
      </c>
      <c r="AC119" s="116">
        <f>MAX(0,Constantes!$E$29/((AH118+Z119+AA119+AB119+Observaciones!$F118)^2)+Entradas!$E$17)</f>
        <v>2.7344016437938699</v>
      </c>
      <c r="AD119" s="145">
        <f>IF(ETo!$D118&gt;0,ETo!$I118*((1-Entradas!$E$21)*ETo!$K118+ETo!$L118),0)</f>
        <v>1.4795509501368722</v>
      </c>
      <c r="AE119" s="116">
        <f>MIN(AD119*1,0.8*(AH118+Z119+AA119+AB119+Observaciones!$F118-AC119-Constantes!$E$28))</f>
        <v>1.4795509501368722</v>
      </c>
      <c r="AF119" s="116">
        <f>Observaciones!$J118</f>
        <v>0</v>
      </c>
      <c r="AG119" s="116">
        <f>MAX(0,AH118+Z119+AA119+AB119+Observaciones!$F118-AC119-AE119-AF119-Constantes!$E$26)</f>
        <v>0</v>
      </c>
      <c r="AH119" s="116">
        <f>AH118+Z119+AA119+AB119+Observaciones!$F118-AC119-AE119-AF119-AG119</f>
        <v>192.39523199598753</v>
      </c>
      <c r="AI119" s="116">
        <f>(Escenarios!$E$10*S119+Escenarios!$E$9*AE119)/(Escenarios!$E$11)</f>
        <v>0.14795773574772889</v>
      </c>
      <c r="AJ119" s="116">
        <f>(Escenarios!$E$9*AG119)/(Escenarios!$E$11)</f>
        <v>0</v>
      </c>
      <c r="AK119" s="116">
        <f>(Escenarios!$E$10*U119+Escenarios!$E$9*AC119)/(Escenarios!$E$11)</f>
        <v>0.27344016437938701</v>
      </c>
      <c r="AL119" s="118">
        <f t="shared" si="10"/>
        <v>204.01023731033629</v>
      </c>
      <c r="AM119" s="118">
        <f>MAX(0,(AL119-Constantes!$D$13)*(1-EXP(-Constantes!$D$23)))</f>
        <v>1.0724607976680327</v>
      </c>
      <c r="AN119" s="118">
        <f>AJ119+W119*Escenarios!$E$10/Escenarios!$E$11+AM119</f>
        <v>1.0724608061313234</v>
      </c>
      <c r="AO119" s="118">
        <f>0.0526*AJ119*Observaciones!$F118^1.218</f>
        <v>0</v>
      </c>
      <c r="AP119" s="118">
        <f>AO119*Constantes!$E$40</f>
        <v>0</v>
      </c>
      <c r="AQ119" s="118">
        <f t="shared" si="11"/>
        <v>0</v>
      </c>
      <c r="AR119" s="15"/>
      <c r="AS119" s="72">
        <v>113</v>
      </c>
      <c r="AT119" s="145">
        <f>ETo!$I118*((1-Constantes!$F$19)*ETo!$K118+ETo!$L118)</f>
        <v>1.5496786685966335</v>
      </c>
      <c r="AU119" s="118">
        <f>MIN(AT119*Constantes!$F$17,0.8*(AX118+Observaciones!$F118-AV119-AW119-Constantes!$D$14))</f>
        <v>5.284443855657628E-6</v>
      </c>
      <c r="AV119" s="118">
        <f>IF(Observaciones!$F118&gt;0.05*Constantes!$F$18,((Observaciones!$F118-0.05*Constantes!$F$18)^2)/(Observaciones!$F118+0.95*Constantes!$F$18),0)</f>
        <v>0</v>
      </c>
      <c r="AW119" s="118">
        <f>MAX(0,AX118+Observaciones!$F118-AV119-Constantes!$D$13)</f>
        <v>0</v>
      </c>
      <c r="AX119" s="118">
        <f>AX118+Observaciones!$F118-AV119-AU119-AW119-AY118</f>
        <v>26.250001230170341</v>
      </c>
      <c r="AY119" s="118">
        <f>MAX(0,(AX119-Constantes!$D$14)*(1-EXP(-Constantes!$D$22)))</f>
        <v>1.693611860398683E-8</v>
      </c>
      <c r="AZ119" s="116">
        <f>AZ118+(Entradas!$F$23*AW119-BA118)/(800*Entradas!$D$46)</f>
        <v>0</v>
      </c>
      <c r="BA119" s="116">
        <f>8000*Entradas!$D$47*AZ119/Constantes!$F$34</f>
        <v>0</v>
      </c>
      <c r="BB119" s="116">
        <f>AV119*Escenarios!$F$10/Escenarios!$F$9</f>
        <v>0</v>
      </c>
      <c r="BC119" s="116">
        <f>BA119*Escenarios!$F$10/Escenarios!$F$9</f>
        <v>0</v>
      </c>
      <c r="BD119" s="116">
        <f>Observaciones!$I118</f>
        <v>0</v>
      </c>
      <c r="BE119" s="116">
        <f>MAX(0,Constantes!$F$29/((BJ118+BB119+BC119+BD119+Observaciones!$F118)^2)+Entradas!$F$17)</f>
        <v>1.9399693059783938</v>
      </c>
      <c r="BF119" s="145">
        <f>IF(ETo!$D118&gt;0,ETo!$I118*((1-Entradas!$F$21)*ETo!$K118+ETo!$L118),0)</f>
        <v>1.4795509501368722</v>
      </c>
      <c r="BG119" s="116">
        <f>MIN(BF119*1,0.8*(BJ118+BB119+BC119+BD119+Observaciones!$F118-BE119-Constantes!$F$28))</f>
        <v>1.4795509501368722</v>
      </c>
      <c r="BH119" s="116">
        <f>Observaciones!$J118</f>
        <v>0</v>
      </c>
      <c r="BI119" s="116">
        <f>MAX(0,BJ118+BB119+BC119+BD119+Observaciones!$F118-BE119-BG119-BH119-Constantes!$F$26)</f>
        <v>0</v>
      </c>
      <c r="BJ119" s="116">
        <f>BJ118+BB119+BC119+BD119+Observaciones!$F118-BE119-BG119-BH119-BI119</f>
        <v>94.994567927471579</v>
      </c>
      <c r="BK119" s="116">
        <f>(Escenarios!$F$10*AU119+Escenarios!$F$9*BG119)/(Escenarios!$F$11)</f>
        <v>0.29591441758245896</v>
      </c>
      <c r="BL119" s="116">
        <f>(Escenarios!$F$9*BI119)/(Escenarios!$F$11)</f>
        <v>0</v>
      </c>
      <c r="BM119" s="116">
        <f>(Escenarios!$F$10*AW119+Escenarios!$F$9*BE119)/(Escenarios!$F$11)</f>
        <v>0.3879938611956788</v>
      </c>
      <c r="BN119" s="118">
        <f t="shared" si="12"/>
        <v>206.0458205616458</v>
      </c>
      <c r="BO119" s="118">
        <f>MAX(0,(BN119-Constantes!$D$13)*(1-EXP(-Constantes!$D$23)))</f>
        <v>1.0865215982647465</v>
      </c>
      <c r="BP119" s="118">
        <f>BL119+AY119*Escenarios!$F$10/Escenarios!$F$11+BO119</f>
        <v>1.0865216118136414</v>
      </c>
      <c r="BQ119" s="118">
        <f>0.0526*BL119*Observaciones!$F118^1.218</f>
        <v>0</v>
      </c>
      <c r="BR119" s="118">
        <f>BQ119*Constantes!$F$40</f>
        <v>0</v>
      </c>
      <c r="BS119" s="118">
        <f t="shared" si="13"/>
        <v>0</v>
      </c>
      <c r="BT119" s="15"/>
      <c r="BU119" s="72">
        <v>113</v>
      </c>
      <c r="BV119" s="73">
        <f>0.0526*Observaciones!$F118^2.218</f>
        <v>0</v>
      </c>
      <c r="BW119" s="73">
        <f>IF(Observaciones!$F118&gt;0.05*$CA$7,((Observaciones!$F118-0.05*$CA$7)^2)/(Observaciones!$F118+0.95*$CA$7),0)</f>
        <v>0</v>
      </c>
      <c r="BX119" s="73">
        <f>0.0526*BW119*Observaciones!$F118^1.218</f>
        <v>0</v>
      </c>
      <c r="BY119" s="27"/>
      <c r="BZ119" s="27"/>
      <c r="CA119" s="101"/>
      <c r="CB119" s="36"/>
    </row>
    <row r="120" spans="2:80" s="2" customFormat="1" ht="14.5" x14ac:dyDescent="0.35">
      <c r="B120" s="35"/>
      <c r="C120" s="72">
        <v>114</v>
      </c>
      <c r="D120" s="145">
        <f>ETo!$I119*((1-Constantes!$D$19)*ETo!$K119+ETo!$L119)</f>
        <v>1.5230369498638301</v>
      </c>
      <c r="E120" s="73">
        <f>MIN(D120*Constantes!$D$17,0.8*(H119+Observaciones!$F119-F120-G120-Constantes!$D$14))</f>
        <v>0.94969367890349821</v>
      </c>
      <c r="F120" s="73">
        <f>IF(Observaciones!$F119&gt;0.05*Constantes!$D$18,((Observaciones!$F119-0.05*Constantes!$D$18)^2)/(Observaciones!$F119+0.95*Constantes!$D$18),0)</f>
        <v>0.51055783145263289</v>
      </c>
      <c r="G120" s="73">
        <f>MAX(0,H119+Observaciones!$F119-F120-Constantes!$D$13)</f>
        <v>0</v>
      </c>
      <c r="H120" s="73">
        <f>H119+Observaciones!$F119-F120-E120-G120-I119</f>
        <v>34.9897493802235</v>
      </c>
      <c r="I120" s="73">
        <f>MAX(0,(H120-Constantes!$D$14)*(1-EXP(-Constantes!$D$22)))</f>
        <v>0.12032271237151769</v>
      </c>
      <c r="J120" s="73">
        <f t="shared" si="7"/>
        <v>197.18725933101248</v>
      </c>
      <c r="K120" s="73">
        <f>MAX(0,(J120-Constantes!$D$13)*(1-EXP(-Constantes!$D$23)))</f>
        <v>1.0253310461428502</v>
      </c>
      <c r="L120" s="73">
        <f t="shared" si="8"/>
        <v>1.6562115899670009</v>
      </c>
      <c r="M120" s="73">
        <f>0.0526*F120*Observaciones!$F119^1.218</f>
        <v>0.45447049735757539</v>
      </c>
      <c r="N120" s="73">
        <f>M120*Constantes!$D$40</f>
        <v>2.1228362617080566E-3</v>
      </c>
      <c r="O120" s="73">
        <f t="shared" si="9"/>
        <v>128.17421847351963</v>
      </c>
      <c r="P120" s="15"/>
      <c r="Q120" s="117">
        <v>114</v>
      </c>
      <c r="R120" s="145">
        <f>ETo!$I119*((1-Constantes!$E$19)*ETo!$K119+ETo!$L119)</f>
        <v>1.5248743009813055</v>
      </c>
      <c r="S120" s="118">
        <f>MIN(R120*Constantes!$E$17,0.8*(V119+Observaciones!$F119-T120-U120-Constantes!$D$14))</f>
        <v>0.95640213593891521</v>
      </c>
      <c r="T120" s="118">
        <f>IF(Observaciones!$F119&gt;0.05*Constantes!$E$18,((Observaciones!$F119-0.05*Constantes!$E$18)^2)/(Observaciones!$F119+0.95*Constantes!$E$18),0)</f>
        <v>0.48607835904956015</v>
      </c>
      <c r="U120" s="118">
        <f>MAX(0,V119+Observaciones!$F119-T120-Constantes!$D$13)</f>
        <v>0</v>
      </c>
      <c r="V120" s="118">
        <f>V119+Observaciones!$F119-T120-S120-U120-W119</f>
        <v>35.007520178650985</v>
      </c>
      <c r="W120" s="118">
        <f>MAX(0,(V120-Constantes!$D$14)*(1-EXP(-Constantes!$D$22)))</f>
        <v>0.12056736820485782</v>
      </c>
      <c r="X120" s="116">
        <f>X119+(Entradas!$E$23*U120-Y119)/(800*Entradas!$D$46)</f>
        <v>0</v>
      </c>
      <c r="Y120" s="116">
        <f>8000*Entradas!$D$47*X120/Constantes!$E$34</f>
        <v>0</v>
      </c>
      <c r="Z120" s="116">
        <f>T120*Escenarios!$E$10/Escenarios!$E$9</f>
        <v>4.3747052314460415</v>
      </c>
      <c r="AA120" s="116">
        <f>Y120*Escenarios!$E$10/Escenarios!$E$9</f>
        <v>0</v>
      </c>
      <c r="AB120" s="116">
        <f>Observaciones!$I119</f>
        <v>0</v>
      </c>
      <c r="AC120" s="116">
        <f>MAX(0,Constantes!$E$29/((AH119+Z120+AA120+AB120+Observaciones!$F119)^2)+Entradas!$E$17)</f>
        <v>2.760327364790427</v>
      </c>
      <c r="AD120" s="145">
        <f>IF(ETo!$D119&gt;0,ETo!$I119*((1-Entradas!$E$21)*ETo!$K119+ETo!$L119),0)</f>
        <v>1.4513802562822935</v>
      </c>
      <c r="AE120" s="116">
        <f>MIN(AD120*1,0.8*(AH119+Z120+AA120+AB120+Observaciones!$F119-AC120-Constantes!$E$28))</f>
        <v>1.4513802562822935</v>
      </c>
      <c r="AF120" s="116">
        <f>Observaciones!$J119</f>
        <v>0</v>
      </c>
      <c r="AG120" s="116">
        <f>MAX(0,AH119+Z120+AA120+AB120+Observaciones!$F119-AC120-AE120-AF120-Constantes!$E$26)</f>
        <v>0</v>
      </c>
      <c r="AH120" s="116">
        <f>AH119+Z120+AA120+AB120+Observaciones!$F119-AC120-AE120-AF120-AG120</f>
        <v>202.75822960636083</v>
      </c>
      <c r="AI120" s="116">
        <f>(Escenarios!$E$10*S120+Escenarios!$E$9*AE120)/(Escenarios!$E$11)</f>
        <v>1.0058999479732531</v>
      </c>
      <c r="AJ120" s="116">
        <f>(Escenarios!$E$9*AG120)/(Escenarios!$E$11)</f>
        <v>0</v>
      </c>
      <c r="AK120" s="116">
        <f>(Escenarios!$E$10*U120+Escenarios!$E$9*AC120)/(Escenarios!$E$11)</f>
        <v>0.2760327364790427</v>
      </c>
      <c r="AL120" s="118">
        <f t="shared" si="10"/>
        <v>203.21380924914729</v>
      </c>
      <c r="AM120" s="118">
        <f>MAX(0,(AL120-Constantes!$D$13)*(1-EXP(-Constantes!$D$23)))</f>
        <v>1.066959467201297</v>
      </c>
      <c r="AN120" s="118">
        <f>AJ120+W120*Escenarios!$E$10/Escenarios!$E$11+AM120</f>
        <v>1.175470098585669</v>
      </c>
      <c r="AO120" s="118">
        <f>0.0526*AJ120*Observaciones!$F119^1.218</f>
        <v>0</v>
      </c>
      <c r="AP120" s="118">
        <f>AO120*Constantes!$E$40</f>
        <v>0</v>
      </c>
      <c r="AQ120" s="118">
        <f t="shared" si="11"/>
        <v>0</v>
      </c>
      <c r="AR120" s="15"/>
      <c r="AS120" s="72">
        <v>114</v>
      </c>
      <c r="AT120" s="145">
        <f>ETo!$I119*((1-Constantes!$F$19)*ETo!$K119+ETo!$L119)</f>
        <v>1.5202809231876169</v>
      </c>
      <c r="AU120" s="118">
        <f>MIN(AT120*Constantes!$F$17,0.8*(AX119+Observaciones!$F119-AV120-AW120-Constantes!$D$14))</f>
        <v>0.93971655273810106</v>
      </c>
      <c r="AV120" s="118">
        <f>IF(Observaciones!$F119&gt;0.05*Constantes!$F$18,((Observaciones!$F119-0.05*Constantes!$F$18)^2)/(Observaciones!$F119+0.95*Constantes!$F$18),0)</f>
        <v>0.51352036053930461</v>
      </c>
      <c r="AW120" s="118">
        <f>MAX(0,AX119+Observaciones!$F119-AV120-Constantes!$D$13)</f>
        <v>0</v>
      </c>
      <c r="AX120" s="118">
        <f>AX119+Observaciones!$F119-AV120-AU120-AW120-AY119</f>
        <v>34.996764299956823</v>
      </c>
      <c r="AY120" s="118">
        <f>MAX(0,(AX120-Constantes!$D$14)*(1-EXP(-Constantes!$D$22)))</f>
        <v>0.12041928884444171</v>
      </c>
      <c r="AZ120" s="116">
        <f>AZ119+(Entradas!$F$23*AW120-BA119)/(800*Entradas!$D$46)</f>
        <v>0</v>
      </c>
      <c r="BA120" s="116">
        <f>8000*Entradas!$D$47*AZ120/Constantes!$F$34</f>
        <v>0</v>
      </c>
      <c r="BB120" s="116">
        <f>AV120*Escenarios!$F$10/Escenarios!$F$9</f>
        <v>2.0540814421572184</v>
      </c>
      <c r="BC120" s="116">
        <f>BA120*Escenarios!$F$10/Escenarios!$F$9</f>
        <v>0</v>
      </c>
      <c r="BD120" s="116">
        <f>Observaciones!$I119</f>
        <v>0</v>
      </c>
      <c r="BE120" s="116">
        <f>MAX(0,Constantes!$F$29/((BJ119+BB120+BC120+BD120+Observaciones!$F119)^2)+Entradas!$F$17)</f>
        <v>2.1074155355201487</v>
      </c>
      <c r="BF120" s="145">
        <f>IF(ETo!$D119&gt;0,ETo!$I119*((1-Entradas!$F$21)*ETo!$K119+ETo!$L119),0)</f>
        <v>1.4513802562822935</v>
      </c>
      <c r="BG120" s="116">
        <f>MIN(BF120*1,0.8*(BJ119+BB120+BC120+BD120+Observaciones!$F119-BE120-Constantes!$F$28))</f>
        <v>1.4513802562822935</v>
      </c>
      <c r="BH120" s="116">
        <f>Observaciones!$J119</f>
        <v>0</v>
      </c>
      <c r="BI120" s="116">
        <f>MAX(0,BJ119+BB120+BC120+BD120+Observaciones!$F119-BE120-BG120-BH120-Constantes!$F$26)</f>
        <v>0</v>
      </c>
      <c r="BJ120" s="116">
        <f>BJ119+BB120+BC120+BD120+Observaciones!$F119-BE120-BG120-BH120-BI120</f>
        <v>103.68985357782636</v>
      </c>
      <c r="BK120" s="116">
        <f>(Escenarios!$F$10*AU120+Escenarios!$F$9*BG120)/(Escenarios!$F$11)</f>
        <v>1.0420492934469396</v>
      </c>
      <c r="BL120" s="116">
        <f>(Escenarios!$F$9*BI120)/(Escenarios!$F$11)</f>
        <v>0</v>
      </c>
      <c r="BM120" s="116">
        <f>(Escenarios!$F$10*AW120+Escenarios!$F$9*BE120)/(Escenarios!$F$11)</f>
        <v>0.42148310710402975</v>
      </c>
      <c r="BN120" s="118">
        <f t="shared" si="12"/>
        <v>205.38078207048508</v>
      </c>
      <c r="BO120" s="118">
        <f>MAX(0,(BN120-Constantes!$D$13)*(1-EXP(-Constantes!$D$23)))</f>
        <v>1.0819278418525071</v>
      </c>
      <c r="BP120" s="118">
        <f>BL120+AY120*Escenarios!$F$10/Escenarios!$F$11+BO120</f>
        <v>1.1782632729280604</v>
      </c>
      <c r="BQ120" s="118">
        <f>0.0526*BL120*Observaciones!$F119^1.218</f>
        <v>0</v>
      </c>
      <c r="BR120" s="118">
        <f>BQ120*Constantes!$F$40</f>
        <v>0</v>
      </c>
      <c r="BS120" s="118">
        <f t="shared" si="13"/>
        <v>0</v>
      </c>
      <c r="BT120" s="15"/>
      <c r="BU120" s="72">
        <v>114</v>
      </c>
      <c r="BV120" s="73">
        <f>0.0526*Observaciones!$F119^2.218</f>
        <v>9.07947892966037</v>
      </c>
      <c r="BW120" s="73">
        <f>IF(Observaciones!$F119&gt;0.05*$CA$7,((Observaciones!$F119-0.05*$CA$7)^2)/(Observaciones!$F119+0.95*$CA$7),0)</f>
        <v>1.6636320496965871</v>
      </c>
      <c r="BX120" s="73">
        <f>0.0526*BW120*Observaciones!$F119^1.218</f>
        <v>1.4808737394046911</v>
      </c>
      <c r="BY120" s="27"/>
      <c r="BZ120" s="27"/>
      <c r="CA120" s="101"/>
      <c r="CB120" s="36"/>
    </row>
    <row r="121" spans="2:80" s="2" customFormat="1" ht="14.5" x14ac:dyDescent="0.35">
      <c r="B121" s="35"/>
      <c r="C121" s="72">
        <v>115</v>
      </c>
      <c r="D121" s="145">
        <f>ETo!$I120*((1-Constantes!$D$19)*ETo!$K120+ETo!$L120)</f>
        <v>1.5508346971131459</v>
      </c>
      <c r="E121" s="73">
        <f>MIN(D121*Constantes!$D$17,0.8*(H120+Observaciones!$F120-F121-G121-Constantes!$D$14))</f>
        <v>0.96702703700278303</v>
      </c>
      <c r="F121" s="73">
        <f>IF(Observaciones!$F120&gt;0.05*Constantes!$D$18,((Observaciones!$F120-0.05*Constantes!$D$18)^2)/(Observaciones!$F120+0.95*Constantes!$D$18),0)</f>
        <v>0</v>
      </c>
      <c r="G121" s="73">
        <f>MAX(0,H120+Observaciones!$F120-F121-Constantes!$D$13)</f>
        <v>0</v>
      </c>
      <c r="H121" s="73">
        <f>H120+Observaciones!$F120-F121-E121-G121-I120</f>
        <v>33.902399630849196</v>
      </c>
      <c r="I121" s="73">
        <f>MAX(0,(H121-Constantes!$D$14)*(1-EXP(-Constantes!$D$22)))</f>
        <v>0.10535284705280984</v>
      </c>
      <c r="J121" s="73">
        <f t="shared" si="7"/>
        <v>196.16192828486965</v>
      </c>
      <c r="K121" s="73">
        <f>MAX(0,(J121-Constantes!$D$13)*(1-EXP(-Constantes!$D$23)))</f>
        <v>1.0182485672630697</v>
      </c>
      <c r="L121" s="73">
        <f t="shared" si="8"/>
        <v>1.1236014143158795</v>
      </c>
      <c r="M121" s="73">
        <f>0.0526*F121*Observaciones!$F120^1.218</f>
        <v>0</v>
      </c>
      <c r="N121" s="73">
        <f>M121*Constantes!$D$40</f>
        <v>0</v>
      </c>
      <c r="O121" s="73">
        <f t="shared" si="9"/>
        <v>0</v>
      </c>
      <c r="P121" s="15"/>
      <c r="Q121" s="117">
        <v>115</v>
      </c>
      <c r="R121" s="145">
        <f>ETo!$I120*((1-Constantes!$E$19)*ETo!$K120+ETo!$L120)</f>
        <v>1.5527104515998909</v>
      </c>
      <c r="S121" s="118">
        <f>MIN(R121*Constantes!$E$17,0.8*(V120+Observaciones!$F120-T121-U121-Constantes!$D$14))</f>
        <v>0.97386098739362192</v>
      </c>
      <c r="T121" s="118">
        <f>IF(Observaciones!$F120&gt;0.05*Constantes!$E$18,((Observaciones!$F120-0.05*Constantes!$E$18)^2)/(Observaciones!$F120+0.95*Constantes!$E$18),0)</f>
        <v>0</v>
      </c>
      <c r="U121" s="118">
        <f>MAX(0,V120+Observaciones!$F120-T121-Constantes!$D$13)</f>
        <v>0</v>
      </c>
      <c r="V121" s="118">
        <f>V120+Observaciones!$F120-T121-S121-U121-W120</f>
        <v>33.913091823052504</v>
      </c>
      <c r="W121" s="118">
        <f>MAX(0,(V121-Constantes!$D$14)*(1-EXP(-Constantes!$D$22)))</f>
        <v>0.10550004962248657</v>
      </c>
      <c r="X121" s="116">
        <f>X120+(Entradas!$E$23*U121-Y120)/(800*Entradas!$D$46)</f>
        <v>0</v>
      </c>
      <c r="Y121" s="116">
        <f>8000*Entradas!$D$47*X121/Constantes!$E$34</f>
        <v>0</v>
      </c>
      <c r="Z121" s="116">
        <f>T121*Escenarios!$E$10/Escenarios!$E$9</f>
        <v>0</v>
      </c>
      <c r="AA121" s="116">
        <f>Y121*Escenarios!$E$10/Escenarios!$E$9</f>
        <v>0</v>
      </c>
      <c r="AB121" s="116">
        <f>Observaciones!$I120</f>
        <v>0</v>
      </c>
      <c r="AC121" s="116">
        <f>MAX(0,Constantes!$E$29/((AH120+Z121+AA121+AB121+Observaciones!$F120)^2)+Entradas!$E$17)</f>
        <v>2.7502669588445814</v>
      </c>
      <c r="AD121" s="145">
        <f>IF(ETo!$D120&gt;0,ETo!$I120*((1-Entradas!$E$21)*ETo!$K120+ETo!$L120),0)</f>
        <v>1.477680272130103</v>
      </c>
      <c r="AE121" s="116">
        <f>MIN(AD121*1,0.8*(AH120+Z121+AA121+AB121+Observaciones!$F120-AC121-Constantes!$E$28))</f>
        <v>1.477680272130103</v>
      </c>
      <c r="AF121" s="116">
        <f>Observaciones!$J120</f>
        <v>0</v>
      </c>
      <c r="AG121" s="116">
        <f>MAX(0,AH120+Z121+AA121+AB121+Observaciones!$F120-AC121-AE121-AF121-Constantes!$E$26)</f>
        <v>0</v>
      </c>
      <c r="AH121" s="116">
        <f>AH120+Z121+AA121+AB121+Observaciones!$F120-AC121-AE121-AF121-AG121</f>
        <v>198.53028237538615</v>
      </c>
      <c r="AI121" s="116">
        <f>(Escenarios!$E$10*S121+Escenarios!$E$9*AE121)/(Escenarios!$E$11)</f>
        <v>1.0242429158672699</v>
      </c>
      <c r="AJ121" s="116">
        <f>(Escenarios!$E$9*AG121)/(Escenarios!$E$11)</f>
        <v>0</v>
      </c>
      <c r="AK121" s="116">
        <f>(Escenarios!$E$10*U121+Escenarios!$E$9*AC121)/(Escenarios!$E$11)</f>
        <v>0.27502669588445811</v>
      </c>
      <c r="AL121" s="118">
        <f t="shared" si="10"/>
        <v>202.42187647783047</v>
      </c>
      <c r="AM121" s="118">
        <f>MAX(0,(AL121-Constantes!$D$13)*(1-EXP(-Constantes!$D$23)))</f>
        <v>1.0614891879698654</v>
      </c>
      <c r="AN121" s="118">
        <f>AJ121+W121*Escenarios!$E$10/Escenarios!$E$11+AM121</f>
        <v>1.1564392326301032</v>
      </c>
      <c r="AO121" s="118">
        <f>0.0526*AJ121*Observaciones!$F120^1.218</f>
        <v>0</v>
      </c>
      <c r="AP121" s="118">
        <f>AO121*Constantes!$E$40</f>
        <v>0</v>
      </c>
      <c r="AQ121" s="118">
        <f t="shared" si="11"/>
        <v>0</v>
      </c>
      <c r="AR121" s="15"/>
      <c r="AS121" s="72">
        <v>115</v>
      </c>
      <c r="AT121" s="145">
        <f>ETo!$I120*((1-Constantes!$F$19)*ETo!$K120+ETo!$L120)</f>
        <v>1.5480210653830286</v>
      </c>
      <c r="AU121" s="118">
        <f>MIN(AT121*Constantes!$F$17,0.8*(AX120+Observaciones!$F120-AV121-AW121-Constantes!$D$14))</f>
        <v>0.95686329871033882</v>
      </c>
      <c r="AV121" s="118">
        <f>IF(Observaciones!$F120&gt;0.05*Constantes!$F$18,((Observaciones!$F120-0.05*Constantes!$F$18)^2)/(Observaciones!$F120+0.95*Constantes!$F$18),0)</f>
        <v>0</v>
      </c>
      <c r="AW121" s="118">
        <f>MAX(0,AX120+Observaciones!$F120-AV121-Constantes!$D$13)</f>
        <v>0</v>
      </c>
      <c r="AX121" s="118">
        <f>AX120+Observaciones!$F120-AV121-AU121-AW121-AY120</f>
        <v>33.919481712402046</v>
      </c>
      <c r="AY121" s="118">
        <f>MAX(0,(AX121-Constantes!$D$14)*(1-EXP(-Constantes!$D$22)))</f>
        <v>0.10558802111741646</v>
      </c>
      <c r="AZ121" s="116">
        <f>AZ120+(Entradas!$F$23*AW121-BA120)/(800*Entradas!$D$46)</f>
        <v>0</v>
      </c>
      <c r="BA121" s="116">
        <f>8000*Entradas!$D$47*AZ121/Constantes!$F$34</f>
        <v>0</v>
      </c>
      <c r="BB121" s="116">
        <f>AV121*Escenarios!$F$10/Escenarios!$F$9</f>
        <v>0</v>
      </c>
      <c r="BC121" s="116">
        <f>BA121*Escenarios!$F$10/Escenarios!$F$9</f>
        <v>0</v>
      </c>
      <c r="BD121" s="116">
        <f>Observaciones!$I120</f>
        <v>0</v>
      </c>
      <c r="BE121" s="116">
        <f>MAX(0,Constantes!$F$29/((BJ120+BB121+BC121+BD121+Observaciones!$F120)^2)+Entradas!$F$17)</f>
        <v>2.0450943467262852</v>
      </c>
      <c r="BF121" s="145">
        <f>IF(ETo!$D120&gt;0,ETo!$I120*((1-Entradas!$F$21)*ETo!$K120+ETo!$L120),0)</f>
        <v>1.477680272130103</v>
      </c>
      <c r="BG121" s="116">
        <f>MIN(BF121*1,0.8*(BJ120+BB121+BC121+BD121+Observaciones!$F120-BE121-Constantes!$F$28))</f>
        <v>1.477680272130103</v>
      </c>
      <c r="BH121" s="116">
        <f>Observaciones!$J120</f>
        <v>0</v>
      </c>
      <c r="BI121" s="116">
        <f>MAX(0,BJ120+BB121+BC121+BD121+Observaciones!$F120-BE121-BG121-BH121-Constantes!$F$26)</f>
        <v>0</v>
      </c>
      <c r="BJ121" s="116">
        <f>BJ120+BB121+BC121+BD121+Observaciones!$F120-BE121-BG121-BH121-BI121</f>
        <v>100.16707895896997</v>
      </c>
      <c r="BK121" s="116">
        <f>(Escenarios!$F$10*AU121+Escenarios!$F$9*BG121)/(Escenarios!$F$11)</f>
        <v>1.0610266933942918</v>
      </c>
      <c r="BL121" s="116">
        <f>(Escenarios!$F$9*BI121)/(Escenarios!$F$11)</f>
        <v>0</v>
      </c>
      <c r="BM121" s="116">
        <f>(Escenarios!$F$10*AW121+Escenarios!$F$9*BE121)/(Escenarios!$F$11)</f>
        <v>0.40901886934525705</v>
      </c>
      <c r="BN121" s="118">
        <f t="shared" si="12"/>
        <v>204.70787309797782</v>
      </c>
      <c r="BO121" s="118">
        <f>MAX(0,(BN121-Constantes!$D$13)*(1-EXP(-Constantes!$D$23)))</f>
        <v>1.0772797200544537</v>
      </c>
      <c r="BP121" s="118">
        <f>BL121+AY121*Escenarios!$F$10/Escenarios!$F$11+BO121</f>
        <v>1.1617501369483869</v>
      </c>
      <c r="BQ121" s="118">
        <f>0.0526*BL121*Observaciones!$F120^1.218</f>
        <v>0</v>
      </c>
      <c r="BR121" s="118">
        <f>BQ121*Constantes!$F$40</f>
        <v>0</v>
      </c>
      <c r="BS121" s="118">
        <f t="shared" si="13"/>
        <v>0</v>
      </c>
      <c r="BT121" s="15"/>
      <c r="BU121" s="72">
        <v>115</v>
      </c>
      <c r="BV121" s="73">
        <f>0.0526*Observaciones!$F120^2.218</f>
        <v>0</v>
      </c>
      <c r="BW121" s="73">
        <f>IF(Observaciones!$F120&gt;0.05*$CA$7,((Observaciones!$F120-0.05*$CA$7)^2)/(Observaciones!$F120+0.95*$CA$7),0)</f>
        <v>0</v>
      </c>
      <c r="BX121" s="73">
        <f>0.0526*BW121*Observaciones!$F120^1.218</f>
        <v>0</v>
      </c>
      <c r="BY121" s="27"/>
      <c r="BZ121" s="27"/>
      <c r="CA121" s="101"/>
      <c r="CB121" s="36"/>
    </row>
    <row r="122" spans="2:80" s="2" customFormat="1" ht="14.5" x14ac:dyDescent="0.35">
      <c r="B122" s="35"/>
      <c r="C122" s="72">
        <v>116</v>
      </c>
      <c r="D122" s="145">
        <f>ETo!$I121*((1-Constantes!$D$19)*ETo!$K121+ETo!$L121)</f>
        <v>1.5539516319649624</v>
      </c>
      <c r="E122" s="73">
        <f>MIN(D122*Constantes!$D$17,0.8*(H121+Observaciones!$F121-F122-G122-Constantes!$D$14))</f>
        <v>0.96897060989284911</v>
      </c>
      <c r="F122" s="73">
        <f>IF(Observaciones!$F121&gt;0.05*Constantes!$D$18,((Observaciones!$F121-0.05*Constantes!$D$18)^2)/(Observaciones!$F121+0.95*Constantes!$D$18),0)</f>
        <v>0</v>
      </c>
      <c r="G122" s="73">
        <f>MAX(0,H121+Observaciones!$F121-F122-Constantes!$D$13)</f>
        <v>0</v>
      </c>
      <c r="H122" s="73">
        <f>H121+Observaciones!$F121-F122-E122-G122-I121</f>
        <v>33.728076173903538</v>
      </c>
      <c r="I122" s="73">
        <f>MAX(0,(H122-Constantes!$D$14)*(1-EXP(-Constantes!$D$22)))</f>
        <v>0.10295288450729979</v>
      </c>
      <c r="J122" s="73">
        <f t="shared" si="7"/>
        <v>195.14367971760657</v>
      </c>
      <c r="K122" s="73">
        <f>MAX(0,(J122-Constantes!$D$13)*(1-EXP(-Constantes!$D$23)))</f>
        <v>1.0112150106384685</v>
      </c>
      <c r="L122" s="73">
        <f t="shared" si="8"/>
        <v>1.1141678951457683</v>
      </c>
      <c r="M122" s="73">
        <f>0.0526*F122*Observaciones!$F121^1.218</f>
        <v>0</v>
      </c>
      <c r="N122" s="73">
        <f>M122*Constantes!$D$40</f>
        <v>0</v>
      </c>
      <c r="O122" s="73">
        <f t="shared" si="9"/>
        <v>0</v>
      </c>
      <c r="P122" s="15"/>
      <c r="Q122" s="117">
        <v>116</v>
      </c>
      <c r="R122" s="145">
        <f>ETo!$I121*((1-Constantes!$E$19)*ETo!$K121+ETo!$L121)</f>
        <v>1.5558350706315607</v>
      </c>
      <c r="S122" s="118">
        <f>MIN(R122*Constantes!$E$17,0.8*(V121+Observaciones!$F121-T122-U122-Constantes!$D$14))</f>
        <v>0.97582075044685279</v>
      </c>
      <c r="T122" s="118">
        <f>IF(Observaciones!$F121&gt;0.05*Constantes!$E$18,((Observaciones!$F121-0.05*Constantes!$E$18)^2)/(Observaciones!$F121+0.95*Constantes!$E$18),0)</f>
        <v>0</v>
      </c>
      <c r="U122" s="118">
        <f>MAX(0,V121+Observaciones!$F121-T122-Constantes!$D$13)</f>
        <v>0</v>
      </c>
      <c r="V122" s="118">
        <f>V121+Observaciones!$F121-T122-S122-U122-W121</f>
        <v>33.731771022983168</v>
      </c>
      <c r="W122" s="118">
        <f>MAX(0,(V122-Constantes!$D$14)*(1-EXP(-Constantes!$D$22)))</f>
        <v>0.10300375258643149</v>
      </c>
      <c r="X122" s="116">
        <f>X121+(Entradas!$E$23*U122-Y121)/(800*Entradas!$D$46)</f>
        <v>0</v>
      </c>
      <c r="Y122" s="116">
        <f>8000*Entradas!$D$47*X122/Constantes!$E$34</f>
        <v>0</v>
      </c>
      <c r="Z122" s="116">
        <f>T122*Escenarios!$E$10/Escenarios!$E$9</f>
        <v>0</v>
      </c>
      <c r="AA122" s="116">
        <f>Y122*Escenarios!$E$10/Escenarios!$E$9</f>
        <v>0</v>
      </c>
      <c r="AB122" s="116">
        <f>Observaciones!$I121</f>
        <v>0</v>
      </c>
      <c r="AC122" s="116">
        <f>MAX(0,Constantes!$E$29/((AH121+Z122+AA122+AB122+Observaciones!$F121)^2)+Entradas!$E$17)</f>
        <v>2.741862690897737</v>
      </c>
      <c r="AD122" s="145">
        <f>IF(ETo!$D121&gt;0,ETo!$I121*((1-Entradas!$E$21)*ETo!$K121+ETo!$L121),0)</f>
        <v>1.4804975239676281</v>
      </c>
      <c r="AE122" s="116">
        <f>MIN(AD122*1,0.8*(AH121+Z122+AA122+AB122+Observaciones!$F121-AC122-Constantes!$E$28))</f>
        <v>1.4804975239676281</v>
      </c>
      <c r="AF122" s="116">
        <f>Observaciones!$J121</f>
        <v>0</v>
      </c>
      <c r="AG122" s="116">
        <f>MAX(0,AH121+Z122+AA122+AB122+Observaciones!$F121-AC122-AE122-AF122-Constantes!$E$26)</f>
        <v>0</v>
      </c>
      <c r="AH122" s="116">
        <f>AH121+Z122+AA122+AB122+Observaciones!$F121-AC122-AE122-AF122-AG122</f>
        <v>195.20792216052081</v>
      </c>
      <c r="AI122" s="116">
        <f>(Escenarios!$E$10*S122+Escenarios!$E$9*AE122)/(Escenarios!$E$11)</f>
        <v>1.0262884277989304</v>
      </c>
      <c r="AJ122" s="116">
        <f>(Escenarios!$E$9*AG122)/(Escenarios!$E$11)</f>
        <v>0</v>
      </c>
      <c r="AK122" s="116">
        <f>(Escenarios!$E$10*U122+Escenarios!$E$9*AC122)/(Escenarios!$E$11)</f>
        <v>0.27418626908977367</v>
      </c>
      <c r="AL122" s="118">
        <f t="shared" si="10"/>
        <v>201.63457355895036</v>
      </c>
      <c r="AM122" s="118">
        <f>MAX(0,(AL122-Constantes!$D$13)*(1-EXP(-Constantes!$D$23)))</f>
        <v>1.056050889465266</v>
      </c>
      <c r="AN122" s="118">
        <f>AJ122+W122*Escenarios!$E$10/Escenarios!$E$11+AM122</f>
        <v>1.1487542667930544</v>
      </c>
      <c r="AO122" s="118">
        <f>0.0526*AJ122*Observaciones!$F121^1.218</f>
        <v>0</v>
      </c>
      <c r="AP122" s="118">
        <f>AO122*Constantes!$E$40</f>
        <v>0</v>
      </c>
      <c r="AQ122" s="118">
        <f t="shared" si="11"/>
        <v>0</v>
      </c>
      <c r="AR122" s="15"/>
      <c r="AS122" s="72">
        <v>116</v>
      </c>
      <c r="AT122" s="145">
        <f>ETo!$I121*((1-Constantes!$F$19)*ETo!$K121+ETo!$L121)</f>
        <v>1.5511264739650643</v>
      </c>
      <c r="AU122" s="118">
        <f>MIN(AT122*Constantes!$F$17,0.8*(AX121+Observaciones!$F121-AV122-AW122-Constantes!$D$14))</f>
        <v>0.9587828149017511</v>
      </c>
      <c r="AV122" s="118">
        <f>IF(Observaciones!$F121&gt;0.05*Constantes!$F$18,((Observaciones!$F121-0.05*Constantes!$F$18)^2)/(Observaciones!$F121+0.95*Constantes!$F$18),0)</f>
        <v>0</v>
      </c>
      <c r="AW122" s="118">
        <f>MAX(0,AX121+Observaciones!$F121-AV122-Constantes!$D$13)</f>
        <v>0</v>
      </c>
      <c r="AX122" s="118">
        <f>AX121+Observaciones!$F121-AV122-AU122-AW122-AY121</f>
        <v>33.755110876382872</v>
      </c>
      <c r="AY122" s="118">
        <f>MAX(0,(AX122-Constantes!$D$14)*(1-EXP(-Constantes!$D$22)))</f>
        <v>0.10332507924526689</v>
      </c>
      <c r="AZ122" s="116">
        <f>AZ121+(Entradas!$F$23*AW122-BA121)/(800*Entradas!$D$46)</f>
        <v>0</v>
      </c>
      <c r="BA122" s="116">
        <f>8000*Entradas!$D$47*AZ122/Constantes!$F$34</f>
        <v>0</v>
      </c>
      <c r="BB122" s="116">
        <f>AV122*Escenarios!$F$10/Escenarios!$F$9</f>
        <v>0</v>
      </c>
      <c r="BC122" s="116">
        <f>BA122*Escenarios!$F$10/Escenarios!$F$9</f>
        <v>0</v>
      </c>
      <c r="BD122" s="116">
        <f>Observaciones!$I121</f>
        <v>0</v>
      </c>
      <c r="BE122" s="116">
        <f>MAX(0,Constantes!$F$29/((BJ121+BB122+BC122+BD122+Observaciones!$F121)^2)+Entradas!$F$17)</f>
        <v>1.994890080525743</v>
      </c>
      <c r="BF122" s="145">
        <f>IF(ETo!$D121&gt;0,ETo!$I121*((1-Entradas!$F$21)*ETo!$K121+ETo!$L121),0)</f>
        <v>1.4804975239676281</v>
      </c>
      <c r="BG122" s="116">
        <f>MIN(BF122*1,0.8*(BJ121+BB122+BC122+BD122+Observaciones!$F121-BE122-Constantes!$F$28))</f>
        <v>1.4804975239676281</v>
      </c>
      <c r="BH122" s="116">
        <f>Observaciones!$J121</f>
        <v>0</v>
      </c>
      <c r="BI122" s="116">
        <f>MAX(0,BJ121+BB122+BC122+BD122+Observaciones!$F121-BE122-BG122-BH122-Constantes!$F$26)</f>
        <v>0</v>
      </c>
      <c r="BJ122" s="116">
        <f>BJ121+BB122+BC122+BD122+Observaciones!$F121-BE122-BG122-BH122-BI122</f>
        <v>97.591691354476595</v>
      </c>
      <c r="BK122" s="116">
        <f>(Escenarios!$F$10*AU122+Escenarios!$F$9*BG122)/(Escenarios!$F$11)</f>
        <v>1.0631257567149266</v>
      </c>
      <c r="BL122" s="116">
        <f>(Escenarios!$F$9*BI122)/(Escenarios!$F$11)</f>
        <v>0</v>
      </c>
      <c r="BM122" s="116">
        <f>(Escenarios!$F$10*AW122+Escenarios!$F$9*BE122)/(Escenarios!$F$11)</f>
        <v>0.3989780161051486</v>
      </c>
      <c r="BN122" s="118">
        <f t="shared" si="12"/>
        <v>204.02957139402852</v>
      </c>
      <c r="BO122" s="118">
        <f>MAX(0,(BN122-Constantes!$D$13)*(1-EXP(-Constantes!$D$23)))</f>
        <v>1.0725943479393576</v>
      </c>
      <c r="BP122" s="118">
        <f>BL122+AY122*Escenarios!$F$10/Escenarios!$F$11+BO122</f>
        <v>1.1552544113355712</v>
      </c>
      <c r="BQ122" s="118">
        <f>0.0526*BL122*Observaciones!$F121^1.218</f>
        <v>0</v>
      </c>
      <c r="BR122" s="118">
        <f>BQ122*Constantes!$F$40</f>
        <v>0</v>
      </c>
      <c r="BS122" s="118">
        <f t="shared" si="13"/>
        <v>0</v>
      </c>
      <c r="BT122" s="15"/>
      <c r="BU122" s="72">
        <v>116</v>
      </c>
      <c r="BV122" s="73">
        <f>0.0526*Observaciones!$F121^2.218</f>
        <v>4.1638553129570627E-2</v>
      </c>
      <c r="BW122" s="73">
        <f>IF(Observaciones!$F121&gt;0.05*$CA$7,((Observaciones!$F121-0.05*$CA$7)^2)/(Observaciones!$F121+0.95*$CA$7),0)</f>
        <v>0</v>
      </c>
      <c r="BX122" s="73">
        <f>0.0526*BW122*Observaciones!$F121^1.218</f>
        <v>0</v>
      </c>
      <c r="BY122" s="27"/>
      <c r="BZ122" s="27"/>
      <c r="CA122" s="101"/>
      <c r="CB122" s="36"/>
    </row>
    <row r="123" spans="2:80" s="2" customFormat="1" ht="14.5" x14ac:dyDescent="0.35">
      <c r="B123" s="35"/>
      <c r="C123" s="72">
        <v>117</v>
      </c>
      <c r="D123" s="145">
        <f>ETo!$I122*((1-Constantes!$D$19)*ETo!$K122+ETo!$L122)</f>
        <v>1.4804900228681646</v>
      </c>
      <c r="E123" s="73">
        <f>MIN(D123*Constantes!$D$17,0.8*(H122+Observaciones!$F122-F123-G123-Constantes!$D$14))</f>
        <v>0.92316343114544819</v>
      </c>
      <c r="F123" s="73">
        <f>IF(Observaciones!$F122&gt;0.05*Constantes!$D$18,((Observaciones!$F122-0.05*Constantes!$D$18)^2)/(Observaciones!$F122+0.95*Constantes!$D$18),0)</f>
        <v>0</v>
      </c>
      <c r="G123" s="73">
        <f>MAX(0,H122+Observaciones!$F122-F123-Constantes!$D$13)</f>
        <v>0</v>
      </c>
      <c r="H123" s="73">
        <f>H122+Observaciones!$F122-F123-E123-G123-I122</f>
        <v>32.701959858250788</v>
      </c>
      <c r="I123" s="73">
        <f>MAX(0,(H123-Constantes!$D$14)*(1-EXP(-Constantes!$D$22)))</f>
        <v>8.882603796552288E-2</v>
      </c>
      <c r="J123" s="73">
        <f t="shared" si="7"/>
        <v>194.13246470696811</v>
      </c>
      <c r="K123" s="73">
        <f>MAX(0,(J123-Constantes!$D$13)*(1-EXP(-Constantes!$D$23)))</f>
        <v>1.0042300383383456</v>
      </c>
      <c r="L123" s="73">
        <f t="shared" si="8"/>
        <v>1.0930560763038684</v>
      </c>
      <c r="M123" s="73">
        <f>0.0526*F123*Observaciones!$F122^1.218</f>
        <v>0</v>
      </c>
      <c r="N123" s="73">
        <f>M123*Constantes!$D$40</f>
        <v>0</v>
      </c>
      <c r="O123" s="73">
        <f t="shared" si="9"/>
        <v>0</v>
      </c>
      <c r="P123" s="15"/>
      <c r="Q123" s="117">
        <v>117</v>
      </c>
      <c r="R123" s="145">
        <f>ETo!$I122*((1-Constantes!$E$19)*ETo!$K122+ETo!$L122)</f>
        <v>1.4822857257329032</v>
      </c>
      <c r="S123" s="118">
        <f>MIN(R123*Constantes!$E$17,0.8*(V122+Observaciones!$F122-T123-U123-Constantes!$D$14))</f>
        <v>0.92969055432989012</v>
      </c>
      <c r="T123" s="118">
        <f>IF(Observaciones!$F122&gt;0.05*Constantes!$E$18,((Observaciones!$F122-0.05*Constantes!$E$18)^2)/(Observaciones!$F122+0.95*Constantes!$E$18),0)</f>
        <v>0</v>
      </c>
      <c r="U123" s="118">
        <f>MAX(0,V122+Observaciones!$F122-T123-Constantes!$D$13)</f>
        <v>0</v>
      </c>
      <c r="V123" s="118">
        <f>V122+Observaciones!$F122-T123-S123-U123-W122</f>
        <v>32.699076716066848</v>
      </c>
      <c r="W123" s="118">
        <f>MAX(0,(V123-Constantes!$D$14)*(1-EXP(-Constantes!$D$22)))</f>
        <v>8.8786344895088909E-2</v>
      </c>
      <c r="X123" s="116">
        <f>X122+(Entradas!$E$23*U123-Y122)/(800*Entradas!$D$46)</f>
        <v>0</v>
      </c>
      <c r="Y123" s="116">
        <f>8000*Entradas!$D$47*X123/Constantes!$E$34</f>
        <v>0</v>
      </c>
      <c r="Z123" s="116">
        <f>T123*Escenarios!$E$10/Escenarios!$E$9</f>
        <v>0</v>
      </c>
      <c r="AA123" s="116">
        <f>Y123*Escenarios!$E$10/Escenarios!$E$9</f>
        <v>0</v>
      </c>
      <c r="AB123" s="116">
        <f>Observaciones!$I122</f>
        <v>0</v>
      </c>
      <c r="AC123" s="116">
        <f>MAX(0,Constantes!$E$29/((AH122+Z123+AA123+AB123+Observaciones!$F122)^2)+Entradas!$E$17)</f>
        <v>2.7305748648416737</v>
      </c>
      <c r="AD123" s="145">
        <f>IF(ETo!$D122&gt;0,ETo!$I122*((1-Entradas!$E$21)*ETo!$K122+ETo!$L122),0)</f>
        <v>1.4104576111433518</v>
      </c>
      <c r="AE123" s="116">
        <f>MIN(AD123*1,0.8*(AH122+Z123+AA123+AB123+Observaciones!$F122-AC123-Constantes!$E$28))</f>
        <v>1.4104576111433518</v>
      </c>
      <c r="AF123" s="116">
        <f>Observaciones!$J122</f>
        <v>0</v>
      </c>
      <c r="AG123" s="116">
        <f>MAX(0,AH122+Z123+AA123+AB123+Observaciones!$F122-AC123-AE123-AF123-Constantes!$E$26)</f>
        <v>0</v>
      </c>
      <c r="AH123" s="116">
        <f>AH122+Z123+AA123+AB123+Observaciones!$F122-AC123-AE123-AF123-AG123</f>
        <v>191.06688968453577</v>
      </c>
      <c r="AI123" s="116">
        <f>(Escenarios!$E$10*S123+Escenarios!$E$9*AE123)/(Escenarios!$E$11)</f>
        <v>0.97776726001123615</v>
      </c>
      <c r="AJ123" s="116">
        <f>(Escenarios!$E$9*AG123)/(Escenarios!$E$11)</f>
        <v>0</v>
      </c>
      <c r="AK123" s="116">
        <f>(Escenarios!$E$10*U123+Escenarios!$E$9*AC123)/(Escenarios!$E$11)</f>
        <v>0.27305748648416739</v>
      </c>
      <c r="AL123" s="118">
        <f t="shared" si="10"/>
        <v>200.85158015596926</v>
      </c>
      <c r="AM123" s="118">
        <f>MAX(0,(AL123-Constantes!$D$13)*(1-EXP(-Constantes!$D$23)))</f>
        <v>1.0506423589614033</v>
      </c>
      <c r="AN123" s="118">
        <f>AJ123+W123*Escenarios!$E$10/Escenarios!$E$11+AM123</f>
        <v>1.1305500693669834</v>
      </c>
      <c r="AO123" s="118">
        <f>0.0526*AJ123*Observaciones!$F122^1.218</f>
        <v>0</v>
      </c>
      <c r="AP123" s="118">
        <f>AO123*Constantes!$E$40</f>
        <v>0</v>
      </c>
      <c r="AQ123" s="118">
        <f t="shared" si="11"/>
        <v>0</v>
      </c>
      <c r="AR123" s="15"/>
      <c r="AS123" s="72">
        <v>117</v>
      </c>
      <c r="AT123" s="145">
        <f>ETo!$I122*((1-Constantes!$F$19)*ETo!$K122+ETo!$L122)</f>
        <v>1.4777964685710558</v>
      </c>
      <c r="AU123" s="118">
        <f>MIN(AT123*Constantes!$F$17,0.8*(AX122+Observaciones!$F122-AV123-AW123-Constantes!$D$14))</f>
        <v>0.91345604744048503</v>
      </c>
      <c r="AV123" s="118">
        <f>IF(Observaciones!$F122&gt;0.05*Constantes!$F$18,((Observaciones!$F122-0.05*Constantes!$F$18)^2)/(Observaciones!$F122+0.95*Constantes!$F$18),0)</f>
        <v>0</v>
      </c>
      <c r="AW123" s="118">
        <f>MAX(0,AX122+Observaciones!$F122-AV123-Constantes!$D$13)</f>
        <v>0</v>
      </c>
      <c r="AX123" s="118">
        <f>AX122+Observaciones!$F122-AV123-AU123-AW123-AY122</f>
        <v>32.738329749697122</v>
      </c>
      <c r="AY123" s="118">
        <f>MAX(0,(AX123-Constantes!$D$14)*(1-EXP(-Constantes!$D$22)))</f>
        <v>8.9326753008608997E-2</v>
      </c>
      <c r="AZ123" s="116">
        <f>AZ122+(Entradas!$F$23*AW123-BA122)/(800*Entradas!$D$46)</f>
        <v>0</v>
      </c>
      <c r="BA123" s="116">
        <f>8000*Entradas!$D$47*AZ123/Constantes!$F$34</f>
        <v>0</v>
      </c>
      <c r="BB123" s="116">
        <f>AV123*Escenarios!$F$10/Escenarios!$F$9</f>
        <v>0</v>
      </c>
      <c r="BC123" s="116">
        <f>BA123*Escenarios!$F$10/Escenarios!$F$9</f>
        <v>0</v>
      </c>
      <c r="BD123" s="116">
        <f>Observaciones!$I122</f>
        <v>0</v>
      </c>
      <c r="BE123" s="116">
        <f>MAX(0,Constantes!$F$29/((BJ122+BB123+BC123+BD123+Observaciones!$F122)^2)+Entradas!$F$17)</f>
        <v>1.9220284543013195</v>
      </c>
      <c r="BF123" s="145">
        <f>IF(ETo!$D122&gt;0,ETo!$I122*((1-Entradas!$F$21)*ETo!$K122+ETo!$L122),0)</f>
        <v>1.4104576111433518</v>
      </c>
      <c r="BG123" s="116">
        <f>MIN(BF123*1,0.8*(BJ122+BB123+BC123+BD123+Observaciones!$F122-BE123-Constantes!$F$28))</f>
        <v>1.4104576111433518</v>
      </c>
      <c r="BH123" s="116">
        <f>Observaciones!$J122</f>
        <v>0</v>
      </c>
      <c r="BI123" s="116">
        <f>MAX(0,BJ122+BB123+BC123+BD123+Observaciones!$F122-BE123-BG123-BH123-Constantes!$F$26)</f>
        <v>0</v>
      </c>
      <c r="BJ123" s="116">
        <f>BJ122+BB123+BC123+BD123+Observaciones!$F122-BE123-BG123-BH123-BI123</f>
        <v>94.259205289031911</v>
      </c>
      <c r="BK123" s="116">
        <f>(Escenarios!$F$10*AU123+Escenarios!$F$9*BG123)/(Escenarios!$F$11)</f>
        <v>1.0128563601810583</v>
      </c>
      <c r="BL123" s="116">
        <f>(Escenarios!$F$9*BI123)/(Escenarios!$F$11)</f>
        <v>0</v>
      </c>
      <c r="BM123" s="116">
        <f>(Escenarios!$F$10*AW123+Escenarios!$F$9*BE123)/(Escenarios!$F$11)</f>
        <v>0.38440569086026394</v>
      </c>
      <c r="BN123" s="118">
        <f t="shared" si="12"/>
        <v>203.34138273694944</v>
      </c>
      <c r="BO123" s="118">
        <f>MAX(0,(BN123-Constantes!$D$13)*(1-EXP(-Constantes!$D$23)))</f>
        <v>1.0678406816504038</v>
      </c>
      <c r="BP123" s="118">
        <f>BL123+AY123*Escenarios!$F$10/Escenarios!$F$11+BO123</f>
        <v>1.1393020840572909</v>
      </c>
      <c r="BQ123" s="118">
        <f>0.0526*BL123*Observaciones!$F122^1.218</f>
        <v>0</v>
      </c>
      <c r="BR123" s="118">
        <f>BQ123*Constantes!$F$40</f>
        <v>0</v>
      </c>
      <c r="BS123" s="118">
        <f t="shared" si="13"/>
        <v>0</v>
      </c>
      <c r="BT123" s="15"/>
      <c r="BU123" s="72">
        <v>117</v>
      </c>
      <c r="BV123" s="73">
        <f>0.0526*Observaciones!$F122^2.218</f>
        <v>0</v>
      </c>
      <c r="BW123" s="73">
        <f>IF(Observaciones!$F122&gt;0.05*$CA$7,((Observaciones!$F122-0.05*$CA$7)^2)/(Observaciones!$F122+0.95*$CA$7),0)</f>
        <v>0</v>
      </c>
      <c r="BX123" s="73">
        <f>0.0526*BW123*Observaciones!$F122^1.218</f>
        <v>0</v>
      </c>
      <c r="BY123" s="27"/>
      <c r="BZ123" s="27"/>
      <c r="CA123" s="101"/>
      <c r="CB123" s="36"/>
    </row>
    <row r="124" spans="2:80" s="2" customFormat="1" ht="14.5" x14ac:dyDescent="0.35">
      <c r="B124" s="35"/>
      <c r="C124" s="72">
        <v>118</v>
      </c>
      <c r="D124" s="145">
        <f>ETo!$I123*((1-Constantes!$D$19)*ETo!$K123+ETo!$L123)</f>
        <v>1.5077303250401377</v>
      </c>
      <c r="E124" s="73">
        <f>MIN(D124*Constantes!$D$17,0.8*(H123+Observaciones!$F123-F124-G124-Constantes!$D$14))</f>
        <v>0.94014919290681398</v>
      </c>
      <c r="F124" s="73">
        <f>IF(Observaciones!$F123&gt;0.05*Constantes!$D$18,((Observaciones!$F123-0.05*Constantes!$D$18)^2)/(Observaciones!$F123+0.95*Constantes!$D$18),0)</f>
        <v>0.23833924925772729</v>
      </c>
      <c r="G124" s="73">
        <f>MAX(0,H123+Observaciones!$F123-F124-Constantes!$D$13)</f>
        <v>0</v>
      </c>
      <c r="H124" s="73">
        <f>H123+Observaciones!$F123-F124-E124-G124-I123</f>
        <v>39.534645378120722</v>
      </c>
      <c r="I124" s="73">
        <f>MAX(0,(H124-Constantes!$D$14)*(1-EXP(-Constantes!$D$22)))</f>
        <v>0.18289363862151786</v>
      </c>
      <c r="J124" s="73">
        <f t="shared" si="7"/>
        <v>193.12823466862977</v>
      </c>
      <c r="K124" s="73">
        <f>MAX(0,(J124-Constantes!$D$13)*(1-EXP(-Constantes!$D$23)))</f>
        <v>0.99729331476625782</v>
      </c>
      <c r="L124" s="73">
        <f t="shared" si="8"/>
        <v>1.418526202645503</v>
      </c>
      <c r="M124" s="73">
        <f>0.0526*F124*Observaciones!$F123^1.218</f>
        <v>0.16021975532455085</v>
      </c>
      <c r="N124" s="73">
        <f>M124*Constantes!$D$40</f>
        <v>7.4838808772518378E-4</v>
      </c>
      <c r="O124" s="73">
        <f t="shared" si="9"/>
        <v>52.758143369467945</v>
      </c>
      <c r="P124" s="15"/>
      <c r="Q124" s="117">
        <v>118</v>
      </c>
      <c r="R124" s="145">
        <f>ETo!$I123*((1-Constantes!$E$19)*ETo!$K123+ETo!$L123)</f>
        <v>1.5095642769090767</v>
      </c>
      <c r="S124" s="118">
        <f>MIN(R124*Constantes!$E$17,0.8*(V123+Observaciones!$F123-T124-U124-Constantes!$D$14))</f>
        <v>0.94679967905802154</v>
      </c>
      <c r="T124" s="118">
        <f>IF(Observaciones!$F123&gt;0.05*Constantes!$E$18,((Observaciones!$F123-0.05*Constantes!$E$18)^2)/(Observaciones!$F123+0.95*Constantes!$E$18),0)</f>
        <v>0.22368256093888911</v>
      </c>
      <c r="U124" s="118">
        <f>MAX(0,V123+Observaciones!$F123-T124-Constantes!$D$13)</f>
        <v>0</v>
      </c>
      <c r="V124" s="118">
        <f>V123+Observaciones!$F123-T124-S124-U124-W123</f>
        <v>39.539808131174844</v>
      </c>
      <c r="W124" s="118">
        <f>MAX(0,(V124-Constantes!$D$14)*(1-EXP(-Constantes!$D$22)))</f>
        <v>0.18296471576844175</v>
      </c>
      <c r="X124" s="116">
        <f>X123+(Entradas!$E$23*U124-Y123)/(800*Entradas!$D$46)</f>
        <v>0</v>
      </c>
      <c r="Y124" s="116">
        <f>8000*Entradas!$D$47*X124/Constantes!$E$34</f>
        <v>0</v>
      </c>
      <c r="Z124" s="116">
        <f>T124*Escenarios!$E$10/Escenarios!$E$9</f>
        <v>2.0131430484500017</v>
      </c>
      <c r="AA124" s="116">
        <f>Y124*Escenarios!$E$10/Escenarios!$E$9</f>
        <v>0</v>
      </c>
      <c r="AB124" s="116">
        <f>Observaciones!$I123</f>
        <v>0</v>
      </c>
      <c r="AC124" s="116">
        <f>MAX(0,Constantes!$E$29/((AH123+Z124+AA124+AB124+Observaciones!$F123)^2)+Entradas!$E$17)</f>
        <v>2.746333429191413</v>
      </c>
      <c r="AD124" s="145">
        <f>IF(ETo!$D123&gt;0,ETo!$I123*((1-Entradas!$E$21)*ETo!$K123+ETo!$L123),0)</f>
        <v>1.4362062021515098</v>
      </c>
      <c r="AE124" s="116">
        <f>MIN(AD124*1,0.8*(AH123+Z124+AA124+AB124+Observaciones!$F123-AC124-Constantes!$E$28))</f>
        <v>1.4362062021515098</v>
      </c>
      <c r="AF124" s="116">
        <f>Observaciones!$J123</f>
        <v>0</v>
      </c>
      <c r="AG124" s="116">
        <f>MAX(0,AH123+Z124+AA124+AB124+Observaciones!$F123-AC124-AE124-AF124-Constantes!$E$26)</f>
        <v>0</v>
      </c>
      <c r="AH124" s="116">
        <f>AH123+Z124+AA124+AB124+Observaciones!$F123-AC124-AE124-AF124-AG124</f>
        <v>196.99749310164282</v>
      </c>
      <c r="AI124" s="116">
        <f>(Escenarios!$E$10*S124+Escenarios!$E$9*AE124)/(Escenarios!$E$11)</f>
        <v>0.99574033136737039</v>
      </c>
      <c r="AJ124" s="116">
        <f>(Escenarios!$E$9*AG124)/(Escenarios!$E$11)</f>
        <v>0</v>
      </c>
      <c r="AK124" s="116">
        <f>(Escenarios!$E$10*U124+Escenarios!$E$9*AC124)/(Escenarios!$E$11)</f>
        <v>0.27463334291914132</v>
      </c>
      <c r="AL124" s="118">
        <f t="shared" si="10"/>
        <v>200.07557113992701</v>
      </c>
      <c r="AM124" s="118">
        <f>MAX(0,(AL124-Constantes!$D$13)*(1-EXP(-Constantes!$D$23)))</f>
        <v>1.0452820731421903</v>
      </c>
      <c r="AN124" s="118">
        <f>AJ124+W124*Escenarios!$E$10/Escenarios!$E$11+AM124</f>
        <v>1.209950317333788</v>
      </c>
      <c r="AO124" s="118">
        <f>0.0526*AJ124*Observaciones!$F123^1.218</f>
        <v>0</v>
      </c>
      <c r="AP124" s="118">
        <f>AO124*Constantes!$E$40</f>
        <v>0</v>
      </c>
      <c r="AQ124" s="118">
        <f t="shared" si="11"/>
        <v>0</v>
      </c>
      <c r="AR124" s="15"/>
      <c r="AS124" s="72">
        <v>118</v>
      </c>
      <c r="AT124" s="145">
        <f>ETo!$I123*((1-Constantes!$F$19)*ETo!$K123+ETo!$L123)</f>
        <v>1.5049793972367289</v>
      </c>
      <c r="AU124" s="118">
        <f>MIN(AT124*Constantes!$F$17,0.8*(AX123+Observaciones!$F123-AV124-AW124-Constantes!$D$14))</f>
        <v>0.93025836839934617</v>
      </c>
      <c r="AV124" s="118">
        <f>IF(Observaciones!$F123&gt;0.05*Constantes!$F$18,((Observaciones!$F123-0.05*Constantes!$F$18)^2)/(Observaciones!$F123+0.95*Constantes!$F$18),0)</f>
        <v>0.24011976539082278</v>
      </c>
      <c r="AW124" s="118">
        <f>MAX(0,AX123+Observaciones!$F123-AV124-Constantes!$D$13)</f>
        <v>0</v>
      </c>
      <c r="AX124" s="118">
        <f>AX123+Observaciones!$F123-AV124-AU124-AW124-AY123</f>
        <v>39.578624862898351</v>
      </c>
      <c r="AY124" s="118">
        <f>MAX(0,(AX124-Constantes!$D$14)*(1-EXP(-Constantes!$D$22)))</f>
        <v>0.18349911718468129</v>
      </c>
      <c r="AZ124" s="116">
        <f>AZ123+(Entradas!$F$23*AW124-BA123)/(800*Entradas!$D$46)</f>
        <v>0</v>
      </c>
      <c r="BA124" s="116">
        <f>8000*Entradas!$D$47*AZ124/Constantes!$F$34</f>
        <v>0</v>
      </c>
      <c r="BB124" s="116">
        <f>AV124*Escenarios!$F$10/Escenarios!$F$9</f>
        <v>0.9604790615632911</v>
      </c>
      <c r="BC124" s="116">
        <f>BA124*Escenarios!$F$10/Escenarios!$F$9</f>
        <v>0</v>
      </c>
      <c r="BD124" s="116">
        <f>Observaciones!$I123</f>
        <v>0</v>
      </c>
      <c r="BE124" s="116">
        <f>MAX(0,Constantes!$F$29/((BJ123+BB124+BC124+BD124+Observaciones!$F123)^2)+Entradas!$F$17)</f>
        <v>2.0382397013534757</v>
      </c>
      <c r="BF124" s="145">
        <f>IF(ETo!$D123&gt;0,ETo!$I123*((1-Entradas!$F$21)*ETo!$K123+ETo!$L123),0)</f>
        <v>1.4362062021515098</v>
      </c>
      <c r="BG124" s="116">
        <f>MIN(BF124*1,0.8*(BJ123+BB124+BC124+BD124+Observaciones!$F123-BE124-Constantes!$F$28))</f>
        <v>1.4362062021515098</v>
      </c>
      <c r="BH124" s="116">
        <f>Observaciones!$J123</f>
        <v>0</v>
      </c>
      <c r="BI124" s="116">
        <f>MAX(0,BJ123+BB124+BC124+BD124+Observaciones!$F123-BE124-BG124-BH124-Constantes!$F$26)</f>
        <v>0</v>
      </c>
      <c r="BJ124" s="116">
        <f>BJ123+BB124+BC124+BD124+Observaciones!$F123-BE124-BG124-BH124-BI124</f>
        <v>99.84523844709021</v>
      </c>
      <c r="BK124" s="116">
        <f>(Escenarios!$F$10*AU124+Escenarios!$F$9*BG124)/(Escenarios!$F$11)</f>
        <v>1.0314479351497789</v>
      </c>
      <c r="BL124" s="116">
        <f>(Escenarios!$F$9*BI124)/(Escenarios!$F$11)</f>
        <v>0</v>
      </c>
      <c r="BM124" s="116">
        <f>(Escenarios!$F$10*AW124+Escenarios!$F$9*BE124)/(Escenarios!$F$11)</f>
        <v>0.40764794027069512</v>
      </c>
      <c r="BN124" s="118">
        <f t="shared" si="12"/>
        <v>202.68118999556972</v>
      </c>
      <c r="BO124" s="118">
        <f>MAX(0,(BN124-Constantes!$D$13)*(1-EXP(-Constantes!$D$23)))</f>
        <v>1.0632803972768876</v>
      </c>
      <c r="BP124" s="118">
        <f>BL124+AY124*Escenarios!$F$10/Escenarios!$F$11+BO124</f>
        <v>1.2100796910246325</v>
      </c>
      <c r="BQ124" s="118">
        <f>0.0526*BL124*Observaciones!$F123^1.218</f>
        <v>0</v>
      </c>
      <c r="BR124" s="118">
        <f>BQ124*Constantes!$F$40</f>
        <v>0</v>
      </c>
      <c r="BS124" s="118">
        <f t="shared" si="13"/>
        <v>0</v>
      </c>
      <c r="BT124" s="15"/>
      <c r="BU124" s="72">
        <v>118</v>
      </c>
      <c r="BV124" s="73">
        <f>0.0526*Observaciones!$F123^2.218</f>
        <v>5.4450956868019373</v>
      </c>
      <c r="BW124" s="73">
        <f>IF(Observaciones!$F123&gt;0.05*$CA$7,((Observaciones!$F123-0.05*$CA$7)^2)/(Observaciones!$F123+0.95*$CA$7),0)</f>
        <v>0.98900595580010309</v>
      </c>
      <c r="BX124" s="73">
        <f>0.0526*BW124*Observaciones!$F123^1.218</f>
        <v>0.66484346470969946</v>
      </c>
      <c r="BY124" s="27"/>
      <c r="BZ124" s="27"/>
      <c r="CA124" s="101"/>
      <c r="CB124" s="36"/>
    </row>
    <row r="125" spans="2:80" s="2" customFormat="1" ht="14.5" x14ac:dyDescent="0.35">
      <c r="B125" s="35"/>
      <c r="C125" s="72">
        <v>119</v>
      </c>
      <c r="D125" s="145">
        <f>ETo!$I124*((1-Constantes!$D$19)*ETo!$K124+ETo!$L124)</f>
        <v>1.4948770278611621</v>
      </c>
      <c r="E125" s="73">
        <f>MIN(D125*Constantes!$D$17,0.8*(H124+Observaciones!$F124-F125-G125-Constantes!$D$14))</f>
        <v>0.93213448578822911</v>
      </c>
      <c r="F125" s="73">
        <f>IF(Observaciones!$F124&gt;0.05*Constantes!$D$18,((Observaciones!$F124-0.05*Constantes!$D$18)^2)/(Observaciones!$F124+0.95*Constantes!$D$18),0)</f>
        <v>0</v>
      </c>
      <c r="G125" s="73">
        <f>MAX(0,H124+Observaciones!$F124-F125-Constantes!$D$13)</f>
        <v>0</v>
      </c>
      <c r="H125" s="73">
        <f>H124+Observaciones!$F124-F125-E125-G125-I124</f>
        <v>38.419617253710975</v>
      </c>
      <c r="I125" s="73">
        <f>MAX(0,(H125-Constantes!$D$14)*(1-EXP(-Constantes!$D$22)))</f>
        <v>0.16754271693455342</v>
      </c>
      <c r="J125" s="73">
        <f t="shared" si="7"/>
        <v>192.13094135386351</v>
      </c>
      <c r="K125" s="73">
        <f>MAX(0,(J125-Constantes!$D$13)*(1-EXP(-Constantes!$D$23)))</f>
        <v>0.99040450664389634</v>
      </c>
      <c r="L125" s="73">
        <f t="shared" si="8"/>
        <v>1.1579472235784498</v>
      </c>
      <c r="M125" s="73">
        <f>0.0526*F125*Observaciones!$F124^1.218</f>
        <v>0</v>
      </c>
      <c r="N125" s="73">
        <f>M125*Constantes!$D$40</f>
        <v>0</v>
      </c>
      <c r="O125" s="73">
        <f t="shared" si="9"/>
        <v>0</v>
      </c>
      <c r="P125" s="15"/>
      <c r="Q125" s="117">
        <v>119</v>
      </c>
      <c r="R125" s="145">
        <f>ETo!$I124*((1-Constantes!$E$19)*ETo!$K124+ETo!$L124)</f>
        <v>1.496698831348884</v>
      </c>
      <c r="S125" s="118">
        <f>MIN(R125*Constantes!$E$17,0.8*(V124+Observaciones!$F124-T125-U125-Constantes!$D$14))</f>
        <v>0.93873046338191246</v>
      </c>
      <c r="T125" s="118">
        <f>IF(Observaciones!$F124&gt;0.05*Constantes!$E$18,((Observaciones!$F124-0.05*Constantes!$E$18)^2)/(Observaciones!$F124+0.95*Constantes!$E$18),0)</f>
        <v>0</v>
      </c>
      <c r="U125" s="118">
        <f>MAX(0,V124+Observaciones!$F124-T125-Constantes!$D$13)</f>
        <v>0</v>
      </c>
      <c r="V125" s="118">
        <f>V124+Observaciones!$F124-T125-S125-U125-W124</f>
        <v>38.418112952024487</v>
      </c>
      <c r="W125" s="118">
        <f>MAX(0,(V125-Constantes!$D$14)*(1-EXP(-Constantes!$D$22)))</f>
        <v>0.16752200676870441</v>
      </c>
      <c r="X125" s="116">
        <f>X124+(Entradas!$E$23*U125-Y124)/(800*Entradas!$D$46)</f>
        <v>0</v>
      </c>
      <c r="Y125" s="116">
        <f>8000*Entradas!$D$47*X125/Constantes!$E$34</f>
        <v>0</v>
      </c>
      <c r="Z125" s="116">
        <f>T125*Escenarios!$E$10/Escenarios!$E$9</f>
        <v>0</v>
      </c>
      <c r="AA125" s="116">
        <f>Y125*Escenarios!$E$10/Escenarios!$E$9</f>
        <v>0</v>
      </c>
      <c r="AB125" s="116">
        <f>Observaciones!$I124</f>
        <v>0</v>
      </c>
      <c r="AC125" s="116">
        <f>MAX(0,Constantes!$E$29/((AH124+Z125+AA125+AB125+Observaciones!$F124)^2)+Entradas!$E$17)</f>
        <v>2.735447671895145</v>
      </c>
      <c r="AD125" s="145">
        <f>IF(ETo!$D124&gt;0,ETo!$I124*((1-Entradas!$E$21)*ETo!$K124+ETo!$L124),0)</f>
        <v>1.4238266918399987</v>
      </c>
      <c r="AE125" s="116">
        <f>MIN(AD125*1,0.8*(AH124+Z125+AA125+AB125+Observaciones!$F124-AC125-Constantes!$E$28))</f>
        <v>1.4238266918399987</v>
      </c>
      <c r="AF125" s="116">
        <f>Observaciones!$J124</f>
        <v>0</v>
      </c>
      <c r="AG125" s="116">
        <f>MAX(0,AH124+Z125+AA125+AB125+Observaciones!$F124-AC125-AE125-AF125-Constantes!$E$26)</f>
        <v>0</v>
      </c>
      <c r="AH125" s="116">
        <f>AH124+Z125+AA125+AB125+Observaciones!$F124-AC125-AE125-AF125-AG125</f>
        <v>192.83821873790768</v>
      </c>
      <c r="AI125" s="116">
        <f>(Escenarios!$E$10*S125+Escenarios!$E$9*AE125)/(Escenarios!$E$11)</f>
        <v>0.98724008622772108</v>
      </c>
      <c r="AJ125" s="116">
        <f>(Escenarios!$E$9*AG125)/(Escenarios!$E$11)</f>
        <v>0</v>
      </c>
      <c r="AK125" s="116">
        <f>(Escenarios!$E$10*U125+Escenarios!$E$9*AC125)/(Escenarios!$E$11)</f>
        <v>0.27354476718951448</v>
      </c>
      <c r="AL125" s="118">
        <f t="shared" si="10"/>
        <v>199.30383383397432</v>
      </c>
      <c r="AM125" s="118">
        <f>MAX(0,(AL125-Constantes!$D$13)*(1-EXP(-Constantes!$D$23)))</f>
        <v>1.0399512941799125</v>
      </c>
      <c r="AN125" s="118">
        <f>AJ125+W125*Escenarios!$E$10/Escenarios!$E$11+AM125</f>
        <v>1.1907211002717464</v>
      </c>
      <c r="AO125" s="118">
        <f>0.0526*AJ125*Observaciones!$F124^1.218</f>
        <v>0</v>
      </c>
      <c r="AP125" s="118">
        <f>AO125*Constantes!$E$40</f>
        <v>0</v>
      </c>
      <c r="AQ125" s="118">
        <f t="shared" si="11"/>
        <v>0</v>
      </c>
      <c r="AR125" s="15"/>
      <c r="AS125" s="72">
        <v>119</v>
      </c>
      <c r="AT125" s="145">
        <f>ETo!$I124*((1-Constantes!$F$19)*ETo!$K124+ETo!$L124)</f>
        <v>1.4921443226295785</v>
      </c>
      <c r="AU125" s="118">
        <f>MIN(AT125*Constantes!$F$17,0.8*(AX124+Observaciones!$F124-AV125-AW125-Constantes!$D$14))</f>
        <v>0.92232474779015083</v>
      </c>
      <c r="AV125" s="118">
        <f>IF(Observaciones!$F124&gt;0.05*Constantes!$F$18,((Observaciones!$F124-0.05*Constantes!$F$18)^2)/(Observaciones!$F124+0.95*Constantes!$F$18),0)</f>
        <v>0</v>
      </c>
      <c r="AW125" s="118">
        <f>MAX(0,AX124+Observaciones!$F124-AV125-Constantes!$D$13)</f>
        <v>0</v>
      </c>
      <c r="AX125" s="118">
        <f>AX124+Observaciones!$F124-AV125-AU125-AW125-AY124</f>
        <v>38.472800997923521</v>
      </c>
      <c r="AY125" s="118">
        <f>MAX(0,(AX125-Constantes!$D$14)*(1-EXP(-Constantes!$D$22)))</f>
        <v>0.16827491325727714</v>
      </c>
      <c r="AZ125" s="116">
        <f>AZ124+(Entradas!$F$23*AW125-BA124)/(800*Entradas!$D$46)</f>
        <v>0</v>
      </c>
      <c r="BA125" s="116">
        <f>8000*Entradas!$D$47*AZ125/Constantes!$F$34</f>
        <v>0</v>
      </c>
      <c r="BB125" s="116">
        <f>AV125*Escenarios!$F$10/Escenarios!$F$9</f>
        <v>0</v>
      </c>
      <c r="BC125" s="116">
        <f>BA125*Escenarios!$F$10/Escenarios!$F$9</f>
        <v>0</v>
      </c>
      <c r="BD125" s="116">
        <f>Observaciones!$I124</f>
        <v>0</v>
      </c>
      <c r="BE125" s="116">
        <f>MAX(0,Constantes!$F$29/((BJ124+BB125+BC125+BD125+Observaciones!$F124)^2)+Entradas!$F$17)</f>
        <v>1.9701398113909945</v>
      </c>
      <c r="BF125" s="145">
        <f>IF(ETo!$D124&gt;0,ETo!$I124*((1-Entradas!$F$21)*ETo!$K124+ETo!$L124),0)</f>
        <v>1.4238266918399987</v>
      </c>
      <c r="BG125" s="116">
        <f>MIN(BF125*1,0.8*(BJ124+BB125+BC125+BD125+Observaciones!$F124-BE125-Constantes!$F$28))</f>
        <v>1.4238266918399987</v>
      </c>
      <c r="BH125" s="116">
        <f>Observaciones!$J124</f>
        <v>0</v>
      </c>
      <c r="BI125" s="116">
        <f>MAX(0,BJ124+BB125+BC125+BD125+Observaciones!$F124-BE125-BG125-BH125-Constantes!$F$26)</f>
        <v>0</v>
      </c>
      <c r="BJ125" s="116">
        <f>BJ124+BB125+BC125+BD125+Observaciones!$F124-BE125-BG125-BH125-BI125</f>
        <v>96.451271943859211</v>
      </c>
      <c r="BK125" s="116">
        <f>(Escenarios!$F$10*AU125+Escenarios!$F$9*BG125)/(Escenarios!$F$11)</f>
        <v>1.0226251366001204</v>
      </c>
      <c r="BL125" s="116">
        <f>(Escenarios!$F$9*BI125)/(Escenarios!$F$11)</f>
        <v>0</v>
      </c>
      <c r="BM125" s="116">
        <f>(Escenarios!$F$10*AW125+Escenarios!$F$9*BE125)/(Escenarios!$F$11)</f>
        <v>0.39402796227819892</v>
      </c>
      <c r="BN125" s="118">
        <f t="shared" si="12"/>
        <v>202.01193756057103</v>
      </c>
      <c r="BO125" s="118">
        <f>MAX(0,(BN125-Constantes!$D$13)*(1-EXP(-Constantes!$D$23)))</f>
        <v>1.0586575330283592</v>
      </c>
      <c r="BP125" s="118">
        <f>BL125+AY125*Escenarios!$F$10/Escenarios!$F$11+BO125</f>
        <v>1.193277463634181</v>
      </c>
      <c r="BQ125" s="118">
        <f>0.0526*BL125*Observaciones!$F124^1.218</f>
        <v>0</v>
      </c>
      <c r="BR125" s="118">
        <f>BQ125*Constantes!$F$40</f>
        <v>0</v>
      </c>
      <c r="BS125" s="118">
        <f t="shared" si="13"/>
        <v>0</v>
      </c>
      <c r="BT125" s="15"/>
      <c r="BU125" s="72">
        <v>119</v>
      </c>
      <c r="BV125" s="73">
        <f>0.0526*Observaciones!$F124^2.218</f>
        <v>0</v>
      </c>
      <c r="BW125" s="73">
        <f>IF(Observaciones!$F124&gt;0.05*$CA$7,((Observaciones!$F124-0.05*$CA$7)^2)/(Observaciones!$F124+0.95*$CA$7),0)</f>
        <v>0</v>
      </c>
      <c r="BX125" s="73">
        <f>0.0526*BW125*Observaciones!$F124^1.218</f>
        <v>0</v>
      </c>
      <c r="BY125" s="27"/>
      <c r="BZ125" s="27"/>
      <c r="CA125" s="101"/>
      <c r="CB125" s="36"/>
    </row>
    <row r="126" spans="2:80" s="2" customFormat="1" ht="14.5" x14ac:dyDescent="0.35">
      <c r="B126" s="35"/>
      <c r="C126" s="72">
        <v>120</v>
      </c>
      <c r="D126" s="145">
        <f>ETo!$I125*((1-Constantes!$D$19)*ETo!$K125+ETo!$L125)</f>
        <v>1.5058277111203162</v>
      </c>
      <c r="E126" s="73">
        <f>MIN(D126*Constantes!$D$17,0.8*(H125+Observaciones!$F125-F126-G126-Constantes!$D$14))</f>
        <v>0.93896281301418572</v>
      </c>
      <c r="F126" s="73">
        <f>IF(Observaciones!$F125&gt;0.05*Constantes!$D$18,((Observaciones!$F125-0.05*Constantes!$D$18)^2)/(Observaciones!$F125+0.95*Constantes!$D$18),0)</f>
        <v>0</v>
      </c>
      <c r="G126" s="73">
        <f>MAX(0,H125+Observaciones!$F125-F126-Constantes!$D$13)</f>
        <v>0</v>
      </c>
      <c r="H126" s="73">
        <f>H125+Observaciones!$F125-F126-E126-G126-I125</f>
        <v>37.913111723762235</v>
      </c>
      <c r="I126" s="73">
        <f>MAX(0,(H126-Constantes!$D$14)*(1-EXP(-Constantes!$D$22)))</f>
        <v>0.16056950562800143</v>
      </c>
      <c r="J126" s="73">
        <f t="shared" si="7"/>
        <v>191.14053684721961</v>
      </c>
      <c r="K126" s="73">
        <f>MAX(0,(J126-Constantes!$D$13)*(1-EXP(-Constantes!$D$23)))</f>
        <v>0.98356328299507345</v>
      </c>
      <c r="L126" s="73">
        <f t="shared" si="8"/>
        <v>1.1441327886230748</v>
      </c>
      <c r="M126" s="73">
        <f>0.0526*F126*Observaciones!$F125^1.218</f>
        <v>0</v>
      </c>
      <c r="N126" s="73">
        <f>M126*Constantes!$D$40</f>
        <v>0</v>
      </c>
      <c r="O126" s="73">
        <f t="shared" si="9"/>
        <v>0</v>
      </c>
      <c r="P126" s="15"/>
      <c r="Q126" s="117">
        <v>120</v>
      </c>
      <c r="R126" s="145">
        <f>ETo!$I125*((1-Constantes!$E$19)*ETo!$K125+ETo!$L125)</f>
        <v>1.5076671403560575</v>
      </c>
      <c r="S126" s="118">
        <f>MIN(R126*Constantes!$E$17,0.8*(V125+Observaciones!$F125-T126-U126-Constantes!$D$14))</f>
        <v>0.94560979379973653</v>
      </c>
      <c r="T126" s="118">
        <f>IF(Observaciones!$F125&gt;0.05*Constantes!$E$18,((Observaciones!$F125-0.05*Constantes!$E$18)^2)/(Observaciones!$F125+0.95*Constantes!$E$18),0)</f>
        <v>0</v>
      </c>
      <c r="U126" s="118">
        <f>MAX(0,V125+Observaciones!$F125-T126-Constantes!$D$13)</f>
        <v>0</v>
      </c>
      <c r="V126" s="118">
        <f>V125+Observaciones!$F125-T126-S126-U126-W125</f>
        <v>37.904981151456042</v>
      </c>
      <c r="W126" s="118">
        <f>MAX(0,(V126-Constantes!$D$14)*(1-EXP(-Constantes!$D$22)))</f>
        <v>0.16045756963642396</v>
      </c>
      <c r="X126" s="116">
        <f>X125+(Entradas!$E$23*U126-Y125)/(800*Entradas!$D$46)</f>
        <v>0</v>
      </c>
      <c r="Y126" s="116">
        <f>8000*Entradas!$D$47*X126/Constantes!$E$34</f>
        <v>0</v>
      </c>
      <c r="Z126" s="116">
        <f>T126*Escenarios!$E$10/Escenarios!$E$9</f>
        <v>0</v>
      </c>
      <c r="AA126" s="116">
        <f>Y126*Escenarios!$E$10/Escenarios!$E$9</f>
        <v>0</v>
      </c>
      <c r="AB126" s="116">
        <f>Observaciones!$I125</f>
        <v>0</v>
      </c>
      <c r="AC126" s="116">
        <f>MAX(0,Constantes!$E$29/((AH125+Z126+AA126+AB126+Observaciones!$F125)^2)+Entradas!$E$17)</f>
        <v>2.7256225483560779</v>
      </c>
      <c r="AD126" s="145">
        <f>IF(ETo!$D125&gt;0,ETo!$I125*((1-Entradas!$E$21)*ETo!$K125+ETo!$L125),0)</f>
        <v>1.4340899709263937</v>
      </c>
      <c r="AE126" s="116">
        <f>MIN(AD126*1,0.8*(AH125+Z126+AA126+AB126+Observaciones!$F125-AC126-Constantes!$E$28))</f>
        <v>1.4340899709263937</v>
      </c>
      <c r="AF126" s="116">
        <f>Observaciones!$J125</f>
        <v>0</v>
      </c>
      <c r="AG126" s="116">
        <f>MAX(0,AH125+Z126+AA126+AB126+Observaciones!$F125-AC126-AE126-AF126-Constantes!$E$26)</f>
        <v>0</v>
      </c>
      <c r="AH126" s="116">
        <f>AH125+Z126+AA126+AB126+Observaciones!$F125-AC126-AE126-AF126-AG126</f>
        <v>189.27850621862518</v>
      </c>
      <c r="AI126" s="116">
        <f>(Escenarios!$E$10*S126+Escenarios!$E$9*AE126)/(Escenarios!$E$11)</f>
        <v>0.99445781151240231</v>
      </c>
      <c r="AJ126" s="116">
        <f>(Escenarios!$E$9*AG126)/(Escenarios!$E$11)</f>
        <v>0</v>
      </c>
      <c r="AK126" s="116">
        <f>(Escenarios!$E$10*U126+Escenarios!$E$9*AC126)/(Escenarios!$E$11)</f>
        <v>0.27256225483560781</v>
      </c>
      <c r="AL126" s="118">
        <f t="shared" si="10"/>
        <v>198.53644479463003</v>
      </c>
      <c r="AM126" s="118">
        <f>MAX(0,(AL126-Constantes!$D$13)*(1-EXP(-Constantes!$D$23)))</f>
        <v>1.0346505508890731</v>
      </c>
      <c r="AN126" s="118">
        <f>AJ126+W126*Escenarios!$E$10/Escenarios!$E$11+AM126</f>
        <v>1.1790623635618547</v>
      </c>
      <c r="AO126" s="118">
        <f>0.0526*AJ126*Observaciones!$F125^1.218</f>
        <v>0</v>
      </c>
      <c r="AP126" s="118">
        <f>AO126*Constantes!$E$40</f>
        <v>0</v>
      </c>
      <c r="AQ126" s="118">
        <f t="shared" si="11"/>
        <v>0</v>
      </c>
      <c r="AR126" s="15"/>
      <c r="AS126" s="72">
        <v>120</v>
      </c>
      <c r="AT126" s="145">
        <f>ETo!$I125*((1-Constantes!$F$19)*ETo!$K125+ETo!$L125)</f>
        <v>1.5030685672667032</v>
      </c>
      <c r="AU126" s="118">
        <f>MIN(AT126*Constantes!$F$17,0.8*(AX125+Observaciones!$F125-AV126-AW126-Constantes!$D$14))</f>
        <v>0.92907724553914728</v>
      </c>
      <c r="AV126" s="118">
        <f>IF(Observaciones!$F125&gt;0.05*Constantes!$F$18,((Observaciones!$F125-0.05*Constantes!$F$18)^2)/(Observaciones!$F125+0.95*Constantes!$F$18),0)</f>
        <v>0</v>
      </c>
      <c r="AW126" s="118">
        <f>MAX(0,AX125+Observaciones!$F125-AV126-Constantes!$D$13)</f>
        <v>0</v>
      </c>
      <c r="AX126" s="118">
        <f>AX125+Observaciones!$F125-AV126-AU126-AW126-AY125</f>
        <v>37.975448839127097</v>
      </c>
      <c r="AY126" s="118">
        <f>MAX(0,(AX126-Constantes!$D$14)*(1-EXP(-Constantes!$D$22)))</f>
        <v>0.16142771911626103</v>
      </c>
      <c r="AZ126" s="116">
        <f>AZ125+(Entradas!$F$23*AW126-BA125)/(800*Entradas!$D$46)</f>
        <v>0</v>
      </c>
      <c r="BA126" s="116">
        <f>8000*Entradas!$D$47*AZ126/Constantes!$F$34</f>
        <v>0</v>
      </c>
      <c r="BB126" s="116">
        <f>AV126*Escenarios!$F$10/Escenarios!$F$9</f>
        <v>0</v>
      </c>
      <c r="BC126" s="116">
        <f>BA126*Escenarios!$F$10/Escenarios!$F$9</f>
        <v>0</v>
      </c>
      <c r="BD126" s="116">
        <f>Observaciones!$I125</f>
        <v>0</v>
      </c>
      <c r="BE126" s="116">
        <f>MAX(0,Constantes!$F$29/((BJ125+BB126+BC126+BD126+Observaciones!$F125)^2)+Entradas!$F$17)</f>
        <v>1.9099898959701018</v>
      </c>
      <c r="BF126" s="145">
        <f>IF(ETo!$D125&gt;0,ETo!$I125*((1-Entradas!$F$21)*ETo!$K125+ETo!$L125),0)</f>
        <v>1.4340899709263937</v>
      </c>
      <c r="BG126" s="116">
        <f>MIN(BF126*1,0.8*(BJ125+BB126+BC126+BD126+Observaciones!$F125-BE126-Constantes!$F$28))</f>
        <v>1.4340899709263937</v>
      </c>
      <c r="BH126" s="116">
        <f>Observaciones!$J125</f>
        <v>0</v>
      </c>
      <c r="BI126" s="116">
        <f>MAX(0,BJ125+BB126+BC126+BD126+Observaciones!$F125-BE126-BG126-BH126-Constantes!$F$26)</f>
        <v>0</v>
      </c>
      <c r="BJ126" s="116">
        <f>BJ125+BB126+BC126+BD126+Observaciones!$F125-BE126-BG126-BH126-BI126</f>
        <v>93.707192076962713</v>
      </c>
      <c r="BK126" s="116">
        <f>(Escenarios!$F$10*AU126+Escenarios!$F$9*BG126)/(Escenarios!$F$11)</f>
        <v>1.0300797906165966</v>
      </c>
      <c r="BL126" s="116">
        <f>(Escenarios!$F$9*BI126)/(Escenarios!$F$11)</f>
        <v>0</v>
      </c>
      <c r="BM126" s="116">
        <f>(Escenarios!$F$10*AW126+Escenarios!$F$9*BE126)/(Escenarios!$F$11)</f>
        <v>0.3819979791940204</v>
      </c>
      <c r="BN126" s="118">
        <f t="shared" si="12"/>
        <v>201.33527800673667</v>
      </c>
      <c r="BO126" s="118">
        <f>MAX(0,(BN126-Constantes!$D$13)*(1-EXP(-Constantes!$D$23)))</f>
        <v>1.0539835040726753</v>
      </c>
      <c r="BP126" s="118">
        <f>BL126+AY126*Escenarios!$F$10/Escenarios!$F$11+BO126</f>
        <v>1.1831256793656841</v>
      </c>
      <c r="BQ126" s="118">
        <f>0.0526*BL126*Observaciones!$F125^1.218</f>
        <v>0</v>
      </c>
      <c r="BR126" s="118">
        <f>BQ126*Constantes!$F$40</f>
        <v>0</v>
      </c>
      <c r="BS126" s="118">
        <f t="shared" si="13"/>
        <v>0</v>
      </c>
      <c r="BT126" s="15"/>
      <c r="BU126" s="72">
        <v>120</v>
      </c>
      <c r="BV126" s="73">
        <f>0.0526*Observaciones!$F125^2.218</f>
        <v>1.6940460723560119E-2</v>
      </c>
      <c r="BW126" s="73">
        <f>IF(Observaciones!$F125&gt;0.05*$CA$7,((Observaciones!$F125-0.05*$CA$7)^2)/(Observaciones!$F125+0.95*$CA$7),0)</f>
        <v>0</v>
      </c>
      <c r="BX126" s="73">
        <f>0.0526*BW126*Observaciones!$F125^1.218</f>
        <v>0</v>
      </c>
      <c r="BY126" s="27"/>
      <c r="BZ126" s="27"/>
      <c r="CA126" s="101"/>
      <c r="CB126" s="36"/>
    </row>
    <row r="127" spans="2:80" s="2" customFormat="1" ht="14.5" x14ac:dyDescent="0.35">
      <c r="B127" s="35"/>
      <c r="C127" s="72">
        <v>121</v>
      </c>
      <c r="D127" s="145">
        <f>ETo!$I126*((1-Constantes!$D$19)*ETo!$K126+ETo!$L126)</f>
        <v>1.4576771797101951</v>
      </c>
      <c r="E127" s="73">
        <f>MIN(D127*Constantes!$D$17,0.8*(H126+Observaciones!$F126-F127-G127-Constantes!$D$14))</f>
        <v>0.90893842304772765</v>
      </c>
      <c r="F127" s="73">
        <f>IF(Observaciones!$F126&gt;0.05*Constantes!$D$18,((Observaciones!$F126-0.05*Constantes!$D$18)^2)/(Observaciones!$F126+0.95*Constantes!$D$18),0)</f>
        <v>0</v>
      </c>
      <c r="G127" s="73">
        <f>MAX(0,H126+Observaciones!$F126-F127-Constantes!$D$13)</f>
        <v>0</v>
      </c>
      <c r="H127" s="73">
        <f>H126+Observaciones!$F126-F127-E127-G127-I126</f>
        <v>36.843603795086501</v>
      </c>
      <c r="I127" s="73">
        <f>MAX(0,(H127-Constantes!$D$14)*(1-EXP(-Constantes!$D$22)))</f>
        <v>0.14584527392722729</v>
      </c>
      <c r="J127" s="73">
        <f t="shared" si="7"/>
        <v>190.15697356422453</v>
      </c>
      <c r="K127" s="73">
        <f>MAX(0,(J127-Constantes!$D$13)*(1-EXP(-Constantes!$D$23)))</f>
        <v>0.97676931512982101</v>
      </c>
      <c r="L127" s="73">
        <f t="shared" si="8"/>
        <v>1.1226145890570483</v>
      </c>
      <c r="M127" s="73">
        <f>0.0526*F127*Observaciones!$F126^1.218</f>
        <v>0</v>
      </c>
      <c r="N127" s="73">
        <f>M127*Constantes!$D$40</f>
        <v>0</v>
      </c>
      <c r="O127" s="73">
        <f t="shared" si="9"/>
        <v>0</v>
      </c>
      <c r="P127" s="15"/>
      <c r="Q127" s="117">
        <v>121</v>
      </c>
      <c r="R127" s="145">
        <f>ETo!$I126*((1-Constantes!$E$19)*ETo!$K126+ETo!$L126)</f>
        <v>1.4594599634837737</v>
      </c>
      <c r="S127" s="118">
        <f>MIN(R127*Constantes!$E$17,0.8*(V126+Observaciones!$F126-T127-U127-Constantes!$D$14))</f>
        <v>0.91537422166204163</v>
      </c>
      <c r="T127" s="118">
        <f>IF(Observaciones!$F126&gt;0.05*Constantes!$E$18,((Observaciones!$F126-0.05*Constantes!$E$18)^2)/(Observaciones!$F126+0.95*Constantes!$E$18),0)</f>
        <v>0</v>
      </c>
      <c r="U127" s="118">
        <f>MAX(0,V126+Observaciones!$F126-T127-Constantes!$D$13)</f>
        <v>0</v>
      </c>
      <c r="V127" s="118">
        <f>V126+Observaciones!$F126-T127-S127-U127-W126</f>
        <v>36.829149360157579</v>
      </c>
      <c r="W127" s="118">
        <f>MAX(0,(V127-Constantes!$D$14)*(1-EXP(-Constantes!$D$22)))</f>
        <v>0.1456462754501793</v>
      </c>
      <c r="X127" s="116">
        <f>X126+(Entradas!$E$23*U127-Y126)/(800*Entradas!$D$46)</f>
        <v>0</v>
      </c>
      <c r="Y127" s="116">
        <f>8000*Entradas!$D$47*X127/Constantes!$E$34</f>
        <v>0</v>
      </c>
      <c r="Z127" s="116">
        <f>T127*Escenarios!$E$10/Escenarios!$E$9</f>
        <v>0</v>
      </c>
      <c r="AA127" s="116">
        <f>Y127*Escenarios!$E$10/Escenarios!$E$9</f>
        <v>0</v>
      </c>
      <c r="AB127" s="116">
        <f>Observaciones!$I126</f>
        <v>0</v>
      </c>
      <c r="AC127" s="116">
        <f>MAX(0,Constantes!$E$29/((AH126+Z127+AA127+AB127+Observaciones!$F126)^2)+Entradas!$E$17)</f>
        <v>2.7134302220499427</v>
      </c>
      <c r="AD127" s="145">
        <f>IF(ETo!$D126&gt;0,ETo!$I126*((1-Entradas!$E$21)*ETo!$K126+ETo!$L126),0)</f>
        <v>1.3881486125406319</v>
      </c>
      <c r="AE127" s="116">
        <f>MIN(AD127*1,0.8*(AH126+Z127+AA127+AB127+Observaciones!$F126-AC127-Constantes!$E$28))</f>
        <v>1.3881486125406319</v>
      </c>
      <c r="AF127" s="116">
        <f>Observaciones!$J126</f>
        <v>0</v>
      </c>
      <c r="AG127" s="116">
        <f>MAX(0,AH126+Z127+AA127+AB127+Observaciones!$F126-AC127-AE127-AF127-Constantes!$E$26)</f>
        <v>0</v>
      </c>
      <c r="AH127" s="116">
        <f>AH126+Z127+AA127+AB127+Observaciones!$F126-AC127-AE127-AF127-AG127</f>
        <v>185.17692738403463</v>
      </c>
      <c r="AI127" s="116">
        <f>(Escenarios!$E$10*S127+Escenarios!$E$9*AE127)/(Escenarios!$E$11)</f>
        <v>0.96265166074990072</v>
      </c>
      <c r="AJ127" s="116">
        <f>(Escenarios!$E$9*AG127)/(Escenarios!$E$11)</f>
        <v>0</v>
      </c>
      <c r="AK127" s="116">
        <f>(Escenarios!$E$10*U127+Escenarios!$E$9*AC127)/(Escenarios!$E$11)</f>
        <v>0.27134302220499429</v>
      </c>
      <c r="AL127" s="118">
        <f t="shared" si="10"/>
        <v>197.77313726594596</v>
      </c>
      <c r="AM127" s="118">
        <f>MAX(0,(AL127-Constantes!$D$13)*(1-EXP(-Constantes!$D$23)))</f>
        <v>1.0293780006517432</v>
      </c>
      <c r="AN127" s="118">
        <f>AJ127+W127*Escenarios!$E$10/Escenarios!$E$11+AM127</f>
        <v>1.1604596485569045</v>
      </c>
      <c r="AO127" s="118">
        <f>0.0526*AJ127*Observaciones!$F126^1.218</f>
        <v>0</v>
      </c>
      <c r="AP127" s="118">
        <f>AO127*Constantes!$E$40</f>
        <v>0</v>
      </c>
      <c r="AQ127" s="118">
        <f t="shared" si="11"/>
        <v>0</v>
      </c>
      <c r="AR127" s="15"/>
      <c r="AS127" s="72">
        <v>121</v>
      </c>
      <c r="AT127" s="145">
        <f>ETo!$I126*((1-Constantes!$F$19)*ETo!$K126+ETo!$L126)</f>
        <v>1.455003004049827</v>
      </c>
      <c r="AU127" s="118">
        <f>MIN(AT127*Constantes!$F$17,0.8*(AX126+Observaciones!$F126-AV127-AW127-Constantes!$D$14))</f>
        <v>0.89936694352675783</v>
      </c>
      <c r="AV127" s="118">
        <f>IF(Observaciones!$F126&gt;0.05*Constantes!$F$18,((Observaciones!$F126-0.05*Constantes!$F$18)^2)/(Observaciones!$F126+0.95*Constantes!$F$18),0)</f>
        <v>0</v>
      </c>
      <c r="AW127" s="118">
        <f>MAX(0,AX126+Observaciones!$F126-AV127-Constantes!$D$13)</f>
        <v>0</v>
      </c>
      <c r="AX127" s="118">
        <f>AX126+Observaciones!$F126-AV127-AU127-AW127-AY126</f>
        <v>36.914654176484078</v>
      </c>
      <c r="AY127" s="118">
        <f>MAX(0,(AX127-Constantes!$D$14)*(1-EXP(-Constantes!$D$22)))</f>
        <v>0.14682344552378726</v>
      </c>
      <c r="AZ127" s="116">
        <f>AZ126+(Entradas!$F$23*AW127-BA126)/(800*Entradas!$D$46)</f>
        <v>0</v>
      </c>
      <c r="BA127" s="116">
        <f>8000*Entradas!$D$47*AZ127/Constantes!$F$34</f>
        <v>0</v>
      </c>
      <c r="BB127" s="116">
        <f>AV127*Escenarios!$F$10/Escenarios!$F$9</f>
        <v>0</v>
      </c>
      <c r="BC127" s="116">
        <f>BA127*Escenarios!$F$10/Escenarios!$F$9</f>
        <v>0</v>
      </c>
      <c r="BD127" s="116">
        <f>Observaciones!$I126</f>
        <v>0</v>
      </c>
      <c r="BE127" s="116">
        <f>MAX(0,Constantes!$F$29/((BJ126+BB127+BC127+BD127+Observaciones!$F126)^2)+Entradas!$F$17)</f>
        <v>1.8308044927095415</v>
      </c>
      <c r="BF127" s="145">
        <f>IF(ETo!$D126&gt;0,ETo!$I126*((1-Entradas!$F$21)*ETo!$K126+ETo!$L126),0)</f>
        <v>1.3881486125406319</v>
      </c>
      <c r="BG127" s="116">
        <f>MIN(BF127*1,0.8*(BJ126+BB127+BC127+BD127+Observaciones!$F126-BE127-Constantes!$F$28))</f>
        <v>1.3881486125406319</v>
      </c>
      <c r="BH127" s="116">
        <f>Observaciones!$J126</f>
        <v>0</v>
      </c>
      <c r="BI127" s="116">
        <f>MAX(0,BJ126+BB127+BC127+BD127+Observaciones!$F126-BE127-BG127-BH127-Constantes!$F$26)</f>
        <v>0</v>
      </c>
      <c r="BJ127" s="116">
        <f>BJ126+BB127+BC127+BD127+Observaciones!$F126-BE127-BG127-BH127-BI127</f>
        <v>90.488238971712533</v>
      </c>
      <c r="BK127" s="116">
        <f>(Escenarios!$F$10*AU127+Escenarios!$F$9*BG127)/(Escenarios!$F$11)</f>
        <v>0.99712327732953265</v>
      </c>
      <c r="BL127" s="116">
        <f>(Escenarios!$F$9*BI127)/(Escenarios!$F$11)</f>
        <v>0</v>
      </c>
      <c r="BM127" s="116">
        <f>(Escenarios!$F$10*AW127+Escenarios!$F$9*BE127)/(Escenarios!$F$11)</f>
        <v>0.36616089854190831</v>
      </c>
      <c r="BN127" s="118">
        <f t="shared" si="12"/>
        <v>200.64745540120592</v>
      </c>
      <c r="BO127" s="118">
        <f>MAX(0,(BN127-Constantes!$D$13)*(1-EXP(-Constantes!$D$23)))</f>
        <v>1.0492323662864615</v>
      </c>
      <c r="BP127" s="118">
        <f>BL127+AY127*Escenarios!$F$10/Escenarios!$F$11+BO127</f>
        <v>1.1666911227054912</v>
      </c>
      <c r="BQ127" s="118">
        <f>0.0526*BL127*Observaciones!$F126^1.218</f>
        <v>0</v>
      </c>
      <c r="BR127" s="118">
        <f>BQ127*Constantes!$F$40</f>
        <v>0</v>
      </c>
      <c r="BS127" s="118">
        <f t="shared" si="13"/>
        <v>0</v>
      </c>
      <c r="BT127" s="15"/>
      <c r="BU127" s="72">
        <v>121</v>
      </c>
      <c r="BV127" s="73">
        <f>0.0526*Observaciones!$F126^2.218</f>
        <v>0</v>
      </c>
      <c r="BW127" s="73">
        <f>IF(Observaciones!$F126&gt;0.05*$CA$7,((Observaciones!$F126-0.05*$CA$7)^2)/(Observaciones!$F126+0.95*$CA$7),0)</f>
        <v>0</v>
      </c>
      <c r="BX127" s="73">
        <f>0.0526*BW127*Observaciones!$F126^1.218</f>
        <v>0</v>
      </c>
      <c r="BY127" s="27"/>
      <c r="BZ127" s="27"/>
      <c r="CA127" s="101"/>
      <c r="CB127" s="36"/>
    </row>
    <row r="128" spans="2:80" s="2" customFormat="1" ht="14.5" x14ac:dyDescent="0.35">
      <c r="B128" s="35"/>
      <c r="C128" s="72">
        <v>122</v>
      </c>
      <c r="D128" s="145">
        <f>ETo!$I127*((1-Constantes!$D$19)*ETo!$K127+ETo!$L127)</f>
        <v>1.4841756395705392</v>
      </c>
      <c r="E128" s="73">
        <f>MIN(D128*Constantes!$D$17,0.8*(H127+Observaciones!$F127-F128-G128-Constantes!$D$14))</f>
        <v>0.92546160709280079</v>
      </c>
      <c r="F128" s="73">
        <f>IF(Observaciones!$F127&gt;0.05*Constantes!$D$18,((Observaciones!$F127-0.05*Constantes!$D$18)^2)/(Observaciones!$F127+0.95*Constantes!$D$18),0)</f>
        <v>0</v>
      </c>
      <c r="G128" s="73">
        <f>MAX(0,H127+Observaciones!$F127-F128-Constantes!$D$13)</f>
        <v>0</v>
      </c>
      <c r="H128" s="73">
        <f>H127+Observaciones!$F127-F128-E128-G128-I127</f>
        <v>35.772296914066473</v>
      </c>
      <c r="I128" s="73">
        <f>MAX(0,(H128-Constantes!$D$14)*(1-EXP(-Constantes!$D$22)))</f>
        <v>0.13109627551792688</v>
      </c>
      <c r="J128" s="73">
        <f t="shared" si="7"/>
        <v>189.18020424909471</v>
      </c>
      <c r="K128" s="73">
        <f>MAX(0,(J128-Constantes!$D$13)*(1-EXP(-Constantes!$D$23)))</f>
        <v>0.97002227662859852</v>
      </c>
      <c r="L128" s="73">
        <f t="shared" si="8"/>
        <v>1.1011185521465254</v>
      </c>
      <c r="M128" s="73">
        <f>0.0526*F128*Observaciones!$F127^1.218</f>
        <v>0</v>
      </c>
      <c r="N128" s="73">
        <f>M128*Constantes!$D$40</f>
        <v>0</v>
      </c>
      <c r="O128" s="73">
        <f t="shared" si="9"/>
        <v>0</v>
      </c>
      <c r="P128" s="15"/>
      <c r="Q128" s="117">
        <v>122</v>
      </c>
      <c r="R128" s="145">
        <f>ETo!$I127*((1-Constantes!$E$19)*ETo!$K127+ETo!$L127)</f>
        <v>1.4859958530028521</v>
      </c>
      <c r="S128" s="118">
        <f>MIN(R128*Constantes!$E$17,0.8*(V127+Observaciones!$F127-T128-U128-Constantes!$D$14))</f>
        <v>0.93201754852429741</v>
      </c>
      <c r="T128" s="118">
        <f>IF(Observaciones!$F127&gt;0.05*Constantes!$E$18,((Observaciones!$F127-0.05*Constantes!$E$18)^2)/(Observaciones!$F127+0.95*Constantes!$E$18),0)</f>
        <v>0</v>
      </c>
      <c r="U128" s="118">
        <f>MAX(0,V127+Observaciones!$F127-T128-Constantes!$D$13)</f>
        <v>0</v>
      </c>
      <c r="V128" s="118">
        <f>V127+Observaciones!$F127-T128-S128-U128-W127</f>
        <v>35.751485536183097</v>
      </c>
      <c r="W128" s="118">
        <f>MAX(0,(V128-Constantes!$D$14)*(1-EXP(-Constantes!$D$22)))</f>
        <v>0.13080975912870607</v>
      </c>
      <c r="X128" s="116">
        <f>X127+(Entradas!$E$23*U128-Y127)/(800*Entradas!$D$46)</f>
        <v>0</v>
      </c>
      <c r="Y128" s="116">
        <f>8000*Entradas!$D$47*X128/Constantes!$E$34</f>
        <v>0</v>
      </c>
      <c r="Z128" s="116">
        <f>T128*Escenarios!$E$10/Escenarios!$E$9</f>
        <v>0</v>
      </c>
      <c r="AA128" s="116">
        <f>Y128*Escenarios!$E$10/Escenarios!$E$9</f>
        <v>0</v>
      </c>
      <c r="AB128" s="116">
        <f>Observaciones!$I127</f>
        <v>0</v>
      </c>
      <c r="AC128" s="116">
        <f>MAX(0,Constantes!$E$29/((AH127+Z128+AA128+AB128+Observaciones!$F127)^2)+Entradas!$E$17)</f>
        <v>2.7005948683725176</v>
      </c>
      <c r="AD128" s="145">
        <f>IF(ETo!$D127&gt;0,ETo!$I127*((1-Entradas!$E$21)*ETo!$K127+ETo!$L127),0)</f>
        <v>1.4131873157103452</v>
      </c>
      <c r="AE128" s="116">
        <f>MIN(AD128*1,0.8*(AH127+Z128+AA128+AB128+Observaciones!$F127-AC128-Constantes!$E$28))</f>
        <v>1.4131873157103452</v>
      </c>
      <c r="AF128" s="116">
        <f>Observaciones!$J127</f>
        <v>0</v>
      </c>
      <c r="AG128" s="116">
        <f>MAX(0,AH127+Z128+AA128+AB128+Observaciones!$F127-AC128-AE128-AF128-Constantes!$E$26)</f>
        <v>0</v>
      </c>
      <c r="AH128" s="116">
        <f>AH127+Z128+AA128+AB128+Observaciones!$F127-AC128-AE128-AF128-AG128</f>
        <v>181.06314519995178</v>
      </c>
      <c r="AI128" s="116">
        <f>(Escenarios!$E$10*S128+Escenarios!$E$9*AE128)/(Escenarios!$E$11)</f>
        <v>0.98013452524290234</v>
      </c>
      <c r="AJ128" s="116">
        <f>(Escenarios!$E$9*AG128)/(Escenarios!$E$11)</f>
        <v>0</v>
      </c>
      <c r="AK128" s="116">
        <f>(Escenarios!$E$10*U128+Escenarios!$E$9*AC128)/(Escenarios!$E$11)</f>
        <v>0.27005948683725178</v>
      </c>
      <c r="AL128" s="118">
        <f t="shared" si="10"/>
        <v>197.01381875213147</v>
      </c>
      <c r="AM128" s="118">
        <f>MAX(0,(AL128-Constantes!$D$13)*(1-EXP(-Constantes!$D$23)))</f>
        <v>1.0241330045528265</v>
      </c>
      <c r="AN128" s="118">
        <f>AJ128+W128*Escenarios!$E$10/Escenarios!$E$11+AM128</f>
        <v>1.1418617877686619</v>
      </c>
      <c r="AO128" s="118">
        <f>0.0526*AJ128*Observaciones!$F127^1.218</f>
        <v>0</v>
      </c>
      <c r="AP128" s="118">
        <f>AO128*Constantes!$E$40</f>
        <v>0</v>
      </c>
      <c r="AQ128" s="118">
        <f t="shared" si="11"/>
        <v>0</v>
      </c>
      <c r="AR128" s="15"/>
      <c r="AS128" s="72">
        <v>122</v>
      </c>
      <c r="AT128" s="145">
        <f>ETo!$I127*((1-Constantes!$F$19)*ETo!$K127+ETo!$L127)</f>
        <v>1.4814453194220703</v>
      </c>
      <c r="AU128" s="118">
        <f>MIN(AT128*Constantes!$F$17,0.8*(AX127+Observaciones!$F127-AV128-AW128-Constantes!$D$14))</f>
        <v>0.91571147634896688</v>
      </c>
      <c r="AV128" s="118">
        <f>IF(Observaciones!$F127&gt;0.05*Constantes!$F$18,((Observaciones!$F127-0.05*Constantes!$F$18)^2)/(Observaciones!$F127+0.95*Constantes!$F$18),0)</f>
        <v>0</v>
      </c>
      <c r="AW128" s="118">
        <f>MAX(0,AX127+Observaciones!$F127-AV128-Constantes!$D$13)</f>
        <v>0</v>
      </c>
      <c r="AX128" s="118">
        <f>AX127+Observaciones!$F127-AV128-AU128-AW128-AY127</f>
        <v>35.852119254611324</v>
      </c>
      <c r="AY128" s="118">
        <f>MAX(0,(AX128-Constantes!$D$14)*(1-EXP(-Constantes!$D$22)))</f>
        <v>0.13219521326823958</v>
      </c>
      <c r="AZ128" s="116">
        <f>AZ127+(Entradas!$F$23*AW128-BA127)/(800*Entradas!$D$46)</f>
        <v>0</v>
      </c>
      <c r="BA128" s="116">
        <f>8000*Entradas!$D$47*AZ128/Constantes!$F$34</f>
        <v>0</v>
      </c>
      <c r="BB128" s="116">
        <f>AV128*Escenarios!$F$10/Escenarios!$F$9</f>
        <v>0</v>
      </c>
      <c r="BC128" s="116">
        <f>BA128*Escenarios!$F$10/Escenarios!$F$9</f>
        <v>0</v>
      </c>
      <c r="BD128" s="116">
        <f>Observaciones!$I127</f>
        <v>0</v>
      </c>
      <c r="BE128" s="116">
        <f>MAX(0,Constantes!$F$29/((BJ127+BB128+BC128+BD128+Observaciones!$F127)^2)+Entradas!$F$17)</f>
        <v>1.746140963447623</v>
      </c>
      <c r="BF128" s="145">
        <f>IF(ETo!$D127&gt;0,ETo!$I127*((1-Entradas!$F$21)*ETo!$K127+ETo!$L127),0)</f>
        <v>1.4131873157103452</v>
      </c>
      <c r="BG128" s="116">
        <f>MIN(BF128*1,0.8*(BJ127+BB128+BC128+BD128+Observaciones!$F127-BE128-Constantes!$F$28))</f>
        <v>1.4131873157103452</v>
      </c>
      <c r="BH128" s="116">
        <f>Observaciones!$J127</f>
        <v>0</v>
      </c>
      <c r="BI128" s="116">
        <f>MAX(0,BJ127+BB128+BC128+BD128+Observaciones!$F127-BE128-BG128-BH128-Constantes!$F$26)</f>
        <v>0</v>
      </c>
      <c r="BJ128" s="116">
        <f>BJ127+BB128+BC128+BD128+Observaciones!$F127-BE128-BG128-BH128-BI128</f>
        <v>87.328910692554558</v>
      </c>
      <c r="BK128" s="116">
        <f>(Escenarios!$F$10*AU128+Escenarios!$F$9*BG128)/(Escenarios!$F$11)</f>
        <v>1.0152066442212426</v>
      </c>
      <c r="BL128" s="116">
        <f>(Escenarios!$F$9*BI128)/(Escenarios!$F$11)</f>
        <v>0</v>
      </c>
      <c r="BM128" s="116">
        <f>(Escenarios!$F$10*AW128+Escenarios!$F$9*BE128)/(Escenarios!$F$11)</f>
        <v>0.3492281926895246</v>
      </c>
      <c r="BN128" s="118">
        <f t="shared" si="12"/>
        <v>199.94745122760898</v>
      </c>
      <c r="BO128" s="118">
        <f>MAX(0,(BN128-Constantes!$D$13)*(1-EXP(-Constantes!$D$23)))</f>
        <v>1.0443970842632468</v>
      </c>
      <c r="BP128" s="118">
        <f>BL128+AY128*Escenarios!$F$10/Escenarios!$F$11+BO128</f>
        <v>1.1501532548778386</v>
      </c>
      <c r="BQ128" s="118">
        <f>0.0526*BL128*Observaciones!$F127^1.218</f>
        <v>0</v>
      </c>
      <c r="BR128" s="118">
        <f>BQ128*Constantes!$F$40</f>
        <v>0</v>
      </c>
      <c r="BS128" s="118">
        <f t="shared" si="13"/>
        <v>0</v>
      </c>
      <c r="BT128" s="15"/>
      <c r="BU128" s="72">
        <v>122</v>
      </c>
      <c r="BV128" s="73">
        <f>0.0526*Observaciones!$F127^2.218</f>
        <v>0</v>
      </c>
      <c r="BW128" s="73">
        <f>IF(Observaciones!$F127&gt;0.05*$CA$7,((Observaciones!$F127-0.05*$CA$7)^2)/(Observaciones!$F127+0.95*$CA$7),0)</f>
        <v>0</v>
      </c>
      <c r="BX128" s="73">
        <f>0.0526*BW128*Observaciones!$F127^1.218</f>
        <v>0</v>
      </c>
      <c r="BY128" s="27"/>
      <c r="BZ128" s="27"/>
      <c r="CA128" s="101"/>
      <c r="CB128" s="36"/>
    </row>
    <row r="129" spans="2:80" s="2" customFormat="1" ht="14.5" x14ac:dyDescent="0.35">
      <c r="B129" s="35"/>
      <c r="C129" s="72">
        <v>123</v>
      </c>
      <c r="D129" s="145">
        <f>ETo!$I128*((1-Constantes!$D$19)*ETo!$K128+ETo!$L128)</f>
        <v>1.4366451102519904</v>
      </c>
      <c r="E129" s="73">
        <f>MIN(D129*Constantes!$D$17,0.8*(H128+Observaciones!$F128-F129-G129-Constantes!$D$14))</f>
        <v>0.8958238210543209</v>
      </c>
      <c r="F129" s="73">
        <f>IF(Observaciones!$F128&gt;0.05*Constantes!$D$18,((Observaciones!$F128-0.05*Constantes!$D$18)^2)/(Observaciones!$F128+0.95*Constantes!$D$18),0)</f>
        <v>0</v>
      </c>
      <c r="G129" s="73">
        <f>MAX(0,H128+Observaciones!$F128-F129-Constantes!$D$13)</f>
        <v>0</v>
      </c>
      <c r="H129" s="73">
        <f>H128+Observaciones!$F128-F129-E129-G129-I128</f>
        <v>34.745376817494225</v>
      </c>
      <c r="I129" s="73">
        <f>MAX(0,(H129-Constantes!$D$14)*(1-EXP(-Constantes!$D$22)))</f>
        <v>0.11695836308670865</v>
      </c>
      <c r="J129" s="73">
        <f t="shared" si="7"/>
        <v>188.2101819724661</v>
      </c>
      <c r="K129" s="73">
        <f>MAX(0,(J129-Constantes!$D$13)*(1-EXP(-Constantes!$D$23)))</f>
        <v>0.96332184332660953</v>
      </c>
      <c r="L129" s="73">
        <f t="shared" si="8"/>
        <v>1.0802802064133181</v>
      </c>
      <c r="M129" s="73">
        <f>0.0526*F129*Observaciones!$F128^1.218</f>
        <v>0</v>
      </c>
      <c r="N129" s="73">
        <f>M129*Constantes!$D$40</f>
        <v>0</v>
      </c>
      <c r="O129" s="73">
        <f t="shared" si="9"/>
        <v>0</v>
      </c>
      <c r="P129" s="15"/>
      <c r="Q129" s="117">
        <v>123</v>
      </c>
      <c r="R129" s="145">
        <f>ETo!$I128*((1-Constantes!$E$19)*ETo!$K128+ETo!$L128)</f>
        <v>1.4384090957460796</v>
      </c>
      <c r="S129" s="118">
        <f>MIN(R129*Constantes!$E$17,0.8*(V128+Observaciones!$F128-T129-U129-Constantes!$D$14))</f>
        <v>0.90217110396588662</v>
      </c>
      <c r="T129" s="118">
        <f>IF(Observaciones!$F128&gt;0.05*Constantes!$E$18,((Observaciones!$F128-0.05*Constantes!$E$18)^2)/(Observaciones!$F128+0.95*Constantes!$E$18),0)</f>
        <v>0</v>
      </c>
      <c r="U129" s="118">
        <f>MAX(0,V128+Observaciones!$F128-T129-Constantes!$D$13)</f>
        <v>0</v>
      </c>
      <c r="V129" s="118">
        <f>V128+Observaciones!$F128-T129-S129-U129-W128</f>
        <v>34.718504673088503</v>
      </c>
      <c r="W129" s="118">
        <f>MAX(0,(V129-Constantes!$D$14)*(1-EXP(-Constantes!$D$22)))</f>
        <v>0.11658840633377796</v>
      </c>
      <c r="X129" s="116">
        <f>X128+(Entradas!$E$23*U129-Y128)/(800*Entradas!$D$46)</f>
        <v>0</v>
      </c>
      <c r="Y129" s="116">
        <f>8000*Entradas!$D$47*X129/Constantes!$E$34</f>
        <v>0</v>
      </c>
      <c r="Z129" s="116">
        <f>T129*Escenarios!$E$10/Escenarios!$E$9</f>
        <v>0</v>
      </c>
      <c r="AA129" s="116">
        <f>Y129*Escenarios!$E$10/Escenarios!$E$9</f>
        <v>0</v>
      </c>
      <c r="AB129" s="116">
        <f>Observaciones!$I128</f>
        <v>0</v>
      </c>
      <c r="AC129" s="116">
        <f>MAX(0,Constantes!$E$29/((AH128+Z129+AA129+AB129+Observaciones!$F128)^2)+Entradas!$E$17)</f>
        <v>2.6868352536423652</v>
      </c>
      <c r="AD129" s="145">
        <f>IF(ETo!$D128&gt;0,ETo!$I128*((1-Entradas!$E$21)*ETo!$K128+ETo!$L128),0)</f>
        <v>1.3678496759824954</v>
      </c>
      <c r="AE129" s="116">
        <f>MIN(AD129*1,0.8*(AH128+Z129+AA129+AB129+Observaciones!$F128-AC129-Constantes!$E$28))</f>
        <v>1.3678496759824954</v>
      </c>
      <c r="AF129" s="116">
        <f>Observaciones!$J128</f>
        <v>0</v>
      </c>
      <c r="AG129" s="116">
        <f>MAX(0,AH128+Z129+AA129+AB129+Observaciones!$F128-AC129-AE129-AF129-Constantes!$E$26)</f>
        <v>0</v>
      </c>
      <c r="AH129" s="116">
        <f>AH128+Z129+AA129+AB129+Observaciones!$F128-AC129-AE129-AF129-AG129</f>
        <v>177.00846027032694</v>
      </c>
      <c r="AI129" s="116">
        <f>(Escenarios!$E$10*S129+Escenarios!$E$9*AE129)/(Escenarios!$E$11)</f>
        <v>0.94873896116754752</v>
      </c>
      <c r="AJ129" s="116">
        <f>(Escenarios!$E$9*AG129)/(Escenarios!$E$11)</f>
        <v>0</v>
      </c>
      <c r="AK129" s="116">
        <f>(Escenarios!$E$10*U129+Escenarios!$E$9*AC129)/(Escenarios!$E$11)</f>
        <v>0.26868352536423651</v>
      </c>
      <c r="AL129" s="118">
        <f t="shared" si="10"/>
        <v>196.25836927294287</v>
      </c>
      <c r="AM129" s="118">
        <f>MAX(0,(AL129-Constantes!$D$13)*(1-EXP(-Constantes!$D$23)))</f>
        <v>1.0189147338282423</v>
      </c>
      <c r="AN129" s="118">
        <f>AJ129+W129*Escenarios!$E$10/Escenarios!$E$11+AM129</f>
        <v>1.1238442995286424</v>
      </c>
      <c r="AO129" s="118">
        <f>0.0526*AJ129*Observaciones!$F128^1.218</f>
        <v>0</v>
      </c>
      <c r="AP129" s="118">
        <f>AO129*Constantes!$E$40</f>
        <v>0</v>
      </c>
      <c r="AQ129" s="118">
        <f t="shared" si="11"/>
        <v>0</v>
      </c>
      <c r="AR129" s="15"/>
      <c r="AS129" s="72">
        <v>123</v>
      </c>
      <c r="AT129" s="145">
        <f>ETo!$I128*((1-Constantes!$F$19)*ETo!$K128+ETo!$L128)</f>
        <v>1.4339991320108556</v>
      </c>
      <c r="AU129" s="118">
        <f>MIN(AT129*Constantes!$F$17,0.8*(AX128+Observaciones!$F128-AV129-AW129-Constantes!$D$14))</f>
        <v>0.88638402311673936</v>
      </c>
      <c r="AV129" s="118">
        <f>IF(Observaciones!$F128&gt;0.05*Constantes!$F$18,((Observaciones!$F128-0.05*Constantes!$F$18)^2)/(Observaciones!$F128+0.95*Constantes!$F$18),0)</f>
        <v>0</v>
      </c>
      <c r="AW129" s="118">
        <f>MAX(0,AX128+Observaciones!$F128-AV129-Constantes!$D$13)</f>
        <v>0</v>
      </c>
      <c r="AX129" s="118">
        <f>AX128+Observaciones!$F128-AV129-AU129-AW129-AY128</f>
        <v>34.833540018226344</v>
      </c>
      <c r="AY129" s="118">
        <f>MAX(0,(AX129-Constantes!$D$14)*(1-EXP(-Constantes!$D$22)))</f>
        <v>0.11817213192399902</v>
      </c>
      <c r="AZ129" s="116">
        <f>AZ128+(Entradas!$F$23*AW129-BA128)/(800*Entradas!$D$46)</f>
        <v>0</v>
      </c>
      <c r="BA129" s="116">
        <f>8000*Entradas!$D$47*AZ129/Constantes!$F$34</f>
        <v>0</v>
      </c>
      <c r="BB129" s="116">
        <f>AV129*Escenarios!$F$10/Escenarios!$F$9</f>
        <v>0</v>
      </c>
      <c r="BC129" s="116">
        <f>BA129*Escenarios!$F$10/Escenarios!$F$9</f>
        <v>0</v>
      </c>
      <c r="BD129" s="116">
        <f>Observaciones!$I128</f>
        <v>0</v>
      </c>
      <c r="BE129" s="116">
        <f>MAX(0,Constantes!$F$29/((BJ128+BB129+BC129+BD129+Observaciones!$F128)^2)+Entradas!$F$17)</f>
        <v>1.6537773260616249</v>
      </c>
      <c r="BF129" s="145">
        <f>IF(ETo!$D128&gt;0,ETo!$I128*((1-Entradas!$F$21)*ETo!$K128+ETo!$L128),0)</f>
        <v>1.3678496759824954</v>
      </c>
      <c r="BG129" s="116">
        <f>MIN(BF129*1,0.8*(BJ128+BB129+BC129+BD129+Observaciones!$F128-BE129-Constantes!$F$28))</f>
        <v>1.3678496759824954</v>
      </c>
      <c r="BH129" s="116">
        <f>Observaciones!$J128</f>
        <v>0</v>
      </c>
      <c r="BI129" s="116">
        <f>MAX(0,BJ128+BB129+BC129+BD129+Observaciones!$F128-BE129-BG129-BH129-Constantes!$F$26)</f>
        <v>0</v>
      </c>
      <c r="BJ129" s="116">
        <f>BJ128+BB129+BC129+BD129+Observaciones!$F128-BE129-BG129-BH129-BI129</f>
        <v>84.307283690510431</v>
      </c>
      <c r="BK129" s="116">
        <f>(Escenarios!$F$10*AU129+Escenarios!$F$9*BG129)/(Escenarios!$F$11)</f>
        <v>0.98267715368989061</v>
      </c>
      <c r="BL129" s="116">
        <f>(Escenarios!$F$9*BI129)/(Escenarios!$F$11)</f>
        <v>0</v>
      </c>
      <c r="BM129" s="116">
        <f>(Escenarios!$F$10*AW129+Escenarios!$F$9*BE129)/(Escenarios!$F$11)</f>
        <v>0.33075546521232496</v>
      </c>
      <c r="BN129" s="118">
        <f t="shared" si="12"/>
        <v>199.23380960855806</v>
      </c>
      <c r="BO129" s="118">
        <f>MAX(0,(BN129-Constantes!$D$13)*(1-EXP(-Constantes!$D$23)))</f>
        <v>1.0394676015233317</v>
      </c>
      <c r="BP129" s="118">
        <f>BL129+AY129*Escenarios!$F$10/Escenarios!$F$11+BO129</f>
        <v>1.1340053070625309</v>
      </c>
      <c r="BQ129" s="118">
        <f>0.0526*BL129*Observaciones!$F128^1.218</f>
        <v>0</v>
      </c>
      <c r="BR129" s="118">
        <f>BQ129*Constantes!$F$40</f>
        <v>0</v>
      </c>
      <c r="BS129" s="118">
        <f t="shared" si="13"/>
        <v>0</v>
      </c>
      <c r="BT129" s="15"/>
      <c r="BU129" s="72">
        <v>123</v>
      </c>
      <c r="BV129" s="73">
        <f>0.0526*Observaciones!$F128^2.218</f>
        <v>0</v>
      </c>
      <c r="BW129" s="73">
        <f>IF(Observaciones!$F128&gt;0.05*$CA$7,((Observaciones!$F128-0.05*$CA$7)^2)/(Observaciones!$F128+0.95*$CA$7),0)</f>
        <v>0</v>
      </c>
      <c r="BX129" s="73">
        <f>0.0526*BW129*Observaciones!$F128^1.218</f>
        <v>0</v>
      </c>
      <c r="BY129" s="27"/>
      <c r="BZ129" s="27"/>
      <c r="CA129" s="101"/>
      <c r="CB129" s="36"/>
    </row>
    <row r="130" spans="2:80" s="2" customFormat="1" ht="14.5" x14ac:dyDescent="0.35">
      <c r="B130" s="35"/>
      <c r="C130" s="72">
        <v>124</v>
      </c>
      <c r="D130" s="145">
        <f>ETo!$I129*((1-Constantes!$D$19)*ETo!$K129+ETo!$L129)</f>
        <v>1.397478262060762</v>
      </c>
      <c r="E130" s="73">
        <f>MIN(D130*Constantes!$D$17,0.8*(H129+Observaciones!$F129-F130-G130-Constantes!$D$14))</f>
        <v>0.87140123028716443</v>
      </c>
      <c r="F130" s="73">
        <f>IF(Observaciones!$F129&gt;0.05*Constantes!$D$18,((Observaciones!$F129-0.05*Constantes!$D$18)^2)/(Observaciones!$F129+0.95*Constantes!$D$18),0)</f>
        <v>0</v>
      </c>
      <c r="G130" s="73">
        <f>MAX(0,H129+Observaciones!$F129-F130-Constantes!$D$13)</f>
        <v>0</v>
      </c>
      <c r="H130" s="73">
        <f>H129+Observaciones!$F129-F130-E130-G130-I129</f>
        <v>33.757017224120354</v>
      </c>
      <c r="I130" s="73">
        <f>MAX(0,(H130-Constantes!$D$14)*(1-EXP(-Constantes!$D$22)))</f>
        <v>0.10335132449790722</v>
      </c>
      <c r="J130" s="73">
        <f t="shared" si="7"/>
        <v>187.24686012913949</v>
      </c>
      <c r="K130" s="73">
        <f>MAX(0,(J130-Constantes!$D$13)*(1-EXP(-Constantes!$D$23)))</f>
        <v>0.95666769329822798</v>
      </c>
      <c r="L130" s="73">
        <f t="shared" si="8"/>
        <v>1.0600190177961353</v>
      </c>
      <c r="M130" s="73">
        <f>0.0526*F130*Observaciones!$F129^1.218</f>
        <v>0</v>
      </c>
      <c r="N130" s="73">
        <f>M130*Constantes!$D$40</f>
        <v>0</v>
      </c>
      <c r="O130" s="73">
        <f t="shared" si="9"/>
        <v>0</v>
      </c>
      <c r="P130" s="15"/>
      <c r="Q130" s="117">
        <v>124</v>
      </c>
      <c r="R130" s="145">
        <f>ETo!$I129*((1-Constantes!$E$19)*ETo!$K129+ETo!$L129)</f>
        <v>1.3991957740009495</v>
      </c>
      <c r="S130" s="118">
        <f>MIN(R130*Constantes!$E$17,0.8*(V129+Observaciones!$F129-T130-U130-Constantes!$D$14))</f>
        <v>0.87757648351083173</v>
      </c>
      <c r="T130" s="118">
        <f>IF(Observaciones!$F129&gt;0.05*Constantes!$E$18,((Observaciones!$F129-0.05*Constantes!$E$18)^2)/(Observaciones!$F129+0.95*Constantes!$E$18),0)</f>
        <v>0</v>
      </c>
      <c r="U130" s="118">
        <f>MAX(0,V129+Observaciones!$F129-T130-Constantes!$D$13)</f>
        <v>0</v>
      </c>
      <c r="V130" s="118">
        <f>V129+Observaciones!$F129-T130-S130-U130-W129</f>
        <v>33.724339783243899</v>
      </c>
      <c r="W130" s="118">
        <f>MAX(0,(V130-Constantes!$D$14)*(1-EXP(-Constantes!$D$22)))</f>
        <v>0.10290144451296028</v>
      </c>
      <c r="X130" s="116">
        <f>X129+(Entradas!$E$23*U130-Y129)/(800*Entradas!$D$46)</f>
        <v>0</v>
      </c>
      <c r="Y130" s="116">
        <f>8000*Entradas!$D$47*X130/Constantes!$E$34</f>
        <v>0</v>
      </c>
      <c r="Z130" s="116">
        <f>T130*Escenarios!$E$10/Escenarios!$E$9</f>
        <v>0</v>
      </c>
      <c r="AA130" s="116">
        <f>Y130*Escenarios!$E$10/Escenarios!$E$9</f>
        <v>0</v>
      </c>
      <c r="AB130" s="116">
        <f>Observaciones!$I129</f>
        <v>0</v>
      </c>
      <c r="AC130" s="116">
        <f>MAX(0,Constantes!$E$29/((AH129+Z130+AA130+AB130+Observaciones!$F129)^2)+Entradas!$E$17)</f>
        <v>2.6723237700753759</v>
      </c>
      <c r="AD130" s="145">
        <f>IF(ETo!$D129&gt;0,ETo!$I129*((1-Entradas!$E$21)*ETo!$K129+ETo!$L129),0)</f>
        <v>1.3304952963934216</v>
      </c>
      <c r="AE130" s="116">
        <f>MIN(AD130*1,0.8*(AH129+Z130+AA130+AB130+Observaciones!$F129-AC130-Constantes!$E$28))</f>
        <v>1.3304952963934216</v>
      </c>
      <c r="AF130" s="116">
        <f>Observaciones!$J129</f>
        <v>0</v>
      </c>
      <c r="AG130" s="116">
        <f>MAX(0,AH129+Z130+AA130+AB130+Observaciones!$F129-AC130-AE130-AF130-Constantes!$E$26)</f>
        <v>0</v>
      </c>
      <c r="AH130" s="116">
        <f>AH129+Z130+AA130+AB130+Observaciones!$F129-AC130-AE130-AF130-AG130</f>
        <v>173.00564120385815</v>
      </c>
      <c r="AI130" s="116">
        <f>(Escenarios!$E$10*S130+Escenarios!$E$9*AE130)/(Escenarios!$E$11)</f>
        <v>0.92286836479909073</v>
      </c>
      <c r="AJ130" s="116">
        <f>(Escenarios!$E$9*AG130)/(Escenarios!$E$11)</f>
        <v>0</v>
      </c>
      <c r="AK130" s="116">
        <f>(Escenarios!$E$10*U130+Escenarios!$E$9*AC130)/(Escenarios!$E$11)</f>
        <v>0.2672323770075376</v>
      </c>
      <c r="AL130" s="118">
        <f t="shared" si="10"/>
        <v>195.50668691612216</v>
      </c>
      <c r="AM130" s="118">
        <f>MAX(0,(AL130-Constantes!$D$13)*(1-EXP(-Constantes!$D$23)))</f>
        <v>1.0137224845186037</v>
      </c>
      <c r="AN130" s="118">
        <f>AJ130+W130*Escenarios!$E$10/Escenarios!$E$11+AM130</f>
        <v>1.1063337845802679</v>
      </c>
      <c r="AO130" s="118">
        <f>0.0526*AJ130*Observaciones!$F129^1.218</f>
        <v>0</v>
      </c>
      <c r="AP130" s="118">
        <f>AO130*Constantes!$E$40</f>
        <v>0</v>
      </c>
      <c r="AQ130" s="118">
        <f t="shared" si="11"/>
        <v>0</v>
      </c>
      <c r="AR130" s="15"/>
      <c r="AS130" s="72">
        <v>124</v>
      </c>
      <c r="AT130" s="145">
        <f>ETo!$I129*((1-Constantes!$F$19)*ETo!$K129+ETo!$L129)</f>
        <v>1.394901994150479</v>
      </c>
      <c r="AU130" s="118">
        <f>MIN(AT130*Constantes!$F$17,0.8*(AX129+Observaciones!$F129-AV130-AW130-Constantes!$D$14))</f>
        <v>0.86221728718543189</v>
      </c>
      <c r="AV130" s="118">
        <f>IF(Observaciones!$F129&gt;0.05*Constantes!$F$18,((Observaciones!$F129-0.05*Constantes!$F$18)^2)/(Observaciones!$F129+0.95*Constantes!$F$18),0)</f>
        <v>0</v>
      </c>
      <c r="AW130" s="118">
        <f>MAX(0,AX129+Observaciones!$F129-AV130-Constantes!$D$13)</f>
        <v>0</v>
      </c>
      <c r="AX130" s="118">
        <f>AX129+Observaciones!$F129-AV130-AU130-AW130-AY129</f>
        <v>33.853150599116915</v>
      </c>
      <c r="AY130" s="118">
        <f>MAX(0,(AX130-Constantes!$D$14)*(1-EXP(-Constantes!$D$22)))</f>
        <v>0.1046748210795356</v>
      </c>
      <c r="AZ130" s="116">
        <f>AZ129+(Entradas!$F$23*AW130-BA129)/(800*Entradas!$D$46)</f>
        <v>0</v>
      </c>
      <c r="BA130" s="116">
        <f>8000*Entradas!$D$47*AZ130/Constantes!$F$34</f>
        <v>0</v>
      </c>
      <c r="BB130" s="116">
        <f>AV130*Escenarios!$F$10/Escenarios!$F$9</f>
        <v>0</v>
      </c>
      <c r="BC130" s="116">
        <f>BA130*Escenarios!$F$10/Escenarios!$F$9</f>
        <v>0</v>
      </c>
      <c r="BD130" s="116">
        <f>Observaciones!$I129</f>
        <v>0</v>
      </c>
      <c r="BE130" s="116">
        <f>MAX(0,Constantes!$F$29/((BJ129+BB130+BC130+BD130+Observaciones!$F129)^2)+Entradas!$F$17)</f>
        <v>1.5555490693753768</v>
      </c>
      <c r="BF130" s="145">
        <f>IF(ETo!$D129&gt;0,ETo!$I129*((1-Entradas!$F$21)*ETo!$K129+ETo!$L129),0)</f>
        <v>1.3304952963934216</v>
      </c>
      <c r="BG130" s="116">
        <f>MIN(BF130*1,0.8*(BJ129+BB130+BC130+BD130+Observaciones!$F129-BE130-Constantes!$F$28))</f>
        <v>1.3304952963934216</v>
      </c>
      <c r="BH130" s="116">
        <f>Observaciones!$J129</f>
        <v>0</v>
      </c>
      <c r="BI130" s="116">
        <f>MAX(0,BJ129+BB130+BC130+BD130+Observaciones!$F129-BE130-BG130-BH130-Constantes!$F$26)</f>
        <v>0</v>
      </c>
      <c r="BJ130" s="116">
        <f>BJ129+BB130+BC130+BD130+Observaciones!$F129-BE130-BG130-BH130-BI130</f>
        <v>81.421239324741634</v>
      </c>
      <c r="BK130" s="116">
        <f>(Escenarios!$F$10*AU130+Escenarios!$F$9*BG130)/(Escenarios!$F$11)</f>
        <v>0.95587288902702994</v>
      </c>
      <c r="BL130" s="116">
        <f>(Escenarios!$F$9*BI130)/(Escenarios!$F$11)</f>
        <v>0</v>
      </c>
      <c r="BM130" s="116">
        <f>(Escenarios!$F$10*AW130+Escenarios!$F$9*BE130)/(Escenarios!$F$11)</f>
        <v>0.31110981387507536</v>
      </c>
      <c r="BN130" s="118">
        <f t="shared" si="12"/>
        <v>198.5054518209098</v>
      </c>
      <c r="BO130" s="118">
        <f>MAX(0,(BN130-Constantes!$D$13)*(1-EXP(-Constantes!$D$23)))</f>
        <v>1.0344364667816808</v>
      </c>
      <c r="BP130" s="118">
        <f>BL130+AY130*Escenarios!$F$10/Escenarios!$F$11+BO130</f>
        <v>1.1181763236453093</v>
      </c>
      <c r="BQ130" s="118">
        <f>0.0526*BL130*Observaciones!$F129^1.218</f>
        <v>0</v>
      </c>
      <c r="BR130" s="118">
        <f>BQ130*Constantes!$F$40</f>
        <v>0</v>
      </c>
      <c r="BS130" s="118">
        <f t="shared" si="13"/>
        <v>0</v>
      </c>
      <c r="BT130" s="15"/>
      <c r="BU130" s="72">
        <v>124</v>
      </c>
      <c r="BV130" s="73">
        <f>0.0526*Observaciones!$F129^2.218</f>
        <v>0</v>
      </c>
      <c r="BW130" s="73">
        <f>IF(Observaciones!$F129&gt;0.05*$CA$7,((Observaciones!$F129-0.05*$CA$7)^2)/(Observaciones!$F129+0.95*$CA$7),0)</f>
        <v>0</v>
      </c>
      <c r="BX130" s="73">
        <f>0.0526*BW130*Observaciones!$F129^1.218</f>
        <v>0</v>
      </c>
      <c r="BY130" s="27"/>
      <c r="BZ130" s="27"/>
      <c r="CA130" s="101"/>
      <c r="CB130" s="36"/>
    </row>
    <row r="131" spans="2:80" s="2" customFormat="1" ht="14.5" x14ac:dyDescent="0.35">
      <c r="B131" s="35"/>
      <c r="C131" s="72">
        <v>125</v>
      </c>
      <c r="D131" s="145">
        <f>ETo!$I130*((1-Constantes!$D$19)*ETo!$K130+ETo!$L130)</f>
        <v>1.374047366908923</v>
      </c>
      <c r="E131" s="73">
        <f>MIN(D131*Constantes!$D$17,0.8*(H130+Observaciones!$F130-F131-G131-Constantes!$D$14))</f>
        <v>0.85679083424999569</v>
      </c>
      <c r="F131" s="73">
        <f>IF(Observaciones!$F130&gt;0.05*Constantes!$D$18,((Observaciones!$F130-0.05*Constantes!$D$18)^2)/(Observaciones!$F130+0.95*Constantes!$D$18),0)</f>
        <v>0</v>
      </c>
      <c r="G131" s="73">
        <f>MAX(0,H130+Observaciones!$F130-F131-Constantes!$D$13)</f>
        <v>0</v>
      </c>
      <c r="H131" s="73">
        <f>H130+Observaciones!$F130-F131-E131-G131-I130</f>
        <v>34.796875065372447</v>
      </c>
      <c r="I131" s="73">
        <f>MAX(0,(H131-Constantes!$D$14)*(1-EXP(-Constantes!$D$22)))</f>
        <v>0.11766735468332236</v>
      </c>
      <c r="J131" s="73">
        <f t="shared" si="7"/>
        <v>186.29019243584128</v>
      </c>
      <c r="K131" s="73">
        <f>MAX(0,(J131-Constantes!$D$13)*(1-EXP(-Constantes!$D$23)))</f>
        <v>0.95005950684153029</v>
      </c>
      <c r="L131" s="73">
        <f t="shared" si="8"/>
        <v>1.0677268615248527</v>
      </c>
      <c r="M131" s="73">
        <f>0.0526*F131*Observaciones!$F130^1.218</f>
        <v>0</v>
      </c>
      <c r="N131" s="73">
        <f>M131*Constantes!$D$40</f>
        <v>0</v>
      </c>
      <c r="O131" s="73">
        <f t="shared" si="9"/>
        <v>0</v>
      </c>
      <c r="P131" s="15"/>
      <c r="Q131" s="117">
        <v>125</v>
      </c>
      <c r="R131" s="145">
        <f>ETo!$I130*((1-Constantes!$E$19)*ETo!$K130+ETo!$L130)</f>
        <v>1.3757383613034586</v>
      </c>
      <c r="S131" s="118">
        <f>MIN(R131*Constantes!$E$17,0.8*(V130+Observaciones!$F130-T131-U131-Constantes!$D$14))</f>
        <v>0.86286397927815928</v>
      </c>
      <c r="T131" s="118">
        <f>IF(Observaciones!$F130&gt;0.05*Constantes!$E$18,((Observaciones!$F130-0.05*Constantes!$E$18)^2)/(Observaciones!$F130+0.95*Constantes!$E$18),0)</f>
        <v>0</v>
      </c>
      <c r="U131" s="118">
        <f>MAX(0,V130+Observaciones!$F130-T131-Constantes!$D$13)</f>
        <v>0</v>
      </c>
      <c r="V131" s="118">
        <f>V130+Observaciones!$F130-T131-S131-U131-W130</f>
        <v>34.75857435945278</v>
      </c>
      <c r="W131" s="118">
        <f>MAX(0,(V131-Constantes!$D$14)*(1-EXP(-Constantes!$D$22)))</f>
        <v>0.11714005754681336</v>
      </c>
      <c r="X131" s="116">
        <f>X130+(Entradas!$E$23*U131-Y130)/(800*Entradas!$D$46)</f>
        <v>0</v>
      </c>
      <c r="Y131" s="116">
        <f>8000*Entradas!$D$47*X131/Constantes!$E$34</f>
        <v>0</v>
      </c>
      <c r="Z131" s="116">
        <f>T131*Escenarios!$E$10/Escenarios!$E$9</f>
        <v>0</v>
      </c>
      <c r="AA131" s="116">
        <f>Y131*Escenarios!$E$10/Escenarios!$E$9</f>
        <v>0</v>
      </c>
      <c r="AB131" s="116">
        <f>Observaciones!$I130</f>
        <v>0</v>
      </c>
      <c r="AC131" s="116">
        <f>MAX(0,Constantes!$E$29/((AH130+Z131+AA131+AB131+Observaciones!$F130)^2)+Entradas!$E$17)</f>
        <v>2.6647807959060033</v>
      </c>
      <c r="AD131" s="145">
        <f>IF(ETo!$D130&gt;0,ETo!$I130*((1-Entradas!$E$21)*ETo!$K130+ETo!$L130),0)</f>
        <v>1.3080985855220357</v>
      </c>
      <c r="AE131" s="116">
        <f>MIN(AD131*1,0.8*(AH130+Z131+AA131+AB131+Observaciones!$F130-AC131-Constantes!$E$28))</f>
        <v>1.3080985855220357</v>
      </c>
      <c r="AF131" s="116">
        <f>Observaciones!$J130</f>
        <v>0</v>
      </c>
      <c r="AG131" s="116">
        <f>MAX(0,AH130+Z131+AA131+AB131+Observaciones!$F130-AC131-AE131-AF131-Constantes!$E$26)</f>
        <v>0</v>
      </c>
      <c r="AH131" s="116">
        <f>AH130+Z131+AA131+AB131+Observaciones!$F130-AC131-AE131-AF131-AG131</f>
        <v>171.0327618224301</v>
      </c>
      <c r="AI131" s="116">
        <f>(Escenarios!$E$10*S131+Escenarios!$E$9*AE131)/(Escenarios!$E$11)</f>
        <v>0.90738743990254689</v>
      </c>
      <c r="AJ131" s="116">
        <f>(Escenarios!$E$9*AG131)/(Escenarios!$E$11)</f>
        <v>0</v>
      </c>
      <c r="AK131" s="116">
        <f>(Escenarios!$E$10*U131+Escenarios!$E$9*AC131)/(Escenarios!$E$11)</f>
        <v>0.26647807959060033</v>
      </c>
      <c r="AL131" s="118">
        <f t="shared" si="10"/>
        <v>194.75944251119415</v>
      </c>
      <c r="AM131" s="118">
        <f>MAX(0,(AL131-Constantes!$D$13)*(1-EXP(-Constantes!$D$23)))</f>
        <v>1.0085608903819141</v>
      </c>
      <c r="AN131" s="118">
        <f>AJ131+W131*Escenarios!$E$10/Escenarios!$E$11+AM131</f>
        <v>1.113986942174046</v>
      </c>
      <c r="AO131" s="118">
        <f>0.0526*AJ131*Observaciones!$F130^1.218</f>
        <v>0</v>
      </c>
      <c r="AP131" s="118">
        <f>AO131*Constantes!$E$40</f>
        <v>0</v>
      </c>
      <c r="AQ131" s="118">
        <f t="shared" si="11"/>
        <v>0</v>
      </c>
      <c r="AR131" s="15"/>
      <c r="AS131" s="72">
        <v>125</v>
      </c>
      <c r="AT131" s="145">
        <f>ETo!$I130*((1-Constantes!$F$19)*ETo!$K130+ETo!$L130)</f>
        <v>1.3715108753171195</v>
      </c>
      <c r="AU131" s="118">
        <f>MIN(AT131*Constantes!$F$17,0.8*(AX130+Observaciones!$F130-AV131-AW131-Constantes!$D$14))</f>
        <v>0.84775876098838954</v>
      </c>
      <c r="AV131" s="118">
        <f>IF(Observaciones!$F130&gt;0.05*Constantes!$F$18,((Observaciones!$F130-0.05*Constantes!$F$18)^2)/(Observaciones!$F130+0.95*Constantes!$F$18),0)</f>
        <v>0</v>
      </c>
      <c r="AW131" s="118">
        <f>MAX(0,AX130+Observaciones!$F130-AV131-Constantes!$D$13)</f>
        <v>0</v>
      </c>
      <c r="AX131" s="118">
        <f>AX130+Observaciones!$F130-AV131-AU131-AW131-AY130</f>
        <v>34.90071701704899</v>
      </c>
      <c r="AY131" s="118">
        <f>MAX(0,(AX131-Constantes!$D$14)*(1-EXP(-Constantes!$D$22)))</f>
        <v>0.11909697751803965</v>
      </c>
      <c r="AZ131" s="116">
        <f>AZ130+(Entradas!$F$23*AW131-BA130)/(800*Entradas!$D$46)</f>
        <v>0</v>
      </c>
      <c r="BA131" s="116">
        <f>8000*Entradas!$D$47*AZ131/Constantes!$F$34</f>
        <v>0</v>
      </c>
      <c r="BB131" s="116">
        <f>AV131*Escenarios!$F$10/Escenarios!$F$9</f>
        <v>0</v>
      </c>
      <c r="BC131" s="116">
        <f>BA131*Escenarios!$F$10/Escenarios!$F$9</f>
        <v>0</v>
      </c>
      <c r="BD131" s="116">
        <f>Observaciones!$I130</f>
        <v>0</v>
      </c>
      <c r="BE131" s="116">
        <f>MAX(0,Constantes!$F$29/((BJ130+BB131+BC131+BD131+Observaciones!$F130)^2)+Entradas!$F$17)</f>
        <v>1.5247021421442695</v>
      </c>
      <c r="BF131" s="145">
        <f>IF(ETo!$D130&gt;0,ETo!$I130*((1-Entradas!$F$21)*ETo!$K130+ETo!$L130),0)</f>
        <v>1.3080985855220357</v>
      </c>
      <c r="BG131" s="116">
        <f>MIN(BF131*1,0.8*(BJ130+BB131+BC131+BD131+Observaciones!$F130-BE131-Constantes!$F$28))</f>
        <v>1.3080985855220357</v>
      </c>
      <c r="BH131" s="116">
        <f>Observaciones!$J130</f>
        <v>0</v>
      </c>
      <c r="BI131" s="116">
        <f>MAX(0,BJ130+BB131+BC131+BD131+Observaciones!$F130-BE131-BG131-BH131-Constantes!$F$26)</f>
        <v>0</v>
      </c>
      <c r="BJ131" s="116">
        <f>BJ130+BB131+BC131+BD131+Observaciones!$F130-BE131-BG131-BH131-BI131</f>
        <v>80.588438597075339</v>
      </c>
      <c r="BK131" s="116">
        <f>(Escenarios!$F$10*AU131+Escenarios!$F$9*BG131)/(Escenarios!$F$11)</f>
        <v>0.93982672589511873</v>
      </c>
      <c r="BL131" s="116">
        <f>(Escenarios!$F$9*BI131)/(Escenarios!$F$11)</f>
        <v>0</v>
      </c>
      <c r="BM131" s="116">
        <f>(Escenarios!$F$10*AW131+Escenarios!$F$9*BE131)/(Escenarios!$F$11)</f>
        <v>0.30494042842885388</v>
      </c>
      <c r="BN131" s="118">
        <f t="shared" si="12"/>
        <v>197.77595578255699</v>
      </c>
      <c r="BO131" s="118">
        <f>MAX(0,(BN131-Constantes!$D$13)*(1-EXP(-Constantes!$D$23)))</f>
        <v>1.0293974695680945</v>
      </c>
      <c r="BP131" s="118">
        <f>BL131+AY131*Escenarios!$F$10/Escenarios!$F$11+BO131</f>
        <v>1.1246750515825263</v>
      </c>
      <c r="BQ131" s="118">
        <f>0.0526*BL131*Observaciones!$F130^1.218</f>
        <v>0</v>
      </c>
      <c r="BR131" s="118">
        <f>BQ131*Constantes!$F$40</f>
        <v>0</v>
      </c>
      <c r="BS131" s="118">
        <f t="shared" si="13"/>
        <v>0</v>
      </c>
      <c r="BT131" s="15"/>
      <c r="BU131" s="72">
        <v>125</v>
      </c>
      <c r="BV131" s="73">
        <f>0.0526*Observaciones!$F130^2.218</f>
        <v>0.24472045674166781</v>
      </c>
      <c r="BW131" s="73">
        <f>IF(Observaciones!$F130&gt;0.05*$CA$7,((Observaciones!$F130-0.05*$CA$7)^2)/(Observaciones!$F130+0.95*$CA$7),0)</f>
        <v>2.0605192437462322E-3</v>
      </c>
      <c r="BX131" s="73">
        <f>0.0526*BW131*Observaciones!$F130^1.218</f>
        <v>2.5212560522728692E-4</v>
      </c>
      <c r="BY131" s="27"/>
      <c r="BZ131" s="27"/>
      <c r="CA131" s="101"/>
      <c r="CB131" s="36"/>
    </row>
    <row r="132" spans="2:80" s="2" customFormat="1" ht="14.5" x14ac:dyDescent="0.35">
      <c r="B132" s="35"/>
      <c r="C132" s="72">
        <v>126</v>
      </c>
      <c r="D132" s="145">
        <f>ETo!$I131*((1-Constantes!$D$19)*ETo!$K131+ETo!$L131)</f>
        <v>1.3659885051812004</v>
      </c>
      <c r="E132" s="73">
        <f>MIN(D132*Constantes!$D$17,0.8*(H131+Observaciones!$F131-F132-G132-Constantes!$D$14))</f>
        <v>0.85176570991361</v>
      </c>
      <c r="F132" s="73">
        <f>IF(Observaciones!$F131&gt;0.05*Constantes!$D$18,((Observaciones!$F131-0.05*Constantes!$D$18)^2)/(Observaciones!$F131+0.95*Constantes!$D$18),0)</f>
        <v>0</v>
      </c>
      <c r="G132" s="73">
        <f>MAX(0,H131+Observaciones!$F131-F132-Constantes!$D$13)</f>
        <v>0</v>
      </c>
      <c r="H132" s="73">
        <f>H131+Observaciones!$F131-F132-E132-G132-I131</f>
        <v>33.82744200077552</v>
      </c>
      <c r="I132" s="73">
        <f>MAX(0,(H132-Constantes!$D$14)*(1-EXP(-Constantes!$D$22)))</f>
        <v>0.10432088320910807</v>
      </c>
      <c r="J132" s="73">
        <f t="shared" si="7"/>
        <v>185.34013292899974</v>
      </c>
      <c r="K132" s="73">
        <f>MAX(0,(J132-Constantes!$D$13)*(1-EXP(-Constantes!$D$23)))</f>
        <v>0.94349696646293491</v>
      </c>
      <c r="L132" s="73">
        <f t="shared" si="8"/>
        <v>1.0478178496720429</v>
      </c>
      <c r="M132" s="73">
        <f>0.0526*F132*Observaciones!$F131^1.218</f>
        <v>0</v>
      </c>
      <c r="N132" s="73">
        <f>M132*Constantes!$D$40</f>
        <v>0</v>
      </c>
      <c r="O132" s="73">
        <f t="shared" si="9"/>
        <v>0</v>
      </c>
      <c r="P132" s="15"/>
      <c r="Q132" s="117">
        <v>126</v>
      </c>
      <c r="R132" s="145">
        <f>ETo!$I131*((1-Constantes!$E$19)*ETo!$K131+ETo!$L131)</f>
        <v>1.3676729952482718</v>
      </c>
      <c r="S132" s="118">
        <f>MIN(R132*Constantes!$E$17,0.8*(V131+Observaciones!$F131-T132-U132-Constantes!$D$14))</f>
        <v>0.85780537653474243</v>
      </c>
      <c r="T132" s="118">
        <f>IF(Observaciones!$F131&gt;0.05*Constantes!$E$18,((Observaciones!$F131-0.05*Constantes!$E$18)^2)/(Observaciones!$F131+0.95*Constantes!$E$18),0)</f>
        <v>0</v>
      </c>
      <c r="U132" s="118">
        <f>MAX(0,V131+Observaciones!$F131-T132-Constantes!$D$13)</f>
        <v>0</v>
      </c>
      <c r="V132" s="118">
        <f>V131+Observaciones!$F131-T132-S132-U132-W131</f>
        <v>33.783628925371225</v>
      </c>
      <c r="W132" s="118">
        <f>MAX(0,(V132-Constantes!$D$14)*(1-EXP(-Constantes!$D$22)))</f>
        <v>0.10371769565296241</v>
      </c>
      <c r="X132" s="116">
        <f>X131+(Entradas!$E$23*U132-Y131)/(800*Entradas!$D$46)</f>
        <v>0</v>
      </c>
      <c r="Y132" s="116">
        <f>8000*Entradas!$D$47*X132/Constantes!$E$34</f>
        <v>0</v>
      </c>
      <c r="Z132" s="116">
        <f>T132*Escenarios!$E$10/Escenarios!$E$9</f>
        <v>0</v>
      </c>
      <c r="AA132" s="116">
        <f>Y132*Escenarios!$E$10/Escenarios!$E$9</f>
        <v>0</v>
      </c>
      <c r="AB132" s="116">
        <f>Observaciones!$I131</f>
        <v>0</v>
      </c>
      <c r="AC132" s="116">
        <f>MAX(0,Constantes!$E$29/((AH131+Z132+AA132+AB132+Observaciones!$F131)^2)+Entradas!$E$17)</f>
        <v>2.6490264654036553</v>
      </c>
      <c r="AD132" s="145">
        <f>IF(ETo!$D131&gt;0,ETo!$I131*((1-Entradas!$E$21)*ETo!$K131+ETo!$L131),0)</f>
        <v>1.3002933925654037</v>
      </c>
      <c r="AE132" s="116">
        <f>MIN(AD132*1,0.8*(AH131+Z132+AA132+AB132+Observaciones!$F131-AC132-Constantes!$E$28))</f>
        <v>1.3002933925654037</v>
      </c>
      <c r="AF132" s="116">
        <f>Observaciones!$J131</f>
        <v>0</v>
      </c>
      <c r="AG132" s="116">
        <f>MAX(0,AH131+Z132+AA132+AB132+Observaciones!$F131-AC132-AE132-AF132-Constantes!$E$26)</f>
        <v>0</v>
      </c>
      <c r="AH132" s="116">
        <f>AH131+Z132+AA132+AB132+Observaciones!$F131-AC132-AE132-AF132-AG132</f>
        <v>167.08344196446103</v>
      </c>
      <c r="AI132" s="116">
        <f>(Escenarios!$E$10*S132+Escenarios!$E$9*AE132)/(Escenarios!$E$11)</f>
        <v>0.90205417813780853</v>
      </c>
      <c r="AJ132" s="116">
        <f>(Escenarios!$E$9*AG132)/(Escenarios!$E$11)</f>
        <v>0</v>
      </c>
      <c r="AK132" s="116">
        <f>(Escenarios!$E$10*U132+Escenarios!$E$9*AC132)/(Escenarios!$E$11)</f>
        <v>0.26490264654036549</v>
      </c>
      <c r="AL132" s="118">
        <f t="shared" si="10"/>
        <v>194.01578426735261</v>
      </c>
      <c r="AM132" s="118">
        <f>MAX(0,(AL132-Constantes!$D$13)*(1-EXP(-Constantes!$D$23)))</f>
        <v>1.0034240676692929</v>
      </c>
      <c r="AN132" s="118">
        <f>AJ132+W132*Escenarios!$E$10/Escenarios!$E$11+AM132</f>
        <v>1.096769993756959</v>
      </c>
      <c r="AO132" s="118">
        <f>0.0526*AJ132*Observaciones!$F131^1.218</f>
        <v>0</v>
      </c>
      <c r="AP132" s="118">
        <f>AO132*Constantes!$E$40</f>
        <v>0</v>
      </c>
      <c r="AQ132" s="118">
        <f t="shared" si="11"/>
        <v>0</v>
      </c>
      <c r="AR132" s="15"/>
      <c r="AS132" s="72">
        <v>126</v>
      </c>
      <c r="AT132" s="145">
        <f>ETo!$I131*((1-Constantes!$F$19)*ETo!$K131+ETo!$L131)</f>
        <v>1.3634617700805924</v>
      </c>
      <c r="AU132" s="118">
        <f>MIN(AT132*Constantes!$F$17,0.8*(AX131+Observaciones!$F131-AV132-AW132-Constantes!$D$14))</f>
        <v>0.8427834453673555</v>
      </c>
      <c r="AV132" s="118">
        <f>IF(Observaciones!$F131&gt;0.05*Constantes!$F$18,((Observaciones!$F131-0.05*Constantes!$F$18)^2)/(Observaciones!$F131+0.95*Constantes!$F$18),0)</f>
        <v>0</v>
      </c>
      <c r="AW132" s="118">
        <f>MAX(0,AX131+Observaciones!$F131-AV132-Constantes!$D$13)</f>
        <v>0</v>
      </c>
      <c r="AX132" s="118">
        <f>AX131+Observaciones!$F131-AV132-AU132-AW132-AY131</f>
        <v>33.938836594163597</v>
      </c>
      <c r="AY132" s="118">
        <f>MAX(0,(AX132-Constantes!$D$14)*(1-EXP(-Constantes!$D$22)))</f>
        <v>0.10585448549412382</v>
      </c>
      <c r="AZ132" s="116">
        <f>AZ131+(Entradas!$F$23*AW132-BA131)/(800*Entradas!$D$46)</f>
        <v>0</v>
      </c>
      <c r="BA132" s="116">
        <f>8000*Entradas!$D$47*AZ132/Constantes!$F$34</f>
        <v>0</v>
      </c>
      <c r="BB132" s="116">
        <f>AV132*Escenarios!$F$10/Escenarios!$F$9</f>
        <v>0</v>
      </c>
      <c r="BC132" s="116">
        <f>BA132*Escenarios!$F$10/Escenarios!$F$9</f>
        <v>0</v>
      </c>
      <c r="BD132" s="116">
        <f>Observaciones!$I131</f>
        <v>0</v>
      </c>
      <c r="BE132" s="116">
        <f>MAX(0,Constantes!$F$29/((BJ131+BB132+BC132+BD132+Observaciones!$F131)^2)+Entradas!$F$17)</f>
        <v>1.4191615005195504</v>
      </c>
      <c r="BF132" s="145">
        <f>IF(ETo!$D131&gt;0,ETo!$I131*((1-Entradas!$F$21)*ETo!$K131+ETo!$L131),0)</f>
        <v>1.3002933925654037</v>
      </c>
      <c r="BG132" s="116">
        <f>MIN(BF132*1,0.8*(BJ131+BB132+BC132+BD132+Observaciones!$F131-BE132-Constantes!$F$28))</f>
        <v>1.3002933925654037</v>
      </c>
      <c r="BH132" s="116">
        <f>Observaciones!$J131</f>
        <v>0</v>
      </c>
      <c r="BI132" s="116">
        <f>MAX(0,BJ131+BB132+BC132+BD132+Observaciones!$F131-BE132-BG132-BH132-Constantes!$F$26)</f>
        <v>0</v>
      </c>
      <c r="BJ132" s="116">
        <f>BJ131+BB132+BC132+BD132+Observaciones!$F131-BE132-BG132-BH132-BI132</f>
        <v>77.868983703990381</v>
      </c>
      <c r="BK132" s="116">
        <f>(Escenarios!$F$10*AU132+Escenarios!$F$9*BG132)/(Escenarios!$F$11)</f>
        <v>0.93428543480696502</v>
      </c>
      <c r="BL132" s="116">
        <f>(Escenarios!$F$9*BI132)/(Escenarios!$F$11)</f>
        <v>0</v>
      </c>
      <c r="BM132" s="116">
        <f>(Escenarios!$F$10*AW132+Escenarios!$F$9*BE132)/(Escenarios!$F$11)</f>
        <v>0.28383230010391008</v>
      </c>
      <c r="BN132" s="118">
        <f t="shared" si="12"/>
        <v>197.03039061309281</v>
      </c>
      <c r="BO132" s="118">
        <f>MAX(0,(BN132-Constantes!$D$13)*(1-EXP(-Constantes!$D$23)))</f>
        <v>1.0242474747580337</v>
      </c>
      <c r="BP132" s="118">
        <f>BL132+AY132*Escenarios!$F$10/Escenarios!$F$11+BO132</f>
        <v>1.1089310631533327</v>
      </c>
      <c r="BQ132" s="118">
        <f>0.0526*BL132*Observaciones!$F131^1.218</f>
        <v>0</v>
      </c>
      <c r="BR132" s="118">
        <f>BQ132*Constantes!$F$40</f>
        <v>0</v>
      </c>
      <c r="BS132" s="118">
        <f t="shared" si="13"/>
        <v>0</v>
      </c>
      <c r="BT132" s="15"/>
      <c r="BU132" s="72">
        <v>126</v>
      </c>
      <c r="BV132" s="73">
        <f>0.0526*Observaciones!$F131^2.218</f>
        <v>0</v>
      </c>
      <c r="BW132" s="73">
        <f>IF(Observaciones!$F131&gt;0.05*$CA$7,((Observaciones!$F131-0.05*$CA$7)^2)/(Observaciones!$F131+0.95*$CA$7),0)</f>
        <v>0</v>
      </c>
      <c r="BX132" s="73">
        <f>0.0526*BW132*Observaciones!$F131^1.218</f>
        <v>0</v>
      </c>
      <c r="BY132" s="27"/>
      <c r="BZ132" s="27"/>
      <c r="CA132" s="101"/>
      <c r="CB132" s="36"/>
    </row>
    <row r="133" spans="2:80" s="2" customFormat="1" ht="14.5" x14ac:dyDescent="0.35">
      <c r="B133" s="35"/>
      <c r="C133" s="72">
        <v>127</v>
      </c>
      <c r="D133" s="145">
        <f>ETo!$I132*((1-Constantes!$D$19)*ETo!$K132+ETo!$L132)</f>
        <v>1.3580013534452755</v>
      </c>
      <c r="E133" s="73">
        <f>MIN(D133*Constantes!$D$17,0.8*(H132+Observaciones!$F132-F133-G133-Constantes!$D$14))</f>
        <v>0.84678530053041723</v>
      </c>
      <c r="F133" s="73">
        <f>IF(Observaciones!$F132&gt;0.05*Constantes!$D$18,((Observaciones!$F132-0.05*Constantes!$D$18)^2)/(Observaciones!$F132+0.95*Constantes!$D$18),0)</f>
        <v>0</v>
      </c>
      <c r="G133" s="73">
        <f>MAX(0,H132+Observaciones!$F132-F133-Constantes!$D$13)</f>
        <v>0</v>
      </c>
      <c r="H133" s="73">
        <f>H132+Observaciones!$F132-F133-E133-G133-I132</f>
        <v>32.876335817035994</v>
      </c>
      <c r="I133" s="73">
        <f>MAX(0,(H133-Constantes!$D$14)*(1-EXP(-Constantes!$D$22)))</f>
        <v>9.1226723319372607E-2</v>
      </c>
      <c r="J133" s="73">
        <f t="shared" si="7"/>
        <v>184.39663596253681</v>
      </c>
      <c r="K133" s="73">
        <f>MAX(0,(J133-Constantes!$D$13)*(1-EXP(-Constantes!$D$23)))</f>
        <v>0.93697975686194945</v>
      </c>
      <c r="L133" s="73">
        <f t="shared" si="8"/>
        <v>1.028206480181322</v>
      </c>
      <c r="M133" s="73">
        <f>0.0526*F133*Observaciones!$F132^1.218</f>
        <v>0</v>
      </c>
      <c r="N133" s="73">
        <f>M133*Constantes!$D$40</f>
        <v>0</v>
      </c>
      <c r="O133" s="73">
        <f t="shared" si="9"/>
        <v>0</v>
      </c>
      <c r="P133" s="15"/>
      <c r="Q133" s="117">
        <v>127</v>
      </c>
      <c r="R133" s="145">
        <f>ETo!$I132*((1-Constantes!$E$19)*ETo!$K132+ETo!$L132)</f>
        <v>1.359679397062197</v>
      </c>
      <c r="S133" s="118">
        <f>MIN(R133*Constantes!$E$17,0.8*(V132+Observaciones!$F132-T133-U133-Constantes!$D$14))</f>
        <v>0.8527917866446908</v>
      </c>
      <c r="T133" s="118">
        <f>IF(Observaciones!$F132&gt;0.05*Constantes!$E$18,((Observaciones!$F132-0.05*Constantes!$E$18)^2)/(Observaciones!$F132+0.95*Constantes!$E$18),0)</f>
        <v>0</v>
      </c>
      <c r="U133" s="118">
        <f>MAX(0,V132+Observaciones!$F132-T133-Constantes!$D$13)</f>
        <v>0</v>
      </c>
      <c r="V133" s="118">
        <f>V132+Observaciones!$F132-T133-S133-U133-W132</f>
        <v>32.82711944307357</v>
      </c>
      <c r="W133" s="118">
        <f>MAX(0,(V133-Constantes!$D$14)*(1-EXP(-Constantes!$D$22)))</f>
        <v>9.0549146955266585E-2</v>
      </c>
      <c r="X133" s="116">
        <f>X132+(Entradas!$E$23*U133-Y132)/(800*Entradas!$D$46)</f>
        <v>0</v>
      </c>
      <c r="Y133" s="116">
        <f>8000*Entradas!$D$47*X133/Constantes!$E$34</f>
        <v>0</v>
      </c>
      <c r="Z133" s="116">
        <f>T133*Escenarios!$E$10/Escenarios!$E$9</f>
        <v>0</v>
      </c>
      <c r="AA133" s="116">
        <f>Y133*Escenarios!$E$10/Escenarios!$E$9</f>
        <v>0</v>
      </c>
      <c r="AB133" s="116">
        <f>Observaciones!$I132</f>
        <v>0</v>
      </c>
      <c r="AC133" s="116">
        <f>MAX(0,Constantes!$E$29/((AH132+Z133+AA133+AB133+Observaciones!$F132)^2)+Entradas!$E$17)</f>
        <v>2.632238586180645</v>
      </c>
      <c r="AD133" s="145">
        <f>IF(ETo!$D132&gt;0,ETo!$I132*((1-Entradas!$E$21)*ETo!$K132+ETo!$L132),0)</f>
        <v>1.2925576523853313</v>
      </c>
      <c r="AE133" s="116">
        <f>MIN(AD133*1,0.8*(AH132+Z133+AA133+AB133+Observaciones!$F132-AC133-Constantes!$E$28))</f>
        <v>1.2925576523853313</v>
      </c>
      <c r="AF133" s="116">
        <f>Observaciones!$J132</f>
        <v>0</v>
      </c>
      <c r="AG133" s="116">
        <f>MAX(0,AH132+Z133+AA133+AB133+Observaciones!$F132-AC133-AE133-AF133-Constantes!$E$26)</f>
        <v>0</v>
      </c>
      <c r="AH133" s="116">
        <f>AH132+Z133+AA133+AB133+Observaciones!$F132-AC133-AE133-AF133-AG133</f>
        <v>163.15864572589504</v>
      </c>
      <c r="AI133" s="116">
        <f>(Escenarios!$E$10*S133+Escenarios!$E$9*AE133)/(Escenarios!$E$11)</f>
        <v>0.8967683732187548</v>
      </c>
      <c r="AJ133" s="116">
        <f>(Escenarios!$E$9*AG133)/(Escenarios!$E$11)</f>
        <v>0</v>
      </c>
      <c r="AK133" s="116">
        <f>(Escenarios!$E$10*U133+Escenarios!$E$9*AC133)/(Escenarios!$E$11)</f>
        <v>0.26322385861806447</v>
      </c>
      <c r="AL133" s="118">
        <f t="shared" si="10"/>
        <v>193.27558405830138</v>
      </c>
      <c r="AM133" s="118">
        <f>MAX(0,(AL133-Constantes!$D$13)*(1-EXP(-Constantes!$D$23)))</f>
        <v>0.99831113134776439</v>
      </c>
      <c r="AN133" s="118">
        <f>AJ133+W133*Escenarios!$E$10/Escenarios!$E$11+AM133</f>
        <v>1.0798053636075042</v>
      </c>
      <c r="AO133" s="118">
        <f>0.0526*AJ133*Observaciones!$F132^1.218</f>
        <v>0</v>
      </c>
      <c r="AP133" s="118">
        <f>AO133*Constantes!$E$40</f>
        <v>0</v>
      </c>
      <c r="AQ133" s="118">
        <f t="shared" si="11"/>
        <v>0</v>
      </c>
      <c r="AR133" s="15"/>
      <c r="AS133" s="72">
        <v>127</v>
      </c>
      <c r="AT133" s="145">
        <f>ETo!$I132*((1-Constantes!$F$19)*ETo!$K132+ETo!$L132)</f>
        <v>1.3554842880198927</v>
      </c>
      <c r="AU133" s="118">
        <f>MIN(AT133*Constantes!$F$17,0.8*(AX132+Observaciones!$F132-AV133-AW133-Constantes!$D$14))</f>
        <v>0.83785240148772011</v>
      </c>
      <c r="AV133" s="118">
        <f>IF(Observaciones!$F132&gt;0.05*Constantes!$F$18,((Observaciones!$F132-0.05*Constantes!$F$18)^2)/(Observaciones!$F132+0.95*Constantes!$F$18),0)</f>
        <v>0</v>
      </c>
      <c r="AW133" s="118">
        <f>MAX(0,AX132+Observaciones!$F132-AV133-Constantes!$D$13)</f>
        <v>0</v>
      </c>
      <c r="AX133" s="118">
        <f>AX132+Observaciones!$F132-AV133-AU133-AW133-AY132</f>
        <v>32.995129707181754</v>
      </c>
      <c r="AY133" s="118">
        <f>MAX(0,(AX133-Constantes!$D$14)*(1-EXP(-Constantes!$D$22)))</f>
        <v>9.286219390939271E-2</v>
      </c>
      <c r="AZ133" s="116">
        <f>AZ132+(Entradas!$F$23*AW133-BA132)/(800*Entradas!$D$46)</f>
        <v>0</v>
      </c>
      <c r="BA133" s="116">
        <f>8000*Entradas!$D$47*AZ133/Constantes!$F$34</f>
        <v>0</v>
      </c>
      <c r="BB133" s="116">
        <f>AV133*Escenarios!$F$10/Escenarios!$F$9</f>
        <v>0</v>
      </c>
      <c r="BC133" s="116">
        <f>BA133*Escenarios!$F$10/Escenarios!$F$9</f>
        <v>0</v>
      </c>
      <c r="BD133" s="116">
        <f>Observaciones!$I132</f>
        <v>0</v>
      </c>
      <c r="BE133" s="116">
        <f>MAX(0,Constantes!$F$29/((BJ132+BB133+BC133+BD133+Observaciones!$F132)^2)+Entradas!$F$17)</f>
        <v>1.3068167103663058</v>
      </c>
      <c r="BF133" s="145">
        <f>IF(ETo!$D132&gt;0,ETo!$I132*((1-Entradas!$F$21)*ETo!$K132+ETo!$L132),0)</f>
        <v>1.2925576523853313</v>
      </c>
      <c r="BG133" s="116">
        <f>MIN(BF133*1,0.8*(BJ132+BB133+BC133+BD133+Observaciones!$F132-BE133-Constantes!$F$28))</f>
        <v>1.2925576523853313</v>
      </c>
      <c r="BH133" s="116">
        <f>Observaciones!$J132</f>
        <v>0</v>
      </c>
      <c r="BI133" s="116">
        <f>MAX(0,BJ132+BB133+BC133+BD133+Observaciones!$F132-BE133-BG133-BH133-Constantes!$F$26)</f>
        <v>0</v>
      </c>
      <c r="BJ133" s="116">
        <f>BJ132+BB133+BC133+BD133+Observaciones!$F132-BE133-BG133-BH133-BI133</f>
        <v>75.269609341238748</v>
      </c>
      <c r="BK133" s="116">
        <f>(Escenarios!$F$10*AU133+Escenarios!$F$9*BG133)/(Escenarios!$F$11)</f>
        <v>0.92879345166724225</v>
      </c>
      <c r="BL133" s="116">
        <f>(Escenarios!$F$9*BI133)/(Escenarios!$F$11)</f>
        <v>0</v>
      </c>
      <c r="BM133" s="116">
        <f>(Escenarios!$F$10*AW133+Escenarios!$F$9*BE133)/(Escenarios!$F$11)</f>
        <v>0.26136334207326117</v>
      </c>
      <c r="BN133" s="118">
        <f t="shared" si="12"/>
        <v>196.26750648040803</v>
      </c>
      <c r="BO133" s="118">
        <f>MAX(0,(BN133-Constantes!$D$13)*(1-EXP(-Constantes!$D$23)))</f>
        <v>1.0189778491305006</v>
      </c>
      <c r="BP133" s="118">
        <f>BL133+AY133*Escenarios!$F$10/Escenarios!$F$11+BO133</f>
        <v>1.0932676042580147</v>
      </c>
      <c r="BQ133" s="118">
        <f>0.0526*BL133*Observaciones!$F132^1.218</f>
        <v>0</v>
      </c>
      <c r="BR133" s="118">
        <f>BQ133*Constantes!$F$40</f>
        <v>0</v>
      </c>
      <c r="BS133" s="118">
        <f t="shared" si="13"/>
        <v>0</v>
      </c>
      <c r="BT133" s="15"/>
      <c r="BU133" s="72">
        <v>127</v>
      </c>
      <c r="BV133" s="73">
        <f>0.0526*Observaciones!$F132^2.218</f>
        <v>0</v>
      </c>
      <c r="BW133" s="73">
        <f>IF(Observaciones!$F132&gt;0.05*$CA$7,((Observaciones!$F132-0.05*$CA$7)^2)/(Observaciones!$F132+0.95*$CA$7),0)</f>
        <v>0</v>
      </c>
      <c r="BX133" s="73">
        <f>0.0526*BW133*Observaciones!$F132^1.218</f>
        <v>0</v>
      </c>
      <c r="BY133" s="27"/>
      <c r="BZ133" s="27"/>
      <c r="CA133" s="101"/>
      <c r="CB133" s="36"/>
    </row>
    <row r="134" spans="2:80" s="2" customFormat="1" ht="14.5" x14ac:dyDescent="0.35">
      <c r="B134" s="35"/>
      <c r="C134" s="72">
        <v>128</v>
      </c>
      <c r="D134" s="145">
        <f>ETo!$I133*((1-Constantes!$D$19)*ETo!$K133+ETo!$L133)</f>
        <v>1.3463635222137627</v>
      </c>
      <c r="E134" s="73">
        <f>MIN(D134*Constantes!$D$17,0.8*(H133+Observaciones!$F133-F134-G134-Constantes!$D$14))</f>
        <v>0.83952850038666393</v>
      </c>
      <c r="F134" s="73">
        <f>IF(Observaciones!$F133&gt;0.05*Constantes!$D$18,((Observaciones!$F133-0.05*Constantes!$D$18)^2)/(Observaciones!$F133+0.95*Constantes!$D$18),0)</f>
        <v>0</v>
      </c>
      <c r="G134" s="73">
        <f>MAX(0,H133+Observaciones!$F133-F134-Constantes!$D$13)</f>
        <v>0</v>
      </c>
      <c r="H134" s="73">
        <f>H133+Observaciones!$F133-F134-E134-G134-I133</f>
        <v>31.945580593329957</v>
      </c>
      <c r="I134" s="73">
        <f>MAX(0,(H134-Constantes!$D$14)*(1-EXP(-Constantes!$D$22)))</f>
        <v>7.8412741110262044E-2</v>
      </c>
      <c r="J134" s="73">
        <f t="shared" si="7"/>
        <v>183.45965620567486</v>
      </c>
      <c r="K134" s="73">
        <f>MAX(0,(J134-Constantes!$D$13)*(1-EXP(-Constantes!$D$23)))</f>
        <v>0.9305075649160206</v>
      </c>
      <c r="L134" s="73">
        <f t="shared" si="8"/>
        <v>1.0089203060262826</v>
      </c>
      <c r="M134" s="73">
        <f>0.0526*F134*Observaciones!$F133^1.218</f>
        <v>0</v>
      </c>
      <c r="N134" s="73">
        <f>M134*Constantes!$D$40</f>
        <v>0</v>
      </c>
      <c r="O134" s="73">
        <f t="shared" si="9"/>
        <v>0</v>
      </c>
      <c r="P134" s="15"/>
      <c r="Q134" s="117">
        <v>128</v>
      </c>
      <c r="R134" s="145">
        <f>ETo!$I133*((1-Constantes!$E$19)*ETo!$K133+ETo!$L133)</f>
        <v>1.3480302539242763</v>
      </c>
      <c r="S134" s="118">
        <f>MIN(R134*Constantes!$E$17,0.8*(V133+Observaciones!$F133-T134-U134-Constantes!$D$14))</f>
        <v>0.84548543662502318</v>
      </c>
      <c r="T134" s="118">
        <f>IF(Observaciones!$F133&gt;0.05*Constantes!$E$18,((Observaciones!$F133-0.05*Constantes!$E$18)^2)/(Observaciones!$F133+0.95*Constantes!$E$18),0)</f>
        <v>0</v>
      </c>
      <c r="U134" s="118">
        <f>MAX(0,V133+Observaciones!$F133-T134-Constantes!$D$13)</f>
        <v>0</v>
      </c>
      <c r="V134" s="118">
        <f>V133+Observaciones!$F133-T134-S134-U134-W133</f>
        <v>31.891084859493283</v>
      </c>
      <c r="W134" s="118">
        <f>MAX(0,(V134-Constantes!$D$14)*(1-EXP(-Constantes!$D$22)))</f>
        <v>7.7662482238681316E-2</v>
      </c>
      <c r="X134" s="116">
        <f>X133+(Entradas!$E$23*U134-Y133)/(800*Entradas!$D$46)</f>
        <v>0</v>
      </c>
      <c r="Y134" s="116">
        <f>8000*Entradas!$D$47*X134/Constantes!$E$34</f>
        <v>0</v>
      </c>
      <c r="Z134" s="116">
        <f>T134*Escenarios!$E$10/Escenarios!$E$9</f>
        <v>0</v>
      </c>
      <c r="AA134" s="116">
        <f>Y134*Escenarios!$E$10/Escenarios!$E$9</f>
        <v>0</v>
      </c>
      <c r="AB134" s="116">
        <f>Observaciones!$I133</f>
        <v>0</v>
      </c>
      <c r="AC134" s="116">
        <f>MAX(0,Constantes!$E$29/((AH133+Z134+AA134+AB134+Observaciones!$F133)^2)+Entradas!$E$17)</f>
        <v>2.6143327126657256</v>
      </c>
      <c r="AD134" s="145">
        <f>IF(ETo!$D133&gt;0,ETo!$I133*((1-Entradas!$E$21)*ETo!$K133+ETo!$L133),0)</f>
        <v>1.2813609855037309</v>
      </c>
      <c r="AE134" s="116">
        <f>MIN(AD134*1,0.8*(AH133+Z134+AA134+AB134+Observaciones!$F133-AC134-Constantes!$E$28))</f>
        <v>1.2813609855037309</v>
      </c>
      <c r="AF134" s="116">
        <f>Observaciones!$J133</f>
        <v>0</v>
      </c>
      <c r="AG134" s="116">
        <f>MAX(0,AH133+Z134+AA134+AB134+Observaciones!$F133-AC134-AE134-AF134-Constantes!$E$26)</f>
        <v>0</v>
      </c>
      <c r="AH134" s="116">
        <f>AH133+Z134+AA134+AB134+Observaciones!$F133-AC134-AE134-AF134-AG134</f>
        <v>159.26295202772559</v>
      </c>
      <c r="AI134" s="116">
        <f>(Escenarios!$E$10*S134+Escenarios!$E$9*AE134)/(Escenarios!$E$11)</f>
        <v>0.88907299151289398</v>
      </c>
      <c r="AJ134" s="116">
        <f>(Escenarios!$E$9*AG134)/(Escenarios!$E$11)</f>
        <v>0</v>
      </c>
      <c r="AK134" s="116">
        <f>(Escenarios!$E$10*U134+Escenarios!$E$9*AC134)/(Escenarios!$E$11)</f>
        <v>0.26143327126657256</v>
      </c>
      <c r="AL134" s="118">
        <f t="shared" si="10"/>
        <v>192.53870619822018</v>
      </c>
      <c r="AM134" s="118">
        <f>MAX(0,(AL134-Constantes!$D$13)*(1-EXP(-Constantes!$D$23)))</f>
        <v>0.99322114416690643</v>
      </c>
      <c r="AN134" s="118">
        <f>AJ134+W134*Escenarios!$E$10/Escenarios!$E$11+AM134</f>
        <v>1.0631173781817196</v>
      </c>
      <c r="AO134" s="118">
        <f>0.0526*AJ134*Observaciones!$F133^1.218</f>
        <v>0</v>
      </c>
      <c r="AP134" s="118">
        <f>AO134*Constantes!$E$40</f>
        <v>0</v>
      </c>
      <c r="AQ134" s="118">
        <f t="shared" si="11"/>
        <v>0</v>
      </c>
      <c r="AR134" s="15"/>
      <c r="AS134" s="72">
        <v>128</v>
      </c>
      <c r="AT134" s="145">
        <f>ETo!$I133*((1-Constantes!$F$19)*ETo!$K133+ETo!$L133)</f>
        <v>1.3438634246479919</v>
      </c>
      <c r="AU134" s="118">
        <f>MIN(AT134*Constantes!$F$17,0.8*(AX133+Observaciones!$F133-AV134-AW134-Constantes!$D$14))</f>
        <v>0.83066930953338169</v>
      </c>
      <c r="AV134" s="118">
        <f>IF(Observaciones!$F133&gt;0.05*Constantes!$F$18,((Observaciones!$F133-0.05*Constantes!$F$18)^2)/(Observaciones!$F133+0.95*Constantes!$F$18),0)</f>
        <v>0</v>
      </c>
      <c r="AW134" s="118">
        <f>MAX(0,AX133+Observaciones!$F133-AV134-Constantes!$D$13)</f>
        <v>0</v>
      </c>
      <c r="AX134" s="118">
        <f>AX133+Observaciones!$F133-AV134-AU134-AW134-AY133</f>
        <v>32.071598203738979</v>
      </c>
      <c r="AY134" s="118">
        <f>MAX(0,(AX134-Constantes!$D$14)*(1-EXP(-Constantes!$D$22)))</f>
        <v>8.0147662791803784E-2</v>
      </c>
      <c r="AZ134" s="116">
        <f>AZ133+(Entradas!$F$23*AW134-BA133)/(800*Entradas!$D$46)</f>
        <v>0</v>
      </c>
      <c r="BA134" s="116">
        <f>8000*Entradas!$D$47*AZ134/Constantes!$F$34</f>
        <v>0</v>
      </c>
      <c r="BB134" s="116">
        <f>AV134*Escenarios!$F$10/Escenarios!$F$9</f>
        <v>0</v>
      </c>
      <c r="BC134" s="116">
        <f>BA134*Escenarios!$F$10/Escenarios!$F$9</f>
        <v>0</v>
      </c>
      <c r="BD134" s="116">
        <f>Observaciones!$I133</f>
        <v>0</v>
      </c>
      <c r="BE134" s="116">
        <f>MAX(0,Constantes!$F$29/((BJ133+BB134+BC134+BD134+Observaciones!$F133)^2)+Entradas!$F$17)</f>
        <v>1.1878520049172625</v>
      </c>
      <c r="BF134" s="145">
        <f>IF(ETo!$D133&gt;0,ETo!$I133*((1-Entradas!$F$21)*ETo!$K133+ETo!$L133),0)</f>
        <v>1.2813609855037309</v>
      </c>
      <c r="BG134" s="116">
        <f>MIN(BF134*1,0.8*(BJ133+BB134+BC134+BD134+Observaciones!$F133-BE134-Constantes!$F$28))</f>
        <v>1.2813609855037309</v>
      </c>
      <c r="BH134" s="116">
        <f>Observaciones!$J133</f>
        <v>0</v>
      </c>
      <c r="BI134" s="116">
        <f>MAX(0,BJ133+BB134+BC134+BD134+Observaciones!$F133-BE134-BG134-BH134-Constantes!$F$26)</f>
        <v>0</v>
      </c>
      <c r="BJ134" s="116">
        <f>BJ133+BB134+BC134+BD134+Observaciones!$F133-BE134-BG134-BH134-BI134</f>
        <v>72.800396350817763</v>
      </c>
      <c r="BK134" s="116">
        <f>(Escenarios!$F$10*AU134+Escenarios!$F$9*BG134)/(Escenarios!$F$11)</f>
        <v>0.92080764472745158</v>
      </c>
      <c r="BL134" s="116">
        <f>(Escenarios!$F$9*BI134)/(Escenarios!$F$11)</f>
        <v>0</v>
      </c>
      <c r="BM134" s="116">
        <f>(Escenarios!$F$10*AW134+Escenarios!$F$9*BE134)/(Escenarios!$F$11)</f>
        <v>0.2375704009834525</v>
      </c>
      <c r="BN134" s="118">
        <f t="shared" si="12"/>
        <v>195.486099032261</v>
      </c>
      <c r="BO134" s="118">
        <f>MAX(0,(BN134-Constantes!$D$13)*(1-EXP(-Constantes!$D$23)))</f>
        <v>1.0135802736168908</v>
      </c>
      <c r="BP134" s="118">
        <f>BL134+AY134*Escenarios!$F$10/Escenarios!$F$11+BO134</f>
        <v>1.0776984038503339</v>
      </c>
      <c r="BQ134" s="118">
        <f>0.0526*BL134*Observaciones!$F133^1.218</f>
        <v>0</v>
      </c>
      <c r="BR134" s="118">
        <f>BQ134*Constantes!$F$40</f>
        <v>0</v>
      </c>
      <c r="BS134" s="118">
        <f t="shared" si="13"/>
        <v>0</v>
      </c>
      <c r="BT134" s="15"/>
      <c r="BU134" s="72">
        <v>128</v>
      </c>
      <c r="BV134" s="73">
        <f>0.0526*Observaciones!$F133^2.218</f>
        <v>0</v>
      </c>
      <c r="BW134" s="73">
        <f>IF(Observaciones!$F133&gt;0.05*$CA$7,((Observaciones!$F133-0.05*$CA$7)^2)/(Observaciones!$F133+0.95*$CA$7),0)</f>
        <v>0</v>
      </c>
      <c r="BX134" s="73">
        <f>0.0526*BW134*Observaciones!$F133^1.218</f>
        <v>0</v>
      </c>
      <c r="BY134" s="27"/>
      <c r="BZ134" s="27"/>
      <c r="CA134" s="101"/>
      <c r="CB134" s="36"/>
    </row>
    <row r="135" spans="2:80" s="2" customFormat="1" ht="14.5" x14ac:dyDescent="0.35">
      <c r="B135" s="35"/>
      <c r="C135" s="72">
        <v>129</v>
      </c>
      <c r="D135" s="145">
        <f>ETo!$I134*((1-Constantes!$D$19)*ETo!$K134+ETo!$L134)</f>
        <v>1.379409102204467</v>
      </c>
      <c r="E135" s="73">
        <f>MIN(D135*Constantes!$D$17,0.8*(H134+Observaciones!$F134-F135-G135-Constantes!$D$14))</f>
        <v>0.86013415833585405</v>
      </c>
      <c r="F135" s="73">
        <f>IF(Observaciones!$F134&gt;0.05*Constantes!$D$18,((Observaciones!$F134-0.05*Constantes!$D$18)^2)/(Observaciones!$F134+0.95*Constantes!$D$18),0)</f>
        <v>0</v>
      </c>
      <c r="G135" s="73">
        <f>MAX(0,H134+Observaciones!$F134-F135-Constantes!$D$13)</f>
        <v>0</v>
      </c>
      <c r="H135" s="73">
        <f>H134+Observaciones!$F134-F135-E135-G135-I134</f>
        <v>31.007033693883841</v>
      </c>
      <c r="I135" s="73">
        <f>MAX(0,(H135-Constantes!$D$14)*(1-EXP(-Constantes!$D$22)))</f>
        <v>6.5491488598745873E-2</v>
      </c>
      <c r="J135" s="73">
        <f t="shared" ref="J135:J198" si="14">J134+G135-K134</f>
        <v>182.52914864075885</v>
      </c>
      <c r="K135" s="73">
        <f>MAX(0,(J135-Constantes!$D$13)*(1-EXP(-Constantes!$D$23)))</f>
        <v>0.92408007966549066</v>
      </c>
      <c r="L135" s="73">
        <f t="shared" ref="L135:L198" si="15">F135+I135+K135</f>
        <v>0.98957156826423653</v>
      </c>
      <c r="M135" s="73">
        <f>0.0526*F135*Observaciones!$F134^1.218</f>
        <v>0</v>
      </c>
      <c r="N135" s="73">
        <f>M135*Constantes!$D$40</f>
        <v>0</v>
      </c>
      <c r="O135" s="73">
        <f t="shared" ref="O135:O198" si="16">N135*1000000/(L135/1000*10000)</f>
        <v>0</v>
      </c>
      <c r="P135" s="15"/>
      <c r="Q135" s="117">
        <v>129</v>
      </c>
      <c r="R135" s="145">
        <f>ETo!$I134*((1-Constantes!$E$19)*ETo!$K134+ETo!$L134)</f>
        <v>1.3811232224052317</v>
      </c>
      <c r="S135" s="118">
        <f>MIN(R135*Constantes!$E$17,0.8*(V134+Observaciones!$F134-T135-U135-Constantes!$D$14))</f>
        <v>0.86624136760200732</v>
      </c>
      <c r="T135" s="118">
        <f>IF(Observaciones!$F134&gt;0.05*Constantes!$E$18,((Observaciones!$F134-0.05*Constantes!$E$18)^2)/(Observaciones!$F134+0.95*Constantes!$E$18),0)</f>
        <v>0</v>
      </c>
      <c r="U135" s="118">
        <f>MAX(0,V134+Observaciones!$F134-T135-Constantes!$D$13)</f>
        <v>0</v>
      </c>
      <c r="V135" s="118">
        <f>V134+Observaciones!$F134-T135-S135-U135-W134</f>
        <v>30.947181009652592</v>
      </c>
      <c r="W135" s="118">
        <f>MAX(0,(V135-Constantes!$D$14)*(1-EXP(-Constantes!$D$22)))</f>
        <v>6.4667479008068615E-2</v>
      </c>
      <c r="X135" s="116">
        <f>X134+(Entradas!$E$23*U135-Y134)/(800*Entradas!$D$46)</f>
        <v>0</v>
      </c>
      <c r="Y135" s="116">
        <f>8000*Entradas!$D$47*X135/Constantes!$E$34</f>
        <v>0</v>
      </c>
      <c r="Z135" s="116">
        <f>T135*Escenarios!$E$10/Escenarios!$E$9</f>
        <v>0</v>
      </c>
      <c r="AA135" s="116">
        <f>Y135*Escenarios!$E$10/Escenarios!$E$9</f>
        <v>0</v>
      </c>
      <c r="AB135" s="116">
        <f>Observaciones!$I134</f>
        <v>0</v>
      </c>
      <c r="AC135" s="116">
        <f>MAX(0,Constantes!$E$29/((AH134+Z135+AA135+AB135+Observaciones!$F134)^2)+Entradas!$E$17)</f>
        <v>2.5952345226916771</v>
      </c>
      <c r="AD135" s="145">
        <f>IF(ETo!$D134&gt;0,ETo!$I134*((1-Entradas!$E$21)*ETo!$K134+ETo!$L134),0)</f>
        <v>1.3125584143746374</v>
      </c>
      <c r="AE135" s="116">
        <f>MIN(AD135*1,0.8*(AH134+Z135+AA135+AB135+Observaciones!$F134-AC135-Constantes!$E$28))</f>
        <v>1.3125584143746374</v>
      </c>
      <c r="AF135" s="116">
        <f>Observaciones!$J134</f>
        <v>0</v>
      </c>
      <c r="AG135" s="116">
        <f>MAX(0,AH134+Z135+AA135+AB135+Observaciones!$F134-AC135-AE135-AF135-Constantes!$E$26)</f>
        <v>0</v>
      </c>
      <c r="AH135" s="116">
        <f>AH134+Z135+AA135+AB135+Observaciones!$F134-AC135-AE135-AF135-AG135</f>
        <v>155.35515909065927</v>
      </c>
      <c r="AI135" s="116">
        <f>(Escenarios!$E$10*S135+Escenarios!$E$9*AE135)/(Escenarios!$E$11)</f>
        <v>0.91087307227927028</v>
      </c>
      <c r="AJ135" s="116">
        <f>(Escenarios!$E$9*AG135)/(Escenarios!$E$11)</f>
        <v>0</v>
      </c>
      <c r="AK135" s="116">
        <f>(Escenarios!$E$10*U135+Escenarios!$E$9*AC135)/(Escenarios!$E$11)</f>
        <v>0.25952345226916768</v>
      </c>
      <c r="AL135" s="118">
        <f t="shared" si="10"/>
        <v>191.80500850632245</v>
      </c>
      <c r="AM135" s="118">
        <f>MAX(0,(AL135-Constantes!$D$13)*(1-EXP(-Constantes!$D$23)))</f>
        <v>0.98815312401228661</v>
      </c>
      <c r="AN135" s="118">
        <f>AJ135+W135*Escenarios!$E$10/Escenarios!$E$11+AM135</f>
        <v>1.0463538551195484</v>
      </c>
      <c r="AO135" s="118">
        <f>0.0526*AJ135*Observaciones!$F134^1.218</f>
        <v>0</v>
      </c>
      <c r="AP135" s="118">
        <f>AO135*Constantes!$E$40</f>
        <v>0</v>
      </c>
      <c r="AQ135" s="118">
        <f t="shared" si="11"/>
        <v>0</v>
      </c>
      <c r="AR135" s="15"/>
      <c r="AS135" s="72">
        <v>129</v>
      </c>
      <c r="AT135" s="145">
        <f>ETo!$I134*((1-Constantes!$F$19)*ETo!$K134+ETo!$L134)</f>
        <v>1.3768379219033193</v>
      </c>
      <c r="AU135" s="118">
        <f>MIN(AT135*Constantes!$F$17,0.8*(AX134+Observaciones!$F134-AV135-AW135-Constantes!$D$14))</f>
        <v>0.8510515168060202</v>
      </c>
      <c r="AV135" s="118">
        <f>IF(Observaciones!$F134&gt;0.05*Constantes!$F$18,((Observaciones!$F134-0.05*Constantes!$F$18)^2)/(Observaciones!$F134+0.95*Constantes!$F$18),0)</f>
        <v>0</v>
      </c>
      <c r="AW135" s="118">
        <f>MAX(0,AX134+Observaciones!$F134-AV135-Constantes!$D$13)</f>
        <v>0</v>
      </c>
      <c r="AX135" s="118">
        <f>AX134+Observaciones!$F134-AV135-AU135-AW135-AY134</f>
        <v>31.140399024141157</v>
      </c>
      <c r="AY135" s="118">
        <f>MAX(0,(AX135-Constantes!$D$14)*(1-EXP(-Constantes!$D$22)))</f>
        <v>6.7327568510739094E-2</v>
      </c>
      <c r="AZ135" s="116">
        <f>AZ134+(Entradas!$F$23*AW135-BA134)/(800*Entradas!$D$46)</f>
        <v>0</v>
      </c>
      <c r="BA135" s="116">
        <f>8000*Entradas!$D$47*AZ135/Constantes!$F$34</f>
        <v>0</v>
      </c>
      <c r="BB135" s="116">
        <f>AV135*Escenarios!$F$10/Escenarios!$F$9</f>
        <v>0</v>
      </c>
      <c r="BC135" s="116">
        <f>BA135*Escenarios!$F$10/Escenarios!$F$9</f>
        <v>0</v>
      </c>
      <c r="BD135" s="116">
        <f>Observaciones!$I134</f>
        <v>0</v>
      </c>
      <c r="BE135" s="116">
        <f>MAX(0,Constantes!$F$29/((BJ134+BB135+BC135+BD135+Observaciones!$F134)^2)+Entradas!$F$17)</f>
        <v>1.0628399708766185</v>
      </c>
      <c r="BF135" s="145">
        <f>IF(ETo!$D134&gt;0,ETo!$I134*((1-Entradas!$F$21)*ETo!$K134+ETo!$L134),0)</f>
        <v>1.3125584143746374</v>
      </c>
      <c r="BG135" s="116">
        <f>MIN(BF135*1,0.8*(BJ134+BB135+BC135+BD135+Observaciones!$F134-BE135-Constantes!$F$28))</f>
        <v>1.3125584143746374</v>
      </c>
      <c r="BH135" s="116">
        <f>Observaciones!$J134</f>
        <v>0</v>
      </c>
      <c r="BI135" s="116">
        <f>MAX(0,BJ134+BB135+BC135+BD135+Observaciones!$F134-BE135-BG135-BH135-Constantes!$F$26)</f>
        <v>0</v>
      </c>
      <c r="BJ135" s="116">
        <f>BJ134+BB135+BC135+BD135+Observaciones!$F134-BE135-BG135-BH135-BI135</f>
        <v>70.424997965566504</v>
      </c>
      <c r="BK135" s="116">
        <f>(Escenarios!$F$10*AU135+Escenarios!$F$9*BG135)/(Escenarios!$F$11)</f>
        <v>0.94335289631974362</v>
      </c>
      <c r="BL135" s="116">
        <f>(Escenarios!$F$9*BI135)/(Escenarios!$F$11)</f>
        <v>0</v>
      </c>
      <c r="BM135" s="116">
        <f>(Escenarios!$F$10*AW135+Escenarios!$F$9*BE135)/(Escenarios!$F$11)</f>
        <v>0.21256799417532371</v>
      </c>
      <c r="BN135" s="118">
        <f t="shared" si="12"/>
        <v>194.68508675281942</v>
      </c>
      <c r="BO135" s="118">
        <f>MAX(0,(BN135-Constantes!$D$13)*(1-EXP(-Constantes!$D$23)))</f>
        <v>1.008047277641658</v>
      </c>
      <c r="BP135" s="118">
        <f>BL135+AY135*Escenarios!$F$10/Escenarios!$F$11+BO135</f>
        <v>1.0619093324502493</v>
      </c>
      <c r="BQ135" s="118">
        <f>0.0526*BL135*Observaciones!$F134^1.218</f>
        <v>0</v>
      </c>
      <c r="BR135" s="118">
        <f>BQ135*Constantes!$F$40</f>
        <v>0</v>
      </c>
      <c r="BS135" s="118">
        <f t="shared" si="13"/>
        <v>0</v>
      </c>
      <c r="BT135" s="15"/>
      <c r="BU135" s="72">
        <v>129</v>
      </c>
      <c r="BV135" s="73">
        <f>0.0526*Observaciones!$F134^2.218</f>
        <v>0</v>
      </c>
      <c r="BW135" s="73">
        <f>IF(Observaciones!$F134&gt;0.05*$CA$7,((Observaciones!$F134-0.05*$CA$7)^2)/(Observaciones!$F134+0.95*$CA$7),0)</f>
        <v>0</v>
      </c>
      <c r="BX135" s="73">
        <f>0.0526*BW135*Observaciones!$F134^1.218</f>
        <v>0</v>
      </c>
      <c r="BY135" s="27"/>
      <c r="BZ135" s="27"/>
      <c r="CA135" s="101"/>
      <c r="CB135" s="36"/>
    </row>
    <row r="136" spans="2:80" s="2" customFormat="1" ht="14.5" x14ac:dyDescent="0.35">
      <c r="B136" s="35"/>
      <c r="C136" s="72">
        <v>130</v>
      </c>
      <c r="D136" s="145">
        <f>ETo!$I135*((1-Constantes!$D$19)*ETo!$K135+ETo!$L135)</f>
        <v>1.3899725723233145</v>
      </c>
      <c r="E136" s="73">
        <f>MIN(D136*Constantes!$D$17,0.8*(H135+Observaciones!$F135-F136-G136-Constantes!$D$14))</f>
        <v>0.86672103779406573</v>
      </c>
      <c r="F136" s="73">
        <f>IF(Observaciones!$F135&gt;0.05*Constantes!$D$18,((Observaciones!$F135-0.05*Constantes!$D$18)^2)/(Observaciones!$F135+0.95*Constantes!$D$18),0)</f>
        <v>0</v>
      </c>
      <c r="G136" s="73">
        <f>MAX(0,H135+Observaciones!$F135-F136-Constantes!$D$13)</f>
        <v>0</v>
      </c>
      <c r="H136" s="73">
        <f>H135+Observaciones!$F135-F136-E136-G136-I135</f>
        <v>30.074821167491031</v>
      </c>
      <c r="I136" s="73">
        <f>MAX(0,(H136-Constantes!$D$14)*(1-EXP(-Constantes!$D$22)))</f>
        <v>5.2657443272903878E-2</v>
      </c>
      <c r="J136" s="73">
        <f t="shared" si="14"/>
        <v>181.60506856109336</v>
      </c>
      <c r="K136" s="73">
        <f>MAX(0,(J136-Constantes!$D$13)*(1-EXP(-Constantes!$D$23)))</f>
        <v>0.9176969922986572</v>
      </c>
      <c r="L136" s="73">
        <f t="shared" si="15"/>
        <v>0.97035443557156109</v>
      </c>
      <c r="M136" s="73">
        <f>0.0526*F136*Observaciones!$F135^1.218</f>
        <v>0</v>
      </c>
      <c r="N136" s="73">
        <f>M136*Constantes!$D$40</f>
        <v>0</v>
      </c>
      <c r="O136" s="73">
        <f t="shared" si="16"/>
        <v>0</v>
      </c>
      <c r="P136" s="15"/>
      <c r="Q136" s="117">
        <v>130</v>
      </c>
      <c r="R136" s="145">
        <f>ETo!$I135*((1-Constantes!$E$19)*ETo!$K135+ETo!$L135)</f>
        <v>1.3917043341452127</v>
      </c>
      <c r="S136" s="118">
        <f>MIN(R136*Constantes!$E$17,0.8*(V135+Observaciones!$F135-T136-U136-Constantes!$D$14))</f>
        <v>0.87287784764643694</v>
      </c>
      <c r="T136" s="118">
        <f>IF(Observaciones!$F135&gt;0.05*Constantes!$E$18,((Observaciones!$F135-0.05*Constantes!$E$18)^2)/(Observaciones!$F135+0.95*Constantes!$E$18),0)</f>
        <v>0</v>
      </c>
      <c r="U136" s="118">
        <f>MAX(0,V135+Observaciones!$F135-T136-Constantes!$D$13)</f>
        <v>0</v>
      </c>
      <c r="V136" s="118">
        <f>V135+Observaciones!$F135-T136-S136-U136-W135</f>
        <v>30.009635682998088</v>
      </c>
      <c r="W136" s="118">
        <f>MAX(0,(V136-Constantes!$D$14)*(1-EXP(-Constantes!$D$22)))</f>
        <v>5.1760015445145982E-2</v>
      </c>
      <c r="X136" s="116">
        <f>X135+(Entradas!$E$23*U136-Y135)/(800*Entradas!$D$46)</f>
        <v>0</v>
      </c>
      <c r="Y136" s="116">
        <f>8000*Entradas!$D$47*X136/Constantes!$E$34</f>
        <v>0</v>
      </c>
      <c r="Z136" s="116">
        <f>T136*Escenarios!$E$10/Escenarios!$E$9</f>
        <v>0</v>
      </c>
      <c r="AA136" s="116">
        <f>Y136*Escenarios!$E$10/Escenarios!$E$9</f>
        <v>0</v>
      </c>
      <c r="AB136" s="116">
        <f>Observaciones!$I135</f>
        <v>0</v>
      </c>
      <c r="AC136" s="116">
        <f>MAX(0,Constantes!$E$29/((AH135+Z136+AA136+AB136+Observaciones!$F135)^2)+Entradas!$E$17)</f>
        <v>2.5746155336861816</v>
      </c>
      <c r="AD136" s="145">
        <f>IF(ETo!$D135&gt;0,ETo!$I135*((1-Entradas!$E$21)*ETo!$K135+ETo!$L135),0)</f>
        <v>1.3224338612692883</v>
      </c>
      <c r="AE136" s="116">
        <f>MIN(AD136*1,0.8*(AH135+Z136+AA136+AB136+Observaciones!$F135-AC136-Constantes!$E$28))</f>
        <v>1.3224338612692883</v>
      </c>
      <c r="AF136" s="116">
        <f>Observaciones!$J135</f>
        <v>0</v>
      </c>
      <c r="AG136" s="116">
        <f>MAX(0,AH135+Z136+AA136+AB136+Observaciones!$F135-AC136-AE136-AF136-Constantes!$E$26)</f>
        <v>0</v>
      </c>
      <c r="AH136" s="116">
        <f>AH135+Z136+AA136+AB136+Observaciones!$F135-AC136-AE136-AF136-AG136</f>
        <v>151.45810969570383</v>
      </c>
      <c r="AI136" s="116">
        <f>(Escenarios!$E$10*S136+Escenarios!$E$9*AE136)/(Escenarios!$E$11)</f>
        <v>0.9178334490087221</v>
      </c>
      <c r="AJ136" s="116">
        <f>(Escenarios!$E$9*AG136)/(Escenarios!$E$11)</f>
        <v>0</v>
      </c>
      <c r="AK136" s="116">
        <f>(Escenarios!$E$10*U136+Escenarios!$E$9*AC136)/(Escenarios!$E$11)</f>
        <v>0.25746155336861815</v>
      </c>
      <c r="AL136" s="118">
        <f t="shared" ref="AL136:AL199" si="17">AL135+AK136-AM135</f>
        <v>191.07431693567878</v>
      </c>
      <c r="AM136" s="118">
        <f>MAX(0,(AL136-Constantes!$D$13)*(1-EXP(-Constantes!$D$23)))</f>
        <v>0.98310586865394611</v>
      </c>
      <c r="AN136" s="118">
        <f>AJ136+W136*Escenarios!$E$10/Escenarios!$E$11+AM136</f>
        <v>1.0296898825545775</v>
      </c>
      <c r="AO136" s="118">
        <f>0.0526*AJ136*Observaciones!$F135^1.218</f>
        <v>0</v>
      </c>
      <c r="AP136" s="118">
        <f>AO136*Constantes!$E$40</f>
        <v>0</v>
      </c>
      <c r="AQ136" s="118">
        <f t="shared" ref="AQ136:AQ199" si="18">AP136*1000000/(AN136/1000*10000)</f>
        <v>0</v>
      </c>
      <c r="AR136" s="15"/>
      <c r="AS136" s="72">
        <v>130</v>
      </c>
      <c r="AT136" s="145">
        <f>ETo!$I135*((1-Constantes!$F$19)*ETo!$K135+ETo!$L135)</f>
        <v>1.3873749295904672</v>
      </c>
      <c r="AU136" s="118">
        <f>MIN(AT136*Constantes!$F$17,0.8*(AX135+Observaciones!$F135-AV136-AW136-Constantes!$D$14))</f>
        <v>0.85756465552197547</v>
      </c>
      <c r="AV136" s="118">
        <f>IF(Observaciones!$F135&gt;0.05*Constantes!$F$18,((Observaciones!$F135-0.05*Constantes!$F$18)^2)/(Observaciones!$F135+0.95*Constantes!$F$18),0)</f>
        <v>0</v>
      </c>
      <c r="AW136" s="118">
        <f>MAX(0,AX135+Observaciones!$F135-AV136-Constantes!$D$13)</f>
        <v>0</v>
      </c>
      <c r="AX136" s="118">
        <f>AX135+Observaciones!$F135-AV136-AU136-AW136-AY135</f>
        <v>30.215506800108443</v>
      </c>
      <c r="AY136" s="118">
        <f>MAX(0,(AX136-Constantes!$D$14)*(1-EXP(-Constantes!$D$22)))</f>
        <v>5.4594303950686499E-2</v>
      </c>
      <c r="AZ136" s="116">
        <f>AZ135+(Entradas!$F$23*AW136-BA135)/(800*Entradas!$D$46)</f>
        <v>0</v>
      </c>
      <c r="BA136" s="116">
        <f>8000*Entradas!$D$47*AZ136/Constantes!$F$34</f>
        <v>0</v>
      </c>
      <c r="BB136" s="116">
        <f>AV136*Escenarios!$F$10/Escenarios!$F$9</f>
        <v>0</v>
      </c>
      <c r="BC136" s="116">
        <f>BA136*Escenarios!$F$10/Escenarios!$F$9</f>
        <v>0</v>
      </c>
      <c r="BD136" s="116">
        <f>Observaciones!$I135</f>
        <v>0</v>
      </c>
      <c r="BE136" s="116">
        <f>MAX(0,Constantes!$F$29/((BJ135+BB136+BC136+BD136+Observaciones!$F135)^2)+Entradas!$F$17)</f>
        <v>0.92995731591676112</v>
      </c>
      <c r="BF136" s="145">
        <f>IF(ETo!$D135&gt;0,ETo!$I135*((1-Entradas!$F$21)*ETo!$K135+ETo!$L135),0)</f>
        <v>1.3224338612692883</v>
      </c>
      <c r="BG136" s="116">
        <f>MIN(BF136*1,0.8*(BJ135+BB136+BC136+BD136+Observaciones!$F135-BE136-Constantes!$F$28))</f>
        <v>1.3224338612692883</v>
      </c>
      <c r="BH136" s="116">
        <f>Observaciones!$J135</f>
        <v>0</v>
      </c>
      <c r="BI136" s="116">
        <f>MAX(0,BJ135+BB136+BC136+BD136+Observaciones!$F135-BE136-BG136-BH136-Constantes!$F$26)</f>
        <v>0</v>
      </c>
      <c r="BJ136" s="116">
        <f>BJ135+BB136+BC136+BD136+Observaciones!$F135-BE136-BG136-BH136-BI136</f>
        <v>68.172606788380449</v>
      </c>
      <c r="BK136" s="116">
        <f>(Escenarios!$F$10*AU136+Escenarios!$F$9*BG136)/(Escenarios!$F$11)</f>
        <v>0.95053849667143808</v>
      </c>
      <c r="BL136" s="116">
        <f>(Escenarios!$F$9*BI136)/(Escenarios!$F$11)</f>
        <v>0</v>
      </c>
      <c r="BM136" s="116">
        <f>(Escenarios!$F$10*AW136+Escenarios!$F$9*BE136)/(Escenarios!$F$11)</f>
        <v>0.18599146318335222</v>
      </c>
      <c r="BN136" s="118">
        <f t="shared" ref="BN136:BN199" si="19">BN135+BM136-BO135</f>
        <v>193.86303093836111</v>
      </c>
      <c r="BO136" s="118">
        <f>MAX(0,(BN136-Constantes!$D$13)*(1-EXP(-Constantes!$D$23)))</f>
        <v>1.0023689233522761</v>
      </c>
      <c r="BP136" s="118">
        <f>BL136+AY136*Escenarios!$F$10/Escenarios!$F$11+BO136</f>
        <v>1.0460443665128254</v>
      </c>
      <c r="BQ136" s="118">
        <f>0.0526*BL136*Observaciones!$F135^1.218</f>
        <v>0</v>
      </c>
      <c r="BR136" s="118">
        <f>BQ136*Constantes!$F$40</f>
        <v>0</v>
      </c>
      <c r="BS136" s="118">
        <f t="shared" ref="BS136:BS199" si="20">BR136*1000000/(BP136/1000*10000)</f>
        <v>0</v>
      </c>
      <c r="BT136" s="15"/>
      <c r="BU136" s="72">
        <v>130</v>
      </c>
      <c r="BV136" s="73">
        <f>0.0526*Observaciones!$F135^2.218</f>
        <v>0</v>
      </c>
      <c r="BW136" s="73">
        <f>IF(Observaciones!$F135&gt;0.05*$CA$7,((Observaciones!$F135-0.05*$CA$7)^2)/(Observaciones!$F135+0.95*$CA$7),0)</f>
        <v>0</v>
      </c>
      <c r="BX136" s="73">
        <f>0.0526*BW136*Observaciones!$F135^1.218</f>
        <v>0</v>
      </c>
      <c r="BY136" s="27"/>
      <c r="BZ136" s="27"/>
      <c r="CA136" s="101"/>
      <c r="CB136" s="36"/>
    </row>
    <row r="137" spans="2:80" s="2" customFormat="1" ht="14.5" x14ac:dyDescent="0.35">
      <c r="B137" s="35"/>
      <c r="C137" s="72">
        <v>131</v>
      </c>
      <c r="D137" s="145">
        <f>ETo!$I136*((1-Constantes!$D$19)*ETo!$K136+ETo!$L136)</f>
        <v>1.3195578468270595</v>
      </c>
      <c r="E137" s="73">
        <f>MIN(D137*Constantes!$D$17,0.8*(H136+Observaciones!$F136-F137-G137-Constantes!$D$14))</f>
        <v>0.8228137512955358</v>
      </c>
      <c r="F137" s="73">
        <f>IF(Observaciones!$F136&gt;0.05*Constantes!$D$18,((Observaciones!$F136-0.05*Constantes!$D$18)^2)/(Observaciones!$F136+0.95*Constantes!$D$18),0)</f>
        <v>0</v>
      </c>
      <c r="G137" s="73">
        <f>MAX(0,H136+Observaciones!$F136-F137-Constantes!$D$13)</f>
        <v>0</v>
      </c>
      <c r="H137" s="73">
        <f>H136+Observaciones!$F136-F137-E137-G137-I136</f>
        <v>29.199349972922594</v>
      </c>
      <c r="I137" s="73">
        <f>MAX(0,(H137-Constantes!$D$14)*(1-EXP(-Constantes!$D$22)))</f>
        <v>4.0604572629728386E-2</v>
      </c>
      <c r="J137" s="73">
        <f t="shared" si="14"/>
        <v>180.6873715687947</v>
      </c>
      <c r="K137" s="73">
        <f>MAX(0,(J137-Constantes!$D$13)*(1-EXP(-Constantes!$D$23)))</f>
        <v>0.9113579961369358</v>
      </c>
      <c r="L137" s="73">
        <f t="shared" si="15"/>
        <v>0.95196256876666419</v>
      </c>
      <c r="M137" s="73">
        <f>0.0526*F137*Observaciones!$F136^1.218</f>
        <v>0</v>
      </c>
      <c r="N137" s="73">
        <f>M137*Constantes!$D$40</f>
        <v>0</v>
      </c>
      <c r="O137" s="73">
        <f t="shared" si="16"/>
        <v>0</v>
      </c>
      <c r="P137" s="15"/>
      <c r="Q137" s="117">
        <v>131</v>
      </c>
      <c r="R137" s="145">
        <f>ETo!$I136*((1-Constantes!$E$19)*ETo!$K136+ETo!$L136)</f>
        <v>1.3212010178415012</v>
      </c>
      <c r="S137" s="118">
        <f>MIN(R137*Constantes!$E$17,0.8*(V136+Observaciones!$F136-T137-U137-Constantes!$D$14))</f>
        <v>0.82865812261057437</v>
      </c>
      <c r="T137" s="118">
        <f>IF(Observaciones!$F136&gt;0.05*Constantes!$E$18,((Observaciones!$F136-0.05*Constantes!$E$18)^2)/(Observaciones!$F136+0.95*Constantes!$E$18),0)</f>
        <v>0</v>
      </c>
      <c r="U137" s="118">
        <f>MAX(0,V136+Observaciones!$F136-T137-Constantes!$D$13)</f>
        <v>0</v>
      </c>
      <c r="V137" s="118">
        <f>V136+Observaciones!$F136-T137-S137-U137-W136</f>
        <v>29.129217544942367</v>
      </c>
      <c r="W137" s="118">
        <f>MAX(0,(V137-Constantes!$D$14)*(1-EXP(-Constantes!$D$22)))</f>
        <v>3.9639038769126403E-2</v>
      </c>
      <c r="X137" s="116">
        <f>X136+(Entradas!$E$23*U137-Y136)/(800*Entradas!$D$46)</f>
        <v>0</v>
      </c>
      <c r="Y137" s="116">
        <f>8000*Entradas!$D$47*X137/Constantes!$E$34</f>
        <v>0</v>
      </c>
      <c r="Z137" s="116">
        <f>T137*Escenarios!$E$10/Escenarios!$E$9</f>
        <v>0</v>
      </c>
      <c r="AA137" s="116">
        <f>Y137*Escenarios!$E$10/Escenarios!$E$9</f>
        <v>0</v>
      </c>
      <c r="AB137" s="116">
        <f>Observaciones!$I136</f>
        <v>0</v>
      </c>
      <c r="AC137" s="116">
        <f>MAX(0,Constantes!$E$29/((AH136+Z137+AA137+AB137+Observaciones!$F136)^2)+Entradas!$E$17)</f>
        <v>2.5524434448232518</v>
      </c>
      <c r="AD137" s="145">
        <f>IF(ETo!$D136&gt;0,ETo!$I136*((1-Entradas!$E$21)*ETo!$K136+ETo!$L136),0)</f>
        <v>1.255474177263818</v>
      </c>
      <c r="AE137" s="116">
        <f>MIN(AD137*1,0.8*(AH136+Z137+AA137+AB137+Observaciones!$F136-AC137-Constantes!$E$28))</f>
        <v>1.255474177263818</v>
      </c>
      <c r="AF137" s="116">
        <f>Observaciones!$J136</f>
        <v>0</v>
      </c>
      <c r="AG137" s="116">
        <f>MAX(0,AH136+Z137+AA137+AB137+Observaciones!$F136-AC137-AE137-AF137-Constantes!$E$26)</f>
        <v>0</v>
      </c>
      <c r="AH137" s="116">
        <f>AH136+Z137+AA137+AB137+Observaciones!$F136-AC137-AE137-AF137-AG137</f>
        <v>147.65019207361678</v>
      </c>
      <c r="AI137" s="116">
        <f>(Escenarios!$E$10*S137+Escenarios!$E$9*AE137)/(Escenarios!$E$11)</f>
        <v>0.87133972807589866</v>
      </c>
      <c r="AJ137" s="116">
        <f>(Escenarios!$E$9*AG137)/(Escenarios!$E$11)</f>
        <v>0</v>
      </c>
      <c r="AK137" s="116">
        <f>(Escenarios!$E$10*U137+Escenarios!$E$9*AC137)/(Escenarios!$E$11)</f>
        <v>0.25524434448232519</v>
      </c>
      <c r="AL137" s="118">
        <f t="shared" si="17"/>
        <v>190.34645541150715</v>
      </c>
      <c r="AM137" s="118">
        <f>MAX(0,(AL137-Constantes!$D$13)*(1-EXP(-Constantes!$D$23)))</f>
        <v>0.97807816185452456</v>
      </c>
      <c r="AN137" s="118">
        <f>AJ137+W137*Escenarios!$E$10/Escenarios!$E$11+AM137</f>
        <v>1.0137532967467384</v>
      </c>
      <c r="AO137" s="118">
        <f>0.0526*AJ137*Observaciones!$F136^1.218</f>
        <v>0</v>
      </c>
      <c r="AP137" s="118">
        <f>AO137*Constantes!$E$40</f>
        <v>0</v>
      </c>
      <c r="AQ137" s="118">
        <f t="shared" si="18"/>
        <v>0</v>
      </c>
      <c r="AR137" s="15"/>
      <c r="AS137" s="72">
        <v>131</v>
      </c>
      <c r="AT137" s="145">
        <f>ETo!$I136*((1-Constantes!$F$19)*ETo!$K136+ETo!$L136)</f>
        <v>1.3170930903053959</v>
      </c>
      <c r="AU137" s="118">
        <f>MIN(AT137*Constantes!$F$17,0.8*(AX136+Observaciones!$F136-AV137-AW137-Constantes!$D$14))</f>
        <v>0.81412202151550384</v>
      </c>
      <c r="AV137" s="118">
        <f>IF(Observaciones!$F136&gt;0.05*Constantes!$F$18,((Observaciones!$F136-0.05*Constantes!$F$18)^2)/(Observaciones!$F136+0.95*Constantes!$F$18),0)</f>
        <v>0</v>
      </c>
      <c r="AW137" s="118">
        <f>MAX(0,AX136+Observaciones!$F136-AV137-Constantes!$D$13)</f>
        <v>0</v>
      </c>
      <c r="AX137" s="118">
        <f>AX136+Observaciones!$F136-AV137-AU137-AW137-AY136</f>
        <v>29.346790474642251</v>
      </c>
      <c r="AY137" s="118">
        <f>MAX(0,(AX137-Constantes!$D$14)*(1-EXP(-Constantes!$D$22)))</f>
        <v>4.2634429586550289E-2</v>
      </c>
      <c r="AZ137" s="116">
        <f>AZ136+(Entradas!$F$23*AW137-BA136)/(800*Entradas!$D$46)</f>
        <v>0</v>
      </c>
      <c r="BA137" s="116">
        <f>8000*Entradas!$D$47*AZ137/Constantes!$F$34</f>
        <v>0</v>
      </c>
      <c r="BB137" s="116">
        <f>AV137*Escenarios!$F$10/Escenarios!$F$9</f>
        <v>0</v>
      </c>
      <c r="BC137" s="116">
        <f>BA137*Escenarios!$F$10/Escenarios!$F$9</f>
        <v>0</v>
      </c>
      <c r="BD137" s="116">
        <f>Observaciones!$I136</f>
        <v>0</v>
      </c>
      <c r="BE137" s="116">
        <f>MAX(0,Constantes!$F$29/((BJ136+BB137+BC137+BD137+Observaciones!$F136)^2)+Entradas!$F$17)</f>
        <v>0.7909111425801707</v>
      </c>
      <c r="BF137" s="145">
        <f>IF(ETo!$D136&gt;0,ETo!$I136*((1-Entradas!$F$21)*ETo!$K136+ETo!$L136),0)</f>
        <v>1.255474177263818</v>
      </c>
      <c r="BG137" s="116">
        <f>MIN(BF137*1,0.8*(BJ136+BB137+BC137+BD137+Observaciones!$F136-BE137-Constantes!$F$28))</f>
        <v>1.255474177263818</v>
      </c>
      <c r="BH137" s="116">
        <f>Observaciones!$J136</f>
        <v>0</v>
      </c>
      <c r="BI137" s="116">
        <f>MAX(0,BJ136+BB137+BC137+BD137+Observaciones!$F136-BE137-BG137-BH137-Constantes!$F$26)</f>
        <v>0</v>
      </c>
      <c r="BJ137" s="116">
        <f>BJ136+BB137+BC137+BD137+Observaciones!$F136-BE137-BG137-BH137-BI137</f>
        <v>66.126221468536457</v>
      </c>
      <c r="BK137" s="116">
        <f>(Escenarios!$F$10*AU137+Escenarios!$F$9*BG137)/(Escenarios!$F$11)</f>
        <v>0.90239245266516666</v>
      </c>
      <c r="BL137" s="116">
        <f>(Escenarios!$F$9*BI137)/(Escenarios!$F$11)</f>
        <v>0</v>
      </c>
      <c r="BM137" s="116">
        <f>(Escenarios!$F$10*AW137+Escenarios!$F$9*BE137)/(Escenarios!$F$11)</f>
        <v>0.15818222851603414</v>
      </c>
      <c r="BN137" s="118">
        <f t="shared" si="19"/>
        <v>193.01884424352488</v>
      </c>
      <c r="BO137" s="118">
        <f>MAX(0,(BN137-Constantes!$D$13)*(1-EXP(-Constantes!$D$23)))</f>
        <v>0.99653769990570129</v>
      </c>
      <c r="BP137" s="118">
        <f>BL137+AY137*Escenarios!$F$10/Escenarios!$F$11+BO137</f>
        <v>1.0306452435749416</v>
      </c>
      <c r="BQ137" s="118">
        <f>0.0526*BL137*Observaciones!$F136^1.218</f>
        <v>0</v>
      </c>
      <c r="BR137" s="118">
        <f>BQ137*Constantes!$F$40</f>
        <v>0</v>
      </c>
      <c r="BS137" s="118">
        <f t="shared" si="20"/>
        <v>0</v>
      </c>
      <c r="BT137" s="15"/>
      <c r="BU137" s="72">
        <v>131</v>
      </c>
      <c r="BV137" s="73">
        <f>0.0526*Observaciones!$F136^2.218</f>
        <v>0</v>
      </c>
      <c r="BW137" s="73">
        <f>IF(Observaciones!$F136&gt;0.05*$CA$7,((Observaciones!$F136-0.05*$CA$7)^2)/(Observaciones!$F136+0.95*$CA$7),0)</f>
        <v>0</v>
      </c>
      <c r="BX137" s="73">
        <f>0.0526*BW137*Observaciones!$F136^1.218</f>
        <v>0</v>
      </c>
      <c r="BY137" s="27"/>
      <c r="BZ137" s="27"/>
      <c r="CA137" s="101"/>
      <c r="CB137" s="36"/>
    </row>
    <row r="138" spans="2:80" s="2" customFormat="1" ht="14.5" x14ac:dyDescent="0.35">
      <c r="B138" s="35"/>
      <c r="C138" s="72">
        <v>132</v>
      </c>
      <c r="D138" s="145">
        <f>ETo!$I137*((1-Constantes!$D$19)*ETo!$K137+ETo!$L137)</f>
        <v>1.3011578977668812</v>
      </c>
      <c r="E138" s="73">
        <f>MIN(D138*Constantes!$D$17,0.8*(H137+Observaciones!$F137-F138-G138-Constantes!$D$14))</f>
        <v>0.81134041486981079</v>
      </c>
      <c r="F138" s="73">
        <f>IF(Observaciones!$F137&gt;0.05*Constantes!$D$18,((Observaciones!$F137-0.05*Constantes!$D$18)^2)/(Observaciones!$F137+0.95*Constantes!$D$18),0)</f>
        <v>0</v>
      </c>
      <c r="G138" s="73">
        <f>MAX(0,H137+Observaciones!$F137-F138-Constantes!$D$13)</f>
        <v>0</v>
      </c>
      <c r="H138" s="73">
        <f>H137+Observaciones!$F137-F138-E138-G138-I137</f>
        <v>28.347404985423054</v>
      </c>
      <c r="I138" s="73">
        <f>MAX(0,(H138-Constantes!$D$14)*(1-EXP(-Constantes!$D$22)))</f>
        <v>2.8875594231420824E-2</v>
      </c>
      <c r="J138" s="73">
        <f t="shared" si="14"/>
        <v>179.77601357265777</v>
      </c>
      <c r="K138" s="73">
        <f>MAX(0,(J138-Constantes!$D$13)*(1-EXP(-Constantes!$D$23)))</f>
        <v>0.90506278662012618</v>
      </c>
      <c r="L138" s="73">
        <f t="shared" si="15"/>
        <v>0.93393838085154701</v>
      </c>
      <c r="M138" s="73">
        <f>0.0526*F138*Observaciones!$F137^1.218</f>
        <v>0</v>
      </c>
      <c r="N138" s="73">
        <f>M138*Constantes!$D$40</f>
        <v>0</v>
      </c>
      <c r="O138" s="73">
        <f t="shared" si="16"/>
        <v>0</v>
      </c>
      <c r="P138" s="15"/>
      <c r="Q138" s="117">
        <v>132</v>
      </c>
      <c r="R138" s="145">
        <f>ETo!$I137*((1-Constantes!$E$19)*ETo!$K137+ETo!$L137)</f>
        <v>1.3027804009674895</v>
      </c>
      <c r="S138" s="118">
        <f>MIN(R138*Constantes!$E$17,0.8*(V137+Observaciones!$F137-T138-U138-Constantes!$D$14))</f>
        <v>0.81710469993679735</v>
      </c>
      <c r="T138" s="118">
        <f>IF(Observaciones!$F137&gt;0.05*Constantes!$E$18,((Observaciones!$F137-0.05*Constantes!$E$18)^2)/(Observaciones!$F137+0.95*Constantes!$E$18),0)</f>
        <v>0</v>
      </c>
      <c r="U138" s="118">
        <f>MAX(0,V137+Observaciones!$F137-T138-Constantes!$D$13)</f>
        <v>0</v>
      </c>
      <c r="V138" s="118">
        <f>V137+Observaciones!$F137-T138-S138-U138-W137</f>
        <v>28.272473806236441</v>
      </c>
      <c r="W138" s="118">
        <f>MAX(0,(V138-Constantes!$D$14)*(1-EXP(-Constantes!$D$22)))</f>
        <v>2.7843994544897666E-2</v>
      </c>
      <c r="X138" s="116">
        <f>X137+(Entradas!$E$23*U138-Y137)/(800*Entradas!$D$46)</f>
        <v>0</v>
      </c>
      <c r="Y138" s="116">
        <f>8000*Entradas!$D$47*X138/Constantes!$E$34</f>
        <v>0</v>
      </c>
      <c r="Z138" s="116">
        <f>T138*Escenarios!$E$10/Escenarios!$E$9</f>
        <v>0</v>
      </c>
      <c r="AA138" s="116">
        <f>Y138*Escenarios!$E$10/Escenarios!$E$9</f>
        <v>0</v>
      </c>
      <c r="AB138" s="116">
        <f>Observaciones!$I137</f>
        <v>0</v>
      </c>
      <c r="AC138" s="116">
        <f>MAX(0,Constantes!$E$29/((AH137+Z138+AA138+AB138+Observaciones!$F137)^2)+Entradas!$E$17)</f>
        <v>2.5290606778523061</v>
      </c>
      <c r="AD138" s="145">
        <f>IF(ETo!$D137&gt;0,ETo!$I137*((1-Entradas!$E$21)*ETo!$K137+ETo!$L137),0)</f>
        <v>1.2378802729431517</v>
      </c>
      <c r="AE138" s="116">
        <f>MIN(AD138*1,0.8*(AH137+Z138+AA138+AB138+Observaciones!$F137-AC138-Constantes!$E$28))</f>
        <v>1.2378802729431517</v>
      </c>
      <c r="AF138" s="116">
        <f>Observaciones!$J137</f>
        <v>0</v>
      </c>
      <c r="AG138" s="116">
        <f>MAX(0,AH137+Z138+AA138+AB138+Observaciones!$F137-AC138-AE138-AF138-Constantes!$E$26)</f>
        <v>0</v>
      </c>
      <c r="AH138" s="116">
        <f>AH137+Z138+AA138+AB138+Observaciones!$F137-AC138-AE138-AF138-AG138</f>
        <v>143.88325112282132</v>
      </c>
      <c r="AI138" s="116">
        <f>(Escenarios!$E$10*S138+Escenarios!$E$9*AE138)/(Escenarios!$E$11)</f>
        <v>0.8591822572374328</v>
      </c>
      <c r="AJ138" s="116">
        <f>(Escenarios!$E$9*AG138)/(Escenarios!$E$11)</f>
        <v>0</v>
      </c>
      <c r="AK138" s="116">
        <f>(Escenarios!$E$10*U138+Escenarios!$E$9*AC138)/(Escenarios!$E$11)</f>
        <v>0.25290606778523061</v>
      </c>
      <c r="AL138" s="118">
        <f t="shared" si="17"/>
        <v>189.62128331743787</v>
      </c>
      <c r="AM138" s="118">
        <f>MAX(0,(AL138-Constantes!$D$13)*(1-EXP(-Constantes!$D$23)))</f>
        <v>0.97306903230580677</v>
      </c>
      <c r="AN138" s="118">
        <f>AJ138+W138*Escenarios!$E$10/Escenarios!$E$11+AM138</f>
        <v>0.99812862739621466</v>
      </c>
      <c r="AO138" s="118">
        <f>0.0526*AJ138*Observaciones!$F137^1.218</f>
        <v>0</v>
      </c>
      <c r="AP138" s="118">
        <f>AO138*Constantes!$E$40</f>
        <v>0</v>
      </c>
      <c r="AQ138" s="118">
        <f t="shared" si="18"/>
        <v>0</v>
      </c>
      <c r="AR138" s="15"/>
      <c r="AS138" s="72">
        <v>132</v>
      </c>
      <c r="AT138" s="145">
        <f>ETo!$I137*((1-Constantes!$F$19)*ETo!$K137+ETo!$L137)</f>
        <v>1.2987241429659682</v>
      </c>
      <c r="AU138" s="118">
        <f>MIN(AT138*Constantes!$F$17,0.8*(AX137+Observaciones!$F137-AV138-AW138-Constantes!$D$14))</f>
        <v>0.80276780164208617</v>
      </c>
      <c r="AV138" s="118">
        <f>IF(Observaciones!$F137&gt;0.05*Constantes!$F$18,((Observaciones!$F137-0.05*Constantes!$F$18)^2)/(Observaciones!$F137+0.95*Constantes!$F$18),0)</f>
        <v>0</v>
      </c>
      <c r="AW138" s="118">
        <f>MAX(0,AX137+Observaciones!$F137-AV138-Constantes!$D$13)</f>
        <v>0</v>
      </c>
      <c r="AX138" s="118">
        <f>AX137+Observaciones!$F137-AV138-AU138-AW138-AY137</f>
        <v>28.501388243413615</v>
      </c>
      <c r="AY138" s="118">
        <f>MAX(0,(AX138-Constantes!$D$14)*(1-EXP(-Constantes!$D$22)))</f>
        <v>3.0995527247252179E-2</v>
      </c>
      <c r="AZ138" s="116">
        <f>AZ137+(Entradas!$F$23*AW138-BA137)/(800*Entradas!$D$46)</f>
        <v>0</v>
      </c>
      <c r="BA138" s="116">
        <f>8000*Entradas!$D$47*AZ138/Constantes!$F$34</f>
        <v>0</v>
      </c>
      <c r="BB138" s="116">
        <f>AV138*Escenarios!$F$10/Escenarios!$F$9</f>
        <v>0</v>
      </c>
      <c r="BC138" s="116">
        <f>BA138*Escenarios!$F$10/Escenarios!$F$9</f>
        <v>0</v>
      </c>
      <c r="BD138" s="116">
        <f>Observaciones!$I137</f>
        <v>0</v>
      </c>
      <c r="BE138" s="116">
        <f>MAX(0,Constantes!$F$29/((BJ137+BB138+BC138+BD138+Observaciones!$F137)^2)+Entradas!$F$17)</f>
        <v>0.65206768967072382</v>
      </c>
      <c r="BF138" s="145">
        <f>IF(ETo!$D137&gt;0,ETo!$I137*((1-Entradas!$F$21)*ETo!$K137+ETo!$L137),0)</f>
        <v>1.2378802729431517</v>
      </c>
      <c r="BG138" s="116">
        <f>MIN(BF138*1,0.8*(BJ137+BB138+BC138+BD138+Observaciones!$F137-BE138-Constantes!$F$28))</f>
        <v>1.2378802729431517</v>
      </c>
      <c r="BH138" s="116">
        <f>Observaciones!$J137</f>
        <v>0</v>
      </c>
      <c r="BI138" s="116">
        <f>MAX(0,BJ137+BB138+BC138+BD138+Observaciones!$F137-BE138-BG138-BH138-Constantes!$F$26)</f>
        <v>0</v>
      </c>
      <c r="BJ138" s="116">
        <f>BJ137+BB138+BC138+BD138+Observaciones!$F137-BE138-BG138-BH138-BI138</f>
        <v>64.236273505922568</v>
      </c>
      <c r="BK138" s="116">
        <f>(Escenarios!$F$10*AU138+Escenarios!$F$9*BG138)/(Escenarios!$F$11)</f>
        <v>0.88979029590229919</v>
      </c>
      <c r="BL138" s="116">
        <f>(Escenarios!$F$9*BI138)/(Escenarios!$F$11)</f>
        <v>0</v>
      </c>
      <c r="BM138" s="116">
        <f>(Escenarios!$F$10*AW138+Escenarios!$F$9*BE138)/(Escenarios!$F$11)</f>
        <v>0.13041353793414476</v>
      </c>
      <c r="BN138" s="118">
        <f t="shared" si="19"/>
        <v>192.15272008155333</v>
      </c>
      <c r="BO138" s="118">
        <f>MAX(0,(BN138-Constantes!$D$13)*(1-EXP(-Constantes!$D$23)))</f>
        <v>0.99055494330478933</v>
      </c>
      <c r="BP138" s="118">
        <f>BL138+AY138*Escenarios!$F$10/Escenarios!$F$11+BO138</f>
        <v>1.0153513651025912</v>
      </c>
      <c r="BQ138" s="118">
        <f>0.0526*BL138*Observaciones!$F137^1.218</f>
        <v>0</v>
      </c>
      <c r="BR138" s="118">
        <f>BQ138*Constantes!$F$40</f>
        <v>0</v>
      </c>
      <c r="BS138" s="118">
        <f t="shared" si="20"/>
        <v>0</v>
      </c>
      <c r="BT138" s="15"/>
      <c r="BU138" s="72">
        <v>132</v>
      </c>
      <c r="BV138" s="73">
        <f>0.0526*Observaciones!$F137^2.218</f>
        <v>0</v>
      </c>
      <c r="BW138" s="73">
        <f>IF(Observaciones!$F137&gt;0.05*$CA$7,((Observaciones!$F137-0.05*$CA$7)^2)/(Observaciones!$F137+0.95*$CA$7),0)</f>
        <v>0</v>
      </c>
      <c r="BX138" s="73">
        <f>0.0526*BW138*Observaciones!$F137^1.218</f>
        <v>0</v>
      </c>
      <c r="BY138" s="27"/>
      <c r="BZ138" s="27"/>
      <c r="CA138" s="101"/>
      <c r="CB138" s="36"/>
    </row>
    <row r="139" spans="2:80" s="2" customFormat="1" ht="14.5" x14ac:dyDescent="0.35">
      <c r="B139" s="35"/>
      <c r="C139" s="72">
        <v>133</v>
      </c>
      <c r="D139" s="145">
        <f>ETo!$I138*((1-Constantes!$D$19)*ETo!$K138+ETo!$L138)</f>
        <v>1.2758108437044853</v>
      </c>
      <c r="E139" s="73">
        <f>MIN(D139*Constantes!$D$17,0.8*(H138+Observaciones!$F138-F139-G139-Constantes!$D$14))</f>
        <v>0.79553519292556663</v>
      </c>
      <c r="F139" s="73">
        <f>IF(Observaciones!$F138&gt;0.05*Constantes!$D$18,((Observaciones!$F138-0.05*Constantes!$D$18)^2)/(Observaciones!$F138+0.95*Constantes!$D$18),0)</f>
        <v>0</v>
      </c>
      <c r="G139" s="73">
        <f>MAX(0,H138+Observaciones!$F138-F139-Constantes!$D$13)</f>
        <v>0</v>
      </c>
      <c r="H139" s="73">
        <f>H138+Observaciones!$F138-F139-E139-G139-I138</f>
        <v>27.522994198266066</v>
      </c>
      <c r="I139" s="73">
        <f>MAX(0,(H139-Constantes!$D$14)*(1-EXP(-Constantes!$D$22)))</f>
        <v>1.7525687305768207E-2</v>
      </c>
      <c r="J139" s="73">
        <f t="shared" si="14"/>
        <v>178.87095078603764</v>
      </c>
      <c r="K139" s="73">
        <f>MAX(0,(J139-Constantes!$D$13)*(1-EXP(-Constantes!$D$23)))</f>
        <v>0.89881106129177857</v>
      </c>
      <c r="L139" s="73">
        <f t="shared" si="15"/>
        <v>0.91633674859754677</v>
      </c>
      <c r="M139" s="73">
        <f>0.0526*F139*Observaciones!$F138^1.218</f>
        <v>0</v>
      </c>
      <c r="N139" s="73">
        <f>M139*Constantes!$D$40</f>
        <v>0</v>
      </c>
      <c r="O139" s="73">
        <f t="shared" si="16"/>
        <v>0</v>
      </c>
      <c r="P139" s="15"/>
      <c r="Q139" s="117">
        <v>133</v>
      </c>
      <c r="R139" s="145">
        <f>ETo!$I138*((1-Constantes!$E$19)*ETo!$K138+ETo!$L138)</f>
        <v>1.2774030661806679</v>
      </c>
      <c r="S139" s="118">
        <f>MIN(R139*Constantes!$E$17,0.8*(V138+Observaciones!$F138-T139-U139-Constantes!$D$14))</f>
        <v>0.80118801934290584</v>
      </c>
      <c r="T139" s="118">
        <f>IF(Observaciones!$F138&gt;0.05*Constantes!$E$18,((Observaciones!$F138-0.05*Constantes!$E$18)^2)/(Observaciones!$F138+0.95*Constantes!$E$18),0)</f>
        <v>0</v>
      </c>
      <c r="U139" s="118">
        <f>MAX(0,V138+Observaciones!$F138-T139-Constantes!$D$13)</f>
        <v>0</v>
      </c>
      <c r="V139" s="118">
        <f>V138+Observaciones!$F138-T139-S139-U139-W138</f>
        <v>27.443441792348636</v>
      </c>
      <c r="W139" s="118">
        <f>MAX(0,(V139-Constantes!$D$14)*(1-EXP(-Constantes!$D$22)))</f>
        <v>1.6430465825238723E-2</v>
      </c>
      <c r="X139" s="116">
        <f>X138+(Entradas!$E$23*U139-Y138)/(800*Entradas!$D$46)</f>
        <v>0</v>
      </c>
      <c r="Y139" s="116">
        <f>8000*Entradas!$D$47*X139/Constantes!$E$34</f>
        <v>0</v>
      </c>
      <c r="Z139" s="116">
        <f>T139*Escenarios!$E$10/Escenarios!$E$9</f>
        <v>0</v>
      </c>
      <c r="AA139" s="116">
        <f>Y139*Escenarios!$E$10/Escenarios!$E$9</f>
        <v>0</v>
      </c>
      <c r="AB139" s="116">
        <f>Observaciones!$I138</f>
        <v>0</v>
      </c>
      <c r="AC139" s="116">
        <f>MAX(0,Constantes!$E$29/((AH138+Z139+AA139+AB139+Observaciones!$F138)^2)+Entradas!$E$17)</f>
        <v>2.5040789965325452</v>
      </c>
      <c r="AD139" s="145">
        <f>IF(ETo!$D138&gt;0,ETo!$I138*((1-Entradas!$E$21)*ETo!$K138+ETo!$L138),0)</f>
        <v>1.2137141671333505</v>
      </c>
      <c r="AE139" s="116">
        <f>MIN(AD139*1,0.8*(AH138+Z139+AA139+AB139+Observaciones!$F138-AC139-Constantes!$E$28))</f>
        <v>1.2137141671333505</v>
      </c>
      <c r="AF139" s="116">
        <f>Observaciones!$J138</f>
        <v>0</v>
      </c>
      <c r="AG139" s="116">
        <f>MAX(0,AH138+Z139+AA139+AB139+Observaciones!$F138-AC139-AE139-AF139-Constantes!$E$26)</f>
        <v>0</v>
      </c>
      <c r="AH139" s="116">
        <f>AH138+Z139+AA139+AB139+Observaciones!$F138-AC139-AE139-AF139-AG139</f>
        <v>140.16545795915542</v>
      </c>
      <c r="AI139" s="116">
        <f>(Escenarios!$E$10*S139+Escenarios!$E$9*AE139)/(Escenarios!$E$11)</f>
        <v>0.84244063412195036</v>
      </c>
      <c r="AJ139" s="116">
        <f>(Escenarios!$E$9*AG139)/(Escenarios!$E$11)</f>
        <v>0</v>
      </c>
      <c r="AK139" s="116">
        <f>(Escenarios!$E$10*U139+Escenarios!$E$9*AC139)/(Escenarios!$E$11)</f>
        <v>0.2504078996532545</v>
      </c>
      <c r="AL139" s="118">
        <f t="shared" si="17"/>
        <v>188.89862218478532</v>
      </c>
      <c r="AM139" s="118">
        <f>MAX(0,(AL139-Constantes!$D$13)*(1-EXP(-Constantes!$D$23)))</f>
        <v>0.96807724723453259</v>
      </c>
      <c r="AN139" s="118">
        <f>AJ139+W139*Escenarios!$E$10/Escenarios!$E$11+AM139</f>
        <v>0.98286466647724746</v>
      </c>
      <c r="AO139" s="118">
        <f>0.0526*AJ139*Observaciones!$F138^1.218</f>
        <v>0</v>
      </c>
      <c r="AP139" s="118">
        <f>AO139*Constantes!$E$40</f>
        <v>0</v>
      </c>
      <c r="AQ139" s="118">
        <f t="shared" si="18"/>
        <v>0</v>
      </c>
      <c r="AR139" s="15"/>
      <c r="AS139" s="72">
        <v>133</v>
      </c>
      <c r="AT139" s="145">
        <f>ETo!$I138*((1-Constantes!$F$19)*ETo!$K138+ETo!$L138)</f>
        <v>1.2734225099902106</v>
      </c>
      <c r="AU139" s="118">
        <f>MIN(AT139*Constantes!$F$17,0.8*(AX138+Observaciones!$F138-AV139-AW139-Constantes!$D$14))</f>
        <v>0.78712834780432372</v>
      </c>
      <c r="AV139" s="118">
        <f>IF(Observaciones!$F138&gt;0.05*Constantes!$F$18,((Observaciones!$F138-0.05*Constantes!$F$18)^2)/(Observaciones!$F138+0.95*Constantes!$F$18),0)</f>
        <v>0</v>
      </c>
      <c r="AW139" s="118">
        <f>MAX(0,AX138+Observaciones!$F138-AV139-Constantes!$D$13)</f>
        <v>0</v>
      </c>
      <c r="AX139" s="118">
        <f>AX138+Observaciones!$F138-AV139-AU139-AW139-AY138</f>
        <v>27.683264368362039</v>
      </c>
      <c r="AY139" s="118">
        <f>MAX(0,(AX139-Constantes!$D$14)*(1-EXP(-Constantes!$D$22)))</f>
        <v>1.973217409837906E-2</v>
      </c>
      <c r="AZ139" s="116">
        <f>AZ138+(Entradas!$F$23*AW139-BA138)/(800*Entradas!$D$46)</f>
        <v>0</v>
      </c>
      <c r="BA139" s="116">
        <f>8000*Entradas!$D$47*AZ139/Constantes!$F$34</f>
        <v>0</v>
      </c>
      <c r="BB139" s="116">
        <f>AV139*Escenarios!$F$10/Escenarios!$F$9</f>
        <v>0</v>
      </c>
      <c r="BC139" s="116">
        <f>BA139*Escenarios!$F$10/Escenarios!$F$9</f>
        <v>0</v>
      </c>
      <c r="BD139" s="116">
        <f>Observaciones!$I138</f>
        <v>0</v>
      </c>
      <c r="BE139" s="116">
        <f>MAX(0,Constantes!$F$29/((BJ138+BB139+BC139+BD139+Observaciones!$F138)^2)+Entradas!$F$17)</f>
        <v>0.51187434230801587</v>
      </c>
      <c r="BF139" s="145">
        <f>IF(ETo!$D138&gt;0,ETo!$I138*((1-Entradas!$F$21)*ETo!$K138+ETo!$L138),0)</f>
        <v>1.2137141671333505</v>
      </c>
      <c r="BG139" s="116">
        <f>MIN(BF139*1,0.8*(BJ138+BB139+BC139+BD139+Observaciones!$F138-BE139-Constantes!$F$28))</f>
        <v>1.2137141671333505</v>
      </c>
      <c r="BH139" s="116">
        <f>Observaciones!$J138</f>
        <v>0</v>
      </c>
      <c r="BI139" s="116">
        <f>MAX(0,BJ138+BB139+BC139+BD139+Observaciones!$F138-BE139-BG139-BH139-Constantes!$F$26)</f>
        <v>0</v>
      </c>
      <c r="BJ139" s="116">
        <f>BJ138+BB139+BC139+BD139+Observaciones!$F138-BE139-BG139-BH139-BI139</f>
        <v>62.510684996481196</v>
      </c>
      <c r="BK139" s="116">
        <f>(Escenarios!$F$10*AU139+Escenarios!$F$9*BG139)/(Escenarios!$F$11)</f>
        <v>0.87244551167012896</v>
      </c>
      <c r="BL139" s="116">
        <f>(Escenarios!$F$9*BI139)/(Escenarios!$F$11)</f>
        <v>0</v>
      </c>
      <c r="BM139" s="116">
        <f>(Escenarios!$F$10*AW139+Escenarios!$F$9*BE139)/(Escenarios!$F$11)</f>
        <v>0.10237486846160318</v>
      </c>
      <c r="BN139" s="118">
        <f t="shared" si="19"/>
        <v>191.26454000671012</v>
      </c>
      <c r="BO139" s="118">
        <f>MAX(0,(BN139-Constantes!$D$13)*(1-EXP(-Constantes!$D$23)))</f>
        <v>0.98441983538507605</v>
      </c>
      <c r="BP139" s="118">
        <f>BL139+AY139*Escenarios!$F$10/Escenarios!$F$11+BO139</f>
        <v>1.0002055746637792</v>
      </c>
      <c r="BQ139" s="118">
        <f>0.0526*BL139*Observaciones!$F138^1.218</f>
        <v>0</v>
      </c>
      <c r="BR139" s="118">
        <f>BQ139*Constantes!$F$40</f>
        <v>0</v>
      </c>
      <c r="BS139" s="118">
        <f t="shared" si="20"/>
        <v>0</v>
      </c>
      <c r="BT139" s="15"/>
      <c r="BU139" s="72">
        <v>133</v>
      </c>
      <c r="BV139" s="73">
        <f>0.0526*Observaciones!$F138^2.218</f>
        <v>0</v>
      </c>
      <c r="BW139" s="73">
        <f>IF(Observaciones!$F138&gt;0.05*$CA$7,((Observaciones!$F138-0.05*$CA$7)^2)/(Observaciones!$F138+0.95*$CA$7),0)</f>
        <v>0</v>
      </c>
      <c r="BX139" s="73">
        <f>0.0526*BW139*Observaciones!$F138^1.218</f>
        <v>0</v>
      </c>
      <c r="BY139" s="27"/>
      <c r="BZ139" s="27"/>
      <c r="CA139" s="101"/>
      <c r="CB139" s="36"/>
    </row>
    <row r="140" spans="2:80" s="2" customFormat="1" ht="14.5" x14ac:dyDescent="0.35">
      <c r="B140" s="35"/>
      <c r="C140" s="72">
        <v>134</v>
      </c>
      <c r="D140" s="145">
        <f>ETo!$I139*((1-Constantes!$D$19)*ETo!$K139+ETo!$L139)</f>
        <v>0</v>
      </c>
      <c r="E140" s="73">
        <f>MIN(D140*Constantes!$D$17,0.8*(H139+Observaciones!$F139-F140-G140-Constantes!$D$14))</f>
        <v>0</v>
      </c>
      <c r="F140" s="73">
        <f>IF(Observaciones!$F139&gt;0.05*Constantes!$D$18,((Observaciones!$F139-0.05*Constantes!$D$18)^2)/(Observaciones!$F139+0.95*Constantes!$D$18),0)</f>
        <v>0</v>
      </c>
      <c r="G140" s="73">
        <f>MAX(0,H139+Observaciones!$F139-F140-Constantes!$D$13)</f>
        <v>0</v>
      </c>
      <c r="H140" s="73">
        <f>H139+Observaciones!$F139-F140-E140-G140-I139</f>
        <v>27.505468510960299</v>
      </c>
      <c r="I140" s="73">
        <f>MAX(0,(H140-Constantes!$D$14)*(1-EXP(-Constantes!$D$22)))</f>
        <v>1.7284405989672732E-2</v>
      </c>
      <c r="J140" s="73">
        <f t="shared" si="14"/>
        <v>177.97213972474586</v>
      </c>
      <c r="K140" s="73">
        <f>MAX(0,(J140-Constantes!$D$13)*(1-EXP(-Constantes!$D$23)))</f>
        <v>0.89260251978466298</v>
      </c>
      <c r="L140" s="73">
        <f t="shared" si="15"/>
        <v>0.90988692577433572</v>
      </c>
      <c r="M140" s="73">
        <f>0.0526*F140*Observaciones!$F139^1.218</f>
        <v>0</v>
      </c>
      <c r="N140" s="73">
        <f>M140*Constantes!$D$40</f>
        <v>0</v>
      </c>
      <c r="O140" s="73">
        <f t="shared" si="16"/>
        <v>0</v>
      </c>
      <c r="P140" s="15"/>
      <c r="Q140" s="117">
        <v>134</v>
      </c>
      <c r="R140" s="145">
        <f>ETo!$I139*((1-Constantes!$E$19)*ETo!$K139+ETo!$L139)</f>
        <v>0</v>
      </c>
      <c r="S140" s="118">
        <f>MIN(R140*Constantes!$E$17,0.8*(V139+Observaciones!$F139-T140-U140-Constantes!$D$14))</f>
        <v>0</v>
      </c>
      <c r="T140" s="118">
        <f>IF(Observaciones!$F139&gt;0.05*Constantes!$E$18,((Observaciones!$F139-0.05*Constantes!$E$18)^2)/(Observaciones!$F139+0.95*Constantes!$E$18),0)</f>
        <v>0</v>
      </c>
      <c r="U140" s="118">
        <f>MAX(0,V139+Observaciones!$F139-T140-Constantes!$D$13)</f>
        <v>0</v>
      </c>
      <c r="V140" s="118">
        <f>V139+Observaciones!$F139-T140-S140-U140-W139</f>
        <v>27.427011326523399</v>
      </c>
      <c r="W140" s="118">
        <f>MAX(0,(V140-Constantes!$D$14)*(1-EXP(-Constantes!$D$22)))</f>
        <v>1.6204262746910912E-2</v>
      </c>
      <c r="X140" s="116">
        <f>X139+(Entradas!$E$23*U140-Y139)/(800*Entradas!$D$46)</f>
        <v>0</v>
      </c>
      <c r="Y140" s="116">
        <f>8000*Entradas!$D$47*X140/Constantes!$E$34</f>
        <v>0</v>
      </c>
      <c r="Z140" s="116">
        <f>T140*Escenarios!$E$10/Escenarios!$E$9</f>
        <v>0</v>
      </c>
      <c r="AA140" s="116">
        <f>Y140*Escenarios!$E$10/Escenarios!$E$9</f>
        <v>0</v>
      </c>
      <c r="AB140" s="116">
        <f>Observaciones!$I139</f>
        <v>0</v>
      </c>
      <c r="AC140" s="116">
        <f>MAX(0,Constantes!$E$29/((AH139+Z140+AA140+AB140+Observaciones!$F139)^2)+Entradas!$E$17)</f>
        <v>2.4774221638623146</v>
      </c>
      <c r="AD140" s="145">
        <f>IF(ETo!$D139&gt;0,ETo!$I139*((1-Entradas!$E$21)*ETo!$K139+ETo!$L139),0)</f>
        <v>0</v>
      </c>
      <c r="AE140" s="116">
        <f>MIN(AD140*1,0.8*(AH139+Z140+AA140+AB140+Observaciones!$F139-AC140-Constantes!$E$28))</f>
        <v>0</v>
      </c>
      <c r="AF140" s="116">
        <f>Observaciones!$J139</f>
        <v>0</v>
      </c>
      <c r="AG140" s="116">
        <f>MAX(0,AH139+Z140+AA140+AB140+Observaciones!$F139-AC140-AE140-AF140-Constantes!$E$26)</f>
        <v>0</v>
      </c>
      <c r="AH140" s="116">
        <f>AH139+Z140+AA140+AB140+Observaciones!$F139-AC140-AE140-AF140-AG140</f>
        <v>137.6880357952931</v>
      </c>
      <c r="AI140" s="116">
        <f>(Escenarios!$E$10*S140+Escenarios!$E$9*AE140)/(Escenarios!$E$11)</f>
        <v>0</v>
      </c>
      <c r="AJ140" s="116">
        <f>(Escenarios!$E$9*AG140)/(Escenarios!$E$11)</f>
        <v>0</v>
      </c>
      <c r="AK140" s="116">
        <f>(Escenarios!$E$10*U140+Escenarios!$E$9*AC140)/(Escenarios!$E$11)</f>
        <v>0.24774221638623145</v>
      </c>
      <c r="AL140" s="118">
        <f t="shared" si="17"/>
        <v>188.17828715393702</v>
      </c>
      <c r="AM140" s="118">
        <f>MAX(0,(AL140-Constantes!$D$13)*(1-EXP(-Constantes!$D$23)))</f>
        <v>0.96310152972208496</v>
      </c>
      <c r="AN140" s="118">
        <f>AJ140+W140*Escenarios!$E$10/Escenarios!$E$11+AM140</f>
        <v>0.97768536619430479</v>
      </c>
      <c r="AO140" s="118">
        <f>0.0526*AJ140*Observaciones!$F139^1.218</f>
        <v>0</v>
      </c>
      <c r="AP140" s="118">
        <f>AO140*Constantes!$E$40</f>
        <v>0</v>
      </c>
      <c r="AQ140" s="118">
        <f t="shared" si="18"/>
        <v>0</v>
      </c>
      <c r="AR140" s="15"/>
      <c r="AS140" s="72">
        <v>134</v>
      </c>
      <c r="AT140" s="145">
        <f>ETo!$I139*((1-Constantes!$F$19)*ETo!$K139+ETo!$L139)</f>
        <v>0</v>
      </c>
      <c r="AU140" s="118">
        <f>MIN(AT140*Constantes!$F$17,0.8*(AX139+Observaciones!$F139-AV140-AW140-Constantes!$D$14))</f>
        <v>0</v>
      </c>
      <c r="AV140" s="118">
        <f>IF(Observaciones!$F139&gt;0.05*Constantes!$F$18,((Observaciones!$F139-0.05*Constantes!$F$18)^2)/(Observaciones!$F139+0.95*Constantes!$F$18),0)</f>
        <v>0</v>
      </c>
      <c r="AW140" s="118">
        <f>MAX(0,AX139+Observaciones!$F139-AV140-Constantes!$D$13)</f>
        <v>0</v>
      </c>
      <c r="AX140" s="118">
        <f>AX139+Observaciones!$F139-AV140-AU140-AW140-AY139</f>
        <v>27.663532194263659</v>
      </c>
      <c r="AY140" s="118">
        <f>MAX(0,(AX140-Constantes!$D$14)*(1-EXP(-Constantes!$D$22)))</f>
        <v>1.9460515426578184E-2</v>
      </c>
      <c r="AZ140" s="116">
        <f>AZ139+(Entradas!$F$23*AW140-BA139)/(800*Entradas!$D$46)</f>
        <v>0</v>
      </c>
      <c r="BA140" s="116">
        <f>8000*Entradas!$D$47*AZ140/Constantes!$F$34</f>
        <v>0</v>
      </c>
      <c r="BB140" s="116">
        <f>AV140*Escenarios!$F$10/Escenarios!$F$9</f>
        <v>0</v>
      </c>
      <c r="BC140" s="116">
        <f>BA140*Escenarios!$F$10/Escenarios!$F$9</f>
        <v>0</v>
      </c>
      <c r="BD140" s="116">
        <f>Observaciones!$I139</f>
        <v>0</v>
      </c>
      <c r="BE140" s="116">
        <f>MAX(0,Constantes!$F$29/((BJ139+BB140+BC140+BD140+Observaciones!$F139)^2)+Entradas!$F$17)</f>
        <v>0.37261043353622592</v>
      </c>
      <c r="BF140" s="145">
        <f>IF(ETo!$D139&gt;0,ETo!$I139*((1-Entradas!$F$21)*ETo!$K139+ETo!$L139),0)</f>
        <v>0</v>
      </c>
      <c r="BG140" s="116">
        <f>MIN(BF140*1,0.8*(BJ139+BB140+BC140+BD140+Observaciones!$F139-BE140-Constantes!$F$28))</f>
        <v>0</v>
      </c>
      <c r="BH140" s="116">
        <f>Observaciones!$J139</f>
        <v>0</v>
      </c>
      <c r="BI140" s="116">
        <f>MAX(0,BJ139+BB140+BC140+BD140+Observaciones!$F139-BE140-BG140-BH140-Constantes!$F$26)</f>
        <v>0</v>
      </c>
      <c r="BJ140" s="116">
        <f>BJ139+BB140+BC140+BD140+Observaciones!$F139-BE140-BG140-BH140-BI140</f>
        <v>62.138074562944972</v>
      </c>
      <c r="BK140" s="116">
        <f>(Escenarios!$F$10*AU140+Escenarios!$F$9*BG140)/(Escenarios!$F$11)</f>
        <v>0</v>
      </c>
      <c r="BL140" s="116">
        <f>(Escenarios!$F$9*BI140)/(Escenarios!$F$11)</f>
        <v>0</v>
      </c>
      <c r="BM140" s="116">
        <f>(Escenarios!$F$10*AW140+Escenarios!$F$9*BE140)/(Escenarios!$F$11)</f>
        <v>7.452208670724518E-2</v>
      </c>
      <c r="BN140" s="118">
        <f t="shared" si="19"/>
        <v>190.3546422580323</v>
      </c>
      <c r="BO140" s="118">
        <f>MAX(0,(BN140-Constantes!$D$13)*(1-EXP(-Constantes!$D$23)))</f>
        <v>0.97813471253425333</v>
      </c>
      <c r="BP140" s="118">
        <f>BL140+AY140*Escenarios!$F$10/Escenarios!$F$11+BO140</f>
        <v>0.99370312487551582</v>
      </c>
      <c r="BQ140" s="118">
        <f>0.0526*BL140*Observaciones!$F139^1.218</f>
        <v>0</v>
      </c>
      <c r="BR140" s="118">
        <f>BQ140*Constantes!$F$40</f>
        <v>0</v>
      </c>
      <c r="BS140" s="118">
        <f t="shared" si="20"/>
        <v>0</v>
      </c>
      <c r="BT140" s="15"/>
      <c r="BU140" s="72">
        <v>134</v>
      </c>
      <c r="BV140" s="73">
        <f>0.0526*Observaciones!$F139^2.218</f>
        <v>0</v>
      </c>
      <c r="BW140" s="73">
        <f>IF(Observaciones!$F139&gt;0.05*$CA$7,((Observaciones!$F139-0.05*$CA$7)^2)/(Observaciones!$F139+0.95*$CA$7),0)</f>
        <v>0</v>
      </c>
      <c r="BX140" s="73">
        <f>0.0526*BW140*Observaciones!$F139^1.218</f>
        <v>0</v>
      </c>
      <c r="BY140" s="27"/>
      <c r="BZ140" s="27"/>
      <c r="CA140" s="101"/>
      <c r="CB140" s="36"/>
    </row>
    <row r="141" spans="2:80" s="2" customFormat="1" ht="14.5" x14ac:dyDescent="0.35">
      <c r="B141" s="35"/>
      <c r="C141" s="72">
        <v>135</v>
      </c>
      <c r="D141" s="145">
        <f>ETo!$I140*((1-Constantes!$D$19)*ETo!$K140+ETo!$L140)</f>
        <v>1.2191626957622281</v>
      </c>
      <c r="E141" s="73">
        <f>MIN(D141*Constantes!$D$17,0.8*(H140+Observaciones!$F140-F141-G141-Constantes!$D$14))</f>
        <v>0.76021209191533712</v>
      </c>
      <c r="F141" s="73">
        <f>IF(Observaciones!$F140&gt;0.05*Constantes!$D$18,((Observaciones!$F140-0.05*Constantes!$D$18)^2)/(Observaciones!$F140+0.95*Constantes!$D$18),0)</f>
        <v>0</v>
      </c>
      <c r="G141" s="73">
        <f>MAX(0,H140+Observaciones!$F140-F141-Constantes!$D$13)</f>
        <v>0</v>
      </c>
      <c r="H141" s="73">
        <f>H140+Observaciones!$F140-F141-E141-G141-I140</f>
        <v>26.727972013055286</v>
      </c>
      <c r="I141" s="73">
        <f>MAX(0,(H141-Constantes!$D$14)*(1-EXP(-Constantes!$D$22)))</f>
        <v>6.5803819476360961E-3</v>
      </c>
      <c r="J141" s="73">
        <f t="shared" si="14"/>
        <v>177.07953720496118</v>
      </c>
      <c r="K141" s="73">
        <f>MAX(0,(J141-Constantes!$D$13)*(1-EXP(-Constantes!$D$23)))</f>
        <v>0.88643686380633713</v>
      </c>
      <c r="L141" s="73">
        <f t="shared" si="15"/>
        <v>0.89301724575397323</v>
      </c>
      <c r="M141" s="73">
        <f>0.0526*F141*Observaciones!$F140^1.218</f>
        <v>0</v>
      </c>
      <c r="N141" s="73">
        <f>M141*Constantes!$D$40</f>
        <v>0</v>
      </c>
      <c r="O141" s="73">
        <f t="shared" si="16"/>
        <v>0</v>
      </c>
      <c r="P141" s="15"/>
      <c r="Q141" s="117">
        <v>135</v>
      </c>
      <c r="R141" s="145">
        <f>ETo!$I140*((1-Constantes!$E$19)*ETo!$K140+ETo!$L140)</f>
        <v>1.2206850291670199</v>
      </c>
      <c r="S141" s="118">
        <f>MIN(R141*Constantes!$E$17,0.8*(V140+Observaciones!$F140-T141-U141-Constantes!$D$14))</f>
        <v>0.76561443028628207</v>
      </c>
      <c r="T141" s="118">
        <f>IF(Observaciones!$F140&gt;0.05*Constantes!$E$18,((Observaciones!$F140-0.05*Constantes!$E$18)^2)/(Observaciones!$F140+0.95*Constantes!$E$18),0)</f>
        <v>0</v>
      </c>
      <c r="U141" s="118">
        <f>MAX(0,V140+Observaciones!$F140-T141-Constantes!$D$13)</f>
        <v>0</v>
      </c>
      <c r="V141" s="118">
        <f>V140+Observaciones!$F140-T141-S141-U141-W140</f>
        <v>26.645192633490208</v>
      </c>
      <c r="W141" s="118">
        <f>MAX(0,(V141-Constantes!$D$14)*(1-EXP(-Constantes!$D$22)))</f>
        <v>5.440733767307279E-3</v>
      </c>
      <c r="X141" s="116">
        <f>X140+(Entradas!$E$23*U141-Y140)/(800*Entradas!$D$46)</f>
        <v>0</v>
      </c>
      <c r="Y141" s="116">
        <f>8000*Entradas!$D$47*X141/Constantes!$E$34</f>
        <v>0</v>
      </c>
      <c r="Z141" s="116">
        <f>T141*Escenarios!$E$10/Escenarios!$E$9</f>
        <v>0</v>
      </c>
      <c r="AA141" s="116">
        <f>Y141*Escenarios!$E$10/Escenarios!$E$9</f>
        <v>0</v>
      </c>
      <c r="AB141" s="116">
        <f>Observaciones!$I140</f>
        <v>0</v>
      </c>
      <c r="AC141" s="116">
        <f>MAX(0,Constantes!$E$29/((AH140+Z141+AA141+AB141+Observaciones!$F140)^2)+Entradas!$E$17)</f>
        <v>2.4584474839740125</v>
      </c>
      <c r="AD141" s="145">
        <f>IF(ETo!$D140&gt;0,ETo!$I140*((1-Entradas!$E$21)*ETo!$K140+ETo!$L140),0)</f>
        <v>1.1597916929753425</v>
      </c>
      <c r="AE141" s="116">
        <f>MIN(AD141*1,0.8*(AH140+Z141+AA141+AB141+Observaciones!$F140-AC141-Constantes!$E$28))</f>
        <v>1.1597916929753425</v>
      </c>
      <c r="AF141" s="116">
        <f>Observaciones!$J140</f>
        <v>0</v>
      </c>
      <c r="AG141" s="116">
        <f>MAX(0,AH140+Z141+AA141+AB141+Observaciones!$F140-AC141-AE141-AF141-Constantes!$E$26)</f>
        <v>0</v>
      </c>
      <c r="AH141" s="116">
        <f>AH140+Z141+AA141+AB141+Observaciones!$F140-AC141-AE141-AF141-AG141</f>
        <v>134.06979661834376</v>
      </c>
      <c r="AI141" s="116">
        <f>(Escenarios!$E$10*S141+Escenarios!$E$9*AE141)/(Escenarios!$E$11)</f>
        <v>0.80503215655518812</v>
      </c>
      <c r="AJ141" s="116">
        <f>(Escenarios!$E$9*AG141)/(Escenarios!$E$11)</f>
        <v>0</v>
      </c>
      <c r="AK141" s="116">
        <f>(Escenarios!$E$10*U141+Escenarios!$E$9*AC141)/(Escenarios!$E$11)</f>
        <v>0.24584474839740125</v>
      </c>
      <c r="AL141" s="118">
        <f t="shared" si="17"/>
        <v>187.46103037261233</v>
      </c>
      <c r="AM141" s="118">
        <f>MAX(0,(AL141-Constantes!$D$13)*(1-EXP(-Constantes!$D$23)))</f>
        <v>0.95814707523226772</v>
      </c>
      <c r="AN141" s="118">
        <f>AJ141+W141*Escenarios!$E$10/Escenarios!$E$11+AM141</f>
        <v>0.96304373562284429</v>
      </c>
      <c r="AO141" s="118">
        <f>0.0526*AJ141*Observaciones!$F140^1.218</f>
        <v>0</v>
      </c>
      <c r="AP141" s="118">
        <f>AO141*Constantes!$E$40</f>
        <v>0</v>
      </c>
      <c r="AQ141" s="118">
        <f t="shared" si="18"/>
        <v>0</v>
      </c>
      <c r="AR141" s="15"/>
      <c r="AS141" s="72">
        <v>135</v>
      </c>
      <c r="AT141" s="145">
        <f>ETo!$I140*((1-Constantes!$F$19)*ETo!$K140+ETo!$L140)</f>
        <v>1.2168791956550398</v>
      </c>
      <c r="AU141" s="118">
        <f>MIN(AT141*Constantes!$F$17,0.8*(AX140+Observaciones!$F140-AV141-AW141-Constantes!$D$14))</f>
        <v>0.75217777543509046</v>
      </c>
      <c r="AV141" s="118">
        <f>IF(Observaciones!$F140&gt;0.05*Constantes!$F$18,((Observaciones!$F140-0.05*Constantes!$F$18)^2)/(Observaciones!$F140+0.95*Constantes!$F$18),0)</f>
        <v>0</v>
      </c>
      <c r="AW141" s="118">
        <f>MAX(0,AX140+Observaciones!$F140-AV141-Constantes!$D$13)</f>
        <v>0</v>
      </c>
      <c r="AX141" s="118">
        <f>AX140+Observaciones!$F140-AV141-AU141-AW141-AY140</f>
        <v>26.891893903401993</v>
      </c>
      <c r="AY141" s="118">
        <f>MAX(0,(AX141-Constantes!$D$14)*(1-EXP(-Constantes!$D$22)))</f>
        <v>8.8371430520463781E-3</v>
      </c>
      <c r="AZ141" s="116">
        <f>AZ140+(Entradas!$F$23*AW141-BA140)/(800*Entradas!$D$46)</f>
        <v>0</v>
      </c>
      <c r="BA141" s="116">
        <f>8000*Entradas!$D$47*AZ141/Constantes!$F$34</f>
        <v>0</v>
      </c>
      <c r="BB141" s="116">
        <f>AV141*Escenarios!$F$10/Escenarios!$F$9</f>
        <v>0</v>
      </c>
      <c r="BC141" s="116">
        <f>BA141*Escenarios!$F$10/Escenarios!$F$9</f>
        <v>0</v>
      </c>
      <c r="BD141" s="116">
        <f>Observaciones!$I140</f>
        <v>0</v>
      </c>
      <c r="BE141" s="116">
        <f>MAX(0,Constantes!$F$29/((BJ140+BB141+BC141+BD141+Observaciones!$F140)^2)+Entradas!$F$17)</f>
        <v>0.34100571989762729</v>
      </c>
      <c r="BF141" s="145">
        <f>IF(ETo!$D140&gt;0,ETo!$I140*((1-Entradas!$F$21)*ETo!$K140+ETo!$L140),0)</f>
        <v>1.1597916929753425</v>
      </c>
      <c r="BG141" s="116">
        <f>MIN(BF141*1,0.8*(BJ140+BB141+BC141+BD141+Observaciones!$F140-BE141-Constantes!$F$28))</f>
        <v>1.1597916929753425</v>
      </c>
      <c r="BH141" s="116">
        <f>Observaciones!$J140</f>
        <v>0</v>
      </c>
      <c r="BI141" s="116">
        <f>MAX(0,BJ140+BB141+BC141+BD141+Observaciones!$F140-BE141-BG141-BH141-Constantes!$F$26)</f>
        <v>0</v>
      </c>
      <c r="BJ141" s="116">
        <f>BJ140+BB141+BC141+BD141+Observaciones!$F140-BE141-BG141-BH141-BI141</f>
        <v>60.637277150072002</v>
      </c>
      <c r="BK141" s="116">
        <f>(Escenarios!$F$10*AU141+Escenarios!$F$9*BG141)/(Escenarios!$F$11)</f>
        <v>0.83370055894314077</v>
      </c>
      <c r="BL141" s="116">
        <f>(Escenarios!$F$9*BI141)/(Escenarios!$F$11)</f>
        <v>0</v>
      </c>
      <c r="BM141" s="116">
        <f>(Escenarios!$F$10*AW141+Escenarios!$F$9*BE141)/(Escenarios!$F$11)</f>
        <v>6.8201143979525453E-2</v>
      </c>
      <c r="BN141" s="118">
        <f t="shared" si="19"/>
        <v>189.44470868947758</v>
      </c>
      <c r="BO141" s="118">
        <f>MAX(0,(BN141-Constantes!$D$13)*(1-EXP(-Constantes!$D$23)))</f>
        <v>0.97184934225746744</v>
      </c>
      <c r="BP141" s="118">
        <f>BL141+AY141*Escenarios!$F$10/Escenarios!$F$11+BO141</f>
        <v>0.97891905669910451</v>
      </c>
      <c r="BQ141" s="118">
        <f>0.0526*BL141*Observaciones!$F140^1.218</f>
        <v>0</v>
      </c>
      <c r="BR141" s="118">
        <f>BQ141*Constantes!$F$40</f>
        <v>0</v>
      </c>
      <c r="BS141" s="118">
        <f t="shared" si="20"/>
        <v>0</v>
      </c>
      <c r="BT141" s="15"/>
      <c r="BU141" s="72">
        <v>135</v>
      </c>
      <c r="BV141" s="73">
        <f>0.0526*Observaciones!$F140^2.218</f>
        <v>0</v>
      </c>
      <c r="BW141" s="73">
        <f>IF(Observaciones!$F140&gt;0.05*$CA$7,((Observaciones!$F140-0.05*$CA$7)^2)/(Observaciones!$F140+0.95*$CA$7),0)</f>
        <v>0</v>
      </c>
      <c r="BX141" s="73">
        <f>0.0526*BW141*Observaciones!$F140^1.218</f>
        <v>0</v>
      </c>
      <c r="BY141" s="27"/>
      <c r="BZ141" s="27"/>
      <c r="CA141" s="101"/>
      <c r="CB141" s="36"/>
    </row>
    <row r="142" spans="2:80" s="2" customFormat="1" ht="14.5" x14ac:dyDescent="0.35">
      <c r="B142" s="35"/>
      <c r="C142" s="72">
        <v>136</v>
      </c>
      <c r="D142" s="145">
        <f>ETo!$I141*((1-Constantes!$D$19)*ETo!$K141+ETo!$L141)</f>
        <v>1.2125191725125177</v>
      </c>
      <c r="E142" s="73">
        <f>MIN(D142*Constantes!$D$17,0.8*(H141+Observaciones!$F141-F142-G142-Constantes!$D$14))</f>
        <v>0.38237761044422885</v>
      </c>
      <c r="F142" s="73">
        <f>IF(Observaciones!$F141&gt;0.05*Constantes!$D$18,((Observaciones!$F141-0.05*Constantes!$D$18)^2)/(Observaciones!$F141+0.95*Constantes!$D$18),0)</f>
        <v>0</v>
      </c>
      <c r="G142" s="73">
        <f>MAX(0,H141+Observaciones!$F141-F142-Constantes!$D$13)</f>
        <v>0</v>
      </c>
      <c r="H142" s="73">
        <f>H141+Observaciones!$F141-F142-E142-G142-I141</f>
        <v>26.33901402066342</v>
      </c>
      <c r="I142" s="73">
        <f>MAX(0,(H142-Constantes!$D$14)*(1-EXP(-Constantes!$D$22)))</f>
        <v>1.2254823267075334E-3</v>
      </c>
      <c r="J142" s="73">
        <f t="shared" si="14"/>
        <v>176.19310034115486</v>
      </c>
      <c r="K142" s="73">
        <f>MAX(0,(J142-Constantes!$D$13)*(1-EXP(-Constantes!$D$23)))</f>
        <v>0.88031379712481539</v>
      </c>
      <c r="L142" s="73">
        <f t="shared" si="15"/>
        <v>0.88153927945152288</v>
      </c>
      <c r="M142" s="73">
        <f>0.0526*F142*Observaciones!$F141^1.218</f>
        <v>0</v>
      </c>
      <c r="N142" s="73">
        <f>M142*Constantes!$D$40</f>
        <v>0</v>
      </c>
      <c r="O142" s="73">
        <f t="shared" si="16"/>
        <v>0</v>
      </c>
      <c r="P142" s="15"/>
      <c r="Q142" s="117">
        <v>136</v>
      </c>
      <c r="R142" s="145">
        <f>ETo!$I141*((1-Constantes!$E$19)*ETo!$K141+ETo!$L141)</f>
        <v>1.2140361439130725</v>
      </c>
      <c r="S142" s="118">
        <f>MIN(R142*Constantes!$E$17,0.8*(V141+Observaciones!$F141-T142-U142-Constantes!$D$14))</f>
        <v>0.3161541067921661</v>
      </c>
      <c r="T142" s="118">
        <f>IF(Observaciones!$F141&gt;0.05*Constantes!$E$18,((Observaciones!$F141-0.05*Constantes!$E$18)^2)/(Observaciones!$F141+0.95*Constantes!$E$18),0)</f>
        <v>0</v>
      </c>
      <c r="U142" s="118">
        <f>MAX(0,V141+Observaciones!$F141-T142-Constantes!$D$13)</f>
        <v>0</v>
      </c>
      <c r="V142" s="118">
        <f>V141+Observaciones!$F141-T142-S142-U142-W141</f>
        <v>26.323597792930734</v>
      </c>
      <c r="W142" s="118">
        <f>MAX(0,(V142-Constantes!$D$14)*(1-EXP(-Constantes!$D$22)))</f>
        <v>1.0132425639139723E-3</v>
      </c>
      <c r="X142" s="116">
        <f>X141+(Entradas!$E$23*U142-Y141)/(800*Entradas!$D$46)</f>
        <v>0</v>
      </c>
      <c r="Y142" s="116">
        <f>8000*Entradas!$D$47*X142/Constantes!$E$34</f>
        <v>0</v>
      </c>
      <c r="Z142" s="116">
        <f>T142*Escenarios!$E$10/Escenarios!$E$9</f>
        <v>0</v>
      </c>
      <c r="AA142" s="116">
        <f>Y142*Escenarios!$E$10/Escenarios!$E$9</f>
        <v>0</v>
      </c>
      <c r="AB142" s="116">
        <f>Observaciones!$I141</f>
        <v>0</v>
      </c>
      <c r="AC142" s="116">
        <f>MAX(0,Constantes!$E$29/((AH141+Z142+AA142+AB142+Observaciones!$F141)^2)+Entradas!$E$17)</f>
        <v>2.4288225072138596</v>
      </c>
      <c r="AD142" s="145">
        <f>IF(ETo!$D141&gt;0,ETo!$I141*((1-Entradas!$E$21)*ETo!$K141+ETo!$L141),0)</f>
        <v>1.1533572878908771</v>
      </c>
      <c r="AE142" s="116">
        <f>MIN(AD142*1,0.8*(AH141+Z142+AA142+AB142+Observaciones!$F141-AC142-Constantes!$E$28))</f>
        <v>1.1533572878908771</v>
      </c>
      <c r="AF142" s="116">
        <f>Observaciones!$J141</f>
        <v>0</v>
      </c>
      <c r="AG142" s="116">
        <f>MAX(0,AH141+Z142+AA142+AB142+Observaciones!$F141-AC142-AE142-AF142-Constantes!$E$26)</f>
        <v>0</v>
      </c>
      <c r="AH142" s="116">
        <f>AH141+Z142+AA142+AB142+Observaciones!$F141-AC142-AE142-AF142-AG142</f>
        <v>130.48761682323902</v>
      </c>
      <c r="AI142" s="116">
        <f>(Escenarios!$E$10*S142+Escenarios!$E$9*AE142)/(Escenarios!$E$11)</f>
        <v>0.39987442490203717</v>
      </c>
      <c r="AJ142" s="116">
        <f>(Escenarios!$E$9*AG142)/(Escenarios!$E$11)</f>
        <v>0</v>
      </c>
      <c r="AK142" s="116">
        <f>(Escenarios!$E$10*U142+Escenarios!$E$9*AC142)/(Escenarios!$E$11)</f>
        <v>0.24288225072138594</v>
      </c>
      <c r="AL142" s="118">
        <f t="shared" si="17"/>
        <v>186.74576554810145</v>
      </c>
      <c r="AM142" s="118">
        <f>MAX(0,(AL142-Constantes!$D$13)*(1-EXP(-Constantes!$D$23)))</f>
        <v>0.95320638019323112</v>
      </c>
      <c r="AN142" s="118">
        <f>AJ142+W142*Escenarios!$E$10/Escenarios!$E$11+AM142</f>
        <v>0.95411829850075369</v>
      </c>
      <c r="AO142" s="118">
        <f>0.0526*AJ142*Observaciones!$F141^1.218</f>
        <v>0</v>
      </c>
      <c r="AP142" s="118">
        <f>AO142*Constantes!$E$40</f>
        <v>0</v>
      </c>
      <c r="AQ142" s="118">
        <f t="shared" si="18"/>
        <v>0</v>
      </c>
      <c r="AR142" s="15"/>
      <c r="AS142" s="72">
        <v>136</v>
      </c>
      <c r="AT142" s="145">
        <f>ETo!$I141*((1-Constantes!$F$19)*ETo!$K141+ETo!$L141)</f>
        <v>1.210243715411685</v>
      </c>
      <c r="AU142" s="118">
        <f>MIN(AT142*Constantes!$F$17,0.8*(AX141+Observaciones!$F141-AV142-AW142-Constantes!$D$14))</f>
        <v>0.51351512272159427</v>
      </c>
      <c r="AV142" s="118">
        <f>IF(Observaciones!$F141&gt;0.05*Constantes!$F$18,((Observaciones!$F141-0.05*Constantes!$F$18)^2)/(Observaciones!$F141+0.95*Constantes!$F$18),0)</f>
        <v>0</v>
      </c>
      <c r="AW142" s="118">
        <f>MAX(0,AX141+Observaciones!$F141-AV142-Constantes!$D$13)</f>
        <v>0</v>
      </c>
      <c r="AX142" s="118">
        <f>AX141+Observaciones!$F141-AV142-AU142-AW142-AY141</f>
        <v>26.369541637628355</v>
      </c>
      <c r="AY142" s="118">
        <f>MAX(0,(AX142-Constantes!$D$14)*(1-EXP(-Constantes!$D$22)))</f>
        <v>1.645765050577339E-3</v>
      </c>
      <c r="AZ142" s="116">
        <f>AZ141+(Entradas!$F$23*AW142-BA141)/(800*Entradas!$D$46)</f>
        <v>0</v>
      </c>
      <c r="BA142" s="116">
        <f>8000*Entradas!$D$47*AZ142/Constantes!$F$34</f>
        <v>0</v>
      </c>
      <c r="BB142" s="116">
        <f>AV142*Escenarios!$F$10/Escenarios!$F$9</f>
        <v>0</v>
      </c>
      <c r="BC142" s="116">
        <f>BA142*Escenarios!$F$10/Escenarios!$F$9</f>
        <v>0</v>
      </c>
      <c r="BD142" s="116">
        <f>Observaciones!$I141</f>
        <v>0</v>
      </c>
      <c r="BE142" s="116">
        <f>MAX(0,Constantes!$F$29/((BJ141+BB142+BC142+BD142+Observaciones!$F141)^2)+Entradas!$F$17)</f>
        <v>0.20775447371016265</v>
      </c>
      <c r="BF142" s="145">
        <f>IF(ETo!$D141&gt;0,ETo!$I141*((1-Entradas!$F$21)*ETo!$K141+ETo!$L141),0)</f>
        <v>1.1533572878908771</v>
      </c>
      <c r="BG142" s="116">
        <f>MIN(BF142*1,0.8*(BJ141+BB142+BC142+BD142+Observaciones!$F141-BE142-Constantes!$F$28))</f>
        <v>1.1533572878908771</v>
      </c>
      <c r="BH142" s="116">
        <f>Observaciones!$J141</f>
        <v>0</v>
      </c>
      <c r="BI142" s="116">
        <f>MAX(0,BJ141+BB142+BC142+BD142+Observaciones!$F141-BE142-BG142-BH142-Constantes!$F$26)</f>
        <v>0</v>
      </c>
      <c r="BJ142" s="116">
        <f>BJ141+BB142+BC142+BD142+Observaciones!$F141-BE142-BG142-BH142-BI142</f>
        <v>59.276165388470965</v>
      </c>
      <c r="BK142" s="116">
        <f>(Escenarios!$F$10*AU142+Escenarios!$F$9*BG142)/(Escenarios!$F$11)</f>
        <v>0.6414835557554508</v>
      </c>
      <c r="BL142" s="116">
        <f>(Escenarios!$F$9*BI142)/(Escenarios!$F$11)</f>
        <v>0</v>
      </c>
      <c r="BM142" s="116">
        <f>(Escenarios!$F$10*AW142+Escenarios!$F$9*BE142)/(Escenarios!$F$11)</f>
        <v>4.1550894742032531E-2</v>
      </c>
      <c r="BN142" s="118">
        <f t="shared" si="19"/>
        <v>188.51441024196217</v>
      </c>
      <c r="BO142" s="118">
        <f>MAX(0,(BN142-Constantes!$D$13)*(1-EXP(-Constantes!$D$23)))</f>
        <v>0.96542330148633626</v>
      </c>
      <c r="BP142" s="118">
        <f>BL142+AY142*Escenarios!$F$10/Escenarios!$F$11+BO142</f>
        <v>0.96673991352679811</v>
      </c>
      <c r="BQ142" s="118">
        <f>0.0526*BL142*Observaciones!$F141^1.218</f>
        <v>0</v>
      </c>
      <c r="BR142" s="118">
        <f>BQ142*Constantes!$F$40</f>
        <v>0</v>
      </c>
      <c r="BS142" s="118">
        <f t="shared" si="20"/>
        <v>0</v>
      </c>
      <c r="BT142" s="15"/>
      <c r="BU142" s="72">
        <v>136</v>
      </c>
      <c r="BV142" s="73">
        <f>0.0526*Observaciones!$F141^2.218</f>
        <v>0</v>
      </c>
      <c r="BW142" s="73">
        <f>IF(Observaciones!$F141&gt;0.05*$CA$7,((Observaciones!$F141-0.05*$CA$7)^2)/(Observaciones!$F141+0.95*$CA$7),0)</f>
        <v>0</v>
      </c>
      <c r="BX142" s="73">
        <f>0.0526*BW142*Observaciones!$F141^1.218</f>
        <v>0</v>
      </c>
      <c r="BY142" s="27"/>
      <c r="BZ142" s="27"/>
      <c r="CA142" s="101"/>
      <c r="CB142" s="36"/>
    </row>
    <row r="143" spans="2:80" s="2" customFormat="1" ht="14.5" x14ac:dyDescent="0.35">
      <c r="B143" s="35"/>
      <c r="C143" s="72">
        <v>137</v>
      </c>
      <c r="D143" s="145">
        <f>ETo!$I142*((1-Constantes!$D$19)*ETo!$K142+ETo!$L142)</f>
        <v>1.219962241069388</v>
      </c>
      <c r="E143" s="73">
        <f>MIN(D143*Constantes!$D$17,0.8*(H142+Observaciones!$F142-F143-G143-Constantes!$D$14))</f>
        <v>7.1211216530736018E-2</v>
      </c>
      <c r="F143" s="73">
        <f>IF(Observaciones!$F142&gt;0.05*Constantes!$D$18,((Observaciones!$F142-0.05*Constantes!$D$18)^2)/(Observaciones!$F142+0.95*Constantes!$D$18),0)</f>
        <v>0</v>
      </c>
      <c r="G143" s="73">
        <f>MAX(0,H142+Observaciones!$F142-F143-Constantes!$D$13)</f>
        <v>0</v>
      </c>
      <c r="H143" s="73">
        <f>H142+Observaciones!$F142-F143-E143-G143-I142</f>
        <v>26.266577321805979</v>
      </c>
      <c r="I143" s="73">
        <f>MAX(0,(H143-Constantes!$D$14)*(1-EXP(-Constantes!$D$22)))</f>
        <v>2.2822488801159374E-4</v>
      </c>
      <c r="J143" s="73">
        <f t="shared" si="14"/>
        <v>175.31278654403005</v>
      </c>
      <c r="K143" s="73">
        <f>MAX(0,(J143-Constantes!$D$13)*(1-EXP(-Constantes!$D$23)))</f>
        <v>0.87423302555433557</v>
      </c>
      <c r="L143" s="73">
        <f t="shared" si="15"/>
        <v>0.87446125044234713</v>
      </c>
      <c r="M143" s="73">
        <f>0.0526*F143*Observaciones!$F142^1.218</f>
        <v>0</v>
      </c>
      <c r="N143" s="73">
        <f>M143*Constantes!$D$40</f>
        <v>0</v>
      </c>
      <c r="O143" s="73">
        <f t="shared" si="16"/>
        <v>0</v>
      </c>
      <c r="P143" s="15"/>
      <c r="Q143" s="117">
        <v>137</v>
      </c>
      <c r="R143" s="145">
        <f>ETo!$I142*((1-Constantes!$E$19)*ETo!$K142+ETo!$L142)</f>
        <v>1.2214933628053695</v>
      </c>
      <c r="S143" s="118">
        <f>MIN(R143*Constantes!$E$17,0.8*(V142+Observaciones!$F142-T143-U143-Constantes!$D$14))</f>
        <v>5.8878234344587103E-2</v>
      </c>
      <c r="T143" s="118">
        <f>IF(Observaciones!$F142&gt;0.05*Constantes!$E$18,((Observaciones!$F142-0.05*Constantes!$E$18)^2)/(Observaciones!$F142+0.95*Constantes!$E$18),0)</f>
        <v>0</v>
      </c>
      <c r="U143" s="118">
        <f>MAX(0,V142+Observaciones!$F142-T143-Constantes!$D$13)</f>
        <v>0</v>
      </c>
      <c r="V143" s="118">
        <f>V142+Observaciones!$F142-T143-S143-U143-W142</f>
        <v>26.263706316022233</v>
      </c>
      <c r="W143" s="118">
        <f>MAX(0,(V143-Constantes!$D$14)*(1-EXP(-Constantes!$D$22)))</f>
        <v>1.8869890298549083E-4</v>
      </c>
      <c r="X143" s="116">
        <f>X142+(Entradas!$E$23*U143-Y142)/(800*Entradas!$D$46)</f>
        <v>0</v>
      </c>
      <c r="Y143" s="116">
        <f>8000*Entradas!$D$47*X143/Constantes!$E$34</f>
        <v>0</v>
      </c>
      <c r="Z143" s="116">
        <f>T143*Escenarios!$E$10/Escenarios!$E$9</f>
        <v>0</v>
      </c>
      <c r="AA143" s="116">
        <f>Y143*Escenarios!$E$10/Escenarios!$E$9</f>
        <v>0</v>
      </c>
      <c r="AB143" s="116">
        <f>Observaciones!$I142</f>
        <v>0</v>
      </c>
      <c r="AC143" s="116">
        <f>MAX(0,Constantes!$E$29/((AH142+Z143+AA143+AB143+Observaciones!$F142)^2)+Entradas!$E$17)</f>
        <v>2.3970318282950722</v>
      </c>
      <c r="AD143" s="145">
        <f>IF(ETo!$D142&gt;0,ETo!$I142*((1-Entradas!$E$21)*ETo!$K142+ETo!$L142),0)</f>
        <v>1.1602484933661021</v>
      </c>
      <c r="AE143" s="116">
        <f>MIN(AD143*1,0.8*(AH142+Z143+AA143+AB143+Observaciones!$F142-AC143-Constantes!$E$28))</f>
        <v>1.1602484933661021</v>
      </c>
      <c r="AF143" s="116">
        <f>Observaciones!$J142</f>
        <v>0</v>
      </c>
      <c r="AG143" s="116">
        <f>MAX(0,AH142+Z143+AA143+AB143+Observaciones!$F142-AC143-AE143-AF143-Constantes!$E$26)</f>
        <v>0</v>
      </c>
      <c r="AH143" s="116">
        <f>AH142+Z143+AA143+AB143+Observaciones!$F142-AC143-AE143-AF143-AG143</f>
        <v>126.93033650157786</v>
      </c>
      <c r="AI143" s="116">
        <f>(Escenarios!$E$10*S143+Escenarios!$E$9*AE143)/(Escenarios!$E$11)</f>
        <v>0.1690152602467386</v>
      </c>
      <c r="AJ143" s="116">
        <f>(Escenarios!$E$9*AG143)/(Escenarios!$E$11)</f>
        <v>0</v>
      </c>
      <c r="AK143" s="116">
        <f>(Escenarios!$E$10*U143+Escenarios!$E$9*AC143)/(Escenarios!$E$11)</f>
        <v>0.2397031828295072</v>
      </c>
      <c r="AL143" s="118">
        <f t="shared" si="17"/>
        <v>186.03226235073774</v>
      </c>
      <c r="AM143" s="118">
        <f>MAX(0,(AL143-Constantes!$D$13)*(1-EXP(-Constantes!$D$23)))</f>
        <v>0.94827785360175187</v>
      </c>
      <c r="AN143" s="118">
        <f>AJ143+W143*Escenarios!$E$10/Escenarios!$E$11+AM143</f>
        <v>0.94844768261443879</v>
      </c>
      <c r="AO143" s="118">
        <f>0.0526*AJ143*Observaciones!$F142^1.218</f>
        <v>0</v>
      </c>
      <c r="AP143" s="118">
        <f>AO143*Constantes!$E$40</f>
        <v>0</v>
      </c>
      <c r="AQ143" s="118">
        <f t="shared" si="18"/>
        <v>0</v>
      </c>
      <c r="AR143" s="15"/>
      <c r="AS143" s="72">
        <v>137</v>
      </c>
      <c r="AT143" s="145">
        <f>ETo!$I142*((1-Constantes!$F$19)*ETo!$K142+ETo!$L142)</f>
        <v>1.2176655584654152</v>
      </c>
      <c r="AU143" s="118">
        <f>MIN(AT143*Constantes!$F$17,0.8*(AX142+Observaciones!$F142-AV143-AW143-Constantes!$D$14))</f>
        <v>9.5633310102684277E-2</v>
      </c>
      <c r="AV143" s="118">
        <f>IF(Observaciones!$F142&gt;0.05*Constantes!$F$18,((Observaciones!$F142-0.05*Constantes!$F$18)^2)/(Observaciones!$F142+0.95*Constantes!$F$18),0)</f>
        <v>0</v>
      </c>
      <c r="AW143" s="118">
        <f>MAX(0,AX142+Observaciones!$F142-AV143-Constantes!$D$13)</f>
        <v>0</v>
      </c>
      <c r="AX143" s="118">
        <f>AX142+Observaciones!$F142-AV143-AU143-AW143-AY142</f>
        <v>26.272262562475095</v>
      </c>
      <c r="AY143" s="118">
        <f>MAX(0,(AX143-Constantes!$D$14)*(1-EXP(-Constantes!$D$22)))</f>
        <v>3.0649527632969084E-4</v>
      </c>
      <c r="AZ143" s="116">
        <f>AZ142+(Entradas!$F$23*AW143-BA142)/(800*Entradas!$D$46)</f>
        <v>0</v>
      </c>
      <c r="BA143" s="116">
        <f>8000*Entradas!$D$47*AZ143/Constantes!$F$34</f>
        <v>0</v>
      </c>
      <c r="BB143" s="116">
        <f>AV143*Escenarios!$F$10/Escenarios!$F$9</f>
        <v>0</v>
      </c>
      <c r="BC143" s="116">
        <f>BA143*Escenarios!$F$10/Escenarios!$F$9</f>
        <v>0</v>
      </c>
      <c r="BD143" s="116">
        <f>Observaciones!$I142</f>
        <v>0</v>
      </c>
      <c r="BE143" s="116">
        <f>MAX(0,Constantes!$F$29/((BJ142+BB143+BC143+BD143+Observaciones!$F142)^2)+Entradas!$F$17)</f>
        <v>7.8049969037545353E-2</v>
      </c>
      <c r="BF143" s="145">
        <f>IF(ETo!$D142&gt;0,ETo!$I142*((1-Entradas!$F$21)*ETo!$K142+ETo!$L142),0)</f>
        <v>1.1602484933661021</v>
      </c>
      <c r="BG143" s="116">
        <f>MIN(BF143*1,0.8*(BJ142+BB143+BC143+BD143+Observaciones!$F142-BE143-Constantes!$F$28))</f>
        <v>1.1602484933661021</v>
      </c>
      <c r="BH143" s="116">
        <f>Observaciones!$J142</f>
        <v>0</v>
      </c>
      <c r="BI143" s="116">
        <f>MAX(0,BJ142+BB143+BC143+BD143+Observaciones!$F142-BE143-BG143-BH143-Constantes!$F$26)</f>
        <v>0</v>
      </c>
      <c r="BJ143" s="116">
        <f>BJ142+BB143+BC143+BD143+Observaciones!$F142-BE143-BG143-BH143-BI143</f>
        <v>58.037866926067316</v>
      </c>
      <c r="BK143" s="116">
        <f>(Escenarios!$F$10*AU143+Escenarios!$F$9*BG143)/(Escenarios!$F$11)</f>
        <v>0.30855634675536786</v>
      </c>
      <c r="BL143" s="116">
        <f>(Escenarios!$F$9*BI143)/(Escenarios!$F$11)</f>
        <v>0</v>
      </c>
      <c r="BM143" s="116">
        <f>(Escenarios!$F$10*AW143+Escenarios!$F$9*BE143)/(Escenarios!$F$11)</f>
        <v>1.5609993807509071E-2</v>
      </c>
      <c r="BN143" s="118">
        <f t="shared" si="19"/>
        <v>187.56459693428334</v>
      </c>
      <c r="BO143" s="118">
        <f>MAX(0,(BN143-Constantes!$D$13)*(1-EXP(-Constantes!$D$23)))</f>
        <v>0.95886246172958078</v>
      </c>
      <c r="BP143" s="118">
        <f>BL143+AY143*Escenarios!$F$10/Escenarios!$F$11+BO143</f>
        <v>0.95910765795064457</v>
      </c>
      <c r="BQ143" s="118">
        <f>0.0526*BL143*Observaciones!$F142^1.218</f>
        <v>0</v>
      </c>
      <c r="BR143" s="118">
        <f>BQ143*Constantes!$F$40</f>
        <v>0</v>
      </c>
      <c r="BS143" s="118">
        <f t="shared" si="20"/>
        <v>0</v>
      </c>
      <c r="BT143" s="15"/>
      <c r="BU143" s="72">
        <v>137</v>
      </c>
      <c r="BV143" s="73">
        <f>0.0526*Observaciones!$F142^2.218</f>
        <v>0</v>
      </c>
      <c r="BW143" s="73">
        <f>IF(Observaciones!$F142&gt;0.05*$CA$7,((Observaciones!$F142-0.05*$CA$7)^2)/(Observaciones!$F142+0.95*$CA$7),0)</f>
        <v>0</v>
      </c>
      <c r="BX143" s="73">
        <f>0.0526*BW143*Observaciones!$F142^1.218</f>
        <v>0</v>
      </c>
      <c r="BY143" s="27"/>
      <c r="BZ143" s="27"/>
      <c r="CA143" s="101"/>
      <c r="CB143" s="36"/>
    </row>
    <row r="144" spans="2:80" s="2" customFormat="1" ht="14.5" x14ac:dyDescent="0.35">
      <c r="B144" s="35"/>
      <c r="C144" s="72">
        <v>138</v>
      </c>
      <c r="D144" s="145">
        <f>ETo!$I143*((1-Constantes!$D$19)*ETo!$K143+ETo!$L143)</f>
        <v>1.1649884804919552</v>
      </c>
      <c r="E144" s="73">
        <f>MIN(D144*Constantes!$D$17,0.8*(H143+Observaciones!$F143-F144-G144-Constantes!$D$14))</f>
        <v>1.3261857444783233E-2</v>
      </c>
      <c r="F144" s="73">
        <f>IF(Observaciones!$F143&gt;0.05*Constantes!$D$18,((Observaciones!$F143-0.05*Constantes!$D$18)^2)/(Observaciones!$F143+0.95*Constantes!$D$18),0)</f>
        <v>0</v>
      </c>
      <c r="G144" s="73">
        <f>MAX(0,H143+Observaciones!$F143-F144-Constantes!$D$13)</f>
        <v>0</v>
      </c>
      <c r="H144" s="73">
        <f>H143+Observaciones!$F143-F144-E144-G144-I143</f>
        <v>26.253087239473185</v>
      </c>
      <c r="I144" s="73">
        <f>MAX(0,(H144-Constantes!$D$14)*(1-EXP(-Constantes!$D$22)))</f>
        <v>4.2502938127105628E-5</v>
      </c>
      <c r="J144" s="73">
        <f t="shared" si="14"/>
        <v>174.43855351847571</v>
      </c>
      <c r="K144" s="73">
        <f>MAX(0,(J144-Constantes!$D$13)*(1-EXP(-Constantes!$D$23)))</f>
        <v>0.8681942569412251</v>
      </c>
      <c r="L144" s="73">
        <f t="shared" si="15"/>
        <v>0.86823675987935223</v>
      </c>
      <c r="M144" s="73">
        <f>0.0526*F144*Observaciones!$F143^1.218</f>
        <v>0</v>
      </c>
      <c r="N144" s="73">
        <f>M144*Constantes!$D$40</f>
        <v>0</v>
      </c>
      <c r="O144" s="73">
        <f t="shared" si="16"/>
        <v>0</v>
      </c>
      <c r="P144" s="15"/>
      <c r="Q144" s="117">
        <v>138</v>
      </c>
      <c r="R144" s="145">
        <f>ETo!$I143*((1-Constantes!$E$19)*ETo!$K143+ETo!$L143)</f>
        <v>1.1664463973323791</v>
      </c>
      <c r="S144" s="118">
        <f>MIN(R144*Constantes!$E$17,0.8*(V143+Observaciones!$F143-T144-U144-Constantes!$D$14))</f>
        <v>1.0965052817786614E-2</v>
      </c>
      <c r="T144" s="118">
        <f>IF(Observaciones!$F143&gt;0.05*Constantes!$E$18,((Observaciones!$F143-0.05*Constantes!$E$18)^2)/(Observaciones!$F143+0.95*Constantes!$E$18),0)</f>
        <v>0</v>
      </c>
      <c r="U144" s="118">
        <f>MAX(0,V143+Observaciones!$F143-T144-Constantes!$D$13)</f>
        <v>0</v>
      </c>
      <c r="V144" s="118">
        <f>V143+Observaciones!$F143-T144-S144-U144-W143</f>
        <v>26.25255256430146</v>
      </c>
      <c r="W144" s="118">
        <f>MAX(0,(V144-Constantes!$D$14)*(1-EXP(-Constantes!$D$22)))</f>
        <v>3.514190703790659E-5</v>
      </c>
      <c r="X144" s="116">
        <f>X143+(Entradas!$E$23*U144-Y143)/(800*Entradas!$D$46)</f>
        <v>0</v>
      </c>
      <c r="Y144" s="116">
        <f>8000*Entradas!$D$47*X144/Constantes!$E$34</f>
        <v>0</v>
      </c>
      <c r="Z144" s="116">
        <f>T144*Escenarios!$E$10/Escenarios!$E$9</f>
        <v>0</v>
      </c>
      <c r="AA144" s="116">
        <f>Y144*Escenarios!$E$10/Escenarios!$E$9</f>
        <v>0</v>
      </c>
      <c r="AB144" s="116">
        <f>Observaciones!$I143</f>
        <v>0</v>
      </c>
      <c r="AC144" s="116">
        <f>MAX(0,Constantes!$E$29/((AH143+Z144+AA144+AB144+Observaciones!$F143)^2)+Entradas!$E$17)</f>
        <v>2.3627613277084629</v>
      </c>
      <c r="AD144" s="145">
        <f>IF(ETo!$D143&gt;0,ETo!$I143*((1-Entradas!$E$21)*ETo!$K143+ETo!$L143),0)</f>
        <v>1.1081297237154251</v>
      </c>
      <c r="AE144" s="116">
        <f>MIN(AD144*1,0.8*(AH143+Z144+AA144+AB144+Observaciones!$F143-AC144-Constantes!$E$28))</f>
        <v>1.1081297237154251</v>
      </c>
      <c r="AF144" s="116">
        <f>Observaciones!$J143</f>
        <v>0</v>
      </c>
      <c r="AG144" s="116">
        <f>MAX(0,AH143+Z144+AA144+AB144+Observaciones!$F143-AC144-AE144-AF144-Constantes!$E$26)</f>
        <v>0</v>
      </c>
      <c r="AH144" s="116">
        <f>AH143+Z144+AA144+AB144+Observaciones!$F143-AC144-AE144-AF144-AG144</f>
        <v>123.45944545015396</v>
      </c>
      <c r="AI144" s="116">
        <f>(Escenarios!$E$10*S144+Escenarios!$E$9*AE144)/(Escenarios!$E$11)</f>
        <v>0.12068151990755047</v>
      </c>
      <c r="AJ144" s="116">
        <f>(Escenarios!$E$9*AG144)/(Escenarios!$E$11)</f>
        <v>0</v>
      </c>
      <c r="AK144" s="116">
        <f>(Escenarios!$E$10*U144+Escenarios!$E$9*AC144)/(Escenarios!$E$11)</f>
        <v>0.23627613277084628</v>
      </c>
      <c r="AL144" s="118">
        <f t="shared" si="17"/>
        <v>185.32026062990684</v>
      </c>
      <c r="AM144" s="118">
        <f>MAX(0,(AL144-Constantes!$D$13)*(1-EXP(-Constantes!$D$23)))</f>
        <v>0.94335969846627421</v>
      </c>
      <c r="AN144" s="118">
        <f>AJ144+W144*Escenarios!$E$10/Escenarios!$E$11+AM144</f>
        <v>0.94339132618260835</v>
      </c>
      <c r="AO144" s="118">
        <f>0.0526*AJ144*Observaciones!$F143^1.218</f>
        <v>0</v>
      </c>
      <c r="AP144" s="118">
        <f>AO144*Constantes!$E$40</f>
        <v>0</v>
      </c>
      <c r="AQ144" s="118">
        <f t="shared" si="18"/>
        <v>0</v>
      </c>
      <c r="AR144" s="15"/>
      <c r="AS144" s="72">
        <v>138</v>
      </c>
      <c r="AT144" s="145">
        <f>ETo!$I143*((1-Constantes!$F$19)*ETo!$K143+ETo!$L143)</f>
        <v>1.1628016052313193</v>
      </c>
      <c r="AU144" s="118">
        <f>MIN(AT144*Constantes!$F$17,0.8*(AX143+Observaciones!$F143-AV144-AW144-Constantes!$D$14))</f>
        <v>1.7810049980076317E-2</v>
      </c>
      <c r="AV144" s="118">
        <f>IF(Observaciones!$F143&gt;0.05*Constantes!$F$18,((Observaciones!$F143-0.05*Constantes!$F$18)^2)/(Observaciones!$F143+0.95*Constantes!$F$18),0)</f>
        <v>0</v>
      </c>
      <c r="AW144" s="118">
        <f>MAX(0,AX143+Observaciones!$F143-AV144-Constantes!$D$13)</f>
        <v>0</v>
      </c>
      <c r="AX144" s="118">
        <f>AX143+Observaciones!$F143-AV144-AU144-AW144-AY143</f>
        <v>26.254146017218687</v>
      </c>
      <c r="AY144" s="118">
        <f>MAX(0,(AX144-Constantes!$D$14)*(1-EXP(-Constantes!$D$22)))</f>
        <v>5.7079444225289698E-5</v>
      </c>
      <c r="AZ144" s="116">
        <f>AZ143+(Entradas!$F$23*AW144-BA143)/(800*Entradas!$D$46)</f>
        <v>0</v>
      </c>
      <c r="BA144" s="116">
        <f>8000*Entradas!$D$47*AZ144/Constantes!$F$34</f>
        <v>0</v>
      </c>
      <c r="BB144" s="116">
        <f>AV144*Escenarios!$F$10/Escenarios!$F$9</f>
        <v>0</v>
      </c>
      <c r="BC144" s="116">
        <f>BA144*Escenarios!$F$10/Escenarios!$F$9</f>
        <v>0</v>
      </c>
      <c r="BD144" s="116">
        <f>Observaciones!$I143</f>
        <v>0</v>
      </c>
      <c r="BE144" s="116">
        <f>MAX(0,Constantes!$F$29/((BJ143+BB144+BC144+BD144+Observaciones!$F143)^2)+Entradas!$F$17)</f>
        <v>0</v>
      </c>
      <c r="BF144" s="145">
        <f>IF(ETo!$D143&gt;0,ETo!$I143*((1-Entradas!$F$21)*ETo!$K143+ETo!$L143),0)</f>
        <v>1.1081297237154251</v>
      </c>
      <c r="BG144" s="116">
        <f>MIN(BF144*1,0.8*(BJ143+BB144+BC144+BD144+Observaciones!$F143-BE144-Constantes!$F$28))</f>
        <v>1.1081297237154251</v>
      </c>
      <c r="BH144" s="116">
        <f>Observaciones!$J143</f>
        <v>0</v>
      </c>
      <c r="BI144" s="116">
        <f>MAX(0,BJ143+BB144+BC144+BD144+Observaciones!$F143-BE144-BG144-BH144-Constantes!$F$26)</f>
        <v>0</v>
      </c>
      <c r="BJ144" s="116">
        <f>BJ143+BB144+BC144+BD144+Observaciones!$F143-BE144-BG144-BH144-BI144</f>
        <v>56.929737202351895</v>
      </c>
      <c r="BK144" s="116">
        <f>(Escenarios!$F$10*AU144+Escenarios!$F$9*BG144)/(Escenarios!$F$11)</f>
        <v>0.23587398472714607</v>
      </c>
      <c r="BL144" s="116">
        <f>(Escenarios!$F$9*BI144)/(Escenarios!$F$11)</f>
        <v>0</v>
      </c>
      <c r="BM144" s="116">
        <f>(Escenarios!$F$10*AW144+Escenarios!$F$9*BE144)/(Escenarios!$F$11)</f>
        <v>0</v>
      </c>
      <c r="BN144" s="118">
        <f t="shared" si="19"/>
        <v>186.60573447255376</v>
      </c>
      <c r="BO144" s="118">
        <f>MAX(0,(BN144-Constantes!$D$13)*(1-EXP(-Constantes!$D$23)))</f>
        <v>0.95223911489992874</v>
      </c>
      <c r="BP144" s="118">
        <f>BL144+AY144*Escenarios!$F$10/Escenarios!$F$11+BO144</f>
        <v>0.95228477845530901</v>
      </c>
      <c r="BQ144" s="118">
        <f>0.0526*BL144*Observaciones!$F143^1.218</f>
        <v>0</v>
      </c>
      <c r="BR144" s="118">
        <f>BQ144*Constantes!$F$40</f>
        <v>0</v>
      </c>
      <c r="BS144" s="118">
        <f t="shared" si="20"/>
        <v>0</v>
      </c>
      <c r="BT144" s="15"/>
      <c r="BU144" s="72">
        <v>138</v>
      </c>
      <c r="BV144" s="73">
        <f>0.0526*Observaciones!$F143^2.218</f>
        <v>0</v>
      </c>
      <c r="BW144" s="73">
        <f>IF(Observaciones!$F143&gt;0.05*$CA$7,((Observaciones!$F143-0.05*$CA$7)^2)/(Observaciones!$F143+0.95*$CA$7),0)</f>
        <v>0</v>
      </c>
      <c r="BX144" s="73">
        <f>0.0526*BW144*Observaciones!$F143^1.218</f>
        <v>0</v>
      </c>
      <c r="BY144" s="27"/>
      <c r="BZ144" s="27"/>
      <c r="CA144" s="101"/>
      <c r="CB144" s="36"/>
    </row>
    <row r="145" spans="2:80" s="2" customFormat="1" ht="14.5" x14ac:dyDescent="0.35">
      <c r="B145" s="35"/>
      <c r="C145" s="72">
        <v>139</v>
      </c>
      <c r="D145" s="145">
        <f>ETo!$I144*((1-Constantes!$D$19)*ETo!$K144+ETo!$L144)</f>
        <v>0</v>
      </c>
      <c r="E145" s="73">
        <f>MIN(D145*Constantes!$D$17,0.8*(H144+Observaciones!$F144-F145-G145-Constantes!$D$14))</f>
        <v>0</v>
      </c>
      <c r="F145" s="73">
        <f>IF(Observaciones!$F144&gt;0.05*Constantes!$D$18,((Observaciones!$F144-0.05*Constantes!$D$18)^2)/(Observaciones!$F144+0.95*Constantes!$D$18),0)</f>
        <v>0</v>
      </c>
      <c r="G145" s="73">
        <f>MAX(0,H144+Observaciones!$F144-F145-Constantes!$D$13)</f>
        <v>0</v>
      </c>
      <c r="H145" s="73">
        <f>H144+Observaciones!$F144-F145-E145-G145-I144</f>
        <v>26.25304473653506</v>
      </c>
      <c r="I145" s="73">
        <f>MAX(0,(H145-Constantes!$D$14)*(1-EXP(-Constantes!$D$22)))</f>
        <v>4.1917787618031869E-5</v>
      </c>
      <c r="J145" s="73">
        <f t="shared" si="14"/>
        <v>173.57035926153449</v>
      </c>
      <c r="K145" s="73">
        <f>MAX(0,(J145-Constantes!$D$13)*(1-EXP(-Constantes!$D$23)))</f>
        <v>0.86219720114986442</v>
      </c>
      <c r="L145" s="73">
        <f t="shared" si="15"/>
        <v>0.86223911893748251</v>
      </c>
      <c r="M145" s="73">
        <f>0.0526*F145*Observaciones!$F144^1.218</f>
        <v>0</v>
      </c>
      <c r="N145" s="73">
        <f>M145*Constantes!$D$40</f>
        <v>0</v>
      </c>
      <c r="O145" s="73">
        <f t="shared" si="16"/>
        <v>0</v>
      </c>
      <c r="P145" s="15"/>
      <c r="Q145" s="117">
        <v>139</v>
      </c>
      <c r="R145" s="145">
        <f>ETo!$I144*((1-Constantes!$E$19)*ETo!$K144+ETo!$L144)</f>
        <v>0</v>
      </c>
      <c r="S145" s="118">
        <f>MIN(R145*Constantes!$E$17,0.8*(V144+Observaciones!$F144-T145-U145-Constantes!$D$14))</f>
        <v>0</v>
      </c>
      <c r="T145" s="118">
        <f>IF(Observaciones!$F144&gt;0.05*Constantes!$E$18,((Observaciones!$F144-0.05*Constantes!$E$18)^2)/(Observaciones!$F144+0.95*Constantes!$E$18),0)</f>
        <v>0</v>
      </c>
      <c r="U145" s="118">
        <f>MAX(0,V144+Observaciones!$F144-T145-Constantes!$D$13)</f>
        <v>0</v>
      </c>
      <c r="V145" s="118">
        <f>V144+Observaciones!$F144-T145-S145-U145-W144</f>
        <v>26.252517422394423</v>
      </c>
      <c r="W145" s="118">
        <f>MAX(0,(V145-Constantes!$D$14)*(1-EXP(-Constantes!$D$22)))</f>
        <v>3.4658098019051899E-5</v>
      </c>
      <c r="X145" s="116">
        <f>X144+(Entradas!$E$23*U145-Y144)/(800*Entradas!$D$46)</f>
        <v>0</v>
      </c>
      <c r="Y145" s="116">
        <f>8000*Entradas!$D$47*X145/Constantes!$E$34</f>
        <v>0</v>
      </c>
      <c r="Z145" s="116">
        <f>T145*Escenarios!$E$10/Escenarios!$E$9</f>
        <v>0</v>
      </c>
      <c r="AA145" s="116">
        <f>Y145*Escenarios!$E$10/Escenarios!$E$9</f>
        <v>0</v>
      </c>
      <c r="AB145" s="116">
        <f>Observaciones!$I144</f>
        <v>0</v>
      </c>
      <c r="AC145" s="116">
        <f>MAX(0,Constantes!$E$29/((AH144+Z145+AA145+AB145+Observaciones!$F144)^2)+Entradas!$E$17)</f>
        <v>2.3264275074029523</v>
      </c>
      <c r="AD145" s="145">
        <f>IF(ETo!$D144&gt;0,ETo!$I144*((1-Entradas!$E$21)*ETo!$K144+ETo!$L144),0)</f>
        <v>0</v>
      </c>
      <c r="AE145" s="116">
        <f>MIN(AD145*1,0.8*(AH144+Z145+AA145+AB145+Observaciones!$F144-AC145-Constantes!$E$28))</f>
        <v>0</v>
      </c>
      <c r="AF145" s="116">
        <f>Observaciones!$J144</f>
        <v>0</v>
      </c>
      <c r="AG145" s="116">
        <f>MAX(0,AH144+Z145+AA145+AB145+Observaciones!$F144-AC145-AE145-AF145-Constantes!$E$26)</f>
        <v>0</v>
      </c>
      <c r="AH145" s="116">
        <f>AH144+Z145+AA145+AB145+Observaciones!$F144-AC145-AE145-AF145-AG145</f>
        <v>121.13301794275101</v>
      </c>
      <c r="AI145" s="116">
        <f>(Escenarios!$E$10*S145+Escenarios!$E$9*AE145)/(Escenarios!$E$11)</f>
        <v>0</v>
      </c>
      <c r="AJ145" s="116">
        <f>(Escenarios!$E$9*AG145)/(Escenarios!$E$11)</f>
        <v>0</v>
      </c>
      <c r="AK145" s="116">
        <f>(Escenarios!$E$10*U145+Escenarios!$E$9*AC145)/(Escenarios!$E$11)</f>
        <v>0.23264275074029522</v>
      </c>
      <c r="AL145" s="118">
        <f t="shared" si="17"/>
        <v>184.60954368218086</v>
      </c>
      <c r="AM145" s="118">
        <f>MAX(0,(AL145-Constantes!$D$13)*(1-EXP(-Constantes!$D$23)))</f>
        <v>0.93845041790688111</v>
      </c>
      <c r="AN145" s="118">
        <f>AJ145+W145*Escenarios!$E$10/Escenarios!$E$11+AM145</f>
        <v>0.93848161019509824</v>
      </c>
      <c r="AO145" s="118">
        <f>0.0526*AJ145*Observaciones!$F144^1.218</f>
        <v>0</v>
      </c>
      <c r="AP145" s="118">
        <f>AO145*Constantes!$E$40</f>
        <v>0</v>
      </c>
      <c r="AQ145" s="118">
        <f t="shared" si="18"/>
        <v>0</v>
      </c>
      <c r="AR145" s="15"/>
      <c r="AS145" s="72">
        <v>139</v>
      </c>
      <c r="AT145" s="145">
        <f>ETo!$I144*((1-Constantes!$F$19)*ETo!$K144+ETo!$L144)</f>
        <v>0</v>
      </c>
      <c r="AU145" s="118">
        <f>MIN(AT145*Constantes!$F$17,0.8*(AX144+Observaciones!$F144-AV145-AW145-Constantes!$D$14))</f>
        <v>0</v>
      </c>
      <c r="AV145" s="118">
        <f>IF(Observaciones!$F144&gt;0.05*Constantes!$F$18,((Observaciones!$F144-0.05*Constantes!$F$18)^2)/(Observaciones!$F144+0.95*Constantes!$F$18),0)</f>
        <v>0</v>
      </c>
      <c r="AW145" s="118">
        <f>MAX(0,AX144+Observaciones!$F144-AV145-Constantes!$D$13)</f>
        <v>0</v>
      </c>
      <c r="AX145" s="118">
        <f>AX144+Observaciones!$F144-AV145-AU145-AW145-AY144</f>
        <v>26.254088937774462</v>
      </c>
      <c r="AY145" s="118">
        <f>MAX(0,(AX145-Constantes!$D$14)*(1-EXP(-Constantes!$D$22)))</f>
        <v>5.6293614649283881E-5</v>
      </c>
      <c r="AZ145" s="116">
        <f>AZ144+(Entradas!$F$23*AW145-BA144)/(800*Entradas!$D$46)</f>
        <v>0</v>
      </c>
      <c r="BA145" s="116">
        <f>8000*Entradas!$D$47*AZ145/Constantes!$F$34</f>
        <v>0</v>
      </c>
      <c r="BB145" s="116">
        <f>AV145*Escenarios!$F$10/Escenarios!$F$9</f>
        <v>0</v>
      </c>
      <c r="BC145" s="116">
        <f>BA145*Escenarios!$F$10/Escenarios!$F$9</f>
        <v>0</v>
      </c>
      <c r="BD145" s="116">
        <f>Observaciones!$I144</f>
        <v>0</v>
      </c>
      <c r="BE145" s="116">
        <f>MAX(0,Constantes!$F$29/((BJ144+BB145+BC145+BD145+Observaciones!$F144)^2)+Entradas!$F$17)</f>
        <v>0</v>
      </c>
      <c r="BF145" s="145">
        <f>IF(ETo!$D144&gt;0,ETo!$I144*((1-Entradas!$F$21)*ETo!$K144+ETo!$L144),0)</f>
        <v>0</v>
      </c>
      <c r="BG145" s="116">
        <f>MIN(BF145*1,0.8*(BJ144+BB145+BC145+BD145+Observaciones!$F144-BE145-Constantes!$F$28))</f>
        <v>0</v>
      </c>
      <c r="BH145" s="116">
        <f>Observaciones!$J144</f>
        <v>0</v>
      </c>
      <c r="BI145" s="116">
        <f>MAX(0,BJ144+BB145+BC145+BD145+Observaciones!$F144-BE145-BG145-BH145-Constantes!$F$26)</f>
        <v>0</v>
      </c>
      <c r="BJ145" s="116">
        <f>BJ144+BB145+BC145+BD145+Observaciones!$F144-BE145-BG145-BH145-BI145</f>
        <v>56.929737202351895</v>
      </c>
      <c r="BK145" s="116">
        <f>(Escenarios!$F$10*AU145+Escenarios!$F$9*BG145)/(Escenarios!$F$11)</f>
        <v>0</v>
      </c>
      <c r="BL145" s="116">
        <f>(Escenarios!$F$9*BI145)/(Escenarios!$F$11)</f>
        <v>0</v>
      </c>
      <c r="BM145" s="116">
        <f>(Escenarios!$F$10*AW145+Escenarios!$F$9*BE145)/(Escenarios!$F$11)</f>
        <v>0</v>
      </c>
      <c r="BN145" s="118">
        <f t="shared" si="19"/>
        <v>185.65349535765384</v>
      </c>
      <c r="BO145" s="118">
        <f>MAX(0,(BN145-Constantes!$D$13)*(1-EXP(-Constantes!$D$23)))</f>
        <v>0.94566151886872463</v>
      </c>
      <c r="BP145" s="118">
        <f>BL145+AY145*Escenarios!$F$10/Escenarios!$F$11+BO145</f>
        <v>0.9457065537604441</v>
      </c>
      <c r="BQ145" s="118">
        <f>0.0526*BL145*Observaciones!$F144^1.218</f>
        <v>0</v>
      </c>
      <c r="BR145" s="118">
        <f>BQ145*Constantes!$F$40</f>
        <v>0</v>
      </c>
      <c r="BS145" s="118">
        <f t="shared" si="20"/>
        <v>0</v>
      </c>
      <c r="BT145" s="15"/>
      <c r="BU145" s="72">
        <v>139</v>
      </c>
      <c r="BV145" s="73">
        <f>0.0526*Observaciones!$F144^2.218</f>
        <v>0</v>
      </c>
      <c r="BW145" s="73">
        <f>IF(Observaciones!$F144&gt;0.05*$CA$7,((Observaciones!$F144-0.05*$CA$7)^2)/(Observaciones!$F144+0.95*$CA$7),0)</f>
        <v>0</v>
      </c>
      <c r="BX145" s="73">
        <f>0.0526*BW145*Observaciones!$F144^1.218</f>
        <v>0</v>
      </c>
      <c r="BY145" s="27"/>
      <c r="BZ145" s="27"/>
      <c r="CA145" s="101"/>
      <c r="CB145" s="36"/>
    </row>
    <row r="146" spans="2:80" s="2" customFormat="1" ht="14.5" x14ac:dyDescent="0.35">
      <c r="B146" s="35"/>
      <c r="C146" s="72">
        <v>140</v>
      </c>
      <c r="D146" s="145">
        <f>ETo!$I145*((1-Constantes!$D$19)*ETo!$K145+ETo!$L145)</f>
        <v>1.2043027971223175</v>
      </c>
      <c r="E146" s="73">
        <f>MIN(D146*Constantes!$D$17,0.8*(H145+Observaciones!$F145-F146-G146-Constantes!$D$14))</f>
        <v>2.4357892280477246E-3</v>
      </c>
      <c r="F146" s="73">
        <f>IF(Observaciones!$F145&gt;0.05*Constantes!$D$18,((Observaciones!$F145-0.05*Constantes!$D$18)^2)/(Observaciones!$F145+0.95*Constantes!$D$18),0)</f>
        <v>0</v>
      </c>
      <c r="G146" s="73">
        <f>MAX(0,H145+Observaciones!$F145-F146-Constantes!$D$13)</f>
        <v>0</v>
      </c>
      <c r="H146" s="73">
        <f>H145+Observaciones!$F145-F146-E146-G146-I145</f>
        <v>26.250567029519392</v>
      </c>
      <c r="I146" s="73">
        <f>MAX(0,(H146-Constantes!$D$14)*(1-EXP(-Constantes!$D$22)))</f>
        <v>7.806462954452417E-6</v>
      </c>
      <c r="J146" s="73">
        <f t="shared" si="14"/>
        <v>172.70816206038464</v>
      </c>
      <c r="K146" s="73">
        <f>MAX(0,(J146-Constantes!$D$13)*(1-EXP(-Constantes!$D$23)))</f>
        <v>0.8562415700487469</v>
      </c>
      <c r="L146" s="73">
        <f t="shared" si="15"/>
        <v>0.85624937651170141</v>
      </c>
      <c r="M146" s="73">
        <f>0.0526*F146*Observaciones!$F145^1.218</f>
        <v>0</v>
      </c>
      <c r="N146" s="73">
        <f>M146*Constantes!$D$40</f>
        <v>0</v>
      </c>
      <c r="O146" s="73">
        <f t="shared" si="16"/>
        <v>0</v>
      </c>
      <c r="P146" s="15"/>
      <c r="Q146" s="117">
        <v>140</v>
      </c>
      <c r="R146" s="145">
        <f>ETo!$I145*((1-Constantes!$E$19)*ETo!$K145+ETo!$L145)</f>
        <v>1.2058233027637211</v>
      </c>
      <c r="S146" s="118">
        <f>MIN(R146*Constantes!$E$17,0.8*(V145+Observaciones!$F145-T146-U146-Constantes!$D$14))</f>
        <v>2.0139379155381222E-3</v>
      </c>
      <c r="T146" s="118">
        <f>IF(Observaciones!$F145&gt;0.05*Constantes!$E$18,((Observaciones!$F145-0.05*Constantes!$E$18)^2)/(Observaciones!$F145+0.95*Constantes!$E$18),0)</f>
        <v>0</v>
      </c>
      <c r="U146" s="118">
        <f>MAX(0,V145+Observaciones!$F145-T146-Constantes!$D$13)</f>
        <v>0</v>
      </c>
      <c r="V146" s="118">
        <f>V145+Observaciones!$F145-T146-S146-U146-W145</f>
        <v>26.250468826380864</v>
      </c>
      <c r="W146" s="118">
        <f>MAX(0,(V146-Constantes!$D$14)*(1-EXP(-Constantes!$D$22)))</f>
        <v>6.4544713266618759E-6</v>
      </c>
      <c r="X146" s="116">
        <f>X145+(Entradas!$E$23*U146-Y145)/(800*Entradas!$D$46)</f>
        <v>0</v>
      </c>
      <c r="Y146" s="116">
        <f>8000*Entradas!$D$47*X146/Constantes!$E$34</f>
        <v>0</v>
      </c>
      <c r="Z146" s="116">
        <f>T146*Escenarios!$E$10/Escenarios!$E$9</f>
        <v>0</v>
      </c>
      <c r="AA146" s="116">
        <f>Y146*Escenarios!$E$10/Escenarios!$E$9</f>
        <v>0</v>
      </c>
      <c r="AB146" s="116">
        <f>Observaciones!$I145</f>
        <v>0</v>
      </c>
      <c r="AC146" s="116">
        <f>MAX(0,Constantes!$E$29/((AH145+Z146+AA146+AB146+Observaciones!$F145)^2)+Entradas!$E$17)</f>
        <v>2.3003063832484472</v>
      </c>
      <c r="AD146" s="145">
        <f>IF(ETo!$D145&gt;0,ETo!$I145*((1-Entradas!$E$21)*ETo!$K145+ETo!$L145),0)</f>
        <v>1.1450030771075752</v>
      </c>
      <c r="AE146" s="116">
        <f>MIN(AD146*1,0.8*(AH145+Z146+AA146+AB146+Observaciones!$F145-AC146-Constantes!$E$28))</f>
        <v>1.1450030771075752</v>
      </c>
      <c r="AF146" s="116">
        <f>Observaciones!$J145</f>
        <v>0</v>
      </c>
      <c r="AG146" s="116">
        <f>MAX(0,AH145+Z146+AA146+AB146+Observaciones!$F145-AC146-AE146-AF146-Constantes!$E$26)</f>
        <v>0</v>
      </c>
      <c r="AH146" s="116">
        <f>AH145+Z146+AA146+AB146+Observaciones!$F145-AC146-AE146-AF146-AG146</f>
        <v>117.687708482395</v>
      </c>
      <c r="AI146" s="116">
        <f>(Escenarios!$E$10*S146+Escenarios!$E$9*AE146)/(Escenarios!$E$11)</f>
        <v>0.11631285183474184</v>
      </c>
      <c r="AJ146" s="116">
        <f>(Escenarios!$E$9*AG146)/(Escenarios!$E$11)</f>
        <v>0</v>
      </c>
      <c r="AK146" s="116">
        <f>(Escenarios!$E$10*U146+Escenarios!$E$9*AC146)/(Escenarios!$E$11)</f>
        <v>0.23003063832484472</v>
      </c>
      <c r="AL146" s="118">
        <f t="shared" si="17"/>
        <v>183.90112390259881</v>
      </c>
      <c r="AM146" s="118">
        <f>MAX(0,(AL146-Constantes!$D$13)*(1-EXP(-Constantes!$D$23)))</f>
        <v>0.93355700504692407</v>
      </c>
      <c r="AN146" s="118">
        <f>AJ146+W146*Escenarios!$E$10/Escenarios!$E$11+AM146</f>
        <v>0.93356281407111807</v>
      </c>
      <c r="AO146" s="118">
        <f>0.0526*AJ146*Observaciones!$F145^1.218</f>
        <v>0</v>
      </c>
      <c r="AP146" s="118">
        <f>AO146*Constantes!$E$40</f>
        <v>0</v>
      </c>
      <c r="AQ146" s="118">
        <f t="shared" si="18"/>
        <v>0</v>
      </c>
      <c r="AR146" s="15"/>
      <c r="AS146" s="72">
        <v>140</v>
      </c>
      <c r="AT146" s="145">
        <f>ETo!$I145*((1-Constantes!$F$19)*ETo!$K145+ETo!$L145)</f>
        <v>1.2020220386602118</v>
      </c>
      <c r="AU146" s="118">
        <f>MIN(AT146*Constantes!$F$17,0.8*(AX145+Observaciones!$F145-AV146-AW146-Constantes!$D$14))</f>
        <v>3.2711502195695631E-3</v>
      </c>
      <c r="AV146" s="118">
        <f>IF(Observaciones!$F145&gt;0.05*Constantes!$F$18,((Observaciones!$F145-0.05*Constantes!$F$18)^2)/(Observaciones!$F145+0.95*Constantes!$F$18),0)</f>
        <v>0</v>
      </c>
      <c r="AW146" s="118">
        <f>MAX(0,AX145+Observaciones!$F145-AV146-Constantes!$D$13)</f>
        <v>0</v>
      </c>
      <c r="AX146" s="118">
        <f>AX145+Observaciones!$F145-AV146-AU146-AW146-AY145</f>
        <v>26.250761493940246</v>
      </c>
      <c r="AY146" s="118">
        <f>MAX(0,(AX146-Constantes!$D$14)*(1-EXP(-Constantes!$D$22)))</f>
        <v>1.0483712101880578E-5</v>
      </c>
      <c r="AZ146" s="116">
        <f>AZ145+(Entradas!$F$23*AW146-BA145)/(800*Entradas!$D$46)</f>
        <v>0</v>
      </c>
      <c r="BA146" s="116">
        <f>8000*Entradas!$D$47*AZ146/Constantes!$F$34</f>
        <v>0</v>
      </c>
      <c r="BB146" s="116">
        <f>AV146*Escenarios!$F$10/Escenarios!$F$9</f>
        <v>0</v>
      </c>
      <c r="BC146" s="116">
        <f>BA146*Escenarios!$F$10/Escenarios!$F$9</f>
        <v>0</v>
      </c>
      <c r="BD146" s="116">
        <f>Observaciones!$I145</f>
        <v>0</v>
      </c>
      <c r="BE146" s="116">
        <f>MAX(0,Constantes!$F$29/((BJ145+BB146+BC146+BD146+Observaciones!$F145)^2)+Entradas!$F$17)</f>
        <v>0</v>
      </c>
      <c r="BF146" s="145">
        <f>IF(ETo!$D145&gt;0,ETo!$I145*((1-Entradas!$F$21)*ETo!$K145+ETo!$L145),0)</f>
        <v>1.1450030771075752</v>
      </c>
      <c r="BG146" s="116">
        <f>MIN(BF146*1,0.8*(BJ145+BB146+BC146+BD146+Observaciones!$F145-BE146-Constantes!$F$28))</f>
        <v>1.1450030771075752</v>
      </c>
      <c r="BH146" s="116">
        <f>Observaciones!$J145</f>
        <v>0</v>
      </c>
      <c r="BI146" s="116">
        <f>MAX(0,BJ145+BB146+BC146+BD146+Observaciones!$F145-BE146-BG146-BH146-Constantes!$F$26)</f>
        <v>0</v>
      </c>
      <c r="BJ146" s="116">
        <f>BJ145+BB146+BC146+BD146+Observaciones!$F145-BE146-BG146-BH146-BI146</f>
        <v>55.78473412524432</v>
      </c>
      <c r="BK146" s="116">
        <f>(Escenarios!$F$10*AU146+Escenarios!$F$9*BG146)/(Escenarios!$F$11)</f>
        <v>0.23161753559717069</v>
      </c>
      <c r="BL146" s="116">
        <f>(Escenarios!$F$9*BI146)/(Escenarios!$F$11)</f>
        <v>0</v>
      </c>
      <c r="BM146" s="116">
        <f>(Escenarios!$F$10*AW146+Escenarios!$F$9*BE146)/(Escenarios!$F$11)</f>
        <v>0</v>
      </c>
      <c r="BN146" s="118">
        <f t="shared" si="19"/>
        <v>184.70783383878512</v>
      </c>
      <c r="BO146" s="118">
        <f>MAX(0,(BN146-Constantes!$D$13)*(1-EXP(-Constantes!$D$23)))</f>
        <v>0.93912935761211946</v>
      </c>
      <c r="BP146" s="118">
        <f>BL146+AY146*Escenarios!$F$10/Escenarios!$F$11+BO146</f>
        <v>0.93913774458180099</v>
      </c>
      <c r="BQ146" s="118">
        <f>0.0526*BL146*Observaciones!$F145^1.218</f>
        <v>0</v>
      </c>
      <c r="BR146" s="118">
        <f>BQ146*Constantes!$F$40</f>
        <v>0</v>
      </c>
      <c r="BS146" s="118">
        <f t="shared" si="20"/>
        <v>0</v>
      </c>
      <c r="BT146" s="15"/>
      <c r="BU146" s="72">
        <v>140</v>
      </c>
      <c r="BV146" s="73">
        <f>0.0526*Observaciones!$F145^2.218</f>
        <v>0</v>
      </c>
      <c r="BW146" s="73">
        <f>IF(Observaciones!$F145&gt;0.05*$CA$7,((Observaciones!$F145-0.05*$CA$7)^2)/(Observaciones!$F145+0.95*$CA$7),0)</f>
        <v>0</v>
      </c>
      <c r="BX146" s="73">
        <f>0.0526*BW146*Observaciones!$F145^1.218</f>
        <v>0</v>
      </c>
      <c r="BY146" s="27"/>
      <c r="BZ146" s="27"/>
      <c r="CA146" s="101"/>
      <c r="CB146" s="36"/>
    </row>
    <row r="147" spans="2:80" s="2" customFormat="1" ht="14.5" x14ac:dyDescent="0.35">
      <c r="B147" s="35"/>
      <c r="C147" s="72">
        <v>141</v>
      </c>
      <c r="D147" s="145">
        <f>ETo!$I146*((1-Constantes!$D$19)*ETo!$K146+ETo!$L146)</f>
        <v>1.1708905883428236</v>
      </c>
      <c r="E147" s="73">
        <f>MIN(D147*Constantes!$D$17,0.8*(H146+Observaciones!$F146-F147-G147-Constantes!$D$14))</f>
        <v>4.5362361551326558E-4</v>
      </c>
      <c r="F147" s="73">
        <f>IF(Observaciones!$F146&gt;0.05*Constantes!$D$18,((Observaciones!$F146-0.05*Constantes!$D$18)^2)/(Observaciones!$F146+0.95*Constantes!$D$18),0)</f>
        <v>0</v>
      </c>
      <c r="G147" s="73">
        <f>MAX(0,H146+Observaciones!$F146-F147-Constantes!$D$13)</f>
        <v>0</v>
      </c>
      <c r="H147" s="73">
        <f>H146+Observaciones!$F146-F147-E147-G147-I146</f>
        <v>26.250105599440925</v>
      </c>
      <c r="I147" s="73">
        <f>MAX(0,(H147-Constantes!$D$14)*(1-EXP(-Constantes!$D$22)))</f>
        <v>1.4538187085494242E-6</v>
      </c>
      <c r="J147" s="73">
        <f t="shared" si="14"/>
        <v>171.85192049033589</v>
      </c>
      <c r="K147" s="73">
        <f>MAX(0,(J147-Constantes!$D$13)*(1-EXP(-Constantes!$D$23)))</f>
        <v>0.85032707749663561</v>
      </c>
      <c r="L147" s="73">
        <f t="shared" si="15"/>
        <v>0.85032853131534414</v>
      </c>
      <c r="M147" s="73">
        <f>0.0526*F147*Observaciones!$F146^1.218</f>
        <v>0</v>
      </c>
      <c r="N147" s="73">
        <f>M147*Constantes!$D$40</f>
        <v>0</v>
      </c>
      <c r="O147" s="73">
        <f t="shared" si="16"/>
        <v>0</v>
      </c>
      <c r="P147" s="15"/>
      <c r="Q147" s="117">
        <v>141</v>
      </c>
      <c r="R147" s="145">
        <f>ETo!$I146*((1-Constantes!$E$19)*ETo!$K146+ETo!$L146)</f>
        <v>1.1723678015266863</v>
      </c>
      <c r="S147" s="118">
        <f>MIN(R147*Constantes!$E$17,0.8*(V146+Observaciones!$F146-T147-U147-Constantes!$D$14))</f>
        <v>3.7506110469109899E-4</v>
      </c>
      <c r="T147" s="118">
        <f>IF(Observaciones!$F146&gt;0.05*Constantes!$E$18,((Observaciones!$F146-0.05*Constantes!$E$18)^2)/(Observaciones!$F146+0.95*Constantes!$E$18),0)</f>
        <v>0</v>
      </c>
      <c r="U147" s="118">
        <f>MAX(0,V146+Observaciones!$F146-T147-Constantes!$D$13)</f>
        <v>0</v>
      </c>
      <c r="V147" s="118">
        <f>V146+Observaciones!$F146-T147-S147-U147-W146</f>
        <v>26.250087310804847</v>
      </c>
      <c r="W147" s="118">
        <f>MAX(0,(V147-Constantes!$D$14)*(1-EXP(-Constantes!$D$22)))</f>
        <v>1.2020336512562858E-6</v>
      </c>
      <c r="X147" s="116">
        <f>X146+(Entradas!$E$23*U147-Y146)/(800*Entradas!$D$46)</f>
        <v>0</v>
      </c>
      <c r="Y147" s="116">
        <f>8000*Entradas!$D$47*X147/Constantes!$E$34</f>
        <v>0</v>
      </c>
      <c r="Z147" s="116">
        <f>T147*Escenarios!$E$10/Escenarios!$E$9</f>
        <v>0</v>
      </c>
      <c r="AA147" s="116">
        <f>Y147*Escenarios!$E$10/Escenarios!$E$9</f>
        <v>0</v>
      </c>
      <c r="AB147" s="116">
        <f>Observaciones!$I146</f>
        <v>0</v>
      </c>
      <c r="AC147" s="116">
        <f>MAX(0,Constantes!$E$29/((AH146+Z147+AA147+AB147+Observaciones!$F146)^2)+Entradas!$E$17)</f>
        <v>2.2587396446655283</v>
      </c>
      <c r="AD147" s="145">
        <f>IF(ETo!$D146&gt;0,ETo!$I146*((1-Entradas!$E$21)*ETo!$K146+ETo!$L146),0)</f>
        <v>1.1132792741721718</v>
      </c>
      <c r="AE147" s="116">
        <f>MIN(AD147*1,0.8*(AH146+Z147+AA147+AB147+Observaciones!$F146-AC147-Constantes!$E$28))</f>
        <v>1.1132792741721718</v>
      </c>
      <c r="AF147" s="116">
        <f>Observaciones!$J146</f>
        <v>0</v>
      </c>
      <c r="AG147" s="116">
        <f>MAX(0,AH146+Z147+AA147+AB147+Observaciones!$F146-AC147-AE147-AF147-Constantes!$E$26)</f>
        <v>0</v>
      </c>
      <c r="AH147" s="116">
        <f>AH146+Z147+AA147+AB147+Observaciones!$F146-AC147-AE147-AF147-AG147</f>
        <v>114.3156895635573</v>
      </c>
      <c r="AI147" s="116">
        <f>(Escenarios!$E$10*S147+Escenarios!$E$9*AE147)/(Escenarios!$E$11)</f>
        <v>0.11166548241143916</v>
      </c>
      <c r="AJ147" s="116">
        <f>(Escenarios!$E$9*AG147)/(Escenarios!$E$11)</f>
        <v>0</v>
      </c>
      <c r="AK147" s="116">
        <f>(Escenarios!$E$10*U147+Escenarios!$E$9*AC147)/(Escenarios!$E$11)</f>
        <v>0.22587396446655283</v>
      </c>
      <c r="AL147" s="118">
        <f t="shared" si="17"/>
        <v>183.19344086201843</v>
      </c>
      <c r="AM147" s="118">
        <f>MAX(0,(AL147-Constantes!$D$13)*(1-EXP(-Constantes!$D$23)))</f>
        <v>0.92866868121498281</v>
      </c>
      <c r="AN147" s="118">
        <f>AJ147+W147*Escenarios!$E$10/Escenarios!$E$11+AM147</f>
        <v>0.92866976304526894</v>
      </c>
      <c r="AO147" s="118">
        <f>0.0526*AJ147*Observaciones!$F146^1.218</f>
        <v>0</v>
      </c>
      <c r="AP147" s="118">
        <f>AO147*Constantes!$E$40</f>
        <v>0</v>
      </c>
      <c r="AQ147" s="118">
        <f t="shared" si="18"/>
        <v>0</v>
      </c>
      <c r="AR147" s="15"/>
      <c r="AS147" s="72">
        <v>141</v>
      </c>
      <c r="AT147" s="145">
        <f>ETo!$I146*((1-Constantes!$F$19)*ETo!$K146+ETo!$L146)</f>
        <v>1.1686747685670291</v>
      </c>
      <c r="AU147" s="118">
        <f>MIN(AT147*Constantes!$F$17,0.8*(AX146+Observaciones!$F146-AV147-AW147-Constantes!$D$14))</f>
        <v>6.0919515219666216E-4</v>
      </c>
      <c r="AV147" s="118">
        <f>IF(Observaciones!$F146&gt;0.05*Constantes!$F$18,((Observaciones!$F146-0.05*Constantes!$F$18)^2)/(Observaciones!$F146+0.95*Constantes!$F$18),0)</f>
        <v>0</v>
      </c>
      <c r="AW147" s="118">
        <f>MAX(0,AX146+Observaciones!$F146-AV147-Constantes!$D$13)</f>
        <v>0</v>
      </c>
      <c r="AX147" s="118">
        <f>AX146+Observaciones!$F146-AV147-AU147-AW147-AY146</f>
        <v>26.250141815075946</v>
      </c>
      <c r="AY147" s="118">
        <f>MAX(0,(AX147-Constantes!$D$14)*(1-EXP(-Constantes!$D$22)))</f>
        <v>1.9524100578394072E-6</v>
      </c>
      <c r="AZ147" s="116">
        <f>AZ146+(Entradas!$F$23*AW147-BA146)/(800*Entradas!$D$46)</f>
        <v>0</v>
      </c>
      <c r="BA147" s="116">
        <f>8000*Entradas!$D$47*AZ147/Constantes!$F$34</f>
        <v>0</v>
      </c>
      <c r="BB147" s="116">
        <f>AV147*Escenarios!$F$10/Escenarios!$F$9</f>
        <v>0</v>
      </c>
      <c r="BC147" s="116">
        <f>BA147*Escenarios!$F$10/Escenarios!$F$9</f>
        <v>0</v>
      </c>
      <c r="BD147" s="116">
        <f>Observaciones!$I146</f>
        <v>0</v>
      </c>
      <c r="BE147" s="116">
        <f>MAX(0,Constantes!$F$29/((BJ146+BB147+BC147+BD147+Observaciones!$F146)^2)+Entradas!$F$17)</f>
        <v>0</v>
      </c>
      <c r="BF147" s="145">
        <f>IF(ETo!$D146&gt;0,ETo!$I146*((1-Entradas!$F$21)*ETo!$K146+ETo!$L146),0)</f>
        <v>1.1132792741721718</v>
      </c>
      <c r="BG147" s="116">
        <f>MIN(BF147*1,0.8*(BJ146+BB147+BC147+BD147+Observaciones!$F146-BE147-Constantes!$F$28))</f>
        <v>1.1132792741721718</v>
      </c>
      <c r="BH147" s="116">
        <f>Observaciones!$J146</f>
        <v>0</v>
      </c>
      <c r="BI147" s="116">
        <f>MAX(0,BJ146+BB147+BC147+BD147+Observaciones!$F146-BE147-BG147-BH147-Constantes!$F$26)</f>
        <v>0</v>
      </c>
      <c r="BJ147" s="116">
        <f>BJ146+BB147+BC147+BD147+Observaciones!$F146-BE147-BG147-BH147-BI147</f>
        <v>54.671454851072149</v>
      </c>
      <c r="BK147" s="116">
        <f>(Escenarios!$F$10*AU147+Escenarios!$F$9*BG147)/(Escenarios!$F$11)</f>
        <v>0.22314321095619166</v>
      </c>
      <c r="BL147" s="116">
        <f>(Escenarios!$F$9*BI147)/(Escenarios!$F$11)</f>
        <v>0</v>
      </c>
      <c r="BM147" s="116">
        <f>(Escenarios!$F$10*AW147+Escenarios!$F$9*BE147)/(Escenarios!$F$11)</f>
        <v>0</v>
      </c>
      <c r="BN147" s="118">
        <f t="shared" si="19"/>
        <v>183.76870448117299</v>
      </c>
      <c r="BO147" s="118">
        <f>MAX(0,(BN147-Constantes!$D$13)*(1-EXP(-Constantes!$D$23)))</f>
        <v>0.93264231728920011</v>
      </c>
      <c r="BP147" s="118">
        <f>BL147+AY147*Escenarios!$F$10/Escenarios!$F$11+BO147</f>
        <v>0.93264387921724634</v>
      </c>
      <c r="BQ147" s="118">
        <f>0.0526*BL147*Observaciones!$F146^1.218</f>
        <v>0</v>
      </c>
      <c r="BR147" s="118">
        <f>BQ147*Constantes!$F$40</f>
        <v>0</v>
      </c>
      <c r="BS147" s="118">
        <f t="shared" si="20"/>
        <v>0</v>
      </c>
      <c r="BT147" s="15"/>
      <c r="BU147" s="72">
        <v>141</v>
      </c>
      <c r="BV147" s="73">
        <f>0.0526*Observaciones!$F146^2.218</f>
        <v>0</v>
      </c>
      <c r="BW147" s="73">
        <f>IF(Observaciones!$F146&gt;0.05*$CA$7,((Observaciones!$F146-0.05*$CA$7)^2)/(Observaciones!$F146+0.95*$CA$7),0)</f>
        <v>0</v>
      </c>
      <c r="BX147" s="73">
        <f>0.0526*BW147*Observaciones!$F146^1.218</f>
        <v>0</v>
      </c>
      <c r="BY147" s="27"/>
      <c r="BZ147" s="27"/>
      <c r="CA147" s="101"/>
      <c r="CB147" s="36"/>
    </row>
    <row r="148" spans="2:80" s="2" customFormat="1" ht="14.5" x14ac:dyDescent="0.35">
      <c r="B148" s="35"/>
      <c r="C148" s="72">
        <v>142</v>
      </c>
      <c r="D148" s="145">
        <f>ETo!$I147*((1-Constantes!$D$19)*ETo!$K147+ETo!$L147)</f>
        <v>1.1853993919818273</v>
      </c>
      <c r="E148" s="73">
        <f>MIN(D148*Constantes!$D$17,0.8*(H147+Observaciones!$F147-F148-G148-Constantes!$D$14))</f>
        <v>8.4479552739935571E-5</v>
      </c>
      <c r="F148" s="73">
        <f>IF(Observaciones!$F147&gt;0.05*Constantes!$D$18,((Observaciones!$F147-0.05*Constantes!$D$18)^2)/(Observaciones!$F147+0.95*Constantes!$D$18),0)</f>
        <v>0</v>
      </c>
      <c r="G148" s="73">
        <f>MAX(0,H147+Observaciones!$F147-F148-Constantes!$D$13)</f>
        <v>0</v>
      </c>
      <c r="H148" s="73">
        <f>H147+Observaciones!$F147-F148-E148-G148-I147</f>
        <v>26.250019666069477</v>
      </c>
      <c r="I148" s="73">
        <f>MAX(0,(H148-Constantes!$D$14)*(1-EXP(-Constantes!$D$22)))</f>
        <v>2.7074858994258322E-7</v>
      </c>
      <c r="J148" s="73">
        <f t="shared" si="14"/>
        <v>171.00159341283924</v>
      </c>
      <c r="K148" s="73">
        <f>MAX(0,(J148-Constantes!$D$13)*(1-EXP(-Constantes!$D$23)))</f>
        <v>0.84445343932881567</v>
      </c>
      <c r="L148" s="73">
        <f t="shared" si="15"/>
        <v>0.84445371007740566</v>
      </c>
      <c r="M148" s="73">
        <f>0.0526*F148*Observaciones!$F147^1.218</f>
        <v>0</v>
      </c>
      <c r="N148" s="73">
        <f>M148*Constantes!$D$40</f>
        <v>0</v>
      </c>
      <c r="O148" s="73">
        <f t="shared" si="16"/>
        <v>0</v>
      </c>
      <c r="P148" s="15"/>
      <c r="Q148" s="117">
        <v>142</v>
      </c>
      <c r="R148" s="145">
        <f>ETo!$I147*((1-Constantes!$E$19)*ETo!$K147+ETo!$L147)</f>
        <v>1.1869005899567155</v>
      </c>
      <c r="S148" s="118">
        <f>MIN(R148*Constantes!$E$17,0.8*(V147+Observaciones!$F147-T148-U148-Constantes!$D$14))</f>
        <v>6.9848643877890024E-5</v>
      </c>
      <c r="T148" s="118">
        <f>IF(Observaciones!$F147&gt;0.05*Constantes!$E$18,((Observaciones!$F147-0.05*Constantes!$E$18)^2)/(Observaciones!$F147+0.95*Constantes!$E$18),0)</f>
        <v>0</v>
      </c>
      <c r="U148" s="118">
        <f>MAX(0,V147+Observaciones!$F147-T148-Constantes!$D$13)</f>
        <v>0</v>
      </c>
      <c r="V148" s="118">
        <f>V147+Observaciones!$F147-T148-S148-U148-W147</f>
        <v>26.250016260127317</v>
      </c>
      <c r="W148" s="118">
        <f>MAX(0,(V148-Constantes!$D$14)*(1-EXP(-Constantes!$D$22)))</f>
        <v>2.2385797775535046E-7</v>
      </c>
      <c r="X148" s="116">
        <f>X147+(Entradas!$E$23*U148-Y147)/(800*Entradas!$D$46)</f>
        <v>0</v>
      </c>
      <c r="Y148" s="116">
        <f>8000*Entradas!$D$47*X148/Constantes!$E$34</f>
        <v>0</v>
      </c>
      <c r="Z148" s="116">
        <f>T148*Escenarios!$E$10/Escenarios!$E$9</f>
        <v>0</v>
      </c>
      <c r="AA148" s="116">
        <f>Y148*Escenarios!$E$10/Escenarios!$E$9</f>
        <v>0</v>
      </c>
      <c r="AB148" s="116">
        <f>Observaciones!$I147</f>
        <v>0</v>
      </c>
      <c r="AC148" s="116">
        <f>MAX(0,Constantes!$E$29/((AH147+Z148+AA148+AB148+Observaciones!$F147)^2)+Entradas!$E$17)</f>
        <v>2.2143641261090941</v>
      </c>
      <c r="AD148" s="145">
        <f>IF(ETo!$D147&gt;0,ETo!$I147*((1-Entradas!$E$21)*ETo!$K147+ETo!$L147),0)</f>
        <v>1.1268526709611888</v>
      </c>
      <c r="AE148" s="116">
        <f>MIN(AD148*1,0.8*(AH147+Z148+AA148+AB148+Observaciones!$F147-AC148-Constantes!$E$28))</f>
        <v>1.1268526709611888</v>
      </c>
      <c r="AF148" s="116">
        <f>Observaciones!$J147</f>
        <v>0</v>
      </c>
      <c r="AG148" s="116">
        <f>MAX(0,AH147+Z148+AA148+AB148+Observaciones!$F147-AC148-AE148-AF148-Constantes!$E$26)</f>
        <v>0</v>
      </c>
      <c r="AH148" s="116">
        <f>AH147+Z148+AA148+AB148+Observaciones!$F147-AC148-AE148-AF148-AG148</f>
        <v>110.97447276648703</v>
      </c>
      <c r="AI148" s="116">
        <f>(Escenarios!$E$10*S148+Escenarios!$E$9*AE148)/(Escenarios!$E$11)</f>
        <v>0.11274813087560898</v>
      </c>
      <c r="AJ148" s="116">
        <f>(Escenarios!$E$9*AG148)/(Escenarios!$E$11)</f>
        <v>0</v>
      </c>
      <c r="AK148" s="116">
        <f>(Escenarios!$E$10*U148+Escenarios!$E$9*AC148)/(Escenarios!$E$11)</f>
        <v>0.22143641261090941</v>
      </c>
      <c r="AL148" s="118">
        <f t="shared" si="17"/>
        <v>182.48620859341435</v>
      </c>
      <c r="AM148" s="118">
        <f>MAX(0,(AL148-Constantes!$D$13)*(1-EXP(-Constantes!$D$23)))</f>
        <v>0.92378347109252468</v>
      </c>
      <c r="AN148" s="118">
        <f>AJ148+W148*Escenarios!$E$10/Escenarios!$E$11+AM148</f>
        <v>0.92378367256470462</v>
      </c>
      <c r="AO148" s="118">
        <f>0.0526*AJ148*Observaciones!$F147^1.218</f>
        <v>0</v>
      </c>
      <c r="AP148" s="118">
        <f>AO148*Constantes!$E$40</f>
        <v>0</v>
      </c>
      <c r="AQ148" s="118">
        <f t="shared" si="18"/>
        <v>0</v>
      </c>
      <c r="AR148" s="15"/>
      <c r="AS148" s="72">
        <v>142</v>
      </c>
      <c r="AT148" s="145">
        <f>ETo!$I147*((1-Constantes!$F$19)*ETo!$K147+ETo!$L147)</f>
        <v>1.183147595019495</v>
      </c>
      <c r="AU148" s="118">
        <f>MIN(AT148*Constantes!$F$17,0.8*(AX147+Observaciones!$F147-AV148-AW148-Constantes!$D$14))</f>
        <v>1.134520607564582E-4</v>
      </c>
      <c r="AV148" s="118">
        <f>IF(Observaciones!$F147&gt;0.05*Constantes!$F$18,((Observaciones!$F147-0.05*Constantes!$F$18)^2)/(Observaciones!$F147+0.95*Constantes!$F$18),0)</f>
        <v>0</v>
      </c>
      <c r="AW148" s="118">
        <f>MAX(0,AX147+Observaciones!$F147-AV148-Constantes!$D$13)</f>
        <v>0</v>
      </c>
      <c r="AX148" s="118">
        <f>AX147+Observaciones!$F147-AV148-AU148-AW148-AY147</f>
        <v>26.25002641060513</v>
      </c>
      <c r="AY148" s="118">
        <f>MAX(0,(AX148-Constantes!$D$14)*(1-EXP(-Constantes!$D$22)))</f>
        <v>3.6360260533972985E-7</v>
      </c>
      <c r="AZ148" s="116">
        <f>AZ147+(Entradas!$F$23*AW148-BA147)/(800*Entradas!$D$46)</f>
        <v>0</v>
      </c>
      <c r="BA148" s="116">
        <f>8000*Entradas!$D$47*AZ148/Constantes!$F$34</f>
        <v>0</v>
      </c>
      <c r="BB148" s="116">
        <f>AV148*Escenarios!$F$10/Escenarios!$F$9</f>
        <v>0</v>
      </c>
      <c r="BC148" s="116">
        <f>BA148*Escenarios!$F$10/Escenarios!$F$9</f>
        <v>0</v>
      </c>
      <c r="BD148" s="116">
        <f>Observaciones!$I147</f>
        <v>0</v>
      </c>
      <c r="BE148" s="116">
        <f>MAX(0,Constantes!$F$29/((BJ147+BB148+BC148+BD148+Observaciones!$F147)^2)+Entradas!$F$17)</f>
        <v>0</v>
      </c>
      <c r="BF148" s="145">
        <f>IF(ETo!$D147&gt;0,ETo!$I147*((1-Entradas!$F$21)*ETo!$K147+ETo!$L147),0)</f>
        <v>1.1268526709611888</v>
      </c>
      <c r="BG148" s="116">
        <f>MIN(BF148*1,0.8*(BJ147+BB148+BC148+BD148+Observaciones!$F147-BE148-Constantes!$F$28))</f>
        <v>1.1268526709611888</v>
      </c>
      <c r="BH148" s="116">
        <f>Observaciones!$J147</f>
        <v>0</v>
      </c>
      <c r="BI148" s="116">
        <f>MAX(0,BJ147+BB148+BC148+BD148+Observaciones!$F147-BE148-BG148-BH148-Constantes!$F$26)</f>
        <v>0</v>
      </c>
      <c r="BJ148" s="116">
        <f>BJ147+BB148+BC148+BD148+Observaciones!$F147-BE148-BG148-BH148-BI148</f>
        <v>53.544602180110957</v>
      </c>
      <c r="BK148" s="116">
        <f>(Escenarios!$F$10*AU148+Escenarios!$F$9*BG148)/(Escenarios!$F$11)</f>
        <v>0.2254612958408429</v>
      </c>
      <c r="BL148" s="116">
        <f>(Escenarios!$F$9*BI148)/(Escenarios!$F$11)</f>
        <v>0</v>
      </c>
      <c r="BM148" s="116">
        <f>(Escenarios!$F$10*AW148+Escenarios!$F$9*BE148)/(Escenarios!$F$11)</f>
        <v>0</v>
      </c>
      <c r="BN148" s="118">
        <f t="shared" si="19"/>
        <v>182.83606216388378</v>
      </c>
      <c r="BO148" s="118">
        <f>MAX(0,(BN148-Constantes!$D$13)*(1-EXP(-Constantes!$D$23)))</f>
        <v>0.92620008622691152</v>
      </c>
      <c r="BP148" s="118">
        <f>BL148+AY148*Escenarios!$F$10/Escenarios!$F$11+BO148</f>
        <v>0.92620037710899583</v>
      </c>
      <c r="BQ148" s="118">
        <f>0.0526*BL148*Observaciones!$F147^1.218</f>
        <v>0</v>
      </c>
      <c r="BR148" s="118">
        <f>BQ148*Constantes!$F$40</f>
        <v>0</v>
      </c>
      <c r="BS148" s="118">
        <f t="shared" si="20"/>
        <v>0</v>
      </c>
      <c r="BT148" s="15"/>
      <c r="BU148" s="72">
        <v>142</v>
      </c>
      <c r="BV148" s="73">
        <f>0.0526*Observaciones!$F147^2.218</f>
        <v>0</v>
      </c>
      <c r="BW148" s="73">
        <f>IF(Observaciones!$F147&gt;0.05*$CA$7,((Observaciones!$F147-0.05*$CA$7)^2)/(Observaciones!$F147+0.95*$CA$7),0)</f>
        <v>0</v>
      </c>
      <c r="BX148" s="73">
        <f>0.0526*BW148*Observaciones!$F147^1.218</f>
        <v>0</v>
      </c>
      <c r="BY148" s="27"/>
      <c r="BZ148" s="27"/>
      <c r="CA148" s="101"/>
      <c r="CB148" s="36"/>
    </row>
    <row r="149" spans="2:80" s="2" customFormat="1" ht="14.5" x14ac:dyDescent="0.35">
      <c r="B149" s="35"/>
      <c r="C149" s="72">
        <v>143</v>
      </c>
      <c r="D149" s="145">
        <f>ETo!$I148*((1-Constantes!$D$19)*ETo!$K148+ETo!$L148)</f>
        <v>1.179594758291143</v>
      </c>
      <c r="E149" s="73">
        <f>MIN(D149*Constantes!$D$17,0.8*(H148+Observaciones!$F148-F149-G149-Constantes!$D$14))</f>
        <v>1.5732855581518381E-5</v>
      </c>
      <c r="F149" s="73">
        <f>IF(Observaciones!$F148&gt;0.05*Constantes!$D$18,((Observaciones!$F148-0.05*Constantes!$D$18)^2)/(Observaciones!$F148+0.95*Constantes!$D$18),0)</f>
        <v>0</v>
      </c>
      <c r="G149" s="73">
        <f>MAX(0,H148+Observaciones!$F148-F149-Constantes!$D$13)</f>
        <v>0</v>
      </c>
      <c r="H149" s="73">
        <f>H148+Observaciones!$F148-F149-E149-G149-I148</f>
        <v>26.250003662465307</v>
      </c>
      <c r="I149" s="73">
        <f>MAX(0,(H149-Constantes!$D$14)*(1-EXP(-Constantes!$D$22)))</f>
        <v>5.0422242164709028E-8</v>
      </c>
      <c r="J149" s="73">
        <f t="shared" si="14"/>
        <v>170.15713997351043</v>
      </c>
      <c r="K149" s="73">
        <f>MAX(0,(J149-Constantes!$D$13)*(1-EXP(-Constantes!$D$23)))</f>
        <v>0.83862037334344119</v>
      </c>
      <c r="L149" s="73">
        <f t="shared" si="15"/>
        <v>0.83862042376568335</v>
      </c>
      <c r="M149" s="73">
        <f>0.0526*F149*Observaciones!$F148^1.218</f>
        <v>0</v>
      </c>
      <c r="N149" s="73">
        <f>M149*Constantes!$D$40</f>
        <v>0</v>
      </c>
      <c r="O149" s="73">
        <f t="shared" si="16"/>
        <v>0</v>
      </c>
      <c r="P149" s="15"/>
      <c r="Q149" s="117">
        <v>143</v>
      </c>
      <c r="R149" s="145">
        <f>ETo!$I148*((1-Constantes!$E$19)*ETo!$K148+ETo!$L148)</f>
        <v>1.1810912713316557</v>
      </c>
      <c r="S149" s="118">
        <f>MIN(R149*Constantes!$E$17,0.8*(V148+Observaciones!$F148-T149-U149-Constantes!$D$14))</f>
        <v>1.3008101853984045E-5</v>
      </c>
      <c r="T149" s="118">
        <f>IF(Observaciones!$F148&gt;0.05*Constantes!$E$18,((Observaciones!$F148-0.05*Constantes!$E$18)^2)/(Observaciones!$F148+0.95*Constantes!$E$18),0)</f>
        <v>0</v>
      </c>
      <c r="U149" s="118">
        <f>MAX(0,V148+Observaciones!$F148-T149-Constantes!$D$13)</f>
        <v>0</v>
      </c>
      <c r="V149" s="118">
        <f>V148+Observaciones!$F148-T149-S149-U149-W148</f>
        <v>26.250003028167487</v>
      </c>
      <c r="W149" s="118">
        <f>MAX(0,(V149-Constantes!$D$14)*(1-EXP(-Constantes!$D$22)))</f>
        <v>4.1689676643034903E-8</v>
      </c>
      <c r="X149" s="116">
        <f>X148+(Entradas!$E$23*U149-Y148)/(800*Entradas!$D$46)</f>
        <v>0</v>
      </c>
      <c r="Y149" s="116">
        <f>8000*Entradas!$D$47*X149/Constantes!$E$34</f>
        <v>0</v>
      </c>
      <c r="Z149" s="116">
        <f>T149*Escenarios!$E$10/Escenarios!$E$9</f>
        <v>0</v>
      </c>
      <c r="AA149" s="116">
        <f>Y149*Escenarios!$E$10/Escenarios!$E$9</f>
        <v>0</v>
      </c>
      <c r="AB149" s="116">
        <f>Observaciones!$I148</f>
        <v>0</v>
      </c>
      <c r="AC149" s="116">
        <f>MAX(0,Constantes!$E$29/((AH148+Z149+AA149+AB149+Observaciones!$F148)^2)+Entradas!$E$17)</f>
        <v>2.1663441423003769</v>
      </c>
      <c r="AD149" s="145">
        <f>IF(ETo!$D148&gt;0,ETo!$I148*((1-Entradas!$E$21)*ETo!$K148+ETo!$L148),0)</f>
        <v>1.1212307497111309</v>
      </c>
      <c r="AE149" s="116">
        <f>MIN(AD149*1,0.8*(AH148+Z149+AA149+AB149+Observaciones!$F148-AC149-Constantes!$E$28))</f>
        <v>1.1212307497111309</v>
      </c>
      <c r="AF149" s="116">
        <f>Observaciones!$J148</f>
        <v>0</v>
      </c>
      <c r="AG149" s="116">
        <f>MAX(0,AH148+Z149+AA149+AB149+Observaciones!$F148-AC149-AE149-AF149-Constantes!$E$26)</f>
        <v>0</v>
      </c>
      <c r="AH149" s="116">
        <f>AH148+Z149+AA149+AB149+Observaciones!$F148-AC149-AE149-AF149-AG149</f>
        <v>107.68689787447552</v>
      </c>
      <c r="AI149" s="116">
        <f>(Escenarios!$E$10*S149+Escenarios!$E$9*AE149)/(Escenarios!$E$11)</f>
        <v>0.11213478226278167</v>
      </c>
      <c r="AJ149" s="116">
        <f>(Escenarios!$E$9*AG149)/(Escenarios!$E$11)</f>
        <v>0</v>
      </c>
      <c r="AK149" s="116">
        <f>(Escenarios!$E$10*U149+Escenarios!$E$9*AC149)/(Escenarios!$E$11)</f>
        <v>0.21663441423003768</v>
      </c>
      <c r="AL149" s="118">
        <f t="shared" si="17"/>
        <v>181.77905953655187</v>
      </c>
      <c r="AM149" s="118">
        <f>MAX(0,(AL149-Constantes!$D$13)*(1-EXP(-Constantes!$D$23)))</f>
        <v>0.91889883575555142</v>
      </c>
      <c r="AN149" s="118">
        <f>AJ149+W149*Escenarios!$E$10/Escenarios!$E$11+AM149</f>
        <v>0.91889887327626041</v>
      </c>
      <c r="AO149" s="118">
        <f>0.0526*AJ149*Observaciones!$F148^1.218</f>
        <v>0</v>
      </c>
      <c r="AP149" s="118">
        <f>AO149*Constantes!$E$40</f>
        <v>0</v>
      </c>
      <c r="AQ149" s="118">
        <f t="shared" si="18"/>
        <v>0</v>
      </c>
      <c r="AR149" s="15"/>
      <c r="AS149" s="72">
        <v>143</v>
      </c>
      <c r="AT149" s="145">
        <f>ETo!$I148*((1-Constantes!$F$19)*ETo!$K148+ETo!$L148)</f>
        <v>1.1773499887303731</v>
      </c>
      <c r="AU149" s="118">
        <f>MIN(AT149*Constantes!$F$17,0.8*(AX148+Observaciones!$F148-AV149-AW149-Constantes!$D$14))</f>
        <v>2.1128484104337988E-5</v>
      </c>
      <c r="AV149" s="118">
        <f>IF(Observaciones!$F148&gt;0.05*Constantes!$F$18,((Observaciones!$F148-0.05*Constantes!$F$18)^2)/(Observaciones!$F148+0.95*Constantes!$F$18),0)</f>
        <v>0</v>
      </c>
      <c r="AW149" s="118">
        <f>MAX(0,AX148+Observaciones!$F148-AV149-Constantes!$D$13)</f>
        <v>0</v>
      </c>
      <c r="AX149" s="118">
        <f>AX148+Observaciones!$F148-AV149-AU149-AW149-AY148</f>
        <v>26.250004918518421</v>
      </c>
      <c r="AY149" s="118">
        <f>MAX(0,(AX149-Constantes!$D$14)*(1-EXP(-Constantes!$D$22)))</f>
        <v>6.771469655666999E-8</v>
      </c>
      <c r="AZ149" s="116">
        <f>AZ148+(Entradas!$F$23*AW149-BA148)/(800*Entradas!$D$46)</f>
        <v>0</v>
      </c>
      <c r="BA149" s="116">
        <f>8000*Entradas!$D$47*AZ149/Constantes!$F$34</f>
        <v>0</v>
      </c>
      <c r="BB149" s="116">
        <f>AV149*Escenarios!$F$10/Escenarios!$F$9</f>
        <v>0</v>
      </c>
      <c r="BC149" s="116">
        <f>BA149*Escenarios!$F$10/Escenarios!$F$9</f>
        <v>0</v>
      </c>
      <c r="BD149" s="116">
        <f>Observaciones!$I148</f>
        <v>0</v>
      </c>
      <c r="BE149" s="116">
        <f>MAX(0,Constantes!$F$29/((BJ148+BB149+BC149+BD149+Observaciones!$F148)^2)+Entradas!$F$17)</f>
        <v>0</v>
      </c>
      <c r="BF149" s="145">
        <f>IF(ETo!$D148&gt;0,ETo!$I148*((1-Entradas!$F$21)*ETo!$K148+ETo!$L148),0)</f>
        <v>1.1212307497111309</v>
      </c>
      <c r="BG149" s="116">
        <f>MIN(BF149*1,0.8*(BJ148+BB149+BC149+BD149+Observaciones!$F148-BE149-Constantes!$F$28))</f>
        <v>1.1212307497111309</v>
      </c>
      <c r="BH149" s="116">
        <f>Observaciones!$J148</f>
        <v>0</v>
      </c>
      <c r="BI149" s="116">
        <f>MAX(0,BJ148+BB149+BC149+BD149+Observaciones!$F148-BE149-BG149-BH149-Constantes!$F$26)</f>
        <v>0</v>
      </c>
      <c r="BJ149" s="116">
        <f>BJ148+BB149+BC149+BD149+Observaciones!$F148-BE149-BG149-BH149-BI149</f>
        <v>52.423371430399825</v>
      </c>
      <c r="BK149" s="116">
        <f>(Escenarios!$F$10*AU149+Escenarios!$F$9*BG149)/(Escenarios!$F$11)</f>
        <v>0.22426305272950967</v>
      </c>
      <c r="BL149" s="116">
        <f>(Escenarios!$F$9*BI149)/(Escenarios!$F$11)</f>
        <v>0</v>
      </c>
      <c r="BM149" s="116">
        <f>(Escenarios!$F$10*AW149+Escenarios!$F$9*BE149)/(Escenarios!$F$11)</f>
        <v>0</v>
      </c>
      <c r="BN149" s="118">
        <f t="shared" si="19"/>
        <v>181.90986207765687</v>
      </c>
      <c r="BO149" s="118">
        <f>MAX(0,(BN149-Constantes!$D$13)*(1-EXP(-Constantes!$D$23)))</f>
        <v>0.91980235490508144</v>
      </c>
      <c r="BP149" s="118">
        <f>BL149+AY149*Escenarios!$F$10/Escenarios!$F$11+BO149</f>
        <v>0.91980240907683863</v>
      </c>
      <c r="BQ149" s="118">
        <f>0.0526*BL149*Observaciones!$F148^1.218</f>
        <v>0</v>
      </c>
      <c r="BR149" s="118">
        <f>BQ149*Constantes!$F$40</f>
        <v>0</v>
      </c>
      <c r="BS149" s="118">
        <f t="shared" si="20"/>
        <v>0</v>
      </c>
      <c r="BT149" s="15"/>
      <c r="BU149" s="72">
        <v>143</v>
      </c>
      <c r="BV149" s="73">
        <f>0.0526*Observaciones!$F148^2.218</f>
        <v>0</v>
      </c>
      <c r="BW149" s="73">
        <f>IF(Observaciones!$F148&gt;0.05*$CA$7,((Observaciones!$F148-0.05*$CA$7)^2)/(Observaciones!$F148+0.95*$CA$7),0)</f>
        <v>0</v>
      </c>
      <c r="BX149" s="73">
        <f>0.0526*BW149*Observaciones!$F148^1.218</f>
        <v>0</v>
      </c>
      <c r="BY149" s="27"/>
      <c r="BZ149" s="27"/>
      <c r="CA149" s="101"/>
      <c r="CB149" s="36"/>
    </row>
    <row r="150" spans="2:80" s="2" customFormat="1" ht="14.5" x14ac:dyDescent="0.35">
      <c r="B150" s="35"/>
      <c r="C150" s="72">
        <v>144</v>
      </c>
      <c r="D150" s="145">
        <f>ETo!$I149*((1-Constantes!$D$19)*ETo!$K149+ETo!$L149)</f>
        <v>1.1638659530157589</v>
      </c>
      <c r="E150" s="73">
        <f>MIN(D150*Constantes!$D$17,0.8*(H149+Observaciones!$F149-F150-G150-Constantes!$D$14))</f>
        <v>2.9299722456244127E-6</v>
      </c>
      <c r="F150" s="73">
        <f>IF(Observaciones!$F149&gt;0.05*Constantes!$D$18,((Observaciones!$F149-0.05*Constantes!$D$18)^2)/(Observaciones!$F149+0.95*Constantes!$D$18),0)</f>
        <v>0</v>
      </c>
      <c r="G150" s="73">
        <f>MAX(0,H149+Observaciones!$F149-F150-Constantes!$D$13)</f>
        <v>0</v>
      </c>
      <c r="H150" s="73">
        <f>H149+Observaciones!$F149-F150-E150-G150-I149</f>
        <v>26.250000682070819</v>
      </c>
      <c r="I150" s="73">
        <f>MAX(0,(H150-Constantes!$D$14)*(1-EXP(-Constantes!$D$22)))</f>
        <v>9.3902705268609072E-9</v>
      </c>
      <c r="J150" s="73">
        <f t="shared" si="14"/>
        <v>169.31851960016698</v>
      </c>
      <c r="K150" s="73">
        <f>MAX(0,(J150-Constantes!$D$13)*(1-EXP(-Constantes!$D$23)))</f>
        <v>0.83282759928797667</v>
      </c>
      <c r="L150" s="73">
        <f t="shared" si="15"/>
        <v>0.83282760867824723</v>
      </c>
      <c r="M150" s="73">
        <f>0.0526*F150*Observaciones!$F149^1.218</f>
        <v>0</v>
      </c>
      <c r="N150" s="73">
        <f>M150*Constantes!$D$40</f>
        <v>0</v>
      </c>
      <c r="O150" s="73">
        <f t="shared" si="16"/>
        <v>0</v>
      </c>
      <c r="P150" s="15"/>
      <c r="Q150" s="117">
        <v>144</v>
      </c>
      <c r="R150" s="145">
        <f>ETo!$I149*((1-Constantes!$E$19)*ETo!$K149+ETo!$L149)</f>
        <v>1.1653436562811266</v>
      </c>
      <c r="S150" s="118">
        <f>MIN(R150*Constantes!$E$17,0.8*(V149+Observaciones!$F149-T150-U150-Constantes!$D$14))</f>
        <v>2.4225339899430768E-6</v>
      </c>
      <c r="T150" s="118">
        <f>IF(Observaciones!$F149&gt;0.05*Constantes!$E$18,((Observaciones!$F149-0.05*Constantes!$E$18)^2)/(Observaciones!$F149+0.95*Constantes!$E$18),0)</f>
        <v>0</v>
      </c>
      <c r="U150" s="118">
        <f>MAX(0,V149+Observaciones!$F149-T150-Constantes!$D$13)</f>
        <v>0</v>
      </c>
      <c r="V150" s="118">
        <f>V149+Observaciones!$F149-T150-S150-U150-W149</f>
        <v>26.250000563943821</v>
      </c>
      <c r="W150" s="118">
        <f>MAX(0,(V150-Constantes!$D$14)*(1-EXP(-Constantes!$D$22)))</f>
        <v>7.7639812386181047E-9</v>
      </c>
      <c r="X150" s="116">
        <f>X149+(Entradas!$E$23*U150-Y149)/(800*Entradas!$D$46)</f>
        <v>0</v>
      </c>
      <c r="Y150" s="116">
        <f>8000*Entradas!$D$47*X150/Constantes!$E$34</f>
        <v>0</v>
      </c>
      <c r="Z150" s="116">
        <f>T150*Escenarios!$E$10/Escenarios!$E$9</f>
        <v>0</v>
      </c>
      <c r="AA150" s="116">
        <f>Y150*Escenarios!$E$10/Escenarios!$E$9</f>
        <v>0</v>
      </c>
      <c r="AB150" s="116">
        <f>Observaciones!$I149</f>
        <v>0</v>
      </c>
      <c r="AC150" s="116">
        <f>MAX(0,Constantes!$E$29/((AH149+Z150+AA150+AB150+Observaciones!$F149)^2)+Entradas!$E$17)</f>
        <v>2.1146657738225798</v>
      </c>
      <c r="AD150" s="145">
        <f>IF(ETo!$D149&gt;0,ETo!$I149*((1-Entradas!$E$21)*ETo!$K149+ETo!$L149),0)</f>
        <v>1.1062355256664138</v>
      </c>
      <c r="AE150" s="116">
        <f>MIN(AD150*1,0.8*(AH149+Z150+AA150+AB150+Observaciones!$F149-AC150-Constantes!$E$28))</f>
        <v>1.1062355256664138</v>
      </c>
      <c r="AF150" s="116">
        <f>Observaciones!$J149</f>
        <v>0</v>
      </c>
      <c r="AG150" s="116">
        <f>MAX(0,AH149+Z150+AA150+AB150+Observaciones!$F149-AC150-AE150-AF150-Constantes!$E$26)</f>
        <v>0</v>
      </c>
      <c r="AH150" s="116">
        <f>AH149+Z150+AA150+AB150+Observaciones!$F149-AC150-AE150-AF150-AG150</f>
        <v>104.46599657498652</v>
      </c>
      <c r="AI150" s="116">
        <f>(Escenarios!$E$10*S150+Escenarios!$E$9*AE150)/(Escenarios!$E$11)</f>
        <v>0.11062573284723232</v>
      </c>
      <c r="AJ150" s="116">
        <f>(Escenarios!$E$9*AG150)/(Escenarios!$E$11)</f>
        <v>0</v>
      </c>
      <c r="AK150" s="116">
        <f>(Escenarios!$E$10*U150+Escenarios!$E$9*AC150)/(Escenarios!$E$11)</f>
        <v>0.21146657738225799</v>
      </c>
      <c r="AL150" s="118">
        <f t="shared" si="17"/>
        <v>181.07162727817857</v>
      </c>
      <c r="AM150" s="118">
        <f>MAX(0,(AL150-Constantes!$D$13)*(1-EXP(-Constantes!$D$23)))</f>
        <v>0.91401224420284977</v>
      </c>
      <c r="AN150" s="118">
        <f>AJ150+W150*Escenarios!$E$10/Escenarios!$E$11+AM150</f>
        <v>0.91401225119043283</v>
      </c>
      <c r="AO150" s="118">
        <f>0.0526*AJ150*Observaciones!$F149^1.218</f>
        <v>0</v>
      </c>
      <c r="AP150" s="118">
        <f>AO150*Constantes!$E$40</f>
        <v>0</v>
      </c>
      <c r="AQ150" s="118">
        <f t="shared" si="18"/>
        <v>0</v>
      </c>
      <c r="AR150" s="15"/>
      <c r="AS150" s="72">
        <v>144</v>
      </c>
      <c r="AT150" s="145">
        <f>ETo!$I149*((1-Constantes!$F$19)*ETo!$K149+ETo!$L149)</f>
        <v>1.161649398117707</v>
      </c>
      <c r="AU150" s="118">
        <f>MIN(AT150*Constantes!$F$17,0.8*(AX149+Observaciones!$F149-AV150-AW150-Constantes!$D$14))</f>
        <v>3.9348147367945788E-6</v>
      </c>
      <c r="AV150" s="118">
        <f>IF(Observaciones!$F149&gt;0.05*Constantes!$F$18,((Observaciones!$F149-0.05*Constantes!$F$18)^2)/(Observaciones!$F149+0.95*Constantes!$F$18),0)</f>
        <v>0</v>
      </c>
      <c r="AW150" s="118">
        <f>MAX(0,AX149+Observaciones!$F149-AV150-Constantes!$D$13)</f>
        <v>0</v>
      </c>
      <c r="AX150" s="118">
        <f>AX149+Observaciones!$F149-AV150-AU150-AW150-AY149</f>
        <v>26.250000915988988</v>
      </c>
      <c r="AY150" s="118">
        <f>MAX(0,(AX150-Constantes!$D$14)*(1-EXP(-Constantes!$D$22)))</f>
        <v>1.2610691075469226E-8</v>
      </c>
      <c r="AZ150" s="116">
        <f>AZ149+(Entradas!$F$23*AW150-BA149)/(800*Entradas!$D$46)</f>
        <v>0</v>
      </c>
      <c r="BA150" s="116">
        <f>8000*Entradas!$D$47*AZ150/Constantes!$F$34</f>
        <v>0</v>
      </c>
      <c r="BB150" s="116">
        <f>AV150*Escenarios!$F$10/Escenarios!$F$9</f>
        <v>0</v>
      </c>
      <c r="BC150" s="116">
        <f>BA150*Escenarios!$F$10/Escenarios!$F$9</f>
        <v>0</v>
      </c>
      <c r="BD150" s="116">
        <f>Observaciones!$I149</f>
        <v>0</v>
      </c>
      <c r="BE150" s="116">
        <f>MAX(0,Constantes!$F$29/((BJ149+BB150+BC150+BD150+Observaciones!$F149)^2)+Entradas!$F$17)</f>
        <v>0</v>
      </c>
      <c r="BF150" s="145">
        <f>IF(ETo!$D149&gt;0,ETo!$I149*((1-Entradas!$F$21)*ETo!$K149+ETo!$L149),0)</f>
        <v>1.1062355256664138</v>
      </c>
      <c r="BG150" s="116">
        <f>MIN(BF150*1,0.8*(BJ149+BB150+BC150+BD150+Observaciones!$F149-BE150-Constantes!$F$28))</f>
        <v>1.1062355256664138</v>
      </c>
      <c r="BH150" s="116">
        <f>Observaciones!$J149</f>
        <v>0</v>
      </c>
      <c r="BI150" s="116">
        <f>MAX(0,BJ149+BB150+BC150+BD150+Observaciones!$F149-BE150-BG150-BH150-Constantes!$F$26)</f>
        <v>0</v>
      </c>
      <c r="BJ150" s="116">
        <f>BJ149+BB150+BC150+BD150+Observaciones!$F149-BE150-BG150-BH150-BI150</f>
        <v>51.317135904733412</v>
      </c>
      <c r="BK150" s="116">
        <f>(Escenarios!$F$10*AU150+Escenarios!$F$9*BG150)/(Escenarios!$F$11)</f>
        <v>0.22125025298507217</v>
      </c>
      <c r="BL150" s="116">
        <f>(Escenarios!$F$9*BI150)/(Escenarios!$F$11)</f>
        <v>0</v>
      </c>
      <c r="BM150" s="116">
        <f>(Escenarios!$F$10*AW150+Escenarios!$F$9*BE150)/(Escenarios!$F$11)</f>
        <v>0</v>
      </c>
      <c r="BN150" s="118">
        <f t="shared" si="19"/>
        <v>180.99005972275179</v>
      </c>
      <c r="BO150" s="118">
        <f>MAX(0,(BN150-Constantes!$D$13)*(1-EXP(-Constantes!$D$23)))</f>
        <v>0.91344881594154959</v>
      </c>
      <c r="BP150" s="118">
        <f>BL150+AY150*Escenarios!$F$10/Escenarios!$F$11+BO150</f>
        <v>0.91344882603010247</v>
      </c>
      <c r="BQ150" s="118">
        <f>0.0526*BL150*Observaciones!$F149^1.218</f>
        <v>0</v>
      </c>
      <c r="BR150" s="118">
        <f>BQ150*Constantes!$F$40</f>
        <v>0</v>
      </c>
      <c r="BS150" s="118">
        <f t="shared" si="20"/>
        <v>0</v>
      </c>
      <c r="BT150" s="15"/>
      <c r="BU150" s="72">
        <v>144</v>
      </c>
      <c r="BV150" s="73">
        <f>0.0526*Observaciones!$F149^2.218</f>
        <v>0</v>
      </c>
      <c r="BW150" s="73">
        <f>IF(Observaciones!$F149&gt;0.05*$CA$7,((Observaciones!$F149-0.05*$CA$7)^2)/(Observaciones!$F149+0.95*$CA$7),0)</f>
        <v>0</v>
      </c>
      <c r="BX150" s="73">
        <f>0.0526*BW150*Observaciones!$F149^1.218</f>
        <v>0</v>
      </c>
      <c r="BY150" s="27"/>
      <c r="BZ150" s="27"/>
      <c r="CA150" s="101"/>
      <c r="CB150" s="36"/>
    </row>
    <row r="151" spans="2:80" s="2" customFormat="1" ht="14.5" x14ac:dyDescent="0.35">
      <c r="B151" s="35"/>
      <c r="C151" s="72">
        <v>145</v>
      </c>
      <c r="D151" s="145">
        <f>ETo!$I150*((1-Constantes!$D$19)*ETo!$K150+ETo!$L150)</f>
        <v>1.1550746731282888</v>
      </c>
      <c r="E151" s="73">
        <f>MIN(D151*Constantes!$D$17,0.8*(H150+Observaciones!$F150-F151-G151-Constantes!$D$14))</f>
        <v>5.4565665550398992E-7</v>
      </c>
      <c r="F151" s="73">
        <f>IF(Observaciones!$F150&gt;0.05*Constantes!$D$18,((Observaciones!$F150-0.05*Constantes!$D$18)^2)/(Observaciones!$F150+0.95*Constantes!$D$18),0)</f>
        <v>0</v>
      </c>
      <c r="G151" s="73">
        <f>MAX(0,H150+Observaciones!$F150-F151-Constantes!$D$13)</f>
        <v>0</v>
      </c>
      <c r="H151" s="73">
        <f>H150+Observaciones!$F150-F151-E151-G151-I150</f>
        <v>26.250000127023895</v>
      </c>
      <c r="I151" s="73">
        <f>MAX(0,(H151-Constantes!$D$14)*(1-EXP(-Constantes!$D$22)))</f>
        <v>1.7487755044052E-9</v>
      </c>
      <c r="J151" s="73">
        <f t="shared" si="14"/>
        <v>168.485692000879</v>
      </c>
      <c r="K151" s="73">
        <f>MAX(0,(J151-Constantes!$D$13)*(1-EXP(-Constantes!$D$23)))</f>
        <v>0.82707483884573252</v>
      </c>
      <c r="L151" s="73">
        <f t="shared" si="15"/>
        <v>0.82707484059450798</v>
      </c>
      <c r="M151" s="73">
        <f>0.0526*F151*Observaciones!$F150^1.218</f>
        <v>0</v>
      </c>
      <c r="N151" s="73">
        <f>M151*Constantes!$D$40</f>
        <v>0</v>
      </c>
      <c r="O151" s="73">
        <f t="shared" si="16"/>
        <v>0</v>
      </c>
      <c r="P151" s="15"/>
      <c r="Q151" s="117">
        <v>145</v>
      </c>
      <c r="R151" s="145">
        <f>ETo!$I150*((1-Constantes!$E$19)*ETo!$K150+ETo!$L150)</f>
        <v>1.1565432325463811</v>
      </c>
      <c r="S151" s="118">
        <f>MIN(R151*Constantes!$E$17,0.8*(V150+Observaciones!$F150-T151-U151-Constantes!$D$14))</f>
        <v>4.5115505713511085E-7</v>
      </c>
      <c r="T151" s="118">
        <f>IF(Observaciones!$F150&gt;0.05*Constantes!$E$18,((Observaciones!$F150-0.05*Constantes!$E$18)^2)/(Observaciones!$F150+0.95*Constantes!$E$18),0)</f>
        <v>0</v>
      </c>
      <c r="U151" s="118">
        <f>MAX(0,V150+Observaciones!$F150-T151-Constantes!$D$13)</f>
        <v>0</v>
      </c>
      <c r="V151" s="118">
        <f>V150+Observaciones!$F150-T151-S151-U151-W150</f>
        <v>26.250000105024785</v>
      </c>
      <c r="W151" s="118">
        <f>MAX(0,(V151-Constantes!$D$14)*(1-EXP(-Constantes!$D$22)))</f>
        <v>1.4459072549246832E-9</v>
      </c>
      <c r="X151" s="116">
        <f>X150+(Entradas!$E$23*U151-Y150)/(800*Entradas!$D$46)</f>
        <v>0</v>
      </c>
      <c r="Y151" s="116">
        <f>8000*Entradas!$D$47*X151/Constantes!$E$34</f>
        <v>0</v>
      </c>
      <c r="Z151" s="116">
        <f>T151*Escenarios!$E$10/Escenarios!$E$9</f>
        <v>0</v>
      </c>
      <c r="AA151" s="116">
        <f>Y151*Escenarios!$E$10/Escenarios!$E$9</f>
        <v>0</v>
      </c>
      <c r="AB151" s="116">
        <f>Observaciones!$I150</f>
        <v>0</v>
      </c>
      <c r="AC151" s="116">
        <f>MAX(0,Constantes!$E$29/((AH150+Z151+AA151+AB151+Observaciones!$F150)^2)+Entradas!$E$17)</f>
        <v>2.0592308150904581</v>
      </c>
      <c r="AD151" s="145">
        <f>IF(ETo!$D150&gt;0,ETo!$I150*((1-Entradas!$E$21)*ETo!$K150+ETo!$L150),0)</f>
        <v>1.0978008558226711</v>
      </c>
      <c r="AE151" s="116">
        <f>MIN(AD151*1,0.8*(AH150+Z151+AA151+AB151+Observaciones!$F150-AC151-Constantes!$E$28))</f>
        <v>1.0978008558226711</v>
      </c>
      <c r="AF151" s="116">
        <f>Observaciones!$J150</f>
        <v>0</v>
      </c>
      <c r="AG151" s="116">
        <f>MAX(0,AH150+Z151+AA151+AB151+Observaciones!$F150-AC151-AE151-AF151-Constantes!$E$26)</f>
        <v>0</v>
      </c>
      <c r="AH151" s="116">
        <f>AH150+Z151+AA151+AB151+Observaciones!$F150-AC151-AE151-AF151-AG151</f>
        <v>101.30896490407339</v>
      </c>
      <c r="AI151" s="116">
        <f>(Escenarios!$E$10*S151+Escenarios!$E$9*AE151)/(Escenarios!$E$11)</f>
        <v>0.10978049162181852</v>
      </c>
      <c r="AJ151" s="116">
        <f>(Escenarios!$E$9*AG151)/(Escenarios!$E$11)</f>
        <v>0</v>
      </c>
      <c r="AK151" s="116">
        <f>(Escenarios!$E$10*U151+Escenarios!$E$9*AC151)/(Escenarios!$E$11)</f>
        <v>0.20592308150904581</v>
      </c>
      <c r="AL151" s="118">
        <f t="shared" si="17"/>
        <v>180.36353811548477</v>
      </c>
      <c r="AM151" s="118">
        <f>MAX(0,(AL151-Constantes!$D$13)*(1-EXP(-Constantes!$D$23)))</f>
        <v>0.90912111508055704</v>
      </c>
      <c r="AN151" s="118">
        <f>AJ151+W151*Escenarios!$E$10/Escenarios!$E$11+AM151</f>
        <v>0.90912111638187354</v>
      </c>
      <c r="AO151" s="118">
        <f>0.0526*AJ151*Observaciones!$F150^1.218</f>
        <v>0</v>
      </c>
      <c r="AP151" s="118">
        <f>AO151*Constantes!$E$40</f>
        <v>0</v>
      </c>
      <c r="AQ151" s="118">
        <f t="shared" si="18"/>
        <v>0</v>
      </c>
      <c r="AR151" s="15"/>
      <c r="AS151" s="72">
        <v>145</v>
      </c>
      <c r="AT151" s="145">
        <f>ETo!$I150*((1-Constantes!$F$19)*ETo!$K150+ETo!$L150)</f>
        <v>1.1528718340011495</v>
      </c>
      <c r="AU151" s="118">
        <f>MIN(AT151*Constantes!$F$17,0.8*(AX150+Observaciones!$F150-AV151-AW151-Constantes!$D$14))</f>
        <v>7.327911902166307E-7</v>
      </c>
      <c r="AV151" s="118">
        <f>IF(Observaciones!$F150&gt;0.05*Constantes!$F$18,((Observaciones!$F150-0.05*Constantes!$F$18)^2)/(Observaciones!$F150+0.95*Constantes!$F$18),0)</f>
        <v>0</v>
      </c>
      <c r="AW151" s="118">
        <f>MAX(0,AX150+Observaciones!$F150-AV151-Constantes!$D$13)</f>
        <v>0</v>
      </c>
      <c r="AX151" s="118">
        <f>AX150+Observaciones!$F150-AV151-AU151-AW151-AY150</f>
        <v>26.250000170587107</v>
      </c>
      <c r="AY151" s="118">
        <f>MAX(0,(AX151-Constantes!$D$14)*(1-EXP(-Constantes!$D$22)))</f>
        <v>2.3485231131610915E-9</v>
      </c>
      <c r="AZ151" s="116">
        <f>AZ150+(Entradas!$F$23*AW151-BA150)/(800*Entradas!$D$46)</f>
        <v>0</v>
      </c>
      <c r="BA151" s="116">
        <f>8000*Entradas!$D$47*AZ151/Constantes!$F$34</f>
        <v>0</v>
      </c>
      <c r="BB151" s="116">
        <f>AV151*Escenarios!$F$10/Escenarios!$F$9</f>
        <v>0</v>
      </c>
      <c r="BC151" s="116">
        <f>BA151*Escenarios!$F$10/Escenarios!$F$9</f>
        <v>0</v>
      </c>
      <c r="BD151" s="116">
        <f>Observaciones!$I150</f>
        <v>0</v>
      </c>
      <c r="BE151" s="116">
        <f>MAX(0,Constantes!$F$29/((BJ150+BB151+BC151+BD151+Observaciones!$F150)^2)+Entradas!$F$17)</f>
        <v>0</v>
      </c>
      <c r="BF151" s="145">
        <f>IF(ETo!$D150&gt;0,ETo!$I150*((1-Entradas!$F$21)*ETo!$K150+ETo!$L150),0)</f>
        <v>1.0978008558226711</v>
      </c>
      <c r="BG151" s="116">
        <f>MIN(BF151*1,0.8*(BJ150+BB151+BC151+BD151+Observaciones!$F150-BE151-Constantes!$F$28))</f>
        <v>1.0978008558226711</v>
      </c>
      <c r="BH151" s="116">
        <f>Observaciones!$J150</f>
        <v>0</v>
      </c>
      <c r="BI151" s="116">
        <f>MAX(0,BJ150+BB151+BC151+BD151+Observaciones!$F150-BE151-BG151-BH151-Constantes!$F$26)</f>
        <v>0</v>
      </c>
      <c r="BJ151" s="116">
        <f>BJ150+BB151+BC151+BD151+Observaciones!$F150-BE151-BG151-BH151-BI151</f>
        <v>50.219335048910743</v>
      </c>
      <c r="BK151" s="116">
        <f>(Escenarios!$F$10*AU151+Escenarios!$F$9*BG151)/(Escenarios!$F$11)</f>
        <v>0.21956075739748637</v>
      </c>
      <c r="BL151" s="116">
        <f>(Escenarios!$F$9*BI151)/(Escenarios!$F$11)</f>
        <v>0</v>
      </c>
      <c r="BM151" s="116">
        <f>(Escenarios!$F$10*AW151+Escenarios!$F$9*BE151)/(Escenarios!$F$11)</f>
        <v>0</v>
      </c>
      <c r="BN151" s="118">
        <f t="shared" si="19"/>
        <v>180.07661090681026</v>
      </c>
      <c r="BO151" s="118">
        <f>MAX(0,(BN151-Constantes!$D$13)*(1-EXP(-Constantes!$D$23)))</f>
        <v>0.90713916407739925</v>
      </c>
      <c r="BP151" s="118">
        <f>BL151+AY151*Escenarios!$F$10/Escenarios!$F$11+BO151</f>
        <v>0.9071391659562178</v>
      </c>
      <c r="BQ151" s="118">
        <f>0.0526*BL151*Observaciones!$F150^1.218</f>
        <v>0</v>
      </c>
      <c r="BR151" s="118">
        <f>BQ151*Constantes!$F$40</f>
        <v>0</v>
      </c>
      <c r="BS151" s="118">
        <f t="shared" si="20"/>
        <v>0</v>
      </c>
      <c r="BT151" s="15"/>
      <c r="BU151" s="72">
        <v>145</v>
      </c>
      <c r="BV151" s="73">
        <f>0.0526*Observaciones!$F150^2.218</f>
        <v>0</v>
      </c>
      <c r="BW151" s="73">
        <f>IF(Observaciones!$F150&gt;0.05*$CA$7,((Observaciones!$F150-0.05*$CA$7)^2)/(Observaciones!$F150+0.95*$CA$7),0)</f>
        <v>0</v>
      </c>
      <c r="BX151" s="73">
        <f>0.0526*BW151*Observaciones!$F150^1.218</f>
        <v>0</v>
      </c>
      <c r="BY151" s="27"/>
      <c r="BZ151" s="27"/>
      <c r="CA151" s="101"/>
      <c r="CB151" s="36"/>
    </row>
    <row r="152" spans="2:80" s="2" customFormat="1" ht="14.5" x14ac:dyDescent="0.35">
      <c r="B152" s="35"/>
      <c r="C152" s="72">
        <v>146</v>
      </c>
      <c r="D152" s="145">
        <f>ETo!$I151*((1-Constantes!$D$19)*ETo!$K151+ETo!$L151)</f>
        <v>1.1763895140180336</v>
      </c>
      <c r="E152" s="73">
        <f>MIN(D152*Constantes!$D$17,0.8*(H151+Observaciones!$F151-F152-G152-Constantes!$D$14))</f>
        <v>1.0161911632167176E-7</v>
      </c>
      <c r="F152" s="73">
        <f>IF(Observaciones!$F151&gt;0.05*Constantes!$D$18,((Observaciones!$F151-0.05*Constantes!$D$18)^2)/(Observaciones!$F151+0.95*Constantes!$D$18),0)</f>
        <v>0</v>
      </c>
      <c r="G152" s="73">
        <f>MAX(0,H151+Observaciones!$F151-F152-Constantes!$D$13)</f>
        <v>0</v>
      </c>
      <c r="H152" s="73">
        <f>H151+Observaciones!$F151-F152-E152-G152-I151</f>
        <v>26.250000023656003</v>
      </c>
      <c r="I152" s="73">
        <f>MAX(0,(H152-Constantes!$D$14)*(1-EXP(-Constantes!$D$22)))</f>
        <v>3.2567918901641139E-10</v>
      </c>
      <c r="J152" s="73">
        <f t="shared" si="14"/>
        <v>167.65861716203327</v>
      </c>
      <c r="K152" s="73">
        <f>MAX(0,(J152-Constantes!$D$13)*(1-EXP(-Constantes!$D$23)))</f>
        <v>0.82136181562249289</v>
      </c>
      <c r="L152" s="73">
        <f t="shared" si="15"/>
        <v>0.82136181594817204</v>
      </c>
      <c r="M152" s="73">
        <f>0.0526*F152*Observaciones!$F151^1.218</f>
        <v>0</v>
      </c>
      <c r="N152" s="73">
        <f>M152*Constantes!$D$40</f>
        <v>0</v>
      </c>
      <c r="O152" s="73">
        <f t="shared" si="16"/>
        <v>0</v>
      </c>
      <c r="P152" s="15"/>
      <c r="Q152" s="117">
        <v>146</v>
      </c>
      <c r="R152" s="145">
        <f>ETo!$I151*((1-Constantes!$E$19)*ETo!$K151+ETo!$L151)</f>
        <v>1.1778915198382083</v>
      </c>
      <c r="S152" s="118">
        <f>MIN(R152*Constantes!$E$17,0.8*(V151+Observaciones!$F151-T152-U152-Constantes!$D$14))</f>
        <v>8.4019828250347938E-8</v>
      </c>
      <c r="T152" s="118">
        <f>IF(Observaciones!$F151&gt;0.05*Constantes!$E$18,((Observaciones!$F151-0.05*Constantes!$E$18)^2)/(Observaciones!$F151+0.95*Constantes!$E$18),0)</f>
        <v>0</v>
      </c>
      <c r="U152" s="118">
        <f>MAX(0,V151+Observaciones!$F151-T152-Constantes!$D$13)</f>
        <v>0</v>
      </c>
      <c r="V152" s="118">
        <f>V151+Observaciones!$F151-T152-S152-U152-W151</f>
        <v>26.250000019559049</v>
      </c>
      <c r="W152" s="118">
        <f>MAX(0,(V152-Constantes!$D$14)*(1-EXP(-Constantes!$D$22)))</f>
        <v>2.6927521417347804E-10</v>
      </c>
      <c r="X152" s="116">
        <f>X151+(Entradas!$E$23*U152-Y151)/(800*Entradas!$D$46)</f>
        <v>0</v>
      </c>
      <c r="Y152" s="116">
        <f>8000*Entradas!$D$47*X152/Constantes!$E$34</f>
        <v>0</v>
      </c>
      <c r="Z152" s="116">
        <f>T152*Escenarios!$E$10/Escenarios!$E$9</f>
        <v>0</v>
      </c>
      <c r="AA152" s="116">
        <f>Y152*Escenarios!$E$10/Escenarios!$E$9</f>
        <v>0</v>
      </c>
      <c r="AB152" s="116">
        <f>Observaciones!$I151</f>
        <v>0</v>
      </c>
      <c r="AC152" s="116">
        <f>MAX(0,Constantes!$E$29/((AH151+Z152+AA152+AB152+Observaciones!$F151)^2)+Entradas!$E$17)</f>
        <v>1.9996839647243043</v>
      </c>
      <c r="AD152" s="145">
        <f>IF(ETo!$D151&gt;0,ETo!$I151*((1-Entradas!$E$21)*ETo!$K151+ETo!$L151),0)</f>
        <v>1.1178112870312196</v>
      </c>
      <c r="AE152" s="116">
        <f>MIN(AD152*1,0.8*(AH151+Z152+AA152+AB152+Observaciones!$F151-AC152-Constantes!$E$28))</f>
        <v>1.1178112870312196</v>
      </c>
      <c r="AF152" s="116">
        <f>Observaciones!$J151</f>
        <v>0</v>
      </c>
      <c r="AG152" s="116">
        <f>MAX(0,AH151+Z152+AA152+AB152+Observaciones!$F151-AC152-AE152-AF152-Constantes!$E$26)</f>
        <v>0</v>
      </c>
      <c r="AH152" s="116">
        <f>AH151+Z152+AA152+AB152+Observaciones!$F151-AC152-AE152-AF152-AG152</f>
        <v>98.191469652317878</v>
      </c>
      <c r="AI152" s="116">
        <f>(Escenarios!$E$10*S152+Escenarios!$E$9*AE152)/(Escenarios!$E$11)</f>
        <v>0.11178120432096739</v>
      </c>
      <c r="AJ152" s="116">
        <f>(Escenarios!$E$9*AG152)/(Escenarios!$E$11)</f>
        <v>0</v>
      </c>
      <c r="AK152" s="116">
        <f>(Escenarios!$E$10*U152+Escenarios!$E$9*AC152)/(Escenarios!$E$11)</f>
        <v>0.19996839647243042</v>
      </c>
      <c r="AL152" s="118">
        <f t="shared" si="17"/>
        <v>179.65438539687665</v>
      </c>
      <c r="AM152" s="118">
        <f>MAX(0,(AL152-Constantes!$D$13)*(1-EXP(-Constantes!$D$23)))</f>
        <v>0.90422263944093306</v>
      </c>
      <c r="AN152" s="118">
        <f>AJ152+W152*Escenarios!$E$10/Escenarios!$E$11+AM152</f>
        <v>0.90422263968328076</v>
      </c>
      <c r="AO152" s="118">
        <f>0.0526*AJ152*Observaciones!$F151^1.218</f>
        <v>0</v>
      </c>
      <c r="AP152" s="118">
        <f>AO152*Constantes!$E$40</f>
        <v>0</v>
      </c>
      <c r="AQ152" s="118">
        <f t="shared" si="18"/>
        <v>0</v>
      </c>
      <c r="AR152" s="15"/>
      <c r="AS152" s="72">
        <v>146</v>
      </c>
      <c r="AT152" s="145">
        <f>ETo!$I151*((1-Constantes!$F$19)*ETo!$K151+ETo!$L151)</f>
        <v>1.1741365052877715</v>
      </c>
      <c r="AU152" s="118">
        <f>MIN(AT152*Constantes!$F$17,0.8*(AX151+Observaciones!$F151-AV152-AW152-Constantes!$D$14))</f>
        <v>1.3646968568536977E-7</v>
      </c>
      <c r="AV152" s="118">
        <f>IF(Observaciones!$F151&gt;0.05*Constantes!$F$18,((Observaciones!$F151-0.05*Constantes!$F$18)^2)/(Observaciones!$F151+0.95*Constantes!$F$18),0)</f>
        <v>0</v>
      </c>
      <c r="AW152" s="118">
        <f>MAX(0,AX151+Observaciones!$F151-AV152-Constantes!$D$13)</f>
        <v>0</v>
      </c>
      <c r="AX152" s="118">
        <f>AX151+Observaciones!$F151-AV152-AU152-AW152-AY151</f>
        <v>26.250000031768899</v>
      </c>
      <c r="AY152" s="118">
        <f>MAX(0,(AX152-Constantes!$D$14)*(1-EXP(-Constantes!$D$22)))</f>
        <v>4.3737181526178408E-10</v>
      </c>
      <c r="AZ152" s="116">
        <f>AZ151+(Entradas!$F$23*AW152-BA151)/(800*Entradas!$D$46)</f>
        <v>0</v>
      </c>
      <c r="BA152" s="116">
        <f>8000*Entradas!$D$47*AZ152/Constantes!$F$34</f>
        <v>0</v>
      </c>
      <c r="BB152" s="116">
        <f>AV152*Escenarios!$F$10/Escenarios!$F$9</f>
        <v>0</v>
      </c>
      <c r="BC152" s="116">
        <f>BA152*Escenarios!$F$10/Escenarios!$F$9</f>
        <v>0</v>
      </c>
      <c r="BD152" s="116">
        <f>Observaciones!$I151</f>
        <v>0</v>
      </c>
      <c r="BE152" s="116">
        <f>MAX(0,Constantes!$F$29/((BJ151+BB152+BC152+BD152+Observaciones!$F151)^2)+Entradas!$F$17)</f>
        <v>0</v>
      </c>
      <c r="BF152" s="145">
        <f>IF(ETo!$D151&gt;0,ETo!$I151*((1-Entradas!$F$21)*ETo!$K151+ETo!$L151),0)</f>
        <v>1.1178112870312196</v>
      </c>
      <c r="BG152" s="116">
        <f>MIN(BF152*1,0.8*(BJ151+BB152+BC152+BD152+Observaciones!$F151-BE152-Constantes!$F$28))</f>
        <v>1.1178112870312196</v>
      </c>
      <c r="BH152" s="116">
        <f>Observaciones!$J151</f>
        <v>0</v>
      </c>
      <c r="BI152" s="116">
        <f>MAX(0,BJ151+BB152+BC152+BD152+Observaciones!$F151-BE152-BG152-BH152-Constantes!$F$26)</f>
        <v>0</v>
      </c>
      <c r="BJ152" s="116">
        <f>BJ151+BB152+BC152+BD152+Observaciones!$F151-BE152-BG152-BH152-BI152</f>
        <v>49.101523761879527</v>
      </c>
      <c r="BK152" s="116">
        <f>(Escenarios!$F$10*AU152+Escenarios!$F$9*BG152)/(Escenarios!$F$11)</f>
        <v>0.22356236658199247</v>
      </c>
      <c r="BL152" s="116">
        <f>(Escenarios!$F$9*BI152)/(Escenarios!$F$11)</f>
        <v>0</v>
      </c>
      <c r="BM152" s="116">
        <f>(Escenarios!$F$10*AW152+Escenarios!$F$9*BE152)/(Escenarios!$F$11)</f>
        <v>0</v>
      </c>
      <c r="BN152" s="118">
        <f t="shared" si="19"/>
        <v>179.16947174273287</v>
      </c>
      <c r="BO152" s="118">
        <f>MAX(0,(BN152-Constantes!$D$13)*(1-EXP(-Constantes!$D$23)))</f>
        <v>0.90087309616229128</v>
      </c>
      <c r="BP152" s="118">
        <f>BL152+AY152*Escenarios!$F$10/Escenarios!$F$11+BO152</f>
        <v>0.90087309651218872</v>
      </c>
      <c r="BQ152" s="118">
        <f>0.0526*BL152*Observaciones!$F151^1.218</f>
        <v>0</v>
      </c>
      <c r="BR152" s="118">
        <f>BQ152*Constantes!$F$40</f>
        <v>0</v>
      </c>
      <c r="BS152" s="118">
        <f t="shared" si="20"/>
        <v>0</v>
      </c>
      <c r="BT152" s="15"/>
      <c r="BU152" s="72">
        <v>146</v>
      </c>
      <c r="BV152" s="73">
        <f>0.0526*Observaciones!$F151^2.218</f>
        <v>0</v>
      </c>
      <c r="BW152" s="73">
        <f>IF(Observaciones!$F151&gt;0.05*$CA$7,((Observaciones!$F151-0.05*$CA$7)^2)/(Observaciones!$F151+0.95*$CA$7),0)</f>
        <v>0</v>
      </c>
      <c r="BX152" s="73">
        <f>0.0526*BW152*Observaciones!$F151^1.218</f>
        <v>0</v>
      </c>
      <c r="BY152" s="27"/>
      <c r="BZ152" s="27"/>
      <c r="CA152" s="101"/>
      <c r="CB152" s="36"/>
    </row>
    <row r="153" spans="2:80" s="2" customFormat="1" ht="14.5" x14ac:dyDescent="0.35">
      <c r="B153" s="35"/>
      <c r="C153" s="72">
        <v>147</v>
      </c>
      <c r="D153" s="145">
        <f>ETo!$I152*((1-Constantes!$D$19)*ETo!$K152+ETo!$L152)</f>
        <v>1.1578756647326631</v>
      </c>
      <c r="E153" s="73">
        <f>MIN(D153*Constantes!$D$17,0.8*(H152+Observaciones!$F152-F153-G153-Constantes!$D$14))</f>
        <v>1.8924802702713352E-8</v>
      </c>
      <c r="F153" s="73">
        <f>IF(Observaciones!$F152&gt;0.05*Constantes!$D$18,((Observaciones!$F152-0.05*Constantes!$D$18)^2)/(Observaciones!$F152+0.95*Constantes!$D$18),0)</f>
        <v>0</v>
      </c>
      <c r="G153" s="73">
        <f>MAX(0,H152+Observaciones!$F152-F153-Constantes!$D$13)</f>
        <v>0</v>
      </c>
      <c r="H153" s="73">
        <f>H152+Observaciones!$F152-F153-E153-G153-I152</f>
        <v>26.250000004405521</v>
      </c>
      <c r="I153" s="73">
        <f>MAX(0,(H153-Constantes!$D$14)*(1-EXP(-Constantes!$D$22)))</f>
        <v>6.0652113337897907E-11</v>
      </c>
      <c r="J153" s="73">
        <f t="shared" si="14"/>
        <v>166.83725534641079</v>
      </c>
      <c r="K153" s="73">
        <f>MAX(0,(J153-Constantes!$D$13)*(1-EXP(-Constantes!$D$23)))</f>
        <v>0.81568825513323617</v>
      </c>
      <c r="L153" s="73">
        <f t="shared" si="15"/>
        <v>0.81568825519388832</v>
      </c>
      <c r="M153" s="73">
        <f>0.0526*F153*Observaciones!$F152^1.218</f>
        <v>0</v>
      </c>
      <c r="N153" s="73">
        <f>M153*Constantes!$D$40</f>
        <v>0</v>
      </c>
      <c r="O153" s="73">
        <f t="shared" si="16"/>
        <v>0</v>
      </c>
      <c r="P153" s="15"/>
      <c r="Q153" s="117">
        <v>147</v>
      </c>
      <c r="R153" s="145">
        <f>ETo!$I152*((1-Constantes!$E$19)*ETo!$K152+ETo!$L152)</f>
        <v>1.1593546482384236</v>
      </c>
      <c r="S153" s="118">
        <f>MIN(R153*Constantes!$E$17,0.8*(V152+Observaciones!$F152-T153-U153-Constantes!$D$14))</f>
        <v>1.5647239592908592E-8</v>
      </c>
      <c r="T153" s="118">
        <f>IF(Observaciones!$F152&gt;0.05*Constantes!$E$18,((Observaciones!$F152-0.05*Constantes!$E$18)^2)/(Observaciones!$F152+0.95*Constantes!$E$18),0)</f>
        <v>0</v>
      </c>
      <c r="U153" s="118">
        <f>MAX(0,V152+Observaciones!$F152-T153-Constantes!$D$13)</f>
        <v>0</v>
      </c>
      <c r="V153" s="118">
        <f>V152+Observaciones!$F152-T153-S153-U153-W152</f>
        <v>26.250000003642537</v>
      </c>
      <c r="W153" s="118">
        <f>MAX(0,(V153-Constantes!$D$14)*(1-EXP(-Constantes!$D$22)))</f>
        <v>5.0147882429510549E-11</v>
      </c>
      <c r="X153" s="116">
        <f>X152+(Entradas!$E$23*U153-Y152)/(800*Entradas!$D$46)</f>
        <v>0</v>
      </c>
      <c r="Y153" s="116">
        <f>8000*Entradas!$D$47*X153/Constantes!$E$34</f>
        <v>0</v>
      </c>
      <c r="Z153" s="116">
        <f>T153*Escenarios!$E$10/Escenarios!$E$9</f>
        <v>0</v>
      </c>
      <c r="AA153" s="116">
        <f>Y153*Escenarios!$E$10/Escenarios!$E$9</f>
        <v>0</v>
      </c>
      <c r="AB153" s="116">
        <f>Observaciones!$I152</f>
        <v>0</v>
      </c>
      <c r="AC153" s="116">
        <f>MAX(0,Constantes!$E$29/((AH152+Z153+AA153+AB153+Observaciones!$F152)^2)+Entradas!$E$17)</f>
        <v>1.9351572793253602</v>
      </c>
      <c r="AD153" s="145">
        <f>IF(ETo!$D152&gt;0,ETo!$I152*((1-Entradas!$E$21)*ETo!$K152+ETo!$L152),0)</f>
        <v>1.1001953080080029</v>
      </c>
      <c r="AE153" s="116">
        <f>MIN(AD153*1,0.8*(AH152+Z153+AA153+AB153+Observaciones!$F152-AC153-Constantes!$E$28))</f>
        <v>1.1001953080080029</v>
      </c>
      <c r="AF153" s="116">
        <f>Observaciones!$J152</f>
        <v>0</v>
      </c>
      <c r="AG153" s="116">
        <f>MAX(0,AH152+Z153+AA153+AB153+Observaciones!$F152-AC153-AE153-AF153-Constantes!$E$26)</f>
        <v>0</v>
      </c>
      <c r="AH153" s="116">
        <f>AH152+Z153+AA153+AB153+Observaciones!$F152-AC153-AE153-AF153-AG153</f>
        <v>95.156117064984514</v>
      </c>
      <c r="AI153" s="116">
        <f>(Escenarios!$E$10*S153+Escenarios!$E$9*AE153)/(Escenarios!$E$11)</f>
        <v>0.11001954488331592</v>
      </c>
      <c r="AJ153" s="116">
        <f>(Escenarios!$E$9*AG153)/(Escenarios!$E$11)</f>
        <v>0</v>
      </c>
      <c r="AK153" s="116">
        <f>(Escenarios!$E$10*U153+Escenarios!$E$9*AC153)/(Escenarios!$E$11)</f>
        <v>0.19351572793253602</v>
      </c>
      <c r="AL153" s="118">
        <f t="shared" si="17"/>
        <v>178.94367848536825</v>
      </c>
      <c r="AM153" s="118">
        <f>MAX(0,(AL153-Constantes!$D$13)*(1-EXP(-Constantes!$D$23)))</f>
        <v>0.89931342820675864</v>
      </c>
      <c r="AN153" s="118">
        <f>AJ153+W153*Escenarios!$E$10/Escenarios!$E$11+AM153</f>
        <v>0.89931342825189176</v>
      </c>
      <c r="AO153" s="118">
        <f>0.0526*AJ153*Observaciones!$F152^1.218</f>
        <v>0</v>
      </c>
      <c r="AP153" s="118">
        <f>AO153*Constantes!$E$40</f>
        <v>0</v>
      </c>
      <c r="AQ153" s="118">
        <f t="shared" si="18"/>
        <v>0</v>
      </c>
      <c r="AR153" s="15"/>
      <c r="AS153" s="72">
        <v>147</v>
      </c>
      <c r="AT153" s="145">
        <f>ETo!$I152*((1-Constantes!$F$19)*ETo!$K152+ETo!$L152)</f>
        <v>1.155657189474022</v>
      </c>
      <c r="AU153" s="118">
        <f>MIN(AT153*Constantes!$F$17,0.8*(AX152+Observaciones!$F152-AV153-AW153-Constantes!$D$14))</f>
        <v>2.541511889830872E-8</v>
      </c>
      <c r="AV153" s="118">
        <f>IF(Observaciones!$F152&gt;0.05*Constantes!$F$18,((Observaciones!$F152-0.05*Constantes!$F$18)^2)/(Observaciones!$F152+0.95*Constantes!$F$18),0)</f>
        <v>0</v>
      </c>
      <c r="AW153" s="118">
        <f>MAX(0,AX152+Observaciones!$F152-AV153-Constantes!$D$13)</f>
        <v>0</v>
      </c>
      <c r="AX153" s="118">
        <f>AX152+Observaciones!$F152-AV153-AU153-AW153-AY152</f>
        <v>26.250000005916409</v>
      </c>
      <c r="AY153" s="118">
        <f>MAX(0,(AX153-Constantes!$D$14)*(1-EXP(-Constantes!$D$22)))</f>
        <v>8.1452946859935189E-11</v>
      </c>
      <c r="AZ153" s="116">
        <f>AZ152+(Entradas!$F$23*AW153-BA152)/(800*Entradas!$D$46)</f>
        <v>0</v>
      </c>
      <c r="BA153" s="116">
        <f>8000*Entradas!$D$47*AZ153/Constantes!$F$34</f>
        <v>0</v>
      </c>
      <c r="BB153" s="116">
        <f>AV153*Escenarios!$F$10/Escenarios!$F$9</f>
        <v>0</v>
      </c>
      <c r="BC153" s="116">
        <f>BA153*Escenarios!$F$10/Escenarios!$F$9</f>
        <v>0</v>
      </c>
      <c r="BD153" s="116">
        <f>Observaciones!$I152</f>
        <v>0</v>
      </c>
      <c r="BE153" s="116">
        <f>MAX(0,Constantes!$F$29/((BJ152+BB153+BC153+BD153+Observaciones!$F152)^2)+Entradas!$F$17)</f>
        <v>0</v>
      </c>
      <c r="BF153" s="145">
        <f>IF(ETo!$D152&gt;0,ETo!$I152*((1-Entradas!$F$21)*ETo!$K152+ETo!$L152),0)</f>
        <v>1.1001953080080029</v>
      </c>
      <c r="BG153" s="116">
        <f>MIN(BF153*1,0.8*(BJ152+BB153+BC153+BD153+Observaciones!$F152-BE153-Constantes!$F$28))</f>
        <v>1.1001953080080029</v>
      </c>
      <c r="BH153" s="116">
        <f>Observaciones!$J152</f>
        <v>0</v>
      </c>
      <c r="BI153" s="116">
        <f>MAX(0,BJ152+BB153+BC153+BD153+Observaciones!$F152-BE153-BG153-BH153-Constantes!$F$26)</f>
        <v>0</v>
      </c>
      <c r="BJ153" s="116">
        <f>BJ152+BB153+BC153+BD153+Observaciones!$F152-BE153-BG153-BH153-BI153</f>
        <v>48.001328453871523</v>
      </c>
      <c r="BK153" s="116">
        <f>(Escenarios!$F$10*AU153+Escenarios!$F$9*BG153)/(Escenarios!$F$11)</f>
        <v>0.22003908193369567</v>
      </c>
      <c r="BL153" s="116">
        <f>(Escenarios!$F$9*BI153)/(Escenarios!$F$11)</f>
        <v>0</v>
      </c>
      <c r="BM153" s="116">
        <f>(Escenarios!$F$10*AW153+Escenarios!$F$9*BE153)/(Escenarios!$F$11)</f>
        <v>0</v>
      </c>
      <c r="BN153" s="118">
        <f t="shared" si="19"/>
        <v>178.26859864657058</v>
      </c>
      <c r="BO153" s="118">
        <f>MAX(0,(BN153-Constantes!$D$13)*(1-EXP(-Constantes!$D$23)))</f>
        <v>0.89465031113989868</v>
      </c>
      <c r="BP153" s="118">
        <f>BL153+AY153*Escenarios!$F$10/Escenarios!$F$11+BO153</f>
        <v>0.894650311205061</v>
      </c>
      <c r="BQ153" s="118">
        <f>0.0526*BL153*Observaciones!$F152^1.218</f>
        <v>0</v>
      </c>
      <c r="BR153" s="118">
        <f>BQ153*Constantes!$F$40</f>
        <v>0</v>
      </c>
      <c r="BS153" s="118">
        <f t="shared" si="20"/>
        <v>0</v>
      </c>
      <c r="BT153" s="15"/>
      <c r="BU153" s="72">
        <v>147</v>
      </c>
      <c r="BV153" s="73">
        <f>0.0526*Observaciones!$F152^2.218</f>
        <v>0</v>
      </c>
      <c r="BW153" s="73">
        <f>IF(Observaciones!$F152&gt;0.05*$CA$7,((Observaciones!$F152-0.05*$CA$7)^2)/(Observaciones!$F152+0.95*$CA$7),0)</f>
        <v>0</v>
      </c>
      <c r="BX153" s="73">
        <f>0.0526*BW153*Observaciones!$F152^1.218</f>
        <v>0</v>
      </c>
      <c r="BY153" s="27"/>
      <c r="BZ153" s="27"/>
      <c r="CA153" s="101"/>
      <c r="CB153" s="36"/>
    </row>
    <row r="154" spans="2:80" s="2" customFormat="1" ht="14.5" x14ac:dyDescent="0.35">
      <c r="B154" s="35"/>
      <c r="C154" s="72">
        <v>148</v>
      </c>
      <c r="D154" s="145">
        <f>ETo!$I153*((1-Constantes!$D$19)*ETo!$K153+ETo!$L153)</f>
        <v>1.1528400167126878</v>
      </c>
      <c r="E154" s="73">
        <f>MIN(D154*Constantes!$D$17,0.8*(H153+Observaciones!$F153-F154-G154-Constantes!$D$14))</f>
        <v>3.5244170248915909E-9</v>
      </c>
      <c r="F154" s="73">
        <f>IF(Observaciones!$F153&gt;0.05*Constantes!$D$18,((Observaciones!$F153-0.05*Constantes!$D$18)^2)/(Observaciones!$F153+0.95*Constantes!$D$18),0)</f>
        <v>0</v>
      </c>
      <c r="G154" s="73">
        <f>MAX(0,H153+Observaciones!$F153-F154-Constantes!$D$13)</f>
        <v>0</v>
      </c>
      <c r="H154" s="73">
        <f>H153+Observaciones!$F153-F154-E154-G154-I153</f>
        <v>26.250000000820453</v>
      </c>
      <c r="I154" s="73">
        <f>MAX(0,(H154-Constantes!$D$14)*(1-EXP(-Constantes!$D$22)))</f>
        <v>1.1295419435047569E-11</v>
      </c>
      <c r="J154" s="73">
        <f t="shared" si="14"/>
        <v>166.02156709127755</v>
      </c>
      <c r="K154" s="73">
        <f>MAX(0,(J154-Constantes!$D$13)*(1-EXP(-Constantes!$D$23)))</f>
        <v>0.81005388478894702</v>
      </c>
      <c r="L154" s="73">
        <f t="shared" si="15"/>
        <v>0.81005388480024243</v>
      </c>
      <c r="M154" s="73">
        <f>0.0526*F154*Observaciones!$F153^1.218</f>
        <v>0</v>
      </c>
      <c r="N154" s="73">
        <f>M154*Constantes!$D$40</f>
        <v>0</v>
      </c>
      <c r="O154" s="73">
        <f t="shared" si="16"/>
        <v>0</v>
      </c>
      <c r="P154" s="15"/>
      <c r="Q154" s="117">
        <v>148</v>
      </c>
      <c r="R154" s="145">
        <f>ETo!$I153*((1-Constantes!$E$19)*ETo!$K153+ETo!$L153)</f>
        <v>1.1543149359343321</v>
      </c>
      <c r="S154" s="118">
        <f>MIN(R154*Constantes!$E$17,0.8*(V153+Observaciones!$F153-T154-U154-Constantes!$D$14))</f>
        <v>2.9140295509932913E-9</v>
      </c>
      <c r="T154" s="118">
        <f>IF(Observaciones!$F153&gt;0.05*Constantes!$E$18,((Observaciones!$F153-0.05*Constantes!$E$18)^2)/(Observaciones!$F153+0.95*Constantes!$E$18),0)</f>
        <v>0</v>
      </c>
      <c r="U154" s="118">
        <f>MAX(0,V153+Observaciones!$F153-T154-Constantes!$D$13)</f>
        <v>0</v>
      </c>
      <c r="V154" s="118">
        <f>V153+Observaciones!$F153-T154-S154-U154-W153</f>
        <v>26.250000000678362</v>
      </c>
      <c r="W154" s="118">
        <f>MAX(0,(V154-Constantes!$D$14)*(1-EXP(-Constantes!$D$22)))</f>
        <v>9.3392136286816446E-12</v>
      </c>
      <c r="X154" s="116">
        <f>X153+(Entradas!$E$23*U154-Y153)/(800*Entradas!$D$46)</f>
        <v>0</v>
      </c>
      <c r="Y154" s="116">
        <f>8000*Entradas!$D$47*X154/Constantes!$E$34</f>
        <v>0</v>
      </c>
      <c r="Z154" s="116">
        <f>T154*Escenarios!$E$10/Escenarios!$E$9</f>
        <v>0</v>
      </c>
      <c r="AA154" s="116">
        <f>Y154*Escenarios!$E$10/Escenarios!$E$9</f>
        <v>0</v>
      </c>
      <c r="AB154" s="116">
        <f>Observaciones!$I153</f>
        <v>0</v>
      </c>
      <c r="AC154" s="116">
        <f>MAX(0,Constantes!$E$29/((AH153+Z154+AA154+AB154+Observaciones!$F153)^2)+Entradas!$E$17)</f>
        <v>1.8661396648314204</v>
      </c>
      <c r="AD154" s="145">
        <f>IF(ETo!$D153&gt;0,ETo!$I153*((1-Entradas!$E$21)*ETo!$K153+ETo!$L153),0)</f>
        <v>1.0953181670685597</v>
      </c>
      <c r="AE154" s="116">
        <f>MIN(AD154*1,0.8*(AH153+Z154+AA154+AB154+Observaciones!$F153-AC154-Constantes!$E$28))</f>
        <v>1.0953181670685597</v>
      </c>
      <c r="AF154" s="116">
        <f>Observaciones!$J153</f>
        <v>0</v>
      </c>
      <c r="AG154" s="116">
        <f>MAX(0,AH153+Z154+AA154+AB154+Observaciones!$F153-AC154-AE154-AF154-Constantes!$E$26)</f>
        <v>0</v>
      </c>
      <c r="AH154" s="116">
        <f>AH153+Z154+AA154+AB154+Observaciones!$F153-AC154-AE154-AF154-AG154</f>
        <v>92.194659233084536</v>
      </c>
      <c r="AI154" s="116">
        <f>(Escenarios!$E$10*S154+Escenarios!$E$9*AE154)/(Escenarios!$E$11)</f>
        <v>0.10953181932948257</v>
      </c>
      <c r="AJ154" s="116">
        <f>(Escenarios!$E$9*AG154)/(Escenarios!$E$11)</f>
        <v>0</v>
      </c>
      <c r="AK154" s="116">
        <f>(Escenarios!$E$10*U154+Escenarios!$E$9*AC154)/(Escenarios!$E$11)</f>
        <v>0.18661396648314202</v>
      </c>
      <c r="AL154" s="118">
        <f t="shared" si="17"/>
        <v>178.23097902364464</v>
      </c>
      <c r="AM154" s="118">
        <f>MAX(0,(AL154-Constantes!$D$13)*(1-EXP(-Constantes!$D$23)))</f>
        <v>0.8943904534228807</v>
      </c>
      <c r="AN154" s="118">
        <f>AJ154+W154*Escenarios!$E$10/Escenarios!$E$11+AM154</f>
        <v>0.89439045343128598</v>
      </c>
      <c r="AO154" s="118">
        <f>0.0526*AJ154*Observaciones!$F153^1.218</f>
        <v>0</v>
      </c>
      <c r="AP154" s="118">
        <f>AO154*Constantes!$E$40</f>
        <v>0</v>
      </c>
      <c r="AQ154" s="118">
        <f t="shared" si="18"/>
        <v>0</v>
      </c>
      <c r="AR154" s="15"/>
      <c r="AS154" s="72">
        <v>148</v>
      </c>
      <c r="AT154" s="145">
        <f>ETo!$I153*((1-Constantes!$F$19)*ETo!$K153+ETo!$L153)</f>
        <v>1.1506276378802209</v>
      </c>
      <c r="AU154" s="118">
        <f>MIN(AT154*Constantes!$F$17,0.8*(AX153+Observaciones!$F153-AV154-AW154-Constantes!$D$14))</f>
        <v>4.7331269570349834E-9</v>
      </c>
      <c r="AV154" s="118">
        <f>IF(Observaciones!$F153&gt;0.05*Constantes!$F$18,((Observaciones!$F153-0.05*Constantes!$F$18)^2)/(Observaciones!$F153+0.95*Constantes!$F$18),0)</f>
        <v>0</v>
      </c>
      <c r="AW154" s="118">
        <f>MAX(0,AX153+Observaciones!$F153-AV154-Constantes!$D$13)</f>
        <v>0</v>
      </c>
      <c r="AX154" s="118">
        <f>AX153+Observaciones!$F153-AV154-AU154-AW154-AY153</f>
        <v>26.250000001101828</v>
      </c>
      <c r="AY154" s="118">
        <f>MAX(0,(AX154-Constantes!$D$14)*(1-EXP(-Constantes!$D$22)))</f>
        <v>1.516919115311686E-11</v>
      </c>
      <c r="AZ154" s="116">
        <f>AZ153+(Entradas!$F$23*AW154-BA153)/(800*Entradas!$D$46)</f>
        <v>0</v>
      </c>
      <c r="BA154" s="116">
        <f>8000*Entradas!$D$47*AZ154/Constantes!$F$34</f>
        <v>0</v>
      </c>
      <c r="BB154" s="116">
        <f>AV154*Escenarios!$F$10/Escenarios!$F$9</f>
        <v>0</v>
      </c>
      <c r="BC154" s="116">
        <f>BA154*Escenarios!$F$10/Escenarios!$F$9</f>
        <v>0</v>
      </c>
      <c r="BD154" s="116">
        <f>Observaciones!$I153</f>
        <v>0</v>
      </c>
      <c r="BE154" s="116">
        <f>MAX(0,Constantes!$F$29/((BJ153+BB154+BC154+BD154+Observaciones!$F153)^2)+Entradas!$F$17)</f>
        <v>0</v>
      </c>
      <c r="BF154" s="145">
        <f>IF(ETo!$D153&gt;0,ETo!$I153*((1-Entradas!$F$21)*ETo!$K153+ETo!$L153),0)</f>
        <v>1.0953181670685597</v>
      </c>
      <c r="BG154" s="116">
        <f>MIN(BF154*1,0.8*(BJ153+BB154+BC154+BD154+Observaciones!$F153-BE154-Constantes!$F$28))</f>
        <v>1.0953181670685597</v>
      </c>
      <c r="BH154" s="116">
        <f>Observaciones!$J153</f>
        <v>0</v>
      </c>
      <c r="BI154" s="116">
        <f>MAX(0,BJ153+BB154+BC154+BD154+Observaciones!$F153-BE154-BG154-BH154-Constantes!$F$26)</f>
        <v>0</v>
      </c>
      <c r="BJ154" s="116">
        <f>BJ153+BB154+BC154+BD154+Observaciones!$F153-BE154-BG154-BH154-BI154</f>
        <v>46.90601028680296</v>
      </c>
      <c r="BK154" s="116">
        <f>(Escenarios!$F$10*AU154+Escenarios!$F$9*BG154)/(Escenarios!$F$11)</f>
        <v>0.21906363720021349</v>
      </c>
      <c r="BL154" s="116">
        <f>(Escenarios!$F$9*BI154)/(Escenarios!$F$11)</f>
        <v>0</v>
      </c>
      <c r="BM154" s="116">
        <f>(Escenarios!$F$10*AW154+Escenarios!$F$9*BE154)/(Escenarios!$F$11)</f>
        <v>0</v>
      </c>
      <c r="BN154" s="118">
        <f t="shared" si="19"/>
        <v>177.37394833543067</v>
      </c>
      <c r="BO154" s="118">
        <f>MAX(0,(BN154-Constantes!$D$13)*(1-EXP(-Constantes!$D$23)))</f>
        <v>0.88847051003344257</v>
      </c>
      <c r="BP154" s="118">
        <f>BL154+AY154*Escenarios!$F$10/Escenarios!$F$11+BO154</f>
        <v>0.88847051004557798</v>
      </c>
      <c r="BQ154" s="118">
        <f>0.0526*BL154*Observaciones!$F153^1.218</f>
        <v>0</v>
      </c>
      <c r="BR154" s="118">
        <f>BQ154*Constantes!$F$40</f>
        <v>0</v>
      </c>
      <c r="BS154" s="118">
        <f t="shared" si="20"/>
        <v>0</v>
      </c>
      <c r="BT154" s="15"/>
      <c r="BU154" s="72">
        <v>148</v>
      </c>
      <c r="BV154" s="73">
        <f>0.0526*Observaciones!$F153^2.218</f>
        <v>0</v>
      </c>
      <c r="BW154" s="73">
        <f>IF(Observaciones!$F153&gt;0.05*$CA$7,((Observaciones!$F153-0.05*$CA$7)^2)/(Observaciones!$F153+0.95*$CA$7),0)</f>
        <v>0</v>
      </c>
      <c r="BX154" s="73">
        <f>0.0526*BW154*Observaciones!$F153^1.218</f>
        <v>0</v>
      </c>
      <c r="BY154" s="27"/>
      <c r="BZ154" s="27"/>
      <c r="CA154" s="101"/>
      <c r="CB154" s="36"/>
    </row>
    <row r="155" spans="2:80" s="2" customFormat="1" ht="14.5" x14ac:dyDescent="0.35">
      <c r="B155" s="35"/>
      <c r="C155" s="72">
        <v>149</v>
      </c>
      <c r="D155" s="145">
        <f>ETo!$I154*((1-Constantes!$D$19)*ETo!$K154+ETo!$L154)</f>
        <v>0</v>
      </c>
      <c r="E155" s="73">
        <f>MIN(D155*Constantes!$D$17,0.8*(H154+Observaciones!$F154-F155-G155-Constantes!$D$14))</f>
        <v>0</v>
      </c>
      <c r="F155" s="73">
        <f>IF(Observaciones!$F154&gt;0.05*Constantes!$D$18,((Observaciones!$F154-0.05*Constantes!$D$18)^2)/(Observaciones!$F154+0.95*Constantes!$D$18),0)</f>
        <v>0</v>
      </c>
      <c r="G155" s="73">
        <f>MAX(0,H154+Observaciones!$F154-F155-Constantes!$D$13)</f>
        <v>0</v>
      </c>
      <c r="H155" s="73">
        <f>H154+Observaciones!$F154-F155-E155-G155-I154</f>
        <v>26.250000000809159</v>
      </c>
      <c r="I155" s="73">
        <f>MAX(0,(H155-Constantes!$D$14)*(1-EXP(-Constantes!$D$22)))</f>
        <v>1.1139930542475067E-11</v>
      </c>
      <c r="J155" s="73">
        <f t="shared" si="14"/>
        <v>165.2115132064886</v>
      </c>
      <c r="K155" s="73">
        <f>MAX(0,(J155-Constantes!$D$13)*(1-EXP(-Constantes!$D$23)))</f>
        <v>0.80445843388352067</v>
      </c>
      <c r="L155" s="73">
        <f t="shared" si="15"/>
        <v>0.80445843389466065</v>
      </c>
      <c r="M155" s="73">
        <f>0.0526*F155*Observaciones!$F154^1.218</f>
        <v>0</v>
      </c>
      <c r="N155" s="73">
        <f>M155*Constantes!$D$40</f>
        <v>0</v>
      </c>
      <c r="O155" s="73">
        <f t="shared" si="16"/>
        <v>0</v>
      </c>
      <c r="P155" s="15"/>
      <c r="Q155" s="117">
        <v>149</v>
      </c>
      <c r="R155" s="145">
        <f>ETo!$I154*((1-Constantes!$E$19)*ETo!$K154+ETo!$L154)</f>
        <v>0</v>
      </c>
      <c r="S155" s="118">
        <f>MIN(R155*Constantes!$E$17,0.8*(V154+Observaciones!$F154-T155-U155-Constantes!$D$14))</f>
        <v>0</v>
      </c>
      <c r="T155" s="118">
        <f>IF(Observaciones!$F154&gt;0.05*Constantes!$E$18,((Observaciones!$F154-0.05*Constantes!$E$18)^2)/(Observaciones!$F154+0.95*Constantes!$E$18),0)</f>
        <v>0</v>
      </c>
      <c r="U155" s="118">
        <f>MAX(0,V154+Observaciones!$F154-T155-Constantes!$D$13)</f>
        <v>0</v>
      </c>
      <c r="V155" s="118">
        <f>V154+Observaciones!$F154-T155-S155-U155-W154</f>
        <v>26.250000000669022</v>
      </c>
      <c r="W155" s="118">
        <f>MAX(0,(V155-Constantes!$D$14)*(1-EXP(-Constantes!$D$22)))</f>
        <v>9.2106259285957347E-12</v>
      </c>
      <c r="X155" s="116">
        <f>X154+(Entradas!$E$23*U155-Y154)/(800*Entradas!$D$46)</f>
        <v>0</v>
      </c>
      <c r="Y155" s="116">
        <f>8000*Entradas!$D$47*X155/Constantes!$E$34</f>
        <v>0</v>
      </c>
      <c r="Z155" s="116">
        <f>T155*Escenarios!$E$10/Escenarios!$E$9</f>
        <v>0</v>
      </c>
      <c r="AA155" s="116">
        <f>Y155*Escenarios!$E$10/Escenarios!$E$9</f>
        <v>0</v>
      </c>
      <c r="AB155" s="116">
        <f>Observaciones!$I154</f>
        <v>0</v>
      </c>
      <c r="AC155" s="116">
        <f>MAX(0,Constantes!$E$29/((AH154+Z155+AA155+AB155+Observaciones!$F154)^2)+Entradas!$E$17)</f>
        <v>1.7921264810788138</v>
      </c>
      <c r="AD155" s="145">
        <f>IF(ETo!$D154&gt;0,ETo!$I154*((1-Entradas!$E$21)*ETo!$K154+ETo!$L154),0)</f>
        <v>0</v>
      </c>
      <c r="AE155" s="116">
        <f>MIN(AD155*1,0.8*(AH154+Z155+AA155+AB155+Observaciones!$F154-AC155-Constantes!$E$28))</f>
        <v>0</v>
      </c>
      <c r="AF155" s="116">
        <f>Observaciones!$J154</f>
        <v>0</v>
      </c>
      <c r="AG155" s="116">
        <f>MAX(0,AH154+Z155+AA155+AB155+Observaciones!$F154-AC155-AE155-AF155-Constantes!$E$26)</f>
        <v>0</v>
      </c>
      <c r="AH155" s="116">
        <f>AH154+Z155+AA155+AB155+Observaciones!$F154-AC155-AE155-AF155-AG155</f>
        <v>90.402532752005726</v>
      </c>
      <c r="AI155" s="116">
        <f>(Escenarios!$E$10*S155+Escenarios!$E$9*AE155)/(Escenarios!$E$11)</f>
        <v>0</v>
      </c>
      <c r="AJ155" s="116">
        <f>(Escenarios!$E$9*AG155)/(Escenarios!$E$11)</f>
        <v>0</v>
      </c>
      <c r="AK155" s="116">
        <f>(Escenarios!$E$10*U155+Escenarios!$E$9*AC155)/(Escenarios!$E$11)</f>
        <v>0.17921264810788137</v>
      </c>
      <c r="AL155" s="118">
        <f t="shared" si="17"/>
        <v>177.51580121832964</v>
      </c>
      <c r="AM155" s="118">
        <f>MAX(0,(AL155-Constantes!$D$13)*(1-EXP(-Constantes!$D$23)))</f>
        <v>0.88945035946933682</v>
      </c>
      <c r="AN155" s="118">
        <f>AJ155+W155*Escenarios!$E$10/Escenarios!$E$11+AM155</f>
        <v>0.88945035947762641</v>
      </c>
      <c r="AO155" s="118">
        <f>0.0526*AJ155*Observaciones!$F154^1.218</f>
        <v>0</v>
      </c>
      <c r="AP155" s="118">
        <f>AO155*Constantes!$E$40</f>
        <v>0</v>
      </c>
      <c r="AQ155" s="118">
        <f t="shared" si="18"/>
        <v>0</v>
      </c>
      <c r="AR155" s="15"/>
      <c r="AS155" s="72">
        <v>149</v>
      </c>
      <c r="AT155" s="145">
        <f>ETo!$I154*((1-Constantes!$F$19)*ETo!$K154+ETo!$L154)</f>
        <v>0</v>
      </c>
      <c r="AU155" s="118">
        <f>MIN(AT155*Constantes!$F$17,0.8*(AX154+Observaciones!$F154-AV155-AW155-Constantes!$D$14))</f>
        <v>0</v>
      </c>
      <c r="AV155" s="118">
        <f>IF(Observaciones!$F154&gt;0.05*Constantes!$F$18,((Observaciones!$F154-0.05*Constantes!$F$18)^2)/(Observaciones!$F154+0.95*Constantes!$F$18),0)</f>
        <v>0</v>
      </c>
      <c r="AW155" s="118">
        <f>MAX(0,AX154+Observaciones!$F154-AV155-Constantes!$D$13)</f>
        <v>0</v>
      </c>
      <c r="AX155" s="118">
        <f>AX154+Observaciones!$F154-AV155-AU155-AW155-AY154</f>
        <v>26.250000001086658</v>
      </c>
      <c r="AY155" s="118">
        <f>MAX(0,(AX155-Constantes!$D$14)*(1-EXP(-Constantes!$D$22)))</f>
        <v>1.496034007690277E-11</v>
      </c>
      <c r="AZ155" s="116">
        <f>AZ154+(Entradas!$F$23*AW155-BA154)/(800*Entradas!$D$46)</f>
        <v>0</v>
      </c>
      <c r="BA155" s="116">
        <f>8000*Entradas!$D$47*AZ155/Constantes!$F$34</f>
        <v>0</v>
      </c>
      <c r="BB155" s="116">
        <f>AV155*Escenarios!$F$10/Escenarios!$F$9</f>
        <v>0</v>
      </c>
      <c r="BC155" s="116">
        <f>BA155*Escenarios!$F$10/Escenarios!$F$9</f>
        <v>0</v>
      </c>
      <c r="BD155" s="116">
        <f>Observaciones!$I154</f>
        <v>0</v>
      </c>
      <c r="BE155" s="116">
        <f>MAX(0,Constantes!$F$29/((BJ154+BB155+BC155+BD155+Observaciones!$F154)^2)+Entradas!$F$17)</f>
        <v>0</v>
      </c>
      <c r="BF155" s="145">
        <f>IF(ETo!$D154&gt;0,ETo!$I154*((1-Entradas!$F$21)*ETo!$K154+ETo!$L154),0)</f>
        <v>0</v>
      </c>
      <c r="BG155" s="116">
        <f>MIN(BF155*1,0.8*(BJ154+BB155+BC155+BD155+Observaciones!$F154-BE155-Constantes!$F$28))</f>
        <v>0</v>
      </c>
      <c r="BH155" s="116">
        <f>Observaciones!$J154</f>
        <v>0</v>
      </c>
      <c r="BI155" s="116">
        <f>MAX(0,BJ154+BB155+BC155+BD155+Observaciones!$F154-BE155-BG155-BH155-Constantes!$F$26)</f>
        <v>0</v>
      </c>
      <c r="BJ155" s="116">
        <f>BJ154+BB155+BC155+BD155+Observaciones!$F154-BE155-BG155-BH155-BI155</f>
        <v>46.90601028680296</v>
      </c>
      <c r="BK155" s="116">
        <f>(Escenarios!$F$10*AU155+Escenarios!$F$9*BG155)/(Escenarios!$F$11)</f>
        <v>0</v>
      </c>
      <c r="BL155" s="116">
        <f>(Escenarios!$F$9*BI155)/(Escenarios!$F$11)</f>
        <v>0</v>
      </c>
      <c r="BM155" s="116">
        <f>(Escenarios!$F$10*AW155+Escenarios!$F$9*BE155)/(Escenarios!$F$11)</f>
        <v>0</v>
      </c>
      <c r="BN155" s="118">
        <f t="shared" si="19"/>
        <v>176.48547782539723</v>
      </c>
      <c r="BO155" s="118">
        <f>MAX(0,(BN155-Constantes!$D$13)*(1-EXP(-Constantes!$D$23)))</f>
        <v>0.88233339593132754</v>
      </c>
      <c r="BP155" s="118">
        <f>BL155+AY155*Escenarios!$F$10/Escenarios!$F$11+BO155</f>
        <v>0.88233339594329585</v>
      </c>
      <c r="BQ155" s="118">
        <f>0.0526*BL155*Observaciones!$F154^1.218</f>
        <v>0</v>
      </c>
      <c r="BR155" s="118">
        <f>BQ155*Constantes!$F$40</f>
        <v>0</v>
      </c>
      <c r="BS155" s="118">
        <f t="shared" si="20"/>
        <v>0</v>
      </c>
      <c r="BT155" s="15"/>
      <c r="BU155" s="72">
        <v>149</v>
      </c>
      <c r="BV155" s="73">
        <f>0.0526*Observaciones!$F154^2.218</f>
        <v>0</v>
      </c>
      <c r="BW155" s="73">
        <f>IF(Observaciones!$F154&gt;0.05*$CA$7,((Observaciones!$F154-0.05*$CA$7)^2)/(Observaciones!$F154+0.95*$CA$7),0)</f>
        <v>0</v>
      </c>
      <c r="BX155" s="73">
        <f>0.0526*BW155*Observaciones!$F154^1.218</f>
        <v>0</v>
      </c>
      <c r="BY155" s="27"/>
      <c r="BZ155" s="27"/>
      <c r="CA155" s="101"/>
      <c r="CB155" s="36"/>
    </row>
    <row r="156" spans="2:80" s="2" customFormat="1" ht="14.5" x14ac:dyDescent="0.35">
      <c r="B156" s="35"/>
      <c r="C156" s="72">
        <v>150</v>
      </c>
      <c r="D156" s="145">
        <f>ETo!$I155*((1-Constantes!$D$19)*ETo!$K155+ETo!$L155)</f>
        <v>0</v>
      </c>
      <c r="E156" s="73">
        <f>MIN(D156*Constantes!$D$17,0.8*(H155+Observaciones!$F155-F156-G156-Constantes!$D$14))</f>
        <v>0</v>
      </c>
      <c r="F156" s="73">
        <f>IF(Observaciones!$F155&gt;0.05*Constantes!$D$18,((Observaciones!$F155-0.05*Constantes!$D$18)^2)/(Observaciones!$F155+0.95*Constantes!$D$18),0)</f>
        <v>0</v>
      </c>
      <c r="G156" s="73">
        <f>MAX(0,H155+Observaciones!$F155-F156-Constantes!$D$13)</f>
        <v>0</v>
      </c>
      <c r="H156" s="73">
        <f>H155+Observaciones!$F155-F156-E156-G156-I155</f>
        <v>26.250000000798018</v>
      </c>
      <c r="I156" s="73">
        <f>MAX(0,(H156-Constantes!$D$14)*(1-EXP(-Constantes!$D$22)))</f>
        <v>1.0986544834042424E-11</v>
      </c>
      <c r="J156" s="73">
        <f t="shared" si="14"/>
        <v>164.40705477260508</v>
      </c>
      <c r="K156" s="73">
        <f>MAX(0,(J156-Constantes!$D$13)*(1-EXP(-Constantes!$D$23)))</f>
        <v>0.79890163358075528</v>
      </c>
      <c r="L156" s="73">
        <f t="shared" si="15"/>
        <v>0.79890163359174182</v>
      </c>
      <c r="M156" s="73">
        <f>0.0526*F156*Observaciones!$F155^1.218</f>
        <v>0</v>
      </c>
      <c r="N156" s="73">
        <f>M156*Constantes!$D$40</f>
        <v>0</v>
      </c>
      <c r="O156" s="73">
        <f t="shared" si="16"/>
        <v>0</v>
      </c>
      <c r="P156" s="15"/>
      <c r="Q156" s="117">
        <v>150</v>
      </c>
      <c r="R156" s="145">
        <f>ETo!$I155*((1-Constantes!$E$19)*ETo!$K155+ETo!$L155)</f>
        <v>0</v>
      </c>
      <c r="S156" s="118">
        <f>MIN(R156*Constantes!$E$17,0.8*(V155+Observaciones!$F155-T156-U156-Constantes!$D$14))</f>
        <v>0</v>
      </c>
      <c r="T156" s="118">
        <f>IF(Observaciones!$F155&gt;0.05*Constantes!$E$18,((Observaciones!$F155-0.05*Constantes!$E$18)^2)/(Observaciones!$F155+0.95*Constantes!$E$18),0)</f>
        <v>0</v>
      </c>
      <c r="U156" s="118">
        <f>MAX(0,V155+Observaciones!$F155-T156-Constantes!$D$13)</f>
        <v>0</v>
      </c>
      <c r="V156" s="118">
        <f>V155+Observaciones!$F155-T156-S156-U156-W155</f>
        <v>26.25000000065981</v>
      </c>
      <c r="W156" s="118">
        <f>MAX(0,(V156-Constantes!$D$14)*(1-EXP(-Constantes!$D$22)))</f>
        <v>9.0837990338362187E-12</v>
      </c>
      <c r="X156" s="116">
        <f>X155+(Entradas!$E$23*U156-Y155)/(800*Entradas!$D$46)</f>
        <v>0</v>
      </c>
      <c r="Y156" s="116">
        <f>8000*Entradas!$D$47*X156/Constantes!$E$34</f>
        <v>0</v>
      </c>
      <c r="Z156" s="116">
        <f>T156*Escenarios!$E$10/Escenarios!$E$9</f>
        <v>0</v>
      </c>
      <c r="AA156" s="116">
        <f>Y156*Escenarios!$E$10/Escenarios!$E$9</f>
        <v>0</v>
      </c>
      <c r="AB156" s="116">
        <f>Observaciones!$I155</f>
        <v>0</v>
      </c>
      <c r="AC156" s="116">
        <f>MAX(0,Constantes!$E$29/((AH155+Z156+AA156+AB156+Observaciones!$F155)^2)+Entradas!$E$17)</f>
        <v>1.7437623916256193</v>
      </c>
      <c r="AD156" s="145">
        <f>IF(ETo!$D155&gt;0,ETo!$I155*((1-Entradas!$E$21)*ETo!$K155+ETo!$L155),0)</f>
        <v>0</v>
      </c>
      <c r="AE156" s="116">
        <f>MIN(AD156*1,0.8*(AH155+Z156+AA156+AB156+Observaciones!$F155-AC156-Constantes!$E$28))</f>
        <v>0</v>
      </c>
      <c r="AF156" s="116">
        <f>Observaciones!$J155</f>
        <v>0</v>
      </c>
      <c r="AG156" s="116">
        <f>MAX(0,AH155+Z156+AA156+AB156+Observaciones!$F155-AC156-AE156-AF156-Constantes!$E$26)</f>
        <v>0</v>
      </c>
      <c r="AH156" s="116">
        <f>AH155+Z156+AA156+AB156+Observaciones!$F155-AC156-AE156-AF156-AG156</f>
        <v>88.658770360380103</v>
      </c>
      <c r="AI156" s="116">
        <f>(Escenarios!$E$10*S156+Escenarios!$E$9*AE156)/(Escenarios!$E$11)</f>
        <v>0</v>
      </c>
      <c r="AJ156" s="116">
        <f>(Escenarios!$E$9*AG156)/(Escenarios!$E$11)</f>
        <v>0</v>
      </c>
      <c r="AK156" s="116">
        <f>(Escenarios!$E$10*U156+Escenarios!$E$9*AC156)/(Escenarios!$E$11)</f>
        <v>0.17437623916256192</v>
      </c>
      <c r="AL156" s="118">
        <f t="shared" si="17"/>
        <v>176.80072709802286</v>
      </c>
      <c r="AM156" s="118">
        <f>MAX(0,(AL156-Constantes!$D$13)*(1-EXP(-Constantes!$D$23)))</f>
        <v>0.88451098172046017</v>
      </c>
      <c r="AN156" s="118">
        <f>AJ156+W156*Escenarios!$E$10/Escenarios!$E$11+AM156</f>
        <v>0.88451098172863563</v>
      </c>
      <c r="AO156" s="118">
        <f>0.0526*AJ156*Observaciones!$F155^1.218</f>
        <v>0</v>
      </c>
      <c r="AP156" s="118">
        <f>AO156*Constantes!$E$40</f>
        <v>0</v>
      </c>
      <c r="AQ156" s="118">
        <f t="shared" si="18"/>
        <v>0</v>
      </c>
      <c r="AR156" s="15"/>
      <c r="AS156" s="72">
        <v>150</v>
      </c>
      <c r="AT156" s="145">
        <f>ETo!$I155*((1-Constantes!$F$19)*ETo!$K155+ETo!$L155)</f>
        <v>0</v>
      </c>
      <c r="AU156" s="118">
        <f>MIN(AT156*Constantes!$F$17,0.8*(AX155+Observaciones!$F155-AV156-AW156-Constantes!$D$14))</f>
        <v>0</v>
      </c>
      <c r="AV156" s="118">
        <f>IF(Observaciones!$F155&gt;0.05*Constantes!$F$18,((Observaciones!$F155-0.05*Constantes!$F$18)^2)/(Observaciones!$F155+0.95*Constantes!$F$18),0)</f>
        <v>0</v>
      </c>
      <c r="AW156" s="118">
        <f>MAX(0,AX155+Observaciones!$F155-AV156-Constantes!$D$13)</f>
        <v>0</v>
      </c>
      <c r="AX156" s="118">
        <f>AX155+Observaciones!$F155-AV156-AU156-AW156-AY155</f>
        <v>26.250000001071697</v>
      </c>
      <c r="AY156" s="118">
        <f>MAX(0,(AX156-Constantes!$D$14)*(1-EXP(-Constantes!$D$22)))</f>
        <v>1.4754374764973605E-11</v>
      </c>
      <c r="AZ156" s="116">
        <f>AZ155+(Entradas!$F$23*AW156-BA155)/(800*Entradas!$D$46)</f>
        <v>0</v>
      </c>
      <c r="BA156" s="116">
        <f>8000*Entradas!$D$47*AZ156/Constantes!$F$34</f>
        <v>0</v>
      </c>
      <c r="BB156" s="116">
        <f>AV156*Escenarios!$F$10/Escenarios!$F$9</f>
        <v>0</v>
      </c>
      <c r="BC156" s="116">
        <f>BA156*Escenarios!$F$10/Escenarios!$F$9</f>
        <v>0</v>
      </c>
      <c r="BD156" s="116">
        <f>Observaciones!$I155</f>
        <v>0</v>
      </c>
      <c r="BE156" s="116">
        <f>MAX(0,Constantes!$F$29/((BJ155+BB156+BC156+BD156+Observaciones!$F155)^2)+Entradas!$F$17)</f>
        <v>0</v>
      </c>
      <c r="BF156" s="145">
        <f>IF(ETo!$D155&gt;0,ETo!$I155*((1-Entradas!$F$21)*ETo!$K155+ETo!$L155),0)</f>
        <v>0</v>
      </c>
      <c r="BG156" s="116">
        <f>MIN(BF156*1,0.8*(BJ155+BB156+BC156+BD156+Observaciones!$F155-BE156-Constantes!$F$28))</f>
        <v>0</v>
      </c>
      <c r="BH156" s="116">
        <f>Observaciones!$J155</f>
        <v>0</v>
      </c>
      <c r="BI156" s="116">
        <f>MAX(0,BJ155+BB156+BC156+BD156+Observaciones!$F155-BE156-BG156-BH156-Constantes!$F$26)</f>
        <v>0</v>
      </c>
      <c r="BJ156" s="116">
        <f>BJ155+BB156+BC156+BD156+Observaciones!$F155-BE156-BG156-BH156-BI156</f>
        <v>46.90601028680296</v>
      </c>
      <c r="BK156" s="116">
        <f>(Escenarios!$F$10*AU156+Escenarios!$F$9*BG156)/(Escenarios!$F$11)</f>
        <v>0</v>
      </c>
      <c r="BL156" s="116">
        <f>(Escenarios!$F$9*BI156)/(Escenarios!$F$11)</f>
        <v>0</v>
      </c>
      <c r="BM156" s="116">
        <f>(Escenarios!$F$10*AW156+Escenarios!$F$9*BE156)/(Escenarios!$F$11)</f>
        <v>0</v>
      </c>
      <c r="BN156" s="118">
        <f t="shared" si="19"/>
        <v>175.60314442946589</v>
      </c>
      <c r="BO156" s="118">
        <f>MAX(0,(BN156-Constantes!$D$13)*(1-EXP(-Constantes!$D$23)))</f>
        <v>0.87623867397287614</v>
      </c>
      <c r="BP156" s="118">
        <f>BL156+AY156*Escenarios!$F$10/Escenarios!$F$11+BO156</f>
        <v>0.87623867398467958</v>
      </c>
      <c r="BQ156" s="118">
        <f>0.0526*BL156*Observaciones!$F155^1.218</f>
        <v>0</v>
      </c>
      <c r="BR156" s="118">
        <f>BQ156*Constantes!$F$40</f>
        <v>0</v>
      </c>
      <c r="BS156" s="118">
        <f t="shared" si="20"/>
        <v>0</v>
      </c>
      <c r="BT156" s="15"/>
      <c r="BU156" s="72">
        <v>150</v>
      </c>
      <c r="BV156" s="73">
        <f>0.0526*Observaciones!$F155^2.218</f>
        <v>0</v>
      </c>
      <c r="BW156" s="73">
        <f>IF(Observaciones!$F155&gt;0.05*$CA$7,((Observaciones!$F155-0.05*$CA$7)^2)/(Observaciones!$F155+0.95*$CA$7),0)</f>
        <v>0</v>
      </c>
      <c r="BX156" s="73">
        <f>0.0526*BW156*Observaciones!$F155^1.218</f>
        <v>0</v>
      </c>
      <c r="BY156" s="27"/>
      <c r="BZ156" s="27"/>
      <c r="CA156" s="101"/>
      <c r="CB156" s="36"/>
    </row>
    <row r="157" spans="2:80" s="2" customFormat="1" ht="14.5" x14ac:dyDescent="0.35">
      <c r="B157" s="35"/>
      <c r="C157" s="72">
        <v>151</v>
      </c>
      <c r="D157" s="145">
        <f>ETo!$I156*((1-Constantes!$D$19)*ETo!$K156+ETo!$L156)</f>
        <v>0</v>
      </c>
      <c r="E157" s="73">
        <f>MIN(D157*Constantes!$D$17,0.8*(H156+Observaciones!$F156-F157-G157-Constantes!$D$14))</f>
        <v>0</v>
      </c>
      <c r="F157" s="73">
        <f>IF(Observaciones!$F156&gt;0.05*Constantes!$D$18,((Observaciones!$F156-0.05*Constantes!$D$18)^2)/(Observaciones!$F156+0.95*Constantes!$D$18),0)</f>
        <v>0</v>
      </c>
      <c r="G157" s="73">
        <f>MAX(0,H156+Observaciones!$F156-F157-Constantes!$D$13)</f>
        <v>0</v>
      </c>
      <c r="H157" s="73">
        <f>H156+Observaciones!$F156-F157-E157-G157-I156</f>
        <v>26.250000000787033</v>
      </c>
      <c r="I157" s="73">
        <f>MAX(0,(H157-Constantes!$D$14)*(1-EXP(-Constantes!$D$22)))</f>
        <v>1.0835311221008708E-11</v>
      </c>
      <c r="J157" s="73">
        <f t="shared" si="14"/>
        <v>163.60815313902432</v>
      </c>
      <c r="K157" s="73">
        <f>MAX(0,(J157-Constantes!$D$13)*(1-EXP(-Constantes!$D$23)))</f>
        <v>0.79338321690143676</v>
      </c>
      <c r="L157" s="73">
        <f t="shared" si="15"/>
        <v>0.79338321691227209</v>
      </c>
      <c r="M157" s="73">
        <f>0.0526*F157*Observaciones!$F156^1.218</f>
        <v>0</v>
      </c>
      <c r="N157" s="73">
        <f>M157*Constantes!$D$40</f>
        <v>0</v>
      </c>
      <c r="O157" s="73">
        <f t="shared" si="16"/>
        <v>0</v>
      </c>
      <c r="P157" s="15"/>
      <c r="Q157" s="117">
        <v>151</v>
      </c>
      <c r="R157" s="145">
        <f>ETo!$I156*((1-Constantes!$E$19)*ETo!$K156+ETo!$L156)</f>
        <v>0</v>
      </c>
      <c r="S157" s="118">
        <f>MIN(R157*Constantes!$E$17,0.8*(V156+Observaciones!$F156-T157-U157-Constantes!$D$14))</f>
        <v>0</v>
      </c>
      <c r="T157" s="118">
        <f>IF(Observaciones!$F156&gt;0.05*Constantes!$E$18,((Observaciones!$F156-0.05*Constantes!$E$18)^2)/(Observaciones!$F156+0.95*Constantes!$E$18),0)</f>
        <v>0</v>
      </c>
      <c r="U157" s="118">
        <f>MAX(0,V156+Observaciones!$F156-T157-Constantes!$D$13)</f>
        <v>0</v>
      </c>
      <c r="V157" s="118">
        <f>V156+Observaciones!$F156-T157-S157-U157-W156</f>
        <v>26.250000000650726</v>
      </c>
      <c r="W157" s="118">
        <f>MAX(0,(V157-Constantes!$D$14)*(1-EXP(-Constantes!$D$22)))</f>
        <v>8.9587329444030967E-12</v>
      </c>
      <c r="X157" s="116">
        <f>X156+(Entradas!$E$23*U157-Y156)/(800*Entradas!$D$46)</f>
        <v>0</v>
      </c>
      <c r="Y157" s="116">
        <f>8000*Entradas!$D$47*X157/Constantes!$E$34</f>
        <v>0</v>
      </c>
      <c r="Z157" s="116">
        <f>T157*Escenarios!$E$10/Escenarios!$E$9</f>
        <v>0</v>
      </c>
      <c r="AA157" s="116">
        <f>Y157*Escenarios!$E$10/Escenarios!$E$9</f>
        <v>0</v>
      </c>
      <c r="AB157" s="116">
        <f>Observaciones!$I156</f>
        <v>0</v>
      </c>
      <c r="AC157" s="116">
        <f>MAX(0,Constantes!$E$29/((AH156+Z157+AA157+AB157+Observaciones!$F156)^2)+Entradas!$E$17)</f>
        <v>1.6938604514526829</v>
      </c>
      <c r="AD157" s="145">
        <f>IF(ETo!$D156&gt;0,ETo!$I156*((1-Entradas!$E$21)*ETo!$K156+ETo!$L156),0)</f>
        <v>0</v>
      </c>
      <c r="AE157" s="116">
        <f>MIN(AD157*1,0.8*(AH156+Z157+AA157+AB157+Observaciones!$F156-AC157-Constantes!$E$28))</f>
        <v>0</v>
      </c>
      <c r="AF157" s="116">
        <f>Observaciones!$J156</f>
        <v>0</v>
      </c>
      <c r="AG157" s="116">
        <f>MAX(0,AH156+Z157+AA157+AB157+Observaciones!$F156-AC157-AE157-AF157-Constantes!$E$26)</f>
        <v>0</v>
      </c>
      <c r="AH157" s="116">
        <f>AH156+Z157+AA157+AB157+Observaciones!$F156-AC157-AE157-AF157-AG157</f>
        <v>86.964909908927424</v>
      </c>
      <c r="AI157" s="116">
        <f>(Escenarios!$E$10*S157+Escenarios!$E$9*AE157)/(Escenarios!$E$11)</f>
        <v>0</v>
      </c>
      <c r="AJ157" s="116">
        <f>(Escenarios!$E$9*AG157)/(Escenarios!$E$11)</f>
        <v>0</v>
      </c>
      <c r="AK157" s="116">
        <f>(Escenarios!$E$10*U157+Escenarios!$E$9*AC157)/(Escenarios!$E$11)</f>
        <v>0.16938604514526831</v>
      </c>
      <c r="AL157" s="118">
        <f t="shared" si="17"/>
        <v>176.08560216144767</v>
      </c>
      <c r="AM157" s="118">
        <f>MAX(0,(AL157-Constantes!$D$13)*(1-EXP(-Constantes!$D$23)))</f>
        <v>0.87957125295797767</v>
      </c>
      <c r="AN157" s="118">
        <f>AJ157+W157*Escenarios!$E$10/Escenarios!$E$11+AM157</f>
        <v>0.87957125296604055</v>
      </c>
      <c r="AO157" s="118">
        <f>0.0526*AJ157*Observaciones!$F156^1.218</f>
        <v>0</v>
      </c>
      <c r="AP157" s="118">
        <f>AO157*Constantes!$E$40</f>
        <v>0</v>
      </c>
      <c r="AQ157" s="118">
        <f t="shared" si="18"/>
        <v>0</v>
      </c>
      <c r="AR157" s="15"/>
      <c r="AS157" s="72">
        <v>151</v>
      </c>
      <c r="AT157" s="145">
        <f>ETo!$I156*((1-Constantes!$F$19)*ETo!$K156+ETo!$L156)</f>
        <v>0</v>
      </c>
      <c r="AU157" s="118">
        <f>MIN(AT157*Constantes!$F$17,0.8*(AX156+Observaciones!$F156-AV157-AW157-Constantes!$D$14))</f>
        <v>0</v>
      </c>
      <c r="AV157" s="118">
        <f>IF(Observaciones!$F156&gt;0.05*Constantes!$F$18,((Observaciones!$F156-0.05*Constantes!$F$18)^2)/(Observaciones!$F156+0.95*Constantes!$F$18),0)</f>
        <v>0</v>
      </c>
      <c r="AW157" s="118">
        <f>MAX(0,AX156+Observaciones!$F156-AV157-Constantes!$D$13)</f>
        <v>0</v>
      </c>
      <c r="AX157" s="118">
        <f>AX156+Observaciones!$F156-AV157-AU157-AW157-AY156</f>
        <v>26.250000001056943</v>
      </c>
      <c r="AY157" s="118">
        <f>MAX(0,(AX157-Constantes!$D$14)*(1-EXP(-Constantes!$D$22)))</f>
        <v>1.4551246306070302E-11</v>
      </c>
      <c r="AZ157" s="116">
        <f>AZ156+(Entradas!$F$23*AW157-BA156)/(800*Entradas!$D$46)</f>
        <v>0</v>
      </c>
      <c r="BA157" s="116">
        <f>8000*Entradas!$D$47*AZ157/Constantes!$F$34</f>
        <v>0</v>
      </c>
      <c r="BB157" s="116">
        <f>AV157*Escenarios!$F$10/Escenarios!$F$9</f>
        <v>0</v>
      </c>
      <c r="BC157" s="116">
        <f>BA157*Escenarios!$F$10/Escenarios!$F$9</f>
        <v>0</v>
      </c>
      <c r="BD157" s="116">
        <f>Observaciones!$I156</f>
        <v>0</v>
      </c>
      <c r="BE157" s="116">
        <f>MAX(0,Constantes!$F$29/((BJ156+BB157+BC157+BD157+Observaciones!$F156)^2)+Entradas!$F$17)</f>
        <v>0</v>
      </c>
      <c r="BF157" s="145">
        <f>IF(ETo!$D156&gt;0,ETo!$I156*((1-Entradas!$F$21)*ETo!$K156+ETo!$L156),0)</f>
        <v>0</v>
      </c>
      <c r="BG157" s="116">
        <f>MIN(BF157*1,0.8*(BJ156+BB157+BC157+BD157+Observaciones!$F156-BE157-Constantes!$F$28))</f>
        <v>0</v>
      </c>
      <c r="BH157" s="116">
        <f>Observaciones!$J156</f>
        <v>0</v>
      </c>
      <c r="BI157" s="116">
        <f>MAX(0,BJ156+BB157+BC157+BD157+Observaciones!$F156-BE157-BG157-BH157-Constantes!$F$26)</f>
        <v>0</v>
      </c>
      <c r="BJ157" s="116">
        <f>BJ156+BB157+BC157+BD157+Observaciones!$F156-BE157-BG157-BH157-BI157</f>
        <v>46.90601028680296</v>
      </c>
      <c r="BK157" s="116">
        <f>(Escenarios!$F$10*AU157+Escenarios!$F$9*BG157)/(Escenarios!$F$11)</f>
        <v>0</v>
      </c>
      <c r="BL157" s="116">
        <f>(Escenarios!$F$9*BI157)/(Escenarios!$F$11)</f>
        <v>0</v>
      </c>
      <c r="BM157" s="116">
        <f>(Escenarios!$F$10*AW157+Escenarios!$F$9*BE157)/(Escenarios!$F$11)</f>
        <v>0</v>
      </c>
      <c r="BN157" s="118">
        <f t="shared" si="19"/>
        <v>174.72690575549302</v>
      </c>
      <c r="BO157" s="118">
        <f>MAX(0,(BN157-Constantes!$D$13)*(1-EXP(-Constantes!$D$23)))</f>
        <v>0.87018605133416305</v>
      </c>
      <c r="BP157" s="118">
        <f>BL157+AY157*Escenarios!$F$10/Escenarios!$F$11+BO157</f>
        <v>0.87018605134580407</v>
      </c>
      <c r="BQ157" s="118">
        <f>0.0526*BL157*Observaciones!$F156^1.218</f>
        <v>0</v>
      </c>
      <c r="BR157" s="118">
        <f>BQ157*Constantes!$F$40</f>
        <v>0</v>
      </c>
      <c r="BS157" s="118">
        <f t="shared" si="20"/>
        <v>0</v>
      </c>
      <c r="BT157" s="15"/>
      <c r="BU157" s="72">
        <v>151</v>
      </c>
      <c r="BV157" s="73">
        <f>0.0526*Observaciones!$F156^2.218</f>
        <v>0</v>
      </c>
      <c r="BW157" s="73">
        <f>IF(Observaciones!$F156&gt;0.05*$CA$7,((Observaciones!$F156-0.05*$CA$7)^2)/(Observaciones!$F156+0.95*$CA$7),0)</f>
        <v>0</v>
      </c>
      <c r="BX157" s="73">
        <f>0.0526*BW157*Observaciones!$F156^1.218</f>
        <v>0</v>
      </c>
      <c r="BY157" s="27"/>
      <c r="BZ157" s="27"/>
      <c r="CA157" s="101"/>
      <c r="CB157" s="36"/>
    </row>
    <row r="158" spans="2:80" s="2" customFormat="1" ht="14.5" x14ac:dyDescent="0.35">
      <c r="B158" s="35"/>
      <c r="C158" s="72">
        <v>152</v>
      </c>
      <c r="D158" s="145">
        <f>ETo!$I157*((1-Constantes!$D$19)*ETo!$K157+ETo!$L157)</f>
        <v>0</v>
      </c>
      <c r="E158" s="73">
        <f>MIN(D158*Constantes!$D$17,0.8*(H157+Observaciones!$F157-F158-G158-Constantes!$D$14))</f>
        <v>0</v>
      </c>
      <c r="F158" s="73">
        <f>IF(Observaciones!$F157&gt;0.05*Constantes!$D$18,((Observaciones!$F157-0.05*Constantes!$D$18)^2)/(Observaciones!$F157+0.95*Constantes!$D$18),0)</f>
        <v>0</v>
      </c>
      <c r="G158" s="73">
        <f>MAX(0,H157+Observaciones!$F157-F158-Constantes!$D$13)</f>
        <v>0</v>
      </c>
      <c r="H158" s="73">
        <f>H157+Observaciones!$F157-F158-E158-G158-I157</f>
        <v>26.250000000776197</v>
      </c>
      <c r="I158" s="73">
        <f>MAX(0,(H158-Constantes!$D$14)*(1-EXP(-Constantes!$D$22)))</f>
        <v>1.0686131880855787E-11</v>
      </c>
      <c r="J158" s="73">
        <f t="shared" si="14"/>
        <v>162.81476992212288</v>
      </c>
      <c r="K158" s="73">
        <f>MAX(0,(J158-Constantes!$D$13)*(1-EXP(-Constantes!$D$23)))</f>
        <v>0.78790291871051088</v>
      </c>
      <c r="L158" s="73">
        <f t="shared" si="15"/>
        <v>0.787902918721197</v>
      </c>
      <c r="M158" s="73">
        <f>0.0526*F158*Observaciones!$F157^1.218</f>
        <v>0</v>
      </c>
      <c r="N158" s="73">
        <f>M158*Constantes!$D$40</f>
        <v>0</v>
      </c>
      <c r="O158" s="73">
        <f t="shared" si="16"/>
        <v>0</v>
      </c>
      <c r="P158" s="15"/>
      <c r="Q158" s="117">
        <v>152</v>
      </c>
      <c r="R158" s="145">
        <f>ETo!$I157*((1-Constantes!$E$19)*ETo!$K157+ETo!$L157)</f>
        <v>0</v>
      </c>
      <c r="S158" s="118">
        <f>MIN(R158*Constantes!$E$17,0.8*(V157+Observaciones!$F157-T158-U158-Constantes!$D$14))</f>
        <v>0</v>
      </c>
      <c r="T158" s="118">
        <f>IF(Observaciones!$F157&gt;0.05*Constantes!$E$18,((Observaciones!$F157-0.05*Constantes!$E$18)^2)/(Observaciones!$F157+0.95*Constantes!$E$18),0)</f>
        <v>0</v>
      </c>
      <c r="U158" s="118">
        <f>MAX(0,V157+Observaciones!$F157-T158-Constantes!$D$13)</f>
        <v>0</v>
      </c>
      <c r="V158" s="118">
        <f>V157+Observaciones!$F157-T158-S158-U158-W157</f>
        <v>26.250000000641766</v>
      </c>
      <c r="W158" s="118">
        <f>MAX(0,(V158-Constantes!$D$14)*(1-EXP(-Constantes!$D$22)))</f>
        <v>8.8353787490373055E-12</v>
      </c>
      <c r="X158" s="116">
        <f>X157+(Entradas!$E$23*U158-Y157)/(800*Entradas!$D$46)</f>
        <v>0</v>
      </c>
      <c r="Y158" s="116">
        <f>8000*Entradas!$D$47*X158/Constantes!$E$34</f>
        <v>0</v>
      </c>
      <c r="Z158" s="116">
        <f>T158*Escenarios!$E$10/Escenarios!$E$9</f>
        <v>0</v>
      </c>
      <c r="AA158" s="116">
        <f>Y158*Escenarios!$E$10/Escenarios!$E$9</f>
        <v>0</v>
      </c>
      <c r="AB158" s="116">
        <f>Observaciones!$I157</f>
        <v>0</v>
      </c>
      <c r="AC158" s="116">
        <f>MAX(0,Constantes!$E$29/((AH157+Z158+AA158+AB158+Observaciones!$F157)^2)+Entradas!$E$17)</f>
        <v>1.6424842278064664</v>
      </c>
      <c r="AD158" s="145">
        <f>IF(ETo!$D157&gt;0,ETo!$I157*((1-Entradas!$E$21)*ETo!$K157+ETo!$L157),0)</f>
        <v>0</v>
      </c>
      <c r="AE158" s="116">
        <f>MIN(AD158*1,0.8*(AH157+Z158+AA158+AB158+Observaciones!$F157-AC158-Constantes!$E$28))</f>
        <v>0</v>
      </c>
      <c r="AF158" s="116">
        <f>Observaciones!$J157</f>
        <v>0</v>
      </c>
      <c r="AG158" s="116">
        <f>MAX(0,AH157+Z158+AA158+AB158+Observaciones!$F157-AC158-AE158-AF158-Constantes!$E$26)</f>
        <v>0</v>
      </c>
      <c r="AH158" s="116">
        <f>AH157+Z158+AA158+AB158+Observaciones!$F157-AC158-AE158-AF158-AG158</f>
        <v>85.322425681120961</v>
      </c>
      <c r="AI158" s="116">
        <f>(Escenarios!$E$10*S158+Escenarios!$E$9*AE158)/(Escenarios!$E$11)</f>
        <v>0</v>
      </c>
      <c r="AJ158" s="116">
        <f>(Escenarios!$E$9*AG158)/(Escenarios!$E$11)</f>
        <v>0</v>
      </c>
      <c r="AK158" s="116">
        <f>(Escenarios!$E$10*U158+Escenarios!$E$9*AC158)/(Escenarios!$E$11)</f>
        <v>0.16424842278064664</v>
      </c>
      <c r="AL158" s="118">
        <f t="shared" si="17"/>
        <v>175.37027933127032</v>
      </c>
      <c r="AM158" s="118">
        <f>MAX(0,(AL158-Constantes!$D$13)*(1-EXP(-Constantes!$D$23)))</f>
        <v>0.8746301572445353</v>
      </c>
      <c r="AN158" s="118">
        <f>AJ158+W158*Escenarios!$E$10/Escenarios!$E$11+AM158</f>
        <v>0.87463015725248716</v>
      </c>
      <c r="AO158" s="118">
        <f>0.0526*AJ158*Observaciones!$F157^1.218</f>
        <v>0</v>
      </c>
      <c r="AP158" s="118">
        <f>AO158*Constantes!$E$40</f>
        <v>0</v>
      </c>
      <c r="AQ158" s="118">
        <f t="shared" si="18"/>
        <v>0</v>
      </c>
      <c r="AR158" s="15"/>
      <c r="AS158" s="72">
        <v>152</v>
      </c>
      <c r="AT158" s="145">
        <f>ETo!$I157*((1-Constantes!$F$19)*ETo!$K157+ETo!$L157)</f>
        <v>0</v>
      </c>
      <c r="AU158" s="118">
        <f>MIN(AT158*Constantes!$F$17,0.8*(AX157+Observaciones!$F157-AV158-AW158-Constantes!$D$14))</f>
        <v>0</v>
      </c>
      <c r="AV158" s="118">
        <f>IF(Observaciones!$F157&gt;0.05*Constantes!$F$18,((Observaciones!$F157-0.05*Constantes!$F$18)^2)/(Observaciones!$F157+0.95*Constantes!$F$18),0)</f>
        <v>0</v>
      </c>
      <c r="AW158" s="118">
        <f>MAX(0,AX157+Observaciones!$F157-AV158-Constantes!$D$13)</f>
        <v>0</v>
      </c>
      <c r="AX158" s="118">
        <f>AX157+Observaciones!$F157-AV158-AU158-AW158-AY157</f>
        <v>26.250000001042391</v>
      </c>
      <c r="AY158" s="118">
        <f>MAX(0,(AX158-Constantes!$D$14)*(1-EXP(-Constantes!$D$22)))</f>
        <v>1.4350905788933789E-11</v>
      </c>
      <c r="AZ158" s="116">
        <f>AZ157+(Entradas!$F$23*AW158-BA157)/(800*Entradas!$D$46)</f>
        <v>0</v>
      </c>
      <c r="BA158" s="116">
        <f>8000*Entradas!$D$47*AZ158/Constantes!$F$34</f>
        <v>0</v>
      </c>
      <c r="BB158" s="116">
        <f>AV158*Escenarios!$F$10/Escenarios!$F$9</f>
        <v>0</v>
      </c>
      <c r="BC158" s="116">
        <f>BA158*Escenarios!$F$10/Escenarios!$F$9</f>
        <v>0</v>
      </c>
      <c r="BD158" s="116">
        <f>Observaciones!$I157</f>
        <v>0</v>
      </c>
      <c r="BE158" s="116">
        <f>MAX(0,Constantes!$F$29/((BJ157+BB158+BC158+BD158+Observaciones!$F157)^2)+Entradas!$F$17)</f>
        <v>0</v>
      </c>
      <c r="BF158" s="145">
        <f>IF(ETo!$D157&gt;0,ETo!$I157*((1-Entradas!$F$21)*ETo!$K157+ETo!$L157),0)</f>
        <v>0</v>
      </c>
      <c r="BG158" s="116">
        <f>MIN(BF158*1,0.8*(BJ157+BB158+BC158+BD158+Observaciones!$F157-BE158-Constantes!$F$28))</f>
        <v>0</v>
      </c>
      <c r="BH158" s="116">
        <f>Observaciones!$J157</f>
        <v>0</v>
      </c>
      <c r="BI158" s="116">
        <f>MAX(0,BJ157+BB158+BC158+BD158+Observaciones!$F157-BE158-BG158-BH158-Constantes!$F$26)</f>
        <v>0</v>
      </c>
      <c r="BJ158" s="116">
        <f>BJ157+BB158+BC158+BD158+Observaciones!$F157-BE158-BG158-BH158-BI158</f>
        <v>46.90601028680296</v>
      </c>
      <c r="BK158" s="116">
        <f>(Escenarios!$F$10*AU158+Escenarios!$F$9*BG158)/(Escenarios!$F$11)</f>
        <v>0</v>
      </c>
      <c r="BL158" s="116">
        <f>(Escenarios!$F$9*BI158)/(Escenarios!$F$11)</f>
        <v>0</v>
      </c>
      <c r="BM158" s="116">
        <f>(Escenarios!$F$10*AW158+Escenarios!$F$9*BE158)/(Escenarios!$F$11)</f>
        <v>0</v>
      </c>
      <c r="BN158" s="118">
        <f t="shared" si="19"/>
        <v>173.85671970415885</v>
      </c>
      <c r="BO158" s="118">
        <f>MAX(0,(BN158-Constantes!$D$13)*(1-EXP(-Constantes!$D$23)))</f>
        <v>0.86417523721394451</v>
      </c>
      <c r="BP158" s="118">
        <f>BL158+AY158*Escenarios!$F$10/Escenarios!$F$11+BO158</f>
        <v>0.86417523722542522</v>
      </c>
      <c r="BQ158" s="118">
        <f>0.0526*BL158*Observaciones!$F157^1.218</f>
        <v>0</v>
      </c>
      <c r="BR158" s="118">
        <f>BQ158*Constantes!$F$40</f>
        <v>0</v>
      </c>
      <c r="BS158" s="118">
        <f t="shared" si="20"/>
        <v>0</v>
      </c>
      <c r="BT158" s="15"/>
      <c r="BU158" s="72">
        <v>152</v>
      </c>
      <c r="BV158" s="73">
        <f>0.0526*Observaciones!$F157^2.218</f>
        <v>0</v>
      </c>
      <c r="BW158" s="73">
        <f>IF(Observaciones!$F157&gt;0.05*$CA$7,((Observaciones!$F157-0.05*$CA$7)^2)/(Observaciones!$F157+0.95*$CA$7),0)</f>
        <v>0</v>
      </c>
      <c r="BX158" s="73">
        <f>0.0526*BW158*Observaciones!$F157^1.218</f>
        <v>0</v>
      </c>
      <c r="BY158" s="27"/>
      <c r="BZ158" s="27"/>
      <c r="CA158" s="101"/>
      <c r="CB158" s="36"/>
    </row>
    <row r="159" spans="2:80" s="2" customFormat="1" ht="14.5" x14ac:dyDescent="0.35">
      <c r="B159" s="35"/>
      <c r="C159" s="72">
        <v>153</v>
      </c>
      <c r="D159" s="145">
        <f>ETo!$I158*((1-Constantes!$D$19)*ETo!$K158+ETo!$L158)</f>
        <v>1.1013025280838717</v>
      </c>
      <c r="E159" s="73">
        <f>MIN(D159*Constantes!$D$17,0.8*(H158+Observaciones!$F158-F159-G159-Constantes!$D$14))</f>
        <v>6.2095750763546675E-10</v>
      </c>
      <c r="F159" s="73">
        <f>IF(Observaciones!$F158&gt;0.05*Constantes!$D$18,((Observaciones!$F158-0.05*Constantes!$D$18)^2)/(Observaciones!$F158+0.95*Constantes!$D$18),0)</f>
        <v>0</v>
      </c>
      <c r="G159" s="73">
        <f>MAX(0,H158+Observaciones!$F158-F159-Constantes!$D$13)</f>
        <v>0</v>
      </c>
      <c r="H159" s="73">
        <f>H158+Observaciones!$F158-F159-E159-G159-I158</f>
        <v>26.250000000144553</v>
      </c>
      <c r="I159" s="73">
        <f>MAX(0,(H159-Constantes!$D$14)*(1-EXP(-Constantes!$D$22)))</f>
        <v>1.9901013088990309E-12</v>
      </c>
      <c r="J159" s="73">
        <f t="shared" si="14"/>
        <v>162.02686700341238</v>
      </c>
      <c r="K159" s="73">
        <f>MAX(0,(J159-Constantes!$D$13)*(1-EXP(-Constantes!$D$23)))</f>
        <v>0.7824604757043454</v>
      </c>
      <c r="L159" s="73">
        <f t="shared" si="15"/>
        <v>0.78246047570633548</v>
      </c>
      <c r="M159" s="73">
        <f>0.0526*F159*Observaciones!$F158^1.218</f>
        <v>0</v>
      </c>
      <c r="N159" s="73">
        <f>M159*Constantes!$D$40</f>
        <v>0</v>
      </c>
      <c r="O159" s="73">
        <f t="shared" si="16"/>
        <v>0</v>
      </c>
      <c r="P159" s="15"/>
      <c r="Q159" s="117">
        <v>153</v>
      </c>
      <c r="R159" s="145">
        <f>ETo!$I158*((1-Constantes!$E$19)*ETo!$K158+ETo!$L158)</f>
        <v>1.1027173746312278</v>
      </c>
      <c r="S159" s="118">
        <f>MIN(R159*Constantes!$E$17,0.8*(V158+Observaciones!$F158-T159-U159-Constantes!$D$14))</f>
        <v>5.1341260132176109E-10</v>
      </c>
      <c r="T159" s="118">
        <f>IF(Observaciones!$F158&gt;0.05*Constantes!$E$18,((Observaciones!$F158-0.05*Constantes!$E$18)^2)/(Observaciones!$F158+0.95*Constantes!$E$18),0)</f>
        <v>0</v>
      </c>
      <c r="U159" s="118">
        <f>MAX(0,V158+Observaciones!$F158-T159-Constantes!$D$13)</f>
        <v>0</v>
      </c>
      <c r="V159" s="118">
        <f>V158+Observaciones!$F158-T159-S159-U159-W158</f>
        <v>26.250000000119517</v>
      </c>
      <c r="W159" s="118">
        <f>MAX(0,(V159-Constantes!$D$14)*(1-EXP(-Constantes!$D$22)))</f>
        <v>1.645423666257184E-12</v>
      </c>
      <c r="X159" s="116">
        <f>X158+(Entradas!$E$23*U159-Y158)/(800*Entradas!$D$46)</f>
        <v>0</v>
      </c>
      <c r="Y159" s="116">
        <f>8000*Entradas!$D$47*X159/Constantes!$E$34</f>
        <v>0</v>
      </c>
      <c r="Z159" s="116">
        <f>T159*Escenarios!$E$10/Escenarios!$E$9</f>
        <v>0</v>
      </c>
      <c r="AA159" s="116">
        <f>Y159*Escenarios!$E$10/Escenarios!$E$9</f>
        <v>0</v>
      </c>
      <c r="AB159" s="116">
        <f>Observaciones!$I158</f>
        <v>0</v>
      </c>
      <c r="AC159" s="116">
        <f>MAX(0,Constantes!$E$29/((AH158+Z159+AA159+AB159+Observaciones!$F158)^2)+Entradas!$E$17)</f>
        <v>1.5897159331354573</v>
      </c>
      <c r="AD159" s="145">
        <f>IF(ETo!$D158&gt;0,ETo!$I158*((1-Entradas!$E$21)*ETo!$K158+ETo!$L158),0)</f>
        <v>1.0461235127369799</v>
      </c>
      <c r="AE159" s="116">
        <f>MIN(AD159*1,0.8*(AH158+Z159+AA159+AB159+Observaciones!$F158-AC159-Constantes!$E$28))</f>
        <v>1.0461235127369799</v>
      </c>
      <c r="AF159" s="116">
        <f>Observaciones!$J158</f>
        <v>0</v>
      </c>
      <c r="AG159" s="116">
        <f>MAX(0,AH158+Z159+AA159+AB159+Observaciones!$F158-AC159-AE159-AF159-Constantes!$E$26)</f>
        <v>0</v>
      </c>
      <c r="AH159" s="116">
        <f>AH158+Z159+AA159+AB159+Observaciones!$F158-AC159-AE159-AF159-AG159</f>
        <v>82.686586235248527</v>
      </c>
      <c r="AI159" s="116">
        <f>(Escenarios!$E$10*S159+Escenarios!$E$9*AE159)/(Escenarios!$E$11)</f>
        <v>0.10461235173576933</v>
      </c>
      <c r="AJ159" s="116">
        <f>(Escenarios!$E$9*AG159)/(Escenarios!$E$11)</f>
        <v>0</v>
      </c>
      <c r="AK159" s="116">
        <f>(Escenarios!$E$10*U159+Escenarios!$E$9*AC159)/(Escenarios!$E$11)</f>
        <v>0.15897159331354571</v>
      </c>
      <c r="AL159" s="118">
        <f t="shared" si="17"/>
        <v>174.65462076733934</v>
      </c>
      <c r="AM159" s="118">
        <f>MAX(0,(AL159-Constantes!$D$13)*(1-EXP(-Constantes!$D$23)))</f>
        <v>0.86968674244865762</v>
      </c>
      <c r="AN159" s="118">
        <f>AJ159+W159*Escenarios!$E$10/Escenarios!$E$11+AM159</f>
        <v>0.86968674245013855</v>
      </c>
      <c r="AO159" s="118">
        <f>0.0526*AJ159*Observaciones!$F158^1.218</f>
        <v>0</v>
      </c>
      <c r="AP159" s="118">
        <f>AO159*Constantes!$E$40</f>
        <v>0</v>
      </c>
      <c r="AQ159" s="118">
        <f t="shared" si="18"/>
        <v>0</v>
      </c>
      <c r="AR159" s="15"/>
      <c r="AS159" s="72">
        <v>153</v>
      </c>
      <c r="AT159" s="145">
        <f>ETo!$I158*((1-Constantes!$F$19)*ETo!$K158+ETo!$L158)</f>
        <v>1.0991802582628374</v>
      </c>
      <c r="AU159" s="118">
        <f>MIN(AT159*Constantes!$F$17,0.8*(AX158+Observaciones!$F158-AV159-AW159-Constantes!$D$14))</f>
        <v>8.3391284988465488E-10</v>
      </c>
      <c r="AV159" s="118">
        <f>IF(Observaciones!$F158&gt;0.05*Constantes!$F$18,((Observaciones!$F158-0.05*Constantes!$F$18)^2)/(Observaciones!$F158+0.95*Constantes!$F$18),0)</f>
        <v>0</v>
      </c>
      <c r="AW159" s="118">
        <f>MAX(0,AX158+Observaciones!$F158-AV159-Constantes!$D$13)</f>
        <v>0</v>
      </c>
      <c r="AX159" s="118">
        <f>AX158+Observaciones!$F158-AV159-AU159-AW159-AY158</f>
        <v>26.250000000194127</v>
      </c>
      <c r="AY159" s="118">
        <f>MAX(0,(AX159-Constantes!$D$14)*(1-EXP(-Constantes!$D$22)))</f>
        <v>2.6726090179134105E-12</v>
      </c>
      <c r="AZ159" s="116">
        <f>AZ158+(Entradas!$F$23*AW159-BA158)/(800*Entradas!$D$46)</f>
        <v>0</v>
      </c>
      <c r="BA159" s="116">
        <f>8000*Entradas!$D$47*AZ159/Constantes!$F$34</f>
        <v>0</v>
      </c>
      <c r="BB159" s="116">
        <f>AV159*Escenarios!$F$10/Escenarios!$F$9</f>
        <v>0</v>
      </c>
      <c r="BC159" s="116">
        <f>BA159*Escenarios!$F$10/Escenarios!$F$9</f>
        <v>0</v>
      </c>
      <c r="BD159" s="116">
        <f>Observaciones!$I158</f>
        <v>0</v>
      </c>
      <c r="BE159" s="116">
        <f>MAX(0,Constantes!$F$29/((BJ158+BB159+BC159+BD159+Observaciones!$F158)^2)+Entradas!$F$17)</f>
        <v>0</v>
      </c>
      <c r="BF159" s="145">
        <f>IF(ETo!$D158&gt;0,ETo!$I158*((1-Entradas!$F$21)*ETo!$K158+ETo!$L158),0)</f>
        <v>1.0461235127369799</v>
      </c>
      <c r="BG159" s="116">
        <f>MIN(BF159*1,0.8*(BJ158+BB159+BC159+BD159+Observaciones!$F158-BE159-Constantes!$F$28))</f>
        <v>1.0461235127369799</v>
      </c>
      <c r="BH159" s="116">
        <f>Observaciones!$J158</f>
        <v>0</v>
      </c>
      <c r="BI159" s="116">
        <f>MAX(0,BJ158+BB159+BC159+BD159+Observaciones!$F158-BE159-BG159-BH159-Constantes!$F$26)</f>
        <v>0</v>
      </c>
      <c r="BJ159" s="116">
        <f>BJ158+BB159+BC159+BD159+Observaciones!$F158-BE159-BG159-BH159-BI159</f>
        <v>45.859886774065977</v>
      </c>
      <c r="BK159" s="116">
        <f>(Escenarios!$F$10*AU159+Escenarios!$F$9*BG159)/(Escenarios!$F$11)</f>
        <v>0.20922470321452624</v>
      </c>
      <c r="BL159" s="116">
        <f>(Escenarios!$F$9*BI159)/(Escenarios!$F$11)</f>
        <v>0</v>
      </c>
      <c r="BM159" s="116">
        <f>(Escenarios!$F$10*AW159+Escenarios!$F$9*BE159)/(Escenarios!$F$11)</f>
        <v>0</v>
      </c>
      <c r="BN159" s="118">
        <f t="shared" si="19"/>
        <v>172.99254446694491</v>
      </c>
      <c r="BO159" s="118">
        <f>MAX(0,(BN159-Constantes!$D$13)*(1-EXP(-Constantes!$D$23)))</f>
        <v>0.85820594281968865</v>
      </c>
      <c r="BP159" s="118">
        <f>BL159+AY159*Escenarios!$F$10/Escenarios!$F$11+BO159</f>
        <v>0.85820594282182672</v>
      </c>
      <c r="BQ159" s="118">
        <f>0.0526*BL159*Observaciones!$F158^1.218</f>
        <v>0</v>
      </c>
      <c r="BR159" s="118">
        <f>BQ159*Constantes!$F$40</f>
        <v>0</v>
      </c>
      <c r="BS159" s="118">
        <f t="shared" si="20"/>
        <v>0</v>
      </c>
      <c r="BT159" s="15"/>
      <c r="BU159" s="72">
        <v>153</v>
      </c>
      <c r="BV159" s="73">
        <f>0.0526*Observaciones!$F158^2.218</f>
        <v>0</v>
      </c>
      <c r="BW159" s="73">
        <f>IF(Observaciones!$F158&gt;0.05*$CA$7,((Observaciones!$F158-0.05*$CA$7)^2)/(Observaciones!$F158+0.95*$CA$7),0)</f>
        <v>0</v>
      </c>
      <c r="BX159" s="73">
        <f>0.0526*BW159*Observaciones!$F158^1.218</f>
        <v>0</v>
      </c>
      <c r="BY159" s="27"/>
      <c r="BZ159" s="27"/>
      <c r="CA159" s="101"/>
      <c r="CB159" s="36"/>
    </row>
    <row r="160" spans="2:80" s="2" customFormat="1" ht="14.5" x14ac:dyDescent="0.35">
      <c r="B160" s="35"/>
      <c r="C160" s="72">
        <v>154</v>
      </c>
      <c r="D160" s="145">
        <f>ETo!$I159*((1-Constantes!$D$19)*ETo!$K159+ETo!$L159)</f>
        <v>0</v>
      </c>
      <c r="E160" s="73">
        <f>MIN(D160*Constantes!$D$17,0.8*(H159+Observaciones!$F159-F160-G160-Constantes!$D$14))</f>
        <v>0</v>
      </c>
      <c r="F160" s="73">
        <f>IF(Observaciones!$F159&gt;0.05*Constantes!$D$18,((Observaciones!$F159-0.05*Constantes!$D$18)^2)/(Observaciones!$F159+0.95*Constantes!$D$18),0)</f>
        <v>1.6163524755041969</v>
      </c>
      <c r="G160" s="73">
        <f>MAX(0,H159+Observaciones!$F159-F160-Constantes!$D$13)</f>
        <v>0</v>
      </c>
      <c r="H160" s="73">
        <f>H159+Observaciones!$F159-F160-E160-G160-I159</f>
        <v>40.233647524638371</v>
      </c>
      <c r="I160" s="73">
        <f>MAX(0,(H160-Constantes!$D$14)*(1-EXP(-Constantes!$D$22)))</f>
        <v>0.19251700773240257</v>
      </c>
      <c r="J160" s="73">
        <f t="shared" si="14"/>
        <v>161.24440652770804</v>
      </c>
      <c r="K160" s="73">
        <f>MAX(0,(J160-Constantes!$D$13)*(1-EXP(-Constantes!$D$23)))</f>
        <v>0.77705562639807868</v>
      </c>
      <c r="L160" s="73">
        <f t="shared" si="15"/>
        <v>2.5859251096346783</v>
      </c>
      <c r="M160" s="73">
        <f>0.0526*F160*Observaciones!$F159^1.218</f>
        <v>2.4140573186826311</v>
      </c>
      <c r="N160" s="73">
        <f>M160*Constantes!$D$40</f>
        <v>1.1276086002804183E-2</v>
      </c>
      <c r="O160" s="73">
        <f t="shared" si="16"/>
        <v>436.05617041234387</v>
      </c>
      <c r="P160" s="15"/>
      <c r="Q160" s="117">
        <v>154</v>
      </c>
      <c r="R160" s="145">
        <f>ETo!$I159*((1-Constantes!$E$19)*ETo!$K159+ETo!$L159)</f>
        <v>0</v>
      </c>
      <c r="S160" s="118">
        <f>MIN(R160*Constantes!$E$17,0.8*(V159+Observaciones!$F159-T160-U160-Constantes!$D$14))</f>
        <v>0</v>
      </c>
      <c r="T160" s="118">
        <f>IF(Observaciones!$F159&gt;0.05*Constantes!$E$18,((Observaciones!$F159-0.05*Constantes!$E$18)^2)/(Observaciones!$F159+0.95*Constantes!$E$18),0)</f>
        <v>1.560878717987247</v>
      </c>
      <c r="U160" s="118">
        <f>MAX(0,V159+Observaciones!$F159-T160-Constantes!$D$13)</f>
        <v>0</v>
      </c>
      <c r="V160" s="118">
        <f>V159+Observaciones!$F159-T160-S160-U160-W159</f>
        <v>40.289121282130623</v>
      </c>
      <c r="W160" s="118">
        <f>MAX(0,(V160-Constantes!$D$14)*(1-EXP(-Constantes!$D$22)))</f>
        <v>0.19328073134466212</v>
      </c>
      <c r="X160" s="116">
        <f>X159+(Entradas!$E$23*U160-Y159)/(800*Entradas!$D$46)</f>
        <v>0</v>
      </c>
      <c r="Y160" s="116">
        <f>8000*Entradas!$D$47*X160/Constantes!$E$34</f>
        <v>0</v>
      </c>
      <c r="Z160" s="116">
        <f>T160*Escenarios!$E$10/Escenarios!$E$9</f>
        <v>14.047908461885223</v>
      </c>
      <c r="AA160" s="116">
        <f>Y160*Escenarios!$E$10/Escenarios!$E$9</f>
        <v>0</v>
      </c>
      <c r="AB160" s="116">
        <f>Observaciones!$I159</f>
        <v>0</v>
      </c>
      <c r="AC160" s="116">
        <f>MAX(0,Constantes!$E$29/((AH159+Z160+AA160+AB160+Observaciones!$F159)^2)+Entradas!$E$17)</f>
        <v>2.186407915451817</v>
      </c>
      <c r="AD160" s="145">
        <f>IF(ETo!$D159&gt;0,ETo!$I159*((1-Entradas!$E$21)*ETo!$K159+ETo!$L159),0)</f>
        <v>0</v>
      </c>
      <c r="AE160" s="116">
        <f>MIN(AD160*1,0.8*(AH159+Z160+AA160+AB160+Observaciones!$F159-AC160-Constantes!$E$28))</f>
        <v>0</v>
      </c>
      <c r="AF160" s="116">
        <f>Observaciones!$J159</f>
        <v>0</v>
      </c>
      <c r="AG160" s="116">
        <f>MAX(0,AH159+Z160+AA160+AB160+Observaciones!$F159-AC160-AE160-AF160-Constantes!$E$26)</f>
        <v>0</v>
      </c>
      <c r="AH160" s="116">
        <f>AH159+Z160+AA160+AB160+Observaciones!$F159-AC160-AE160-AF160-AG160</f>
        <v>110.14808678168193</v>
      </c>
      <c r="AI160" s="116">
        <f>(Escenarios!$E$10*S160+Escenarios!$E$9*AE160)/(Escenarios!$E$11)</f>
        <v>0</v>
      </c>
      <c r="AJ160" s="116">
        <f>(Escenarios!$E$9*AG160)/(Escenarios!$E$11)</f>
        <v>0</v>
      </c>
      <c r="AK160" s="116">
        <f>(Escenarios!$E$10*U160+Escenarios!$E$9*AC160)/(Escenarios!$E$11)</f>
        <v>0.21864079154518168</v>
      </c>
      <c r="AL160" s="118">
        <f t="shared" si="17"/>
        <v>174.00357481643584</v>
      </c>
      <c r="AM160" s="118">
        <f>MAX(0,(AL160-Constantes!$D$13)*(1-EXP(-Constantes!$D$23)))</f>
        <v>0.86518963957209249</v>
      </c>
      <c r="AN160" s="118">
        <f>AJ160+W160*Escenarios!$E$10/Escenarios!$E$11+AM160</f>
        <v>1.0391422977822884</v>
      </c>
      <c r="AO160" s="118">
        <f>0.0526*AJ160*Observaciones!$F159^1.218</f>
        <v>0</v>
      </c>
      <c r="AP160" s="118">
        <f>AO160*Constantes!$E$40</f>
        <v>0</v>
      </c>
      <c r="AQ160" s="118">
        <f t="shared" si="18"/>
        <v>0</v>
      </c>
      <c r="AR160" s="15"/>
      <c r="AS160" s="72">
        <v>154</v>
      </c>
      <c r="AT160" s="145">
        <f>ETo!$I159*((1-Constantes!$F$19)*ETo!$K159+ETo!$L159)</f>
        <v>0</v>
      </c>
      <c r="AU160" s="118">
        <f>MIN(AT160*Constantes!$F$17,0.8*(AX159+Observaciones!$F159-AV160-AW160-Constantes!$D$14))</f>
        <v>0</v>
      </c>
      <c r="AV160" s="118">
        <f>IF(Observaciones!$F159&gt;0.05*Constantes!$F$18,((Observaciones!$F159-0.05*Constantes!$F$18)^2)/(Observaciones!$F159+0.95*Constantes!$F$18),0)</f>
        <v>1.6230387436723215</v>
      </c>
      <c r="AW160" s="118">
        <f>MAX(0,AX159+Observaciones!$F159-AV160-Constantes!$D$13)</f>
        <v>0</v>
      </c>
      <c r="AX160" s="118">
        <f>AX159+Observaciones!$F159-AV160-AU160-AW160-AY159</f>
        <v>40.226961256519132</v>
      </c>
      <c r="AY160" s="118">
        <f>MAX(0,(AX160-Constantes!$D$14)*(1-EXP(-Constantes!$D$22)))</f>
        <v>0.19242495590336836</v>
      </c>
      <c r="AZ160" s="116">
        <f>AZ159+(Entradas!$F$23*AW160-BA159)/(800*Entradas!$D$46)</f>
        <v>0</v>
      </c>
      <c r="BA160" s="116">
        <f>8000*Entradas!$D$47*AZ160/Constantes!$F$34</f>
        <v>0</v>
      </c>
      <c r="BB160" s="116">
        <f>AV160*Escenarios!$F$10/Escenarios!$F$9</f>
        <v>6.4921549746892868</v>
      </c>
      <c r="BC160" s="116">
        <f>BA160*Escenarios!$F$10/Escenarios!$F$9</f>
        <v>0</v>
      </c>
      <c r="BD160" s="116">
        <f>Observaciones!$I159</f>
        <v>0</v>
      </c>
      <c r="BE160" s="116">
        <f>MAX(0,Constantes!$F$29/((BJ159+BB160+BC160+BD160+Observaciones!$F159)^2)+Entradas!$F$17)</f>
        <v>0.77654693700762945</v>
      </c>
      <c r="BF160" s="145">
        <f>IF(ETo!$D159&gt;0,ETo!$I159*((1-Entradas!$F$21)*ETo!$K159+ETo!$L159),0)</f>
        <v>0</v>
      </c>
      <c r="BG160" s="116">
        <f>MIN(BF160*1,0.8*(BJ159+BB160+BC160+BD160+Observaciones!$F159-BE160-Constantes!$F$28))</f>
        <v>0</v>
      </c>
      <c r="BH160" s="116">
        <f>Observaciones!$J159</f>
        <v>0</v>
      </c>
      <c r="BI160" s="116">
        <f>MAX(0,BJ159+BB160+BC160+BD160+Observaciones!$F159-BE160-BG160-BH160-Constantes!$F$26)</f>
        <v>0</v>
      </c>
      <c r="BJ160" s="116">
        <f>BJ159+BB160+BC160+BD160+Observaciones!$F159-BE160-BG160-BH160-BI160</f>
        <v>67.17549481174764</v>
      </c>
      <c r="BK160" s="116">
        <f>(Escenarios!$F$10*AU160+Escenarios!$F$9*BG160)/(Escenarios!$F$11)</f>
        <v>0</v>
      </c>
      <c r="BL160" s="116">
        <f>(Escenarios!$F$9*BI160)/(Escenarios!$F$11)</f>
        <v>0</v>
      </c>
      <c r="BM160" s="116">
        <f>(Escenarios!$F$10*AW160+Escenarios!$F$9*BE160)/(Escenarios!$F$11)</f>
        <v>0.15530938740152589</v>
      </c>
      <c r="BN160" s="118">
        <f t="shared" si="19"/>
        <v>172.28964791152674</v>
      </c>
      <c r="BO160" s="118">
        <f>MAX(0,(BN160-Constantes!$D$13)*(1-EXP(-Constantes!$D$23)))</f>
        <v>0.85335068165584593</v>
      </c>
      <c r="BP160" s="118">
        <f>BL160+AY160*Escenarios!$F$10/Escenarios!$F$11+BO160</f>
        <v>1.0072906463785407</v>
      </c>
      <c r="BQ160" s="118">
        <f>0.0526*BL160*Observaciones!$F159^1.218</f>
        <v>0</v>
      </c>
      <c r="BR160" s="118">
        <f>BQ160*Constantes!$F$40</f>
        <v>0</v>
      </c>
      <c r="BS160" s="118">
        <f t="shared" si="20"/>
        <v>0</v>
      </c>
      <c r="BT160" s="15"/>
      <c r="BU160" s="72">
        <v>154</v>
      </c>
      <c r="BV160" s="73">
        <f>0.0526*Observaciones!$F159^2.218</f>
        <v>23.298936798857426</v>
      </c>
      <c r="BW160" s="73">
        <f>IF(Observaciones!$F159&gt;0.05*$CA$7,((Observaciones!$F159-0.05*$CA$7)^2)/(Observaciones!$F159+0.95*$CA$7),0)</f>
        <v>3.9651225496460247</v>
      </c>
      <c r="BX160" s="73">
        <f>0.0526*BW160*Observaciones!$F159^1.218</f>
        <v>5.9219961335850764</v>
      </c>
      <c r="BY160" s="27"/>
      <c r="BZ160" s="27"/>
      <c r="CA160" s="101"/>
      <c r="CB160" s="36"/>
    </row>
    <row r="161" spans="2:80" s="2" customFormat="1" ht="14.5" x14ac:dyDescent="0.35">
      <c r="B161" s="35"/>
      <c r="C161" s="72">
        <v>155</v>
      </c>
      <c r="D161" s="145">
        <f>ETo!$I160*((1-Constantes!$D$19)*ETo!$K160+ETo!$L160)</f>
        <v>1.1351982680242854</v>
      </c>
      <c r="E161" s="73">
        <f>MIN(D161*Constantes!$D$17,0.8*(H160+Observaciones!$F160-F161-G161-Constantes!$D$14))</f>
        <v>0.70785585309749155</v>
      </c>
      <c r="F161" s="73">
        <f>IF(Observaciones!$F160&gt;0.05*Constantes!$D$18,((Observaciones!$F160-0.05*Constantes!$D$18)^2)/(Observaciones!$F160+0.95*Constantes!$D$18),0)</f>
        <v>0</v>
      </c>
      <c r="G161" s="73">
        <f>MAX(0,H160+Observaciones!$F160-F161-Constantes!$D$13)</f>
        <v>0</v>
      </c>
      <c r="H161" s="73">
        <f>H160+Observaciones!$F160-F161-E161-G161-I160</f>
        <v>39.333274663808474</v>
      </c>
      <c r="I161" s="73">
        <f>MAX(0,(H161-Constantes!$D$14)*(1-EXP(-Constantes!$D$22)))</f>
        <v>0.18012130849119781</v>
      </c>
      <c r="J161" s="73">
        <f t="shared" si="14"/>
        <v>160.46735090130997</v>
      </c>
      <c r="K161" s="73">
        <f>MAX(0,(J161-Constantes!$D$13)*(1-EXP(-Constantes!$D$23)))</f>
        <v>0.77168811111305713</v>
      </c>
      <c r="L161" s="73">
        <f t="shared" si="15"/>
        <v>0.95180941960425491</v>
      </c>
      <c r="M161" s="73">
        <f>0.0526*F161*Observaciones!$F160^1.218</f>
        <v>0</v>
      </c>
      <c r="N161" s="73">
        <f>M161*Constantes!$D$40</f>
        <v>0</v>
      </c>
      <c r="O161" s="73">
        <f t="shared" si="16"/>
        <v>0</v>
      </c>
      <c r="P161" s="15"/>
      <c r="Q161" s="117">
        <v>155</v>
      </c>
      <c r="R161" s="145">
        <f>ETo!$I160*((1-Constantes!$E$19)*ETo!$K160+ETo!$L160)</f>
        <v>1.1366670282867573</v>
      </c>
      <c r="S161" s="118">
        <f>MIN(R161*Constantes!$E$17,0.8*(V160+Observaciones!$F160-T161-U161-Constantes!$D$14))</f>
        <v>0.71291828644839994</v>
      </c>
      <c r="T161" s="118">
        <f>IF(Observaciones!$F160&gt;0.05*Constantes!$E$18,((Observaciones!$F160-0.05*Constantes!$E$18)^2)/(Observaciones!$F160+0.95*Constantes!$E$18),0)</f>
        <v>0</v>
      </c>
      <c r="U161" s="118">
        <f>MAX(0,V160+Observaciones!$F160-T161-Constantes!$D$13)</f>
        <v>0</v>
      </c>
      <c r="V161" s="118">
        <f>V160+Observaciones!$F160-T161-S161-U161-W160</f>
        <v>39.382922264337559</v>
      </c>
      <c r="W161" s="118">
        <f>MAX(0,(V161-Constantes!$D$14)*(1-EXP(-Constantes!$D$22)))</f>
        <v>0.18080482167887735</v>
      </c>
      <c r="X161" s="116">
        <f>X160+(Entradas!$E$23*U161-Y160)/(800*Entradas!$D$46)</f>
        <v>0</v>
      </c>
      <c r="Y161" s="116">
        <f>8000*Entradas!$D$47*X161/Constantes!$E$34</f>
        <v>0</v>
      </c>
      <c r="Z161" s="116">
        <f>T161*Escenarios!$E$10/Escenarios!$E$9</f>
        <v>0</v>
      </c>
      <c r="AA161" s="116">
        <f>Y161*Escenarios!$E$10/Escenarios!$E$9</f>
        <v>0</v>
      </c>
      <c r="AB161" s="116">
        <f>Observaciones!$I160</f>
        <v>0</v>
      </c>
      <c r="AC161" s="116">
        <f>MAX(0,Constantes!$E$29/((AH160+Z161+AA161+AB161+Observaciones!$F160)^2)+Entradas!$E$17)</f>
        <v>2.1537882122994993</v>
      </c>
      <c r="AD161" s="145">
        <f>IF(ETo!$D160&gt;0,ETo!$I160*((1-Entradas!$E$21)*ETo!$K160+ETo!$L160),0)</f>
        <v>1.0779166177878801</v>
      </c>
      <c r="AE161" s="116">
        <f>MIN(AD161*1,0.8*(AH160+Z161+AA161+AB161+Observaciones!$F160-AC161-Constantes!$E$28))</f>
        <v>1.0779166177878801</v>
      </c>
      <c r="AF161" s="116">
        <f>Observaciones!$J160</f>
        <v>0</v>
      </c>
      <c r="AG161" s="116">
        <f>MAX(0,AH160+Z161+AA161+AB161+Observaciones!$F160-AC161-AE161-AF161-Constantes!$E$26)</f>
        <v>0</v>
      </c>
      <c r="AH161" s="116">
        <f>AH160+Z161+AA161+AB161+Observaciones!$F160-AC161-AE161-AF161-AG161</f>
        <v>106.91638195159454</v>
      </c>
      <c r="AI161" s="116">
        <f>(Escenarios!$E$10*S161+Escenarios!$E$9*AE161)/(Escenarios!$E$11)</f>
        <v>0.74941811958234805</v>
      </c>
      <c r="AJ161" s="116">
        <f>(Escenarios!$E$9*AG161)/(Escenarios!$E$11)</f>
        <v>0</v>
      </c>
      <c r="AK161" s="116">
        <f>(Escenarios!$E$10*U161+Escenarios!$E$9*AC161)/(Escenarios!$E$11)</f>
        <v>0.21537882122994995</v>
      </c>
      <c r="AL161" s="118">
        <f t="shared" si="17"/>
        <v>173.35376399809371</v>
      </c>
      <c r="AM161" s="118">
        <f>MAX(0,(AL161-Constantes!$D$13)*(1-EXP(-Constantes!$D$23)))</f>
        <v>0.8607010683793308</v>
      </c>
      <c r="AN161" s="118">
        <f>AJ161+W161*Escenarios!$E$10/Escenarios!$E$11+AM161</f>
        <v>1.0234254078903204</v>
      </c>
      <c r="AO161" s="118">
        <f>0.0526*AJ161*Observaciones!$F160^1.218</f>
        <v>0</v>
      </c>
      <c r="AP161" s="118">
        <f>AO161*Constantes!$E$40</f>
        <v>0</v>
      </c>
      <c r="AQ161" s="118">
        <f t="shared" si="18"/>
        <v>0</v>
      </c>
      <c r="AR161" s="15"/>
      <c r="AS161" s="72">
        <v>155</v>
      </c>
      <c r="AT161" s="145">
        <f>ETo!$I160*((1-Constantes!$F$19)*ETo!$K160+ETo!$L160)</f>
        <v>1.1329951276305772</v>
      </c>
      <c r="AU161" s="118">
        <f>MIN(AT161*Constantes!$F$17,0.8*(AX160+Observaciones!$F160-AV161-AW161-Constantes!$D$14))</f>
        <v>0.7003273272506082</v>
      </c>
      <c r="AV161" s="118">
        <f>IF(Observaciones!$F160&gt;0.05*Constantes!$F$18,((Observaciones!$F160-0.05*Constantes!$F$18)^2)/(Observaciones!$F160+0.95*Constantes!$F$18),0)</f>
        <v>0</v>
      </c>
      <c r="AW161" s="118">
        <f>MAX(0,AX160+Observaciones!$F160-AV161-Constantes!$D$13)</f>
        <v>0</v>
      </c>
      <c r="AX161" s="118">
        <f>AX160+Observaciones!$F160-AV161-AU161-AW161-AY160</f>
        <v>39.334208973365158</v>
      </c>
      <c r="AY161" s="118">
        <f>MAX(0,(AX161-Constantes!$D$14)*(1-EXP(-Constantes!$D$22)))</f>
        <v>0.18013417140695934</v>
      </c>
      <c r="AZ161" s="116">
        <f>AZ160+(Entradas!$F$23*AW161-BA160)/(800*Entradas!$D$46)</f>
        <v>0</v>
      </c>
      <c r="BA161" s="116">
        <f>8000*Entradas!$D$47*AZ161/Constantes!$F$34</f>
        <v>0</v>
      </c>
      <c r="BB161" s="116">
        <f>AV161*Escenarios!$F$10/Escenarios!$F$9</f>
        <v>0</v>
      </c>
      <c r="BC161" s="116">
        <f>BA161*Escenarios!$F$10/Escenarios!$F$9</f>
        <v>0</v>
      </c>
      <c r="BD161" s="116">
        <f>Observaciones!$I160</f>
        <v>0</v>
      </c>
      <c r="BE161" s="116">
        <f>MAX(0,Constantes!$F$29/((BJ160+BB161+BC161+BD161+Observaciones!$F160)^2)+Entradas!$F$17)</f>
        <v>0.72484369355117195</v>
      </c>
      <c r="BF161" s="145">
        <f>IF(ETo!$D160&gt;0,ETo!$I160*((1-Entradas!$F$21)*ETo!$K160+ETo!$L160),0)</f>
        <v>1.0779166177878801</v>
      </c>
      <c r="BG161" s="116">
        <f>MIN(BF161*1,0.8*(BJ160+BB161+BC161+BD161+Observaciones!$F160-BE161-Constantes!$F$28))</f>
        <v>1.0779166177878801</v>
      </c>
      <c r="BH161" s="116">
        <f>Observaciones!$J160</f>
        <v>0</v>
      </c>
      <c r="BI161" s="116">
        <f>MAX(0,BJ160+BB161+BC161+BD161+Observaciones!$F160-BE161-BG161-BH161-Constantes!$F$26)</f>
        <v>0</v>
      </c>
      <c r="BJ161" s="116">
        <f>BJ160+BB161+BC161+BD161+Observaciones!$F160-BE161-BG161-BH161-BI161</f>
        <v>65.372734500408598</v>
      </c>
      <c r="BK161" s="116">
        <f>(Escenarios!$F$10*AU161+Escenarios!$F$9*BG161)/(Escenarios!$F$11)</f>
        <v>0.77584518535806257</v>
      </c>
      <c r="BL161" s="116">
        <f>(Escenarios!$F$9*BI161)/(Escenarios!$F$11)</f>
        <v>0</v>
      </c>
      <c r="BM161" s="116">
        <f>(Escenarios!$F$10*AW161+Escenarios!$F$9*BE161)/(Escenarios!$F$11)</f>
        <v>0.14496873871023438</v>
      </c>
      <c r="BN161" s="118">
        <f t="shared" si="19"/>
        <v>171.58126596858114</v>
      </c>
      <c r="BO161" s="118">
        <f>MAX(0,(BN161-Constantes!$D$13)*(1-EXP(-Constantes!$D$23)))</f>
        <v>0.84845753015262781</v>
      </c>
      <c r="BP161" s="118">
        <f>BL161+AY161*Escenarios!$F$10/Escenarios!$F$11+BO161</f>
        <v>0.99256486727819526</v>
      </c>
      <c r="BQ161" s="118">
        <f>0.0526*BL161*Observaciones!$F160^1.218</f>
        <v>0</v>
      </c>
      <c r="BR161" s="118">
        <f>BQ161*Constantes!$F$40</f>
        <v>0</v>
      </c>
      <c r="BS161" s="118">
        <f t="shared" si="20"/>
        <v>0</v>
      </c>
      <c r="BT161" s="15"/>
      <c r="BU161" s="72">
        <v>155</v>
      </c>
      <c r="BV161" s="73">
        <f>0.0526*Observaciones!$F160^2.218</f>
        <v>0</v>
      </c>
      <c r="BW161" s="73">
        <f>IF(Observaciones!$F160&gt;0.05*$CA$7,((Observaciones!$F160-0.05*$CA$7)^2)/(Observaciones!$F160+0.95*$CA$7),0)</f>
        <v>0</v>
      </c>
      <c r="BX161" s="73">
        <f>0.0526*BW161*Observaciones!$F160^1.218</f>
        <v>0</v>
      </c>
      <c r="BY161" s="27"/>
      <c r="BZ161" s="27"/>
      <c r="CA161" s="101"/>
      <c r="CB161" s="36"/>
    </row>
    <row r="162" spans="2:80" s="2" customFormat="1" ht="14.5" x14ac:dyDescent="0.35">
      <c r="B162" s="35"/>
      <c r="C162" s="72">
        <v>156</v>
      </c>
      <c r="D162" s="145">
        <f>ETo!$I161*((1-Constantes!$D$19)*ETo!$K161+ETo!$L161)</f>
        <v>1.1958311385260527</v>
      </c>
      <c r="E162" s="73">
        <f>MIN(D162*Constantes!$D$17,0.8*(H161+Observaciones!$F161-F162-G162-Constantes!$D$14))</f>
        <v>0.74566363829564519</v>
      </c>
      <c r="F162" s="73">
        <f>IF(Observaciones!$F161&gt;0.05*Constantes!$D$18,((Observaciones!$F161-0.05*Constantes!$D$18)^2)/(Observaciones!$F161+0.95*Constantes!$D$18),0)</f>
        <v>0</v>
      </c>
      <c r="G162" s="73">
        <f>MAX(0,H161+Observaciones!$F161-F162-Constantes!$D$13)</f>
        <v>0</v>
      </c>
      <c r="H162" s="73">
        <f>H161+Observaciones!$F161-F162-E162-G162-I161</f>
        <v>38.507489717021635</v>
      </c>
      <c r="I162" s="73">
        <f>MAX(0,(H162-Constantes!$D$14)*(1-EXP(-Constantes!$D$22)))</f>
        <v>0.16875248310384774</v>
      </c>
      <c r="J162" s="73">
        <f t="shared" si="14"/>
        <v>159.69566279019691</v>
      </c>
      <c r="K162" s="73">
        <f>MAX(0,(J162-Constantes!$D$13)*(1-EXP(-Constantes!$D$23)))</f>
        <v>0.76635767196435844</v>
      </c>
      <c r="L162" s="73">
        <f t="shared" si="15"/>
        <v>0.93511015506820616</v>
      </c>
      <c r="M162" s="73">
        <f>0.0526*F162*Observaciones!$F161^1.218</f>
        <v>0</v>
      </c>
      <c r="N162" s="73">
        <f>M162*Constantes!$D$40</f>
        <v>0</v>
      </c>
      <c r="O162" s="73">
        <f t="shared" si="16"/>
        <v>0</v>
      </c>
      <c r="P162" s="15"/>
      <c r="Q162" s="117">
        <v>156</v>
      </c>
      <c r="R162" s="145">
        <f>ETo!$I161*((1-Constantes!$E$19)*ETo!$K161+ETo!$L161)</f>
        <v>1.1973877843738379</v>
      </c>
      <c r="S162" s="118">
        <f>MIN(R162*Constantes!$E$17,0.8*(V161+Observaciones!$F161-T162-U162-Constantes!$D$14))</f>
        <v>0.75100238346553605</v>
      </c>
      <c r="T162" s="118">
        <f>IF(Observaciones!$F161&gt;0.05*Constantes!$E$18,((Observaciones!$F161-0.05*Constantes!$E$18)^2)/(Observaciones!$F161+0.95*Constantes!$E$18),0)</f>
        <v>0</v>
      </c>
      <c r="U162" s="118">
        <f>MAX(0,V161+Observaciones!$F161-T162-Constantes!$D$13)</f>
        <v>0</v>
      </c>
      <c r="V162" s="118">
        <f>V161+Observaciones!$F161-T162-S162-U162-W161</f>
        <v>38.551115059193151</v>
      </c>
      <c r="W162" s="118">
        <f>MAX(0,(V162-Constantes!$D$14)*(1-EXP(-Constantes!$D$22)))</f>
        <v>0.16935308608110131</v>
      </c>
      <c r="X162" s="116">
        <f>X161+(Entradas!$E$23*U162-Y161)/(800*Entradas!$D$46)</f>
        <v>0</v>
      </c>
      <c r="Y162" s="116">
        <f>8000*Entradas!$D$47*X162/Constantes!$E$34</f>
        <v>0</v>
      </c>
      <c r="Z162" s="116">
        <f>T162*Escenarios!$E$10/Escenarios!$E$9</f>
        <v>0</v>
      </c>
      <c r="AA162" s="116">
        <f>Y162*Escenarios!$E$10/Escenarios!$E$9</f>
        <v>0</v>
      </c>
      <c r="AB162" s="116">
        <f>Observaciones!$I161</f>
        <v>0</v>
      </c>
      <c r="AC162" s="116">
        <f>MAX(0,Constantes!$E$29/((AH161+Z162+AA162+AB162+Observaciones!$F161)^2)+Entradas!$E$17)</f>
        <v>2.1035368159062617</v>
      </c>
      <c r="AD162" s="145">
        <f>IF(ETo!$D161&gt;0,ETo!$I161*((1-Entradas!$E$21)*ETo!$K161+ETo!$L161),0)</f>
        <v>1.1351219504624197</v>
      </c>
      <c r="AE162" s="116">
        <f>MIN(AD162*1,0.8*(AH161+Z162+AA162+AB162+Observaciones!$F161-AC162-Constantes!$E$28))</f>
        <v>1.1351219504624197</v>
      </c>
      <c r="AF162" s="116">
        <f>Observaciones!$J161</f>
        <v>0</v>
      </c>
      <c r="AG162" s="116">
        <f>MAX(0,AH161+Z162+AA162+AB162+Observaciones!$F161-AC162-AE162-AF162-Constantes!$E$26)</f>
        <v>0</v>
      </c>
      <c r="AH162" s="116">
        <f>AH161+Z162+AA162+AB162+Observaciones!$F161-AC162-AE162-AF162-AG162</f>
        <v>103.77772318522585</v>
      </c>
      <c r="AI162" s="116">
        <f>(Escenarios!$E$10*S162+Escenarios!$E$9*AE162)/(Escenarios!$E$11)</f>
        <v>0.78941434016522438</v>
      </c>
      <c r="AJ162" s="116">
        <f>(Escenarios!$E$9*AG162)/(Escenarios!$E$11)</f>
        <v>0</v>
      </c>
      <c r="AK162" s="116">
        <f>(Escenarios!$E$10*U162+Escenarios!$E$9*AC162)/(Escenarios!$E$11)</f>
        <v>0.21035368159062617</v>
      </c>
      <c r="AL162" s="118">
        <f t="shared" si="17"/>
        <v>172.70341661130499</v>
      </c>
      <c r="AM162" s="118">
        <f>MAX(0,(AL162-Constantes!$D$13)*(1-EXP(-Constantes!$D$23)))</f>
        <v>0.85620879083757595</v>
      </c>
      <c r="AN162" s="118">
        <f>AJ162+W162*Escenarios!$E$10/Escenarios!$E$11+AM162</f>
        <v>1.0086265683105671</v>
      </c>
      <c r="AO162" s="118">
        <f>0.0526*AJ162*Observaciones!$F161^1.218</f>
        <v>0</v>
      </c>
      <c r="AP162" s="118">
        <f>AO162*Constantes!$E$40</f>
        <v>0</v>
      </c>
      <c r="AQ162" s="118">
        <f t="shared" si="18"/>
        <v>0</v>
      </c>
      <c r="AR162" s="15"/>
      <c r="AS162" s="72">
        <v>156</v>
      </c>
      <c r="AT162" s="145">
        <f>ETo!$I161*((1-Constantes!$F$19)*ETo!$K161+ETo!$L161)</f>
        <v>1.1934961697543742</v>
      </c>
      <c r="AU162" s="118">
        <f>MIN(AT162*Constantes!$F$17,0.8*(AX161+Observaciones!$F161-AV162-AW162-Constantes!$D$14))</f>
        <v>0.73772425164431177</v>
      </c>
      <c r="AV162" s="118">
        <f>IF(Observaciones!$F161&gt;0.05*Constantes!$F$18,((Observaciones!$F161-0.05*Constantes!$F$18)^2)/(Observaciones!$F161+0.95*Constantes!$F$18),0)</f>
        <v>0</v>
      </c>
      <c r="AW162" s="118">
        <f>MAX(0,AX161+Observaciones!$F161-AV162-Constantes!$D$13)</f>
        <v>0</v>
      </c>
      <c r="AX162" s="118">
        <f>AX161+Observaciones!$F161-AV162-AU162-AW162-AY161</f>
        <v>38.516350550313888</v>
      </c>
      <c r="AY162" s="118">
        <f>MAX(0,(AX162-Constantes!$D$14)*(1-EXP(-Constantes!$D$22)))</f>
        <v>0.16887447281421727</v>
      </c>
      <c r="AZ162" s="116">
        <f>AZ161+(Entradas!$F$23*AW162-BA161)/(800*Entradas!$D$46)</f>
        <v>0</v>
      </c>
      <c r="BA162" s="116">
        <f>8000*Entradas!$D$47*AZ162/Constantes!$F$34</f>
        <v>0</v>
      </c>
      <c r="BB162" s="116">
        <f>AV162*Escenarios!$F$10/Escenarios!$F$9</f>
        <v>0</v>
      </c>
      <c r="BC162" s="116">
        <f>BA162*Escenarios!$F$10/Escenarios!$F$9</f>
        <v>0</v>
      </c>
      <c r="BD162" s="116">
        <f>Observaciones!$I161</f>
        <v>0</v>
      </c>
      <c r="BE162" s="116">
        <f>MAX(0,Constantes!$F$29/((BJ161+BB162+BC162+BD162+Observaciones!$F161)^2)+Entradas!$F$17)</f>
        <v>0.60496410188172511</v>
      </c>
      <c r="BF162" s="145">
        <f>IF(ETo!$D161&gt;0,ETo!$I161*((1-Entradas!$F$21)*ETo!$K161+ETo!$L161),0)</f>
        <v>1.1351219504624197</v>
      </c>
      <c r="BG162" s="116">
        <f>MIN(BF162*1,0.8*(BJ161+BB162+BC162+BD162+Observaciones!$F161-BE162-Constantes!$F$28))</f>
        <v>1.1351219504624197</v>
      </c>
      <c r="BH162" s="116">
        <f>Observaciones!$J161</f>
        <v>0</v>
      </c>
      <c r="BI162" s="116">
        <f>MAX(0,BJ161+BB162+BC162+BD162+Observaciones!$F161-BE162-BG162-BH162-Constantes!$F$26)</f>
        <v>0</v>
      </c>
      <c r="BJ162" s="116">
        <f>BJ161+BB162+BC162+BD162+Observaciones!$F161-BE162-BG162-BH162-BI162</f>
        <v>63.732648448064452</v>
      </c>
      <c r="BK162" s="116">
        <f>(Escenarios!$F$10*AU162+Escenarios!$F$9*BG162)/(Escenarios!$F$11)</f>
        <v>0.81720379140793342</v>
      </c>
      <c r="BL162" s="116">
        <f>(Escenarios!$F$9*BI162)/(Escenarios!$F$11)</f>
        <v>0</v>
      </c>
      <c r="BM162" s="116">
        <f>(Escenarios!$F$10*AW162+Escenarios!$F$9*BE162)/(Escenarios!$F$11)</f>
        <v>0.12099282037634503</v>
      </c>
      <c r="BN162" s="118">
        <f t="shared" si="19"/>
        <v>170.85380125880488</v>
      </c>
      <c r="BO162" s="118">
        <f>MAX(0,(BN162-Constantes!$D$13)*(1-EXP(-Constantes!$D$23)))</f>
        <v>0.843432564350453</v>
      </c>
      <c r="BP162" s="118">
        <f>BL162+AY162*Escenarios!$F$10/Escenarios!$F$11+BO162</f>
        <v>0.97853214260182686</v>
      </c>
      <c r="BQ162" s="118">
        <f>0.0526*BL162*Observaciones!$F161^1.218</f>
        <v>0</v>
      </c>
      <c r="BR162" s="118">
        <f>BQ162*Constantes!$F$40</f>
        <v>0</v>
      </c>
      <c r="BS162" s="118">
        <f t="shared" si="20"/>
        <v>0</v>
      </c>
      <c r="BT162" s="15"/>
      <c r="BU162" s="72">
        <v>156</v>
      </c>
      <c r="BV162" s="73">
        <f>0.0526*Observaciones!$F161^2.218</f>
        <v>3.1840930012055863E-4</v>
      </c>
      <c r="BW162" s="73">
        <f>IF(Observaciones!$F161&gt;0.05*$CA$7,((Observaciones!$F161-0.05*$CA$7)^2)/(Observaciones!$F161+0.95*$CA$7),0)</f>
        <v>0</v>
      </c>
      <c r="BX162" s="73">
        <f>0.0526*BW162*Observaciones!$F161^1.218</f>
        <v>0</v>
      </c>
      <c r="BY162" s="27"/>
      <c r="BZ162" s="27"/>
      <c r="CA162" s="101"/>
      <c r="CB162" s="36"/>
    </row>
    <row r="163" spans="2:80" s="2" customFormat="1" ht="14.5" x14ac:dyDescent="0.35">
      <c r="B163" s="35"/>
      <c r="C163" s="72">
        <v>157</v>
      </c>
      <c r="D163" s="145">
        <f>ETo!$I162*((1-Constantes!$D$19)*ETo!$K162+ETo!$L162)</f>
        <v>1.1216895169594521</v>
      </c>
      <c r="E163" s="73">
        <f>MIN(D163*Constantes!$D$17,0.8*(H162+Observaciones!$F162-F163-G163-Constantes!$D$14))</f>
        <v>0.6994324359917542</v>
      </c>
      <c r="F163" s="73">
        <f>IF(Observaciones!$F162&gt;0.05*Constantes!$D$18,((Observaciones!$F162-0.05*Constantes!$D$18)^2)/(Observaciones!$F162+0.95*Constantes!$D$18),0)</f>
        <v>0</v>
      </c>
      <c r="G163" s="73">
        <f>MAX(0,H162+Observaciones!$F162-F163-Constantes!$D$13)</f>
        <v>0</v>
      </c>
      <c r="H163" s="73">
        <f>H162+Observaciones!$F162-F163-E163-G163-I162</f>
        <v>37.639304797926037</v>
      </c>
      <c r="I163" s="73">
        <f>MAX(0,(H163-Constantes!$D$14)*(1-EXP(-Constantes!$D$22)))</f>
        <v>0.15679992476824961</v>
      </c>
      <c r="J163" s="73">
        <f t="shared" si="14"/>
        <v>158.92930511823255</v>
      </c>
      <c r="K163" s="73">
        <f>MAX(0,(J163-Constantes!$D$13)*(1-EXP(-Constantes!$D$23)))</f>
        <v>0.76106405284840217</v>
      </c>
      <c r="L163" s="73">
        <f t="shared" si="15"/>
        <v>0.91786397761665173</v>
      </c>
      <c r="M163" s="73">
        <f>0.0526*F163*Observaciones!$F162^1.218</f>
        <v>0</v>
      </c>
      <c r="N163" s="73">
        <f>M163*Constantes!$D$40</f>
        <v>0</v>
      </c>
      <c r="O163" s="73">
        <f t="shared" si="16"/>
        <v>0</v>
      </c>
      <c r="P163" s="15"/>
      <c r="Q163" s="117">
        <v>157</v>
      </c>
      <c r="R163" s="145">
        <f>ETo!$I162*((1-Constantes!$E$19)*ETo!$K162+ETo!$L162)</f>
        <v>1.1231433452157362</v>
      </c>
      <c r="S163" s="118">
        <f>MIN(R163*Constantes!$E$17,0.8*(V162+Observaciones!$F162-T163-U163-Constantes!$D$14))</f>
        <v>0.70443622378489912</v>
      </c>
      <c r="T163" s="118">
        <f>IF(Observaciones!$F162&gt;0.05*Constantes!$E$18,((Observaciones!$F162-0.05*Constantes!$E$18)^2)/(Observaciones!$F162+0.95*Constantes!$E$18),0)</f>
        <v>0</v>
      </c>
      <c r="U163" s="118">
        <f>MAX(0,V162+Observaciones!$F162-T163-Constantes!$D$13)</f>
        <v>0</v>
      </c>
      <c r="V163" s="118">
        <f>V162+Observaciones!$F162-T163-S163-U163-W162</f>
        <v>37.677325749327153</v>
      </c>
      <c r="W163" s="118">
        <f>MAX(0,(V163-Constantes!$D$14)*(1-EXP(-Constantes!$D$22)))</f>
        <v>0.15732337044163239</v>
      </c>
      <c r="X163" s="116">
        <f>X162+(Entradas!$E$23*U163-Y162)/(800*Entradas!$D$46)</f>
        <v>0</v>
      </c>
      <c r="Y163" s="116">
        <f>8000*Entradas!$D$47*X163/Constantes!$E$34</f>
        <v>0</v>
      </c>
      <c r="Z163" s="116">
        <f>T163*Escenarios!$E$10/Escenarios!$E$9</f>
        <v>0</v>
      </c>
      <c r="AA163" s="116">
        <f>Y163*Escenarios!$E$10/Escenarios!$E$9</f>
        <v>0</v>
      </c>
      <c r="AB163" s="116">
        <f>Observaciones!$I162</f>
        <v>0</v>
      </c>
      <c r="AC163" s="116">
        <f>MAX(0,Constantes!$E$29/((AH162+Z163+AA163+AB163+Observaciones!$F162)^2)+Entradas!$E$17)</f>
        <v>2.0467107179429158</v>
      </c>
      <c r="AD163" s="145">
        <f>IF(ETo!$D162&gt;0,ETo!$I162*((1-Entradas!$E$21)*ETo!$K162+ETo!$L162),0)</f>
        <v>1.064990214964364</v>
      </c>
      <c r="AE163" s="116">
        <f>MIN(AD163*1,0.8*(AH162+Z163+AA163+AB163+Observaciones!$F162-AC163-Constantes!$E$28))</f>
        <v>1.064990214964364</v>
      </c>
      <c r="AF163" s="116">
        <f>Observaciones!$J162</f>
        <v>0</v>
      </c>
      <c r="AG163" s="116">
        <f>MAX(0,AH162+Z163+AA163+AB163+Observaciones!$F162-AC163-AE163-AF163-Constantes!$E$26)</f>
        <v>0</v>
      </c>
      <c r="AH163" s="116">
        <f>AH162+Z163+AA163+AB163+Observaciones!$F162-AC163-AE163-AF163-AG163</f>
        <v>100.66602225231857</v>
      </c>
      <c r="AI163" s="116">
        <f>(Escenarios!$E$10*S163+Escenarios!$E$9*AE163)/(Escenarios!$E$11)</f>
        <v>0.74049162290284554</v>
      </c>
      <c r="AJ163" s="116">
        <f>(Escenarios!$E$9*AG163)/(Escenarios!$E$11)</f>
        <v>0</v>
      </c>
      <c r="AK163" s="116">
        <f>(Escenarios!$E$10*U163+Escenarios!$E$9*AC163)/(Escenarios!$E$11)</f>
        <v>0.20467107179429156</v>
      </c>
      <c r="AL163" s="118">
        <f t="shared" si="17"/>
        <v>172.0518788922617</v>
      </c>
      <c r="AM163" s="118">
        <f>MAX(0,(AL163-Constantes!$D$13)*(1-EXP(-Constantes!$D$23)))</f>
        <v>0.85170829107034118</v>
      </c>
      <c r="AN163" s="118">
        <f>AJ163+W163*Escenarios!$E$10/Escenarios!$E$11+AM163</f>
        <v>0.99329932446781033</v>
      </c>
      <c r="AO163" s="118">
        <f>0.0526*AJ163*Observaciones!$F162^1.218</f>
        <v>0</v>
      </c>
      <c r="AP163" s="118">
        <f>AO163*Constantes!$E$40</f>
        <v>0</v>
      </c>
      <c r="AQ163" s="118">
        <f t="shared" si="18"/>
        <v>0</v>
      </c>
      <c r="AR163" s="15"/>
      <c r="AS163" s="72">
        <v>157</v>
      </c>
      <c r="AT163" s="145">
        <f>ETo!$I162*((1-Constantes!$F$19)*ETo!$K162+ETo!$L162)</f>
        <v>1.1195087745750252</v>
      </c>
      <c r="AU163" s="118">
        <f>MIN(AT163*Constantes!$F$17,0.8*(AX162+Observaciones!$F162-AV163-AW163-Constantes!$D$14))</f>
        <v>0.69199113818904989</v>
      </c>
      <c r="AV163" s="118">
        <f>IF(Observaciones!$F162&gt;0.05*Constantes!$F$18,((Observaciones!$F162-0.05*Constantes!$F$18)^2)/(Observaciones!$F162+0.95*Constantes!$F$18),0)</f>
        <v>0</v>
      </c>
      <c r="AW163" s="118">
        <f>MAX(0,AX162+Observaciones!$F162-AV163-Constantes!$D$13)</f>
        <v>0</v>
      </c>
      <c r="AX163" s="118">
        <f>AX162+Observaciones!$F162-AV163-AU163-AW163-AY162</f>
        <v>37.655484939310618</v>
      </c>
      <c r="AY163" s="118">
        <f>MAX(0,(AX163-Constantes!$D$14)*(1-EXP(-Constantes!$D$22)))</f>
        <v>0.15702268155603036</v>
      </c>
      <c r="AZ163" s="116">
        <f>AZ162+(Entradas!$F$23*AW163-BA162)/(800*Entradas!$D$46)</f>
        <v>0</v>
      </c>
      <c r="BA163" s="116">
        <f>8000*Entradas!$D$47*AZ163/Constantes!$F$34</f>
        <v>0</v>
      </c>
      <c r="BB163" s="116">
        <f>AV163*Escenarios!$F$10/Escenarios!$F$9</f>
        <v>0</v>
      </c>
      <c r="BC163" s="116">
        <f>BA163*Escenarios!$F$10/Escenarios!$F$9</f>
        <v>0</v>
      </c>
      <c r="BD163" s="116">
        <f>Observaciones!$I162</f>
        <v>0</v>
      </c>
      <c r="BE163" s="116">
        <f>MAX(0,Constantes!$F$29/((BJ162+BB163+BC163+BD163+Observaciones!$F162)^2)+Entradas!$F$17)</f>
        <v>0.47239588087000906</v>
      </c>
      <c r="BF163" s="145">
        <f>IF(ETo!$D162&gt;0,ETo!$I162*((1-Entradas!$F$21)*ETo!$K162+ETo!$L162),0)</f>
        <v>1.064990214964364</v>
      </c>
      <c r="BG163" s="116">
        <f>MIN(BF163*1,0.8*(BJ162+BB163+BC163+BD163+Observaciones!$F162-BE163-Constantes!$F$28))</f>
        <v>1.064990214964364</v>
      </c>
      <c r="BH163" s="116">
        <f>Observaciones!$J162</f>
        <v>0</v>
      </c>
      <c r="BI163" s="116">
        <f>MAX(0,BJ162+BB163+BC163+BD163+Observaciones!$F162-BE163-BG163-BH163-Constantes!$F$26)</f>
        <v>0</v>
      </c>
      <c r="BJ163" s="116">
        <f>BJ162+BB163+BC163+BD163+Observaciones!$F162-BE163-BG163-BH163-BI163</f>
        <v>62.195262352230081</v>
      </c>
      <c r="BK163" s="116">
        <f>(Escenarios!$F$10*AU163+Escenarios!$F$9*BG163)/(Escenarios!$F$11)</f>
        <v>0.76659095354411277</v>
      </c>
      <c r="BL163" s="116">
        <f>(Escenarios!$F$9*BI163)/(Escenarios!$F$11)</f>
        <v>0</v>
      </c>
      <c r="BM163" s="116">
        <f>(Escenarios!$F$10*AW163+Escenarios!$F$9*BE163)/(Escenarios!$F$11)</f>
        <v>9.4479176174001811E-2</v>
      </c>
      <c r="BN163" s="118">
        <f t="shared" si="19"/>
        <v>170.10484787062842</v>
      </c>
      <c r="BO163" s="118">
        <f>MAX(0,(BN163-Constantes!$D$13)*(1-EXP(-Constantes!$D$23)))</f>
        <v>0.83825916540417666</v>
      </c>
      <c r="BP163" s="118">
        <f>BL163+AY163*Escenarios!$F$10/Escenarios!$F$11+BO163</f>
        <v>0.96387731064900095</v>
      </c>
      <c r="BQ163" s="118">
        <f>0.0526*BL163*Observaciones!$F162^1.218</f>
        <v>0</v>
      </c>
      <c r="BR163" s="118">
        <f>BQ163*Constantes!$F$40</f>
        <v>0</v>
      </c>
      <c r="BS163" s="118">
        <f t="shared" si="20"/>
        <v>0</v>
      </c>
      <c r="BT163" s="15"/>
      <c r="BU163" s="72">
        <v>157</v>
      </c>
      <c r="BV163" s="73">
        <f>0.0526*Observaciones!$F162^2.218</f>
        <v>0</v>
      </c>
      <c r="BW163" s="73">
        <f>IF(Observaciones!$F162&gt;0.05*$CA$7,((Observaciones!$F162-0.05*$CA$7)^2)/(Observaciones!$F162+0.95*$CA$7),0)</f>
        <v>0</v>
      </c>
      <c r="BX163" s="73">
        <f>0.0526*BW163*Observaciones!$F162^1.218</f>
        <v>0</v>
      </c>
      <c r="BY163" s="27"/>
      <c r="BZ163" s="27"/>
      <c r="CA163" s="101"/>
      <c r="CB163" s="36"/>
    </row>
    <row r="164" spans="2:80" s="2" customFormat="1" ht="14.5" x14ac:dyDescent="0.35">
      <c r="B164" s="35"/>
      <c r="C164" s="72">
        <v>158</v>
      </c>
      <c r="D164" s="145">
        <f>ETo!$I163*((1-Constantes!$D$19)*ETo!$K163+ETo!$L163)</f>
        <v>1.137469643651992</v>
      </c>
      <c r="E164" s="73">
        <f>MIN(D164*Constantes!$D$17,0.8*(H163+Observaciones!$F163-F164-G164-Constantes!$D$14))</f>
        <v>0.70927217531885411</v>
      </c>
      <c r="F164" s="73">
        <f>IF(Observaciones!$F163&gt;0.05*Constantes!$D$18,((Observaciones!$F163-0.05*Constantes!$D$18)^2)/(Observaciones!$F163+0.95*Constantes!$D$18),0)</f>
        <v>0</v>
      </c>
      <c r="G164" s="73">
        <f>MAX(0,H163+Observaciones!$F163-F164-Constantes!$D$13)</f>
        <v>0</v>
      </c>
      <c r="H164" s="73">
        <f>H163+Observaciones!$F163-F164-E164-G164-I163</f>
        <v>36.773232697838935</v>
      </c>
      <c r="I164" s="73">
        <f>MAX(0,(H164-Constantes!$D$14)*(1-EXP(-Constantes!$D$22)))</f>
        <v>0.1448764542362935</v>
      </c>
      <c r="J164" s="73">
        <f t="shared" si="14"/>
        <v>158.16824106538414</v>
      </c>
      <c r="K164" s="73">
        <f>MAX(0,(J164-Constantes!$D$13)*(1-EXP(-Constantes!$D$23)))</f>
        <v>0.75580699943064389</v>
      </c>
      <c r="L164" s="73">
        <f t="shared" si="15"/>
        <v>0.90068345366693736</v>
      </c>
      <c r="M164" s="73">
        <f>0.0526*F164*Observaciones!$F163^1.218</f>
        <v>0</v>
      </c>
      <c r="N164" s="73">
        <f>M164*Constantes!$D$40</f>
        <v>0</v>
      </c>
      <c r="O164" s="73">
        <f t="shared" si="16"/>
        <v>0</v>
      </c>
      <c r="P164" s="15"/>
      <c r="Q164" s="117">
        <v>158</v>
      </c>
      <c r="R164" s="145">
        <f>ETo!$I163*((1-Constantes!$E$19)*ETo!$K163+ETo!$L163)</f>
        <v>1.138948227594742</v>
      </c>
      <c r="S164" s="118">
        <f>MIN(R164*Constantes!$E$17,0.8*(V163+Observaciones!$F163-T164-U164-Constantes!$D$14))</f>
        <v>0.71434905611200761</v>
      </c>
      <c r="T164" s="118">
        <f>IF(Observaciones!$F163&gt;0.05*Constantes!$E$18,((Observaciones!$F163-0.05*Constantes!$E$18)^2)/(Observaciones!$F163+0.95*Constantes!$E$18),0)</f>
        <v>0</v>
      </c>
      <c r="U164" s="118">
        <f>MAX(0,V163+Observaciones!$F163-T164-Constantes!$D$13)</f>
        <v>0</v>
      </c>
      <c r="V164" s="118">
        <f>V163+Observaciones!$F163-T164-S164-U164-W163</f>
        <v>36.805653322773516</v>
      </c>
      <c r="W164" s="118">
        <f>MAX(0,(V164-Constantes!$D$14)*(1-EXP(-Constantes!$D$22)))</f>
        <v>0.14532279856027783</v>
      </c>
      <c r="X164" s="116">
        <f>X163+(Entradas!$E$23*U164-Y163)/(800*Entradas!$D$46)</f>
        <v>0</v>
      </c>
      <c r="Y164" s="116">
        <f>8000*Entradas!$D$47*X164/Constantes!$E$34</f>
        <v>0</v>
      </c>
      <c r="Z164" s="116">
        <f>T164*Escenarios!$E$10/Escenarios!$E$9</f>
        <v>0</v>
      </c>
      <c r="AA164" s="116">
        <f>Y164*Escenarios!$E$10/Escenarios!$E$9</f>
        <v>0</v>
      </c>
      <c r="AB164" s="116">
        <f>Observaciones!$I163</f>
        <v>0</v>
      </c>
      <c r="AC164" s="116">
        <f>MAX(0,Constantes!$E$29/((AH163+Z164+AA164+AB164+Observaciones!$F163)^2)+Entradas!$E$17)</f>
        <v>1.9868653456858296</v>
      </c>
      <c r="AD164" s="145">
        <f>IF(ETo!$D163&gt;0,ETo!$I163*((1-Entradas!$E$21)*ETo!$K163+ETo!$L163),0)</f>
        <v>1.0798048698847358</v>
      </c>
      <c r="AE164" s="116">
        <f>MIN(AD164*1,0.8*(AH163+Z164+AA164+AB164+Observaciones!$F163-AC164-Constantes!$E$28))</f>
        <v>1.0798048698847358</v>
      </c>
      <c r="AF164" s="116">
        <f>Observaciones!$J163</f>
        <v>0</v>
      </c>
      <c r="AG164" s="116">
        <f>MAX(0,AH163+Z164+AA164+AB164+Observaciones!$F163-AC164-AE164-AF164-Constantes!$E$26)</f>
        <v>0</v>
      </c>
      <c r="AH164" s="116">
        <f>AH163+Z164+AA164+AB164+Observaciones!$F163-AC164-AE164-AF164-AG164</f>
        <v>97.599352036748002</v>
      </c>
      <c r="AI164" s="116">
        <f>(Escenarios!$E$10*S164+Escenarios!$E$9*AE164)/(Escenarios!$E$11)</f>
        <v>0.75089463748928043</v>
      </c>
      <c r="AJ164" s="116">
        <f>(Escenarios!$E$9*AG164)/(Escenarios!$E$11)</f>
        <v>0</v>
      </c>
      <c r="AK164" s="116">
        <f>(Escenarios!$E$10*U164+Escenarios!$E$9*AC164)/(Escenarios!$E$11)</f>
        <v>0.19868653456858298</v>
      </c>
      <c r="AL164" s="118">
        <f t="shared" si="17"/>
        <v>171.39885713575995</v>
      </c>
      <c r="AM164" s="118">
        <f>MAX(0,(AL164-Constantes!$D$13)*(1-EXP(-Constantes!$D$23)))</f>
        <v>0.84719754030759054</v>
      </c>
      <c r="AN164" s="118">
        <f>AJ164+W164*Escenarios!$E$10/Escenarios!$E$11+AM164</f>
        <v>0.9779880590118406</v>
      </c>
      <c r="AO164" s="118">
        <f>0.0526*AJ164*Observaciones!$F163^1.218</f>
        <v>0</v>
      </c>
      <c r="AP164" s="118">
        <f>AO164*Constantes!$E$40</f>
        <v>0</v>
      </c>
      <c r="AQ164" s="118">
        <f t="shared" si="18"/>
        <v>0</v>
      </c>
      <c r="AR164" s="15"/>
      <c r="AS164" s="72">
        <v>158</v>
      </c>
      <c r="AT164" s="145">
        <f>ETo!$I163*((1-Constantes!$F$19)*ETo!$K163+ETo!$L163)</f>
        <v>1.1352517677378666</v>
      </c>
      <c r="AU164" s="118">
        <f>MIN(AT164*Constantes!$F$17,0.8*(AX163+Observaciones!$F163-AV164-AW164-Constantes!$D$14))</f>
        <v>0.70172220238851768</v>
      </c>
      <c r="AV164" s="118">
        <f>IF(Observaciones!$F163&gt;0.05*Constantes!$F$18,((Observaciones!$F163-0.05*Constantes!$F$18)^2)/(Observaciones!$F163+0.95*Constantes!$F$18),0)</f>
        <v>0</v>
      </c>
      <c r="AW164" s="118">
        <f>MAX(0,AX163+Observaciones!$F163-AV164-Constantes!$D$13)</f>
        <v>0</v>
      </c>
      <c r="AX164" s="118">
        <f>AX163+Observaciones!$F163-AV164-AU164-AW164-AY163</f>
        <v>36.796740055366072</v>
      </c>
      <c r="AY164" s="118">
        <f>MAX(0,(AX164-Constantes!$D$14)*(1-EXP(-Constantes!$D$22)))</f>
        <v>0.14520008697394984</v>
      </c>
      <c r="AZ164" s="116">
        <f>AZ163+(Entradas!$F$23*AW164-BA163)/(800*Entradas!$D$46)</f>
        <v>0</v>
      </c>
      <c r="BA164" s="116">
        <f>8000*Entradas!$D$47*AZ164/Constantes!$F$34</f>
        <v>0</v>
      </c>
      <c r="BB164" s="116">
        <f>AV164*Escenarios!$F$10/Escenarios!$F$9</f>
        <v>0</v>
      </c>
      <c r="BC164" s="116">
        <f>BA164*Escenarios!$F$10/Escenarios!$F$9</f>
        <v>0</v>
      </c>
      <c r="BD164" s="116">
        <f>Observaciones!$I163</f>
        <v>0</v>
      </c>
      <c r="BE164" s="116">
        <f>MAX(0,Constantes!$F$29/((BJ163+BB164+BC164+BD164+Observaciones!$F163)^2)+Entradas!$F$17)</f>
        <v>0.34589329780205658</v>
      </c>
      <c r="BF164" s="145">
        <f>IF(ETo!$D163&gt;0,ETo!$I163*((1-Entradas!$F$21)*ETo!$K163+ETo!$L163),0)</f>
        <v>1.0798048698847358</v>
      </c>
      <c r="BG164" s="116">
        <f>MIN(BF164*1,0.8*(BJ163+BB164+BC164+BD164+Observaciones!$F163-BE164-Constantes!$F$28))</f>
        <v>1.0798048698847358</v>
      </c>
      <c r="BH164" s="116">
        <f>Observaciones!$J163</f>
        <v>0</v>
      </c>
      <c r="BI164" s="116">
        <f>MAX(0,BJ163+BB164+BC164+BD164+Observaciones!$F163-BE164-BG164-BH164-Constantes!$F$26)</f>
        <v>0</v>
      </c>
      <c r="BJ164" s="116">
        <f>BJ163+BB164+BC164+BD164+Observaciones!$F163-BE164-BG164-BH164-BI164</f>
        <v>60.769564184543292</v>
      </c>
      <c r="BK164" s="116">
        <f>(Escenarios!$F$10*AU164+Escenarios!$F$9*BG164)/(Escenarios!$F$11)</f>
        <v>0.77733873588776137</v>
      </c>
      <c r="BL164" s="116">
        <f>(Escenarios!$F$9*BI164)/(Escenarios!$F$11)</f>
        <v>0</v>
      </c>
      <c r="BM164" s="116">
        <f>(Escenarios!$F$10*AW164+Escenarios!$F$9*BE164)/(Escenarios!$F$11)</f>
        <v>6.9178659560411318E-2</v>
      </c>
      <c r="BN164" s="118">
        <f t="shared" si="19"/>
        <v>169.33576736478466</v>
      </c>
      <c r="BO164" s="118">
        <f>MAX(0,(BN164-Constantes!$D$13)*(1-EXP(-Constantes!$D$23)))</f>
        <v>0.83294673830077426</v>
      </c>
      <c r="BP164" s="118">
        <f>BL164+AY164*Escenarios!$F$10/Escenarios!$F$11+BO164</f>
        <v>0.94910680787993407</v>
      </c>
      <c r="BQ164" s="118">
        <f>0.0526*BL164*Observaciones!$F163^1.218</f>
        <v>0</v>
      </c>
      <c r="BR164" s="118">
        <f>BQ164*Constantes!$F$40</f>
        <v>0</v>
      </c>
      <c r="BS164" s="118">
        <f t="shared" si="20"/>
        <v>0</v>
      </c>
      <c r="BT164" s="15"/>
      <c r="BU164" s="72">
        <v>158</v>
      </c>
      <c r="BV164" s="73">
        <f>0.0526*Observaciones!$F163^2.218</f>
        <v>0</v>
      </c>
      <c r="BW164" s="73">
        <f>IF(Observaciones!$F163&gt;0.05*$CA$7,((Observaciones!$F163-0.05*$CA$7)^2)/(Observaciones!$F163+0.95*$CA$7),0)</f>
        <v>0</v>
      </c>
      <c r="BX164" s="73">
        <f>0.0526*BW164*Observaciones!$F163^1.218</f>
        <v>0</v>
      </c>
      <c r="BY164" s="27"/>
      <c r="BZ164" s="27"/>
      <c r="CA164" s="101"/>
      <c r="CB164" s="36"/>
    </row>
    <row r="165" spans="2:80" s="2" customFormat="1" ht="14.5" x14ac:dyDescent="0.35">
      <c r="B165" s="35"/>
      <c r="C165" s="72">
        <v>159</v>
      </c>
      <c r="D165" s="145">
        <f>ETo!$I164*((1-Constantes!$D$19)*ETo!$K164+ETo!$L164)</f>
        <v>1.134343961367154</v>
      </c>
      <c r="E165" s="73">
        <f>MIN(D165*Constantes!$D$17,0.8*(H164+Observaciones!$F164-F165-G165-Constantes!$D$14))</f>
        <v>0.70732314794401818</v>
      </c>
      <c r="F165" s="73">
        <f>IF(Observaciones!$F164&gt;0.05*Constantes!$D$18,((Observaciones!$F164-0.05*Constantes!$D$18)^2)/(Observaciones!$F164+0.95*Constantes!$D$18),0)</f>
        <v>0</v>
      </c>
      <c r="G165" s="73">
        <f>MAX(0,H164+Observaciones!$F164-F165-Constantes!$D$13)</f>
        <v>0</v>
      </c>
      <c r="H165" s="73">
        <f>H164+Observaciones!$F164-F165-E165-G165-I164</f>
        <v>38.921033095658622</v>
      </c>
      <c r="I165" s="73">
        <f>MAX(0,(H165-Constantes!$D$14)*(1-EXP(-Constantes!$D$22)))</f>
        <v>0.17444585700235779</v>
      </c>
      <c r="J165" s="73">
        <f t="shared" si="14"/>
        <v>157.41243406595351</v>
      </c>
      <c r="K165" s="73">
        <f>MAX(0,(J165-Constantes!$D$13)*(1-EXP(-Constantes!$D$23)))</f>
        <v>0.75058625913335653</v>
      </c>
      <c r="L165" s="73">
        <f t="shared" si="15"/>
        <v>0.92503211613571434</v>
      </c>
      <c r="M165" s="73">
        <f>0.0526*F165*Observaciones!$F164^1.218</f>
        <v>0</v>
      </c>
      <c r="N165" s="73">
        <f>M165*Constantes!$D$40</f>
        <v>0</v>
      </c>
      <c r="O165" s="73">
        <f t="shared" si="16"/>
        <v>0</v>
      </c>
      <c r="P165" s="15"/>
      <c r="Q165" s="117">
        <v>159</v>
      </c>
      <c r="R165" s="145">
        <f>ETo!$I164*((1-Constantes!$E$19)*ETo!$K164+ETo!$L164)</f>
        <v>1.1358200225639117</v>
      </c>
      <c r="S165" s="118">
        <f>MIN(R165*Constantes!$E$17,0.8*(V164+Observaciones!$F164-T165-U165-Constantes!$D$14))</f>
        <v>0.71238704391781182</v>
      </c>
      <c r="T165" s="118">
        <f>IF(Observaciones!$F164&gt;0.05*Constantes!$E$18,((Observaciones!$F164-0.05*Constantes!$E$18)^2)/(Observaciones!$F164+0.95*Constantes!$E$18),0)</f>
        <v>0</v>
      </c>
      <c r="U165" s="118">
        <f>MAX(0,V164+Observaciones!$F164-T165-Constantes!$D$13)</f>
        <v>0</v>
      </c>
      <c r="V165" s="118">
        <f>V164+Observaciones!$F164-T165-S165-U165-W164</f>
        <v>38.947943480295422</v>
      </c>
      <c r="W165" s="118">
        <f>MAX(0,(V165-Constantes!$D$14)*(1-EXP(-Constantes!$D$22)))</f>
        <v>0.17481634021984996</v>
      </c>
      <c r="X165" s="116">
        <f>X164+(Entradas!$E$23*U165-Y164)/(800*Entradas!$D$46)</f>
        <v>0</v>
      </c>
      <c r="Y165" s="116">
        <f>8000*Entradas!$D$47*X165/Constantes!$E$34</f>
        <v>0</v>
      </c>
      <c r="Z165" s="116">
        <f>T165*Escenarios!$E$10/Escenarios!$E$9</f>
        <v>0</v>
      </c>
      <c r="AA165" s="116">
        <f>Y165*Escenarios!$E$10/Escenarios!$E$9</f>
        <v>0</v>
      </c>
      <c r="AB165" s="116">
        <f>Observaciones!$I164</f>
        <v>0</v>
      </c>
      <c r="AC165" s="116">
        <f>MAX(0,Constantes!$E$29/((AH164+Z165+AA165+AB165+Observaciones!$F164)^2)+Entradas!$E$17)</f>
        <v>1.9855220311059925</v>
      </c>
      <c r="AD165" s="145">
        <f>IF(ETo!$D164&gt;0,ETo!$I164*((1-Entradas!$E$21)*ETo!$K164+ETo!$L164),0)</f>
        <v>1.0767775746936095</v>
      </c>
      <c r="AE165" s="116">
        <f>MIN(AD165*1,0.8*(AH164+Z165+AA165+AB165+Observaciones!$F164-AC165-Constantes!$E$28))</f>
        <v>1.0767775746936095</v>
      </c>
      <c r="AF165" s="116">
        <f>Observaciones!$J164</f>
        <v>0</v>
      </c>
      <c r="AG165" s="116">
        <f>MAX(0,AH164+Z165+AA165+AB165+Observaciones!$F164-AC165-AE165-AF165-Constantes!$E$26)</f>
        <v>0</v>
      </c>
      <c r="AH165" s="116">
        <f>AH164+Z165+AA165+AB165+Observaciones!$F164-AC165-AE165-AF165-AG165</f>
        <v>97.537052430948407</v>
      </c>
      <c r="AI165" s="116">
        <f>(Escenarios!$E$10*S165+Escenarios!$E$9*AE165)/(Escenarios!$E$11)</f>
        <v>0.7488260969953916</v>
      </c>
      <c r="AJ165" s="116">
        <f>(Escenarios!$E$9*AG165)/(Escenarios!$E$11)</f>
        <v>0</v>
      </c>
      <c r="AK165" s="116">
        <f>(Escenarios!$E$10*U165+Escenarios!$E$9*AC165)/(Escenarios!$E$11)</f>
        <v>0.19855220311059923</v>
      </c>
      <c r="AL165" s="118">
        <f t="shared" si="17"/>
        <v>170.75021179856296</v>
      </c>
      <c r="AM165" s="118">
        <f>MAX(0,(AL165-Constantes!$D$13)*(1-EXP(-Constantes!$D$23)))</f>
        <v>0.84271701968115698</v>
      </c>
      <c r="AN165" s="118">
        <f>AJ165+W165*Escenarios!$E$10/Escenarios!$E$11+AM165</f>
        <v>1.000051725879022</v>
      </c>
      <c r="AO165" s="118">
        <f>0.0526*AJ165*Observaciones!$F164^1.218</f>
        <v>0</v>
      </c>
      <c r="AP165" s="118">
        <f>AO165*Constantes!$E$40</f>
        <v>0</v>
      </c>
      <c r="AQ165" s="118">
        <f t="shared" si="18"/>
        <v>0</v>
      </c>
      <c r="AR165" s="15"/>
      <c r="AS165" s="72">
        <v>159</v>
      </c>
      <c r="AT165" s="145">
        <f>ETo!$I164*((1-Constantes!$F$19)*ETo!$K164+ETo!$L164)</f>
        <v>1.1321298695720174</v>
      </c>
      <c r="AU165" s="118">
        <f>MIN(AT165*Constantes!$F$17,0.8*(AX164+Observaciones!$F164-AV165-AW165-Constantes!$D$14))</f>
        <v>0.69979249365004326</v>
      </c>
      <c r="AV165" s="118">
        <f>IF(Observaciones!$F164&gt;0.05*Constantes!$F$18,((Observaciones!$F164-0.05*Constantes!$F$18)^2)/(Observaciones!$F164+0.95*Constantes!$F$18),0)</f>
        <v>0</v>
      </c>
      <c r="AW165" s="118">
        <f>MAX(0,AX164+Observaciones!$F164-AV165-Constantes!$D$13)</f>
        <v>0</v>
      </c>
      <c r="AX165" s="118">
        <f>AX164+Observaciones!$F164-AV165-AU165-AW165-AY164</f>
        <v>38.951747474742078</v>
      </c>
      <c r="AY165" s="118">
        <f>MAX(0,(AX165-Constantes!$D$14)*(1-EXP(-Constantes!$D$22)))</f>
        <v>0.17486871093550271</v>
      </c>
      <c r="AZ165" s="116">
        <f>AZ164+(Entradas!$F$23*AW165-BA164)/(800*Entradas!$D$46)</f>
        <v>0</v>
      </c>
      <c r="BA165" s="116">
        <f>8000*Entradas!$D$47*AZ165/Constantes!$F$34</f>
        <v>0</v>
      </c>
      <c r="BB165" s="116">
        <f>AV165*Escenarios!$F$10/Escenarios!$F$9</f>
        <v>0</v>
      </c>
      <c r="BC165" s="116">
        <f>BA165*Escenarios!$F$10/Escenarios!$F$9</f>
        <v>0</v>
      </c>
      <c r="BD165" s="116">
        <f>Observaciones!$I164</f>
        <v>0</v>
      </c>
      <c r="BE165" s="116">
        <f>MAX(0,Constantes!$F$29/((BJ164+BB165+BC165+BD165+Observaciones!$F164)^2)+Entradas!$F$17)</f>
        <v>0.47532145707584039</v>
      </c>
      <c r="BF165" s="145">
        <f>IF(ETo!$D164&gt;0,ETo!$I164*((1-Entradas!$F$21)*ETo!$K164+ETo!$L164),0)</f>
        <v>1.0767775746936095</v>
      </c>
      <c r="BG165" s="116">
        <f>MIN(BF165*1,0.8*(BJ164+BB165+BC165+BD165+Observaciones!$F164-BE165-Constantes!$F$28))</f>
        <v>1.0767775746936095</v>
      </c>
      <c r="BH165" s="116">
        <f>Observaciones!$J164</f>
        <v>0</v>
      </c>
      <c r="BI165" s="116">
        <f>MAX(0,BJ164+BB165+BC165+BD165+Observaciones!$F164-BE165-BG165-BH165-Constantes!$F$26)</f>
        <v>0</v>
      </c>
      <c r="BJ165" s="116">
        <f>BJ164+BB165+BC165+BD165+Observaciones!$F164-BE165-BG165-BH165-BI165</f>
        <v>62.21746515277384</v>
      </c>
      <c r="BK165" s="116">
        <f>(Escenarios!$F$10*AU165+Escenarios!$F$9*BG165)/(Escenarios!$F$11)</f>
        <v>0.77518950985875645</v>
      </c>
      <c r="BL165" s="116">
        <f>(Escenarios!$F$9*BI165)/(Escenarios!$F$11)</f>
        <v>0</v>
      </c>
      <c r="BM165" s="116">
        <f>(Escenarios!$F$10*AW165+Escenarios!$F$9*BE165)/(Escenarios!$F$11)</f>
        <v>9.5064291415168076E-2</v>
      </c>
      <c r="BN165" s="118">
        <f t="shared" si="19"/>
        <v>168.59788491789905</v>
      </c>
      <c r="BO165" s="118">
        <f>MAX(0,(BN165-Constantes!$D$13)*(1-EXP(-Constantes!$D$23)))</f>
        <v>0.82784981193198082</v>
      </c>
      <c r="BP165" s="118">
        <f>BL165+AY165*Escenarios!$F$10/Escenarios!$F$11+BO165</f>
        <v>0.96774478068038294</v>
      </c>
      <c r="BQ165" s="118">
        <f>0.0526*BL165*Observaciones!$F164^1.218</f>
        <v>0</v>
      </c>
      <c r="BR165" s="118">
        <f>BQ165*Constantes!$F$40</f>
        <v>0</v>
      </c>
      <c r="BS165" s="118">
        <f t="shared" si="20"/>
        <v>0</v>
      </c>
      <c r="BT165" s="15"/>
      <c r="BU165" s="72">
        <v>159</v>
      </c>
      <c r="BV165" s="73">
        <f>0.0526*Observaciones!$F164^2.218</f>
        <v>0.6015070018585239</v>
      </c>
      <c r="BW165" s="73">
        <f>IF(Observaciones!$F164&gt;0.05*$CA$7,((Observaciones!$F164-0.05*$CA$7)^2)/(Observaciones!$F164+0.95*$CA$7),0)</f>
        <v>4.4793357041742955E-2</v>
      </c>
      <c r="BX165" s="73">
        <f>0.0526*BW165*Observaciones!$F164^1.218</f>
        <v>8.981172632452402E-3</v>
      </c>
      <c r="BY165" s="27"/>
      <c r="BZ165" s="27"/>
      <c r="CA165" s="101"/>
      <c r="CB165" s="36"/>
    </row>
    <row r="166" spans="2:80" s="2" customFormat="1" ht="14.5" x14ac:dyDescent="0.35">
      <c r="B166" s="35"/>
      <c r="C166" s="72">
        <v>160</v>
      </c>
      <c r="D166" s="145">
        <f>ETo!$I165*((1-Constantes!$D$19)*ETo!$K165+ETo!$L165)</f>
        <v>1.0905001790166307</v>
      </c>
      <c r="E166" s="73">
        <f>MIN(D166*Constantes!$D$17,0.8*(H165+Observaciones!$F165-F166-G166-Constantes!$D$14))</f>
        <v>0.67998424263299762</v>
      </c>
      <c r="F166" s="73">
        <f>IF(Observaciones!$F165&gt;0.05*Constantes!$D$18,((Observaciones!$F165-0.05*Constantes!$D$18)^2)/(Observaciones!$F165+0.95*Constantes!$D$18),0)</f>
        <v>0</v>
      </c>
      <c r="G166" s="73">
        <f>MAX(0,H165+Observaciones!$F165-F166-Constantes!$D$13)</f>
        <v>0</v>
      </c>
      <c r="H166" s="73">
        <f>H165+Observaciones!$F165-F166-E166-G166-I165</f>
        <v>38.066602996023263</v>
      </c>
      <c r="I166" s="73">
        <f>MAX(0,(H166-Constantes!$D$14)*(1-EXP(-Constantes!$D$22)))</f>
        <v>0.16268266533090925</v>
      </c>
      <c r="J166" s="73">
        <f t="shared" si="14"/>
        <v>156.66184780682016</v>
      </c>
      <c r="K166" s="73">
        <f>MAX(0,(J166-Constantes!$D$13)*(1-EXP(-Constantes!$D$23)))</f>
        <v>0.74540158112349486</v>
      </c>
      <c r="L166" s="73">
        <f t="shared" si="15"/>
        <v>0.90808424645440411</v>
      </c>
      <c r="M166" s="73">
        <f>0.0526*F166*Observaciones!$F165^1.218</f>
        <v>0</v>
      </c>
      <c r="N166" s="73">
        <f>M166*Constantes!$D$40</f>
        <v>0</v>
      </c>
      <c r="O166" s="73">
        <f t="shared" si="16"/>
        <v>0</v>
      </c>
      <c r="P166" s="15"/>
      <c r="Q166" s="117">
        <v>160</v>
      </c>
      <c r="R166" s="145">
        <f>ETo!$I165*((1-Constantes!$E$19)*ETo!$K165+ETo!$L165)</f>
        <v>1.0919145669418053</v>
      </c>
      <c r="S166" s="118">
        <f>MIN(R166*Constantes!$E$17,0.8*(V165+Observaciones!$F165-T166-U166-Constantes!$D$14))</f>
        <v>0.68484951409694006</v>
      </c>
      <c r="T166" s="118">
        <f>IF(Observaciones!$F165&gt;0.05*Constantes!$E$18,((Observaciones!$F165-0.05*Constantes!$E$18)^2)/(Observaciones!$F165+0.95*Constantes!$E$18),0)</f>
        <v>0</v>
      </c>
      <c r="U166" s="118">
        <f>MAX(0,V165+Observaciones!$F165-T166-Constantes!$D$13)</f>
        <v>0</v>
      </c>
      <c r="V166" s="118">
        <f>V165+Observaciones!$F165-T166-S166-U166-W165</f>
        <v>38.088277625978634</v>
      </c>
      <c r="W166" s="118">
        <f>MAX(0,(V166-Constantes!$D$14)*(1-EXP(-Constantes!$D$22)))</f>
        <v>0.16298106636650195</v>
      </c>
      <c r="X166" s="116">
        <f>X165+(Entradas!$E$23*U166-Y165)/(800*Entradas!$D$46)</f>
        <v>0</v>
      </c>
      <c r="Y166" s="116">
        <f>8000*Entradas!$D$47*X166/Constantes!$E$34</f>
        <v>0</v>
      </c>
      <c r="Z166" s="116">
        <f>T166*Escenarios!$E$10/Escenarios!$E$9</f>
        <v>0</v>
      </c>
      <c r="AA166" s="116">
        <f>Y166*Escenarios!$E$10/Escenarios!$E$9</f>
        <v>0</v>
      </c>
      <c r="AB166" s="116">
        <f>Observaciones!$I165</f>
        <v>0</v>
      </c>
      <c r="AC166" s="116">
        <f>MAX(0,Constantes!$E$29/((AH165+Z166+AA166+AB166+Observaciones!$F165)^2)+Entradas!$E$17)</f>
        <v>1.9208203861744415</v>
      </c>
      <c r="AD166" s="145">
        <f>IF(ETo!$D165&gt;0,ETo!$I165*((1-Entradas!$E$21)*ETo!$K165+ETo!$L165),0)</f>
        <v>1.0353390499348214</v>
      </c>
      <c r="AE166" s="116">
        <f>MIN(AD166*1,0.8*(AH165+Z166+AA166+AB166+Observaciones!$F165-AC166-Constantes!$E$28))</f>
        <v>1.0353390499348214</v>
      </c>
      <c r="AF166" s="116">
        <f>Observaciones!$J165</f>
        <v>0</v>
      </c>
      <c r="AG166" s="116">
        <f>MAX(0,AH165+Z166+AA166+AB166+Observaciones!$F165-AC166-AE166-AF166-Constantes!$E$26)</f>
        <v>0</v>
      </c>
      <c r="AH166" s="116">
        <f>AH165+Z166+AA166+AB166+Observaciones!$F165-AC166-AE166-AF166-AG166</f>
        <v>94.580892994839147</v>
      </c>
      <c r="AI166" s="116">
        <f>(Escenarios!$E$10*S166+Escenarios!$E$9*AE166)/(Escenarios!$E$11)</f>
        <v>0.71989846768072818</v>
      </c>
      <c r="AJ166" s="116">
        <f>(Escenarios!$E$9*AG166)/(Escenarios!$E$11)</f>
        <v>0</v>
      </c>
      <c r="AK166" s="116">
        <f>(Escenarios!$E$10*U166+Escenarios!$E$9*AC166)/(Escenarios!$E$11)</f>
        <v>0.19208203861744416</v>
      </c>
      <c r="AL166" s="118">
        <f t="shared" si="17"/>
        <v>170.09957681749927</v>
      </c>
      <c r="AM166" s="118">
        <f>MAX(0,(AL166-Constantes!$D$13)*(1-EXP(-Constantes!$D$23)))</f>
        <v>0.83822275558063553</v>
      </c>
      <c r="AN166" s="118">
        <f>AJ166+W166*Escenarios!$E$10/Escenarios!$E$11+AM166</f>
        <v>0.98490571531048732</v>
      </c>
      <c r="AO166" s="118">
        <f>0.0526*AJ166*Observaciones!$F165^1.218</f>
        <v>0</v>
      </c>
      <c r="AP166" s="118">
        <f>AO166*Constantes!$E$40</f>
        <v>0</v>
      </c>
      <c r="AQ166" s="118">
        <f t="shared" si="18"/>
        <v>0</v>
      </c>
      <c r="AR166" s="15"/>
      <c r="AS166" s="72">
        <v>160</v>
      </c>
      <c r="AT166" s="145">
        <f>ETo!$I165*((1-Constantes!$F$19)*ETo!$K165+ETo!$L165)</f>
        <v>1.0883785971288691</v>
      </c>
      <c r="AU166" s="118">
        <f>MIN(AT166*Constantes!$F$17,0.8*(AX165+Observaciones!$F165-AV166-AW166-Constantes!$D$14))</f>
        <v>0.67274894249373696</v>
      </c>
      <c r="AV166" s="118">
        <f>IF(Observaciones!$F165&gt;0.05*Constantes!$F$18,((Observaciones!$F165-0.05*Constantes!$F$18)^2)/(Observaciones!$F165+0.95*Constantes!$F$18),0)</f>
        <v>0</v>
      </c>
      <c r="AW166" s="118">
        <f>MAX(0,AX165+Observaciones!$F165-AV166-Constantes!$D$13)</f>
        <v>0</v>
      </c>
      <c r="AX166" s="118">
        <f>AX165+Observaciones!$F165-AV166-AU166-AW166-AY165</f>
        <v>38.104129821312831</v>
      </c>
      <c r="AY166" s="118">
        <f>MAX(0,(AX166-Constantes!$D$14)*(1-EXP(-Constantes!$D$22)))</f>
        <v>0.16319930822409681</v>
      </c>
      <c r="AZ166" s="116">
        <f>AZ165+(Entradas!$F$23*AW166-BA165)/(800*Entradas!$D$46)</f>
        <v>0</v>
      </c>
      <c r="BA166" s="116">
        <f>8000*Entradas!$D$47*AZ166/Constantes!$F$34</f>
        <v>0</v>
      </c>
      <c r="BB166" s="116">
        <f>AV166*Escenarios!$F$10/Escenarios!$F$9</f>
        <v>0</v>
      </c>
      <c r="BC166" s="116">
        <f>BA166*Escenarios!$F$10/Escenarios!$F$9</f>
        <v>0</v>
      </c>
      <c r="BD166" s="116">
        <f>Observaciones!$I165</f>
        <v>0</v>
      </c>
      <c r="BE166" s="116">
        <f>MAX(0,Constantes!$F$29/((BJ165+BB166+BC166+BD166+Observaciones!$F165)^2)+Entradas!$F$17)</f>
        <v>0.34778723825798608</v>
      </c>
      <c r="BF166" s="145">
        <f>IF(ETo!$D165&gt;0,ETo!$I165*((1-Entradas!$F$21)*ETo!$K165+ETo!$L165),0)</f>
        <v>1.0353390499348214</v>
      </c>
      <c r="BG166" s="116">
        <f>MIN(BF166*1,0.8*(BJ165+BB166+BC166+BD166+Observaciones!$F165-BE166-Constantes!$F$28))</f>
        <v>1.0353390499348214</v>
      </c>
      <c r="BH166" s="116">
        <f>Observaciones!$J165</f>
        <v>0</v>
      </c>
      <c r="BI166" s="116">
        <f>MAX(0,BJ165+BB166+BC166+BD166+Observaciones!$F165-BE166-BG166-BH166-Constantes!$F$26)</f>
        <v>0</v>
      </c>
      <c r="BJ166" s="116">
        <f>BJ165+BB166+BC166+BD166+Observaciones!$F165-BE166-BG166-BH166-BI166</f>
        <v>60.834338864581035</v>
      </c>
      <c r="BK166" s="116">
        <f>(Escenarios!$F$10*AU166+Escenarios!$F$9*BG166)/(Escenarios!$F$11)</f>
        <v>0.7452669639819538</v>
      </c>
      <c r="BL166" s="116">
        <f>(Escenarios!$F$9*BI166)/(Escenarios!$F$11)</f>
        <v>0</v>
      </c>
      <c r="BM166" s="116">
        <f>(Escenarios!$F$10*AW166+Escenarios!$F$9*BE166)/(Escenarios!$F$11)</f>
        <v>6.9557447651597215E-2</v>
      </c>
      <c r="BN166" s="118">
        <f t="shared" si="19"/>
        <v>167.83959255361867</v>
      </c>
      <c r="BO166" s="118">
        <f>MAX(0,(BN166-Constantes!$D$13)*(1-EXP(-Constantes!$D$23)))</f>
        <v>0.82261190396565331</v>
      </c>
      <c r="BP166" s="118">
        <f>BL166+AY166*Escenarios!$F$10/Escenarios!$F$11+BO166</f>
        <v>0.95317135054493074</v>
      </c>
      <c r="BQ166" s="118">
        <f>0.0526*BL166*Observaciones!$F165^1.218</f>
        <v>0</v>
      </c>
      <c r="BR166" s="118">
        <f>BQ166*Constantes!$F$40</f>
        <v>0</v>
      </c>
      <c r="BS166" s="118">
        <f t="shared" si="20"/>
        <v>0</v>
      </c>
      <c r="BT166" s="15"/>
      <c r="BU166" s="72">
        <v>160</v>
      </c>
      <c r="BV166" s="73">
        <f>0.0526*Observaciones!$F165^2.218</f>
        <v>0</v>
      </c>
      <c r="BW166" s="73">
        <f>IF(Observaciones!$F165&gt;0.05*$CA$7,((Observaciones!$F165-0.05*$CA$7)^2)/(Observaciones!$F165+0.95*$CA$7),0)</f>
        <v>0</v>
      </c>
      <c r="BX166" s="73">
        <f>0.0526*BW166*Observaciones!$F165^1.218</f>
        <v>0</v>
      </c>
      <c r="BY166" s="27"/>
      <c r="BZ166" s="27"/>
      <c r="CA166" s="101"/>
      <c r="CB166" s="36"/>
    </row>
    <row r="167" spans="2:80" s="2" customFormat="1" ht="14.5" x14ac:dyDescent="0.35">
      <c r="B167" s="35"/>
      <c r="C167" s="72">
        <v>161</v>
      </c>
      <c r="D167" s="145">
        <f>ETo!$I166*((1-Constantes!$D$19)*ETo!$K166+ETo!$L166)</f>
        <v>1.0910157333505179</v>
      </c>
      <c r="E167" s="73">
        <f>MIN(D167*Constantes!$D$17,0.8*(H166+Observaciones!$F166-F167-G167-Constantes!$D$14))</f>
        <v>0.68030571788812377</v>
      </c>
      <c r="F167" s="73">
        <f>IF(Observaciones!$F166&gt;0.05*Constantes!$D$18,((Observaciones!$F166-0.05*Constantes!$D$18)^2)/(Observaciones!$F166+0.95*Constantes!$D$18),0)</f>
        <v>0</v>
      </c>
      <c r="G167" s="73">
        <f>MAX(0,H166+Observaciones!$F166-F167-Constantes!$D$13)</f>
        <v>0</v>
      </c>
      <c r="H167" s="73">
        <f>H166+Observaciones!$F166-F167-E167-G167-I166</f>
        <v>37.223614612804226</v>
      </c>
      <c r="I167" s="73">
        <f>MAX(0,(H167-Constantes!$D$14)*(1-EXP(-Constantes!$D$22)))</f>
        <v>0.15107699515046744</v>
      </c>
      <c r="J167" s="73">
        <f t="shared" si="14"/>
        <v>155.91644622569666</v>
      </c>
      <c r="K167" s="73">
        <f>MAX(0,(J167-Constantes!$D$13)*(1-EXP(-Constantes!$D$23)))</f>
        <v>0.7402527163006436</v>
      </c>
      <c r="L167" s="73">
        <f t="shared" si="15"/>
        <v>0.89132971145111106</v>
      </c>
      <c r="M167" s="73">
        <f>0.0526*F167*Observaciones!$F166^1.218</f>
        <v>0</v>
      </c>
      <c r="N167" s="73">
        <f>M167*Constantes!$D$40</f>
        <v>0</v>
      </c>
      <c r="O167" s="73">
        <f t="shared" si="16"/>
        <v>0</v>
      </c>
      <c r="P167" s="15"/>
      <c r="Q167" s="117">
        <v>161</v>
      </c>
      <c r="R167" s="145">
        <f>ETo!$I166*((1-Constantes!$E$19)*ETo!$K166+ETo!$L166)</f>
        <v>1.0924325906380394</v>
      </c>
      <c r="S167" s="118">
        <f>MIN(R167*Constantes!$E$17,0.8*(V166+Observaciones!$F166-T167-U167-Constantes!$D$14))</f>
        <v>0.68517441889022457</v>
      </c>
      <c r="T167" s="118">
        <f>IF(Observaciones!$F166&gt;0.05*Constantes!$E$18,((Observaciones!$F166-0.05*Constantes!$E$18)^2)/(Observaciones!$F166+0.95*Constantes!$E$18),0)</f>
        <v>0</v>
      </c>
      <c r="U167" s="118">
        <f>MAX(0,V166+Observaciones!$F166-T167-Constantes!$D$13)</f>
        <v>0</v>
      </c>
      <c r="V167" s="118">
        <f>V166+Observaciones!$F166-T167-S167-U167-W166</f>
        <v>37.240122140721901</v>
      </c>
      <c r="W167" s="118">
        <f>MAX(0,(V167-Constantes!$D$14)*(1-EXP(-Constantes!$D$22)))</f>
        <v>0.15130425916539417</v>
      </c>
      <c r="X167" s="116">
        <f>X166+(Entradas!$E$23*U167-Y166)/(800*Entradas!$D$46)</f>
        <v>0</v>
      </c>
      <c r="Y167" s="116">
        <f>8000*Entradas!$D$47*X167/Constantes!$E$34</f>
        <v>0</v>
      </c>
      <c r="Z167" s="116">
        <f>T167*Escenarios!$E$10/Escenarios!$E$9</f>
        <v>0</v>
      </c>
      <c r="AA167" s="116">
        <f>Y167*Escenarios!$E$10/Escenarios!$E$9</f>
        <v>0</v>
      </c>
      <c r="AB167" s="116">
        <f>Observaciones!$I166</f>
        <v>0</v>
      </c>
      <c r="AC167" s="116">
        <f>MAX(0,Constantes!$E$29/((AH166+Z167+AA167+AB167+Observaciones!$F166)^2)+Entradas!$E$17)</f>
        <v>1.8523058535750712</v>
      </c>
      <c r="AD167" s="145">
        <f>IF(ETo!$D166&gt;0,ETo!$I166*((1-Entradas!$E$21)*ETo!$K166+ETo!$L166),0)</f>
        <v>1.035758299137179</v>
      </c>
      <c r="AE167" s="116">
        <f>MIN(AD167*1,0.8*(AH166+Z167+AA167+AB167+Observaciones!$F166-AC167-Constantes!$E$28))</f>
        <v>1.035758299137179</v>
      </c>
      <c r="AF167" s="116">
        <f>Observaciones!$J166</f>
        <v>0</v>
      </c>
      <c r="AG167" s="116">
        <f>MAX(0,AH166+Z167+AA167+AB167+Observaciones!$F166-AC167-AE167-AF167-Constantes!$E$26)</f>
        <v>0</v>
      </c>
      <c r="AH167" s="116">
        <f>AH166+Z167+AA167+AB167+Observaciones!$F166-AC167-AE167-AF167-AG167</f>
        <v>91.692828842126886</v>
      </c>
      <c r="AI167" s="116">
        <f>(Escenarios!$E$10*S167+Escenarios!$E$9*AE167)/(Escenarios!$E$11)</f>
        <v>0.72023280691492009</v>
      </c>
      <c r="AJ167" s="116">
        <f>(Escenarios!$E$9*AG167)/(Escenarios!$E$11)</f>
        <v>0</v>
      </c>
      <c r="AK167" s="116">
        <f>(Escenarios!$E$10*U167+Escenarios!$E$9*AC167)/(Escenarios!$E$11)</f>
        <v>0.18523058535750711</v>
      </c>
      <c r="AL167" s="118">
        <f t="shared" si="17"/>
        <v>169.44658464727615</v>
      </c>
      <c r="AM167" s="118">
        <f>MAX(0,(AL167-Constantes!$D$13)*(1-EXP(-Constantes!$D$23)))</f>
        <v>0.83371220918523947</v>
      </c>
      <c r="AN167" s="118">
        <f>AJ167+W167*Escenarios!$E$10/Escenarios!$E$11+AM167</f>
        <v>0.96988604243409426</v>
      </c>
      <c r="AO167" s="118">
        <f>0.0526*AJ167*Observaciones!$F166^1.218</f>
        <v>0</v>
      </c>
      <c r="AP167" s="118">
        <f>AO167*Constantes!$E$40</f>
        <v>0</v>
      </c>
      <c r="AQ167" s="118">
        <f t="shared" si="18"/>
        <v>0</v>
      </c>
      <c r="AR167" s="15"/>
      <c r="AS167" s="72">
        <v>161</v>
      </c>
      <c r="AT167" s="145">
        <f>ETo!$I166*((1-Constantes!$F$19)*ETo!$K166+ETo!$L166)</f>
        <v>1.0888904474192356</v>
      </c>
      <c r="AU167" s="118">
        <f>MIN(AT167*Constantes!$F$17,0.8*(AX166+Observaciones!$F166-AV167-AW167-Constantes!$D$14))</f>
        <v>0.6730653275664199</v>
      </c>
      <c r="AV167" s="118">
        <f>IF(Observaciones!$F166&gt;0.05*Constantes!$F$18,((Observaciones!$F166-0.05*Constantes!$F$18)^2)/(Observaciones!$F166+0.95*Constantes!$F$18),0)</f>
        <v>0</v>
      </c>
      <c r="AW167" s="118">
        <f>MAX(0,AX166+Observaciones!$F166-AV167-Constantes!$D$13)</f>
        <v>0</v>
      </c>
      <c r="AX167" s="118">
        <f>AX166+Observaciones!$F166-AV167-AU167-AW167-AY166</f>
        <v>37.267865185522318</v>
      </c>
      <c r="AY167" s="118">
        <f>MAX(0,(AX167-Constantes!$D$14)*(1-EXP(-Constantes!$D$22)))</f>
        <v>0.15168620586141549</v>
      </c>
      <c r="AZ167" s="116">
        <f>AZ166+(Entradas!$F$23*AW167-BA166)/(800*Entradas!$D$46)</f>
        <v>0</v>
      </c>
      <c r="BA167" s="116">
        <f>8000*Entradas!$D$47*AZ167/Constantes!$F$34</f>
        <v>0</v>
      </c>
      <c r="BB167" s="116">
        <f>AV167*Escenarios!$F$10/Escenarios!$F$9</f>
        <v>0</v>
      </c>
      <c r="BC167" s="116">
        <f>BA167*Escenarios!$F$10/Escenarios!$F$9</f>
        <v>0</v>
      </c>
      <c r="BD167" s="116">
        <f>Observaciones!$I166</f>
        <v>0</v>
      </c>
      <c r="BE167" s="116">
        <f>MAX(0,Constantes!$F$29/((BJ166+BB167+BC167+BD167+Observaciones!$F166)^2)+Entradas!$F$17)</f>
        <v>0.22581511158260392</v>
      </c>
      <c r="BF167" s="145">
        <f>IF(ETo!$D166&gt;0,ETo!$I166*((1-Entradas!$F$21)*ETo!$K166+ETo!$L166),0)</f>
        <v>1.035758299137179</v>
      </c>
      <c r="BG167" s="116">
        <f>MIN(BF167*1,0.8*(BJ166+BB167+BC167+BD167+Observaciones!$F166-BE167-Constantes!$F$28))</f>
        <v>1.035758299137179</v>
      </c>
      <c r="BH167" s="116">
        <f>Observaciones!$J166</f>
        <v>0</v>
      </c>
      <c r="BI167" s="116">
        <f>MAX(0,BJ166+BB167+BC167+BD167+Observaciones!$F166-BE167-BG167-BH167-Constantes!$F$26)</f>
        <v>0</v>
      </c>
      <c r="BJ167" s="116">
        <f>BJ166+BB167+BC167+BD167+Observaciones!$F166-BE167-BG167-BH167-BI167</f>
        <v>59.572765453861251</v>
      </c>
      <c r="BK167" s="116">
        <f>(Escenarios!$F$10*AU167+Escenarios!$F$9*BG167)/(Escenarios!$F$11)</f>
        <v>0.74560392188057167</v>
      </c>
      <c r="BL167" s="116">
        <f>(Escenarios!$F$9*BI167)/(Escenarios!$F$11)</f>
        <v>0</v>
      </c>
      <c r="BM167" s="116">
        <f>(Escenarios!$F$10*AW167+Escenarios!$F$9*BE167)/(Escenarios!$F$11)</f>
        <v>4.5163022316520786E-2</v>
      </c>
      <c r="BN167" s="118">
        <f t="shared" si="19"/>
        <v>167.06214367196955</v>
      </c>
      <c r="BO167" s="118">
        <f>MAX(0,(BN167-Constantes!$D$13)*(1-EXP(-Constantes!$D$23)))</f>
        <v>0.81724167226819067</v>
      </c>
      <c r="BP167" s="118">
        <f>BL167+AY167*Escenarios!$F$10/Escenarios!$F$11+BO167</f>
        <v>0.93859063695732303</v>
      </c>
      <c r="BQ167" s="118">
        <f>0.0526*BL167*Observaciones!$F166^1.218</f>
        <v>0</v>
      </c>
      <c r="BR167" s="118">
        <f>BQ167*Constantes!$F$40</f>
        <v>0</v>
      </c>
      <c r="BS167" s="118">
        <f t="shared" si="20"/>
        <v>0</v>
      </c>
      <c r="BT167" s="15"/>
      <c r="BU167" s="72">
        <v>161</v>
      </c>
      <c r="BV167" s="73">
        <f>0.0526*Observaciones!$F166^2.218</f>
        <v>0</v>
      </c>
      <c r="BW167" s="73">
        <f>IF(Observaciones!$F166&gt;0.05*$CA$7,((Observaciones!$F166-0.05*$CA$7)^2)/(Observaciones!$F166+0.95*$CA$7),0)</f>
        <v>0</v>
      </c>
      <c r="BX167" s="73">
        <f>0.0526*BW167*Observaciones!$F166^1.218</f>
        <v>0</v>
      </c>
      <c r="BY167" s="27"/>
      <c r="BZ167" s="27"/>
      <c r="CA167" s="101"/>
      <c r="CB167" s="36"/>
    </row>
    <row r="168" spans="2:80" s="2" customFormat="1" ht="14.5" x14ac:dyDescent="0.35">
      <c r="B168" s="35"/>
      <c r="C168" s="72">
        <v>162</v>
      </c>
      <c r="D168" s="145">
        <f>ETo!$I167*((1-Constantes!$D$19)*ETo!$K167+ETo!$L167)</f>
        <v>1.0979629476832891</v>
      </c>
      <c r="E168" s="73">
        <f>MIN(D168*Constantes!$D$17,0.8*(H167+Observaciones!$F167-F168-G168-Constantes!$D$14))</f>
        <v>0.68463767157999611</v>
      </c>
      <c r="F168" s="73">
        <f>IF(Observaciones!$F167&gt;0.05*Constantes!$D$18,((Observaciones!$F167-0.05*Constantes!$D$18)^2)/(Observaciones!$F167+0.95*Constantes!$D$18),0)</f>
        <v>0</v>
      </c>
      <c r="G168" s="73">
        <f>MAX(0,H167+Observaciones!$F167-F168-Constantes!$D$13)</f>
        <v>0</v>
      </c>
      <c r="H168" s="73">
        <f>H167+Observaciones!$F167-F168-E168-G168-I167</f>
        <v>36.387899946073759</v>
      </c>
      <c r="I168" s="73">
        <f>MAX(0,(H168-Constantes!$D$14)*(1-EXP(-Constantes!$D$22)))</f>
        <v>0.13957146437435525</v>
      </c>
      <c r="J168" s="73">
        <f t="shared" si="14"/>
        <v>155.17619350939603</v>
      </c>
      <c r="K168" s="73">
        <f>MAX(0,(J168-Constantes!$D$13)*(1-EXP(-Constantes!$D$23)))</f>
        <v>0.7351394172850505</v>
      </c>
      <c r="L168" s="73">
        <f t="shared" si="15"/>
        <v>0.8747108816594058</v>
      </c>
      <c r="M168" s="73">
        <f>0.0526*F168*Observaciones!$F167^1.218</f>
        <v>0</v>
      </c>
      <c r="N168" s="73">
        <f>M168*Constantes!$D$40</f>
        <v>0</v>
      </c>
      <c r="O168" s="73">
        <f t="shared" si="16"/>
        <v>0</v>
      </c>
      <c r="P168" s="15"/>
      <c r="Q168" s="117">
        <v>162</v>
      </c>
      <c r="R168" s="145">
        <f>ETo!$I167*((1-Constantes!$E$19)*ETo!$K167+ETo!$L167)</f>
        <v>1.0993915422571117</v>
      </c>
      <c r="S168" s="118">
        <f>MIN(R168*Constantes!$E$17,0.8*(V167+Observaciones!$F167-T168-U168-Constantes!$D$14))</f>
        <v>0.68953907779233425</v>
      </c>
      <c r="T168" s="118">
        <f>IF(Observaciones!$F167&gt;0.05*Constantes!$E$18,((Observaciones!$F167-0.05*Constantes!$E$18)^2)/(Observaciones!$F167+0.95*Constantes!$E$18),0)</f>
        <v>0</v>
      </c>
      <c r="U168" s="118">
        <f>MAX(0,V167+Observaciones!$F167-T168-Constantes!$D$13)</f>
        <v>0</v>
      </c>
      <c r="V168" s="118">
        <f>V167+Observaciones!$F167-T168-S168-U168-W167</f>
        <v>36.399278803764176</v>
      </c>
      <c r="W168" s="118">
        <f>MAX(0,(V168-Constantes!$D$14)*(1-EXP(-Constantes!$D$22)))</f>
        <v>0.13972812047070723</v>
      </c>
      <c r="X168" s="116">
        <f>X167+(Entradas!$E$23*U168-Y167)/(800*Entradas!$D$46)</f>
        <v>0</v>
      </c>
      <c r="Y168" s="116">
        <f>8000*Entradas!$D$47*X168/Constantes!$E$34</f>
        <v>0</v>
      </c>
      <c r="Z168" s="116">
        <f>T168*Escenarios!$E$10/Escenarios!$E$9</f>
        <v>0</v>
      </c>
      <c r="AA168" s="116">
        <f>Y168*Escenarios!$E$10/Escenarios!$E$9</f>
        <v>0</v>
      </c>
      <c r="AB168" s="116">
        <f>Observaciones!$I167</f>
        <v>0</v>
      </c>
      <c r="AC168" s="116">
        <f>MAX(0,Constantes!$E$29/((AH167+Z168+AA168+AB168+Observaciones!$F167)^2)+Entradas!$E$17)</f>
        <v>1.7788690354055956</v>
      </c>
      <c r="AD168" s="145">
        <f>IF(ETo!$D167&gt;0,ETo!$I167*((1-Entradas!$E$21)*ETo!$K167+ETo!$L167),0)</f>
        <v>1.0422477593042017</v>
      </c>
      <c r="AE168" s="116">
        <f>MIN(AD168*1,0.8*(AH167+Z168+AA168+AB168+Observaciones!$F167-AC168-Constantes!$E$28))</f>
        <v>1.0422477593042017</v>
      </c>
      <c r="AF168" s="116">
        <f>Observaciones!$J167</f>
        <v>0</v>
      </c>
      <c r="AG168" s="116">
        <f>MAX(0,AH167+Z168+AA168+AB168+Observaciones!$F167-AC168-AE168-AF168-Constantes!$E$26)</f>
        <v>0</v>
      </c>
      <c r="AH168" s="116">
        <f>AH167+Z168+AA168+AB168+Observaciones!$F167-AC168-AE168-AF168-AG168</f>
        <v>88.871712047417091</v>
      </c>
      <c r="AI168" s="116">
        <f>(Escenarios!$E$10*S168+Escenarios!$E$9*AE168)/(Escenarios!$E$11)</f>
        <v>0.72480994594352099</v>
      </c>
      <c r="AJ168" s="116">
        <f>(Escenarios!$E$9*AG168)/(Escenarios!$E$11)</f>
        <v>0</v>
      </c>
      <c r="AK168" s="116">
        <f>(Escenarios!$E$10*U168+Escenarios!$E$9*AC168)/(Escenarios!$E$11)</f>
        <v>0.17788690354055955</v>
      </c>
      <c r="AL168" s="118">
        <f t="shared" si="17"/>
        <v>168.79075934163146</v>
      </c>
      <c r="AM168" s="118">
        <f>MAX(0,(AL168-Constantes!$D$13)*(1-EXP(-Constantes!$D$23)))</f>
        <v>0.82918209289399147</v>
      </c>
      <c r="AN168" s="118">
        <f>AJ168+W168*Escenarios!$E$10/Escenarios!$E$11+AM168</f>
        <v>0.95493740131762794</v>
      </c>
      <c r="AO168" s="118">
        <f>0.0526*AJ168*Observaciones!$F167^1.218</f>
        <v>0</v>
      </c>
      <c r="AP168" s="118">
        <f>AO168*Constantes!$E$40</f>
        <v>0</v>
      </c>
      <c r="AQ168" s="118">
        <f t="shared" si="18"/>
        <v>0</v>
      </c>
      <c r="AR168" s="15"/>
      <c r="AS168" s="72">
        <v>162</v>
      </c>
      <c r="AT168" s="145">
        <f>ETo!$I167*((1-Constantes!$F$19)*ETo!$K167+ETo!$L167)</f>
        <v>1.095820055822555</v>
      </c>
      <c r="AU168" s="118">
        <f>MIN(AT168*Constantes!$F$17,0.8*(AX167+Observaciones!$F167-AV168-AW168-Constantes!$D$14))</f>
        <v>0.67734865943046696</v>
      </c>
      <c r="AV168" s="118">
        <f>IF(Observaciones!$F167&gt;0.05*Constantes!$F$18,((Observaciones!$F167-0.05*Constantes!$F$18)^2)/(Observaciones!$F167+0.95*Constantes!$F$18),0)</f>
        <v>0</v>
      </c>
      <c r="AW168" s="118">
        <f>MAX(0,AX167+Observaciones!$F167-AV168-Constantes!$D$13)</f>
        <v>0</v>
      </c>
      <c r="AX168" s="118">
        <f>AX167+Observaciones!$F167-AV168-AU168-AW168-AY167</f>
        <v>36.438830320230437</v>
      </c>
      <c r="AY168" s="118">
        <f>MAX(0,(AX168-Constantes!$D$14)*(1-EXP(-Constantes!$D$22)))</f>
        <v>0.14027263788563402</v>
      </c>
      <c r="AZ168" s="116">
        <f>AZ167+(Entradas!$F$23*AW168-BA167)/(800*Entradas!$D$46)</f>
        <v>0</v>
      </c>
      <c r="BA168" s="116">
        <f>8000*Entradas!$D$47*AZ168/Constantes!$F$34</f>
        <v>0</v>
      </c>
      <c r="BB168" s="116">
        <f>AV168*Escenarios!$F$10/Escenarios!$F$9</f>
        <v>0</v>
      </c>
      <c r="BC168" s="116">
        <f>BA168*Escenarios!$F$10/Escenarios!$F$9</f>
        <v>0</v>
      </c>
      <c r="BD168" s="116">
        <f>Observaciones!$I167</f>
        <v>0</v>
      </c>
      <c r="BE168" s="116">
        <f>MAX(0,Constantes!$F$29/((BJ167+BB168+BC168+BD168+Observaciones!$F167)^2)+Entradas!$F$17)</f>
        <v>0.10707306808940054</v>
      </c>
      <c r="BF168" s="145">
        <f>IF(ETo!$D167&gt;0,ETo!$I167*((1-Entradas!$F$21)*ETo!$K167+ETo!$L167),0)</f>
        <v>1.0422477593042017</v>
      </c>
      <c r="BG168" s="116">
        <f>MIN(BF168*1,0.8*(BJ167+BB168+BC168+BD168+Observaciones!$F167-BE168-Constantes!$F$28))</f>
        <v>1.0422477593042017</v>
      </c>
      <c r="BH168" s="116">
        <f>Observaciones!$J167</f>
        <v>0</v>
      </c>
      <c r="BI168" s="116">
        <f>MAX(0,BJ167+BB168+BC168+BD168+Observaciones!$F167-BE168-BG168-BH168-Constantes!$F$26)</f>
        <v>0</v>
      </c>
      <c r="BJ168" s="116">
        <f>BJ167+BB168+BC168+BD168+Observaciones!$F167-BE168-BG168-BH168-BI168</f>
        <v>58.423444626467649</v>
      </c>
      <c r="BK168" s="116">
        <f>(Escenarios!$F$10*AU168+Escenarios!$F$9*BG168)/(Escenarios!$F$11)</f>
        <v>0.75032847940521397</v>
      </c>
      <c r="BL168" s="116">
        <f>(Escenarios!$F$9*BI168)/(Escenarios!$F$11)</f>
        <v>0</v>
      </c>
      <c r="BM168" s="116">
        <f>(Escenarios!$F$10*AW168+Escenarios!$F$9*BE168)/(Escenarios!$F$11)</f>
        <v>2.1414613617880107E-2</v>
      </c>
      <c r="BN168" s="118">
        <f t="shared" si="19"/>
        <v>166.26631661331925</v>
      </c>
      <c r="BO168" s="118">
        <f>MAX(0,(BN168-Constantes!$D$13)*(1-EXP(-Constantes!$D$23)))</f>
        <v>0.81174449322923337</v>
      </c>
      <c r="BP168" s="118">
        <f>BL168+AY168*Escenarios!$F$10/Escenarios!$F$11+BO168</f>
        <v>0.92396260353774062</v>
      </c>
      <c r="BQ168" s="118">
        <f>0.0526*BL168*Observaciones!$F167^1.218</f>
        <v>0</v>
      </c>
      <c r="BR168" s="118">
        <f>BQ168*Constantes!$F$40</f>
        <v>0</v>
      </c>
      <c r="BS168" s="118">
        <f t="shared" si="20"/>
        <v>0</v>
      </c>
      <c r="BT168" s="15"/>
      <c r="BU168" s="72">
        <v>162</v>
      </c>
      <c r="BV168" s="73">
        <f>0.0526*Observaciones!$F167^2.218</f>
        <v>0</v>
      </c>
      <c r="BW168" s="73">
        <f>IF(Observaciones!$F167&gt;0.05*$CA$7,((Observaciones!$F167-0.05*$CA$7)^2)/(Observaciones!$F167+0.95*$CA$7),0)</f>
        <v>0</v>
      </c>
      <c r="BX168" s="73">
        <f>0.0526*BW168*Observaciones!$F167^1.218</f>
        <v>0</v>
      </c>
      <c r="BY168" s="27"/>
      <c r="BZ168" s="27"/>
      <c r="CA168" s="101"/>
      <c r="CB168" s="36"/>
    </row>
    <row r="169" spans="2:80" s="2" customFormat="1" ht="14.5" x14ac:dyDescent="0.35">
      <c r="B169" s="35"/>
      <c r="C169" s="72">
        <v>163</v>
      </c>
      <c r="D169" s="145">
        <f>ETo!$I168*((1-Constantes!$D$19)*ETo!$K168+ETo!$L168)</f>
        <v>1.0801528956593827</v>
      </c>
      <c r="E169" s="73">
        <f>MIN(D169*Constantes!$D$17,0.8*(H168+Observaciones!$F168-F169-G169-Constantes!$D$14))</f>
        <v>0.67353216699617191</v>
      </c>
      <c r="F169" s="73">
        <f>IF(Observaciones!$F168&gt;0.05*Constantes!$D$18,((Observaciones!$F168-0.05*Constantes!$D$18)^2)/(Observaciones!$F168+0.95*Constantes!$D$18),0)</f>
        <v>0</v>
      </c>
      <c r="G169" s="73">
        <f>MAX(0,H168+Observaciones!$F168-F169-Constantes!$D$13)</f>
        <v>0</v>
      </c>
      <c r="H169" s="73">
        <f>H168+Observaciones!$F168-F169-E169-G169-I168</f>
        <v>35.774796314703231</v>
      </c>
      <c r="I169" s="73">
        <f>MAX(0,(H169-Constantes!$D$14)*(1-EXP(-Constantes!$D$22)))</f>
        <v>0.13113068550508261</v>
      </c>
      <c r="J169" s="73">
        <f t="shared" si="14"/>
        <v>154.44105409211099</v>
      </c>
      <c r="K169" s="73">
        <f>MAX(0,(J169-Constantes!$D$13)*(1-EXP(-Constantes!$D$23)))</f>
        <v>0.73006143840573934</v>
      </c>
      <c r="L169" s="73">
        <f t="shared" si="15"/>
        <v>0.861192123910822</v>
      </c>
      <c r="M169" s="73">
        <f>0.0526*F169*Observaciones!$F168^1.218</f>
        <v>0</v>
      </c>
      <c r="N169" s="73">
        <f>M169*Constantes!$D$40</f>
        <v>0</v>
      </c>
      <c r="O169" s="73">
        <f t="shared" si="16"/>
        <v>0</v>
      </c>
      <c r="P169" s="15"/>
      <c r="Q169" s="117">
        <v>163</v>
      </c>
      <c r="R169" s="145">
        <f>ETo!$I168*((1-Constantes!$E$19)*ETo!$K168+ETo!$L168)</f>
        <v>1.0815568742244532</v>
      </c>
      <c r="S169" s="118">
        <f>MIN(R169*Constantes!$E$17,0.8*(V168+Observaciones!$F168-T169-U169-Constantes!$D$14))</f>
        <v>0.67835316260626333</v>
      </c>
      <c r="T169" s="118">
        <f>IF(Observaciones!$F168&gt;0.05*Constantes!$E$18,((Observaciones!$F168-0.05*Constantes!$E$18)^2)/(Observaciones!$F168+0.95*Constantes!$E$18),0)</f>
        <v>0</v>
      </c>
      <c r="U169" s="118">
        <f>MAX(0,V168+Observaciones!$F168-T169-Constantes!$D$13)</f>
        <v>0</v>
      </c>
      <c r="V169" s="118">
        <f>V168+Observaciones!$F168-T169-S169-U169-W168</f>
        <v>35.781197520687208</v>
      </c>
      <c r="W169" s="118">
        <f>MAX(0,(V169-Constantes!$D$14)*(1-EXP(-Constantes!$D$22)))</f>
        <v>0.1312188127994629</v>
      </c>
      <c r="X169" s="116">
        <f>X168+(Entradas!$E$23*U169-Y168)/(800*Entradas!$D$46)</f>
        <v>0</v>
      </c>
      <c r="Y169" s="116">
        <f>8000*Entradas!$D$47*X169/Constantes!$E$34</f>
        <v>0</v>
      </c>
      <c r="Z169" s="116">
        <f>T169*Escenarios!$E$10/Escenarios!$E$9</f>
        <v>0</v>
      </c>
      <c r="AA169" s="116">
        <f>Y169*Escenarios!$E$10/Escenarios!$E$9</f>
        <v>0</v>
      </c>
      <c r="AB169" s="116">
        <f>Observaciones!$I168</f>
        <v>0</v>
      </c>
      <c r="AC169" s="116">
        <f>MAX(0,Constantes!$E$29/((AH168+Z169+AA169+AB169+Observaciones!$F168)^2)+Entradas!$E$17)</f>
        <v>1.7059430578207591</v>
      </c>
      <c r="AD169" s="145">
        <f>IF(ETo!$D168&gt;0,ETo!$I168*((1-Entradas!$E$21)*ETo!$K168+ETo!$L168),0)</f>
        <v>1.0253977316216236</v>
      </c>
      <c r="AE169" s="116">
        <f>MIN(AD169*1,0.8*(AH168+Z169+AA169+AB169+Observaciones!$F168-AC169-Constantes!$E$28))</f>
        <v>1.0253977316216236</v>
      </c>
      <c r="AF169" s="116">
        <f>Observaciones!$J168</f>
        <v>0</v>
      </c>
      <c r="AG169" s="116">
        <f>MAX(0,AH168+Z169+AA169+AB169+Observaciones!$F168-AC169-AE169-AF169-Constantes!$E$26)</f>
        <v>0</v>
      </c>
      <c r="AH169" s="116">
        <f>AH168+Z169+AA169+AB169+Observaciones!$F168-AC169-AE169-AF169-AG169</f>
        <v>86.340371257974709</v>
      </c>
      <c r="AI169" s="116">
        <f>(Escenarios!$E$10*S169+Escenarios!$E$9*AE169)/(Escenarios!$E$11)</f>
        <v>0.71305761950779933</v>
      </c>
      <c r="AJ169" s="116">
        <f>(Escenarios!$E$9*AG169)/(Escenarios!$E$11)</f>
        <v>0</v>
      </c>
      <c r="AK169" s="116">
        <f>(Escenarios!$E$10*U169+Escenarios!$E$9*AC169)/(Escenarios!$E$11)</f>
        <v>0.17059430578207591</v>
      </c>
      <c r="AL169" s="118">
        <f t="shared" si="17"/>
        <v>168.13217155451954</v>
      </c>
      <c r="AM169" s="118">
        <f>MAX(0,(AL169-Constantes!$D$13)*(1-EXP(-Constantes!$D$23)))</f>
        <v>0.82463289474940349</v>
      </c>
      <c r="AN169" s="118">
        <f>AJ169+W169*Escenarios!$E$10/Escenarios!$E$11+AM169</f>
        <v>0.9427298262689201</v>
      </c>
      <c r="AO169" s="118">
        <f>0.0526*AJ169*Observaciones!$F168^1.218</f>
        <v>0</v>
      </c>
      <c r="AP169" s="118">
        <f>AO169*Constantes!$E$40</f>
        <v>0</v>
      </c>
      <c r="AQ169" s="118">
        <f t="shared" si="18"/>
        <v>0</v>
      </c>
      <c r="AR169" s="15"/>
      <c r="AS169" s="72">
        <v>163</v>
      </c>
      <c r="AT169" s="145">
        <f>ETo!$I168*((1-Constantes!$F$19)*ETo!$K168+ETo!$L168)</f>
        <v>1.0780469278117764</v>
      </c>
      <c r="AU169" s="118">
        <f>MIN(AT169*Constantes!$F$17,0.8*(AX168+Observaciones!$F168-AV169-AW169-Constantes!$D$14))</f>
        <v>0.6663627275997609</v>
      </c>
      <c r="AV169" s="118">
        <f>IF(Observaciones!$F168&gt;0.05*Constantes!$F$18,((Observaciones!$F168-0.05*Constantes!$F$18)^2)/(Observaciones!$F168+0.95*Constantes!$F$18),0)</f>
        <v>0</v>
      </c>
      <c r="AW169" s="118">
        <f>MAX(0,AX168+Observaciones!$F168-AV169-Constantes!$D$13)</f>
        <v>0</v>
      </c>
      <c r="AX169" s="118">
        <f>AX168+Observaciones!$F168-AV169-AU169-AW169-AY168</f>
        <v>35.832194954745042</v>
      </c>
      <c r="AY169" s="118">
        <f>MAX(0,(AX169-Constantes!$D$14)*(1-EXP(-Constantes!$D$22)))</f>
        <v>0.13192090954421754</v>
      </c>
      <c r="AZ169" s="116">
        <f>AZ168+(Entradas!$F$23*AW169-BA168)/(800*Entradas!$D$46)</f>
        <v>0</v>
      </c>
      <c r="BA169" s="116">
        <f>8000*Entradas!$D$47*AZ169/Constantes!$F$34</f>
        <v>0</v>
      </c>
      <c r="BB169" s="116">
        <f>AV169*Escenarios!$F$10/Escenarios!$F$9</f>
        <v>0</v>
      </c>
      <c r="BC169" s="116">
        <f>BA169*Escenarios!$F$10/Escenarios!$F$9</f>
        <v>0</v>
      </c>
      <c r="BD169" s="116">
        <f>Observaciones!$I168</f>
        <v>0</v>
      </c>
      <c r="BE169" s="116">
        <f>MAX(0,Constantes!$F$29/((BJ168+BB169+BC169+BD169+Observaciones!$F168)^2)+Entradas!$F$17)</f>
        <v>1.2621024636861655E-2</v>
      </c>
      <c r="BF169" s="145">
        <f>IF(ETo!$D168&gt;0,ETo!$I168*((1-Entradas!$F$21)*ETo!$K168+ETo!$L168),0)</f>
        <v>1.0253977316216236</v>
      </c>
      <c r="BG169" s="116">
        <f>MIN(BF169*1,0.8*(BJ168+BB169+BC169+BD169+Observaciones!$F168-BE169-Constantes!$F$28))</f>
        <v>1.0253977316216236</v>
      </c>
      <c r="BH169" s="116">
        <f>Observaciones!$J168</f>
        <v>0</v>
      </c>
      <c r="BI169" s="116">
        <f>MAX(0,BJ168+BB169+BC169+BD169+Observaciones!$F168-BE169-BG169-BH169-Constantes!$F$26)</f>
        <v>0</v>
      </c>
      <c r="BJ169" s="116">
        <f>BJ168+BB169+BC169+BD169+Observaciones!$F168-BE169-BG169-BH169-BI169</f>
        <v>57.585425870209164</v>
      </c>
      <c r="BK169" s="116">
        <f>(Escenarios!$F$10*AU169+Escenarios!$F$9*BG169)/(Escenarios!$F$11)</f>
        <v>0.73816972840413342</v>
      </c>
      <c r="BL169" s="116">
        <f>(Escenarios!$F$9*BI169)/(Escenarios!$F$11)</f>
        <v>0</v>
      </c>
      <c r="BM169" s="116">
        <f>(Escenarios!$F$10*AW169+Escenarios!$F$9*BE169)/(Escenarios!$F$11)</f>
        <v>2.5242049273723312E-3</v>
      </c>
      <c r="BN169" s="118">
        <f t="shared" si="19"/>
        <v>165.45709632501737</v>
      </c>
      <c r="BO169" s="118">
        <f>MAX(0,(BN169-Constantes!$D$13)*(1-EXP(-Constantes!$D$23)))</f>
        <v>0.80615480039534515</v>
      </c>
      <c r="BP169" s="118">
        <f>BL169+AY169*Escenarios!$F$10/Escenarios!$F$11+BO169</f>
        <v>0.91169152803071918</v>
      </c>
      <c r="BQ169" s="118">
        <f>0.0526*BL169*Observaciones!$F168^1.218</f>
        <v>0</v>
      </c>
      <c r="BR169" s="118">
        <f>BQ169*Constantes!$F$40</f>
        <v>0</v>
      </c>
      <c r="BS169" s="118">
        <f t="shared" si="20"/>
        <v>0</v>
      </c>
      <c r="BT169" s="15"/>
      <c r="BU169" s="72">
        <v>163</v>
      </c>
      <c r="BV169" s="73">
        <f>0.0526*Observaciones!$F168^2.218</f>
        <v>1.4813929535417848E-3</v>
      </c>
      <c r="BW169" s="73">
        <f>IF(Observaciones!$F168&gt;0.05*$CA$7,((Observaciones!$F168-0.05*$CA$7)^2)/(Observaciones!$F168+0.95*$CA$7),0)</f>
        <v>0</v>
      </c>
      <c r="BX169" s="73">
        <f>0.0526*BW169*Observaciones!$F168^1.218</f>
        <v>0</v>
      </c>
      <c r="BY169" s="27"/>
      <c r="BZ169" s="27"/>
      <c r="CA169" s="101"/>
      <c r="CB169" s="36"/>
    </row>
    <row r="170" spans="2:80" s="2" customFormat="1" ht="14.5" x14ac:dyDescent="0.35">
      <c r="B170" s="35"/>
      <c r="C170" s="72">
        <v>164</v>
      </c>
      <c r="D170" s="145">
        <f>ETo!$I169*((1-Constantes!$D$19)*ETo!$K169+ETo!$L169)</f>
        <v>1.1061477449947286</v>
      </c>
      <c r="E170" s="73">
        <f>MIN(D170*Constantes!$D$17,0.8*(H169+Observaciones!$F169-F170-G170-Constantes!$D$14))</f>
        <v>0.68974132337943239</v>
      </c>
      <c r="F170" s="73">
        <f>IF(Observaciones!$F169&gt;0.05*Constantes!$D$18,((Observaciones!$F169-0.05*Constantes!$D$18)^2)/(Observaciones!$F169+0.95*Constantes!$D$18),0)</f>
        <v>0</v>
      </c>
      <c r="G170" s="73">
        <f>MAX(0,H169+Observaciones!$F169-F170-Constantes!$D$13)</f>
        <v>0</v>
      </c>
      <c r="H170" s="73">
        <f>H169+Observaciones!$F169-F170-E170-G170-I169</f>
        <v>35.65392430581872</v>
      </c>
      <c r="I170" s="73">
        <f>MAX(0,(H170-Constantes!$D$14)*(1-EXP(-Constantes!$D$22)))</f>
        <v>0.12946660484028824</v>
      </c>
      <c r="J170" s="73">
        <f t="shared" si="14"/>
        <v>153.71099265370526</v>
      </c>
      <c r="K170" s="73">
        <f>MAX(0,(J170-Constantes!$D$13)*(1-EXP(-Constantes!$D$23)))</f>
        <v>0.72501853568870767</v>
      </c>
      <c r="L170" s="73">
        <f t="shared" si="15"/>
        <v>0.85448514052899593</v>
      </c>
      <c r="M170" s="73">
        <f>0.0526*F170*Observaciones!$F169^1.218</f>
        <v>0</v>
      </c>
      <c r="N170" s="73">
        <f>M170*Constantes!$D$40</f>
        <v>0</v>
      </c>
      <c r="O170" s="73">
        <f t="shared" si="16"/>
        <v>0</v>
      </c>
      <c r="P170" s="15"/>
      <c r="Q170" s="117">
        <v>164</v>
      </c>
      <c r="R170" s="145">
        <f>ETo!$I169*((1-Constantes!$E$19)*ETo!$K169+ETo!$L169)</f>
        <v>1.1075910467243548</v>
      </c>
      <c r="S170" s="118">
        <f>MIN(R170*Constantes!$E$17,0.8*(V169+Observaciones!$F169-T170-U170-Constantes!$D$14))</f>
        <v>0.69468181223350456</v>
      </c>
      <c r="T170" s="118">
        <f>IF(Observaciones!$F169&gt;0.05*Constantes!$E$18,((Observaciones!$F169-0.05*Constantes!$E$18)^2)/(Observaciones!$F169+0.95*Constantes!$E$18),0)</f>
        <v>0</v>
      </c>
      <c r="U170" s="118">
        <f>MAX(0,V169+Observaciones!$F169-T170-Constantes!$D$13)</f>
        <v>0</v>
      </c>
      <c r="V170" s="118">
        <f>V169+Observaciones!$F169-T170-S170-U170-W169</f>
        <v>35.655296895654246</v>
      </c>
      <c r="W170" s="118">
        <f>MAX(0,(V170-Constantes!$D$14)*(1-EXP(-Constantes!$D$22)))</f>
        <v>0.12948550169016335</v>
      </c>
      <c r="X170" s="116">
        <f>X169+(Entradas!$E$23*U170-Y169)/(800*Entradas!$D$46)</f>
        <v>0</v>
      </c>
      <c r="Y170" s="116">
        <f>8000*Entradas!$D$47*X170/Constantes!$E$34</f>
        <v>0</v>
      </c>
      <c r="Z170" s="116">
        <f>T170*Escenarios!$E$10/Escenarios!$E$9</f>
        <v>0</v>
      </c>
      <c r="AA170" s="116">
        <f>Y170*Escenarios!$E$10/Escenarios!$E$9</f>
        <v>0</v>
      </c>
      <c r="AB170" s="116">
        <f>Observaciones!$I169</f>
        <v>0</v>
      </c>
      <c r="AC170" s="116">
        <f>MAX(0,Constantes!$E$29/((AH169+Z170+AA170+AB170+Observaciones!$F169)^2)+Entradas!$E$17)</f>
        <v>1.6448370570482591</v>
      </c>
      <c r="AD170" s="145">
        <f>IF(ETo!$D169&gt;0,ETo!$I169*((1-Entradas!$E$21)*ETo!$K169+ETo!$L169),0)</f>
        <v>1.0498589775393086</v>
      </c>
      <c r="AE170" s="116">
        <f>MIN(AD170*1,0.8*(AH169+Z170+AA170+AB170+Observaciones!$F169-AC170-Constantes!$E$28))</f>
        <v>1.0498589775393086</v>
      </c>
      <c r="AF170" s="116">
        <f>Observaciones!$J169</f>
        <v>0</v>
      </c>
      <c r="AG170" s="116">
        <f>MAX(0,AH169+Z170+AA170+AB170+Observaciones!$F169-AC170-AE170-AF170-Constantes!$E$26)</f>
        <v>0</v>
      </c>
      <c r="AH170" s="116">
        <f>AH169+Z170+AA170+AB170+Observaciones!$F169-AC170-AE170-AF170-AG170</f>
        <v>84.345675223387133</v>
      </c>
      <c r="AI170" s="116">
        <f>(Escenarios!$E$10*S170+Escenarios!$E$9*AE170)/(Escenarios!$E$11)</f>
        <v>0.730199528764085</v>
      </c>
      <c r="AJ170" s="116">
        <f>(Escenarios!$E$9*AG170)/(Escenarios!$E$11)</f>
        <v>0</v>
      </c>
      <c r="AK170" s="116">
        <f>(Escenarios!$E$10*U170+Escenarios!$E$9*AC170)/(Escenarios!$E$11)</f>
        <v>0.16448370570482593</v>
      </c>
      <c r="AL170" s="118">
        <f t="shared" si="17"/>
        <v>167.47202236547497</v>
      </c>
      <c r="AM170" s="118">
        <f>MAX(0,(AL170-Constantes!$D$13)*(1-EXP(-Constantes!$D$23)))</f>
        <v>0.82007291121384107</v>
      </c>
      <c r="AN170" s="118">
        <f>AJ170+W170*Escenarios!$E$10/Escenarios!$E$11+AM170</f>
        <v>0.93660986273498803</v>
      </c>
      <c r="AO170" s="118">
        <f>0.0526*AJ170*Observaciones!$F169^1.218</f>
        <v>0</v>
      </c>
      <c r="AP170" s="118">
        <f>AO170*Constantes!$E$40</f>
        <v>0</v>
      </c>
      <c r="AQ170" s="118">
        <f t="shared" si="18"/>
        <v>0</v>
      </c>
      <c r="AR170" s="15"/>
      <c r="AS170" s="72">
        <v>164</v>
      </c>
      <c r="AT170" s="145">
        <f>ETo!$I169*((1-Constantes!$F$19)*ETo!$K169+ETo!$L169)</f>
        <v>1.1039827924002892</v>
      </c>
      <c r="AU170" s="118">
        <f>MIN(AT170*Constantes!$F$17,0.8*(AX169+Observaciones!$F169-AV170-AW170-Constantes!$D$14))</f>
        <v>0.68239421289413482</v>
      </c>
      <c r="AV170" s="118">
        <f>IF(Observaciones!$F169&gt;0.05*Constantes!$F$18,((Observaciones!$F169-0.05*Constantes!$F$18)^2)/(Observaciones!$F169+0.95*Constantes!$F$18),0)</f>
        <v>0</v>
      </c>
      <c r="AW170" s="118">
        <f>MAX(0,AX169+Observaciones!$F169-AV170-Constantes!$D$13)</f>
        <v>0</v>
      </c>
      <c r="AX170" s="118">
        <f>AX169+Observaciones!$F169-AV170-AU170-AW170-AY169</f>
        <v>35.717879832306686</v>
      </c>
      <c r="AY170" s="118">
        <f>MAX(0,(AX170-Constantes!$D$14)*(1-EXP(-Constantes!$D$22)))</f>
        <v>0.13034709947273088</v>
      </c>
      <c r="AZ170" s="116">
        <f>AZ169+(Entradas!$F$23*AW170-BA169)/(800*Entradas!$D$46)</f>
        <v>0</v>
      </c>
      <c r="BA170" s="116">
        <f>8000*Entradas!$D$47*AZ170/Constantes!$F$34</f>
        <v>0</v>
      </c>
      <c r="BB170" s="116">
        <f>AV170*Escenarios!$F$10/Escenarios!$F$9</f>
        <v>0</v>
      </c>
      <c r="BC170" s="116">
        <f>BA170*Escenarios!$F$10/Escenarios!$F$9</f>
        <v>0</v>
      </c>
      <c r="BD170" s="116">
        <f>Observaciones!$I169</f>
        <v>0</v>
      </c>
      <c r="BE170" s="116">
        <f>MAX(0,Constantes!$F$29/((BJ169+BB170+BC170+BD170+Observaciones!$F169)^2)+Entradas!$F$17)</f>
        <v>0</v>
      </c>
      <c r="BF170" s="145">
        <f>IF(ETo!$D169&gt;0,ETo!$I169*((1-Entradas!$F$21)*ETo!$K169+ETo!$L169),0)</f>
        <v>1.0498589775393086</v>
      </c>
      <c r="BG170" s="116">
        <f>MIN(BF170*1,0.8*(BJ169+BB170+BC170+BD170+Observaciones!$F169-BE170-Constantes!$F$28))</f>
        <v>1.0498589775393086</v>
      </c>
      <c r="BH170" s="116">
        <f>Observaciones!$J169</f>
        <v>0</v>
      </c>
      <c r="BI170" s="116">
        <f>MAX(0,BJ169+BB170+BC170+BD170+Observaciones!$F169-BE170-BG170-BH170-Constantes!$F$26)</f>
        <v>0</v>
      </c>
      <c r="BJ170" s="116">
        <f>BJ169+BB170+BC170+BD170+Observaciones!$F169-BE170-BG170-BH170-BI170</f>
        <v>57.235566892669858</v>
      </c>
      <c r="BK170" s="116">
        <f>(Escenarios!$F$10*AU170+Escenarios!$F$9*BG170)/(Escenarios!$F$11)</f>
        <v>0.7558871658231695</v>
      </c>
      <c r="BL170" s="116">
        <f>(Escenarios!$F$9*BI170)/(Escenarios!$F$11)</f>
        <v>0</v>
      </c>
      <c r="BM170" s="116">
        <f>(Escenarios!$F$10*AW170+Escenarios!$F$9*BE170)/(Escenarios!$F$11)</f>
        <v>0</v>
      </c>
      <c r="BN170" s="118">
        <f t="shared" si="19"/>
        <v>164.65094152462203</v>
      </c>
      <c r="BO170" s="118">
        <f>MAX(0,(BN170-Constantes!$D$13)*(1-EXP(-Constantes!$D$23)))</f>
        <v>0.80058628243315888</v>
      </c>
      <c r="BP170" s="118">
        <f>BL170+AY170*Escenarios!$F$10/Escenarios!$F$11+BO170</f>
        <v>0.90486396201134356</v>
      </c>
      <c r="BQ170" s="118">
        <f>0.0526*BL170*Observaciones!$F169^1.218</f>
        <v>0</v>
      </c>
      <c r="BR170" s="118">
        <f>BQ170*Constantes!$F$40</f>
        <v>0</v>
      </c>
      <c r="BS170" s="118">
        <f t="shared" si="20"/>
        <v>0</v>
      </c>
      <c r="BT170" s="15"/>
      <c r="BU170" s="72">
        <v>164</v>
      </c>
      <c r="BV170" s="73">
        <f>0.0526*Observaciones!$F169^2.218</f>
        <v>2.3845871367955355E-2</v>
      </c>
      <c r="BW170" s="73">
        <f>IF(Observaciones!$F169&gt;0.05*$CA$7,((Observaciones!$F169-0.05*$CA$7)^2)/(Observaciones!$F169+0.95*$CA$7),0)</f>
        <v>0</v>
      </c>
      <c r="BX170" s="73">
        <f>0.0526*BW170*Observaciones!$F169^1.218</f>
        <v>0</v>
      </c>
      <c r="BY170" s="27"/>
      <c r="BZ170" s="27"/>
      <c r="CA170" s="101"/>
      <c r="CB170" s="36"/>
    </row>
    <row r="171" spans="2:80" s="2" customFormat="1" ht="14.5" x14ac:dyDescent="0.35">
      <c r="B171" s="35"/>
      <c r="C171" s="72">
        <v>165</v>
      </c>
      <c r="D171" s="145">
        <f>ETo!$I170*((1-Constantes!$D$19)*ETo!$K170+ETo!$L170)</f>
        <v>1.1797191314979056</v>
      </c>
      <c r="E171" s="73">
        <f>MIN(D171*Constantes!$D$17,0.8*(H170+Observaciones!$F170-F171-G171-Constantes!$D$14))</f>
        <v>0.73561695411608674</v>
      </c>
      <c r="F171" s="73">
        <f>IF(Observaciones!$F170&gt;0.05*Constantes!$D$18,((Observaciones!$F170-0.05*Constantes!$D$18)^2)/(Observaciones!$F170+0.95*Constantes!$D$18),0)</f>
        <v>0</v>
      </c>
      <c r="G171" s="73">
        <f>MAX(0,H170+Observaciones!$F170-F171-Constantes!$D$13)</f>
        <v>0</v>
      </c>
      <c r="H171" s="73">
        <f>H170+Observaciones!$F170-F171-E171-G171-I170</f>
        <v>34.788840746862341</v>
      </c>
      <c r="I171" s="73">
        <f>MAX(0,(H171-Constantes!$D$14)*(1-EXP(-Constantes!$D$22)))</f>
        <v>0.11755674384619927</v>
      </c>
      <c r="J171" s="73">
        <f t="shared" si="14"/>
        <v>152.98597411801654</v>
      </c>
      <c r="K171" s="73">
        <f>MAX(0,(J171-Constantes!$D$13)*(1-EXP(-Constantes!$D$23)))</f>
        <v>0.72001046684520431</v>
      </c>
      <c r="L171" s="73">
        <f t="shared" si="15"/>
        <v>0.83756721069140361</v>
      </c>
      <c r="M171" s="73">
        <f>0.0526*F171*Observaciones!$F170^1.218</f>
        <v>0</v>
      </c>
      <c r="N171" s="73">
        <f>M171*Constantes!$D$40</f>
        <v>0</v>
      </c>
      <c r="O171" s="73">
        <f t="shared" si="16"/>
        <v>0</v>
      </c>
      <c r="P171" s="15"/>
      <c r="Q171" s="117">
        <v>165</v>
      </c>
      <c r="R171" s="145">
        <f>ETo!$I170*((1-Constantes!$E$19)*ETo!$K170+ETo!$L170)</f>
        <v>1.1812683806851922</v>
      </c>
      <c r="S171" s="118">
        <f>MIN(R171*Constantes!$E$17,0.8*(V170+Observaciones!$F170-T171-U171-Constantes!$D$14))</f>
        <v>0.7408922831720488</v>
      </c>
      <c r="T171" s="118">
        <f>IF(Observaciones!$F170&gt;0.05*Constantes!$E$18,((Observaciones!$F170-0.05*Constantes!$E$18)^2)/(Observaciones!$F170+0.95*Constantes!$E$18),0)</f>
        <v>0</v>
      </c>
      <c r="U171" s="118">
        <f>MAX(0,V170+Observaciones!$F170-T171-Constantes!$D$13)</f>
        <v>0</v>
      </c>
      <c r="V171" s="118">
        <f>V170+Observaciones!$F170-T171-S171-U171-W170</f>
        <v>34.784919110792032</v>
      </c>
      <c r="W171" s="118">
        <f>MAX(0,(V171-Constantes!$D$14)*(1-EXP(-Constantes!$D$22)))</f>
        <v>0.11750275352354982</v>
      </c>
      <c r="X171" s="116">
        <f>X170+(Entradas!$E$23*U171-Y170)/(800*Entradas!$D$46)</f>
        <v>0</v>
      </c>
      <c r="Y171" s="116">
        <f>8000*Entradas!$D$47*X171/Constantes!$E$34</f>
        <v>0</v>
      </c>
      <c r="Z171" s="116">
        <f>T171*Escenarios!$E$10/Escenarios!$E$9</f>
        <v>0</v>
      </c>
      <c r="AA171" s="116">
        <f>Y171*Escenarios!$E$10/Escenarios!$E$9</f>
        <v>0</v>
      </c>
      <c r="AB171" s="116">
        <f>Observaciones!$I170</f>
        <v>0</v>
      </c>
      <c r="AC171" s="116">
        <f>MAX(0,Constantes!$E$29/((AH170+Z171+AA171+AB171+Observaciones!$F170)^2)+Entradas!$E$17)</f>
        <v>1.5568637085579886</v>
      </c>
      <c r="AD171" s="145">
        <f>IF(ETo!$D170&gt;0,ETo!$I170*((1-Entradas!$E$21)*ETo!$K170+ETo!$L170),0)</f>
        <v>1.119298413193712</v>
      </c>
      <c r="AE171" s="116">
        <f>MIN(AD171*1,0.8*(AH170+Z171+AA171+AB171+Observaciones!$F170-AC171-Constantes!$E$28))</f>
        <v>1.119298413193712</v>
      </c>
      <c r="AF171" s="116">
        <f>Observaciones!$J170</f>
        <v>0</v>
      </c>
      <c r="AG171" s="116">
        <f>MAX(0,AH170+Z171+AA171+AB171+Observaciones!$F170-AC171-AE171-AF171-Constantes!$E$26)</f>
        <v>0</v>
      </c>
      <c r="AH171" s="116">
        <f>AH170+Z171+AA171+AB171+Observaciones!$F170-AC171-AE171-AF171-AG171</f>
        <v>81.669513101635431</v>
      </c>
      <c r="AI171" s="116">
        <f>(Escenarios!$E$10*S171+Escenarios!$E$9*AE171)/(Escenarios!$E$11)</f>
        <v>0.77873289617421515</v>
      </c>
      <c r="AJ171" s="116">
        <f>(Escenarios!$E$9*AG171)/(Escenarios!$E$11)</f>
        <v>0</v>
      </c>
      <c r="AK171" s="116">
        <f>(Escenarios!$E$10*U171+Escenarios!$E$9*AC171)/(Escenarios!$E$11)</f>
        <v>0.15568637085579887</v>
      </c>
      <c r="AL171" s="118">
        <f t="shared" si="17"/>
        <v>166.80763582511693</v>
      </c>
      <c r="AM171" s="118">
        <f>MAX(0,(AL171-Constantes!$D$13)*(1-EXP(-Constantes!$D$23)))</f>
        <v>0.81548365815474599</v>
      </c>
      <c r="AN171" s="118">
        <f>AJ171+W171*Escenarios!$E$10/Escenarios!$E$11+AM171</f>
        <v>0.92123613632594081</v>
      </c>
      <c r="AO171" s="118">
        <f>0.0526*AJ171*Observaciones!$F170^1.218</f>
        <v>0</v>
      </c>
      <c r="AP171" s="118">
        <f>AO171*Constantes!$E$40</f>
        <v>0</v>
      </c>
      <c r="AQ171" s="118">
        <f t="shared" si="18"/>
        <v>0</v>
      </c>
      <c r="AR171" s="15"/>
      <c r="AS171" s="72">
        <v>165</v>
      </c>
      <c r="AT171" s="145">
        <f>ETo!$I170*((1-Constantes!$F$19)*ETo!$K170+ETo!$L170)</f>
        <v>1.1773952577169744</v>
      </c>
      <c r="AU171" s="118">
        <f>MIN(AT171*Constantes!$F$17,0.8*(AX170+Observaciones!$F170-AV171-AW171-Constantes!$D$14))</f>
        <v>0.72777195051038668</v>
      </c>
      <c r="AV171" s="118">
        <f>IF(Observaciones!$F170&gt;0.05*Constantes!$F$18,((Observaciones!$F170-0.05*Constantes!$F$18)^2)/(Observaciones!$F170+0.95*Constantes!$F$18),0)</f>
        <v>0</v>
      </c>
      <c r="AW171" s="118">
        <f>MAX(0,AX170+Observaciones!$F170-AV171-Constantes!$D$13)</f>
        <v>0</v>
      </c>
      <c r="AX171" s="118">
        <f>AX170+Observaciones!$F170-AV171-AU171-AW171-AY170</f>
        <v>34.859760782323569</v>
      </c>
      <c r="AY171" s="118">
        <f>MAX(0,(AX171-Constantes!$D$14)*(1-EXP(-Constantes!$D$22)))</f>
        <v>0.11853312093173543</v>
      </c>
      <c r="AZ171" s="116">
        <f>AZ170+(Entradas!$F$23*AW171-BA170)/(800*Entradas!$D$46)</f>
        <v>0</v>
      </c>
      <c r="BA171" s="116">
        <f>8000*Entradas!$D$47*AZ171/Constantes!$F$34</f>
        <v>0</v>
      </c>
      <c r="BB171" s="116">
        <f>AV171*Escenarios!$F$10/Escenarios!$F$9</f>
        <v>0</v>
      </c>
      <c r="BC171" s="116">
        <f>BA171*Escenarios!$F$10/Escenarios!$F$9</f>
        <v>0</v>
      </c>
      <c r="BD171" s="116">
        <f>Observaciones!$I170</f>
        <v>0</v>
      </c>
      <c r="BE171" s="116">
        <f>MAX(0,Constantes!$F$29/((BJ170+BB171+BC171+BD171+Observaciones!$F170)^2)+Entradas!$F$17)</f>
        <v>0</v>
      </c>
      <c r="BF171" s="145">
        <f>IF(ETo!$D170&gt;0,ETo!$I170*((1-Entradas!$F$21)*ETo!$K170+ETo!$L170),0)</f>
        <v>1.119298413193712</v>
      </c>
      <c r="BG171" s="116">
        <f>MIN(BF171*1,0.8*(BJ170+BB171+BC171+BD171+Observaciones!$F170-BE171-Constantes!$F$28))</f>
        <v>1.119298413193712</v>
      </c>
      <c r="BH171" s="116">
        <f>Observaciones!$J170</f>
        <v>0</v>
      </c>
      <c r="BI171" s="116">
        <f>MAX(0,BJ170+BB171+BC171+BD171+Observaciones!$F170-BE171-BG171-BH171-Constantes!$F$26)</f>
        <v>0</v>
      </c>
      <c r="BJ171" s="116">
        <f>BJ170+BB171+BC171+BD171+Observaciones!$F170-BE171-BG171-BH171-BI171</f>
        <v>56.116268479476147</v>
      </c>
      <c r="BK171" s="116">
        <f>(Escenarios!$F$10*AU171+Escenarios!$F$9*BG171)/(Escenarios!$F$11)</f>
        <v>0.80607724304705175</v>
      </c>
      <c r="BL171" s="116">
        <f>(Escenarios!$F$9*BI171)/(Escenarios!$F$11)</f>
        <v>0</v>
      </c>
      <c r="BM171" s="116">
        <f>(Escenarios!$F$10*AW171+Escenarios!$F$9*BE171)/(Escenarios!$F$11)</f>
        <v>0</v>
      </c>
      <c r="BN171" s="118">
        <f t="shared" si="19"/>
        <v>163.85035524218887</v>
      </c>
      <c r="BO171" s="118">
        <f>MAX(0,(BN171-Constantes!$D$13)*(1-EXP(-Constantes!$D$23)))</f>
        <v>0.79505622903420536</v>
      </c>
      <c r="BP171" s="118">
        <f>BL171+AY171*Escenarios!$F$10/Escenarios!$F$11+BO171</f>
        <v>0.88988272577959371</v>
      </c>
      <c r="BQ171" s="118">
        <f>0.0526*BL171*Observaciones!$F170^1.218</f>
        <v>0</v>
      </c>
      <c r="BR171" s="118">
        <f>BQ171*Constantes!$F$40</f>
        <v>0</v>
      </c>
      <c r="BS171" s="118">
        <f t="shared" si="20"/>
        <v>0</v>
      </c>
      <c r="BT171" s="15"/>
      <c r="BU171" s="72">
        <v>165</v>
      </c>
      <c r="BV171" s="73">
        <f>0.0526*Observaciones!$F170^2.218</f>
        <v>0</v>
      </c>
      <c r="BW171" s="73">
        <f>IF(Observaciones!$F170&gt;0.05*$CA$7,((Observaciones!$F170-0.05*$CA$7)^2)/(Observaciones!$F170+0.95*$CA$7),0)</f>
        <v>0</v>
      </c>
      <c r="BX171" s="73">
        <f>0.0526*BW171*Observaciones!$F170^1.218</f>
        <v>0</v>
      </c>
      <c r="BY171" s="27"/>
      <c r="BZ171" s="27"/>
      <c r="CA171" s="101"/>
      <c r="CB171" s="36"/>
    </row>
    <row r="172" spans="2:80" s="2" customFormat="1" ht="14.5" x14ac:dyDescent="0.35">
      <c r="B172" s="35"/>
      <c r="C172" s="72">
        <v>166</v>
      </c>
      <c r="D172" s="145">
        <f>ETo!$I171*((1-Constantes!$D$19)*ETo!$K171+ETo!$L171)</f>
        <v>1.1026414806303977</v>
      </c>
      <c r="E172" s="73">
        <f>MIN(D172*Constantes!$D$17,0.8*(H171+Observaciones!$F171-F172-G172-Constantes!$D$14))</f>
        <v>0.68755498305218865</v>
      </c>
      <c r="F172" s="73">
        <f>IF(Observaciones!$F171&gt;0.05*Constantes!$D$18,((Observaciones!$F171-0.05*Constantes!$D$18)^2)/(Observaciones!$F171+0.95*Constantes!$D$18),0)</f>
        <v>0</v>
      </c>
      <c r="G172" s="73">
        <f>MAX(0,H171+Observaciones!$F171-F172-Constantes!$D$13)</f>
        <v>0</v>
      </c>
      <c r="H172" s="73">
        <f>H171+Observaciones!$F171-F172-E172-G172-I171</f>
        <v>33.983729019963953</v>
      </c>
      <c r="I172" s="73">
        <f>MAX(0,(H172-Constantes!$D$14)*(1-EXP(-Constantes!$D$22)))</f>
        <v>0.10647253278612727</v>
      </c>
      <c r="J172" s="73">
        <f t="shared" si="14"/>
        <v>152.26596365117135</v>
      </c>
      <c r="K172" s="73">
        <f>MAX(0,(J172-Constantes!$D$13)*(1-EXP(-Constantes!$D$23)))</f>
        <v>0.71503699126008924</v>
      </c>
      <c r="L172" s="73">
        <f t="shared" si="15"/>
        <v>0.82150952404621647</v>
      </c>
      <c r="M172" s="73">
        <f>0.0526*F172*Observaciones!$F171^1.218</f>
        <v>0</v>
      </c>
      <c r="N172" s="73">
        <f>M172*Constantes!$D$40</f>
        <v>0</v>
      </c>
      <c r="O172" s="73">
        <f t="shared" si="16"/>
        <v>0</v>
      </c>
      <c r="P172" s="15"/>
      <c r="Q172" s="117">
        <v>166</v>
      </c>
      <c r="R172" s="145">
        <f>ETo!$I171*((1-Constantes!$E$19)*ETo!$K171+ETo!$L171)</f>
        <v>1.1040819524452825</v>
      </c>
      <c r="S172" s="118">
        <f>MIN(R172*Constantes!$E$17,0.8*(V171+Observaciones!$F171-T172-U172-Constantes!$D$14))</f>
        <v>0.69248090605943102</v>
      </c>
      <c r="T172" s="118">
        <f>IF(Observaciones!$F171&gt;0.05*Constantes!$E$18,((Observaciones!$F171-0.05*Constantes!$E$18)^2)/(Observaciones!$F171+0.95*Constantes!$E$18),0)</f>
        <v>0</v>
      </c>
      <c r="U172" s="118">
        <f>MAX(0,V171+Observaciones!$F171-T172-Constantes!$D$13)</f>
        <v>0</v>
      </c>
      <c r="V172" s="118">
        <f>V171+Observaciones!$F171-T172-S172-U172-W171</f>
        <v>33.974935451209049</v>
      </c>
      <c r="W172" s="118">
        <f>MAX(0,(V172-Constantes!$D$14)*(1-EXP(-Constantes!$D$22)))</f>
        <v>0.10635146912652055</v>
      </c>
      <c r="X172" s="116">
        <f>X171+(Entradas!$E$23*U172-Y171)/(800*Entradas!$D$46)</f>
        <v>0</v>
      </c>
      <c r="Y172" s="116">
        <f>8000*Entradas!$D$47*X172/Constantes!$E$34</f>
        <v>0</v>
      </c>
      <c r="Z172" s="116">
        <f>T172*Escenarios!$E$10/Escenarios!$E$9</f>
        <v>0</v>
      </c>
      <c r="AA172" s="116">
        <f>Y172*Escenarios!$E$10/Escenarios!$E$9</f>
        <v>0</v>
      </c>
      <c r="AB172" s="116">
        <f>Observaciones!$I171</f>
        <v>0</v>
      </c>
      <c r="AC172" s="116">
        <f>MAX(0,Constantes!$E$29/((AH171+Z172+AA172+AB172+Observaciones!$F171)^2)+Entradas!$E$17)</f>
        <v>1.4607362064347569</v>
      </c>
      <c r="AD172" s="145">
        <f>IF(ETo!$D171&gt;0,ETo!$I171*((1-Entradas!$E$21)*ETo!$K171+ETo!$L171),0)</f>
        <v>1.0464630798498837</v>
      </c>
      <c r="AE172" s="116">
        <f>MIN(AD172*1,0.8*(AH171+Z172+AA172+AB172+Observaciones!$F171-AC172-Constantes!$E$28))</f>
        <v>1.0464630798498837</v>
      </c>
      <c r="AF172" s="116">
        <f>Observaciones!$J171</f>
        <v>0</v>
      </c>
      <c r="AG172" s="116">
        <f>MAX(0,AH171+Z172+AA172+AB172+Observaciones!$F171-AC172-AE172-AF172-Constantes!$E$26)</f>
        <v>0</v>
      </c>
      <c r="AH172" s="116">
        <f>AH171+Z172+AA172+AB172+Observaciones!$F171-AC172-AE172-AF172-AG172</f>
        <v>79.162313815350785</v>
      </c>
      <c r="AI172" s="116">
        <f>(Escenarios!$E$10*S172+Escenarios!$E$9*AE172)/(Escenarios!$E$11)</f>
        <v>0.72787912343847638</v>
      </c>
      <c r="AJ172" s="116">
        <f>(Escenarios!$E$9*AG172)/(Escenarios!$E$11)</f>
        <v>0</v>
      </c>
      <c r="AK172" s="116">
        <f>(Escenarios!$E$10*U172+Escenarios!$E$9*AC172)/(Escenarios!$E$11)</f>
        <v>0.1460736206434757</v>
      </c>
      <c r="AL172" s="118">
        <f t="shared" si="17"/>
        <v>166.13822578760568</v>
      </c>
      <c r="AM172" s="118">
        <f>MAX(0,(AL172-Constantes!$D$13)*(1-EXP(-Constantes!$D$23)))</f>
        <v>0.81085970526614304</v>
      </c>
      <c r="AN172" s="118">
        <f>AJ172+W172*Escenarios!$E$10/Escenarios!$E$11+AM172</f>
        <v>0.90657602748001154</v>
      </c>
      <c r="AO172" s="118">
        <f>0.0526*AJ172*Observaciones!$F171^1.218</f>
        <v>0</v>
      </c>
      <c r="AP172" s="118">
        <f>AO172*Constantes!$E$40</f>
        <v>0</v>
      </c>
      <c r="AQ172" s="118">
        <f t="shared" si="18"/>
        <v>0</v>
      </c>
      <c r="AR172" s="15"/>
      <c r="AS172" s="72">
        <v>166</v>
      </c>
      <c r="AT172" s="145">
        <f>ETo!$I171*((1-Constantes!$F$19)*ETo!$K171+ETo!$L171)</f>
        <v>1.1004807729080701</v>
      </c>
      <c r="AU172" s="118">
        <f>MIN(AT172*Constantes!$F$17,0.8*(AX171+Observaciones!$F171-AV172-AW172-Constantes!$D$14))</f>
        <v>0.68022954343426312</v>
      </c>
      <c r="AV172" s="118">
        <f>IF(Observaciones!$F171&gt;0.05*Constantes!$F$18,((Observaciones!$F171-0.05*Constantes!$F$18)^2)/(Observaciones!$F171+0.95*Constantes!$F$18),0)</f>
        <v>0</v>
      </c>
      <c r="AW172" s="118">
        <f>MAX(0,AX171+Observaciones!$F171-AV172-Constantes!$D$13)</f>
        <v>0</v>
      </c>
      <c r="AX172" s="118">
        <f>AX171+Observaciones!$F171-AV172-AU172-AW172-AY171</f>
        <v>34.060998117957567</v>
      </c>
      <c r="AY172" s="118">
        <f>MAX(0,(AX172-Constantes!$D$14)*(1-EXP(-Constantes!$D$22)))</f>
        <v>0.10753631929173693</v>
      </c>
      <c r="AZ172" s="116">
        <f>AZ171+(Entradas!$F$23*AW172-BA171)/(800*Entradas!$D$46)</f>
        <v>0</v>
      </c>
      <c r="BA172" s="116">
        <f>8000*Entradas!$D$47*AZ172/Constantes!$F$34</f>
        <v>0</v>
      </c>
      <c r="BB172" s="116">
        <f>AV172*Escenarios!$F$10/Escenarios!$F$9</f>
        <v>0</v>
      </c>
      <c r="BC172" s="116">
        <f>BA172*Escenarios!$F$10/Escenarios!$F$9</f>
        <v>0</v>
      </c>
      <c r="BD172" s="116">
        <f>Observaciones!$I171</f>
        <v>0</v>
      </c>
      <c r="BE172" s="116">
        <f>MAX(0,Constantes!$F$29/((BJ171+BB172+BC172+BD172+Observaciones!$F171)^2)+Entradas!$F$17)</f>
        <v>0</v>
      </c>
      <c r="BF172" s="145">
        <f>IF(ETo!$D171&gt;0,ETo!$I171*((1-Entradas!$F$21)*ETo!$K171+ETo!$L171),0)</f>
        <v>1.0464630798498837</v>
      </c>
      <c r="BG172" s="116">
        <f>MIN(BF172*1,0.8*(BJ171+BB172+BC172+BD172+Observaciones!$F171-BE172-Constantes!$F$28))</f>
        <v>1.0464630798498837</v>
      </c>
      <c r="BH172" s="116">
        <f>Observaciones!$J171</f>
        <v>0</v>
      </c>
      <c r="BI172" s="116">
        <f>MAX(0,BJ171+BB172+BC172+BD172+Observaciones!$F171-BE172-BG172-BH172-Constantes!$F$26)</f>
        <v>0</v>
      </c>
      <c r="BJ172" s="116">
        <f>BJ171+BB172+BC172+BD172+Observaciones!$F171-BE172-BG172-BH172-BI172</f>
        <v>55.069805399626262</v>
      </c>
      <c r="BK172" s="116">
        <f>(Escenarios!$F$10*AU172+Escenarios!$F$9*BG172)/(Escenarios!$F$11)</f>
        <v>0.75347625071738722</v>
      </c>
      <c r="BL172" s="116">
        <f>(Escenarios!$F$9*BI172)/(Escenarios!$F$11)</f>
        <v>0</v>
      </c>
      <c r="BM172" s="116">
        <f>(Escenarios!$F$10*AW172+Escenarios!$F$9*BE172)/(Escenarios!$F$11)</f>
        <v>0</v>
      </c>
      <c r="BN172" s="118">
        <f t="shared" si="19"/>
        <v>163.05529901315467</v>
      </c>
      <c r="BO172" s="118">
        <f>MAX(0,(BN172-Constantes!$D$13)*(1-EXP(-Constantes!$D$23)))</f>
        <v>0.78956437450433858</v>
      </c>
      <c r="BP172" s="118">
        <f>BL172+AY172*Escenarios!$F$10/Escenarios!$F$11+BO172</f>
        <v>0.87559342993772815</v>
      </c>
      <c r="BQ172" s="118">
        <f>0.0526*BL172*Observaciones!$F171^1.218</f>
        <v>0</v>
      </c>
      <c r="BR172" s="118">
        <f>BQ172*Constantes!$F$40</f>
        <v>0</v>
      </c>
      <c r="BS172" s="118">
        <f t="shared" si="20"/>
        <v>0</v>
      </c>
      <c r="BT172" s="15"/>
      <c r="BU172" s="72">
        <v>166</v>
      </c>
      <c r="BV172" s="73">
        <f>0.0526*Observaciones!$F171^2.218</f>
        <v>0</v>
      </c>
      <c r="BW172" s="73">
        <f>IF(Observaciones!$F171&gt;0.05*$CA$7,((Observaciones!$F171-0.05*$CA$7)^2)/(Observaciones!$F171+0.95*$CA$7),0)</f>
        <v>0</v>
      </c>
      <c r="BX172" s="73">
        <f>0.0526*BW172*Observaciones!$F171^1.218</f>
        <v>0</v>
      </c>
      <c r="BY172" s="27"/>
      <c r="BZ172" s="27"/>
      <c r="CA172" s="101"/>
      <c r="CB172" s="36"/>
    </row>
    <row r="173" spans="2:80" s="2" customFormat="1" ht="14.5" x14ac:dyDescent="0.35">
      <c r="B173" s="35"/>
      <c r="C173" s="72">
        <v>167</v>
      </c>
      <c r="D173" s="145">
        <f>ETo!$I172*((1-Constantes!$D$19)*ETo!$K172+ETo!$L172)</f>
        <v>1.1229965188060853</v>
      </c>
      <c r="E173" s="73">
        <f>MIN(D173*Constantes!$D$17,0.8*(H172+Observaciones!$F172-F173-G173-Constantes!$D$14))</f>
        <v>0.70024742041624488</v>
      </c>
      <c r="F173" s="73">
        <f>IF(Observaciones!$F172&gt;0.05*Constantes!$D$18,((Observaciones!$F172-0.05*Constantes!$D$18)^2)/(Observaciones!$F172+0.95*Constantes!$D$18),0)</f>
        <v>0</v>
      </c>
      <c r="G173" s="73">
        <f>MAX(0,H172+Observaciones!$F172-F173-Constantes!$D$13)</f>
        <v>0</v>
      </c>
      <c r="H173" s="73">
        <f>H172+Observaciones!$F172-F173-E173-G173-I172</f>
        <v>33.177009066761578</v>
      </c>
      <c r="I173" s="73">
        <f>MAX(0,(H173-Constantes!$D$14)*(1-EXP(-Constantes!$D$22)))</f>
        <v>9.5366180799286729E-2</v>
      </c>
      <c r="J173" s="73">
        <f t="shared" si="14"/>
        <v>151.55092665991126</v>
      </c>
      <c r="K173" s="73">
        <f>MAX(0,(J173-Constantes!$D$13)*(1-EXP(-Constantes!$D$23)))</f>
        <v>0.71009786998027202</v>
      </c>
      <c r="L173" s="73">
        <f t="shared" si="15"/>
        <v>0.80546405077955874</v>
      </c>
      <c r="M173" s="73">
        <f>0.0526*F173*Observaciones!$F172^1.218</f>
        <v>0</v>
      </c>
      <c r="N173" s="73">
        <f>M173*Constantes!$D$40</f>
        <v>0</v>
      </c>
      <c r="O173" s="73">
        <f t="shared" si="16"/>
        <v>0</v>
      </c>
      <c r="P173" s="15"/>
      <c r="Q173" s="117">
        <v>167</v>
      </c>
      <c r="R173" s="145">
        <f>ETo!$I172*((1-Constantes!$E$19)*ETo!$K172+ETo!$L172)</f>
        <v>1.1244673814466279</v>
      </c>
      <c r="S173" s="118">
        <f>MIN(R173*Constantes!$E$17,0.8*(V172+Observaciones!$F172-T173-U173-Constantes!$D$14))</f>
        <v>0.70526666015494643</v>
      </c>
      <c r="T173" s="118">
        <f>IF(Observaciones!$F172&gt;0.05*Constantes!$E$18,((Observaciones!$F172-0.05*Constantes!$E$18)^2)/(Observaciones!$F172+0.95*Constantes!$E$18),0)</f>
        <v>0</v>
      </c>
      <c r="U173" s="118">
        <f>MAX(0,V172+Observaciones!$F172-T173-Constantes!$D$13)</f>
        <v>0</v>
      </c>
      <c r="V173" s="118">
        <f>V172+Observaciones!$F172-T173-S173-U173-W172</f>
        <v>33.163317321927579</v>
      </c>
      <c r="W173" s="118">
        <f>MAX(0,(V173-Constantes!$D$14)*(1-EXP(-Constantes!$D$22)))</f>
        <v>9.5177682502155553E-2</v>
      </c>
      <c r="X173" s="116">
        <f>X172+(Entradas!$E$23*U173-Y172)/(800*Entradas!$D$46)</f>
        <v>0</v>
      </c>
      <c r="Y173" s="116">
        <f>8000*Entradas!$D$47*X173/Constantes!$E$34</f>
        <v>0</v>
      </c>
      <c r="Z173" s="116">
        <f>T173*Escenarios!$E$10/Escenarios!$E$9</f>
        <v>0</v>
      </c>
      <c r="AA173" s="116">
        <f>Y173*Escenarios!$E$10/Escenarios!$E$9</f>
        <v>0</v>
      </c>
      <c r="AB173" s="116">
        <f>Observaciones!$I172</f>
        <v>0</v>
      </c>
      <c r="AC173" s="116">
        <f>MAX(0,Constantes!$E$29/((AH172+Z173+AA173+AB173+Observaciones!$F172)^2)+Entradas!$E$17)</f>
        <v>1.3616902054271882</v>
      </c>
      <c r="AD173" s="145">
        <f>IF(ETo!$D172&gt;0,ETo!$I172*((1-Entradas!$E$21)*ETo!$K172+ETo!$L172),0)</f>
        <v>1.0656328758249187</v>
      </c>
      <c r="AE173" s="116">
        <f>MIN(AD173*1,0.8*(AH172+Z173+AA173+AB173+Observaciones!$F172-AC173-Constantes!$E$28))</f>
        <v>1.0656328758249187</v>
      </c>
      <c r="AF173" s="116">
        <f>Observaciones!$J172</f>
        <v>0</v>
      </c>
      <c r="AG173" s="116">
        <f>MAX(0,AH172+Z173+AA173+AB173+Observaciones!$F172-AC173-AE173-AF173-Constantes!$E$26)</f>
        <v>0</v>
      </c>
      <c r="AH173" s="116">
        <f>AH172+Z173+AA173+AB173+Observaciones!$F172-AC173-AE173-AF173-AG173</f>
        <v>76.734990734098673</v>
      </c>
      <c r="AI173" s="116">
        <f>(Escenarios!$E$10*S173+Escenarios!$E$9*AE173)/(Escenarios!$E$11)</f>
        <v>0.74130328172194371</v>
      </c>
      <c r="AJ173" s="116">
        <f>(Escenarios!$E$9*AG173)/(Escenarios!$E$11)</f>
        <v>0</v>
      </c>
      <c r="AK173" s="116">
        <f>(Escenarios!$E$10*U173+Escenarios!$E$9*AC173)/(Escenarios!$E$11)</f>
        <v>0.13616902054271882</v>
      </c>
      <c r="AL173" s="118">
        <f t="shared" si="17"/>
        <v>165.46353510288225</v>
      </c>
      <c r="AM173" s="118">
        <f>MAX(0,(AL173-Constantes!$D$13)*(1-EXP(-Constantes!$D$23)))</f>
        <v>0.80619927628282662</v>
      </c>
      <c r="AN173" s="118">
        <f>AJ173+W173*Escenarios!$E$10/Escenarios!$E$11+AM173</f>
        <v>0.89185919053476659</v>
      </c>
      <c r="AO173" s="118">
        <f>0.0526*AJ173*Observaciones!$F172^1.218</f>
        <v>0</v>
      </c>
      <c r="AP173" s="118">
        <f>AO173*Constantes!$E$40</f>
        <v>0</v>
      </c>
      <c r="AQ173" s="118">
        <f t="shared" si="18"/>
        <v>0</v>
      </c>
      <c r="AR173" s="15"/>
      <c r="AS173" s="72">
        <v>167</v>
      </c>
      <c r="AT173" s="145">
        <f>ETo!$I172*((1-Constantes!$F$19)*ETo!$K172+ETo!$L172)</f>
        <v>1.120790224845271</v>
      </c>
      <c r="AU173" s="118">
        <f>MIN(AT173*Constantes!$F$17,0.8*(AX172+Observaciones!$F172-AV173-AW173-Constantes!$D$14))</f>
        <v>0.69278322865870856</v>
      </c>
      <c r="AV173" s="118">
        <f>IF(Observaciones!$F172&gt;0.05*Constantes!$F$18,((Observaciones!$F172-0.05*Constantes!$F$18)^2)/(Observaciones!$F172+0.95*Constantes!$F$18),0)</f>
        <v>0</v>
      </c>
      <c r="AW173" s="118">
        <f>MAX(0,AX172+Observaciones!$F172-AV173-Constantes!$D$13)</f>
        <v>0</v>
      </c>
      <c r="AX173" s="118">
        <f>AX172+Observaciones!$F172-AV173-AU173-AW173-AY172</f>
        <v>33.260678570007116</v>
      </c>
      <c r="AY173" s="118">
        <f>MAX(0,(AX173-Constantes!$D$14)*(1-EXP(-Constantes!$D$22)))</f>
        <v>9.6518083575361902E-2</v>
      </c>
      <c r="AZ173" s="116">
        <f>AZ172+(Entradas!$F$23*AW173-BA172)/(800*Entradas!$D$46)</f>
        <v>0</v>
      </c>
      <c r="BA173" s="116">
        <f>8000*Entradas!$D$47*AZ173/Constantes!$F$34</f>
        <v>0</v>
      </c>
      <c r="BB173" s="116">
        <f>AV173*Escenarios!$F$10/Escenarios!$F$9</f>
        <v>0</v>
      </c>
      <c r="BC173" s="116">
        <f>BA173*Escenarios!$F$10/Escenarios!$F$9</f>
        <v>0</v>
      </c>
      <c r="BD173" s="116">
        <f>Observaciones!$I172</f>
        <v>0</v>
      </c>
      <c r="BE173" s="116">
        <f>MAX(0,Constantes!$F$29/((BJ172+BB173+BC173+BD173+Observaciones!$F172)^2)+Entradas!$F$17)</f>
        <v>0</v>
      </c>
      <c r="BF173" s="145">
        <f>IF(ETo!$D172&gt;0,ETo!$I172*((1-Entradas!$F$21)*ETo!$K172+ETo!$L172),0)</f>
        <v>1.0656328758249187</v>
      </c>
      <c r="BG173" s="116">
        <f>MIN(BF173*1,0.8*(BJ172+BB173+BC173+BD173+Observaciones!$F172-BE173-Constantes!$F$28))</f>
        <v>1.0656328758249187</v>
      </c>
      <c r="BH173" s="116">
        <f>Observaciones!$J172</f>
        <v>0</v>
      </c>
      <c r="BI173" s="116">
        <f>MAX(0,BJ172+BB173+BC173+BD173+Observaciones!$F172-BE173-BG173-BH173-Constantes!$F$26)</f>
        <v>0</v>
      </c>
      <c r="BJ173" s="116">
        <f>BJ172+BB173+BC173+BD173+Observaciones!$F172-BE173-BG173-BH173-BI173</f>
        <v>54.004172523801344</v>
      </c>
      <c r="BK173" s="116">
        <f>(Escenarios!$F$10*AU173+Escenarios!$F$9*BG173)/(Escenarios!$F$11)</f>
        <v>0.76735315809195059</v>
      </c>
      <c r="BL173" s="116">
        <f>(Escenarios!$F$9*BI173)/(Escenarios!$F$11)</f>
        <v>0</v>
      </c>
      <c r="BM173" s="116">
        <f>(Escenarios!$F$10*AW173+Escenarios!$F$9*BE173)/(Escenarios!$F$11)</f>
        <v>0</v>
      </c>
      <c r="BN173" s="118">
        <f t="shared" si="19"/>
        <v>162.26573463865031</v>
      </c>
      <c r="BO173" s="118">
        <f>MAX(0,(BN173-Constantes!$D$13)*(1-EXP(-Constantes!$D$23)))</f>
        <v>0.78411045498469589</v>
      </c>
      <c r="BP173" s="118">
        <f>BL173+AY173*Escenarios!$F$10/Escenarios!$F$11+BO173</f>
        <v>0.86132492184498544</v>
      </c>
      <c r="BQ173" s="118">
        <f>0.0526*BL173*Observaciones!$F172^1.218</f>
        <v>0</v>
      </c>
      <c r="BR173" s="118">
        <f>BQ173*Constantes!$F$40</f>
        <v>0</v>
      </c>
      <c r="BS173" s="118">
        <f t="shared" si="20"/>
        <v>0</v>
      </c>
      <c r="BT173" s="15"/>
      <c r="BU173" s="72">
        <v>167</v>
      </c>
      <c r="BV173" s="73">
        <f>0.0526*Observaciones!$F172^2.218</f>
        <v>0</v>
      </c>
      <c r="BW173" s="73">
        <f>IF(Observaciones!$F172&gt;0.05*$CA$7,((Observaciones!$F172-0.05*$CA$7)^2)/(Observaciones!$F172+0.95*$CA$7),0)</f>
        <v>0</v>
      </c>
      <c r="BX173" s="73">
        <f>0.0526*BW173*Observaciones!$F172^1.218</f>
        <v>0</v>
      </c>
      <c r="BY173" s="27"/>
      <c r="BZ173" s="27"/>
      <c r="CA173" s="101"/>
      <c r="CB173" s="36"/>
    </row>
    <row r="174" spans="2:80" s="2" customFormat="1" ht="14.5" x14ac:dyDescent="0.35">
      <c r="B174" s="35"/>
      <c r="C174" s="72">
        <v>168</v>
      </c>
      <c r="D174" s="145">
        <f>ETo!$I173*((1-Constantes!$D$19)*ETo!$K173+ETo!$L173)</f>
        <v>1.1124002451675363</v>
      </c>
      <c r="E174" s="73">
        <f>MIN(D174*Constantes!$D$17,0.8*(H173+Observaciones!$F173-F174-G174-Constantes!$D$14))</f>
        <v>0.69364008623741125</v>
      </c>
      <c r="F174" s="73">
        <f>IF(Observaciones!$F173&gt;0.05*Constantes!$D$18,((Observaciones!$F173-0.05*Constantes!$D$18)^2)/(Observaciones!$F173+0.95*Constantes!$D$18),0)</f>
        <v>0</v>
      </c>
      <c r="G174" s="73">
        <f>MAX(0,H173+Observaciones!$F173-F174-Constantes!$D$13)</f>
        <v>0</v>
      </c>
      <c r="H174" s="73">
        <f>H173+Observaciones!$F173-F174-E174-G174-I173</f>
        <v>32.38800279972488</v>
      </c>
      <c r="I174" s="73">
        <f>MAX(0,(H174-Constantes!$D$14)*(1-EXP(-Constantes!$D$22)))</f>
        <v>8.4503698364400984E-2</v>
      </c>
      <c r="J174" s="73">
        <f t="shared" si="14"/>
        <v>150.84082878993098</v>
      </c>
      <c r="K174" s="73">
        <f>MAX(0,(J174-Constantes!$D$13)*(1-EXP(-Constantes!$D$23)))</f>
        <v>0.70519286570323225</v>
      </c>
      <c r="L174" s="73">
        <f t="shared" si="15"/>
        <v>0.78969656406763322</v>
      </c>
      <c r="M174" s="73">
        <f>0.0526*F174*Observaciones!$F173^1.218</f>
        <v>0</v>
      </c>
      <c r="N174" s="73">
        <f>M174*Constantes!$D$40</f>
        <v>0</v>
      </c>
      <c r="O174" s="73">
        <f t="shared" si="16"/>
        <v>0</v>
      </c>
      <c r="P174" s="15"/>
      <c r="Q174" s="117">
        <v>168</v>
      </c>
      <c r="R174" s="145">
        <f>ETo!$I173*((1-Constantes!$E$19)*ETo!$K173+ETo!$L173)</f>
        <v>1.1138566066015123</v>
      </c>
      <c r="S174" s="118">
        <f>MIN(R174*Constantes!$E$17,0.8*(V173+Observaciones!$F173-T174-U174-Constantes!$D$14))</f>
        <v>0.69861157539202212</v>
      </c>
      <c r="T174" s="118">
        <f>IF(Observaciones!$F173&gt;0.05*Constantes!$E$18,((Observaciones!$F173-0.05*Constantes!$E$18)^2)/(Observaciones!$F173+0.95*Constantes!$E$18),0)</f>
        <v>0</v>
      </c>
      <c r="U174" s="118">
        <f>MAX(0,V173+Observaciones!$F173-T174-Constantes!$D$13)</f>
        <v>0</v>
      </c>
      <c r="V174" s="118">
        <f>V173+Observaciones!$F173-T174-S174-U174-W173</f>
        <v>32.369528064033403</v>
      </c>
      <c r="W174" s="118">
        <f>MAX(0,(V174-Constantes!$D$14)*(1-EXP(-Constantes!$D$22)))</f>
        <v>8.4249351218729326E-2</v>
      </c>
      <c r="X174" s="116">
        <f>X173+(Entradas!$E$23*U174-Y173)/(800*Entradas!$D$46)</f>
        <v>0</v>
      </c>
      <c r="Y174" s="116">
        <f>8000*Entradas!$D$47*X174/Constantes!$E$34</f>
        <v>0</v>
      </c>
      <c r="Z174" s="116">
        <f>T174*Escenarios!$E$10/Escenarios!$E$9</f>
        <v>0</v>
      </c>
      <c r="AA174" s="116">
        <f>Y174*Escenarios!$E$10/Escenarios!$E$9</f>
        <v>0</v>
      </c>
      <c r="AB174" s="116">
        <f>Observaciones!$I173</f>
        <v>0</v>
      </c>
      <c r="AC174" s="116">
        <f>MAX(0,Constantes!$E$29/((AH173+Z174+AA174+AB174+Observaciones!$F173)^2)+Entradas!$E$17)</f>
        <v>1.256403065226158</v>
      </c>
      <c r="AD174" s="145">
        <f>IF(ETo!$D173&gt;0,ETo!$I173*((1-Entradas!$E$21)*ETo!$K173+ETo!$L173),0)</f>
        <v>1.0556021492424807</v>
      </c>
      <c r="AE174" s="116">
        <f>MIN(AD174*1,0.8*(AH173+Z174+AA174+AB174+Observaciones!$F173-AC174-Constantes!$E$28))</f>
        <v>1.0556021492424807</v>
      </c>
      <c r="AF174" s="116">
        <f>Observaciones!$J173</f>
        <v>0</v>
      </c>
      <c r="AG174" s="116">
        <f>MAX(0,AH173+Z174+AA174+AB174+Observaciones!$F173-AC174-AE174-AF174-Constantes!$E$26)</f>
        <v>0</v>
      </c>
      <c r="AH174" s="116">
        <f>AH173+Z174+AA174+AB174+Observaciones!$F173-AC174-AE174-AF174-AG174</f>
        <v>74.422985519630046</v>
      </c>
      <c r="AI174" s="116">
        <f>(Escenarios!$E$10*S174+Escenarios!$E$9*AE174)/(Escenarios!$E$11)</f>
        <v>0.73431063277706798</v>
      </c>
      <c r="AJ174" s="116">
        <f>(Escenarios!$E$9*AG174)/(Escenarios!$E$11)</f>
        <v>0</v>
      </c>
      <c r="AK174" s="116">
        <f>(Escenarios!$E$10*U174+Escenarios!$E$9*AC174)/(Escenarios!$E$11)</f>
        <v>0.12564030652261579</v>
      </c>
      <c r="AL174" s="118">
        <f t="shared" si="17"/>
        <v>164.78297613312205</v>
      </c>
      <c r="AM174" s="118">
        <f>MAX(0,(AL174-Constantes!$D$13)*(1-EXP(-Constantes!$D$23)))</f>
        <v>0.80149831209384192</v>
      </c>
      <c r="AN174" s="118">
        <f>AJ174+W174*Escenarios!$E$10/Escenarios!$E$11+AM174</f>
        <v>0.87732272819069834</v>
      </c>
      <c r="AO174" s="118">
        <f>0.0526*AJ174*Observaciones!$F173^1.218</f>
        <v>0</v>
      </c>
      <c r="AP174" s="118">
        <f>AO174*Constantes!$E$40</f>
        <v>0</v>
      </c>
      <c r="AQ174" s="118">
        <f t="shared" si="18"/>
        <v>0</v>
      </c>
      <c r="AR174" s="15"/>
      <c r="AS174" s="72">
        <v>168</v>
      </c>
      <c r="AT174" s="145">
        <f>ETo!$I173*((1-Constantes!$F$19)*ETo!$K173+ETo!$L173)</f>
        <v>1.1102157030165727</v>
      </c>
      <c r="AU174" s="118">
        <f>MIN(AT174*Constantes!$F$17,0.8*(AX173+Observaciones!$F173-AV174-AW174-Constantes!$D$14))</f>
        <v>0.68624690168903058</v>
      </c>
      <c r="AV174" s="118">
        <f>IF(Observaciones!$F173&gt;0.05*Constantes!$F$18,((Observaciones!$F173-0.05*Constantes!$F$18)^2)/(Observaciones!$F173+0.95*Constantes!$F$18),0)</f>
        <v>0</v>
      </c>
      <c r="AW174" s="118">
        <f>MAX(0,AX173+Observaciones!$F173-AV174-Constantes!$D$13)</f>
        <v>0</v>
      </c>
      <c r="AX174" s="118">
        <f>AX173+Observaciones!$F173-AV174-AU174-AW174-AY173</f>
        <v>32.477913584742723</v>
      </c>
      <c r="AY174" s="118">
        <f>MAX(0,(AX174-Constantes!$D$14)*(1-EXP(-Constantes!$D$22)))</f>
        <v>8.5741526710975666E-2</v>
      </c>
      <c r="AZ174" s="116">
        <f>AZ173+(Entradas!$F$23*AW174-BA173)/(800*Entradas!$D$46)</f>
        <v>0</v>
      </c>
      <c r="BA174" s="116">
        <f>8000*Entradas!$D$47*AZ174/Constantes!$F$34</f>
        <v>0</v>
      </c>
      <c r="BB174" s="116">
        <f>AV174*Escenarios!$F$10/Escenarios!$F$9</f>
        <v>0</v>
      </c>
      <c r="BC174" s="116">
        <f>BA174*Escenarios!$F$10/Escenarios!$F$9</f>
        <v>0</v>
      </c>
      <c r="BD174" s="116">
        <f>Observaciones!$I173</f>
        <v>0</v>
      </c>
      <c r="BE174" s="116">
        <f>MAX(0,Constantes!$F$29/((BJ173+BB174+BC174+BD174+Observaciones!$F173)^2)+Entradas!$F$17)</f>
        <v>0</v>
      </c>
      <c r="BF174" s="145">
        <f>IF(ETo!$D173&gt;0,ETo!$I173*((1-Entradas!$F$21)*ETo!$K173+ETo!$L173),0)</f>
        <v>1.0556021492424807</v>
      </c>
      <c r="BG174" s="116">
        <f>MIN(BF174*1,0.8*(BJ173+BB174+BC174+BD174+Observaciones!$F173-BE174-Constantes!$F$28))</f>
        <v>1.0556021492424807</v>
      </c>
      <c r="BH174" s="116">
        <f>Observaciones!$J173</f>
        <v>0</v>
      </c>
      <c r="BI174" s="116">
        <f>MAX(0,BJ173+BB174+BC174+BD174+Observaciones!$F173-BE174-BG174-BH174-Constantes!$F$26)</f>
        <v>0</v>
      </c>
      <c r="BJ174" s="116">
        <f>BJ173+BB174+BC174+BD174+Observaciones!$F173-BE174-BG174-BH174-BI174</f>
        <v>52.948570374558862</v>
      </c>
      <c r="BK174" s="116">
        <f>(Escenarios!$F$10*AU174+Escenarios!$F$9*BG174)/(Escenarios!$F$11)</f>
        <v>0.76011795119972059</v>
      </c>
      <c r="BL174" s="116">
        <f>(Escenarios!$F$9*BI174)/(Escenarios!$F$11)</f>
        <v>0</v>
      </c>
      <c r="BM174" s="116">
        <f>(Escenarios!$F$10*AW174+Escenarios!$F$9*BE174)/(Escenarios!$F$11)</f>
        <v>0</v>
      </c>
      <c r="BN174" s="118">
        <f t="shared" si="19"/>
        <v>161.48162418366562</v>
      </c>
      <c r="BO174" s="118">
        <f>MAX(0,(BN174-Constantes!$D$13)*(1-EXP(-Constantes!$D$23)))</f>
        <v>0.77869420843902126</v>
      </c>
      <c r="BP174" s="118">
        <f>BL174+AY174*Escenarios!$F$10/Escenarios!$F$11+BO174</f>
        <v>0.84728742980780181</v>
      </c>
      <c r="BQ174" s="118">
        <f>0.0526*BL174*Observaciones!$F173^1.218</f>
        <v>0</v>
      </c>
      <c r="BR174" s="118">
        <f>BQ174*Constantes!$F$40</f>
        <v>0</v>
      </c>
      <c r="BS174" s="118">
        <f t="shared" si="20"/>
        <v>0</v>
      </c>
      <c r="BT174" s="15"/>
      <c r="BU174" s="72">
        <v>168</v>
      </c>
      <c r="BV174" s="73">
        <f>0.0526*Observaciones!$F173^2.218</f>
        <v>0</v>
      </c>
      <c r="BW174" s="73">
        <f>IF(Observaciones!$F173&gt;0.05*$CA$7,((Observaciones!$F173-0.05*$CA$7)^2)/(Observaciones!$F173+0.95*$CA$7),0)</f>
        <v>0</v>
      </c>
      <c r="BX174" s="73">
        <f>0.0526*BW174*Observaciones!$F173^1.218</f>
        <v>0</v>
      </c>
      <c r="BY174" s="27"/>
      <c r="BZ174" s="27"/>
      <c r="CA174" s="101"/>
      <c r="CB174" s="36"/>
    </row>
    <row r="175" spans="2:80" s="2" customFormat="1" ht="14.5" x14ac:dyDescent="0.35">
      <c r="B175" s="35"/>
      <c r="C175" s="72">
        <v>169</v>
      </c>
      <c r="D175" s="145">
        <f>ETo!$I174*((1-Constantes!$D$19)*ETo!$K174+ETo!$L174)</f>
        <v>1.1051620003906688</v>
      </c>
      <c r="E175" s="73">
        <f>MIN(D175*Constantes!$D$17,0.8*(H174+Observaciones!$F174-F175-G175-Constantes!$D$14))</f>
        <v>0.68912665974991738</v>
      </c>
      <c r="F175" s="73">
        <f>IF(Observaciones!$F174&gt;0.05*Constantes!$D$18,((Observaciones!$F174-0.05*Constantes!$D$18)^2)/(Observaciones!$F174+0.95*Constantes!$D$18),0)</f>
        <v>0</v>
      </c>
      <c r="G175" s="73">
        <f>MAX(0,H174+Observaciones!$F174-F175-Constantes!$D$13)</f>
        <v>0</v>
      </c>
      <c r="H175" s="73">
        <f>H174+Observaciones!$F174-F175-E175-G175-I174</f>
        <v>31.614372441610563</v>
      </c>
      <c r="I175" s="73">
        <f>MAX(0,(H175-Constantes!$D$14)*(1-EXP(-Constantes!$D$22)))</f>
        <v>7.3852900611332831E-2</v>
      </c>
      <c r="J175" s="73">
        <f t="shared" si="14"/>
        <v>150.13563592422776</v>
      </c>
      <c r="K175" s="73">
        <f>MAX(0,(J175-Constantes!$D$13)*(1-EXP(-Constantes!$D$23)))</f>
        <v>0.70032174276561743</v>
      </c>
      <c r="L175" s="73">
        <f t="shared" si="15"/>
        <v>0.7741746433769503</v>
      </c>
      <c r="M175" s="73">
        <f>0.0526*F175*Observaciones!$F174^1.218</f>
        <v>0</v>
      </c>
      <c r="N175" s="73">
        <f>M175*Constantes!$D$40</f>
        <v>0</v>
      </c>
      <c r="O175" s="73">
        <f t="shared" si="16"/>
        <v>0</v>
      </c>
      <c r="P175" s="15"/>
      <c r="Q175" s="117">
        <v>169</v>
      </c>
      <c r="R175" s="145">
        <f>ETo!$I174*((1-Constantes!$E$19)*ETo!$K174+ETo!$L174)</f>
        <v>1.1066085245083292</v>
      </c>
      <c r="S175" s="118">
        <f>MIN(R175*Constantes!$E$17,0.8*(V174+Observaciones!$F174-T175-U175-Constantes!$D$14))</f>
        <v>0.69406557367180177</v>
      </c>
      <c r="T175" s="118">
        <f>IF(Observaciones!$F174&gt;0.05*Constantes!$E$18,((Observaciones!$F174-0.05*Constantes!$E$18)^2)/(Observaciones!$F174+0.95*Constantes!$E$18),0)</f>
        <v>0</v>
      </c>
      <c r="U175" s="118">
        <f>MAX(0,V174+Observaciones!$F174-T175-Constantes!$D$13)</f>
        <v>0</v>
      </c>
      <c r="V175" s="118">
        <f>V174+Observaciones!$F174-T175-S175-U175-W174</f>
        <v>31.591213139142873</v>
      </c>
      <c r="W175" s="118">
        <f>MAX(0,(V175-Constantes!$D$14)*(1-EXP(-Constantes!$D$22)))</f>
        <v>7.353405965053246E-2</v>
      </c>
      <c r="X175" s="116">
        <f>X174+(Entradas!$E$23*U175-Y174)/(800*Entradas!$D$46)</f>
        <v>0</v>
      </c>
      <c r="Y175" s="116">
        <f>8000*Entradas!$D$47*X175/Constantes!$E$34</f>
        <v>0</v>
      </c>
      <c r="Z175" s="116">
        <f>T175*Escenarios!$E$10/Escenarios!$E$9</f>
        <v>0</v>
      </c>
      <c r="AA175" s="116">
        <f>Y175*Escenarios!$E$10/Escenarios!$E$9</f>
        <v>0</v>
      </c>
      <c r="AB175" s="116">
        <f>Observaciones!$I174</f>
        <v>0</v>
      </c>
      <c r="AC175" s="116">
        <f>MAX(0,Constantes!$E$29/((AH174+Z175+AA175+AB175+Observaciones!$F174)^2)+Entradas!$E$17)</f>
        <v>1.1463880916115534</v>
      </c>
      <c r="AD175" s="145">
        <f>IF(ETo!$D174&gt;0,ETo!$I174*((1-Entradas!$E$21)*ETo!$K174+ETo!$L174),0)</f>
        <v>1.0487475598018965</v>
      </c>
      <c r="AE175" s="116">
        <f>MIN(AD175*1,0.8*(AH174+Z175+AA175+AB175+Observaciones!$F174-AC175-Constantes!$E$28))</f>
        <v>1.0487475598018965</v>
      </c>
      <c r="AF175" s="116">
        <f>Observaciones!$J174</f>
        <v>0</v>
      </c>
      <c r="AG175" s="116">
        <f>MAX(0,AH174+Z175+AA175+AB175+Observaciones!$F174-AC175-AE175-AF175-Constantes!$E$26)</f>
        <v>0</v>
      </c>
      <c r="AH175" s="116">
        <f>AH174+Z175+AA175+AB175+Observaciones!$F174-AC175-AE175-AF175-AG175</f>
        <v>72.227849868216595</v>
      </c>
      <c r="AI175" s="116">
        <f>(Escenarios!$E$10*S175+Escenarios!$E$9*AE175)/(Escenarios!$E$11)</f>
        <v>0.7295337722848112</v>
      </c>
      <c r="AJ175" s="116">
        <f>(Escenarios!$E$9*AG175)/(Escenarios!$E$11)</f>
        <v>0</v>
      </c>
      <c r="AK175" s="116">
        <f>(Escenarios!$E$10*U175+Escenarios!$E$9*AC175)/(Escenarios!$E$11)</f>
        <v>0.11463880916115535</v>
      </c>
      <c r="AL175" s="118">
        <f t="shared" si="17"/>
        <v>164.09611663018936</v>
      </c>
      <c r="AM175" s="118">
        <f>MAX(0,(AL175-Constantes!$D$13)*(1-EXP(-Constantes!$D$23)))</f>
        <v>0.79675382694321917</v>
      </c>
      <c r="AN175" s="118">
        <f>AJ175+W175*Escenarios!$E$10/Escenarios!$E$11+AM175</f>
        <v>0.86293448062869837</v>
      </c>
      <c r="AO175" s="118">
        <f>0.0526*AJ175*Observaciones!$F174^1.218</f>
        <v>0</v>
      </c>
      <c r="AP175" s="118">
        <f>AO175*Constantes!$E$40</f>
        <v>0</v>
      </c>
      <c r="AQ175" s="118">
        <f t="shared" si="18"/>
        <v>0</v>
      </c>
      <c r="AR175" s="15"/>
      <c r="AS175" s="72">
        <v>169</v>
      </c>
      <c r="AT175" s="145">
        <f>ETo!$I174*((1-Constantes!$F$19)*ETo!$K174+ETo!$L174)</f>
        <v>1.1029922142141775</v>
      </c>
      <c r="AU175" s="118">
        <f>MIN(AT175*Constantes!$F$17,0.8*(AX174+Observaciones!$F174-AV175-AW175-Constantes!$D$14))</f>
        <v>0.68178191637441088</v>
      </c>
      <c r="AV175" s="118">
        <f>IF(Observaciones!$F174&gt;0.05*Constantes!$F$18,((Observaciones!$F174-0.05*Constantes!$F$18)^2)/(Observaciones!$F174+0.95*Constantes!$F$18),0)</f>
        <v>0</v>
      </c>
      <c r="AW175" s="118">
        <f>MAX(0,AX174+Observaciones!$F174-AV175-Constantes!$D$13)</f>
        <v>0</v>
      </c>
      <c r="AX175" s="118">
        <f>AX174+Observaciones!$F174-AV175-AU175-AW175-AY174</f>
        <v>31.710390141657335</v>
      </c>
      <c r="AY175" s="118">
        <f>MAX(0,(AX175-Constantes!$D$14)*(1-EXP(-Constantes!$D$22)))</f>
        <v>7.517480466174474E-2</v>
      </c>
      <c r="AZ175" s="116">
        <f>AZ174+(Entradas!$F$23*AW175-BA174)/(800*Entradas!$D$46)</f>
        <v>0</v>
      </c>
      <c r="BA175" s="116">
        <f>8000*Entradas!$D$47*AZ175/Constantes!$F$34</f>
        <v>0</v>
      </c>
      <c r="BB175" s="116">
        <f>AV175*Escenarios!$F$10/Escenarios!$F$9</f>
        <v>0</v>
      </c>
      <c r="BC175" s="116">
        <f>BA175*Escenarios!$F$10/Escenarios!$F$9</f>
        <v>0</v>
      </c>
      <c r="BD175" s="116">
        <f>Observaciones!$I174</f>
        <v>0</v>
      </c>
      <c r="BE175" s="116">
        <f>MAX(0,Constantes!$F$29/((BJ174+BB175+BC175+BD175+Observaciones!$F174)^2)+Entradas!$F$17)</f>
        <v>0</v>
      </c>
      <c r="BF175" s="145">
        <f>IF(ETo!$D174&gt;0,ETo!$I174*((1-Entradas!$F$21)*ETo!$K174+ETo!$L174),0)</f>
        <v>1.0487475598018965</v>
      </c>
      <c r="BG175" s="116">
        <f>MIN(BF175*1,0.8*(BJ174+BB175+BC175+BD175+Observaciones!$F174-BE175-Constantes!$F$28))</f>
        <v>1.0487475598018965</v>
      </c>
      <c r="BH175" s="116">
        <f>Observaciones!$J174</f>
        <v>0</v>
      </c>
      <c r="BI175" s="116">
        <f>MAX(0,BJ174+BB175+BC175+BD175+Observaciones!$F174-BE175-BG175-BH175-Constantes!$F$26)</f>
        <v>0</v>
      </c>
      <c r="BJ175" s="116">
        <f>BJ174+BB175+BC175+BD175+Observaciones!$F174-BE175-BG175-BH175-BI175</f>
        <v>51.899822814756966</v>
      </c>
      <c r="BK175" s="116">
        <f>(Escenarios!$F$10*AU175+Escenarios!$F$9*BG175)/(Escenarios!$F$11)</f>
        <v>0.75517504505990796</v>
      </c>
      <c r="BL175" s="116">
        <f>(Escenarios!$F$9*BI175)/(Escenarios!$F$11)</f>
        <v>0</v>
      </c>
      <c r="BM175" s="116">
        <f>(Escenarios!$F$10*AW175+Escenarios!$F$9*BE175)/(Escenarios!$F$11)</f>
        <v>0</v>
      </c>
      <c r="BN175" s="118">
        <f t="shared" si="19"/>
        <v>160.7029299752266</v>
      </c>
      <c r="BO175" s="118">
        <f>MAX(0,(BN175-Constantes!$D$13)*(1-EXP(-Constantes!$D$23)))</f>
        <v>0.77331537464107503</v>
      </c>
      <c r="BP175" s="118">
        <f>BL175+AY175*Escenarios!$F$10/Escenarios!$F$11+BO175</f>
        <v>0.83345521837047087</v>
      </c>
      <c r="BQ175" s="118">
        <f>0.0526*BL175*Observaciones!$F174^1.218</f>
        <v>0</v>
      </c>
      <c r="BR175" s="118">
        <f>BQ175*Constantes!$F$40</f>
        <v>0</v>
      </c>
      <c r="BS175" s="118">
        <f t="shared" si="20"/>
        <v>0</v>
      </c>
      <c r="BT175" s="15"/>
      <c r="BU175" s="72">
        <v>169</v>
      </c>
      <c r="BV175" s="73">
        <f>0.0526*Observaciones!$F174^2.218</f>
        <v>0</v>
      </c>
      <c r="BW175" s="73">
        <f>IF(Observaciones!$F174&gt;0.05*$CA$7,((Observaciones!$F174-0.05*$CA$7)^2)/(Observaciones!$F174+0.95*$CA$7),0)</f>
        <v>0</v>
      </c>
      <c r="BX175" s="73">
        <f>0.0526*BW175*Observaciones!$F174^1.218</f>
        <v>0</v>
      </c>
      <c r="BY175" s="27"/>
      <c r="BZ175" s="27"/>
      <c r="CA175" s="101"/>
      <c r="CB175" s="36"/>
    </row>
    <row r="176" spans="2:80" s="2" customFormat="1" ht="14.5" x14ac:dyDescent="0.35">
      <c r="B176" s="35"/>
      <c r="C176" s="72">
        <v>170</v>
      </c>
      <c r="D176" s="145">
        <f>ETo!$I175*((1-Constantes!$D$19)*ETo!$K175+ETo!$L175)</f>
        <v>1.1105600530173254</v>
      </c>
      <c r="E176" s="73">
        <f>MIN(D176*Constantes!$D$17,0.8*(H175+Observaciones!$F175-F176-G176-Constantes!$D$14))</f>
        <v>0.69249262960270552</v>
      </c>
      <c r="F176" s="73">
        <f>IF(Observaciones!$F175&gt;0.05*Constantes!$D$18,((Observaciones!$F175-0.05*Constantes!$D$18)^2)/(Observaciones!$F175+0.95*Constantes!$D$18),0)</f>
        <v>0</v>
      </c>
      <c r="G176" s="73">
        <f>MAX(0,H175+Observaciones!$F175-F176-Constantes!$D$13)</f>
        <v>0</v>
      </c>
      <c r="H176" s="73">
        <f>H175+Observaciones!$F175-F176-E176-G176-I175</f>
        <v>30.848026911396527</v>
      </c>
      <c r="I176" s="73">
        <f>MAX(0,(H176-Constantes!$D$14)*(1-EXP(-Constantes!$D$22)))</f>
        <v>6.3302395236682865E-2</v>
      </c>
      <c r="J176" s="73">
        <f t="shared" si="14"/>
        <v>149.43531418146213</v>
      </c>
      <c r="K176" s="73">
        <f>MAX(0,(J176-Constantes!$D$13)*(1-EXP(-Constantes!$D$23)))</f>
        <v>0.69548426713192102</v>
      </c>
      <c r="L176" s="73">
        <f t="shared" si="15"/>
        <v>0.75878666236860393</v>
      </c>
      <c r="M176" s="73">
        <f>0.0526*F176*Observaciones!$F175^1.218</f>
        <v>0</v>
      </c>
      <c r="N176" s="73">
        <f>M176*Constantes!$D$40</f>
        <v>0</v>
      </c>
      <c r="O176" s="73">
        <f t="shared" si="16"/>
        <v>0</v>
      </c>
      <c r="P176" s="15"/>
      <c r="Q176" s="117">
        <v>170</v>
      </c>
      <c r="R176" s="145">
        <f>ETo!$I175*((1-Constantes!$E$19)*ETo!$K175+ETo!$L175)</f>
        <v>1.1120149292276127</v>
      </c>
      <c r="S176" s="118">
        <f>MIN(R176*Constantes!$E$17,0.8*(V175+Observaciones!$F175-T176-U176-Constantes!$D$14))</f>
        <v>0.69745647416631817</v>
      </c>
      <c r="T176" s="118">
        <f>IF(Observaciones!$F175&gt;0.05*Constantes!$E$18,((Observaciones!$F175-0.05*Constantes!$E$18)^2)/(Observaciones!$F175+0.95*Constantes!$E$18),0)</f>
        <v>0</v>
      </c>
      <c r="U176" s="118">
        <f>MAX(0,V175+Observaciones!$F175-T176-Constantes!$D$13)</f>
        <v>0</v>
      </c>
      <c r="V176" s="118">
        <f>V175+Observaciones!$F175-T176-S176-U176-W175</f>
        <v>30.82022260532602</v>
      </c>
      <c r="W176" s="118">
        <f>MAX(0,(V176-Constantes!$D$14)*(1-EXP(-Constantes!$D$22)))</f>
        <v>6.2919605138653106E-2</v>
      </c>
      <c r="X176" s="116">
        <f>X175+(Entradas!$E$23*U176-Y175)/(800*Entradas!$D$46)</f>
        <v>0</v>
      </c>
      <c r="Y176" s="116">
        <f>8000*Entradas!$D$47*X176/Constantes!$E$34</f>
        <v>0</v>
      </c>
      <c r="Z176" s="116">
        <f>T176*Escenarios!$E$10/Escenarios!$E$9</f>
        <v>0</v>
      </c>
      <c r="AA176" s="116">
        <f>Y176*Escenarios!$E$10/Escenarios!$E$9</f>
        <v>0</v>
      </c>
      <c r="AB176" s="116">
        <f>Observaciones!$I175</f>
        <v>0</v>
      </c>
      <c r="AC176" s="116">
        <f>MAX(0,Constantes!$E$29/((AH175+Z176+AA176+AB176+Observaciones!$F175)^2)+Entradas!$E$17)</f>
        <v>1.0320067089523437</v>
      </c>
      <c r="AD176" s="145">
        <f>IF(ETo!$D175&gt;0,ETo!$I175*((1-Entradas!$E$21)*ETo!$K175+ETo!$L175),0)</f>
        <v>1.0538198808161261</v>
      </c>
      <c r="AE176" s="116">
        <f>MIN(AD176*1,0.8*(AH175+Z176+AA176+AB176+Observaciones!$F175-AC176-Constantes!$E$28))</f>
        <v>1.0538198808161261</v>
      </c>
      <c r="AF176" s="116">
        <f>Observaciones!$J175</f>
        <v>0</v>
      </c>
      <c r="AG176" s="116">
        <f>MAX(0,AH175+Z176+AA176+AB176+Observaciones!$F175-AC176-AE176-AF176-Constantes!$E$26)</f>
        <v>0</v>
      </c>
      <c r="AH176" s="116">
        <f>AH175+Z176+AA176+AB176+Observaciones!$F175-AC176-AE176-AF176-AG176</f>
        <v>70.142023278448136</v>
      </c>
      <c r="AI176" s="116">
        <f>(Escenarios!$E$10*S176+Escenarios!$E$9*AE176)/(Escenarios!$E$11)</f>
        <v>0.73309281483129896</v>
      </c>
      <c r="AJ176" s="116">
        <f>(Escenarios!$E$9*AG176)/(Escenarios!$E$11)</f>
        <v>0</v>
      </c>
      <c r="AK176" s="116">
        <f>(Escenarios!$E$10*U176+Escenarios!$E$9*AC176)/(Escenarios!$E$11)</f>
        <v>0.10320067089523438</v>
      </c>
      <c r="AL176" s="118">
        <f t="shared" si="17"/>
        <v>163.40256347414137</v>
      </c>
      <c r="AM176" s="118">
        <f>MAX(0,(AL176-Constantes!$D$13)*(1-EXP(-Constantes!$D$23)))</f>
        <v>0.7919631053531595</v>
      </c>
      <c r="AN176" s="118">
        <f>AJ176+W176*Escenarios!$E$10/Escenarios!$E$11+AM176</f>
        <v>0.84859074997794726</v>
      </c>
      <c r="AO176" s="118">
        <f>0.0526*AJ176*Observaciones!$F175^1.218</f>
        <v>0</v>
      </c>
      <c r="AP176" s="118">
        <f>AO176*Constantes!$E$40</f>
        <v>0</v>
      </c>
      <c r="AQ176" s="118">
        <f t="shared" si="18"/>
        <v>0</v>
      </c>
      <c r="AR176" s="15"/>
      <c r="AS176" s="72">
        <v>170</v>
      </c>
      <c r="AT176" s="145">
        <f>ETo!$I175*((1-Constantes!$F$19)*ETo!$K175+ETo!$L175)</f>
        <v>1.1083777387018947</v>
      </c>
      <c r="AU176" s="118">
        <f>MIN(AT176*Constantes!$F$17,0.8*(AX175+Observaciones!$F175-AV176-AW176-Constantes!$D$14))</f>
        <v>0.685110818572087</v>
      </c>
      <c r="AV176" s="118">
        <f>IF(Observaciones!$F175&gt;0.05*Constantes!$F$18,((Observaciones!$F175-0.05*Constantes!$F$18)^2)/(Observaciones!$F175+0.95*Constantes!$F$18),0)</f>
        <v>0</v>
      </c>
      <c r="AW176" s="118">
        <f>MAX(0,AX175+Observaciones!$F175-AV176-Constantes!$D$13)</f>
        <v>0</v>
      </c>
      <c r="AX176" s="118">
        <f>AX175+Observaciones!$F175-AV176-AU176-AW176-AY175</f>
        <v>30.950104518423501</v>
      </c>
      <c r="AY176" s="118">
        <f>MAX(0,(AX176-Constantes!$D$14)*(1-EXP(-Constantes!$D$22)))</f>
        <v>6.4707727817233981E-2</v>
      </c>
      <c r="AZ176" s="116">
        <f>AZ175+(Entradas!$F$23*AW176-BA175)/(800*Entradas!$D$46)</f>
        <v>0</v>
      </c>
      <c r="BA176" s="116">
        <f>8000*Entradas!$D$47*AZ176/Constantes!$F$34</f>
        <v>0</v>
      </c>
      <c r="BB176" s="116">
        <f>AV176*Escenarios!$F$10/Escenarios!$F$9</f>
        <v>0</v>
      </c>
      <c r="BC176" s="116">
        <f>BA176*Escenarios!$F$10/Escenarios!$F$9</f>
        <v>0</v>
      </c>
      <c r="BD176" s="116">
        <f>Observaciones!$I175</f>
        <v>0</v>
      </c>
      <c r="BE176" s="116">
        <f>MAX(0,Constantes!$F$29/((BJ175+BB176+BC176+BD176+Observaciones!$F175)^2)+Entradas!$F$17)</f>
        <v>0</v>
      </c>
      <c r="BF176" s="145">
        <f>IF(ETo!$D175&gt;0,ETo!$I175*((1-Entradas!$F$21)*ETo!$K175+ETo!$L175),0)</f>
        <v>1.0538198808161261</v>
      </c>
      <c r="BG176" s="116">
        <f>MIN(BF176*1,0.8*(BJ175+BB176+BC176+BD176+Observaciones!$F175-BE176-Constantes!$F$28))</f>
        <v>1.0538198808161261</v>
      </c>
      <c r="BH176" s="116">
        <f>Observaciones!$J175</f>
        <v>0</v>
      </c>
      <c r="BI176" s="116">
        <f>MAX(0,BJ175+BB176+BC176+BD176+Observaciones!$F175-BE176-BG176-BH176-Constantes!$F$26)</f>
        <v>0</v>
      </c>
      <c r="BJ176" s="116">
        <f>BJ175+BB176+BC176+BD176+Observaciones!$F175-BE176-BG176-BH176-BI176</f>
        <v>50.846002933940838</v>
      </c>
      <c r="BK176" s="116">
        <f>(Escenarios!$F$10*AU176+Escenarios!$F$9*BG176)/(Escenarios!$F$11)</f>
        <v>0.75885263102089484</v>
      </c>
      <c r="BL176" s="116">
        <f>(Escenarios!$F$9*BI176)/(Escenarios!$F$11)</f>
        <v>0</v>
      </c>
      <c r="BM176" s="116">
        <f>(Escenarios!$F$10*AW176+Escenarios!$F$9*BE176)/(Escenarios!$F$11)</f>
        <v>0</v>
      </c>
      <c r="BN176" s="118">
        <f t="shared" si="19"/>
        <v>159.92961460058552</v>
      </c>
      <c r="BO176" s="118">
        <f>MAX(0,(BN176-Constantes!$D$13)*(1-EXP(-Constantes!$D$23)))</f>
        <v>0.76797369516213154</v>
      </c>
      <c r="BP176" s="118">
        <f>BL176+AY176*Escenarios!$F$10/Escenarios!$F$11+BO176</f>
        <v>0.81973987741591869</v>
      </c>
      <c r="BQ176" s="118">
        <f>0.0526*BL176*Observaciones!$F175^1.218</f>
        <v>0</v>
      </c>
      <c r="BR176" s="118">
        <f>BQ176*Constantes!$F$40</f>
        <v>0</v>
      </c>
      <c r="BS176" s="118">
        <f t="shared" si="20"/>
        <v>0</v>
      </c>
      <c r="BT176" s="15"/>
      <c r="BU176" s="72">
        <v>170</v>
      </c>
      <c r="BV176" s="73">
        <f>0.0526*Observaciones!$F175^2.218</f>
        <v>0</v>
      </c>
      <c r="BW176" s="73">
        <f>IF(Observaciones!$F175&gt;0.05*$CA$7,((Observaciones!$F175-0.05*$CA$7)^2)/(Observaciones!$F175+0.95*$CA$7),0)</f>
        <v>0</v>
      </c>
      <c r="BX176" s="73">
        <f>0.0526*BW176*Observaciones!$F175^1.218</f>
        <v>0</v>
      </c>
      <c r="BY176" s="27"/>
      <c r="BZ176" s="27"/>
      <c r="CA176" s="101"/>
      <c r="CB176" s="36"/>
    </row>
    <row r="177" spans="2:80" s="2" customFormat="1" ht="14.5" x14ac:dyDescent="0.35">
      <c r="B177" s="35"/>
      <c r="C177" s="72">
        <v>171</v>
      </c>
      <c r="D177" s="145">
        <f>ETo!$I176*((1-Constantes!$D$19)*ETo!$K176+ETo!$L176)</f>
        <v>1.0944765418222817</v>
      </c>
      <c r="E177" s="73">
        <f>MIN(D177*Constantes!$D$17,0.8*(H176+Observaciones!$F176-F177-G177-Constantes!$D$14))</f>
        <v>0.6824637140745089</v>
      </c>
      <c r="F177" s="73">
        <f>IF(Observaciones!$F176&gt;0.05*Constantes!$D$18,((Observaciones!$F176-0.05*Constantes!$D$18)^2)/(Observaciones!$F176+0.95*Constantes!$D$18),0)</f>
        <v>0</v>
      </c>
      <c r="G177" s="73">
        <f>MAX(0,H176+Observaciones!$F176-F177-Constantes!$D$13)</f>
        <v>0</v>
      </c>
      <c r="H177" s="73">
        <f>H176+Observaciones!$F176-F177-E177-G177-I176</f>
        <v>30.102260802085336</v>
      </c>
      <c r="I177" s="73">
        <f>MAX(0,(H177-Constantes!$D$14)*(1-EXP(-Constantes!$D$22)))</f>
        <v>5.3035212830957926E-2</v>
      </c>
      <c r="J177" s="73">
        <f t="shared" si="14"/>
        <v>148.73982991433022</v>
      </c>
      <c r="K177" s="73">
        <f>MAX(0,(J177-Constantes!$D$13)*(1-EXP(-Constantes!$D$23)))</f>
        <v>0.69068020638323757</v>
      </c>
      <c r="L177" s="73">
        <f t="shared" si="15"/>
        <v>0.74371541921419548</v>
      </c>
      <c r="M177" s="73">
        <f>0.0526*F177*Observaciones!$F176^1.218</f>
        <v>0</v>
      </c>
      <c r="N177" s="73">
        <f>M177*Constantes!$D$40</f>
        <v>0</v>
      </c>
      <c r="O177" s="73">
        <f t="shared" si="16"/>
        <v>0</v>
      </c>
      <c r="P177" s="15"/>
      <c r="Q177" s="117">
        <v>171</v>
      </c>
      <c r="R177" s="145">
        <f>ETo!$I176*((1-Constantes!$E$19)*ETo!$K176+ETo!$L176)</f>
        <v>1.0959084064182458</v>
      </c>
      <c r="S177" s="118">
        <f>MIN(R177*Constantes!$E$17,0.8*(V176+Observaciones!$F176-T177-U177-Constantes!$D$14))</f>
        <v>0.68735445276854512</v>
      </c>
      <c r="T177" s="118">
        <f>IF(Observaciones!$F176&gt;0.05*Constantes!$E$18,((Observaciones!$F176-0.05*Constantes!$E$18)^2)/(Observaciones!$F176+0.95*Constantes!$E$18),0)</f>
        <v>0</v>
      </c>
      <c r="U177" s="118">
        <f>MAX(0,V176+Observaciones!$F176-T177-Constantes!$D$13)</f>
        <v>0</v>
      </c>
      <c r="V177" s="118">
        <f>V176+Observaciones!$F176-T177-S177-U177-W176</f>
        <v>30.069948547418822</v>
      </c>
      <c r="W177" s="118">
        <f>MAX(0,(V177-Constantes!$D$14)*(1-EXP(-Constantes!$D$22)))</f>
        <v>5.2590360472478184E-2</v>
      </c>
      <c r="X177" s="116">
        <f>X176+(Entradas!$E$23*U177-Y176)/(800*Entradas!$D$46)</f>
        <v>0</v>
      </c>
      <c r="Y177" s="116">
        <f>8000*Entradas!$D$47*X177/Constantes!$E$34</f>
        <v>0</v>
      </c>
      <c r="Z177" s="116">
        <f>T177*Escenarios!$E$10/Escenarios!$E$9</f>
        <v>0</v>
      </c>
      <c r="AA177" s="116">
        <f>Y177*Escenarios!$E$10/Escenarios!$E$9</f>
        <v>0</v>
      </c>
      <c r="AB177" s="116">
        <f>Observaciones!$I176</f>
        <v>0</v>
      </c>
      <c r="AC177" s="116">
        <f>MAX(0,Constantes!$E$29/((AH176+Z177+AA177+AB177+Observaciones!$F176)^2)+Entradas!$E$17)</f>
        <v>0.91322123555451951</v>
      </c>
      <c r="AD177" s="145">
        <f>IF(ETo!$D176&gt;0,ETo!$I176*((1-Entradas!$E$21)*ETo!$K176+ETo!$L176),0)</f>
        <v>1.0386338225796956</v>
      </c>
      <c r="AE177" s="116">
        <f>MIN(AD177*1,0.8*(AH176+Z177+AA177+AB177+Observaciones!$F176-AC177-Constantes!$E$28))</f>
        <v>1.0386338225796956</v>
      </c>
      <c r="AF177" s="116">
        <f>Observaciones!$J176</f>
        <v>0</v>
      </c>
      <c r="AG177" s="116">
        <f>MAX(0,AH176+Z177+AA177+AB177+Observaciones!$F176-AC177-AE177-AF177-Constantes!$E$26)</f>
        <v>0</v>
      </c>
      <c r="AH177" s="116">
        <f>AH176+Z177+AA177+AB177+Observaciones!$F176-AC177-AE177-AF177-AG177</f>
        <v>68.190168220313922</v>
      </c>
      <c r="AI177" s="116">
        <f>(Escenarios!$E$10*S177+Escenarios!$E$9*AE177)/(Escenarios!$E$11)</f>
        <v>0.72248238974966017</v>
      </c>
      <c r="AJ177" s="116">
        <f>(Escenarios!$E$9*AG177)/(Escenarios!$E$11)</f>
        <v>0</v>
      </c>
      <c r="AK177" s="116">
        <f>(Escenarios!$E$10*U177+Escenarios!$E$9*AC177)/(Escenarios!$E$11)</f>
        <v>9.1322123555451953E-2</v>
      </c>
      <c r="AL177" s="118">
        <f t="shared" si="17"/>
        <v>162.70192249234367</v>
      </c>
      <c r="AM177" s="118">
        <f>MAX(0,(AL177-Constantes!$D$13)*(1-EXP(-Constantes!$D$23)))</f>
        <v>0.78712342457439233</v>
      </c>
      <c r="AN177" s="118">
        <f>AJ177+W177*Escenarios!$E$10/Escenarios!$E$11+AM177</f>
        <v>0.83445474899962269</v>
      </c>
      <c r="AO177" s="118">
        <f>0.0526*AJ177*Observaciones!$F176^1.218</f>
        <v>0</v>
      </c>
      <c r="AP177" s="118">
        <f>AO177*Constantes!$E$40</f>
        <v>0</v>
      </c>
      <c r="AQ177" s="118">
        <f t="shared" si="18"/>
        <v>0</v>
      </c>
      <c r="AR177" s="15"/>
      <c r="AS177" s="72">
        <v>171</v>
      </c>
      <c r="AT177" s="145">
        <f>ETo!$I176*((1-Constantes!$F$19)*ETo!$K176+ETo!$L176)</f>
        <v>1.0923287449283361</v>
      </c>
      <c r="AU177" s="118">
        <f>MIN(AT177*Constantes!$F$17,0.8*(AX176+Observaciones!$F176-AV177-AW177-Constantes!$D$14))</f>
        <v>0.67519060917277285</v>
      </c>
      <c r="AV177" s="118">
        <f>IF(Observaciones!$F176&gt;0.05*Constantes!$F$18,((Observaciones!$F176-0.05*Constantes!$F$18)^2)/(Observaciones!$F176+0.95*Constantes!$F$18),0)</f>
        <v>0</v>
      </c>
      <c r="AW177" s="118">
        <f>MAX(0,AX176+Observaciones!$F176-AV177-Constantes!$D$13)</f>
        <v>0</v>
      </c>
      <c r="AX177" s="118">
        <f>AX176+Observaciones!$F176-AV177-AU177-AW177-AY176</f>
        <v>30.210206181433495</v>
      </c>
      <c r="AY177" s="118">
        <f>MAX(0,(AX177-Constantes!$D$14)*(1-EXP(-Constantes!$D$22)))</f>
        <v>5.4521328767020469E-2</v>
      </c>
      <c r="AZ177" s="116">
        <f>AZ176+(Entradas!$F$23*AW177-BA176)/(800*Entradas!$D$46)</f>
        <v>0</v>
      </c>
      <c r="BA177" s="116">
        <f>8000*Entradas!$D$47*AZ177/Constantes!$F$34</f>
        <v>0</v>
      </c>
      <c r="BB177" s="116">
        <f>AV177*Escenarios!$F$10/Escenarios!$F$9</f>
        <v>0</v>
      </c>
      <c r="BC177" s="116">
        <f>BA177*Escenarios!$F$10/Escenarios!$F$9</f>
        <v>0</v>
      </c>
      <c r="BD177" s="116">
        <f>Observaciones!$I176</f>
        <v>0</v>
      </c>
      <c r="BE177" s="116">
        <f>MAX(0,Constantes!$F$29/((BJ176+BB177+BC177+BD177+Observaciones!$F176)^2)+Entradas!$F$17)</f>
        <v>0</v>
      </c>
      <c r="BF177" s="145">
        <f>IF(ETo!$D176&gt;0,ETo!$I176*((1-Entradas!$F$21)*ETo!$K176+ETo!$L176),0)</f>
        <v>1.0386338225796956</v>
      </c>
      <c r="BG177" s="116">
        <f>MIN(BF177*1,0.8*(BJ176+BB177+BC177+BD177+Observaciones!$F176-BE177-Constantes!$F$28))</f>
        <v>1.0386338225796956</v>
      </c>
      <c r="BH177" s="116">
        <f>Observaciones!$J176</f>
        <v>0</v>
      </c>
      <c r="BI177" s="116">
        <f>MAX(0,BJ176+BB177+BC177+BD177+Observaciones!$F176-BE177-BG177-BH177-Constantes!$F$26)</f>
        <v>0</v>
      </c>
      <c r="BJ177" s="116">
        <f>BJ176+BB177+BC177+BD177+Observaciones!$F176-BE177-BG177-BH177-BI177</f>
        <v>49.80736911136114</v>
      </c>
      <c r="BK177" s="116">
        <f>(Escenarios!$F$10*AU177+Escenarios!$F$9*BG177)/(Escenarios!$F$11)</f>
        <v>0.74787925185415749</v>
      </c>
      <c r="BL177" s="116">
        <f>(Escenarios!$F$9*BI177)/(Escenarios!$F$11)</f>
        <v>0</v>
      </c>
      <c r="BM177" s="116">
        <f>(Escenarios!$F$10*AW177+Escenarios!$F$9*BE177)/(Escenarios!$F$11)</f>
        <v>0</v>
      </c>
      <c r="BN177" s="118">
        <f t="shared" si="19"/>
        <v>159.16164090542338</v>
      </c>
      <c r="BO177" s="118">
        <f>MAX(0,(BN177-Constantes!$D$13)*(1-EXP(-Constantes!$D$23)))</f>
        <v>0.76266891335856268</v>
      </c>
      <c r="BP177" s="118">
        <f>BL177+AY177*Escenarios!$F$10/Escenarios!$F$11+BO177</f>
        <v>0.80628597637217903</v>
      </c>
      <c r="BQ177" s="118">
        <f>0.0526*BL177*Observaciones!$F176^1.218</f>
        <v>0</v>
      </c>
      <c r="BR177" s="118">
        <f>BQ177*Constantes!$F$40</f>
        <v>0</v>
      </c>
      <c r="BS177" s="118">
        <f t="shared" si="20"/>
        <v>0</v>
      </c>
      <c r="BT177" s="15"/>
      <c r="BU177" s="72">
        <v>171</v>
      </c>
      <c r="BV177" s="73">
        <f>0.0526*Observaciones!$F176^2.218</f>
        <v>0</v>
      </c>
      <c r="BW177" s="73">
        <f>IF(Observaciones!$F176&gt;0.05*$CA$7,((Observaciones!$F176-0.05*$CA$7)^2)/(Observaciones!$F176+0.95*$CA$7),0)</f>
        <v>0</v>
      </c>
      <c r="BX177" s="73">
        <f>0.0526*BW177*Observaciones!$F176^1.218</f>
        <v>0</v>
      </c>
      <c r="BY177" s="27"/>
      <c r="BZ177" s="27"/>
      <c r="CA177" s="101"/>
      <c r="CB177" s="36"/>
    </row>
    <row r="178" spans="2:80" s="2" customFormat="1" ht="14.5" x14ac:dyDescent="0.35">
      <c r="B178" s="35"/>
      <c r="C178" s="72">
        <v>172</v>
      </c>
      <c r="D178" s="145">
        <f>ETo!$I177*((1-Constantes!$D$19)*ETo!$K177+ETo!$L177)</f>
        <v>1.0941028253144194</v>
      </c>
      <c r="E178" s="73">
        <f>MIN(D178*Constantes!$D$17,0.8*(H177+Observaciones!$F177-F178-G178-Constantes!$D$14))</f>
        <v>0.68223068216727223</v>
      </c>
      <c r="F178" s="73">
        <f>IF(Observaciones!$F177&gt;0.05*Constantes!$D$18,((Observaciones!$F177-0.05*Constantes!$D$18)^2)/(Observaciones!$F177+0.95*Constantes!$D$18),0)</f>
        <v>0</v>
      </c>
      <c r="G178" s="73">
        <f>MAX(0,H177+Observaciones!$F177-F178-Constantes!$D$13)</f>
        <v>0</v>
      </c>
      <c r="H178" s="73">
        <f>H177+Observaciones!$F177-F178-E178-G178-I177</f>
        <v>29.366994907087104</v>
      </c>
      <c r="I178" s="73">
        <f>MAX(0,(H178-Constantes!$D$14)*(1-EXP(-Constantes!$D$22)))</f>
        <v>4.2912589978562538E-2</v>
      </c>
      <c r="J178" s="73">
        <f t="shared" si="14"/>
        <v>148.04914970794698</v>
      </c>
      <c r="K178" s="73">
        <f>MAX(0,(J178-Constantes!$D$13)*(1-EXP(-Constantes!$D$23)))</f>
        <v>0.68590932970609642</v>
      </c>
      <c r="L178" s="73">
        <f t="shared" si="15"/>
        <v>0.72882191968465893</v>
      </c>
      <c r="M178" s="73">
        <f>0.0526*F178*Observaciones!$F177^1.218</f>
        <v>0</v>
      </c>
      <c r="N178" s="73">
        <f>M178*Constantes!$D$40</f>
        <v>0</v>
      </c>
      <c r="O178" s="73">
        <f t="shared" si="16"/>
        <v>0</v>
      </c>
      <c r="P178" s="15"/>
      <c r="Q178" s="117">
        <v>172</v>
      </c>
      <c r="R178" s="145">
        <f>ETo!$I177*((1-Constantes!$E$19)*ETo!$K177+ETo!$L177)</f>
        <v>1.0955343882828541</v>
      </c>
      <c r="S178" s="118">
        <f>MIN(R178*Constantes!$E$17,0.8*(V177+Observaciones!$F177-T178-U178-Constantes!$D$14))</f>
        <v>0.68711986835503747</v>
      </c>
      <c r="T178" s="118">
        <f>IF(Observaciones!$F177&gt;0.05*Constantes!$E$18,((Observaciones!$F177-0.05*Constantes!$E$18)^2)/(Observaciones!$F177+0.95*Constantes!$E$18),0)</f>
        <v>0</v>
      </c>
      <c r="U178" s="118">
        <f>MAX(0,V177+Observaciones!$F177-T178-Constantes!$D$13)</f>
        <v>0</v>
      </c>
      <c r="V178" s="118">
        <f>V177+Observaciones!$F177-T178-S178-U178-W177</f>
        <v>29.330238318591306</v>
      </c>
      <c r="W178" s="118">
        <f>MAX(0,(V178-Constantes!$D$14)*(1-EXP(-Constantes!$D$22)))</f>
        <v>4.240655116292489E-2</v>
      </c>
      <c r="X178" s="116">
        <f>X177+(Entradas!$E$23*U178-Y177)/(800*Entradas!$D$46)</f>
        <v>0</v>
      </c>
      <c r="Y178" s="116">
        <f>8000*Entradas!$D$47*X178/Constantes!$E$34</f>
        <v>0</v>
      </c>
      <c r="Z178" s="116">
        <f>T178*Escenarios!$E$10/Escenarios!$E$9</f>
        <v>0</v>
      </c>
      <c r="AA178" s="116">
        <f>Y178*Escenarios!$E$10/Escenarios!$E$9</f>
        <v>0</v>
      </c>
      <c r="AB178" s="116">
        <f>Observaciones!$I177</f>
        <v>0</v>
      </c>
      <c r="AC178" s="116">
        <f>MAX(0,Constantes!$E$29/((AH177+Z178+AA178+AB178+Observaciones!$F177)^2)+Entradas!$E$17)</f>
        <v>0.79204883644690627</v>
      </c>
      <c r="AD178" s="145">
        <f>IF(ETo!$D177&gt;0,ETo!$I177*((1-Entradas!$E$21)*ETo!$K177+ETo!$L177),0)</f>
        <v>1.038271869545446</v>
      </c>
      <c r="AE178" s="116">
        <f>MIN(AD178*1,0.8*(AH177+Z178+AA178+AB178+Observaciones!$F177-AC178-Constantes!$E$28))</f>
        <v>1.038271869545446</v>
      </c>
      <c r="AF178" s="116">
        <f>Observaciones!$J177</f>
        <v>0</v>
      </c>
      <c r="AG178" s="116">
        <f>MAX(0,AH177+Z178+AA178+AB178+Observaciones!$F177-AC178-AE178-AF178-Constantes!$E$26)</f>
        <v>0</v>
      </c>
      <c r="AH178" s="116">
        <f>AH177+Z178+AA178+AB178+Observaciones!$F177-AC178-AE178-AF178-AG178</f>
        <v>66.359847514321572</v>
      </c>
      <c r="AI178" s="116">
        <f>(Escenarios!$E$10*S178+Escenarios!$E$9*AE178)/(Escenarios!$E$11)</f>
        <v>0.72223506847407837</v>
      </c>
      <c r="AJ178" s="116">
        <f>(Escenarios!$E$9*AG178)/(Escenarios!$E$11)</f>
        <v>0</v>
      </c>
      <c r="AK178" s="116">
        <f>(Escenarios!$E$10*U178+Escenarios!$E$9*AC178)/(Escenarios!$E$11)</f>
        <v>7.9204883644690624E-2</v>
      </c>
      <c r="AL178" s="118">
        <f t="shared" si="17"/>
        <v>161.99400395141396</v>
      </c>
      <c r="AM178" s="118">
        <f>MAX(0,(AL178-Constantes!$D$13)*(1-EXP(-Constantes!$D$23)))</f>
        <v>0.78223347402271348</v>
      </c>
      <c r="AN178" s="118">
        <f>AJ178+W178*Escenarios!$E$10/Escenarios!$E$11+AM178</f>
        <v>0.82039937006934593</v>
      </c>
      <c r="AO178" s="118">
        <f>0.0526*AJ178*Observaciones!$F177^1.218</f>
        <v>0</v>
      </c>
      <c r="AP178" s="118">
        <f>AO178*Constantes!$E$40</f>
        <v>0</v>
      </c>
      <c r="AQ178" s="118">
        <f t="shared" si="18"/>
        <v>0</v>
      </c>
      <c r="AR178" s="15"/>
      <c r="AS178" s="72">
        <v>172</v>
      </c>
      <c r="AT178" s="145">
        <f>ETo!$I177*((1-Constantes!$F$19)*ETo!$K177+ETo!$L177)</f>
        <v>1.0919554808617664</v>
      </c>
      <c r="AU178" s="118">
        <f>MIN(AT178*Constantes!$F$17,0.8*(AX177+Observaciones!$F177-AV178-AW178-Constantes!$D$14))</f>
        <v>0.67495988706309695</v>
      </c>
      <c r="AV178" s="118">
        <f>IF(Observaciones!$F177&gt;0.05*Constantes!$F$18,((Observaciones!$F177-0.05*Constantes!$F$18)^2)/(Observaciones!$F177+0.95*Constantes!$F$18),0)</f>
        <v>0</v>
      </c>
      <c r="AW178" s="118">
        <f>MAX(0,AX177+Observaciones!$F177-AV178-Constantes!$D$13)</f>
        <v>0</v>
      </c>
      <c r="AX178" s="118">
        <f>AX177+Observaciones!$F177-AV178-AU178-AW178-AY177</f>
        <v>29.480724965603379</v>
      </c>
      <c r="AY178" s="118">
        <f>MAX(0,(AX178-Constantes!$D$14)*(1-EXP(-Constantes!$D$22)))</f>
        <v>4.4478345302143646E-2</v>
      </c>
      <c r="AZ178" s="116">
        <f>AZ177+(Entradas!$F$23*AW178-BA177)/(800*Entradas!$D$46)</f>
        <v>0</v>
      </c>
      <c r="BA178" s="116">
        <f>8000*Entradas!$D$47*AZ178/Constantes!$F$34</f>
        <v>0</v>
      </c>
      <c r="BB178" s="116">
        <f>AV178*Escenarios!$F$10/Escenarios!$F$9</f>
        <v>0</v>
      </c>
      <c r="BC178" s="116">
        <f>BA178*Escenarios!$F$10/Escenarios!$F$9</f>
        <v>0</v>
      </c>
      <c r="BD178" s="116">
        <f>Observaciones!$I177</f>
        <v>0</v>
      </c>
      <c r="BE178" s="116">
        <f>MAX(0,Constantes!$F$29/((BJ177+BB178+BC178+BD178+Observaciones!$F177)^2)+Entradas!$F$17)</f>
        <v>0</v>
      </c>
      <c r="BF178" s="145">
        <f>IF(ETo!$D177&gt;0,ETo!$I177*((1-Entradas!$F$21)*ETo!$K177+ETo!$L177),0)</f>
        <v>1.038271869545446</v>
      </c>
      <c r="BG178" s="116">
        <f>MIN(BF178*1,0.8*(BJ177+BB178+BC178+BD178+Observaciones!$F177-BE178-Constantes!$F$28))</f>
        <v>1.038271869545446</v>
      </c>
      <c r="BH178" s="116">
        <f>Observaciones!$J177</f>
        <v>0</v>
      </c>
      <c r="BI178" s="116">
        <f>MAX(0,BJ177+BB178+BC178+BD178+Observaciones!$F177-BE178-BG178-BH178-Constantes!$F$26)</f>
        <v>0</v>
      </c>
      <c r="BJ178" s="116">
        <f>BJ177+BB178+BC178+BD178+Observaciones!$F177-BE178-BG178-BH178-BI178</f>
        <v>48.769097241815693</v>
      </c>
      <c r="BK178" s="116">
        <f>(Escenarios!$F$10*AU178+Escenarios!$F$9*BG178)/(Escenarios!$F$11)</f>
        <v>0.74762228355956684</v>
      </c>
      <c r="BL178" s="116">
        <f>(Escenarios!$F$9*BI178)/(Escenarios!$F$11)</f>
        <v>0</v>
      </c>
      <c r="BM178" s="116">
        <f>(Escenarios!$F$10*AW178+Escenarios!$F$9*BE178)/(Escenarios!$F$11)</f>
        <v>0</v>
      </c>
      <c r="BN178" s="118">
        <f t="shared" si="19"/>
        <v>158.39897199206482</v>
      </c>
      <c r="BO178" s="118">
        <f>MAX(0,(BN178-Constantes!$D$13)*(1-EXP(-Constantes!$D$23)))</f>
        <v>0.75740077435950759</v>
      </c>
      <c r="BP178" s="118">
        <f>BL178+AY178*Escenarios!$F$10/Escenarios!$F$11+BO178</f>
        <v>0.79298345060122255</v>
      </c>
      <c r="BQ178" s="118">
        <f>0.0526*BL178*Observaciones!$F177^1.218</f>
        <v>0</v>
      </c>
      <c r="BR178" s="118">
        <f>BQ178*Constantes!$F$40</f>
        <v>0</v>
      </c>
      <c r="BS178" s="118">
        <f t="shared" si="20"/>
        <v>0</v>
      </c>
      <c r="BT178" s="15"/>
      <c r="BU178" s="72">
        <v>172</v>
      </c>
      <c r="BV178" s="73">
        <f>0.0526*Observaciones!$F177^2.218</f>
        <v>0</v>
      </c>
      <c r="BW178" s="73">
        <f>IF(Observaciones!$F177&gt;0.05*$CA$7,((Observaciones!$F177-0.05*$CA$7)^2)/(Observaciones!$F177+0.95*$CA$7),0)</f>
        <v>0</v>
      </c>
      <c r="BX178" s="73">
        <f>0.0526*BW178*Observaciones!$F177^1.218</f>
        <v>0</v>
      </c>
      <c r="BY178" s="27"/>
      <c r="BZ178" s="27"/>
      <c r="CA178" s="101"/>
      <c r="CB178" s="36"/>
    </row>
    <row r="179" spans="2:80" s="2" customFormat="1" ht="14.5" x14ac:dyDescent="0.35">
      <c r="B179" s="35"/>
      <c r="C179" s="72">
        <v>173</v>
      </c>
      <c r="D179" s="145">
        <f>ETo!$I178*((1-Constantes!$D$19)*ETo!$K178+ETo!$L178)</f>
        <v>1.090853512776139</v>
      </c>
      <c r="E179" s="73">
        <f>MIN(D179*Constantes!$D$17,0.8*(H178+Observaciones!$F178-F179-G179-Constantes!$D$14))</f>
        <v>0.68020456482411606</v>
      </c>
      <c r="F179" s="73">
        <f>IF(Observaciones!$F178&gt;0.05*Constantes!$D$18,((Observaciones!$F178-0.05*Constantes!$D$18)^2)/(Observaciones!$F178+0.95*Constantes!$D$18),0)</f>
        <v>0</v>
      </c>
      <c r="G179" s="73">
        <f>MAX(0,H178+Observaciones!$F178-F179-Constantes!$D$13)</f>
        <v>0</v>
      </c>
      <c r="H179" s="73">
        <f>H178+Observaciones!$F178-F179-E179-G179-I178</f>
        <v>28.643877752284425</v>
      </c>
      <c r="I179" s="73">
        <f>MAX(0,(H179-Constantes!$D$14)*(1-EXP(-Constantes!$D$22)))</f>
        <v>3.2957222422472732E-2</v>
      </c>
      <c r="J179" s="73">
        <f t="shared" si="14"/>
        <v>147.36324037824087</v>
      </c>
      <c r="K179" s="73">
        <f>MAX(0,(J179-Constantes!$D$13)*(1-EXP(-Constantes!$D$23)))</f>
        <v>0.68117140788137176</v>
      </c>
      <c r="L179" s="73">
        <f t="shared" si="15"/>
        <v>0.71412863030384455</v>
      </c>
      <c r="M179" s="73">
        <f>0.0526*F179*Observaciones!$F178^1.218</f>
        <v>0</v>
      </c>
      <c r="N179" s="73">
        <f>M179*Constantes!$D$40</f>
        <v>0</v>
      </c>
      <c r="O179" s="73">
        <f t="shared" si="16"/>
        <v>0</v>
      </c>
      <c r="P179" s="15"/>
      <c r="Q179" s="117">
        <v>173</v>
      </c>
      <c r="R179" s="145">
        <f>ETo!$I178*((1-Constantes!$E$19)*ETo!$K178+ETo!$L178)</f>
        <v>1.0922804305344831</v>
      </c>
      <c r="S179" s="118">
        <f>MIN(R179*Constantes!$E$17,0.8*(V178+Observaciones!$F178-T179-U179-Constantes!$D$14))</f>
        <v>0.68507898397604683</v>
      </c>
      <c r="T179" s="118">
        <f>IF(Observaciones!$F178&gt;0.05*Constantes!$E$18,((Observaciones!$F178-0.05*Constantes!$E$18)^2)/(Observaciones!$F178+0.95*Constantes!$E$18),0)</f>
        <v>0</v>
      </c>
      <c r="U179" s="118">
        <f>MAX(0,V178+Observaciones!$F178-T179-Constantes!$D$13)</f>
        <v>0</v>
      </c>
      <c r="V179" s="118">
        <f>V178+Observaciones!$F178-T179-S179-U179-W178</f>
        <v>28.602752783452331</v>
      </c>
      <c r="W179" s="118">
        <f>MAX(0,(V179-Constantes!$D$14)*(1-EXP(-Constantes!$D$22)))</f>
        <v>3.2391042823859906E-2</v>
      </c>
      <c r="X179" s="116">
        <f>X178+(Entradas!$E$23*U179-Y178)/(800*Entradas!$D$46)</f>
        <v>0</v>
      </c>
      <c r="Y179" s="116">
        <f>8000*Entradas!$D$47*X179/Constantes!$E$34</f>
        <v>0</v>
      </c>
      <c r="Z179" s="116">
        <f>T179*Escenarios!$E$10/Escenarios!$E$9</f>
        <v>0</v>
      </c>
      <c r="AA179" s="116">
        <f>Y179*Escenarios!$E$10/Escenarios!$E$9</f>
        <v>0</v>
      </c>
      <c r="AB179" s="116">
        <f>Observaciones!$I178</f>
        <v>0</v>
      </c>
      <c r="AC179" s="116">
        <f>MAX(0,Constantes!$E$29/((AH178+Z179+AA179+AB179+Observaciones!$F178)^2)+Entradas!$E$17)</f>
        <v>0.66857081835606191</v>
      </c>
      <c r="AD179" s="145">
        <f>IF(ETo!$D178&gt;0,ETo!$I178*((1-Entradas!$E$21)*ETo!$K178+ETo!$L178),0)</f>
        <v>1.0352037202007278</v>
      </c>
      <c r="AE179" s="116">
        <f>MIN(AD179*1,0.8*(AH178+Z179+AA179+AB179+Observaciones!$F178-AC179-Constantes!$E$28))</f>
        <v>1.0352037202007278</v>
      </c>
      <c r="AF179" s="116">
        <f>Observaciones!$J178</f>
        <v>0</v>
      </c>
      <c r="AG179" s="116">
        <f>MAX(0,AH178+Z179+AA179+AB179+Observaciones!$F178-AC179-AE179-AF179-Constantes!$E$26)</f>
        <v>0</v>
      </c>
      <c r="AH179" s="116">
        <f>AH178+Z179+AA179+AB179+Observaciones!$F178-AC179-AE179-AF179-AG179</f>
        <v>64.656072975764786</v>
      </c>
      <c r="AI179" s="116">
        <f>(Escenarios!$E$10*S179+Escenarios!$E$9*AE179)/(Escenarios!$E$11)</f>
        <v>0.72009145759851489</v>
      </c>
      <c r="AJ179" s="116">
        <f>(Escenarios!$E$9*AG179)/(Escenarios!$E$11)</f>
        <v>0</v>
      </c>
      <c r="AK179" s="116">
        <f>(Escenarios!$E$10*U179+Escenarios!$E$9*AC179)/(Escenarios!$E$11)</f>
        <v>6.6857081835606194E-2</v>
      </c>
      <c r="AL179" s="118">
        <f t="shared" si="17"/>
        <v>161.27862755922683</v>
      </c>
      <c r="AM179" s="118">
        <f>MAX(0,(AL179-Constantes!$D$13)*(1-EXP(-Constantes!$D$23)))</f>
        <v>0.77729200832944412</v>
      </c>
      <c r="AN179" s="118">
        <f>AJ179+W179*Escenarios!$E$10/Escenarios!$E$11+AM179</f>
        <v>0.80644394687091803</v>
      </c>
      <c r="AO179" s="118">
        <f>0.0526*AJ179*Observaciones!$F178^1.218</f>
        <v>0</v>
      </c>
      <c r="AP179" s="118">
        <f>AO179*Constantes!$E$40</f>
        <v>0</v>
      </c>
      <c r="AQ179" s="118">
        <f t="shared" si="18"/>
        <v>0</v>
      </c>
      <c r="AR179" s="15"/>
      <c r="AS179" s="72">
        <v>173</v>
      </c>
      <c r="AT179" s="145">
        <f>ETo!$I178*((1-Constantes!$F$19)*ETo!$K178+ETo!$L178)</f>
        <v>1.0887131361386233</v>
      </c>
      <c r="AU179" s="118">
        <f>MIN(AT179*Constantes!$F$17,0.8*(AX178+Observaciones!$F178-AV179-AW179-Constantes!$D$14))</f>
        <v>0.67295572785834146</v>
      </c>
      <c r="AV179" s="118">
        <f>IF(Observaciones!$F178&gt;0.05*Constantes!$F$18,((Observaciones!$F178-0.05*Constantes!$F$18)^2)/(Observaciones!$F178+0.95*Constantes!$F$18),0)</f>
        <v>0</v>
      </c>
      <c r="AW179" s="118">
        <f>MAX(0,AX178+Observaciones!$F178-AV179-Constantes!$D$13)</f>
        <v>0</v>
      </c>
      <c r="AX179" s="118">
        <f>AX178+Observaciones!$F178-AV179-AU179-AW179-AY178</f>
        <v>28.763290892442896</v>
      </c>
      <c r="AY179" s="118">
        <f>MAX(0,(AX179-Constantes!$D$14)*(1-EXP(-Constantes!$D$22)))</f>
        <v>3.460121841041032E-2</v>
      </c>
      <c r="AZ179" s="116">
        <f>AZ178+(Entradas!$F$23*AW179-BA178)/(800*Entradas!$D$46)</f>
        <v>0</v>
      </c>
      <c r="BA179" s="116">
        <f>8000*Entradas!$D$47*AZ179/Constantes!$F$34</f>
        <v>0</v>
      </c>
      <c r="BB179" s="116">
        <f>AV179*Escenarios!$F$10/Escenarios!$F$9</f>
        <v>0</v>
      </c>
      <c r="BC179" s="116">
        <f>BA179*Escenarios!$F$10/Escenarios!$F$9</f>
        <v>0</v>
      </c>
      <c r="BD179" s="116">
        <f>Observaciones!$I178</f>
        <v>0</v>
      </c>
      <c r="BE179" s="116">
        <f>MAX(0,Constantes!$F$29/((BJ178+BB179+BC179+BD179+Observaciones!$F178)^2)+Entradas!$F$17)</f>
        <v>0</v>
      </c>
      <c r="BF179" s="145">
        <f>IF(ETo!$D178&gt;0,ETo!$I178*((1-Entradas!$F$21)*ETo!$K178+ETo!$L178),0)</f>
        <v>1.0352037202007278</v>
      </c>
      <c r="BG179" s="116">
        <f>MIN(BF179*1,0.8*(BJ178+BB179+BC179+BD179+Observaciones!$F178-BE179-Constantes!$F$28))</f>
        <v>1.0352037202007278</v>
      </c>
      <c r="BH179" s="116">
        <f>Observaciones!$J178</f>
        <v>0</v>
      </c>
      <c r="BI179" s="116">
        <f>MAX(0,BJ178+BB179+BC179+BD179+Observaciones!$F178-BE179-BG179-BH179-Constantes!$F$26)</f>
        <v>0</v>
      </c>
      <c r="BJ179" s="116">
        <f>BJ178+BB179+BC179+BD179+Observaciones!$F178-BE179-BG179-BH179-BI179</f>
        <v>47.733893521614966</v>
      </c>
      <c r="BK179" s="116">
        <f>(Escenarios!$F$10*AU179+Escenarios!$F$9*BG179)/(Escenarios!$F$11)</f>
        <v>0.74540532632681877</v>
      </c>
      <c r="BL179" s="116">
        <f>(Escenarios!$F$9*BI179)/(Escenarios!$F$11)</f>
        <v>0</v>
      </c>
      <c r="BM179" s="116">
        <f>(Escenarios!$F$10*AW179+Escenarios!$F$9*BE179)/(Escenarios!$F$11)</f>
        <v>0</v>
      </c>
      <c r="BN179" s="118">
        <f t="shared" si="19"/>
        <v>157.64157121770532</v>
      </c>
      <c r="BO179" s="118">
        <f>MAX(0,(BN179-Constantes!$D$13)*(1-EXP(-Constantes!$D$23)))</f>
        <v>0.75216902505462679</v>
      </c>
      <c r="BP179" s="118">
        <f>BL179+AY179*Escenarios!$F$10/Escenarios!$F$11+BO179</f>
        <v>0.77984999978295499</v>
      </c>
      <c r="BQ179" s="118">
        <f>0.0526*BL179*Observaciones!$F178^1.218</f>
        <v>0</v>
      </c>
      <c r="BR179" s="118">
        <f>BQ179*Constantes!$F$40</f>
        <v>0</v>
      </c>
      <c r="BS179" s="118">
        <f t="shared" si="20"/>
        <v>0</v>
      </c>
      <c r="BT179" s="15"/>
      <c r="BU179" s="72">
        <v>173</v>
      </c>
      <c r="BV179" s="73">
        <f>0.0526*Observaciones!$F178^2.218</f>
        <v>0</v>
      </c>
      <c r="BW179" s="73">
        <f>IF(Observaciones!$F178&gt;0.05*$CA$7,((Observaciones!$F178-0.05*$CA$7)^2)/(Observaciones!$F178+0.95*$CA$7),0)</f>
        <v>0</v>
      </c>
      <c r="BX179" s="73">
        <f>0.0526*BW179*Observaciones!$F178^1.218</f>
        <v>0</v>
      </c>
      <c r="BY179" s="27"/>
      <c r="BZ179" s="27"/>
      <c r="CA179" s="101"/>
      <c r="CB179" s="36"/>
    </row>
    <row r="180" spans="2:80" s="2" customFormat="1" ht="14.5" x14ac:dyDescent="0.35">
      <c r="B180" s="35"/>
      <c r="C180" s="72">
        <v>174</v>
      </c>
      <c r="D180" s="145">
        <f>ETo!$I179*((1-Constantes!$D$19)*ETo!$K179+ETo!$L179)</f>
        <v>1.0632013889644436</v>
      </c>
      <c r="E180" s="73">
        <f>MIN(D180*Constantes!$D$17,0.8*(H179+Observaciones!$F179-F180-G180-Constantes!$D$14))</f>
        <v>0.66296201060074544</v>
      </c>
      <c r="F180" s="73">
        <f>IF(Observaciones!$F179&gt;0.05*Constantes!$D$18,((Observaciones!$F179-0.05*Constantes!$D$18)^2)/(Observaciones!$F179+0.95*Constantes!$D$18),0)</f>
        <v>0</v>
      </c>
      <c r="G180" s="73">
        <f>MAX(0,H179+Observaciones!$F179-F180-Constantes!$D$13)</f>
        <v>0</v>
      </c>
      <c r="H180" s="73">
        <f>H179+Observaciones!$F179-F180-E180-G180-I179</f>
        <v>27.94795851926121</v>
      </c>
      <c r="I180" s="73">
        <f>MAX(0,(H180-Constantes!$D$14)*(1-EXP(-Constantes!$D$22)))</f>
        <v>2.3376296692687318E-2</v>
      </c>
      <c r="J180" s="73">
        <f t="shared" si="14"/>
        <v>146.6820689703595</v>
      </c>
      <c r="K180" s="73">
        <f>MAX(0,(J180-Constantes!$D$13)*(1-EXP(-Constantes!$D$23)))</f>
        <v>0.6764662132732705</v>
      </c>
      <c r="L180" s="73">
        <f t="shared" si="15"/>
        <v>0.69984250996595787</v>
      </c>
      <c r="M180" s="73">
        <f>0.0526*F180*Observaciones!$F179^1.218</f>
        <v>0</v>
      </c>
      <c r="N180" s="73">
        <f>M180*Constantes!$D$40</f>
        <v>0</v>
      </c>
      <c r="O180" s="73">
        <f t="shared" si="16"/>
        <v>0</v>
      </c>
      <c r="P180" s="15"/>
      <c r="Q180" s="117">
        <v>174</v>
      </c>
      <c r="R180" s="145">
        <f>ETo!$I179*((1-Constantes!$E$19)*ETo!$K179+ETo!$L179)</f>
        <v>1.0645875558460594</v>
      </c>
      <c r="S180" s="118">
        <f>MIN(R180*Constantes!$E$17,0.8*(V179+Observaciones!$F179-T180-U180-Constantes!$D$14))</f>
        <v>0.66770999527628794</v>
      </c>
      <c r="T180" s="118">
        <f>IF(Observaciones!$F179&gt;0.05*Constantes!$E$18,((Observaciones!$F179-0.05*Constantes!$E$18)^2)/(Observaciones!$F179+0.95*Constantes!$E$18),0)</f>
        <v>0</v>
      </c>
      <c r="U180" s="118">
        <f>MAX(0,V179+Observaciones!$F179-T180-Constantes!$D$13)</f>
        <v>0</v>
      </c>
      <c r="V180" s="118">
        <f>V179+Observaciones!$F179-T180-S180-U180-W179</f>
        <v>27.902651745352184</v>
      </c>
      <c r="W180" s="118">
        <f>MAX(0,(V180-Constantes!$D$14)*(1-EXP(-Constantes!$D$22)))</f>
        <v>2.2752544947829197E-2</v>
      </c>
      <c r="X180" s="116">
        <f>X179+(Entradas!$E$23*U180-Y179)/(800*Entradas!$D$46)</f>
        <v>0</v>
      </c>
      <c r="Y180" s="116">
        <f>8000*Entradas!$D$47*X180/Constantes!$E$34</f>
        <v>0</v>
      </c>
      <c r="Z180" s="116">
        <f>T180*Escenarios!$E$10/Escenarios!$E$9</f>
        <v>0</v>
      </c>
      <c r="AA180" s="116">
        <f>Y180*Escenarios!$E$10/Escenarios!$E$9</f>
        <v>0</v>
      </c>
      <c r="AB180" s="116">
        <f>Observaciones!$I179</f>
        <v>0</v>
      </c>
      <c r="AC180" s="116">
        <f>MAX(0,Constantes!$E$29/((AH179+Z180+AA180+AB180+Observaciones!$F179)^2)+Entradas!$E$17)</f>
        <v>0.54407929600175287</v>
      </c>
      <c r="AD180" s="145">
        <f>IF(ETo!$D179&gt;0,ETo!$I179*((1-Entradas!$E$21)*ETo!$K179+ETo!$L179),0)</f>
        <v>1.0091408805814313</v>
      </c>
      <c r="AE180" s="116">
        <f>MIN(AD180*1,0.8*(AH179+Z180+AA180+AB180+Observaciones!$F179-AC180-Constantes!$E$28))</f>
        <v>1.0091408805814313</v>
      </c>
      <c r="AF180" s="116">
        <f>Observaciones!$J179</f>
        <v>0</v>
      </c>
      <c r="AG180" s="116">
        <f>MAX(0,AH179+Z180+AA180+AB180+Observaciones!$F179-AC180-AE180-AF180-Constantes!$E$26)</f>
        <v>0</v>
      </c>
      <c r="AH180" s="116">
        <f>AH179+Z180+AA180+AB180+Observaciones!$F179-AC180-AE180-AF180-AG180</f>
        <v>63.102852799181598</v>
      </c>
      <c r="AI180" s="116">
        <f>(Escenarios!$E$10*S180+Escenarios!$E$9*AE180)/(Escenarios!$E$11)</f>
        <v>0.70185308380680222</v>
      </c>
      <c r="AJ180" s="116">
        <f>(Escenarios!$E$9*AG180)/(Escenarios!$E$11)</f>
        <v>0</v>
      </c>
      <c r="AK180" s="116">
        <f>(Escenarios!$E$10*U180+Escenarios!$E$9*AC180)/(Escenarios!$E$11)</f>
        <v>5.4407929600175285E-2</v>
      </c>
      <c r="AL180" s="118">
        <f t="shared" si="17"/>
        <v>160.55574348049757</v>
      </c>
      <c r="AM180" s="118">
        <f>MAX(0,(AL180-Constantes!$D$13)*(1-EXP(-Constantes!$D$23)))</f>
        <v>0.77229868325712758</v>
      </c>
      <c r="AN180" s="118">
        <f>AJ180+W180*Escenarios!$E$10/Escenarios!$E$11+AM180</f>
        <v>0.79277597371017383</v>
      </c>
      <c r="AO180" s="118">
        <f>0.0526*AJ180*Observaciones!$F179^1.218</f>
        <v>0</v>
      </c>
      <c r="AP180" s="118">
        <f>AO180*Constantes!$E$40</f>
        <v>0</v>
      </c>
      <c r="AQ180" s="118">
        <f t="shared" si="18"/>
        <v>0</v>
      </c>
      <c r="AR180" s="15"/>
      <c r="AS180" s="72">
        <v>174</v>
      </c>
      <c r="AT180" s="145">
        <f>ETo!$I179*((1-Constantes!$F$19)*ETo!$K179+ETo!$L179)</f>
        <v>1.06112213864202</v>
      </c>
      <c r="AU180" s="118">
        <f>MIN(AT180*Constantes!$F$17,0.8*(AX179+Observaciones!$F179-AV180-AW180-Constantes!$D$14))</f>
        <v>0.65590117125721659</v>
      </c>
      <c r="AV180" s="118">
        <f>IF(Observaciones!$F179&gt;0.05*Constantes!$F$18,((Observaciones!$F179-0.05*Constantes!$F$18)^2)/(Observaciones!$F179+0.95*Constantes!$F$18),0)</f>
        <v>0</v>
      </c>
      <c r="AW180" s="118">
        <f>MAX(0,AX179+Observaciones!$F179-AV180-Constantes!$D$13)</f>
        <v>0</v>
      </c>
      <c r="AX180" s="118">
        <f>AX179+Observaciones!$F179-AV180-AU180-AW180-AY179</f>
        <v>28.072788502775268</v>
      </c>
      <c r="AY180" s="118">
        <f>MAX(0,(AX180-Constantes!$D$14)*(1-EXP(-Constantes!$D$22)))</f>
        <v>2.5094867963814452E-2</v>
      </c>
      <c r="AZ180" s="116">
        <f>AZ179+(Entradas!$F$23*AW180-BA179)/(800*Entradas!$D$46)</f>
        <v>0</v>
      </c>
      <c r="BA180" s="116">
        <f>8000*Entradas!$D$47*AZ180/Constantes!$F$34</f>
        <v>0</v>
      </c>
      <c r="BB180" s="116">
        <f>AV180*Escenarios!$F$10/Escenarios!$F$9</f>
        <v>0</v>
      </c>
      <c r="BC180" s="116">
        <f>BA180*Escenarios!$F$10/Escenarios!$F$9</f>
        <v>0</v>
      </c>
      <c r="BD180" s="116">
        <f>Observaciones!$I179</f>
        <v>0</v>
      </c>
      <c r="BE180" s="116">
        <f>MAX(0,Constantes!$F$29/((BJ179+BB180+BC180+BD180+Observaciones!$F179)^2)+Entradas!$F$17)</f>
        <v>0</v>
      </c>
      <c r="BF180" s="145">
        <f>IF(ETo!$D179&gt;0,ETo!$I179*((1-Entradas!$F$21)*ETo!$K179+ETo!$L179),0)</f>
        <v>1.0091408805814313</v>
      </c>
      <c r="BG180" s="116">
        <f>MIN(BF180*1,0.8*(BJ179+BB180+BC180+BD180+Observaciones!$F179-BE180-Constantes!$F$28))</f>
        <v>1.0091408805814313</v>
      </c>
      <c r="BH180" s="116">
        <f>Observaciones!$J179</f>
        <v>0</v>
      </c>
      <c r="BI180" s="116">
        <f>MAX(0,BJ179+BB180+BC180+BD180+Observaciones!$F179-BE180-BG180-BH180-Constantes!$F$26)</f>
        <v>0</v>
      </c>
      <c r="BJ180" s="116">
        <f>BJ179+BB180+BC180+BD180+Observaciones!$F179-BE180-BG180-BH180-BI180</f>
        <v>46.724752641033533</v>
      </c>
      <c r="BK180" s="116">
        <f>(Escenarios!$F$10*AU180+Escenarios!$F$9*BG180)/(Escenarios!$F$11)</f>
        <v>0.7265491131220595</v>
      </c>
      <c r="BL180" s="116">
        <f>(Escenarios!$F$9*BI180)/(Escenarios!$F$11)</f>
        <v>0</v>
      </c>
      <c r="BM180" s="116">
        <f>(Escenarios!$F$10*AW180+Escenarios!$F$9*BE180)/(Escenarios!$F$11)</f>
        <v>0</v>
      </c>
      <c r="BN180" s="118">
        <f t="shared" si="19"/>
        <v>156.88940219265069</v>
      </c>
      <c r="BO180" s="118">
        <f>MAX(0,(BN180-Constantes!$D$13)*(1-EXP(-Constantes!$D$23)))</f>
        <v>0.74697341408194173</v>
      </c>
      <c r="BP180" s="118">
        <f>BL180+AY180*Escenarios!$F$10/Escenarios!$F$11+BO180</f>
        <v>0.76704930845299324</v>
      </c>
      <c r="BQ180" s="118">
        <f>0.0526*BL180*Observaciones!$F179^1.218</f>
        <v>0</v>
      </c>
      <c r="BR180" s="118">
        <f>BQ180*Constantes!$F$40</f>
        <v>0</v>
      </c>
      <c r="BS180" s="118">
        <f t="shared" si="20"/>
        <v>0</v>
      </c>
      <c r="BT180" s="15"/>
      <c r="BU180" s="72">
        <v>174</v>
      </c>
      <c r="BV180" s="73">
        <f>0.0526*Observaciones!$F179^2.218</f>
        <v>0</v>
      </c>
      <c r="BW180" s="73">
        <f>IF(Observaciones!$F179&gt;0.05*$CA$7,((Observaciones!$F179-0.05*$CA$7)^2)/(Observaciones!$F179+0.95*$CA$7),0)</f>
        <v>0</v>
      </c>
      <c r="BX180" s="73">
        <f>0.0526*BW180*Observaciones!$F179^1.218</f>
        <v>0</v>
      </c>
      <c r="BY180" s="27"/>
      <c r="BZ180" s="27"/>
      <c r="CA180" s="101"/>
      <c r="CB180" s="36"/>
    </row>
    <row r="181" spans="2:80" s="2" customFormat="1" ht="14.5" x14ac:dyDescent="0.35">
      <c r="B181" s="35"/>
      <c r="C181" s="72">
        <v>175</v>
      </c>
      <c r="D181" s="145">
        <f>ETo!$I180*((1-Constantes!$D$19)*ETo!$K180+ETo!$L180)</f>
        <v>1.0880849926822305</v>
      </c>
      <c r="E181" s="73">
        <f>MIN(D181*Constantes!$D$17,0.8*(H180+Observaciones!$F180-F181-G181-Constantes!$D$14))</f>
        <v>0.67847824686883773</v>
      </c>
      <c r="F181" s="73">
        <f>IF(Observaciones!$F180&gt;0.05*Constantes!$D$18,((Observaciones!$F180-0.05*Constantes!$D$18)^2)/(Observaciones!$F180+0.95*Constantes!$D$18),0)</f>
        <v>0</v>
      </c>
      <c r="G181" s="73">
        <f>MAX(0,H180+Observaciones!$F180-F181-Constantes!$D$13)</f>
        <v>0</v>
      </c>
      <c r="H181" s="73">
        <f>H180+Observaciones!$F180-F181-E181-G181-I180</f>
        <v>27.246103975699683</v>
      </c>
      <c r="I181" s="73">
        <f>MAX(0,(H181-Constantes!$D$14)*(1-EXP(-Constantes!$D$22)))</f>
        <v>1.3713657788797275E-2</v>
      </c>
      <c r="J181" s="73">
        <f t="shared" si="14"/>
        <v>146.00560275708622</v>
      </c>
      <c r="K181" s="73">
        <f>MAX(0,(J181-Constantes!$D$13)*(1-EXP(-Constantes!$D$23)))</f>
        <v>0.67179351981839441</v>
      </c>
      <c r="L181" s="73">
        <f t="shared" si="15"/>
        <v>0.68550717760719171</v>
      </c>
      <c r="M181" s="73">
        <f>0.0526*F181*Observaciones!$F180^1.218</f>
        <v>0</v>
      </c>
      <c r="N181" s="73">
        <f>M181*Constantes!$D$40</f>
        <v>0</v>
      </c>
      <c r="O181" s="73">
        <f t="shared" si="16"/>
        <v>0</v>
      </c>
      <c r="P181" s="15"/>
      <c r="Q181" s="117">
        <v>175</v>
      </c>
      <c r="R181" s="145">
        <f>ETo!$I180*((1-Constantes!$E$19)*ETo!$K180+ETo!$L180)</f>
        <v>1.0895076479619612</v>
      </c>
      <c r="S181" s="118">
        <f>MIN(R181*Constantes!$E$17,0.8*(V180+Observaciones!$F180-T181-U181-Constantes!$D$14))</f>
        <v>0.6833398929748099</v>
      </c>
      <c r="T181" s="118">
        <f>IF(Observaciones!$F180&gt;0.05*Constantes!$E$18,((Observaciones!$F180-0.05*Constantes!$E$18)^2)/(Observaciones!$F180+0.95*Constantes!$E$18),0)</f>
        <v>0</v>
      </c>
      <c r="U181" s="118">
        <f>MAX(0,V180+Observaciones!$F180-T181-Constantes!$D$13)</f>
        <v>0</v>
      </c>
      <c r="V181" s="118">
        <f>V180+Observaciones!$F180-T181-S181-U181-W180</f>
        <v>27.196559307429546</v>
      </c>
      <c r="W181" s="118">
        <f>MAX(0,(V181-Constantes!$D$14)*(1-EXP(-Constantes!$D$22)))</f>
        <v>1.3031561699943808E-2</v>
      </c>
      <c r="X181" s="116">
        <f>X180+(Entradas!$E$23*U181-Y180)/(800*Entradas!$D$46)</f>
        <v>0</v>
      </c>
      <c r="Y181" s="116">
        <f>8000*Entradas!$D$47*X181/Constantes!$E$34</f>
        <v>0</v>
      </c>
      <c r="Z181" s="116">
        <f>T181*Escenarios!$E$10/Escenarios!$E$9</f>
        <v>0</v>
      </c>
      <c r="AA181" s="116">
        <f>Y181*Escenarios!$E$10/Escenarios!$E$9</f>
        <v>0</v>
      </c>
      <c r="AB181" s="116">
        <f>Observaciones!$I180</f>
        <v>0</v>
      </c>
      <c r="AC181" s="116">
        <f>MAX(0,Constantes!$E$29/((AH180+Z181+AA181+AB181+Observaciones!$F180)^2)+Entradas!$E$17)</f>
        <v>0.42169079147921362</v>
      </c>
      <c r="AD181" s="145">
        <f>IF(ETo!$D180&gt;0,ETo!$I180*((1-Entradas!$E$21)*ETo!$K180+ETo!$L180),0)</f>
        <v>1.032601436772717</v>
      </c>
      <c r="AE181" s="116">
        <f>MIN(AD181*1,0.8*(AH180+Z181+AA181+AB181+Observaciones!$F180-AC181-Constantes!$E$28))</f>
        <v>1.032601436772717</v>
      </c>
      <c r="AF181" s="116">
        <f>Observaciones!$J180</f>
        <v>0</v>
      </c>
      <c r="AG181" s="116">
        <f>MAX(0,AH180+Z181+AA181+AB181+Observaciones!$F180-AC181-AE181-AF181-Constantes!$E$26)</f>
        <v>0</v>
      </c>
      <c r="AH181" s="116">
        <f>AH180+Z181+AA181+AB181+Observaciones!$F180-AC181-AE181-AF181-AG181</f>
        <v>61.648560570929668</v>
      </c>
      <c r="AI181" s="116">
        <f>(Escenarios!$E$10*S181+Escenarios!$E$9*AE181)/(Escenarios!$E$11)</f>
        <v>0.71826604735460065</v>
      </c>
      <c r="AJ181" s="116">
        <f>(Escenarios!$E$9*AG181)/(Escenarios!$E$11)</f>
        <v>0</v>
      </c>
      <c r="AK181" s="116">
        <f>(Escenarios!$E$10*U181+Escenarios!$E$9*AC181)/(Escenarios!$E$11)</f>
        <v>4.2169079147921361E-2</v>
      </c>
      <c r="AL181" s="118">
        <f t="shared" si="17"/>
        <v>159.82561387638836</v>
      </c>
      <c r="AM181" s="118">
        <f>MAX(0,(AL181-Constantes!$D$13)*(1-EXP(-Constantes!$D$23)))</f>
        <v>0.76725530968518807</v>
      </c>
      <c r="AN181" s="118">
        <f>AJ181+W181*Escenarios!$E$10/Escenarios!$E$11+AM181</f>
        <v>0.77898371521513754</v>
      </c>
      <c r="AO181" s="118">
        <f>0.0526*AJ181*Observaciones!$F180^1.218</f>
        <v>0</v>
      </c>
      <c r="AP181" s="118">
        <f>AO181*Constantes!$E$40</f>
        <v>0</v>
      </c>
      <c r="AQ181" s="118">
        <f t="shared" si="18"/>
        <v>0</v>
      </c>
      <c r="AR181" s="15"/>
      <c r="AS181" s="72">
        <v>175</v>
      </c>
      <c r="AT181" s="145">
        <f>ETo!$I180*((1-Constantes!$F$19)*ETo!$K180+ETo!$L180)</f>
        <v>1.0859510097626333</v>
      </c>
      <c r="AU181" s="118">
        <f>MIN(AT181*Constantes!$F$17,0.8*(AX180+Observaciones!$F180-AV181-AW181-Constantes!$D$14))</f>
        <v>0.6712484013789497</v>
      </c>
      <c r="AV181" s="118">
        <f>IF(Observaciones!$F180&gt;0.05*Constantes!$F$18,((Observaciones!$F180-0.05*Constantes!$F$18)^2)/(Observaciones!$F180+0.95*Constantes!$F$18),0)</f>
        <v>0</v>
      </c>
      <c r="AW181" s="118">
        <f>MAX(0,AX180+Observaciones!$F180-AV181-Constantes!$D$13)</f>
        <v>0</v>
      </c>
      <c r="AX181" s="118">
        <f>AX180+Observaciones!$F180-AV181-AU181-AW181-AY180</f>
        <v>27.376445233432502</v>
      </c>
      <c r="AY181" s="118">
        <f>MAX(0,(AX181-Constantes!$D$14)*(1-EXP(-Constantes!$D$22)))</f>
        <v>1.5508104400712231E-2</v>
      </c>
      <c r="AZ181" s="116">
        <f>AZ180+(Entradas!$F$23*AW181-BA180)/(800*Entradas!$D$46)</f>
        <v>0</v>
      </c>
      <c r="BA181" s="116">
        <f>8000*Entradas!$D$47*AZ181/Constantes!$F$34</f>
        <v>0</v>
      </c>
      <c r="BB181" s="116">
        <f>AV181*Escenarios!$F$10/Escenarios!$F$9</f>
        <v>0</v>
      </c>
      <c r="BC181" s="116">
        <f>BA181*Escenarios!$F$10/Escenarios!$F$9</f>
        <v>0</v>
      </c>
      <c r="BD181" s="116">
        <f>Observaciones!$I180</f>
        <v>0</v>
      </c>
      <c r="BE181" s="116">
        <f>MAX(0,Constantes!$F$29/((BJ180+BB181+BC181+BD181+Observaciones!$F180)^2)+Entradas!$F$17)</f>
        <v>0</v>
      </c>
      <c r="BF181" s="145">
        <f>IF(ETo!$D180&gt;0,ETo!$I180*((1-Entradas!$F$21)*ETo!$K180+ETo!$L180),0)</f>
        <v>1.032601436772717</v>
      </c>
      <c r="BG181" s="116">
        <f>MIN(BF181*1,0.8*(BJ180+BB181+BC181+BD181+Observaciones!$F180-BE181-Constantes!$F$28))</f>
        <v>1.032601436772717</v>
      </c>
      <c r="BH181" s="116">
        <f>Observaciones!$J180</f>
        <v>0</v>
      </c>
      <c r="BI181" s="116">
        <f>MAX(0,BJ180+BB181+BC181+BD181+Observaciones!$F180-BE181-BG181-BH181-Constantes!$F$26)</f>
        <v>0</v>
      </c>
      <c r="BJ181" s="116">
        <f>BJ180+BB181+BC181+BD181+Observaciones!$F180-BE181-BG181-BH181-BI181</f>
        <v>45.692151204260817</v>
      </c>
      <c r="BK181" s="116">
        <f>(Escenarios!$F$10*AU181+Escenarios!$F$9*BG181)/(Escenarios!$F$11)</f>
        <v>0.74351900845770313</v>
      </c>
      <c r="BL181" s="116">
        <f>(Escenarios!$F$9*BI181)/(Escenarios!$F$11)</f>
        <v>0</v>
      </c>
      <c r="BM181" s="116">
        <f>(Escenarios!$F$10*AW181+Escenarios!$F$9*BE181)/(Escenarios!$F$11)</f>
        <v>0</v>
      </c>
      <c r="BN181" s="118">
        <f t="shared" si="19"/>
        <v>156.14242877856876</v>
      </c>
      <c r="BO181" s="118">
        <f>MAX(0,(BN181-Constantes!$D$13)*(1-EXP(-Constantes!$D$23)))</f>
        <v>0.74181369181575796</v>
      </c>
      <c r="BP181" s="118">
        <f>BL181+AY181*Escenarios!$F$10/Escenarios!$F$11+BO181</f>
        <v>0.75422017533632779</v>
      </c>
      <c r="BQ181" s="118">
        <f>0.0526*BL181*Observaciones!$F180^1.218</f>
        <v>0</v>
      </c>
      <c r="BR181" s="118">
        <f>BQ181*Constantes!$F$40</f>
        <v>0</v>
      </c>
      <c r="BS181" s="118">
        <f t="shared" si="20"/>
        <v>0</v>
      </c>
      <c r="BT181" s="15"/>
      <c r="BU181" s="72">
        <v>175</v>
      </c>
      <c r="BV181" s="73">
        <f>0.0526*Observaciones!$F180^2.218</f>
        <v>0</v>
      </c>
      <c r="BW181" s="73">
        <f>IF(Observaciones!$F180&gt;0.05*$CA$7,((Observaciones!$F180-0.05*$CA$7)^2)/(Observaciones!$F180+0.95*$CA$7),0)</f>
        <v>0</v>
      </c>
      <c r="BX181" s="73">
        <f>0.0526*BW181*Observaciones!$F180^1.218</f>
        <v>0</v>
      </c>
      <c r="BY181" s="27"/>
      <c r="BZ181" s="27"/>
      <c r="CA181" s="101"/>
      <c r="CB181" s="36"/>
    </row>
    <row r="182" spans="2:80" s="2" customFormat="1" ht="14.5" x14ac:dyDescent="0.35">
      <c r="B182" s="35"/>
      <c r="C182" s="72">
        <v>176</v>
      </c>
      <c r="D182" s="145">
        <f>ETo!$I181*((1-Constantes!$D$19)*ETo!$K181+ETo!$L181)</f>
        <v>1.0547214006077263</v>
      </c>
      <c r="E182" s="73">
        <f>MIN(D182*Constantes!$D$17,0.8*(H181+Observaciones!$F181-F182-G182-Constantes!$D$14))</f>
        <v>0.65767429165192437</v>
      </c>
      <c r="F182" s="73">
        <f>IF(Observaciones!$F181&gt;0.05*Constantes!$D$18,((Observaciones!$F181-0.05*Constantes!$D$18)^2)/(Observaciones!$F181+0.95*Constantes!$D$18),0)</f>
        <v>0</v>
      </c>
      <c r="G182" s="73">
        <f>MAX(0,H181+Observaciones!$F181-F182-Constantes!$D$13)</f>
        <v>0</v>
      </c>
      <c r="H182" s="73">
        <f>H181+Observaciones!$F181-F182-E182-G182-I181</f>
        <v>26.574716026258958</v>
      </c>
      <c r="I182" s="73">
        <f>MAX(0,(H182-Constantes!$D$14)*(1-EXP(-Constantes!$D$22)))</f>
        <v>4.4704614892492091E-3</v>
      </c>
      <c r="J182" s="73">
        <f t="shared" si="14"/>
        <v>145.33380923726781</v>
      </c>
      <c r="K182" s="73">
        <f>MAX(0,(J182-Constantes!$D$13)*(1-EXP(-Constantes!$D$23)))</f>
        <v>0.66715310301487907</v>
      </c>
      <c r="L182" s="73">
        <f t="shared" si="15"/>
        <v>0.6716235645041283</v>
      </c>
      <c r="M182" s="73">
        <f>0.0526*F182*Observaciones!$F181^1.218</f>
        <v>0</v>
      </c>
      <c r="N182" s="73">
        <f>M182*Constantes!$D$40</f>
        <v>0</v>
      </c>
      <c r="O182" s="73">
        <f t="shared" si="16"/>
        <v>0</v>
      </c>
      <c r="P182" s="15"/>
      <c r="Q182" s="117">
        <v>176</v>
      </c>
      <c r="R182" s="145">
        <f>ETo!$I181*((1-Constantes!$E$19)*ETo!$K181+ETo!$L181)</f>
        <v>1.0560944945037285</v>
      </c>
      <c r="S182" s="118">
        <f>MIN(R182*Constantes!$E$17,0.8*(V181+Observaciones!$F181-T182-U182-Constantes!$D$14))</f>
        <v>0.66238314177548574</v>
      </c>
      <c r="T182" s="118">
        <f>IF(Observaciones!$F181&gt;0.05*Constantes!$E$18,((Observaciones!$F181-0.05*Constantes!$E$18)^2)/(Observaciones!$F181+0.95*Constantes!$E$18),0)</f>
        <v>0</v>
      </c>
      <c r="U182" s="118">
        <f>MAX(0,V181+Observaciones!$F181-T182-Constantes!$D$13)</f>
        <v>0</v>
      </c>
      <c r="V182" s="118">
        <f>V181+Observaciones!$F181-T182-S182-U182-W181</f>
        <v>26.521144603954117</v>
      </c>
      <c r="W182" s="118">
        <f>MAX(0,(V182-Constantes!$D$14)*(1-EXP(-Constantes!$D$22)))</f>
        <v>3.7329278876674075E-3</v>
      </c>
      <c r="X182" s="116">
        <f>X181+(Entradas!$E$23*U182-Y181)/(800*Entradas!$D$46)</f>
        <v>0</v>
      </c>
      <c r="Y182" s="116">
        <f>8000*Entradas!$D$47*X182/Constantes!$E$34</f>
        <v>0</v>
      </c>
      <c r="Z182" s="116">
        <f>T182*Escenarios!$E$10/Escenarios!$E$9</f>
        <v>0</v>
      </c>
      <c r="AA182" s="116">
        <f>Y182*Escenarios!$E$10/Escenarios!$E$9</f>
        <v>0</v>
      </c>
      <c r="AB182" s="116">
        <f>Observaciones!$I181</f>
        <v>0</v>
      </c>
      <c r="AC182" s="116">
        <f>MAX(0,Constantes!$E$29/((AH181+Z182+AA182+AB182+Observaciones!$F181)^2)+Entradas!$E$17)</f>
        <v>0.29861113479537904</v>
      </c>
      <c r="AD182" s="145">
        <f>IF(ETo!$D181&gt;0,ETo!$I181*((1-Entradas!$E$21)*ETo!$K181+ETo!$L181),0)</f>
        <v>1.0011707386636448</v>
      </c>
      <c r="AE182" s="116">
        <f>MIN(AD182*1,0.8*(AH181+Z182+AA182+AB182+Observaciones!$F181-AC182-Constantes!$E$28))</f>
        <v>1.0011707386636448</v>
      </c>
      <c r="AF182" s="116">
        <f>Observaciones!$J181</f>
        <v>0</v>
      </c>
      <c r="AG182" s="116">
        <f>MAX(0,AH181+Z182+AA182+AB182+Observaciones!$F181-AC182-AE182-AF182-Constantes!$E$26)</f>
        <v>0</v>
      </c>
      <c r="AH182" s="116">
        <f>AH181+Z182+AA182+AB182+Observaciones!$F181-AC182-AE182-AF182-AG182</f>
        <v>60.348778697470642</v>
      </c>
      <c r="AI182" s="116">
        <f>(Escenarios!$E$10*S182+Escenarios!$E$9*AE182)/(Escenarios!$E$11)</f>
        <v>0.69626190146430167</v>
      </c>
      <c r="AJ182" s="116">
        <f>(Escenarios!$E$9*AG182)/(Escenarios!$E$11)</f>
        <v>0</v>
      </c>
      <c r="AK182" s="116">
        <f>(Escenarios!$E$10*U182+Escenarios!$E$9*AC182)/(Escenarios!$E$11)</f>
        <v>2.9861113479537904E-2</v>
      </c>
      <c r="AL182" s="118">
        <f t="shared" si="17"/>
        <v>159.0882196801827</v>
      </c>
      <c r="AM182" s="118">
        <f>MAX(0,(AL182-Constantes!$D$13)*(1-EXP(-Constantes!$D$23)))</f>
        <v>0.76216175591019431</v>
      </c>
      <c r="AN182" s="118">
        <f>AJ182+W182*Escenarios!$E$10/Escenarios!$E$11+AM182</f>
        <v>0.765521391009095</v>
      </c>
      <c r="AO182" s="118">
        <f>0.0526*AJ182*Observaciones!$F181^1.218</f>
        <v>0</v>
      </c>
      <c r="AP182" s="118">
        <f>AO182*Constantes!$E$40</f>
        <v>0</v>
      </c>
      <c r="AQ182" s="118">
        <f t="shared" si="18"/>
        <v>0</v>
      </c>
      <c r="AR182" s="15"/>
      <c r="AS182" s="72">
        <v>176</v>
      </c>
      <c r="AT182" s="145">
        <f>ETo!$I181*((1-Constantes!$F$19)*ETo!$K181+ETo!$L181)</f>
        <v>1.0526617597637231</v>
      </c>
      <c r="AU182" s="118">
        <f>MIN(AT182*Constantes!$F$17,0.8*(AX181+Observaciones!$F181-AV182-AW182-Constantes!$D$14))</f>
        <v>0.65067163903517067</v>
      </c>
      <c r="AV182" s="118">
        <f>IF(Observaciones!$F181&gt;0.05*Constantes!$F$18,((Observaciones!$F181-0.05*Constantes!$F$18)^2)/(Observaciones!$F181+0.95*Constantes!$F$18),0)</f>
        <v>0</v>
      </c>
      <c r="AW182" s="118">
        <f>MAX(0,AX181+Observaciones!$F181-AV182-Constantes!$D$13)</f>
        <v>0</v>
      </c>
      <c r="AX182" s="118">
        <f>AX181+Observaciones!$F181-AV182-AU182-AW182-AY181</f>
        <v>26.710265489996619</v>
      </c>
      <c r="AY182" s="118">
        <f>MAX(0,(AX182-Constantes!$D$14)*(1-EXP(-Constantes!$D$22)))</f>
        <v>6.3366110122922772E-3</v>
      </c>
      <c r="AZ182" s="116">
        <f>AZ181+(Entradas!$F$23*AW182-BA181)/(800*Entradas!$D$46)</f>
        <v>0</v>
      </c>
      <c r="BA182" s="116">
        <f>8000*Entradas!$D$47*AZ182/Constantes!$F$34</f>
        <v>0</v>
      </c>
      <c r="BB182" s="116">
        <f>AV182*Escenarios!$F$10/Escenarios!$F$9</f>
        <v>0</v>
      </c>
      <c r="BC182" s="116">
        <f>BA182*Escenarios!$F$10/Escenarios!$F$9</f>
        <v>0</v>
      </c>
      <c r="BD182" s="116">
        <f>Observaciones!$I181</f>
        <v>0</v>
      </c>
      <c r="BE182" s="116">
        <f>MAX(0,Constantes!$F$29/((BJ181+BB182+BC182+BD182+Observaciones!$F181)^2)+Entradas!$F$17)</f>
        <v>0</v>
      </c>
      <c r="BF182" s="145">
        <f>IF(ETo!$D181&gt;0,ETo!$I181*((1-Entradas!$F$21)*ETo!$K181+ETo!$L181),0)</f>
        <v>1.0011707386636448</v>
      </c>
      <c r="BG182" s="116">
        <f>MIN(BF182*1,0.8*(BJ181+BB182+BC182+BD182+Observaciones!$F181-BE182-Constantes!$F$28))</f>
        <v>1.0011707386636448</v>
      </c>
      <c r="BH182" s="116">
        <f>Observaciones!$J181</f>
        <v>0</v>
      </c>
      <c r="BI182" s="116">
        <f>MAX(0,BJ181+BB182+BC182+BD182+Observaciones!$F181-BE182-BG182-BH182-Constantes!$F$26)</f>
        <v>0</v>
      </c>
      <c r="BJ182" s="116">
        <f>BJ181+BB182+BC182+BD182+Observaciones!$F181-BE182-BG182-BH182-BI182</f>
        <v>44.690980465597171</v>
      </c>
      <c r="BK182" s="116">
        <f>(Escenarios!$F$10*AU182+Escenarios!$F$9*BG182)/(Escenarios!$F$11)</f>
        <v>0.72077145896086547</v>
      </c>
      <c r="BL182" s="116">
        <f>(Escenarios!$F$9*BI182)/(Escenarios!$F$11)</f>
        <v>0</v>
      </c>
      <c r="BM182" s="116">
        <f>(Escenarios!$F$10*AW182+Escenarios!$F$9*BE182)/(Escenarios!$F$11)</f>
        <v>0</v>
      </c>
      <c r="BN182" s="118">
        <f t="shared" si="19"/>
        <v>155.40061508675299</v>
      </c>
      <c r="BO182" s="118">
        <f>MAX(0,(BN182-Constantes!$D$13)*(1-EXP(-Constantes!$D$23)))</f>
        <v>0.73668961035467129</v>
      </c>
      <c r="BP182" s="118">
        <f>BL182+AY182*Escenarios!$F$10/Escenarios!$F$11+BO182</f>
        <v>0.7417588991645051</v>
      </c>
      <c r="BQ182" s="118">
        <f>0.0526*BL182*Observaciones!$F181^1.218</f>
        <v>0</v>
      </c>
      <c r="BR182" s="118">
        <f>BQ182*Constantes!$F$40</f>
        <v>0</v>
      </c>
      <c r="BS182" s="118">
        <f t="shared" si="20"/>
        <v>0</v>
      </c>
      <c r="BT182" s="15"/>
      <c r="BU182" s="72">
        <v>176</v>
      </c>
      <c r="BV182" s="73">
        <f>0.0526*Observaciones!$F181^2.218</f>
        <v>0</v>
      </c>
      <c r="BW182" s="73">
        <f>IF(Observaciones!$F181&gt;0.05*$CA$7,((Observaciones!$F181-0.05*$CA$7)^2)/(Observaciones!$F181+0.95*$CA$7),0)</f>
        <v>0</v>
      </c>
      <c r="BX182" s="73">
        <f>0.0526*BW182*Observaciones!$F181^1.218</f>
        <v>0</v>
      </c>
      <c r="BY182" s="27"/>
      <c r="BZ182" s="27"/>
      <c r="CA182" s="101"/>
      <c r="CB182" s="36"/>
    </row>
    <row r="183" spans="2:80" s="2" customFormat="1" ht="14.5" x14ac:dyDescent="0.35">
      <c r="B183" s="35"/>
      <c r="C183" s="72">
        <v>177</v>
      </c>
      <c r="D183" s="145">
        <f>ETo!$I182*((1-Constantes!$D$19)*ETo!$K182+ETo!$L182)</f>
        <v>1.061524338133246</v>
      </c>
      <c r="E183" s="73">
        <f>MIN(D183*Constantes!$D$17,0.8*(H182+Observaciones!$F182-F183-G183-Constantes!$D$14))</f>
        <v>0.25977282100716653</v>
      </c>
      <c r="F183" s="73">
        <f>IF(Observaciones!$F182&gt;0.05*Constantes!$D$18,((Observaciones!$F182-0.05*Constantes!$D$18)^2)/(Observaciones!$F182+0.95*Constantes!$D$18),0)</f>
        <v>0</v>
      </c>
      <c r="G183" s="73">
        <f>MAX(0,H182+Observaciones!$F182-F183-Constantes!$D$13)</f>
        <v>0</v>
      </c>
      <c r="H183" s="73">
        <f>H182+Observaciones!$F182-F183-E183-G183-I182</f>
        <v>26.310472743762542</v>
      </c>
      <c r="I183" s="73">
        <f>MAX(0,(H183-Constantes!$D$14)*(1-EXP(-Constantes!$D$22)))</f>
        <v>8.3254613347628589E-4</v>
      </c>
      <c r="J183" s="73">
        <f t="shared" si="14"/>
        <v>144.66665613425295</v>
      </c>
      <c r="K183" s="73">
        <f>MAX(0,(J183-Constantes!$D$13)*(1-EXP(-Constantes!$D$23)))</f>
        <v>0.66254473991160812</v>
      </c>
      <c r="L183" s="73">
        <f t="shared" si="15"/>
        <v>0.66337728604508439</v>
      </c>
      <c r="M183" s="73">
        <f>0.0526*F183*Observaciones!$F182^1.218</f>
        <v>0</v>
      </c>
      <c r="N183" s="73">
        <f>M183*Constantes!$D$40</f>
        <v>0</v>
      </c>
      <c r="O183" s="73">
        <f t="shared" si="16"/>
        <v>0</v>
      </c>
      <c r="P183" s="15"/>
      <c r="Q183" s="117">
        <v>177</v>
      </c>
      <c r="R183" s="145">
        <f>ETo!$I182*((1-Constantes!$E$19)*ETo!$K182+ETo!$L182)</f>
        <v>1.0629070796039672</v>
      </c>
      <c r="S183" s="118">
        <f>MIN(R183*Constantes!$E$17,0.8*(V182+Observaciones!$F182-T183-U183-Constantes!$D$14))</f>
        <v>0.21691568316329324</v>
      </c>
      <c r="T183" s="118">
        <f>IF(Observaciones!$F182&gt;0.05*Constantes!$E$18,((Observaciones!$F182-0.05*Constantes!$E$18)^2)/(Observaciones!$F182+0.95*Constantes!$E$18),0)</f>
        <v>0</v>
      </c>
      <c r="U183" s="118">
        <f>MAX(0,V182+Observaciones!$F182-T183-Constantes!$D$13)</f>
        <v>0</v>
      </c>
      <c r="V183" s="118">
        <f>V182+Observaciones!$F182-T183-S183-U183-W182</f>
        <v>26.300495992903155</v>
      </c>
      <c r="W183" s="118">
        <f>MAX(0,(V183-Constantes!$D$14)*(1-EXP(-Constantes!$D$22)))</f>
        <v>6.951932561989712E-4</v>
      </c>
      <c r="X183" s="116">
        <f>X182+(Entradas!$E$23*U183-Y182)/(800*Entradas!$D$46)</f>
        <v>0</v>
      </c>
      <c r="Y183" s="116">
        <f>8000*Entradas!$D$47*X183/Constantes!$E$34</f>
        <v>0</v>
      </c>
      <c r="Z183" s="116">
        <f>T183*Escenarios!$E$10/Escenarios!$E$9</f>
        <v>0</v>
      </c>
      <c r="AA183" s="116">
        <f>Y183*Escenarios!$E$10/Escenarios!$E$9</f>
        <v>0</v>
      </c>
      <c r="AB183" s="116">
        <f>Observaciones!$I182</f>
        <v>0</v>
      </c>
      <c r="AC183" s="116">
        <f>MAX(0,Constantes!$E$29/((AH182+Z183+AA183+AB183+Observaciones!$F182)^2)+Entradas!$E$17)</f>
        <v>0.1809938987745392</v>
      </c>
      <c r="AD183" s="145">
        <f>IF(ETo!$D182&gt;0,ETo!$I182*((1-Entradas!$E$21)*ETo!$K182+ETo!$L182),0)</f>
        <v>1.0075974207751146</v>
      </c>
      <c r="AE183" s="116">
        <f>MIN(AD183*1,0.8*(AH182+Z183+AA183+AB183+Observaciones!$F182-AC183-Constantes!$E$28))</f>
        <v>1.0075974207751146</v>
      </c>
      <c r="AF183" s="116">
        <f>Observaciones!$J182</f>
        <v>0</v>
      </c>
      <c r="AG183" s="116">
        <f>MAX(0,AH182+Z183+AA183+AB183+Observaciones!$F182-AC183-AE183-AF183-Constantes!$E$26)</f>
        <v>0</v>
      </c>
      <c r="AH183" s="116">
        <f>AH182+Z183+AA183+AB183+Observaciones!$F182-AC183-AE183-AF183-AG183</f>
        <v>59.160187377920991</v>
      </c>
      <c r="AI183" s="116">
        <f>(Escenarios!$E$10*S183+Escenarios!$E$9*AE183)/(Escenarios!$E$11)</f>
        <v>0.29598385692447537</v>
      </c>
      <c r="AJ183" s="116">
        <f>(Escenarios!$E$9*AG183)/(Escenarios!$E$11)</f>
        <v>0</v>
      </c>
      <c r="AK183" s="116">
        <f>(Escenarios!$E$10*U183+Escenarios!$E$9*AC183)/(Escenarios!$E$11)</f>
        <v>1.8099389877453919E-2</v>
      </c>
      <c r="AL183" s="118">
        <f t="shared" si="17"/>
        <v>158.34415731414995</v>
      </c>
      <c r="AM183" s="118">
        <f>MAX(0,(AL183-Constantes!$D$13)*(1-EXP(-Constantes!$D$23)))</f>
        <v>0.75702214172169324</v>
      </c>
      <c r="AN183" s="118">
        <f>AJ183+W183*Escenarios!$E$10/Escenarios!$E$11+AM183</f>
        <v>0.75764781565227235</v>
      </c>
      <c r="AO183" s="118">
        <f>0.0526*AJ183*Observaciones!$F182^1.218</f>
        <v>0</v>
      </c>
      <c r="AP183" s="118">
        <f>AO183*Constantes!$E$40</f>
        <v>0</v>
      </c>
      <c r="AQ183" s="118">
        <f t="shared" si="18"/>
        <v>0</v>
      </c>
      <c r="AR183" s="15"/>
      <c r="AS183" s="72">
        <v>177</v>
      </c>
      <c r="AT183" s="145">
        <f>ETo!$I182*((1-Constantes!$F$19)*ETo!$K182+ETo!$L182)</f>
        <v>1.0594502259271636</v>
      </c>
      <c r="AU183" s="118">
        <f>MIN(AT183*Constantes!$F$17,0.8*(AX182+Observaciones!$F182-AV183-AW183-Constantes!$D$14))</f>
        <v>0.36821239199729522</v>
      </c>
      <c r="AV183" s="118">
        <f>IF(Observaciones!$F182&gt;0.05*Constantes!$F$18,((Observaciones!$F182-0.05*Constantes!$F$18)^2)/(Observaciones!$F182+0.95*Constantes!$F$18),0)</f>
        <v>0</v>
      </c>
      <c r="AW183" s="118">
        <f>MAX(0,AX182+Observaciones!$F182-AV183-Constantes!$D$13)</f>
        <v>0</v>
      </c>
      <c r="AX183" s="118">
        <f>AX182+Observaciones!$F182-AV183-AU183-AW183-AY182</f>
        <v>26.335716486987032</v>
      </c>
      <c r="AY183" s="118">
        <f>MAX(0,(AX183-Constantes!$D$14)*(1-EXP(-Constantes!$D$22)))</f>
        <v>1.1800842061415961E-3</v>
      </c>
      <c r="AZ183" s="116">
        <f>AZ182+(Entradas!$F$23*AW183-BA182)/(800*Entradas!$D$46)</f>
        <v>0</v>
      </c>
      <c r="BA183" s="116">
        <f>8000*Entradas!$D$47*AZ183/Constantes!$F$34</f>
        <v>0</v>
      </c>
      <c r="BB183" s="116">
        <f>AV183*Escenarios!$F$10/Escenarios!$F$9</f>
        <v>0</v>
      </c>
      <c r="BC183" s="116">
        <f>BA183*Escenarios!$F$10/Escenarios!$F$9</f>
        <v>0</v>
      </c>
      <c r="BD183" s="116">
        <f>Observaciones!$I182</f>
        <v>0</v>
      </c>
      <c r="BE183" s="116">
        <f>MAX(0,Constantes!$F$29/((BJ182+BB183+BC183+BD183+Observaciones!$F182)^2)+Entradas!$F$17)</f>
        <v>0</v>
      </c>
      <c r="BF183" s="145">
        <f>IF(ETo!$D182&gt;0,ETo!$I182*((1-Entradas!$F$21)*ETo!$K182+ETo!$L182),0)</f>
        <v>1.0075974207751146</v>
      </c>
      <c r="BG183" s="116">
        <f>MIN(BF183*1,0.8*(BJ182+BB183+BC183+BD183+Observaciones!$F182-BE183-Constantes!$F$28))</f>
        <v>1.0075974207751146</v>
      </c>
      <c r="BH183" s="116">
        <f>Observaciones!$J182</f>
        <v>0</v>
      </c>
      <c r="BI183" s="116">
        <f>MAX(0,BJ182+BB183+BC183+BD183+Observaciones!$F182-BE183-BG183-BH183-Constantes!$F$26)</f>
        <v>0</v>
      </c>
      <c r="BJ183" s="116">
        <f>BJ182+BB183+BC183+BD183+Observaciones!$F182-BE183-BG183-BH183-BI183</f>
        <v>43.683383044822058</v>
      </c>
      <c r="BK183" s="116">
        <f>(Escenarios!$F$10*AU183+Escenarios!$F$9*BG183)/(Escenarios!$F$11)</f>
        <v>0.4960893977528591</v>
      </c>
      <c r="BL183" s="116">
        <f>(Escenarios!$F$9*BI183)/(Escenarios!$F$11)</f>
        <v>0</v>
      </c>
      <c r="BM183" s="116">
        <f>(Escenarios!$F$10*AW183+Escenarios!$F$9*BE183)/(Escenarios!$F$11)</f>
        <v>0</v>
      </c>
      <c r="BN183" s="118">
        <f t="shared" si="19"/>
        <v>154.66392547639833</v>
      </c>
      <c r="BO183" s="118">
        <f>MAX(0,(BN183-Constantes!$D$13)*(1-EXP(-Constantes!$D$23)))</f>
        <v>0.73160092350965822</v>
      </c>
      <c r="BP183" s="118">
        <f>BL183+AY183*Escenarios!$F$10/Escenarios!$F$11+BO183</f>
        <v>0.73254499087457148</v>
      </c>
      <c r="BQ183" s="118">
        <f>0.0526*BL183*Observaciones!$F182^1.218</f>
        <v>0</v>
      </c>
      <c r="BR183" s="118">
        <f>BQ183*Constantes!$F$40</f>
        <v>0</v>
      </c>
      <c r="BS183" s="118">
        <f t="shared" si="20"/>
        <v>0</v>
      </c>
      <c r="BT183" s="15"/>
      <c r="BU183" s="72">
        <v>177</v>
      </c>
      <c r="BV183" s="73">
        <f>0.0526*Observaciones!$F182^2.218</f>
        <v>0</v>
      </c>
      <c r="BW183" s="73">
        <f>IF(Observaciones!$F182&gt;0.05*$CA$7,((Observaciones!$F182-0.05*$CA$7)^2)/(Observaciones!$F182+0.95*$CA$7),0)</f>
        <v>0</v>
      </c>
      <c r="BX183" s="73">
        <f>0.0526*BW183*Observaciones!$F182^1.218</f>
        <v>0</v>
      </c>
      <c r="BY183" s="27"/>
      <c r="BZ183" s="27"/>
      <c r="CA183" s="101"/>
      <c r="CB183" s="36"/>
    </row>
    <row r="184" spans="2:80" s="2" customFormat="1" ht="14.5" x14ac:dyDescent="0.35">
      <c r="B184" s="35"/>
      <c r="C184" s="72">
        <v>178</v>
      </c>
      <c r="D184" s="145">
        <f>ETo!$I183*((1-Constantes!$D$19)*ETo!$K183+ETo!$L183)</f>
        <v>1.0501194086774166</v>
      </c>
      <c r="E184" s="73">
        <f>MIN(D184*Constantes!$D$17,0.8*(H183+Observaciones!$F183-F184-G184-Constantes!$D$14))</f>
        <v>4.8378195010033667E-2</v>
      </c>
      <c r="F184" s="73">
        <f>IF(Observaciones!$F183&gt;0.05*Constantes!$D$18,((Observaciones!$F183-0.05*Constantes!$D$18)^2)/(Observaciones!$F183+0.95*Constantes!$D$18),0)</f>
        <v>0</v>
      </c>
      <c r="G184" s="73">
        <f>MAX(0,H183+Observaciones!$F183-F184-Constantes!$D$13)</f>
        <v>0</v>
      </c>
      <c r="H184" s="73">
        <f>H183+Observaciones!$F183-F184-E184-G184-I183</f>
        <v>26.261262002619031</v>
      </c>
      <c r="I184" s="73">
        <f>MAX(0,(H184-Constantes!$D$14)*(1-EXP(-Constantes!$D$22)))</f>
        <v>1.5504731805275761E-4</v>
      </c>
      <c r="J184" s="73">
        <f t="shared" si="14"/>
        <v>144.00411139434135</v>
      </c>
      <c r="K184" s="73">
        <f>MAX(0,(J184-Constantes!$D$13)*(1-EXP(-Constantes!$D$23)))</f>
        <v>0.65796820909750098</v>
      </c>
      <c r="L184" s="73">
        <f t="shared" si="15"/>
        <v>0.65812325641555369</v>
      </c>
      <c r="M184" s="73">
        <f>0.0526*F184*Observaciones!$F183^1.218</f>
        <v>0</v>
      </c>
      <c r="N184" s="73">
        <f>M184*Constantes!$D$40</f>
        <v>0</v>
      </c>
      <c r="O184" s="73">
        <f t="shared" si="16"/>
        <v>0</v>
      </c>
      <c r="P184" s="15"/>
      <c r="Q184" s="117">
        <v>178</v>
      </c>
      <c r="R184" s="145">
        <f>ETo!$I183*((1-Constantes!$E$19)*ETo!$K183+ETo!$L183)</f>
        <v>1.051484614402574</v>
      </c>
      <c r="S184" s="118">
        <f>MIN(R184*Constantes!$E$17,0.8*(V183+Observaciones!$F183-T184-U184-Constantes!$D$14))</f>
        <v>4.0396794322523993E-2</v>
      </c>
      <c r="T184" s="118">
        <f>IF(Observaciones!$F183&gt;0.05*Constantes!$E$18,((Observaciones!$F183-0.05*Constantes!$E$18)^2)/(Observaciones!$F183+0.95*Constantes!$E$18),0)</f>
        <v>0</v>
      </c>
      <c r="U184" s="118">
        <f>MAX(0,V183+Observaciones!$F183-T184-Constantes!$D$13)</f>
        <v>0</v>
      </c>
      <c r="V184" s="118">
        <f>V183+Observaciones!$F183-T184-S184-U184-W183</f>
        <v>26.259404005324431</v>
      </c>
      <c r="W184" s="118">
        <f>MAX(0,(V184-Constantes!$D$14)*(1-EXP(-Constantes!$D$22)))</f>
        <v>1.2946772024746012E-4</v>
      </c>
      <c r="X184" s="116">
        <f>X183+(Entradas!$E$23*U184-Y183)/(800*Entradas!$D$46)</f>
        <v>0</v>
      </c>
      <c r="Y184" s="116">
        <f>8000*Entradas!$D$47*X184/Constantes!$E$34</f>
        <v>0</v>
      </c>
      <c r="Z184" s="116">
        <f>T184*Escenarios!$E$10/Escenarios!$E$9</f>
        <v>0</v>
      </c>
      <c r="AA184" s="116">
        <f>Y184*Escenarios!$E$10/Escenarios!$E$9</f>
        <v>0</v>
      </c>
      <c r="AB184" s="116">
        <f>Observaciones!$I183</f>
        <v>0</v>
      </c>
      <c r="AC184" s="116">
        <f>MAX(0,Constantes!$E$29/((AH183+Z184+AA184+AB184+Observaciones!$F183)^2)+Entradas!$E$17)</f>
        <v>6.658232027823674E-2</v>
      </c>
      <c r="AD184" s="145">
        <f>IF(ETo!$D183&gt;0,ETo!$I183*((1-Entradas!$E$21)*ETo!$K183+ETo!$L183),0)</f>
        <v>0.99687638539625922</v>
      </c>
      <c r="AE184" s="116">
        <f>MIN(AD184*1,0.8*(AH183+Z184+AA184+AB184+Observaciones!$F183-AC184-Constantes!$E$28))</f>
        <v>0.99687638539625922</v>
      </c>
      <c r="AF184" s="116">
        <f>Observaciones!$J183</f>
        <v>0</v>
      </c>
      <c r="AG184" s="116">
        <f>MAX(0,AH183+Z184+AA184+AB184+Observaciones!$F183-AC184-AE184-AF184-Constantes!$E$26)</f>
        <v>0</v>
      </c>
      <c r="AH184" s="116">
        <f>AH183+Z184+AA184+AB184+Observaciones!$F183-AC184-AE184-AF184-AG184</f>
        <v>58.096728672246499</v>
      </c>
      <c r="AI184" s="116">
        <f>(Escenarios!$E$10*S184+Escenarios!$E$9*AE184)/(Escenarios!$E$11)</f>
        <v>0.13604475342989752</v>
      </c>
      <c r="AJ184" s="116">
        <f>(Escenarios!$E$9*AG184)/(Escenarios!$E$11)</f>
        <v>0</v>
      </c>
      <c r="AK184" s="116">
        <f>(Escenarios!$E$10*U184+Escenarios!$E$9*AC184)/(Escenarios!$E$11)</f>
        <v>6.658232027823674E-3</v>
      </c>
      <c r="AL184" s="118">
        <f t="shared" si="17"/>
        <v>157.59379340445608</v>
      </c>
      <c r="AM184" s="118">
        <f>MAX(0,(AL184-Constantes!$D$13)*(1-EXP(-Constantes!$D$23)))</f>
        <v>0.75183899959159928</v>
      </c>
      <c r="AN184" s="118">
        <f>AJ184+W184*Escenarios!$E$10/Escenarios!$E$11+AM184</f>
        <v>0.75195552053982195</v>
      </c>
      <c r="AO184" s="118">
        <f>0.0526*AJ184*Observaciones!$F183^1.218</f>
        <v>0</v>
      </c>
      <c r="AP184" s="118">
        <f>AO184*Constantes!$E$40</f>
        <v>0</v>
      </c>
      <c r="AQ184" s="118">
        <f t="shared" si="18"/>
        <v>0</v>
      </c>
      <c r="AR184" s="15"/>
      <c r="AS184" s="72">
        <v>178</v>
      </c>
      <c r="AT184" s="145">
        <f>ETo!$I183*((1-Constantes!$F$19)*ETo!$K183+ETo!$L183)</f>
        <v>1.0480716000896795</v>
      </c>
      <c r="AU184" s="118">
        <f>MIN(AT184*Constantes!$F$17,0.8*(AX183+Observaciones!$F183-AV184-AW184-Constantes!$D$14))</f>
        <v>6.8573189589625369E-2</v>
      </c>
      <c r="AV184" s="118">
        <f>IF(Observaciones!$F183&gt;0.05*Constantes!$F$18,((Observaciones!$F183-0.05*Constantes!$F$18)^2)/(Observaciones!$F183+0.95*Constantes!$F$18),0)</f>
        <v>0</v>
      </c>
      <c r="AW184" s="118">
        <f>MAX(0,AX183+Observaciones!$F183-AV184-Constantes!$D$13)</f>
        <v>0</v>
      </c>
      <c r="AX184" s="118">
        <f>AX183+Observaciones!$F183-AV184-AU184-AW184-AY183</f>
        <v>26.265963213191267</v>
      </c>
      <c r="AY184" s="118">
        <f>MAX(0,(AX184-Constantes!$D$14)*(1-EXP(-Constantes!$D$22)))</f>
        <v>2.1977027323967364E-4</v>
      </c>
      <c r="AZ184" s="116">
        <f>AZ183+(Entradas!$F$23*AW184-BA183)/(800*Entradas!$D$46)</f>
        <v>0</v>
      </c>
      <c r="BA184" s="116">
        <f>8000*Entradas!$D$47*AZ184/Constantes!$F$34</f>
        <v>0</v>
      </c>
      <c r="BB184" s="116">
        <f>AV184*Escenarios!$F$10/Escenarios!$F$9</f>
        <v>0</v>
      </c>
      <c r="BC184" s="116">
        <f>BA184*Escenarios!$F$10/Escenarios!$F$9</f>
        <v>0</v>
      </c>
      <c r="BD184" s="116">
        <f>Observaciones!$I183</f>
        <v>0</v>
      </c>
      <c r="BE184" s="116">
        <f>MAX(0,Constantes!$F$29/((BJ183+BB184+BC184+BD184+Observaciones!$F183)^2)+Entradas!$F$17)</f>
        <v>0</v>
      </c>
      <c r="BF184" s="145">
        <f>IF(ETo!$D183&gt;0,ETo!$I183*((1-Entradas!$F$21)*ETo!$K183+ETo!$L183),0)</f>
        <v>0.99687638539625922</v>
      </c>
      <c r="BG184" s="116">
        <f>MIN(BF184*1,0.8*(BJ183+BB184+BC184+BD184+Observaciones!$F183-BE184-Constantes!$F$28))</f>
        <v>0.99687638539625922</v>
      </c>
      <c r="BH184" s="116">
        <f>Observaciones!$J183</f>
        <v>0</v>
      </c>
      <c r="BI184" s="116">
        <f>MAX(0,BJ183+BB184+BC184+BD184+Observaciones!$F183-BE184-BG184-BH184-Constantes!$F$26)</f>
        <v>0</v>
      </c>
      <c r="BJ184" s="116">
        <f>BJ183+BB184+BC184+BD184+Observaciones!$F183-BE184-BG184-BH184-BI184</f>
        <v>42.686506659425802</v>
      </c>
      <c r="BK184" s="116">
        <f>(Escenarios!$F$10*AU184+Escenarios!$F$9*BG184)/(Escenarios!$F$11)</f>
        <v>0.25423382875095213</v>
      </c>
      <c r="BL184" s="116">
        <f>(Escenarios!$F$9*BI184)/(Escenarios!$F$11)</f>
        <v>0</v>
      </c>
      <c r="BM184" s="116">
        <f>(Escenarios!$F$10*AW184+Escenarios!$F$9*BE184)/(Escenarios!$F$11)</f>
        <v>0</v>
      </c>
      <c r="BN184" s="118">
        <f t="shared" si="19"/>
        <v>153.93232455288867</v>
      </c>
      <c r="BO184" s="118">
        <f>MAX(0,(BN184-Constantes!$D$13)*(1-EXP(-Constantes!$D$23)))</f>
        <v>0.72654738679224651</v>
      </c>
      <c r="BP184" s="118">
        <f>BL184+AY184*Escenarios!$F$10/Escenarios!$F$11+BO184</f>
        <v>0.72672320301083826</v>
      </c>
      <c r="BQ184" s="118">
        <f>0.0526*BL184*Observaciones!$F183^1.218</f>
        <v>0</v>
      </c>
      <c r="BR184" s="118">
        <f>BQ184*Constantes!$F$40</f>
        <v>0</v>
      </c>
      <c r="BS184" s="118">
        <f t="shared" si="20"/>
        <v>0</v>
      </c>
      <c r="BT184" s="15"/>
      <c r="BU184" s="72">
        <v>178</v>
      </c>
      <c r="BV184" s="73">
        <f>0.0526*Observaciones!$F183^2.218</f>
        <v>0</v>
      </c>
      <c r="BW184" s="73">
        <f>IF(Observaciones!$F183&gt;0.05*$CA$7,((Observaciones!$F183-0.05*$CA$7)^2)/(Observaciones!$F183+0.95*$CA$7),0)</f>
        <v>0</v>
      </c>
      <c r="BX184" s="73">
        <f>0.0526*BW184*Observaciones!$F183^1.218</f>
        <v>0</v>
      </c>
      <c r="BY184" s="27"/>
      <c r="BZ184" s="27"/>
      <c r="CA184" s="101"/>
      <c r="CB184" s="36"/>
    </row>
    <row r="185" spans="2:80" s="2" customFormat="1" ht="14.5" x14ac:dyDescent="0.35">
      <c r="B185" s="35"/>
      <c r="C185" s="72">
        <v>179</v>
      </c>
      <c r="D185" s="145">
        <f>ETo!$I184*((1-Constantes!$D$19)*ETo!$K184+ETo!$L184)</f>
        <v>1.0974604947166262</v>
      </c>
      <c r="E185" s="73">
        <f>MIN(D185*Constantes!$D$17,0.8*(H184+Observaciones!$F184-F185-G185-Constantes!$D$14))</f>
        <v>9.0096020952245229E-3</v>
      </c>
      <c r="F185" s="73">
        <f>IF(Observaciones!$F184&gt;0.05*Constantes!$D$18,((Observaciones!$F184-0.05*Constantes!$D$18)^2)/(Observaciones!$F184+0.95*Constantes!$D$18),0)</f>
        <v>0</v>
      </c>
      <c r="G185" s="73">
        <f>MAX(0,H184+Observaciones!$F184-F185-Constantes!$D$13)</f>
        <v>0</v>
      </c>
      <c r="H185" s="73">
        <f>H184+Observaciones!$F184-F185-E185-G185-I184</f>
        <v>26.252097353205752</v>
      </c>
      <c r="I185" s="73">
        <f>MAX(0,(H185-Constantes!$D$14)*(1-EXP(-Constantes!$D$22)))</f>
        <v>2.8874881365385055E-5</v>
      </c>
      <c r="J185" s="73">
        <f t="shared" si="14"/>
        <v>143.34614318524385</v>
      </c>
      <c r="K185" s="73">
        <f>MAX(0,(J185-Constantes!$D$13)*(1-EXP(-Constantes!$D$23)))</f>
        <v>0.65342329069087468</v>
      </c>
      <c r="L185" s="73">
        <f t="shared" si="15"/>
        <v>0.65345216557224006</v>
      </c>
      <c r="M185" s="73">
        <f>0.0526*F185*Observaciones!$F184^1.218</f>
        <v>0</v>
      </c>
      <c r="N185" s="73">
        <f>M185*Constantes!$D$40</f>
        <v>0</v>
      </c>
      <c r="O185" s="73">
        <f t="shared" si="16"/>
        <v>0</v>
      </c>
      <c r="P185" s="15"/>
      <c r="Q185" s="117">
        <v>179</v>
      </c>
      <c r="R185" s="145">
        <f>ETo!$I184*((1-Constantes!$E$19)*ETo!$K184+ETo!$L184)</f>
        <v>1.0988947676684366</v>
      </c>
      <c r="S185" s="118">
        <f>MIN(R185*Constantes!$E$17,0.8*(V184+Observaciones!$F184-T185-U185-Constantes!$D$14))</f>
        <v>7.5232042595445138E-3</v>
      </c>
      <c r="T185" s="118">
        <f>IF(Observaciones!$F184&gt;0.05*Constantes!$E$18,((Observaciones!$F184-0.05*Constantes!$E$18)^2)/(Observaciones!$F184+0.95*Constantes!$E$18),0)</f>
        <v>0</v>
      </c>
      <c r="U185" s="118">
        <f>MAX(0,V184+Observaciones!$F184-T185-Constantes!$D$13)</f>
        <v>0</v>
      </c>
      <c r="V185" s="118">
        <f>V184+Observaciones!$F184-T185-S185-U185-W184</f>
        <v>26.25175133334464</v>
      </c>
      <c r="W185" s="118">
        <f>MAX(0,(V185-Constantes!$D$14)*(1-EXP(-Constantes!$D$22)))</f>
        <v>2.411112368628566E-5</v>
      </c>
      <c r="X185" s="116">
        <f>X184+(Entradas!$E$23*U185-Y184)/(800*Entradas!$D$46)</f>
        <v>0</v>
      </c>
      <c r="Y185" s="116">
        <f>8000*Entradas!$D$47*X185/Constantes!$E$34</f>
        <v>0</v>
      </c>
      <c r="Z185" s="116">
        <f>T185*Escenarios!$E$10/Escenarios!$E$9</f>
        <v>0</v>
      </c>
      <c r="AA185" s="116">
        <f>Y185*Escenarios!$E$10/Escenarios!$E$9</f>
        <v>0</v>
      </c>
      <c r="AB185" s="116">
        <f>Observaciones!$I184</f>
        <v>0</v>
      </c>
      <c r="AC185" s="116">
        <f>MAX(0,Constantes!$E$29/((AH184+Z185+AA185+AB185+Observaciones!$F184)^2)+Entradas!$E$17)</f>
        <v>0</v>
      </c>
      <c r="AD185" s="145">
        <f>IF(ETo!$D184&gt;0,ETo!$I184*((1-Entradas!$E$21)*ETo!$K184+ETo!$L184),0)</f>
        <v>1.0415238495960097</v>
      </c>
      <c r="AE185" s="116">
        <f>MIN(AD185*1,0.8*(AH184+Z185+AA185+AB185+Observaciones!$F184-AC185-Constantes!$E$28))</f>
        <v>1.0415238495960097</v>
      </c>
      <c r="AF185" s="116">
        <f>Observaciones!$J184</f>
        <v>0</v>
      </c>
      <c r="AG185" s="116">
        <f>MAX(0,AH184+Z185+AA185+AB185+Observaciones!$F184-AC185-AE185-AF185-Constantes!$E$26)</f>
        <v>0</v>
      </c>
      <c r="AH185" s="116">
        <f>AH184+Z185+AA185+AB185+Observaciones!$F184-AC185-AE185-AF185-AG185</f>
        <v>57.055204822650488</v>
      </c>
      <c r="AI185" s="116">
        <f>(Escenarios!$E$10*S185+Escenarios!$E$9*AE185)/(Escenarios!$E$11)</f>
        <v>0.11092326879319103</v>
      </c>
      <c r="AJ185" s="116">
        <f>(Escenarios!$E$9*AG185)/(Escenarios!$E$11)</f>
        <v>0</v>
      </c>
      <c r="AK185" s="116">
        <f>(Escenarios!$E$10*U185+Escenarios!$E$9*AC185)/(Escenarios!$E$11)</f>
        <v>0</v>
      </c>
      <c r="AL185" s="118">
        <f t="shared" si="17"/>
        <v>156.84195440486448</v>
      </c>
      <c r="AM185" s="118">
        <f>MAX(0,(AL185-Constantes!$D$13)*(1-EXP(-Constantes!$D$23)))</f>
        <v>0.74664566827130596</v>
      </c>
      <c r="AN185" s="118">
        <f>AJ185+W185*Escenarios!$E$10/Escenarios!$E$11+AM185</f>
        <v>0.74666736828262359</v>
      </c>
      <c r="AO185" s="118">
        <f>0.0526*AJ185*Observaciones!$F184^1.218</f>
        <v>0</v>
      </c>
      <c r="AP185" s="118">
        <f>AO185*Constantes!$E$40</f>
        <v>0</v>
      </c>
      <c r="AQ185" s="118">
        <f t="shared" si="18"/>
        <v>0</v>
      </c>
      <c r="AR185" s="15"/>
      <c r="AS185" s="72">
        <v>179</v>
      </c>
      <c r="AT185" s="145">
        <f>ETo!$I184*((1-Constantes!$F$19)*ETo!$K184+ETo!$L184)</f>
        <v>1.0953090852889098</v>
      </c>
      <c r="AU185" s="118">
        <f>MIN(AT185*Constantes!$F$17,0.8*(AX184+Observaciones!$F184-AV185-AW185-Constantes!$D$14))</f>
        <v>1.2770570553013273E-2</v>
      </c>
      <c r="AV185" s="118">
        <f>IF(Observaciones!$F184&gt;0.05*Constantes!$F$18,((Observaciones!$F184-0.05*Constantes!$F$18)^2)/(Observaciones!$F184+0.95*Constantes!$F$18),0)</f>
        <v>0</v>
      </c>
      <c r="AW185" s="118">
        <f>MAX(0,AX184+Observaciones!$F184-AV185-Constantes!$D$13)</f>
        <v>0</v>
      </c>
      <c r="AX185" s="118">
        <f>AX184+Observaciones!$F184-AV185-AU185-AW185-AY184</f>
        <v>26.252972872365014</v>
      </c>
      <c r="AY185" s="118">
        <f>MAX(0,(AX185-Constantes!$D$14)*(1-EXP(-Constantes!$D$22)))</f>
        <v>4.0928412352670494E-5</v>
      </c>
      <c r="AZ185" s="116">
        <f>AZ184+(Entradas!$F$23*AW185-BA184)/(800*Entradas!$D$46)</f>
        <v>0</v>
      </c>
      <c r="BA185" s="116">
        <f>8000*Entradas!$D$47*AZ185/Constantes!$F$34</f>
        <v>0</v>
      </c>
      <c r="BB185" s="116">
        <f>AV185*Escenarios!$F$10/Escenarios!$F$9</f>
        <v>0</v>
      </c>
      <c r="BC185" s="116">
        <f>BA185*Escenarios!$F$10/Escenarios!$F$9</f>
        <v>0</v>
      </c>
      <c r="BD185" s="116">
        <f>Observaciones!$I184</f>
        <v>0</v>
      </c>
      <c r="BE185" s="116">
        <f>MAX(0,Constantes!$F$29/((BJ184+BB185+BC185+BD185+Observaciones!$F184)^2)+Entradas!$F$17)</f>
        <v>0</v>
      </c>
      <c r="BF185" s="145">
        <f>IF(ETo!$D184&gt;0,ETo!$I184*((1-Entradas!$F$21)*ETo!$K184+ETo!$L184),0)</f>
        <v>1.0415238495960097</v>
      </c>
      <c r="BG185" s="116">
        <f>MIN(BF185*1,0.8*(BJ184+BB185+BC185+BD185+Observaciones!$F184-BE185-Constantes!$F$28))</f>
        <v>1.0415238495960097</v>
      </c>
      <c r="BH185" s="116">
        <f>Observaciones!$J184</f>
        <v>0</v>
      </c>
      <c r="BI185" s="116">
        <f>MAX(0,BJ184+BB185+BC185+BD185+Observaciones!$F184-BE185-BG185-BH185-Constantes!$F$26)</f>
        <v>0</v>
      </c>
      <c r="BJ185" s="116">
        <f>BJ184+BB185+BC185+BD185+Observaciones!$F184-BE185-BG185-BH185-BI185</f>
        <v>41.644982809829791</v>
      </c>
      <c r="BK185" s="116">
        <f>(Escenarios!$F$10*AU185+Escenarios!$F$9*BG185)/(Escenarios!$F$11)</f>
        <v>0.21852122636161256</v>
      </c>
      <c r="BL185" s="116">
        <f>(Escenarios!$F$9*BI185)/(Escenarios!$F$11)</f>
        <v>0</v>
      </c>
      <c r="BM185" s="116">
        <f>(Escenarios!$F$10*AW185+Escenarios!$F$9*BE185)/(Escenarios!$F$11)</f>
        <v>0</v>
      </c>
      <c r="BN185" s="118">
        <f t="shared" si="19"/>
        <v>153.20577716609642</v>
      </c>
      <c r="BO185" s="118">
        <f>MAX(0,(BN185-Constantes!$D$13)*(1-EXP(-Constantes!$D$23)))</f>
        <v>0.72152875740276945</v>
      </c>
      <c r="BP185" s="118">
        <f>BL185+AY185*Escenarios!$F$10/Escenarios!$F$11+BO185</f>
        <v>0.72156150013265163</v>
      </c>
      <c r="BQ185" s="118">
        <f>0.0526*BL185*Observaciones!$F184^1.218</f>
        <v>0</v>
      </c>
      <c r="BR185" s="118">
        <f>BQ185*Constantes!$F$40</f>
        <v>0</v>
      </c>
      <c r="BS185" s="118">
        <f t="shared" si="20"/>
        <v>0</v>
      </c>
      <c r="BT185" s="15"/>
      <c r="BU185" s="72">
        <v>179</v>
      </c>
      <c r="BV185" s="73">
        <f>0.0526*Observaciones!$F184^2.218</f>
        <v>0</v>
      </c>
      <c r="BW185" s="73">
        <f>IF(Observaciones!$F184&gt;0.05*$CA$7,((Observaciones!$F184-0.05*$CA$7)^2)/(Observaciones!$F184+0.95*$CA$7),0)</f>
        <v>0</v>
      </c>
      <c r="BX185" s="73">
        <f>0.0526*BW185*Observaciones!$F184^1.218</f>
        <v>0</v>
      </c>
      <c r="BY185" s="27"/>
      <c r="BZ185" s="27"/>
      <c r="CA185" s="101"/>
      <c r="CB185" s="36"/>
    </row>
    <row r="186" spans="2:80" s="2" customFormat="1" ht="14.5" x14ac:dyDescent="0.35">
      <c r="B186" s="35"/>
      <c r="C186" s="72">
        <v>180</v>
      </c>
      <c r="D186" s="145">
        <f>ETo!$I185*((1-Constantes!$D$19)*ETo!$K185+ETo!$L185)</f>
        <v>1.0709279376864482</v>
      </c>
      <c r="E186" s="73">
        <f>MIN(D186*Constantes!$D$17,0.8*(H185+Observaciones!$F185-F186-G186-Constantes!$D$14))</f>
        <v>1.6778825646014185E-3</v>
      </c>
      <c r="F186" s="73">
        <f>IF(Observaciones!$F185&gt;0.05*Constantes!$D$18,((Observaciones!$F185-0.05*Constantes!$D$18)^2)/(Observaciones!$F185+0.95*Constantes!$D$18),0)</f>
        <v>0</v>
      </c>
      <c r="G186" s="73">
        <f>MAX(0,H185+Observaciones!$F185-F186-Constantes!$D$13)</f>
        <v>0</v>
      </c>
      <c r="H186" s="73">
        <f>H185+Observaciones!$F185-F186-E186-G186-I185</f>
        <v>26.250390595759786</v>
      </c>
      <c r="I186" s="73">
        <f>MAX(0,(H186-Constantes!$D$14)*(1-EXP(-Constantes!$D$22)))</f>
        <v>5.3774472486125283E-6</v>
      </c>
      <c r="J186" s="73">
        <f t="shared" si="14"/>
        <v>142.69271989455297</v>
      </c>
      <c r="K186" s="73">
        <f>MAX(0,(J186-Constantes!$D$13)*(1-EXP(-Constantes!$D$23)))</f>
        <v>0.64890976632888042</v>
      </c>
      <c r="L186" s="73">
        <f t="shared" si="15"/>
        <v>0.64891514377612902</v>
      </c>
      <c r="M186" s="73">
        <f>0.0526*F186*Observaciones!$F185^1.218</f>
        <v>0</v>
      </c>
      <c r="N186" s="73">
        <f>M186*Constantes!$D$40</f>
        <v>0</v>
      </c>
      <c r="O186" s="73">
        <f t="shared" si="16"/>
        <v>0</v>
      </c>
      <c r="P186" s="15"/>
      <c r="Q186" s="117">
        <v>180</v>
      </c>
      <c r="R186" s="145">
        <f>ETo!$I185*((1-Constantes!$E$19)*ETo!$K185+ETo!$L185)</f>
        <v>1.0723224080277476</v>
      </c>
      <c r="S186" s="118">
        <f>MIN(R186*Constantes!$E$17,0.8*(V185+Observaciones!$F185-T186-U186-Constantes!$D$14))</f>
        <v>1.4010666757116041E-3</v>
      </c>
      <c r="T186" s="118">
        <f>IF(Observaciones!$F185&gt;0.05*Constantes!$E$18,((Observaciones!$F185-0.05*Constantes!$E$18)^2)/(Observaciones!$F185+0.95*Constantes!$E$18),0)</f>
        <v>0</v>
      </c>
      <c r="U186" s="118">
        <f>MAX(0,V185+Observaciones!$F185-T186-Constantes!$D$13)</f>
        <v>0</v>
      </c>
      <c r="V186" s="118">
        <f>V185+Observaciones!$F185-T186-S186-U186-W185</f>
        <v>26.250326155545242</v>
      </c>
      <c r="W186" s="118">
        <f>MAX(0,(V186-Constantes!$D$14)*(1-EXP(-Constantes!$D$22)))</f>
        <v>4.4902797724740504E-6</v>
      </c>
      <c r="X186" s="116">
        <f>X185+(Entradas!$E$23*U186-Y185)/(800*Entradas!$D$46)</f>
        <v>0</v>
      </c>
      <c r="Y186" s="116">
        <f>8000*Entradas!$D$47*X186/Constantes!$E$34</f>
        <v>0</v>
      </c>
      <c r="Z186" s="116">
        <f>T186*Escenarios!$E$10/Escenarios!$E$9</f>
        <v>0</v>
      </c>
      <c r="AA186" s="116">
        <f>Y186*Escenarios!$E$10/Escenarios!$E$9</f>
        <v>0</v>
      </c>
      <c r="AB186" s="116">
        <f>Observaciones!$I185</f>
        <v>0</v>
      </c>
      <c r="AC186" s="116">
        <f>MAX(0,Constantes!$E$29/((AH185+Z186+AA186+AB186+Observaciones!$F185)^2)+Entradas!$E$17)</f>
        <v>0</v>
      </c>
      <c r="AD186" s="145">
        <f>IF(ETo!$D185&gt;0,ETo!$I185*((1-Entradas!$E$21)*ETo!$K185+ETo!$L185),0)</f>
        <v>1.0165435943757648</v>
      </c>
      <c r="AE186" s="116">
        <f>MIN(AD186*1,0.8*(AH185+Z186+AA186+AB186+Observaciones!$F185-AC186-Constantes!$E$28))</f>
        <v>1.0165435943757648</v>
      </c>
      <c r="AF186" s="116">
        <f>Observaciones!$J185</f>
        <v>0</v>
      </c>
      <c r="AG186" s="116">
        <f>MAX(0,AH185+Z186+AA186+AB186+Observaciones!$F185-AC186-AE186-AF186-Constantes!$E$26)</f>
        <v>0</v>
      </c>
      <c r="AH186" s="116">
        <f>AH185+Z186+AA186+AB186+Observaciones!$F185-AC186-AE186-AF186-AG186</f>
        <v>56.038661228274727</v>
      </c>
      <c r="AI186" s="116">
        <f>(Escenarios!$E$10*S186+Escenarios!$E$9*AE186)/(Escenarios!$E$11)</f>
        <v>0.10291531944571693</v>
      </c>
      <c r="AJ186" s="116">
        <f>(Escenarios!$E$9*AG186)/(Escenarios!$E$11)</f>
        <v>0</v>
      </c>
      <c r="AK186" s="116">
        <f>(Escenarios!$E$10*U186+Escenarios!$E$9*AC186)/(Escenarios!$E$11)</f>
        <v>0</v>
      </c>
      <c r="AL186" s="118">
        <f t="shared" si="17"/>
        <v>156.09530873659318</v>
      </c>
      <c r="AM186" s="118">
        <f>MAX(0,(AL186-Constantes!$D$13)*(1-EXP(-Constantes!$D$23)))</f>
        <v>0.74148820991080455</v>
      </c>
      <c r="AN186" s="118">
        <f>AJ186+W186*Escenarios!$E$10/Escenarios!$E$11+AM186</f>
        <v>0.74149225116259976</v>
      </c>
      <c r="AO186" s="118">
        <f>0.0526*AJ186*Observaciones!$F185^1.218</f>
        <v>0</v>
      </c>
      <c r="AP186" s="118">
        <f>AO186*Constantes!$E$40</f>
        <v>0</v>
      </c>
      <c r="AQ186" s="118">
        <f t="shared" si="18"/>
        <v>0</v>
      </c>
      <c r="AR186" s="15"/>
      <c r="AS186" s="72">
        <v>180</v>
      </c>
      <c r="AT186" s="145">
        <f>ETo!$I185*((1-Constantes!$F$19)*ETo!$K185+ETo!$L185)</f>
        <v>1.0688362321744984</v>
      </c>
      <c r="AU186" s="118">
        <f>MIN(AT186*Constantes!$F$17,0.8*(AX185+Observaciones!$F185-AV186-AW186-Constantes!$D$14))</f>
        <v>2.3782978920110056E-3</v>
      </c>
      <c r="AV186" s="118">
        <f>IF(Observaciones!$F185&gt;0.05*Constantes!$F$18,((Observaciones!$F185-0.05*Constantes!$F$18)^2)/(Observaciones!$F185+0.95*Constantes!$F$18),0)</f>
        <v>0</v>
      </c>
      <c r="AW186" s="118">
        <f>MAX(0,AX185+Observaciones!$F185-AV186-Constantes!$D$13)</f>
        <v>0</v>
      </c>
      <c r="AX186" s="118">
        <f>AX185+Observaciones!$F185-AV186-AU186-AW186-AY185</f>
        <v>26.250553646060649</v>
      </c>
      <c r="AY186" s="118">
        <f>MAX(0,(AX186-Constantes!$D$14)*(1-EXP(-Constantes!$D$22)))</f>
        <v>7.6222089230363054E-6</v>
      </c>
      <c r="AZ186" s="116">
        <f>AZ185+(Entradas!$F$23*AW186-BA185)/(800*Entradas!$D$46)</f>
        <v>0</v>
      </c>
      <c r="BA186" s="116">
        <f>8000*Entradas!$D$47*AZ186/Constantes!$F$34</f>
        <v>0</v>
      </c>
      <c r="BB186" s="116">
        <f>AV186*Escenarios!$F$10/Escenarios!$F$9</f>
        <v>0</v>
      </c>
      <c r="BC186" s="116">
        <f>BA186*Escenarios!$F$10/Escenarios!$F$9</f>
        <v>0</v>
      </c>
      <c r="BD186" s="116">
        <f>Observaciones!$I185</f>
        <v>0</v>
      </c>
      <c r="BE186" s="116">
        <f>MAX(0,Constantes!$F$29/((BJ185+BB186+BC186+BD186+Observaciones!$F185)^2)+Entradas!$F$17)</f>
        <v>0</v>
      </c>
      <c r="BF186" s="145">
        <f>IF(ETo!$D185&gt;0,ETo!$I185*((1-Entradas!$F$21)*ETo!$K185+ETo!$L185),0)</f>
        <v>1.0165435943757648</v>
      </c>
      <c r="BG186" s="116">
        <f>MIN(BF186*1,0.8*(BJ185+BB186+BC186+BD186+Observaciones!$F185-BE186-Constantes!$F$28))</f>
        <v>0.31598624786383311</v>
      </c>
      <c r="BH186" s="116">
        <f>Observaciones!$J185</f>
        <v>0</v>
      </c>
      <c r="BI186" s="116">
        <f>MAX(0,BJ185+BB186+BC186+BD186+Observaciones!$F185-BE186-BG186-BH186-Constantes!$F$26)</f>
        <v>0</v>
      </c>
      <c r="BJ186" s="116">
        <f>BJ185+BB186+BC186+BD186+Observaciones!$F185-BE186-BG186-BH186-BI186</f>
        <v>41.328996561965958</v>
      </c>
      <c r="BK186" s="116">
        <f>(Escenarios!$F$10*AU186+Escenarios!$F$9*BG186)/(Escenarios!$F$11)</f>
        <v>6.5099887886375427E-2</v>
      </c>
      <c r="BL186" s="116">
        <f>(Escenarios!$F$9*BI186)/(Escenarios!$F$11)</f>
        <v>0</v>
      </c>
      <c r="BM186" s="116">
        <f>(Escenarios!$F$10*AW186+Escenarios!$F$9*BE186)/(Escenarios!$F$11)</f>
        <v>0</v>
      </c>
      <c r="BN186" s="118">
        <f t="shared" si="19"/>
        <v>152.48424840869365</v>
      </c>
      <c r="BO186" s="118">
        <f>MAX(0,(BN186-Constantes!$D$13)*(1-EXP(-Constantes!$D$23)))</f>
        <v>0.71654479421869999</v>
      </c>
      <c r="BP186" s="118">
        <f>BL186+AY186*Escenarios!$F$10/Escenarios!$F$11+BO186</f>
        <v>0.71655089198583843</v>
      </c>
      <c r="BQ186" s="118">
        <f>0.0526*BL186*Observaciones!$F185^1.218</f>
        <v>0</v>
      </c>
      <c r="BR186" s="118">
        <f>BQ186*Constantes!$F$40</f>
        <v>0</v>
      </c>
      <c r="BS186" s="118">
        <f t="shared" si="20"/>
        <v>0</v>
      </c>
      <c r="BT186" s="15"/>
      <c r="BU186" s="72">
        <v>180</v>
      </c>
      <c r="BV186" s="73">
        <f>0.0526*Observaciones!$F185^2.218</f>
        <v>0</v>
      </c>
      <c r="BW186" s="73">
        <f>IF(Observaciones!$F185&gt;0.05*$CA$7,((Observaciones!$F185-0.05*$CA$7)^2)/(Observaciones!$F185+0.95*$CA$7),0)</f>
        <v>0</v>
      </c>
      <c r="BX186" s="73">
        <f>0.0526*BW186*Observaciones!$F185^1.218</f>
        <v>0</v>
      </c>
      <c r="BY186" s="27"/>
      <c r="BZ186" s="27"/>
      <c r="CA186" s="101"/>
      <c r="CB186" s="36"/>
    </row>
    <row r="187" spans="2:80" s="2" customFormat="1" ht="14.5" x14ac:dyDescent="0.35">
      <c r="B187" s="35"/>
      <c r="C187" s="72">
        <v>181</v>
      </c>
      <c r="D187" s="145">
        <f>ETo!$I186*((1-Constantes!$D$19)*ETo!$K186+ETo!$L186)</f>
        <v>1.0848037332230209</v>
      </c>
      <c r="E187" s="73">
        <f>MIN(D187*Constantes!$D$17,0.8*(H186+Observaciones!$F186-F187-G187-Constantes!$D$14))</f>
        <v>3.1247660782867119E-4</v>
      </c>
      <c r="F187" s="73">
        <f>IF(Observaciones!$F186&gt;0.05*Constantes!$D$18,((Observaciones!$F186-0.05*Constantes!$D$18)^2)/(Observaciones!$F186+0.95*Constantes!$D$18),0)</f>
        <v>0</v>
      </c>
      <c r="G187" s="73">
        <f>MAX(0,H186+Observaciones!$F186-F187-Constantes!$D$13)</f>
        <v>0</v>
      </c>
      <c r="H187" s="73">
        <f>H186+Observaciones!$F186-F187-E187-G187-I186</f>
        <v>26.25007274170471</v>
      </c>
      <c r="I187" s="73">
        <f>MAX(0,(H187-Constantes!$D$14)*(1-EXP(-Constantes!$D$22)))</f>
        <v>1.0014565443924945E-6</v>
      </c>
      <c r="J187" s="73">
        <f t="shared" si="14"/>
        <v>142.0438101282241</v>
      </c>
      <c r="K187" s="73">
        <f>MAX(0,(J187-Constantes!$D$13)*(1-EXP(-Constantes!$D$23)))</f>
        <v>0.64442741915701174</v>
      </c>
      <c r="L187" s="73">
        <f t="shared" si="15"/>
        <v>0.6444284206135561</v>
      </c>
      <c r="M187" s="73">
        <f>0.0526*F187*Observaciones!$F186^1.218</f>
        <v>0</v>
      </c>
      <c r="N187" s="73">
        <f>M187*Constantes!$D$40</f>
        <v>0</v>
      </c>
      <c r="O187" s="73">
        <f t="shared" si="16"/>
        <v>0</v>
      </c>
      <c r="P187" s="15"/>
      <c r="Q187" s="117">
        <v>181</v>
      </c>
      <c r="R187" s="145">
        <f>ETo!$I186*((1-Constantes!$E$19)*ETo!$K186+ETo!$L186)</f>
        <v>1.0862176251729789</v>
      </c>
      <c r="S187" s="118">
        <f>MIN(R187*Constantes!$E$17,0.8*(V186+Observaciones!$F186-T187-U187-Constantes!$D$14))</f>
        <v>2.6092443619347706E-4</v>
      </c>
      <c r="T187" s="118">
        <f>IF(Observaciones!$F186&gt;0.05*Constantes!$E$18,((Observaciones!$F186-0.05*Constantes!$E$18)^2)/(Observaciones!$F186+0.95*Constantes!$E$18),0)</f>
        <v>0</v>
      </c>
      <c r="U187" s="118">
        <f>MAX(0,V186+Observaciones!$F186-T187-Constantes!$D$13)</f>
        <v>0</v>
      </c>
      <c r="V187" s="118">
        <f>V186+Observaciones!$F186-T187-S187-U187-W186</f>
        <v>26.250060740829277</v>
      </c>
      <c r="W187" s="118">
        <f>MAX(0,(V187-Constantes!$D$14)*(1-EXP(-Constantes!$D$22)))</f>
        <v>8.3623694596854354E-7</v>
      </c>
      <c r="X187" s="116">
        <f>X186+(Entradas!$E$23*U187-Y186)/(800*Entradas!$D$46)</f>
        <v>0</v>
      </c>
      <c r="Y187" s="116">
        <f>8000*Entradas!$D$47*X187/Constantes!$E$34</f>
        <v>0</v>
      </c>
      <c r="Z187" s="116">
        <f>T187*Escenarios!$E$10/Escenarios!$E$9</f>
        <v>0</v>
      </c>
      <c r="AA187" s="116">
        <f>Y187*Escenarios!$E$10/Escenarios!$E$9</f>
        <v>0</v>
      </c>
      <c r="AB187" s="116">
        <f>Observaciones!$I186</f>
        <v>0</v>
      </c>
      <c r="AC187" s="116">
        <f>MAX(0,Constantes!$E$29/((AH186+Z187+AA187+AB187+Observaciones!$F186)^2)+Entradas!$E$17)</f>
        <v>0</v>
      </c>
      <c r="AD187" s="145">
        <f>IF(ETo!$D186&gt;0,ETo!$I186*((1-Entradas!$E$21)*ETo!$K186+ETo!$L186),0)</f>
        <v>1.0296619471746578</v>
      </c>
      <c r="AE187" s="116">
        <f>MIN(AD187*1,0.8*(AH186+Z187+AA187+AB187+Observaciones!$F186-AC187-Constantes!$E$28))</f>
        <v>1.0296619471746578</v>
      </c>
      <c r="AF187" s="116">
        <f>Observaciones!$J186</f>
        <v>0</v>
      </c>
      <c r="AG187" s="116">
        <f>MAX(0,AH186+Z187+AA187+AB187+Observaciones!$F186-AC187-AE187-AF187-Constantes!$E$26)</f>
        <v>0</v>
      </c>
      <c r="AH187" s="116">
        <f>AH186+Z187+AA187+AB187+Observaciones!$F186-AC187-AE187-AF187-AG187</f>
        <v>55.008999281100067</v>
      </c>
      <c r="AI187" s="116">
        <f>(Escenarios!$E$10*S187+Escenarios!$E$9*AE187)/(Escenarios!$E$11)</f>
        <v>0.1032010267100399</v>
      </c>
      <c r="AJ187" s="116">
        <f>(Escenarios!$E$9*AG187)/(Escenarios!$E$11)</f>
        <v>0</v>
      </c>
      <c r="AK187" s="116">
        <f>(Escenarios!$E$10*U187+Escenarios!$E$9*AC187)/(Escenarios!$E$11)</f>
        <v>0</v>
      </c>
      <c r="AL187" s="118">
        <f t="shared" si="17"/>
        <v>155.35382052668237</v>
      </c>
      <c r="AM187" s="118">
        <f>MAX(0,(AL187-Constantes!$D$13)*(1-EXP(-Constantes!$D$23)))</f>
        <v>0.73636637671746152</v>
      </c>
      <c r="AN187" s="118">
        <f>AJ187+W187*Escenarios!$E$10/Escenarios!$E$11+AM187</f>
        <v>0.73636712933071291</v>
      </c>
      <c r="AO187" s="118">
        <f>0.0526*AJ187*Observaciones!$F186^1.218</f>
        <v>0</v>
      </c>
      <c r="AP187" s="118">
        <f>AO187*Constantes!$E$40</f>
        <v>0</v>
      </c>
      <c r="AQ187" s="118">
        <f t="shared" si="18"/>
        <v>0</v>
      </c>
      <c r="AR187" s="15"/>
      <c r="AS187" s="72">
        <v>181</v>
      </c>
      <c r="AT187" s="145">
        <f>ETo!$I186*((1-Constantes!$F$19)*ETo!$K186+ETo!$L186)</f>
        <v>1.0826828952980836</v>
      </c>
      <c r="AU187" s="118">
        <f>MIN(AT187*Constantes!$F$17,0.8*(AX186+Observaciones!$F186-AV187-AW187-Constantes!$D$14))</f>
        <v>4.429168485188484E-4</v>
      </c>
      <c r="AV187" s="118">
        <f>IF(Observaciones!$F186&gt;0.05*Constantes!$F$18,((Observaciones!$F186-0.05*Constantes!$F$18)^2)/(Observaciones!$F186+0.95*Constantes!$F$18),0)</f>
        <v>0</v>
      </c>
      <c r="AW187" s="118">
        <f>MAX(0,AX186+Observaciones!$F186-AV187-Constantes!$D$13)</f>
        <v>0</v>
      </c>
      <c r="AX187" s="118">
        <f>AX186+Observaciones!$F186-AV187-AU187-AW187-AY186</f>
        <v>26.250103107003206</v>
      </c>
      <c r="AY187" s="118">
        <f>MAX(0,(AX187-Constantes!$D$14)*(1-EXP(-Constantes!$D$22)))</f>
        <v>1.4195045819355675E-6</v>
      </c>
      <c r="AZ187" s="116">
        <f>AZ186+(Entradas!$F$23*AW187-BA186)/(800*Entradas!$D$46)</f>
        <v>0</v>
      </c>
      <c r="BA187" s="116">
        <f>8000*Entradas!$D$47*AZ187/Constantes!$F$34</f>
        <v>0</v>
      </c>
      <c r="BB187" s="116">
        <f>AV187*Escenarios!$F$10/Escenarios!$F$9</f>
        <v>0</v>
      </c>
      <c r="BC187" s="116">
        <f>BA187*Escenarios!$F$10/Escenarios!$F$9</f>
        <v>0</v>
      </c>
      <c r="BD187" s="116">
        <f>Observaciones!$I186</f>
        <v>0</v>
      </c>
      <c r="BE187" s="116">
        <f>MAX(0,Constantes!$F$29/((BJ186+BB187+BC187+BD187+Observaciones!$F186)^2)+Entradas!$F$17)</f>
        <v>0</v>
      </c>
      <c r="BF187" s="145">
        <f>IF(ETo!$D186&gt;0,ETo!$I186*((1-Entradas!$F$21)*ETo!$K186+ETo!$L186),0)</f>
        <v>1.0296619471746578</v>
      </c>
      <c r="BG187" s="116">
        <f>MIN(BF187*1,0.8*(BJ186+BB187+BC187+BD187+Observaciones!$F186-BE187-Constantes!$F$28))</f>
        <v>6.3197249572766623E-2</v>
      </c>
      <c r="BH187" s="116">
        <f>Observaciones!$J186</f>
        <v>0</v>
      </c>
      <c r="BI187" s="116">
        <f>MAX(0,BJ186+BB187+BC187+BD187+Observaciones!$F186-BE187-BG187-BH187-Constantes!$F$26)</f>
        <v>0</v>
      </c>
      <c r="BJ187" s="116">
        <f>BJ186+BB187+BC187+BD187+Observaciones!$F186-BE187-BG187-BH187-BI187</f>
        <v>41.265799312393192</v>
      </c>
      <c r="BK187" s="116">
        <f>(Escenarios!$F$10*AU187+Escenarios!$F$9*BG187)/(Escenarios!$F$11)</f>
        <v>1.2993783393368404E-2</v>
      </c>
      <c r="BL187" s="116">
        <f>(Escenarios!$F$9*BI187)/(Escenarios!$F$11)</f>
        <v>0</v>
      </c>
      <c r="BM187" s="116">
        <f>(Escenarios!$F$10*AW187+Escenarios!$F$9*BE187)/(Escenarios!$F$11)</f>
        <v>0</v>
      </c>
      <c r="BN187" s="118">
        <f t="shared" si="19"/>
        <v>151.76770361447495</v>
      </c>
      <c r="BO187" s="118">
        <f>MAX(0,(BN187-Constantes!$D$13)*(1-EXP(-Constantes!$D$23)))</f>
        <v>0.7115952577830662</v>
      </c>
      <c r="BP187" s="118">
        <f>BL187+AY187*Escenarios!$F$10/Escenarios!$F$11+BO187</f>
        <v>0.71159639338673175</v>
      </c>
      <c r="BQ187" s="118">
        <f>0.0526*BL187*Observaciones!$F186^1.218</f>
        <v>0</v>
      </c>
      <c r="BR187" s="118">
        <f>BQ187*Constantes!$F$40</f>
        <v>0</v>
      </c>
      <c r="BS187" s="118">
        <f t="shared" si="20"/>
        <v>0</v>
      </c>
      <c r="BT187" s="15"/>
      <c r="BU187" s="72">
        <v>181</v>
      </c>
      <c r="BV187" s="73">
        <f>0.0526*Observaciones!$F186^2.218</f>
        <v>0</v>
      </c>
      <c r="BW187" s="73">
        <f>IF(Observaciones!$F186&gt;0.05*$CA$7,((Observaciones!$F186-0.05*$CA$7)^2)/(Observaciones!$F186+0.95*$CA$7),0)</f>
        <v>0</v>
      </c>
      <c r="BX187" s="73">
        <f>0.0526*BW187*Observaciones!$F186^1.218</f>
        <v>0</v>
      </c>
      <c r="BY187" s="27"/>
      <c r="BZ187" s="27"/>
      <c r="CA187" s="101"/>
      <c r="CB187" s="36"/>
    </row>
    <row r="188" spans="2:80" s="2" customFormat="1" ht="14.5" x14ac:dyDescent="0.35">
      <c r="B188" s="35"/>
      <c r="C188" s="72">
        <v>182</v>
      </c>
      <c r="D188" s="145">
        <f>ETo!$I187*((1-Constantes!$D$19)*ETo!$K187+ETo!$L187)</f>
        <v>1.0896299834101855</v>
      </c>
      <c r="E188" s="73">
        <f>MIN(D188*Constantes!$D$17,0.8*(H187+Observaciones!$F187-F188-G188-Constantes!$D$14))</f>
        <v>5.8193363767600206E-5</v>
      </c>
      <c r="F188" s="73">
        <f>IF(Observaciones!$F187&gt;0.05*Constantes!$D$18,((Observaciones!$F187-0.05*Constantes!$D$18)^2)/(Observaciones!$F187+0.95*Constantes!$D$18),0)</f>
        <v>0</v>
      </c>
      <c r="G188" s="73">
        <f>MAX(0,H187+Observaciones!$F187-F188-Constantes!$D$13)</f>
        <v>0</v>
      </c>
      <c r="H188" s="73">
        <f>H187+Observaciones!$F187-F188-E188-G188-I187</f>
        <v>26.250013546884396</v>
      </c>
      <c r="I188" s="73">
        <f>MAX(0,(H188-Constantes!$D$14)*(1-EXP(-Constantes!$D$22)))</f>
        <v>1.8650396068058483E-7</v>
      </c>
      <c r="J188" s="73">
        <f t="shared" si="14"/>
        <v>141.39938270906708</v>
      </c>
      <c r="K188" s="73">
        <f>MAX(0,(J188-Constantes!$D$13)*(1-EXP(-Constantes!$D$23)))</f>
        <v>0.63997603381868562</v>
      </c>
      <c r="L188" s="73">
        <f t="shared" si="15"/>
        <v>0.63997622032264634</v>
      </c>
      <c r="M188" s="73">
        <f>0.0526*F188*Observaciones!$F187^1.218</f>
        <v>0</v>
      </c>
      <c r="N188" s="73">
        <f>M188*Constantes!$D$40</f>
        <v>0</v>
      </c>
      <c r="O188" s="73">
        <f t="shared" si="16"/>
        <v>0</v>
      </c>
      <c r="P188" s="15"/>
      <c r="Q188" s="117">
        <v>182</v>
      </c>
      <c r="R188" s="145">
        <f>ETo!$I187*((1-Constantes!$E$19)*ETo!$K187+ETo!$L187)</f>
        <v>1.0910498140591118</v>
      </c>
      <c r="S188" s="118">
        <f>MIN(R188*Constantes!$E$17,0.8*(V187+Observaciones!$F187-T188-U188-Constantes!$D$14))</f>
        <v>4.8592663421231923E-5</v>
      </c>
      <c r="T188" s="118">
        <f>IF(Observaciones!$F187&gt;0.05*Constantes!$E$18,((Observaciones!$F187-0.05*Constantes!$E$18)^2)/(Observaciones!$F187+0.95*Constantes!$E$18),0)</f>
        <v>0</v>
      </c>
      <c r="U188" s="118">
        <f>MAX(0,V187+Observaciones!$F187-T188-Constantes!$D$13)</f>
        <v>0</v>
      </c>
      <c r="V188" s="118">
        <f>V187+Observaciones!$F187-T188-S188-U188-W187</f>
        <v>26.250011311928908</v>
      </c>
      <c r="W188" s="118">
        <f>MAX(0,(V188-Constantes!$D$14)*(1-EXP(-Constantes!$D$22)))</f>
        <v>1.5573466802987959E-7</v>
      </c>
      <c r="X188" s="116">
        <f>X187+(Entradas!$E$23*U188-Y187)/(800*Entradas!$D$46)</f>
        <v>0</v>
      </c>
      <c r="Y188" s="116">
        <f>8000*Entradas!$D$47*X188/Constantes!$E$34</f>
        <v>0</v>
      </c>
      <c r="Z188" s="116">
        <f>T188*Escenarios!$E$10/Escenarios!$E$9</f>
        <v>0</v>
      </c>
      <c r="AA188" s="116">
        <f>Y188*Escenarios!$E$10/Escenarios!$E$9</f>
        <v>0</v>
      </c>
      <c r="AB188" s="116">
        <f>Observaciones!$I187</f>
        <v>0</v>
      </c>
      <c r="AC188" s="116">
        <f>MAX(0,Constantes!$E$29/((AH187+Z188+AA188+AB188+Observaciones!$F187)^2)+Entradas!$E$17)</f>
        <v>0</v>
      </c>
      <c r="AD188" s="145">
        <f>IF(ETo!$D187&gt;0,ETo!$I187*((1-Entradas!$E$21)*ETo!$K187+ETo!$L187),0)</f>
        <v>1.0342565881020465</v>
      </c>
      <c r="AE188" s="116">
        <f>MIN(AD188*1,0.8*(AH187+Z188+AA188+AB188+Observaciones!$F187-AC188-Constantes!$E$28))</f>
        <v>1.0342565881020465</v>
      </c>
      <c r="AF188" s="116">
        <f>Observaciones!$J187</f>
        <v>0</v>
      </c>
      <c r="AG188" s="116">
        <f>MAX(0,AH187+Z188+AA188+AB188+Observaciones!$F187-AC188-AE188-AF188-Constantes!$E$26)</f>
        <v>0</v>
      </c>
      <c r="AH188" s="116">
        <f>AH187+Z188+AA188+AB188+Observaciones!$F187-AC188-AE188-AF188-AG188</f>
        <v>53.974742692998021</v>
      </c>
      <c r="AI188" s="116">
        <f>(Escenarios!$E$10*S188+Escenarios!$E$9*AE188)/(Escenarios!$E$11)</f>
        <v>0.10346939220728375</v>
      </c>
      <c r="AJ188" s="116">
        <f>(Escenarios!$E$9*AG188)/(Escenarios!$E$11)</f>
        <v>0</v>
      </c>
      <c r="AK188" s="116">
        <f>(Escenarios!$E$10*U188+Escenarios!$E$9*AC188)/(Escenarios!$E$11)</f>
        <v>0</v>
      </c>
      <c r="AL188" s="118">
        <f t="shared" si="17"/>
        <v>154.61745414996491</v>
      </c>
      <c r="AM188" s="118">
        <f>MAX(0,(AL188-Constantes!$D$13)*(1-EXP(-Constantes!$D$23)))</f>
        <v>0.73127992261027241</v>
      </c>
      <c r="AN188" s="118">
        <f>AJ188+W188*Escenarios!$E$10/Escenarios!$E$11+AM188</f>
        <v>0.73128006277147362</v>
      </c>
      <c r="AO188" s="118">
        <f>0.0526*AJ188*Observaciones!$F187^1.218</f>
        <v>0</v>
      </c>
      <c r="AP188" s="118">
        <f>AO188*Constantes!$E$40</f>
        <v>0</v>
      </c>
      <c r="AQ188" s="118">
        <f t="shared" si="18"/>
        <v>0</v>
      </c>
      <c r="AR188" s="15"/>
      <c r="AS188" s="72">
        <v>182</v>
      </c>
      <c r="AT188" s="145">
        <f>ETo!$I187*((1-Constantes!$F$19)*ETo!$K187+ETo!$L187)</f>
        <v>1.0875002374367952</v>
      </c>
      <c r="AU188" s="118">
        <f>MIN(AT188*Constantes!$F$17,0.8*(AX187+Observaciones!$F187-AV188-AW188-Constantes!$D$14))</f>
        <v>8.2485602564474913E-5</v>
      </c>
      <c r="AV188" s="118">
        <f>IF(Observaciones!$F187&gt;0.05*Constantes!$F$18,((Observaciones!$F187-0.05*Constantes!$F$18)^2)/(Observaciones!$F187+0.95*Constantes!$F$18),0)</f>
        <v>0</v>
      </c>
      <c r="AW188" s="118">
        <f>MAX(0,AX187+Observaciones!$F187-AV188-Constantes!$D$13)</f>
        <v>0</v>
      </c>
      <c r="AX188" s="118">
        <f>AX187+Observaciones!$F187-AV188-AU188-AW188-AY187</f>
        <v>26.250019201896059</v>
      </c>
      <c r="AY188" s="118">
        <f>MAX(0,(AX188-Constantes!$D$14)*(1-EXP(-Constantes!$D$22)))</f>
        <v>2.6435817733168934E-7</v>
      </c>
      <c r="AZ188" s="116">
        <f>AZ187+(Entradas!$F$23*AW188-BA187)/(800*Entradas!$D$46)</f>
        <v>0</v>
      </c>
      <c r="BA188" s="116">
        <f>8000*Entradas!$D$47*AZ188/Constantes!$F$34</f>
        <v>0</v>
      </c>
      <c r="BB188" s="116">
        <f>AV188*Escenarios!$F$10/Escenarios!$F$9</f>
        <v>0</v>
      </c>
      <c r="BC188" s="116">
        <f>BA188*Escenarios!$F$10/Escenarios!$F$9</f>
        <v>0</v>
      </c>
      <c r="BD188" s="116">
        <f>Observaciones!$I187</f>
        <v>0</v>
      </c>
      <c r="BE188" s="116">
        <f>MAX(0,Constantes!$F$29/((BJ187+BB188+BC188+BD188+Observaciones!$F187)^2)+Entradas!$F$17)</f>
        <v>0</v>
      </c>
      <c r="BF188" s="145">
        <f>IF(ETo!$D187&gt;0,ETo!$I187*((1-Entradas!$F$21)*ETo!$K187+ETo!$L187),0)</f>
        <v>1.0342565881020465</v>
      </c>
      <c r="BG188" s="116">
        <f>MIN(BF188*1,0.8*(BJ187+BB188+BC188+BD188+Observaciones!$F187-BE188-Constantes!$F$28))</f>
        <v>1.2639449914553326E-2</v>
      </c>
      <c r="BH188" s="116">
        <f>Observaciones!$J187</f>
        <v>0</v>
      </c>
      <c r="BI188" s="116">
        <f>MAX(0,BJ187+BB188+BC188+BD188+Observaciones!$F187-BE188-BG188-BH188-Constantes!$F$26)</f>
        <v>0</v>
      </c>
      <c r="BJ188" s="116">
        <f>BJ187+BB188+BC188+BD188+Observaciones!$F187-BE188-BG188-BH188-BI188</f>
        <v>41.25315986247864</v>
      </c>
      <c r="BK188" s="116">
        <f>(Escenarios!$F$10*AU188+Escenarios!$F$9*BG188)/(Escenarios!$F$11)</f>
        <v>2.5938784649622449E-3</v>
      </c>
      <c r="BL188" s="116">
        <f>(Escenarios!$F$9*BI188)/(Escenarios!$F$11)</f>
        <v>0</v>
      </c>
      <c r="BM188" s="116">
        <f>(Escenarios!$F$10*AW188+Escenarios!$F$9*BE188)/(Escenarios!$F$11)</f>
        <v>0</v>
      </c>
      <c r="BN188" s="118">
        <f t="shared" si="19"/>
        <v>151.05610835669188</v>
      </c>
      <c r="BO188" s="118">
        <f>MAX(0,(BN188-Constantes!$D$13)*(1-EXP(-Constantes!$D$23)))</f>
        <v>0.70667991029294608</v>
      </c>
      <c r="BP188" s="118">
        <f>BL188+AY188*Escenarios!$F$10/Escenarios!$F$11+BO188</f>
        <v>0.70668012177948791</v>
      </c>
      <c r="BQ188" s="118">
        <f>0.0526*BL188*Observaciones!$F187^1.218</f>
        <v>0</v>
      </c>
      <c r="BR188" s="118">
        <f>BQ188*Constantes!$F$40</f>
        <v>0</v>
      </c>
      <c r="BS188" s="118">
        <f t="shared" si="20"/>
        <v>0</v>
      </c>
      <c r="BT188" s="15"/>
      <c r="BU188" s="72">
        <v>182</v>
      </c>
      <c r="BV188" s="73">
        <f>0.0526*Observaciones!$F187^2.218</f>
        <v>0</v>
      </c>
      <c r="BW188" s="73">
        <f>IF(Observaciones!$F187&gt;0.05*$CA$7,((Observaciones!$F187-0.05*$CA$7)^2)/(Observaciones!$F187+0.95*$CA$7),0)</f>
        <v>0</v>
      </c>
      <c r="BX188" s="73">
        <f>0.0526*BW188*Observaciones!$F187^1.218</f>
        <v>0</v>
      </c>
      <c r="BY188" s="27"/>
      <c r="BZ188" s="27"/>
      <c r="CA188" s="101"/>
      <c r="CB188" s="36"/>
    </row>
    <row r="189" spans="2:80" s="2" customFormat="1" ht="14.5" x14ac:dyDescent="0.35">
      <c r="B189" s="35"/>
      <c r="C189" s="72">
        <v>183</v>
      </c>
      <c r="D189" s="145">
        <f>ETo!$I188*((1-Constantes!$D$19)*ETo!$K188+ETo!$L188)</f>
        <v>1.1071544874450125</v>
      </c>
      <c r="E189" s="73">
        <f>MIN(D189*Constantes!$D$17,0.8*(H188+Observaciones!$F188-F189-G189-Constantes!$D$14))</f>
        <v>1.0837507517180711E-5</v>
      </c>
      <c r="F189" s="73">
        <f>IF(Observaciones!$F188&gt;0.05*Constantes!$D$18,((Observaciones!$F188-0.05*Constantes!$D$18)^2)/(Observaciones!$F188+0.95*Constantes!$D$18),0)</f>
        <v>0</v>
      </c>
      <c r="G189" s="73">
        <f>MAX(0,H188+Observaciones!$F188-F189-Constantes!$D$13)</f>
        <v>0</v>
      </c>
      <c r="H189" s="73">
        <f>H188+Observaciones!$F188-F189-E189-G189-I188</f>
        <v>26.250002522872919</v>
      </c>
      <c r="I189" s="73">
        <f>MAX(0,(H189-Constantes!$D$14)*(1-EXP(-Constantes!$D$22)))</f>
        <v>3.4733136995731038E-8</v>
      </c>
      <c r="J189" s="73">
        <f t="shared" si="14"/>
        <v>140.75940667524839</v>
      </c>
      <c r="K189" s="73">
        <f>MAX(0,(J189-Constantes!$D$13)*(1-EXP(-Constantes!$D$23)))</f>
        <v>0.63555539644489523</v>
      </c>
      <c r="L189" s="73">
        <f t="shared" si="15"/>
        <v>0.63555543117803226</v>
      </c>
      <c r="M189" s="73">
        <f>0.0526*F189*Observaciones!$F188^1.218</f>
        <v>0</v>
      </c>
      <c r="N189" s="73">
        <f>M189*Constantes!$D$40</f>
        <v>0</v>
      </c>
      <c r="O189" s="73">
        <f t="shared" si="16"/>
        <v>0</v>
      </c>
      <c r="P189" s="15"/>
      <c r="Q189" s="117">
        <v>183</v>
      </c>
      <c r="R189" s="145">
        <f>ETo!$I188*((1-Constantes!$E$19)*ETo!$K188+ETo!$L188)</f>
        <v>1.1085986017189891</v>
      </c>
      <c r="S189" s="118">
        <f>MIN(R189*Constantes!$E$17,0.8*(V188+Observaciones!$F188-T189-U189-Constantes!$D$14))</f>
        <v>9.0495431265935629E-6</v>
      </c>
      <c r="T189" s="118">
        <f>IF(Observaciones!$F188&gt;0.05*Constantes!$E$18,((Observaciones!$F188-0.05*Constantes!$E$18)^2)/(Observaciones!$F188+0.95*Constantes!$E$18),0)</f>
        <v>0</v>
      </c>
      <c r="U189" s="118">
        <f>MAX(0,V188+Observaciones!$F188-T189-Constantes!$D$13)</f>
        <v>0</v>
      </c>
      <c r="V189" s="118">
        <f>V188+Observaciones!$F188-T189-S189-U189-W188</f>
        <v>26.250002106651113</v>
      </c>
      <c r="W189" s="118">
        <f>MAX(0,(V189-Constantes!$D$14)*(1-EXP(-Constantes!$D$22)))</f>
        <v>2.9002888403573522E-8</v>
      </c>
      <c r="X189" s="116">
        <f>X188+(Entradas!$E$23*U189-Y188)/(800*Entradas!$D$46)</f>
        <v>0</v>
      </c>
      <c r="Y189" s="116">
        <f>8000*Entradas!$D$47*X189/Constantes!$E$34</f>
        <v>0</v>
      </c>
      <c r="Z189" s="116">
        <f>T189*Escenarios!$E$10/Escenarios!$E$9</f>
        <v>0</v>
      </c>
      <c r="AA189" s="116">
        <f>Y189*Escenarios!$E$10/Escenarios!$E$9</f>
        <v>0</v>
      </c>
      <c r="AB189" s="116">
        <f>Observaciones!$I188</f>
        <v>0</v>
      </c>
      <c r="AC189" s="116">
        <f>MAX(0,Constantes!$E$29/((AH188+Z189+AA189+AB189+Observaciones!$F188)^2)+Entradas!$E$17)</f>
        <v>0</v>
      </c>
      <c r="AD189" s="145">
        <f>IF(ETo!$D188&gt;0,ETo!$I188*((1-Entradas!$E$21)*ETo!$K188+ETo!$L188),0)</f>
        <v>1.0508340307599224</v>
      </c>
      <c r="AE189" s="116">
        <f>MIN(AD189*1,0.8*(AH188+Z189+AA189+AB189+Observaciones!$F188-AC189-Constantes!$E$28))</f>
        <v>1.0508340307599224</v>
      </c>
      <c r="AF189" s="116">
        <f>Observaciones!$J188</f>
        <v>0</v>
      </c>
      <c r="AG189" s="116">
        <f>MAX(0,AH188+Z189+AA189+AB189+Observaciones!$F188-AC189-AE189-AF189-Constantes!$E$26)</f>
        <v>0</v>
      </c>
      <c r="AH189" s="116">
        <f>AH188+Z189+AA189+AB189+Observaciones!$F188-AC189-AE189-AF189-AG189</f>
        <v>52.923908662238098</v>
      </c>
      <c r="AI189" s="116">
        <f>(Escenarios!$E$10*S189+Escenarios!$E$9*AE189)/(Escenarios!$E$11)</f>
        <v>0.10509154766480618</v>
      </c>
      <c r="AJ189" s="116">
        <f>(Escenarios!$E$9*AG189)/(Escenarios!$E$11)</f>
        <v>0</v>
      </c>
      <c r="AK189" s="116">
        <f>(Escenarios!$E$10*U189+Escenarios!$E$9*AC189)/(Escenarios!$E$11)</f>
        <v>0</v>
      </c>
      <c r="AL189" s="118">
        <f t="shared" si="17"/>
        <v>153.88617422735464</v>
      </c>
      <c r="AM189" s="118">
        <f>MAX(0,(AL189-Constantes!$D$13)*(1-EXP(-Constantes!$D$23)))</f>
        <v>0.72622860320803795</v>
      </c>
      <c r="AN189" s="118">
        <f>AJ189+W189*Escenarios!$E$10/Escenarios!$E$11+AM189</f>
        <v>0.72622862931063747</v>
      </c>
      <c r="AO189" s="118">
        <f>0.0526*AJ189*Observaciones!$F188^1.218</f>
        <v>0</v>
      </c>
      <c r="AP189" s="118">
        <f>AO189*Constantes!$E$40</f>
        <v>0</v>
      </c>
      <c r="AQ189" s="118">
        <f t="shared" si="18"/>
        <v>0</v>
      </c>
      <c r="AR189" s="15"/>
      <c r="AS189" s="72">
        <v>183</v>
      </c>
      <c r="AT189" s="145">
        <f>ETo!$I188*((1-Constantes!$F$19)*ETo!$K188+ETo!$L188)</f>
        <v>1.1049883160340472</v>
      </c>
      <c r="AU189" s="118">
        <f>MIN(AT189*Constantes!$F$17,0.8*(AX188+Observaciones!$F188-AV189-AW189-Constantes!$D$14))</f>
        <v>1.5361516847178792E-5</v>
      </c>
      <c r="AV189" s="118">
        <f>IF(Observaciones!$F188&gt;0.05*Constantes!$F$18,((Observaciones!$F188-0.05*Constantes!$F$18)^2)/(Observaciones!$F188+0.95*Constantes!$F$18),0)</f>
        <v>0</v>
      </c>
      <c r="AW189" s="118">
        <f>MAX(0,AX188+Observaciones!$F188-AV189-Constantes!$D$13)</f>
        <v>0</v>
      </c>
      <c r="AX189" s="118">
        <f>AX188+Observaciones!$F188-AV189-AU189-AW189-AY188</f>
        <v>26.250003576021033</v>
      </c>
      <c r="AY189" s="118">
        <f>MAX(0,(AX189-Constantes!$D$14)*(1-EXP(-Constantes!$D$22)))</f>
        <v>4.9232138300228093E-8</v>
      </c>
      <c r="AZ189" s="116">
        <f>AZ188+(Entradas!$F$23*AW189-BA188)/(800*Entradas!$D$46)</f>
        <v>0</v>
      </c>
      <c r="BA189" s="116">
        <f>8000*Entradas!$D$47*AZ189/Constantes!$F$34</f>
        <v>0</v>
      </c>
      <c r="BB189" s="116">
        <f>AV189*Escenarios!$F$10/Escenarios!$F$9</f>
        <v>0</v>
      </c>
      <c r="BC189" s="116">
        <f>BA189*Escenarios!$F$10/Escenarios!$F$9</f>
        <v>0</v>
      </c>
      <c r="BD189" s="116">
        <f>Observaciones!$I188</f>
        <v>0</v>
      </c>
      <c r="BE189" s="116">
        <f>MAX(0,Constantes!$F$29/((BJ188+BB189+BC189+BD189+Observaciones!$F188)^2)+Entradas!$F$17)</f>
        <v>0</v>
      </c>
      <c r="BF189" s="145">
        <f>IF(ETo!$D188&gt;0,ETo!$I188*((1-Entradas!$F$21)*ETo!$K188+ETo!$L188),0)</f>
        <v>1.0508340307599224</v>
      </c>
      <c r="BG189" s="116">
        <f>MIN(BF189*1,0.8*(BJ188+BB189+BC189+BD189+Observaciones!$F188-BE189-Constantes!$F$28))</f>
        <v>2.527889982911802E-3</v>
      </c>
      <c r="BH189" s="116">
        <f>Observaciones!$J188</f>
        <v>0</v>
      </c>
      <c r="BI189" s="116">
        <f>MAX(0,BJ188+BB189+BC189+BD189+Observaciones!$F188-BE189-BG189-BH189-Constantes!$F$26)</f>
        <v>0</v>
      </c>
      <c r="BJ189" s="116">
        <f>BJ188+BB189+BC189+BD189+Observaciones!$F188-BE189-BG189-BH189-BI189</f>
        <v>41.250631972495725</v>
      </c>
      <c r="BK189" s="116">
        <f>(Escenarios!$F$10*AU189+Escenarios!$F$9*BG189)/(Escenarios!$F$11)</f>
        <v>5.1786721006010341E-4</v>
      </c>
      <c r="BL189" s="116">
        <f>(Escenarios!$F$9*BI189)/(Escenarios!$F$11)</f>
        <v>0</v>
      </c>
      <c r="BM189" s="116">
        <f>(Escenarios!$F$10*AW189+Escenarios!$F$9*BE189)/(Escenarios!$F$11)</f>
        <v>0</v>
      </c>
      <c r="BN189" s="118">
        <f t="shared" si="19"/>
        <v>150.34942844639895</v>
      </c>
      <c r="BO189" s="118">
        <f>MAX(0,(BN189-Constantes!$D$13)*(1-EXP(-Constantes!$D$23)))</f>
        <v>0.70179851558804252</v>
      </c>
      <c r="BP189" s="118">
        <f>BL189+AY189*Escenarios!$F$10/Escenarios!$F$11+BO189</f>
        <v>0.70179855497375321</v>
      </c>
      <c r="BQ189" s="118">
        <f>0.0526*BL189*Observaciones!$F188^1.218</f>
        <v>0</v>
      </c>
      <c r="BR189" s="118">
        <f>BQ189*Constantes!$F$40</f>
        <v>0</v>
      </c>
      <c r="BS189" s="118">
        <f t="shared" si="20"/>
        <v>0</v>
      </c>
      <c r="BT189" s="15"/>
      <c r="BU189" s="72">
        <v>183</v>
      </c>
      <c r="BV189" s="73">
        <f>0.0526*Observaciones!$F188^2.218</f>
        <v>0</v>
      </c>
      <c r="BW189" s="73">
        <f>IF(Observaciones!$F188&gt;0.05*$CA$7,((Observaciones!$F188-0.05*$CA$7)^2)/(Observaciones!$F188+0.95*$CA$7),0)</f>
        <v>0</v>
      </c>
      <c r="BX189" s="73">
        <f>0.0526*BW189*Observaciones!$F188^1.218</f>
        <v>0</v>
      </c>
      <c r="BY189" s="27"/>
      <c r="BZ189" s="27"/>
      <c r="CA189" s="101"/>
      <c r="CB189" s="36"/>
    </row>
    <row r="190" spans="2:80" s="2" customFormat="1" ht="14.5" x14ac:dyDescent="0.35">
      <c r="B190" s="35"/>
      <c r="C190" s="72">
        <v>184</v>
      </c>
      <c r="D190" s="145">
        <f>ETo!$I189*((1-Constantes!$D$19)*ETo!$K189+ETo!$L189)</f>
        <v>1.0999396740036091</v>
      </c>
      <c r="E190" s="73">
        <f>MIN(D190*Constantes!$D$17,0.8*(H189+Observaciones!$F189-F190-G190-Constantes!$D$14))</f>
        <v>2.0182983348604469E-6</v>
      </c>
      <c r="F190" s="73">
        <f>IF(Observaciones!$F189&gt;0.05*Constantes!$D$18,((Observaciones!$F189-0.05*Constantes!$D$18)^2)/(Observaciones!$F189+0.95*Constantes!$D$18),0)</f>
        <v>0</v>
      </c>
      <c r="G190" s="73">
        <f>MAX(0,H189+Observaciones!$F189-F190-Constantes!$D$13)</f>
        <v>0</v>
      </c>
      <c r="H190" s="73">
        <f>H189+Observaciones!$F189-F190-E190-G190-I189</f>
        <v>26.250000469841446</v>
      </c>
      <c r="I190" s="73">
        <f>MAX(0,(H190-Constantes!$D$14)*(1-EXP(-Constantes!$D$22)))</f>
        <v>6.4684460248986794E-9</v>
      </c>
      <c r="J190" s="73">
        <f t="shared" si="14"/>
        <v>140.1238512788035</v>
      </c>
      <c r="K190" s="73">
        <f>MAX(0,(J190-Constantes!$D$13)*(1-EXP(-Constantes!$D$23)))</f>
        <v>0.63116529464393578</v>
      </c>
      <c r="L190" s="73">
        <f t="shared" si="15"/>
        <v>0.63116530111238178</v>
      </c>
      <c r="M190" s="73">
        <f>0.0526*F190*Observaciones!$F189^1.218</f>
        <v>0</v>
      </c>
      <c r="N190" s="73">
        <f>M190*Constantes!$D$40</f>
        <v>0</v>
      </c>
      <c r="O190" s="73">
        <f t="shared" si="16"/>
        <v>0</v>
      </c>
      <c r="P190" s="15"/>
      <c r="Q190" s="117">
        <v>184</v>
      </c>
      <c r="R190" s="145">
        <f>ETo!$I189*((1-Constantes!$E$19)*ETo!$K189+ETo!$L189)</f>
        <v>1.1013718972262951</v>
      </c>
      <c r="S190" s="118">
        <f>MIN(R190*Constantes!$E$17,0.8*(V189+Observaciones!$F189-T190-U190-Constantes!$D$14))</f>
        <v>1.6853208904876739E-6</v>
      </c>
      <c r="T190" s="118">
        <f>IF(Observaciones!$F189&gt;0.05*Constantes!$E$18,((Observaciones!$F189-0.05*Constantes!$E$18)^2)/(Observaciones!$F189+0.95*Constantes!$E$18),0)</f>
        <v>0</v>
      </c>
      <c r="U190" s="118">
        <f>MAX(0,V189+Observaciones!$F189-T190-Constantes!$D$13)</f>
        <v>0</v>
      </c>
      <c r="V190" s="118">
        <f>V189+Observaciones!$F189-T190-S190-U190-W189</f>
        <v>26.250000392327337</v>
      </c>
      <c r="W190" s="118">
        <f>MAX(0,(V190-Constantes!$D$14)*(1-EXP(-Constantes!$D$22)))</f>
        <v>5.4012863816100397E-9</v>
      </c>
      <c r="X190" s="116">
        <f>X189+(Entradas!$E$23*U190-Y189)/(800*Entradas!$D$46)</f>
        <v>0</v>
      </c>
      <c r="Y190" s="116">
        <f>8000*Entradas!$D$47*X190/Constantes!$E$34</f>
        <v>0</v>
      </c>
      <c r="Z190" s="116">
        <f>T190*Escenarios!$E$10/Escenarios!$E$9</f>
        <v>0</v>
      </c>
      <c r="AA190" s="116">
        <f>Y190*Escenarios!$E$10/Escenarios!$E$9</f>
        <v>0</v>
      </c>
      <c r="AB190" s="116">
        <f>Observaciones!$I189</f>
        <v>0</v>
      </c>
      <c r="AC190" s="116">
        <f>MAX(0,Constantes!$E$29/((AH189+Z190+AA190+AB190+Observaciones!$F189)^2)+Entradas!$E$17)</f>
        <v>0</v>
      </c>
      <c r="AD190" s="145">
        <f>IF(ETo!$D189&gt;0,ETo!$I189*((1-Entradas!$E$21)*ETo!$K189+ETo!$L189),0)</f>
        <v>1.0440829683188464</v>
      </c>
      <c r="AE190" s="116">
        <f>MIN(AD190*1,0.8*(AH189+Z190+AA190+AB190+Observaciones!$F189-AC190-Constantes!$E$28))</f>
        <v>1.0440829683188464</v>
      </c>
      <c r="AF190" s="116">
        <f>Observaciones!$J189</f>
        <v>0</v>
      </c>
      <c r="AG190" s="116">
        <f>MAX(0,AH189+Z190+AA190+AB190+Observaciones!$F189-AC190-AE190-AF190-Constantes!$E$26)</f>
        <v>0</v>
      </c>
      <c r="AH190" s="116">
        <f>AH189+Z190+AA190+AB190+Observaciones!$F189-AC190-AE190-AF190-AG190</f>
        <v>51.879825693919251</v>
      </c>
      <c r="AI190" s="116">
        <f>(Escenarios!$E$10*S190+Escenarios!$E$9*AE190)/(Escenarios!$E$11)</f>
        <v>0.10440981362068609</v>
      </c>
      <c r="AJ190" s="116">
        <f>(Escenarios!$E$9*AG190)/(Escenarios!$E$11)</f>
        <v>0</v>
      </c>
      <c r="AK190" s="116">
        <f>(Escenarios!$E$10*U190+Escenarios!$E$9*AC190)/(Escenarios!$E$11)</f>
        <v>0</v>
      </c>
      <c r="AL190" s="118">
        <f t="shared" si="17"/>
        <v>153.15994562414662</v>
      </c>
      <c r="AM190" s="118">
        <f>MAX(0,(AL190-Constantes!$D$13)*(1-EXP(-Constantes!$D$23)))</f>
        <v>0.72121217581762354</v>
      </c>
      <c r="AN190" s="118">
        <f>AJ190+W190*Escenarios!$E$10/Escenarios!$E$11+AM190</f>
        <v>0.72121218067878123</v>
      </c>
      <c r="AO190" s="118">
        <f>0.0526*AJ190*Observaciones!$F189^1.218</f>
        <v>0</v>
      </c>
      <c r="AP190" s="118">
        <f>AO190*Constantes!$E$40</f>
        <v>0</v>
      </c>
      <c r="AQ190" s="118">
        <f t="shared" si="18"/>
        <v>0</v>
      </c>
      <c r="AR190" s="15"/>
      <c r="AS190" s="72">
        <v>184</v>
      </c>
      <c r="AT190" s="145">
        <f>ETo!$I189*((1-Constantes!$F$19)*ETo!$K189+ETo!$L189)</f>
        <v>1.0977913391695797</v>
      </c>
      <c r="AU190" s="118">
        <f>MIN(AT190*Constantes!$F$17,0.8*(AX189+Observaciones!$F189-AV190-AW190-Constantes!$D$14))</f>
        <v>2.860816826455448E-6</v>
      </c>
      <c r="AV190" s="118">
        <f>IF(Observaciones!$F189&gt;0.05*Constantes!$F$18,((Observaciones!$F189-0.05*Constantes!$F$18)^2)/(Observaciones!$F189+0.95*Constantes!$F$18),0)</f>
        <v>0</v>
      </c>
      <c r="AW190" s="118">
        <f>MAX(0,AX189+Observaciones!$F189-AV190-Constantes!$D$13)</f>
        <v>0</v>
      </c>
      <c r="AX190" s="118">
        <f>AX189+Observaciones!$F189-AV190-AU190-AW190-AY189</f>
        <v>26.250000665972067</v>
      </c>
      <c r="AY190" s="118">
        <f>MAX(0,(AX190-Constantes!$D$14)*(1-EXP(-Constantes!$D$22)))</f>
        <v>9.1686342431718632E-9</v>
      </c>
      <c r="AZ190" s="116">
        <f>AZ189+(Entradas!$F$23*AW190-BA189)/(800*Entradas!$D$46)</f>
        <v>0</v>
      </c>
      <c r="BA190" s="116">
        <f>8000*Entradas!$D$47*AZ190/Constantes!$F$34</f>
        <v>0</v>
      </c>
      <c r="BB190" s="116">
        <f>AV190*Escenarios!$F$10/Escenarios!$F$9</f>
        <v>0</v>
      </c>
      <c r="BC190" s="116">
        <f>BA190*Escenarios!$F$10/Escenarios!$F$9</f>
        <v>0</v>
      </c>
      <c r="BD190" s="116">
        <f>Observaciones!$I189</f>
        <v>0</v>
      </c>
      <c r="BE190" s="116">
        <f>MAX(0,Constantes!$F$29/((BJ189+BB190+BC190+BD190+Observaciones!$F189)^2)+Entradas!$F$17)</f>
        <v>0</v>
      </c>
      <c r="BF190" s="145">
        <f>IF(ETo!$D189&gt;0,ETo!$I189*((1-Entradas!$F$21)*ETo!$K189+ETo!$L189),0)</f>
        <v>1.0440829683188464</v>
      </c>
      <c r="BG190" s="116">
        <f>MIN(BF190*1,0.8*(BJ189+BB190+BC190+BD190+Observaciones!$F189-BE190-Constantes!$F$28))</f>
        <v>5.0557799658008668E-4</v>
      </c>
      <c r="BH190" s="116">
        <f>Observaciones!$J189</f>
        <v>0</v>
      </c>
      <c r="BI190" s="116">
        <f>MAX(0,BJ189+BB190+BC190+BD190+Observaciones!$F189-BE190-BG190-BH190-Constantes!$F$26)</f>
        <v>0</v>
      </c>
      <c r="BJ190" s="116">
        <f>BJ189+BB190+BC190+BD190+Observaciones!$F189-BE190-BG190-BH190-BI190</f>
        <v>41.250126394499148</v>
      </c>
      <c r="BK190" s="116">
        <f>(Escenarios!$F$10*AU190+Escenarios!$F$9*BG190)/(Escenarios!$F$11)</f>
        <v>1.034042527771817E-4</v>
      </c>
      <c r="BL190" s="116">
        <f>(Escenarios!$F$9*BI190)/(Escenarios!$F$11)</f>
        <v>0</v>
      </c>
      <c r="BM190" s="116">
        <f>(Escenarios!$F$10*AW190+Escenarios!$F$9*BE190)/(Escenarios!$F$11)</f>
        <v>0</v>
      </c>
      <c r="BN190" s="118">
        <f t="shared" si="19"/>
        <v>149.64762993081089</v>
      </c>
      <c r="BO190" s="118">
        <f>MAX(0,(BN190-Constantes!$D$13)*(1-EXP(-Constantes!$D$23)))</f>
        <v>0.69695083913933664</v>
      </c>
      <c r="BP190" s="118">
        <f>BL190+AY190*Escenarios!$F$10/Escenarios!$F$11+BO190</f>
        <v>0.69695084647424399</v>
      </c>
      <c r="BQ190" s="118">
        <f>0.0526*BL190*Observaciones!$F189^1.218</f>
        <v>0</v>
      </c>
      <c r="BR190" s="118">
        <f>BQ190*Constantes!$F$40</f>
        <v>0</v>
      </c>
      <c r="BS190" s="118">
        <f t="shared" si="20"/>
        <v>0</v>
      </c>
      <c r="BT190" s="15"/>
      <c r="BU190" s="72">
        <v>184</v>
      </c>
      <c r="BV190" s="73">
        <f>0.0526*Observaciones!$F189^2.218</f>
        <v>0</v>
      </c>
      <c r="BW190" s="73">
        <f>IF(Observaciones!$F189&gt;0.05*$CA$7,((Observaciones!$F189-0.05*$CA$7)^2)/(Observaciones!$F189+0.95*$CA$7),0)</f>
        <v>0</v>
      </c>
      <c r="BX190" s="73">
        <f>0.0526*BW190*Observaciones!$F189^1.218</f>
        <v>0</v>
      </c>
      <c r="BY190" s="27"/>
      <c r="BZ190" s="27"/>
      <c r="CA190" s="101"/>
      <c r="CB190" s="36"/>
    </row>
    <row r="191" spans="2:80" s="2" customFormat="1" ht="14.5" x14ac:dyDescent="0.35">
      <c r="B191" s="35"/>
      <c r="C191" s="72">
        <v>185</v>
      </c>
      <c r="D191" s="145">
        <f>ETo!$I190*((1-Constantes!$D$19)*ETo!$K190+ETo!$L190)</f>
        <v>1.0960313563025279</v>
      </c>
      <c r="E191" s="73">
        <f>MIN(D191*Constantes!$D$17,0.8*(H190+Observaciones!$F190-F191-G191-Constantes!$D$14))</f>
        <v>3.7587315659948217E-7</v>
      </c>
      <c r="F191" s="73">
        <f>IF(Observaciones!$F190&gt;0.05*Constantes!$D$18,((Observaciones!$F190-0.05*Constantes!$D$18)^2)/(Observaciones!$F190+0.95*Constantes!$D$18),0)</f>
        <v>0</v>
      </c>
      <c r="G191" s="73">
        <f>MAX(0,H190+Observaciones!$F190-F191-Constantes!$D$13)</f>
        <v>0</v>
      </c>
      <c r="H191" s="73">
        <f>H190+Observaciones!$F190-F191-E191-G191-I190</f>
        <v>26.250000087499842</v>
      </c>
      <c r="I191" s="73">
        <f>MAX(0,(H191-Constantes!$D$14)*(1-EXP(-Constantes!$D$22)))</f>
        <v>1.2046361821297477E-9</v>
      </c>
      <c r="J191" s="73">
        <f t="shared" si="14"/>
        <v>139.49268598415955</v>
      </c>
      <c r="K191" s="73">
        <f>MAX(0,(J191-Constantes!$D$13)*(1-EXP(-Constantes!$D$23)))</f>
        <v>0.62680551749119817</v>
      </c>
      <c r="L191" s="73">
        <f t="shared" si="15"/>
        <v>0.62680551869583434</v>
      </c>
      <c r="M191" s="73">
        <f>0.0526*F191*Observaciones!$F190^1.218</f>
        <v>0</v>
      </c>
      <c r="N191" s="73">
        <f>M191*Constantes!$D$40</f>
        <v>0</v>
      </c>
      <c r="O191" s="73">
        <f t="shared" si="16"/>
        <v>0</v>
      </c>
      <c r="P191" s="15"/>
      <c r="Q191" s="117">
        <v>185</v>
      </c>
      <c r="R191" s="145">
        <f>ETo!$I190*((1-Constantes!$E$19)*ETo!$K190+ETo!$L190)</f>
        <v>1.0974563535155322</v>
      </c>
      <c r="S191" s="118">
        <f>MIN(R191*Constantes!$E$17,0.8*(V190+Observaciones!$F190-T191-U191-Constantes!$D$14))</f>
        <v>3.1386186947202079E-7</v>
      </c>
      <c r="T191" s="118">
        <f>IF(Observaciones!$F190&gt;0.05*Constantes!$E$18,((Observaciones!$F190-0.05*Constantes!$E$18)^2)/(Observaciones!$F190+0.95*Constantes!$E$18),0)</f>
        <v>0</v>
      </c>
      <c r="U191" s="118">
        <f>MAX(0,V190+Observaciones!$F190-T191-Constantes!$D$13)</f>
        <v>0</v>
      </c>
      <c r="V191" s="118">
        <f>V190+Observaciones!$F190-T191-S191-U191-W190</f>
        <v>26.250000073064182</v>
      </c>
      <c r="W191" s="118">
        <f>MAX(0,(V191-Constantes!$D$14)*(1-EXP(-Constantes!$D$22)))</f>
        <v>1.0058961881236692E-9</v>
      </c>
      <c r="X191" s="116">
        <f>X190+(Entradas!$E$23*U191-Y190)/(800*Entradas!$D$46)</f>
        <v>0</v>
      </c>
      <c r="Y191" s="116">
        <f>8000*Entradas!$D$47*X191/Constantes!$E$34</f>
        <v>0</v>
      </c>
      <c r="Z191" s="116">
        <f>T191*Escenarios!$E$10/Escenarios!$E$9</f>
        <v>0</v>
      </c>
      <c r="AA191" s="116">
        <f>Y191*Escenarios!$E$10/Escenarios!$E$9</f>
        <v>0</v>
      </c>
      <c r="AB191" s="116">
        <f>Observaciones!$I190</f>
        <v>0</v>
      </c>
      <c r="AC191" s="116">
        <f>MAX(0,Constantes!$E$29/((AH190+Z191+AA191+AB191+Observaciones!$F190)^2)+Entradas!$E$17)</f>
        <v>0</v>
      </c>
      <c r="AD191" s="145">
        <f>IF(ETo!$D190&gt;0,ETo!$I190*((1-Entradas!$E$21)*ETo!$K190+ETo!$L190),0)</f>
        <v>1.0404564649953565</v>
      </c>
      <c r="AE191" s="116">
        <f>MIN(AD191*1,0.8*(AH190+Z191+AA191+AB191+Observaciones!$F190-AC191-Constantes!$E$28))</f>
        <v>1.0404564649953565</v>
      </c>
      <c r="AF191" s="116">
        <f>Observaciones!$J190</f>
        <v>0</v>
      </c>
      <c r="AG191" s="116">
        <f>MAX(0,AH190+Z191+AA191+AB191+Observaciones!$F190-AC191-AE191-AF191-Constantes!$E$26)</f>
        <v>0</v>
      </c>
      <c r="AH191" s="116">
        <f>AH190+Z191+AA191+AB191+Observaciones!$F190-AC191-AE191-AF191-AG191</f>
        <v>50.839369228923893</v>
      </c>
      <c r="AI191" s="116">
        <f>(Escenarios!$E$10*S191+Escenarios!$E$9*AE191)/(Escenarios!$E$11)</f>
        <v>0.10404592897521818</v>
      </c>
      <c r="AJ191" s="116">
        <f>(Escenarios!$E$9*AG191)/(Escenarios!$E$11)</f>
        <v>0</v>
      </c>
      <c r="AK191" s="116">
        <f>(Escenarios!$E$10*U191+Escenarios!$E$9*AC191)/(Escenarios!$E$11)</f>
        <v>0</v>
      </c>
      <c r="AL191" s="118">
        <f t="shared" si="17"/>
        <v>152.438733448329</v>
      </c>
      <c r="AM191" s="118">
        <f>MAX(0,(AL191-Constantes!$D$13)*(1-EXP(-Constantes!$D$23)))</f>
        <v>0.71623039942229805</v>
      </c>
      <c r="AN191" s="118">
        <f>AJ191+W191*Escenarios!$E$10/Escenarios!$E$11+AM191</f>
        <v>0.71623040032760465</v>
      </c>
      <c r="AO191" s="118">
        <f>0.0526*AJ191*Observaciones!$F190^1.218</f>
        <v>0</v>
      </c>
      <c r="AP191" s="118">
        <f>AO191*Constantes!$E$40</f>
        <v>0</v>
      </c>
      <c r="AQ191" s="118">
        <f t="shared" si="18"/>
        <v>0</v>
      </c>
      <c r="AR191" s="15"/>
      <c r="AS191" s="72">
        <v>185</v>
      </c>
      <c r="AT191" s="145">
        <f>ETo!$I190*((1-Constantes!$F$19)*ETo!$K190+ETo!$L190)</f>
        <v>1.0938938604830211</v>
      </c>
      <c r="AU191" s="118">
        <f>MIN(AT191*Constantes!$F$17,0.8*(AX190+Observaciones!$F190-AV191-AW191-Constantes!$D$14))</f>
        <v>5.3277765346138037E-7</v>
      </c>
      <c r="AV191" s="118">
        <f>IF(Observaciones!$F190&gt;0.05*Constantes!$F$18,((Observaciones!$F190-0.05*Constantes!$F$18)^2)/(Observaciones!$F190+0.95*Constantes!$F$18),0)</f>
        <v>0</v>
      </c>
      <c r="AW191" s="118">
        <f>MAX(0,AX190+Observaciones!$F190-AV191-Constantes!$D$13)</f>
        <v>0</v>
      </c>
      <c r="AX191" s="118">
        <f>AX190+Observaciones!$F190-AV191-AU191-AW191-AY190</f>
        <v>26.250000124025778</v>
      </c>
      <c r="AY191" s="118">
        <f>MAX(0,(AX191-Constantes!$D$14)*(1-EXP(-Constantes!$D$22)))</f>
        <v>1.7074995374352495E-9</v>
      </c>
      <c r="AZ191" s="116">
        <f>AZ190+(Entradas!$F$23*AW191-BA190)/(800*Entradas!$D$46)</f>
        <v>0</v>
      </c>
      <c r="BA191" s="116">
        <f>8000*Entradas!$D$47*AZ191/Constantes!$F$34</f>
        <v>0</v>
      </c>
      <c r="BB191" s="116">
        <f>AV191*Escenarios!$F$10/Escenarios!$F$9</f>
        <v>0</v>
      </c>
      <c r="BC191" s="116">
        <f>BA191*Escenarios!$F$10/Escenarios!$F$9</f>
        <v>0</v>
      </c>
      <c r="BD191" s="116">
        <f>Observaciones!$I190</f>
        <v>0</v>
      </c>
      <c r="BE191" s="116">
        <f>MAX(0,Constantes!$F$29/((BJ190+BB191+BC191+BD191+Observaciones!$F190)^2)+Entradas!$F$17)</f>
        <v>0</v>
      </c>
      <c r="BF191" s="145">
        <f>IF(ETo!$D190&gt;0,ETo!$I190*((1-Entradas!$F$21)*ETo!$K190+ETo!$L190),0)</f>
        <v>1.0404564649953565</v>
      </c>
      <c r="BG191" s="116">
        <f>MIN(BF191*1,0.8*(BJ190+BB191+BC191+BD191+Observaciones!$F190-BE191-Constantes!$F$28))</f>
        <v>1.0111559931829106E-4</v>
      </c>
      <c r="BH191" s="116">
        <f>Observaciones!$J190</f>
        <v>0</v>
      </c>
      <c r="BI191" s="116">
        <f>MAX(0,BJ190+BB191+BC191+BD191+Observaciones!$F190-BE191-BG191-BH191-Constantes!$F$26)</f>
        <v>0</v>
      </c>
      <c r="BJ191" s="116">
        <f>BJ190+BB191+BC191+BD191+Observaciones!$F190-BE191-BG191-BH191-BI191</f>
        <v>41.250025278899827</v>
      </c>
      <c r="BK191" s="116">
        <f>(Escenarios!$F$10*AU191+Escenarios!$F$9*BG191)/(Escenarios!$F$11)</f>
        <v>2.0649341986427317E-5</v>
      </c>
      <c r="BL191" s="116">
        <f>(Escenarios!$F$9*BI191)/(Escenarios!$F$11)</f>
        <v>0</v>
      </c>
      <c r="BM191" s="116">
        <f>(Escenarios!$F$10*AW191+Escenarios!$F$9*BE191)/(Escenarios!$F$11)</f>
        <v>0</v>
      </c>
      <c r="BN191" s="118">
        <f t="shared" si="19"/>
        <v>148.95067909167156</v>
      </c>
      <c r="BO191" s="118">
        <f>MAX(0,(BN191-Constantes!$D$13)*(1-EXP(-Constantes!$D$23)))</f>
        <v>0.69213664803782005</v>
      </c>
      <c r="BP191" s="118">
        <f>BL191+AY191*Escenarios!$F$10/Escenarios!$F$11+BO191</f>
        <v>0.69213664940381969</v>
      </c>
      <c r="BQ191" s="118">
        <f>0.0526*BL191*Observaciones!$F190^1.218</f>
        <v>0</v>
      </c>
      <c r="BR191" s="118">
        <f>BQ191*Constantes!$F$40</f>
        <v>0</v>
      </c>
      <c r="BS191" s="118">
        <f t="shared" si="20"/>
        <v>0</v>
      </c>
      <c r="BT191" s="15"/>
      <c r="BU191" s="72">
        <v>185</v>
      </c>
      <c r="BV191" s="73">
        <f>0.0526*Observaciones!$F190^2.218</f>
        <v>0</v>
      </c>
      <c r="BW191" s="73">
        <f>IF(Observaciones!$F190&gt;0.05*$CA$7,((Observaciones!$F190-0.05*$CA$7)^2)/(Observaciones!$F190+0.95*$CA$7),0)</f>
        <v>0</v>
      </c>
      <c r="BX191" s="73">
        <f>0.0526*BW191*Observaciones!$F190^1.218</f>
        <v>0</v>
      </c>
      <c r="BY191" s="27"/>
      <c r="BZ191" s="27"/>
      <c r="CA191" s="101"/>
      <c r="CB191" s="36"/>
    </row>
    <row r="192" spans="2:80" s="2" customFormat="1" ht="14.5" x14ac:dyDescent="0.35">
      <c r="B192" s="35"/>
      <c r="C192" s="72">
        <v>186</v>
      </c>
      <c r="D192" s="145">
        <f>ETo!$I191*((1-Constantes!$D$19)*ETo!$K191+ETo!$L191)</f>
        <v>1.1142738403362777</v>
      </c>
      <c r="E192" s="73">
        <f>MIN(D192*Constantes!$D$17,0.8*(H191+Observaciones!$F191-F192-G192-Constantes!$D$14))</f>
        <v>6.9999873630877121E-8</v>
      </c>
      <c r="F192" s="73">
        <f>IF(Observaciones!$F191&gt;0.05*Constantes!$D$18,((Observaciones!$F191-0.05*Constantes!$D$18)^2)/(Observaciones!$F191+0.95*Constantes!$D$18),0)</f>
        <v>0</v>
      </c>
      <c r="G192" s="73">
        <f>MAX(0,H191+Observaciones!$F191-F192-Constantes!$D$13)</f>
        <v>0</v>
      </c>
      <c r="H192" s="73">
        <f>H191+Observaciones!$F191-F192-E192-G192-I191</f>
        <v>26.250000016295331</v>
      </c>
      <c r="I192" s="73">
        <f>MAX(0,(H192-Constantes!$D$14)*(1-EXP(-Constantes!$D$22)))</f>
        <v>2.243426414757136E-10</v>
      </c>
      <c r="J192" s="73">
        <f t="shared" si="14"/>
        <v>138.86588046666836</v>
      </c>
      <c r="K192" s="73">
        <f>MAX(0,(J192-Constantes!$D$13)*(1-EXP(-Constantes!$D$23)))</f>
        <v>0.62247585551903661</v>
      </c>
      <c r="L192" s="73">
        <f t="shared" si="15"/>
        <v>0.62247585574337927</v>
      </c>
      <c r="M192" s="73">
        <f>0.0526*F192*Observaciones!$F191^1.218</f>
        <v>0</v>
      </c>
      <c r="N192" s="73">
        <f>M192*Constantes!$D$40</f>
        <v>0</v>
      </c>
      <c r="O192" s="73">
        <f t="shared" si="16"/>
        <v>0</v>
      </c>
      <c r="P192" s="15"/>
      <c r="Q192" s="117">
        <v>186</v>
      </c>
      <c r="R192" s="145">
        <f>ETo!$I191*((1-Constantes!$E$19)*ETo!$K191+ETo!$L191)</f>
        <v>1.1157237006577854</v>
      </c>
      <c r="S192" s="118">
        <f>MIN(R192*Constantes!$E$17,0.8*(V191+Observaciones!$F191-T192-U192-Constantes!$D$14))</f>
        <v>5.8451345807952752E-8</v>
      </c>
      <c r="T192" s="118">
        <f>IF(Observaciones!$F191&gt;0.05*Constantes!$E$18,((Observaciones!$F191-0.05*Constantes!$E$18)^2)/(Observaciones!$F191+0.95*Constantes!$E$18),0)</f>
        <v>0</v>
      </c>
      <c r="U192" s="118">
        <f>MAX(0,V191+Observaciones!$F191-T192-Constantes!$D$13)</f>
        <v>0</v>
      </c>
      <c r="V192" s="118">
        <f>V191+Observaciones!$F191-T192-S192-U192-W191</f>
        <v>26.25000001360694</v>
      </c>
      <c r="W192" s="118">
        <f>MAX(0,(V192-Constantes!$D$14)*(1-EXP(-Constantes!$D$22)))</f>
        <v>1.8733075807118326E-10</v>
      </c>
      <c r="X192" s="116">
        <f>X191+(Entradas!$E$23*U192-Y191)/(800*Entradas!$D$46)</f>
        <v>0</v>
      </c>
      <c r="Y192" s="116">
        <f>8000*Entradas!$D$47*X192/Constantes!$E$34</f>
        <v>0</v>
      </c>
      <c r="Z192" s="116">
        <f>T192*Escenarios!$E$10/Escenarios!$E$9</f>
        <v>0</v>
      </c>
      <c r="AA192" s="116">
        <f>Y192*Escenarios!$E$10/Escenarios!$E$9</f>
        <v>0</v>
      </c>
      <c r="AB192" s="116">
        <f>Observaciones!$I191</f>
        <v>0</v>
      </c>
      <c r="AC192" s="116">
        <f>MAX(0,Constantes!$E$29/((AH191+Z192+AA192+AB192+Observaciones!$F191)^2)+Entradas!$E$17)</f>
        <v>0</v>
      </c>
      <c r="AD192" s="145">
        <f>IF(ETo!$D191&gt;0,ETo!$I191*((1-Entradas!$E$21)*ETo!$K191+ETo!$L191),0)</f>
        <v>1.0577292877974673</v>
      </c>
      <c r="AE192" s="116">
        <f>MIN(AD192*1,0.8*(AH191+Z192+AA192+AB192+Observaciones!$F191-AC192-Constantes!$E$28))</f>
        <v>1.0577292877974673</v>
      </c>
      <c r="AF192" s="116">
        <f>Observaciones!$J191</f>
        <v>0</v>
      </c>
      <c r="AG192" s="116">
        <f>MAX(0,AH191+Z192+AA192+AB192+Observaciones!$F191-AC192-AE192-AF192-Constantes!$E$26)</f>
        <v>0</v>
      </c>
      <c r="AH192" s="116">
        <f>AH191+Z192+AA192+AB192+Observaciones!$F191-AC192-AE192-AF192-AG192</f>
        <v>49.781639941126429</v>
      </c>
      <c r="AI192" s="116">
        <f>(Escenarios!$E$10*S192+Escenarios!$E$9*AE192)/(Escenarios!$E$11)</f>
        <v>0.10577298138595798</v>
      </c>
      <c r="AJ192" s="116">
        <f>(Escenarios!$E$9*AG192)/(Escenarios!$E$11)</f>
        <v>0</v>
      </c>
      <c r="AK192" s="116">
        <f>(Escenarios!$E$10*U192+Escenarios!$E$9*AC192)/(Escenarios!$E$11)</f>
        <v>0</v>
      </c>
      <c r="AL192" s="118">
        <f t="shared" si="17"/>
        <v>151.7225030489067</v>
      </c>
      <c r="AM192" s="118">
        <f>MAX(0,(AL192-Constantes!$D$13)*(1-EXP(-Constantes!$D$23)))</f>
        <v>0.71128303467015497</v>
      </c>
      <c r="AN192" s="118">
        <f>AJ192+W192*Escenarios!$E$10/Escenarios!$E$11+AM192</f>
        <v>0.71128303483875266</v>
      </c>
      <c r="AO192" s="118">
        <f>0.0526*AJ192*Observaciones!$F191^1.218</f>
        <v>0</v>
      </c>
      <c r="AP192" s="118">
        <f>AO192*Constantes!$E$40</f>
        <v>0</v>
      </c>
      <c r="AQ192" s="118">
        <f t="shared" si="18"/>
        <v>0</v>
      </c>
      <c r="AR192" s="15"/>
      <c r="AS192" s="72">
        <v>186</v>
      </c>
      <c r="AT192" s="145">
        <f>ETo!$I191*((1-Constantes!$F$19)*ETo!$K191+ETo!$L191)</f>
        <v>1.1120990498540155</v>
      </c>
      <c r="AU192" s="118">
        <f>MIN(AT192*Constantes!$F$17,0.8*(AX191+Observaciones!$F191-AV192-AW192-Constantes!$D$14))</f>
        <v>9.9220622473694683E-8</v>
      </c>
      <c r="AV192" s="118">
        <f>IF(Observaciones!$F191&gt;0.05*Constantes!$F$18,((Observaciones!$F191-0.05*Constantes!$F$18)^2)/(Observaciones!$F191+0.95*Constantes!$F$18),0)</f>
        <v>0</v>
      </c>
      <c r="AW192" s="118">
        <f>MAX(0,AX191+Observaciones!$F191-AV192-Constantes!$D$13)</f>
        <v>0</v>
      </c>
      <c r="AX192" s="118">
        <f>AX191+Observaciones!$F191-AV192-AU192-AW192-AY191</f>
        <v>26.250000023097659</v>
      </c>
      <c r="AY192" s="118">
        <f>MAX(0,(AX192-Constantes!$D$14)*(1-EXP(-Constantes!$D$22)))</f>
        <v>3.1799229554151533E-10</v>
      </c>
      <c r="AZ192" s="116">
        <f>AZ191+(Entradas!$F$23*AW192-BA191)/(800*Entradas!$D$46)</f>
        <v>0</v>
      </c>
      <c r="BA192" s="116">
        <f>8000*Entradas!$D$47*AZ192/Constantes!$F$34</f>
        <v>0</v>
      </c>
      <c r="BB192" s="116">
        <f>AV192*Escenarios!$F$10/Escenarios!$F$9</f>
        <v>0</v>
      </c>
      <c r="BC192" s="116">
        <f>BA192*Escenarios!$F$10/Escenarios!$F$9</f>
        <v>0</v>
      </c>
      <c r="BD192" s="116">
        <f>Observaciones!$I191</f>
        <v>0</v>
      </c>
      <c r="BE192" s="116">
        <f>MAX(0,Constantes!$F$29/((BJ191+BB192+BC192+BD192+Observaciones!$F191)^2)+Entradas!$F$17)</f>
        <v>0</v>
      </c>
      <c r="BF192" s="145">
        <f>IF(ETo!$D191&gt;0,ETo!$I191*((1-Entradas!$F$21)*ETo!$K191+ETo!$L191),0)</f>
        <v>1.0577292877974673</v>
      </c>
      <c r="BG192" s="116">
        <f>MIN(BF192*1,0.8*(BJ191+BB192+BC192+BD192+Observaciones!$F191-BE192-Constantes!$F$28))</f>
        <v>2.0223119861384475E-5</v>
      </c>
      <c r="BH192" s="116">
        <f>Observaciones!$J191</f>
        <v>0</v>
      </c>
      <c r="BI192" s="116">
        <f>MAX(0,BJ191+BB192+BC192+BD192+Observaciones!$F191-BE192-BG192-BH192-Constantes!$F$26)</f>
        <v>0</v>
      </c>
      <c r="BJ192" s="116">
        <f>BJ191+BB192+BC192+BD192+Observaciones!$F191-BE192-BG192-BH192-BI192</f>
        <v>41.250005055779965</v>
      </c>
      <c r="BK192" s="116">
        <f>(Escenarios!$F$10*AU192+Escenarios!$F$9*BG192)/(Escenarios!$F$11)</f>
        <v>4.1240004702558506E-6</v>
      </c>
      <c r="BL192" s="116">
        <f>(Escenarios!$F$9*BI192)/(Escenarios!$F$11)</f>
        <v>0</v>
      </c>
      <c r="BM192" s="116">
        <f>(Escenarios!$F$10*AW192+Escenarios!$F$9*BE192)/(Escenarios!$F$11)</f>
        <v>0</v>
      </c>
      <c r="BN192" s="118">
        <f t="shared" si="19"/>
        <v>148.25854244363373</v>
      </c>
      <c r="BO192" s="118">
        <f>MAX(0,(BN192-Constantes!$D$13)*(1-EXP(-Constantes!$D$23)))</f>
        <v>0.68735571098330406</v>
      </c>
      <c r="BP192" s="118">
        <f>BL192+AY192*Escenarios!$F$10/Escenarios!$F$11+BO192</f>
        <v>0.6873557112376979</v>
      </c>
      <c r="BQ192" s="118">
        <f>0.0526*BL192*Observaciones!$F191^1.218</f>
        <v>0</v>
      </c>
      <c r="BR192" s="118">
        <f>BQ192*Constantes!$F$40</f>
        <v>0</v>
      </c>
      <c r="BS192" s="118">
        <f t="shared" si="20"/>
        <v>0</v>
      </c>
      <c r="BT192" s="15"/>
      <c r="BU192" s="72">
        <v>186</v>
      </c>
      <c r="BV192" s="73">
        <f>0.0526*Observaciones!$F191^2.218</f>
        <v>0</v>
      </c>
      <c r="BW192" s="73">
        <f>IF(Observaciones!$F191&gt;0.05*$CA$7,((Observaciones!$F191-0.05*$CA$7)^2)/(Observaciones!$F191+0.95*$CA$7),0)</f>
        <v>0</v>
      </c>
      <c r="BX192" s="73">
        <f>0.0526*BW192*Observaciones!$F191^1.218</f>
        <v>0</v>
      </c>
      <c r="BY192" s="27"/>
      <c r="BZ192" s="27"/>
      <c r="CA192" s="101"/>
      <c r="CB192" s="36"/>
    </row>
    <row r="193" spans="2:80" s="2" customFormat="1" ht="14.5" x14ac:dyDescent="0.35">
      <c r="B193" s="35"/>
      <c r="C193" s="72">
        <v>187</v>
      </c>
      <c r="D193" s="145">
        <f>ETo!$I192*((1-Constantes!$D$19)*ETo!$K192+ETo!$L192)</f>
        <v>1.1646329357606942</v>
      </c>
      <c r="E193" s="73">
        <f>MIN(D193*Constantes!$D$17,0.8*(H192+Observaciones!$F192-F193-G193-Constantes!$D$14))</f>
        <v>1.3036265045229813E-8</v>
      </c>
      <c r="F193" s="73">
        <f>IF(Observaciones!$F192&gt;0.05*Constantes!$D$18,((Observaciones!$F192-0.05*Constantes!$D$18)^2)/(Observaciones!$F192+0.95*Constantes!$D$18),0)</f>
        <v>0</v>
      </c>
      <c r="G193" s="73">
        <f>MAX(0,H192+Observaciones!$F192-F193-Constantes!$D$13)</f>
        <v>0</v>
      </c>
      <c r="H193" s="73">
        <f>H192+Observaciones!$F192-F193-E193-G193-I192</f>
        <v>26.250000003034724</v>
      </c>
      <c r="I193" s="73">
        <f>MAX(0,(H193-Constantes!$D$14)*(1-EXP(-Constantes!$D$22)))</f>
        <v>4.1779948583372086E-11</v>
      </c>
      <c r="J193" s="73">
        <f t="shared" si="14"/>
        <v>138.24340461114932</v>
      </c>
      <c r="K193" s="73">
        <f>MAX(0,(J193-Constantes!$D$13)*(1-EXP(-Constantes!$D$23)))</f>
        <v>0.61817610070670392</v>
      </c>
      <c r="L193" s="73">
        <f t="shared" si="15"/>
        <v>0.61817610074848384</v>
      </c>
      <c r="M193" s="73">
        <f>0.0526*F193*Observaciones!$F192^1.218</f>
        <v>0</v>
      </c>
      <c r="N193" s="73">
        <f>M193*Constantes!$D$40</f>
        <v>0</v>
      </c>
      <c r="O193" s="73">
        <f t="shared" si="16"/>
        <v>0</v>
      </c>
      <c r="P193" s="15"/>
      <c r="Q193" s="117">
        <v>187</v>
      </c>
      <c r="R193" s="145">
        <f>ETo!$I192*((1-Constantes!$E$19)*ETo!$K192+ETo!$L192)</f>
        <v>1.1661529922601879</v>
      </c>
      <c r="S193" s="118">
        <f>MIN(R193*Constantes!$E$17,0.8*(V192+Observaciones!$F192-T193-U193-Constantes!$D$14))</f>
        <v>1.0885551660066996E-8</v>
      </c>
      <c r="T193" s="118">
        <f>IF(Observaciones!$F192&gt;0.05*Constantes!$E$18,((Observaciones!$F192-0.05*Constantes!$E$18)^2)/(Observaciones!$F192+0.95*Constantes!$E$18),0)</f>
        <v>0</v>
      </c>
      <c r="U193" s="118">
        <f>MAX(0,V192+Observaciones!$F192-T193-Constantes!$D$13)</f>
        <v>0</v>
      </c>
      <c r="V193" s="118">
        <f>V192+Observaciones!$F192-T193-S193-U193-W192</f>
        <v>26.250000002534058</v>
      </c>
      <c r="W193" s="118">
        <f>MAX(0,(V193-Constantes!$D$14)*(1-EXP(-Constantes!$D$22)))</f>
        <v>3.4887129399421141E-11</v>
      </c>
      <c r="X193" s="116">
        <f>X192+(Entradas!$E$23*U193-Y192)/(800*Entradas!$D$46)</f>
        <v>0</v>
      </c>
      <c r="Y193" s="116">
        <f>8000*Entradas!$D$47*X193/Constantes!$E$34</f>
        <v>0</v>
      </c>
      <c r="Z193" s="116">
        <f>T193*Escenarios!$E$10/Escenarios!$E$9</f>
        <v>0</v>
      </c>
      <c r="AA193" s="116">
        <f>Y193*Escenarios!$E$10/Escenarios!$E$9</f>
        <v>0</v>
      </c>
      <c r="AB193" s="116">
        <f>Observaciones!$I192</f>
        <v>0</v>
      </c>
      <c r="AC193" s="116">
        <f>MAX(0,Constantes!$E$29/((AH192+Z193+AA193+AB193+Observaciones!$F192)^2)+Entradas!$E$17)</f>
        <v>0</v>
      </c>
      <c r="AD193" s="145">
        <f>IF(ETo!$D192&gt;0,ETo!$I192*((1-Entradas!$E$21)*ETo!$K192+ETo!$L192),0)</f>
        <v>1.1053507322804197</v>
      </c>
      <c r="AE193" s="116">
        <f>MIN(AD193*1,0.8*(AH192+Z193+AA193+AB193+Observaciones!$F192-AC193-Constantes!$E$28))</f>
        <v>1.1053507322804197</v>
      </c>
      <c r="AF193" s="116">
        <f>Observaciones!$J192</f>
        <v>0</v>
      </c>
      <c r="AG193" s="116">
        <f>MAX(0,AH192+Z193+AA193+AB193+Observaciones!$F192-AC193-AE193-AF193-Constantes!$E$26)</f>
        <v>0</v>
      </c>
      <c r="AH193" s="116">
        <f>AH192+Z193+AA193+AB193+Observaciones!$F192-AC193-AE193-AF193-AG193</f>
        <v>48.676289208846008</v>
      </c>
      <c r="AI193" s="116">
        <f>(Escenarios!$E$10*S193+Escenarios!$E$9*AE193)/(Escenarios!$E$11)</f>
        <v>0.11053508302503846</v>
      </c>
      <c r="AJ193" s="116">
        <f>(Escenarios!$E$9*AG193)/(Escenarios!$E$11)</f>
        <v>0</v>
      </c>
      <c r="AK193" s="116">
        <f>(Escenarios!$E$10*U193+Escenarios!$E$9*AC193)/(Escenarios!$E$11)</f>
        <v>0</v>
      </c>
      <c r="AL193" s="118">
        <f t="shared" si="17"/>
        <v>151.01122001423656</v>
      </c>
      <c r="AM193" s="118">
        <f>MAX(0,(AL193-Constantes!$D$13)*(1-EXP(-Constantes!$D$23)))</f>
        <v>0.70636984386261203</v>
      </c>
      <c r="AN193" s="118">
        <f>AJ193+W193*Escenarios!$E$10/Escenarios!$E$11+AM193</f>
        <v>0.70636984389401047</v>
      </c>
      <c r="AO193" s="118">
        <f>0.0526*AJ193*Observaciones!$F192^1.218</f>
        <v>0</v>
      </c>
      <c r="AP193" s="118">
        <f>AO193*Constantes!$E$40</f>
        <v>0</v>
      </c>
      <c r="AQ193" s="118">
        <f t="shared" si="18"/>
        <v>0</v>
      </c>
      <c r="AR193" s="15"/>
      <c r="AS193" s="72">
        <v>187</v>
      </c>
      <c r="AT193" s="145">
        <f>ETo!$I192*((1-Constantes!$F$19)*ETo!$K192+ETo!$L192)</f>
        <v>1.1623528510114522</v>
      </c>
      <c r="AU193" s="118">
        <f>MIN(AT193*Constantes!$F$17,0.8*(AX192+Observaciones!$F192-AV193-AW193-Constantes!$D$14))</f>
        <v>1.8478127117305122E-8</v>
      </c>
      <c r="AV193" s="118">
        <f>IF(Observaciones!$F192&gt;0.05*Constantes!$F$18,((Observaciones!$F192-0.05*Constantes!$F$18)^2)/(Observaciones!$F192+0.95*Constantes!$F$18),0)</f>
        <v>0</v>
      </c>
      <c r="AW193" s="118">
        <f>MAX(0,AX192+Observaciones!$F192-AV193-Constantes!$D$13)</f>
        <v>0</v>
      </c>
      <c r="AX193" s="118">
        <f>AX192+Observaciones!$F192-AV193-AU193-AW193-AY192</f>
        <v>26.25000000430154</v>
      </c>
      <c r="AY193" s="118">
        <f>MAX(0,(AX193-Constantes!$D$14)*(1-EXP(-Constantes!$D$22)))</f>
        <v>5.922057860753866E-11</v>
      </c>
      <c r="AZ193" s="116">
        <f>AZ192+(Entradas!$F$23*AW193-BA192)/(800*Entradas!$D$46)</f>
        <v>0</v>
      </c>
      <c r="BA193" s="116">
        <f>8000*Entradas!$D$47*AZ193/Constantes!$F$34</f>
        <v>0</v>
      </c>
      <c r="BB193" s="116">
        <f>AV193*Escenarios!$F$10/Escenarios!$F$9</f>
        <v>0</v>
      </c>
      <c r="BC193" s="116">
        <f>BA193*Escenarios!$F$10/Escenarios!$F$9</f>
        <v>0</v>
      </c>
      <c r="BD193" s="116">
        <f>Observaciones!$I192</f>
        <v>0</v>
      </c>
      <c r="BE193" s="116">
        <f>MAX(0,Constantes!$F$29/((BJ192+BB193+BC193+BD193+Observaciones!$F192)^2)+Entradas!$F$17)</f>
        <v>0</v>
      </c>
      <c r="BF193" s="145">
        <f>IF(ETo!$D192&gt;0,ETo!$I192*((1-Entradas!$F$21)*ETo!$K192+ETo!$L192),0)</f>
        <v>1.1053507322804197</v>
      </c>
      <c r="BG193" s="116">
        <f>MIN(BF193*1,0.8*(BJ192+BB193+BC193+BD193+Observaciones!$F192-BE193-Constantes!$F$28))</f>
        <v>4.0446239722768954E-6</v>
      </c>
      <c r="BH193" s="116">
        <f>Observaciones!$J192</f>
        <v>0</v>
      </c>
      <c r="BI193" s="116">
        <f>MAX(0,BJ192+BB193+BC193+BD193+Observaciones!$F192-BE193-BG193-BH193-Constantes!$F$26)</f>
        <v>0</v>
      </c>
      <c r="BJ193" s="116">
        <f>BJ192+BB193+BC193+BD193+Observaciones!$F192-BE193-BG193-BH193-BI193</f>
        <v>41.250001011155994</v>
      </c>
      <c r="BK193" s="116">
        <f>(Escenarios!$F$10*AU193+Escenarios!$F$9*BG193)/(Escenarios!$F$11)</f>
        <v>8.2370729614922311E-7</v>
      </c>
      <c r="BL193" s="116">
        <f>(Escenarios!$F$9*BI193)/(Escenarios!$F$11)</f>
        <v>0</v>
      </c>
      <c r="BM193" s="116">
        <f>(Escenarios!$F$10*AW193+Escenarios!$F$9*BE193)/(Escenarios!$F$11)</f>
        <v>0</v>
      </c>
      <c r="BN193" s="118">
        <f t="shared" si="19"/>
        <v>147.57118673265043</v>
      </c>
      <c r="BO193" s="118">
        <f>MAX(0,(BN193-Constantes!$D$13)*(1-EXP(-Constantes!$D$23)))</f>
        <v>0.68260779827330753</v>
      </c>
      <c r="BP193" s="118">
        <f>BL193+AY193*Escenarios!$F$10/Escenarios!$F$11+BO193</f>
        <v>0.68260779832068397</v>
      </c>
      <c r="BQ193" s="118">
        <f>0.0526*BL193*Observaciones!$F192^1.218</f>
        <v>0</v>
      </c>
      <c r="BR193" s="118">
        <f>BQ193*Constantes!$F$40</f>
        <v>0</v>
      </c>
      <c r="BS193" s="118">
        <f t="shared" si="20"/>
        <v>0</v>
      </c>
      <c r="BT193" s="15"/>
      <c r="BU193" s="72">
        <v>187</v>
      </c>
      <c r="BV193" s="73">
        <f>0.0526*Observaciones!$F192^2.218</f>
        <v>0</v>
      </c>
      <c r="BW193" s="73">
        <f>IF(Observaciones!$F192&gt;0.05*$CA$7,((Observaciones!$F192-0.05*$CA$7)^2)/(Observaciones!$F192+0.95*$CA$7),0)</f>
        <v>0</v>
      </c>
      <c r="BX193" s="73">
        <f>0.0526*BW193*Observaciones!$F192^1.218</f>
        <v>0</v>
      </c>
      <c r="BY193" s="27"/>
      <c r="BZ193" s="27"/>
      <c r="CA193" s="101"/>
      <c r="CB193" s="36"/>
    </row>
    <row r="194" spans="2:80" s="2" customFormat="1" ht="14.5" x14ac:dyDescent="0.35">
      <c r="B194" s="35"/>
      <c r="C194" s="72">
        <v>188</v>
      </c>
      <c r="D194" s="145">
        <f>ETo!$I193*((1-Constantes!$D$19)*ETo!$K193+ETo!$L193)</f>
        <v>1.1454186154623882</v>
      </c>
      <c r="E194" s="73">
        <f>MIN(D194*Constantes!$D$17,0.8*(H193+Observaciones!$F193-F194-G194-Constantes!$D$14))</f>
        <v>2.4277795773741675E-9</v>
      </c>
      <c r="F194" s="73">
        <f>IF(Observaciones!$F193&gt;0.05*Constantes!$D$18,((Observaciones!$F193-0.05*Constantes!$D$18)^2)/(Observaciones!$F193+0.95*Constantes!$D$18),0)</f>
        <v>0</v>
      </c>
      <c r="G194" s="73">
        <f>MAX(0,H193+Observaciones!$F193-F194-Constantes!$D$13)</f>
        <v>0</v>
      </c>
      <c r="H194" s="73">
        <f>H193+Observaciones!$F193-F194-E194-G194-I193</f>
        <v>26.250000000565166</v>
      </c>
      <c r="I194" s="73">
        <f>MAX(0,(H194-Constantes!$D$14)*(1-EXP(-Constantes!$D$22)))</f>
        <v>7.7808030923038206E-12</v>
      </c>
      <c r="J194" s="73">
        <f t="shared" si="14"/>
        <v>137.62522851044261</v>
      </c>
      <c r="K194" s="73">
        <f>MAX(0,(J194-Constantes!$D$13)*(1-EXP(-Constantes!$D$23)))</f>
        <v>0.61390604647035696</v>
      </c>
      <c r="L194" s="73">
        <f t="shared" si="15"/>
        <v>0.61390604647813773</v>
      </c>
      <c r="M194" s="73">
        <f>0.0526*F194*Observaciones!$F193^1.218</f>
        <v>0</v>
      </c>
      <c r="N194" s="73">
        <f>M194*Constantes!$D$40</f>
        <v>0</v>
      </c>
      <c r="O194" s="73">
        <f t="shared" si="16"/>
        <v>0</v>
      </c>
      <c r="P194" s="15"/>
      <c r="Q194" s="117">
        <v>188</v>
      </c>
      <c r="R194" s="145">
        <f>ETo!$I193*((1-Constantes!$E$19)*ETo!$K193+ETo!$L193)</f>
        <v>1.1469095459187861</v>
      </c>
      <c r="S194" s="118">
        <f>MIN(R194*Constantes!$E$17,0.8*(V193+Observaciones!$F193-T194-U194-Constantes!$D$14))</f>
        <v>2.027246637226199E-9</v>
      </c>
      <c r="T194" s="118">
        <f>IF(Observaciones!$F193&gt;0.05*Constantes!$E$18,((Observaciones!$F193-0.05*Constantes!$E$18)^2)/(Observaciones!$F193+0.95*Constantes!$E$18),0)</f>
        <v>0</v>
      </c>
      <c r="U194" s="118">
        <f>MAX(0,V193+Observaciones!$F193-T194-Constantes!$D$13)</f>
        <v>0</v>
      </c>
      <c r="V194" s="118">
        <f>V193+Observaciones!$F193-T194-S194-U194-W193</f>
        <v>26.250000000471925</v>
      </c>
      <c r="W194" s="118">
        <f>MAX(0,(V194-Constantes!$D$14)*(1-EXP(-Constantes!$D$22)))</f>
        <v>6.4971270981027031E-12</v>
      </c>
      <c r="X194" s="116">
        <f>X193+(Entradas!$E$23*U194-Y193)/(800*Entradas!$D$46)</f>
        <v>0</v>
      </c>
      <c r="Y194" s="116">
        <f>8000*Entradas!$D$47*X194/Constantes!$E$34</f>
        <v>0</v>
      </c>
      <c r="Z194" s="116">
        <f>T194*Escenarios!$E$10/Escenarios!$E$9</f>
        <v>0</v>
      </c>
      <c r="AA194" s="116">
        <f>Y194*Escenarios!$E$10/Escenarios!$E$9</f>
        <v>0</v>
      </c>
      <c r="AB194" s="116">
        <f>Observaciones!$I193</f>
        <v>0</v>
      </c>
      <c r="AC194" s="116">
        <f>MAX(0,Constantes!$E$29/((AH193+Z194+AA194+AB194+Observaciones!$F193)^2)+Entradas!$E$17)</f>
        <v>0</v>
      </c>
      <c r="AD194" s="145">
        <f>IF(ETo!$D193&gt;0,ETo!$I193*((1-Entradas!$E$21)*ETo!$K193+ETo!$L193),0)</f>
        <v>1.0872723276628609</v>
      </c>
      <c r="AE194" s="116">
        <f>MIN(AD194*1,0.8*(AH193+Z194+AA194+AB194+Observaciones!$F193-AC194-Constantes!$E$28))</f>
        <v>1.0872723276628609</v>
      </c>
      <c r="AF194" s="116">
        <f>Observaciones!$J193</f>
        <v>0</v>
      </c>
      <c r="AG194" s="116">
        <f>MAX(0,AH193+Z194+AA194+AB194+Observaciones!$F193-AC194-AE194-AF194-Constantes!$E$26)</f>
        <v>0</v>
      </c>
      <c r="AH194" s="116">
        <f>AH193+Z194+AA194+AB194+Observaciones!$F193-AC194-AE194-AF194-AG194</f>
        <v>47.589016881183149</v>
      </c>
      <c r="AI194" s="116">
        <f>(Escenarios!$E$10*S194+Escenarios!$E$9*AE194)/(Escenarios!$E$11)</f>
        <v>0.10872723459080806</v>
      </c>
      <c r="AJ194" s="116">
        <f>(Escenarios!$E$9*AG194)/(Escenarios!$E$11)</f>
        <v>0</v>
      </c>
      <c r="AK194" s="116">
        <f>(Escenarios!$E$10*U194+Escenarios!$E$9*AC194)/(Escenarios!$E$11)</f>
        <v>0</v>
      </c>
      <c r="AL194" s="118">
        <f t="shared" si="17"/>
        <v>150.30485017037395</v>
      </c>
      <c r="AM194" s="118">
        <f>MAX(0,(AL194-Constantes!$D$13)*(1-EXP(-Constantes!$D$23)))</f>
        <v>0.70149059094299082</v>
      </c>
      <c r="AN194" s="118">
        <f>AJ194+W194*Escenarios!$E$10/Escenarios!$E$11+AM194</f>
        <v>0.70149059094883826</v>
      </c>
      <c r="AO194" s="118">
        <f>0.0526*AJ194*Observaciones!$F193^1.218</f>
        <v>0</v>
      </c>
      <c r="AP194" s="118">
        <f>AO194*Constantes!$E$40</f>
        <v>0</v>
      </c>
      <c r="AQ194" s="118">
        <f t="shared" si="18"/>
        <v>0</v>
      </c>
      <c r="AR194" s="15"/>
      <c r="AS194" s="72">
        <v>188</v>
      </c>
      <c r="AT194" s="145">
        <f>ETo!$I193*((1-Constantes!$F$19)*ETo!$K193+ETo!$L193)</f>
        <v>1.1431822197777906</v>
      </c>
      <c r="AU194" s="118">
        <f>MIN(AT194*Constantes!$F$17,0.8*(AX193+Observaciones!$F193-AV194-AW194-Constantes!$D$14))</f>
        <v>3.4412323657306844E-9</v>
      </c>
      <c r="AV194" s="118">
        <f>IF(Observaciones!$F193&gt;0.05*Constantes!$F$18,((Observaciones!$F193-0.05*Constantes!$F$18)^2)/(Observaciones!$F193+0.95*Constantes!$F$18),0)</f>
        <v>0</v>
      </c>
      <c r="AW194" s="118">
        <f>MAX(0,AX193+Observaciones!$F193-AV194-Constantes!$D$13)</f>
        <v>0</v>
      </c>
      <c r="AX194" s="118">
        <f>AX193+Observaciones!$F193-AV194-AU194-AW194-AY193</f>
        <v>26.250000000801087</v>
      </c>
      <c r="AY194" s="118">
        <f>MAX(0,(AX194-Constantes!$D$14)*(1-EXP(-Constantes!$D$22)))</f>
        <v>1.1028804161875907E-11</v>
      </c>
      <c r="AZ194" s="116">
        <f>AZ193+(Entradas!$F$23*AW194-BA193)/(800*Entradas!$D$46)</f>
        <v>0</v>
      </c>
      <c r="BA194" s="116">
        <f>8000*Entradas!$D$47*AZ194/Constantes!$F$34</f>
        <v>0</v>
      </c>
      <c r="BB194" s="116">
        <f>AV194*Escenarios!$F$10/Escenarios!$F$9</f>
        <v>0</v>
      </c>
      <c r="BC194" s="116">
        <f>BA194*Escenarios!$F$10/Escenarios!$F$9</f>
        <v>0</v>
      </c>
      <c r="BD194" s="116">
        <f>Observaciones!$I193</f>
        <v>0</v>
      </c>
      <c r="BE194" s="116">
        <f>MAX(0,Constantes!$F$29/((BJ193+BB194+BC194+BD194+Observaciones!$F193)^2)+Entradas!$F$17)</f>
        <v>0</v>
      </c>
      <c r="BF194" s="145">
        <f>IF(ETo!$D193&gt;0,ETo!$I193*((1-Entradas!$F$21)*ETo!$K193+ETo!$L193),0)</f>
        <v>1.0872723276628609</v>
      </c>
      <c r="BG194" s="116">
        <f>MIN(BF194*1,0.8*(BJ193+BB194+BC194+BD194+Observaciones!$F193-BE194-Constantes!$F$28))</f>
        <v>8.0892479559224739E-7</v>
      </c>
      <c r="BH194" s="116">
        <f>Observaciones!$J193</f>
        <v>0</v>
      </c>
      <c r="BI194" s="116">
        <f>MAX(0,BJ193+BB194+BC194+BD194+Observaciones!$F193-BE194-BG194-BH194-Constantes!$F$26)</f>
        <v>0</v>
      </c>
      <c r="BJ194" s="116">
        <f>BJ193+BB194+BC194+BD194+Observaciones!$F193-BE194-BG194-BH194-BI194</f>
        <v>41.250000202231199</v>
      </c>
      <c r="BK194" s="116">
        <f>(Escenarios!$F$10*AU194+Escenarios!$F$9*BG194)/(Escenarios!$F$11)</f>
        <v>1.6453794501103403E-7</v>
      </c>
      <c r="BL194" s="116">
        <f>(Escenarios!$F$9*BI194)/(Escenarios!$F$11)</f>
        <v>0</v>
      </c>
      <c r="BM194" s="116">
        <f>(Escenarios!$F$10*AW194+Escenarios!$F$9*BE194)/(Escenarios!$F$11)</f>
        <v>0</v>
      </c>
      <c r="BN194" s="118">
        <f t="shared" si="19"/>
        <v>146.88857893437714</v>
      </c>
      <c r="BO194" s="118">
        <f>MAX(0,(BN194-Constantes!$D$13)*(1-EXP(-Constantes!$D$23)))</f>
        <v>0.67789268179201989</v>
      </c>
      <c r="BP194" s="118">
        <f>BL194+AY194*Escenarios!$F$10/Escenarios!$F$11+BO194</f>
        <v>0.67789268180084294</v>
      </c>
      <c r="BQ194" s="118">
        <f>0.0526*BL194*Observaciones!$F193^1.218</f>
        <v>0</v>
      </c>
      <c r="BR194" s="118">
        <f>BQ194*Constantes!$F$40</f>
        <v>0</v>
      </c>
      <c r="BS194" s="118">
        <f t="shared" si="20"/>
        <v>0</v>
      </c>
      <c r="BT194" s="15"/>
      <c r="BU194" s="72">
        <v>188</v>
      </c>
      <c r="BV194" s="73">
        <f>0.0526*Observaciones!$F193^2.218</f>
        <v>0</v>
      </c>
      <c r="BW194" s="73">
        <f>IF(Observaciones!$F193&gt;0.05*$CA$7,((Observaciones!$F193-0.05*$CA$7)^2)/(Observaciones!$F193+0.95*$CA$7),0)</f>
        <v>0</v>
      </c>
      <c r="BX194" s="73">
        <f>0.0526*BW194*Observaciones!$F193^1.218</f>
        <v>0</v>
      </c>
      <c r="BY194" s="27"/>
      <c r="BZ194" s="27"/>
      <c r="CA194" s="101"/>
      <c r="CB194" s="36"/>
    </row>
    <row r="195" spans="2:80" s="2" customFormat="1" ht="14.5" x14ac:dyDescent="0.35">
      <c r="B195" s="35"/>
      <c r="C195" s="72">
        <v>189</v>
      </c>
      <c r="D195" s="145">
        <f>ETo!$I194*((1-Constantes!$D$19)*ETo!$K194+ETo!$L194)</f>
        <v>1.1010369402849038</v>
      </c>
      <c r="E195" s="73">
        <f>MIN(D195*Constantes!$D$17,0.8*(H194+Observaciones!$F194-F195-G195-Constantes!$D$14))</f>
        <v>4.5213255361886695E-10</v>
      </c>
      <c r="F195" s="73">
        <f>IF(Observaciones!$F194&gt;0.05*Constantes!$D$18,((Observaciones!$F194-0.05*Constantes!$D$18)^2)/(Observaciones!$F194+0.95*Constantes!$D$18),0)</f>
        <v>0</v>
      </c>
      <c r="G195" s="73">
        <f>MAX(0,H194+Observaciones!$F194-F195-Constantes!$D$13)</f>
        <v>0</v>
      </c>
      <c r="H195" s="73">
        <f>H194+Observaciones!$F194-F195-E195-G195-I194</f>
        <v>26.250000000105253</v>
      </c>
      <c r="I195" s="73">
        <f>MAX(0,(H195-Constantes!$D$14)*(1-EXP(-Constantes!$D$22)))</f>
        <v>1.4490449611050604E-12</v>
      </c>
      <c r="J195" s="73">
        <f t="shared" si="14"/>
        <v>137.01132246397225</v>
      </c>
      <c r="K195" s="73">
        <f>MAX(0,(J195-Constantes!$D$13)*(1-EXP(-Constantes!$D$23)))</f>
        <v>0.60966548765313178</v>
      </c>
      <c r="L195" s="73">
        <f t="shared" si="15"/>
        <v>0.60966548765458084</v>
      </c>
      <c r="M195" s="73">
        <f>0.0526*F195*Observaciones!$F194^1.218</f>
        <v>0</v>
      </c>
      <c r="N195" s="73">
        <f>M195*Constantes!$D$40</f>
        <v>0</v>
      </c>
      <c r="O195" s="73">
        <f t="shared" si="16"/>
        <v>0</v>
      </c>
      <c r="P195" s="15"/>
      <c r="Q195" s="117">
        <v>189</v>
      </c>
      <c r="R195" s="145">
        <f>ETo!$I194*((1-Constantes!$E$19)*ETo!$K194+ETo!$L194)</f>
        <v>1.1024618857136155</v>
      </c>
      <c r="S195" s="118">
        <f>MIN(R195*Constantes!$E$17,0.8*(V194+Observaciones!$F194-T195-U195-Constantes!$D$14))</f>
        <v>3.7753977721877163E-10</v>
      </c>
      <c r="T195" s="118">
        <f>IF(Observaciones!$F194&gt;0.05*Constantes!$E$18,((Observaciones!$F194-0.05*Constantes!$E$18)^2)/(Observaciones!$F194+0.95*Constantes!$E$18),0)</f>
        <v>0</v>
      </c>
      <c r="U195" s="118">
        <f>MAX(0,V194+Observaciones!$F194-T195-Constantes!$D$13)</f>
        <v>0</v>
      </c>
      <c r="V195" s="118">
        <f>V194+Observaciones!$F194-T195-S195-U195-W194</f>
        <v>26.250000000087887</v>
      </c>
      <c r="W195" s="118">
        <f>MAX(0,(V195-Constantes!$D$14)*(1-EXP(-Constantes!$D$22)))</f>
        <v>1.2099667267878546E-12</v>
      </c>
      <c r="X195" s="116">
        <f>X194+(Entradas!$E$23*U195-Y194)/(800*Entradas!$D$46)</f>
        <v>0</v>
      </c>
      <c r="Y195" s="116">
        <f>8000*Entradas!$D$47*X195/Constantes!$E$34</f>
        <v>0</v>
      </c>
      <c r="Z195" s="116">
        <f>T195*Escenarios!$E$10/Escenarios!$E$9</f>
        <v>0</v>
      </c>
      <c r="AA195" s="116">
        <f>Y195*Escenarios!$E$10/Escenarios!$E$9</f>
        <v>0</v>
      </c>
      <c r="AB195" s="116">
        <f>Observaciones!$I194</f>
        <v>0</v>
      </c>
      <c r="AC195" s="116">
        <f>MAX(0,Constantes!$E$29/((AH194+Z195+AA195+AB195+Observaciones!$F194)^2)+Entradas!$E$17)</f>
        <v>0</v>
      </c>
      <c r="AD195" s="145">
        <f>IF(ETo!$D194&gt;0,ETo!$I194*((1-Entradas!$E$21)*ETo!$K194+ETo!$L194),0)</f>
        <v>1.0454640685651557</v>
      </c>
      <c r="AE195" s="116">
        <f>MIN(AD195*1,0.8*(AH194+Z195+AA195+AB195+Observaciones!$F194-AC195-Constantes!$E$28))</f>
        <v>1.0454640685651557</v>
      </c>
      <c r="AF195" s="116">
        <f>Observaciones!$J194</f>
        <v>0</v>
      </c>
      <c r="AG195" s="116">
        <f>MAX(0,AH194+Z195+AA195+AB195+Observaciones!$F194-AC195-AE195-AF195-Constantes!$E$26)</f>
        <v>0</v>
      </c>
      <c r="AH195" s="116">
        <f>AH194+Z195+AA195+AB195+Observaciones!$F194-AC195-AE195-AF195-AG195</f>
        <v>46.543552812617996</v>
      </c>
      <c r="AI195" s="116">
        <f>(Escenarios!$E$10*S195+Escenarios!$E$9*AE195)/(Escenarios!$E$11)</f>
        <v>0.10454640719630139</v>
      </c>
      <c r="AJ195" s="116">
        <f>(Escenarios!$E$9*AG195)/(Escenarios!$E$11)</f>
        <v>0</v>
      </c>
      <c r="AK195" s="116">
        <f>(Escenarios!$E$10*U195+Escenarios!$E$9*AC195)/(Escenarios!$E$11)</f>
        <v>0</v>
      </c>
      <c r="AL195" s="118">
        <f t="shared" si="17"/>
        <v>149.60335957943096</v>
      </c>
      <c r="AM195" s="118">
        <f>MAX(0,(AL195-Constantes!$D$13)*(1-EXP(-Constantes!$D$23)))</f>
        <v>0.6966450414851757</v>
      </c>
      <c r="AN195" s="118">
        <f>AJ195+W195*Escenarios!$E$10/Escenarios!$E$11+AM195</f>
        <v>0.69664504148626472</v>
      </c>
      <c r="AO195" s="118">
        <f>0.0526*AJ195*Observaciones!$F194^1.218</f>
        <v>0</v>
      </c>
      <c r="AP195" s="118">
        <f>AO195*Constantes!$E$40</f>
        <v>0</v>
      </c>
      <c r="AQ195" s="118">
        <f t="shared" si="18"/>
        <v>0</v>
      </c>
      <c r="AR195" s="15"/>
      <c r="AS195" s="72">
        <v>189</v>
      </c>
      <c r="AT195" s="145">
        <f>ETo!$I194*((1-Constantes!$F$19)*ETo!$K194+ETo!$L194)</f>
        <v>1.0988995221418363</v>
      </c>
      <c r="AU195" s="118">
        <f>MIN(AT195*Constantes!$F$17,0.8*(AX194+Observaciones!$F194-AV195-AW195-Constantes!$D$14))</f>
        <v>6.4086975726240786E-10</v>
      </c>
      <c r="AV195" s="118">
        <f>IF(Observaciones!$F194&gt;0.05*Constantes!$F$18,((Observaciones!$F194-0.05*Constantes!$F$18)^2)/(Observaciones!$F194+0.95*Constantes!$F$18),0)</f>
        <v>0</v>
      </c>
      <c r="AW195" s="118">
        <f>MAX(0,AX194+Observaciones!$F194-AV195-Constantes!$D$13)</f>
        <v>0</v>
      </c>
      <c r="AX195" s="118">
        <f>AX194+Observaciones!$F194-AV195-AU195-AW195-AY194</f>
        <v>26.250000000149189</v>
      </c>
      <c r="AY195" s="118">
        <f>MAX(0,(AX195-Constantes!$D$14)*(1-EXP(-Constantes!$D$22)))</f>
        <v>2.0539305019808546E-12</v>
      </c>
      <c r="AZ195" s="116">
        <f>AZ194+(Entradas!$F$23*AW195-BA194)/(800*Entradas!$D$46)</f>
        <v>0</v>
      </c>
      <c r="BA195" s="116">
        <f>8000*Entradas!$D$47*AZ195/Constantes!$F$34</f>
        <v>0</v>
      </c>
      <c r="BB195" s="116">
        <f>AV195*Escenarios!$F$10/Escenarios!$F$9</f>
        <v>0</v>
      </c>
      <c r="BC195" s="116">
        <f>BA195*Escenarios!$F$10/Escenarios!$F$9</f>
        <v>0</v>
      </c>
      <c r="BD195" s="116">
        <f>Observaciones!$I194</f>
        <v>0</v>
      </c>
      <c r="BE195" s="116">
        <f>MAX(0,Constantes!$F$29/((BJ194+BB195+BC195+BD195+Observaciones!$F194)^2)+Entradas!$F$17)</f>
        <v>0</v>
      </c>
      <c r="BF195" s="145">
        <f>IF(ETo!$D194&gt;0,ETo!$I194*((1-Entradas!$F$21)*ETo!$K194+ETo!$L194),0)</f>
        <v>1.0454640685651557</v>
      </c>
      <c r="BG195" s="116">
        <f>MIN(BF195*1,0.8*(BJ194+BB195+BC195+BD195+Observaciones!$F194-BE195-Constantes!$F$28))</f>
        <v>1.6178495911844948E-7</v>
      </c>
      <c r="BH195" s="116">
        <f>Observaciones!$J194</f>
        <v>0</v>
      </c>
      <c r="BI195" s="116">
        <f>MAX(0,BJ194+BB195+BC195+BD195+Observaciones!$F194-BE195-BG195-BH195-Constantes!$F$26)</f>
        <v>0</v>
      </c>
      <c r="BJ195" s="116">
        <f>BJ194+BB195+BC195+BD195+Observaciones!$F194-BE195-BG195-BH195-BI195</f>
        <v>41.250000040446238</v>
      </c>
      <c r="BK195" s="116">
        <f>(Escenarios!$F$10*AU195+Escenarios!$F$9*BG195)/(Escenarios!$F$11)</f>
        <v>3.2869687629499824E-8</v>
      </c>
      <c r="BL195" s="116">
        <f>(Escenarios!$F$9*BI195)/(Escenarios!$F$11)</f>
        <v>0</v>
      </c>
      <c r="BM195" s="116">
        <f>(Escenarios!$F$10*AW195+Escenarios!$F$9*BE195)/(Escenarios!$F$11)</f>
        <v>0</v>
      </c>
      <c r="BN195" s="118">
        <f t="shared" si="19"/>
        <v>146.21068625258511</v>
      </c>
      <c r="BO195" s="118">
        <f>MAX(0,(BN195-Constantes!$D$13)*(1-EXP(-Constantes!$D$23)))</f>
        <v>0.67321013499934157</v>
      </c>
      <c r="BP195" s="118">
        <f>BL195+AY195*Escenarios!$F$10/Escenarios!$F$11+BO195</f>
        <v>0.6732101350009847</v>
      </c>
      <c r="BQ195" s="118">
        <f>0.0526*BL195*Observaciones!$F194^1.218</f>
        <v>0</v>
      </c>
      <c r="BR195" s="118">
        <f>BQ195*Constantes!$F$40</f>
        <v>0</v>
      </c>
      <c r="BS195" s="118">
        <f t="shared" si="20"/>
        <v>0</v>
      </c>
      <c r="BT195" s="15"/>
      <c r="BU195" s="72">
        <v>189</v>
      </c>
      <c r="BV195" s="73">
        <f>0.0526*Observaciones!$F194^2.218</f>
        <v>0</v>
      </c>
      <c r="BW195" s="73">
        <f>IF(Observaciones!$F194&gt;0.05*$CA$7,((Observaciones!$F194-0.05*$CA$7)^2)/(Observaciones!$F194+0.95*$CA$7),0)</f>
        <v>0</v>
      </c>
      <c r="BX195" s="73">
        <f>0.0526*BW195*Observaciones!$F194^1.218</f>
        <v>0</v>
      </c>
      <c r="BY195" s="27"/>
      <c r="BZ195" s="27"/>
      <c r="CA195" s="101"/>
      <c r="CB195" s="36"/>
    </row>
    <row r="196" spans="2:80" s="2" customFormat="1" ht="14.5" x14ac:dyDescent="0.35">
      <c r="B196" s="35"/>
      <c r="C196" s="72">
        <v>190</v>
      </c>
      <c r="D196" s="145">
        <f>ETo!$I195*((1-Constantes!$D$19)*ETo!$K195+ETo!$L195)</f>
        <v>1.0948318376032367</v>
      </c>
      <c r="E196" s="73">
        <f>MIN(D196*Constantes!$D$17,0.8*(H195+Observaciones!$F195-F196-G196-Constantes!$D$14))</f>
        <v>8.4202156358514923E-11</v>
      </c>
      <c r="F196" s="73">
        <f>IF(Observaciones!$F195&gt;0.05*Constantes!$D$18,((Observaciones!$F195-0.05*Constantes!$D$18)^2)/(Observaciones!$F195+0.95*Constantes!$D$18),0)</f>
        <v>0</v>
      </c>
      <c r="G196" s="73">
        <f>MAX(0,H195+Observaciones!$F195-F196-Constantes!$D$13)</f>
        <v>0</v>
      </c>
      <c r="H196" s="73">
        <f>H195+Observaciones!$F195-F196-E196-G196-I195</f>
        <v>26.2500000000196</v>
      </c>
      <c r="I196" s="73">
        <f>MAX(0,(H196-Constantes!$D$14)*(1-EXP(-Constantes!$D$22)))</f>
        <v>2.698434162700539E-13</v>
      </c>
      <c r="J196" s="73">
        <f t="shared" si="14"/>
        <v>136.40165697631912</v>
      </c>
      <c r="K196" s="73">
        <f>MAX(0,(J196-Constantes!$D$13)*(1-EXP(-Constantes!$D$23)))</f>
        <v>0.60545422051528608</v>
      </c>
      <c r="L196" s="73">
        <f t="shared" si="15"/>
        <v>0.60545422051555597</v>
      </c>
      <c r="M196" s="73">
        <f>0.0526*F196*Observaciones!$F195^1.218</f>
        <v>0</v>
      </c>
      <c r="N196" s="73">
        <f>M196*Constantes!$D$40</f>
        <v>0</v>
      </c>
      <c r="O196" s="73">
        <f t="shared" si="16"/>
        <v>0</v>
      </c>
      <c r="P196" s="15"/>
      <c r="Q196" s="117">
        <v>190</v>
      </c>
      <c r="R196" s="145">
        <f>ETo!$I195*((1-Constantes!$E$19)*ETo!$K195+ETo!$L195)</f>
        <v>1.0962456008419668</v>
      </c>
      <c r="S196" s="118">
        <f>MIN(R196*Constantes!$E$17,0.8*(V195+Observaciones!$F195-T196-U196-Constantes!$D$14))</f>
        <v>7.0309624788933439E-11</v>
      </c>
      <c r="T196" s="118">
        <f>IF(Observaciones!$F195&gt;0.05*Constantes!$E$18,((Observaciones!$F195-0.05*Constantes!$E$18)^2)/(Observaciones!$F195+0.95*Constantes!$E$18),0)</f>
        <v>0</v>
      </c>
      <c r="U196" s="118">
        <f>MAX(0,V195+Observaciones!$F195-T196-Constantes!$D$13)</f>
        <v>0</v>
      </c>
      <c r="V196" s="118">
        <f>V195+Observaciones!$F195-T196-S196-U196-W195</f>
        <v>26.250000000016367</v>
      </c>
      <c r="W196" s="118">
        <f>MAX(0,(V196-Constantes!$D$14)*(1-EXP(-Constantes!$D$22)))</f>
        <v>2.2533417051951032E-13</v>
      </c>
      <c r="X196" s="116">
        <f>X195+(Entradas!$E$23*U196-Y195)/(800*Entradas!$D$46)</f>
        <v>0</v>
      </c>
      <c r="Y196" s="116">
        <f>8000*Entradas!$D$47*X196/Constantes!$E$34</f>
        <v>0</v>
      </c>
      <c r="Z196" s="116">
        <f>T196*Escenarios!$E$10/Escenarios!$E$9</f>
        <v>0</v>
      </c>
      <c r="AA196" s="116">
        <f>Y196*Escenarios!$E$10/Escenarios!$E$9</f>
        <v>0</v>
      </c>
      <c r="AB196" s="116">
        <f>Observaciones!$I195</f>
        <v>0</v>
      </c>
      <c r="AC196" s="116">
        <f>MAX(0,Constantes!$E$29/((AH195+Z196+AA196+AB196+Observaciones!$F195)^2)+Entradas!$E$17)</f>
        <v>0</v>
      </c>
      <c r="AD196" s="145">
        <f>IF(ETo!$D195&gt;0,ETo!$I195*((1-Entradas!$E$21)*ETo!$K195+ETo!$L195),0)</f>
        <v>1.0396950712927513</v>
      </c>
      <c r="AE196" s="116">
        <f>MIN(AD196*1,0.8*(AH195+Z196+AA196+AB196+Observaciones!$F195-AC196-Constantes!$E$28))</f>
        <v>1.0396950712927513</v>
      </c>
      <c r="AF196" s="116">
        <f>Observaciones!$J195</f>
        <v>0</v>
      </c>
      <c r="AG196" s="116">
        <f>MAX(0,AH195+Z196+AA196+AB196+Observaciones!$F195-AC196-AE196-AF196-Constantes!$E$26)</f>
        <v>0</v>
      </c>
      <c r="AH196" s="116">
        <f>AH195+Z196+AA196+AB196+Observaciones!$F195-AC196-AE196-AF196-AG196</f>
        <v>45.503857741325248</v>
      </c>
      <c r="AI196" s="116">
        <f>(Escenarios!$E$10*S196+Escenarios!$E$9*AE196)/(Escenarios!$E$11)</f>
        <v>0.1039695071925538</v>
      </c>
      <c r="AJ196" s="116">
        <f>(Escenarios!$E$9*AG196)/(Escenarios!$E$11)</f>
        <v>0</v>
      </c>
      <c r="AK196" s="116">
        <f>(Escenarios!$E$10*U196+Escenarios!$E$9*AC196)/(Escenarios!$E$11)</f>
        <v>0</v>
      </c>
      <c r="AL196" s="118">
        <f t="shared" si="17"/>
        <v>148.90671453794579</v>
      </c>
      <c r="AM196" s="118">
        <f>MAX(0,(AL196-Constantes!$D$13)*(1-EXP(-Constantes!$D$23)))</f>
        <v>0.69183296268235062</v>
      </c>
      <c r="AN196" s="118">
        <f>AJ196+W196*Escenarios!$E$10/Escenarios!$E$11+AM196</f>
        <v>0.69183296268255345</v>
      </c>
      <c r="AO196" s="118">
        <f>0.0526*AJ196*Observaciones!$F195^1.218</f>
        <v>0</v>
      </c>
      <c r="AP196" s="118">
        <f>AO196*Constantes!$E$40</f>
        <v>0</v>
      </c>
      <c r="AQ196" s="118">
        <f t="shared" si="18"/>
        <v>0</v>
      </c>
      <c r="AR196" s="15"/>
      <c r="AS196" s="72">
        <v>190</v>
      </c>
      <c r="AT196" s="145">
        <f>ETo!$I195*((1-Constantes!$F$19)*ETo!$K195+ETo!$L195)</f>
        <v>1.0927111927451409</v>
      </c>
      <c r="AU196" s="118">
        <f>MIN(AT196*Constantes!$F$17,0.8*(AX195+Observaciones!$F195-AV196-AW196-Constantes!$D$14))</f>
        <v>1.1935128441109555E-10</v>
      </c>
      <c r="AV196" s="118">
        <f>IF(Observaciones!$F195&gt;0.05*Constantes!$F$18,((Observaciones!$F195-0.05*Constantes!$F$18)^2)/(Observaciones!$F195+0.95*Constantes!$F$18),0)</f>
        <v>0</v>
      </c>
      <c r="AW196" s="118">
        <f>MAX(0,AX195+Observaciones!$F195-AV196-Constantes!$D$13)</f>
        <v>0</v>
      </c>
      <c r="AX196" s="118">
        <f>AX195+Observaciones!$F195-AV196-AU196-AW196-AY195</f>
        <v>26.250000000027786</v>
      </c>
      <c r="AY196" s="118">
        <f>MAX(0,(AX196-Constantes!$D$14)*(1-EXP(-Constantes!$D$22)))</f>
        <v>3.8253495715934233E-13</v>
      </c>
      <c r="AZ196" s="116">
        <f>AZ195+(Entradas!$F$23*AW196-BA195)/(800*Entradas!$D$46)</f>
        <v>0</v>
      </c>
      <c r="BA196" s="116">
        <f>8000*Entradas!$D$47*AZ196/Constantes!$F$34</f>
        <v>0</v>
      </c>
      <c r="BB196" s="116">
        <f>AV196*Escenarios!$F$10/Escenarios!$F$9</f>
        <v>0</v>
      </c>
      <c r="BC196" s="116">
        <f>BA196*Escenarios!$F$10/Escenarios!$F$9</f>
        <v>0</v>
      </c>
      <c r="BD196" s="116">
        <f>Observaciones!$I195</f>
        <v>0</v>
      </c>
      <c r="BE196" s="116">
        <f>MAX(0,Constantes!$F$29/((BJ195+BB196+BC196+BD196+Observaciones!$F195)^2)+Entradas!$F$17)</f>
        <v>0</v>
      </c>
      <c r="BF196" s="145">
        <f>IF(ETo!$D195&gt;0,ETo!$I195*((1-Entradas!$F$21)*ETo!$K195+ETo!$L195),0)</f>
        <v>1.0396950712927513</v>
      </c>
      <c r="BG196" s="116">
        <f>MIN(BF196*1,0.8*(BJ195+BB196+BC196+BD196+Observaciones!$F195-BE196-Constantes!$F$28))</f>
        <v>3.2356990686821522E-8</v>
      </c>
      <c r="BH196" s="116">
        <f>Observaciones!$J195</f>
        <v>0</v>
      </c>
      <c r="BI196" s="116">
        <f>MAX(0,BJ195+BB196+BC196+BD196+Observaciones!$F195-BE196-BG196-BH196-Constantes!$F$26)</f>
        <v>0</v>
      </c>
      <c r="BJ196" s="116">
        <f>BJ195+BB196+BC196+BD196+Observaciones!$F195-BE196-BG196-BH196-BI196</f>
        <v>41.250000008089245</v>
      </c>
      <c r="BK196" s="116">
        <f>(Escenarios!$F$10*AU196+Escenarios!$F$9*BG196)/(Escenarios!$F$11)</f>
        <v>6.5668791648931815E-9</v>
      </c>
      <c r="BL196" s="116">
        <f>(Escenarios!$F$9*BI196)/(Escenarios!$F$11)</f>
        <v>0</v>
      </c>
      <c r="BM196" s="116">
        <f>(Escenarios!$F$10*AW196+Escenarios!$F$9*BE196)/(Escenarios!$F$11)</f>
        <v>0</v>
      </c>
      <c r="BN196" s="118">
        <f t="shared" si="19"/>
        <v>145.53747611758575</v>
      </c>
      <c r="BO196" s="118">
        <f>MAX(0,(BN196-Constantes!$D$13)*(1-EXP(-Constantes!$D$23)))</f>
        <v>0.66855993291999982</v>
      </c>
      <c r="BP196" s="118">
        <f>BL196+AY196*Escenarios!$F$10/Escenarios!$F$11+BO196</f>
        <v>0.6685599329203058</v>
      </c>
      <c r="BQ196" s="118">
        <f>0.0526*BL196*Observaciones!$F195^1.218</f>
        <v>0</v>
      </c>
      <c r="BR196" s="118">
        <f>BQ196*Constantes!$F$40</f>
        <v>0</v>
      </c>
      <c r="BS196" s="118">
        <f t="shared" si="20"/>
        <v>0</v>
      </c>
      <c r="BT196" s="15"/>
      <c r="BU196" s="72">
        <v>190</v>
      </c>
      <c r="BV196" s="73">
        <f>0.0526*Observaciones!$F195^2.218</f>
        <v>0</v>
      </c>
      <c r="BW196" s="73">
        <f>IF(Observaciones!$F195&gt;0.05*$CA$7,((Observaciones!$F195-0.05*$CA$7)^2)/(Observaciones!$F195+0.95*$CA$7),0)</f>
        <v>0</v>
      </c>
      <c r="BX196" s="73">
        <f>0.0526*BW196*Observaciones!$F195^1.218</f>
        <v>0</v>
      </c>
      <c r="BY196" s="27"/>
      <c r="BZ196" s="27"/>
      <c r="CA196" s="101"/>
      <c r="CB196" s="36"/>
    </row>
    <row r="197" spans="2:80" s="2" customFormat="1" ht="14.5" x14ac:dyDescent="0.35">
      <c r="B197" s="35"/>
      <c r="C197" s="72">
        <v>191</v>
      </c>
      <c r="D197" s="145">
        <f>ETo!$I196*((1-Constantes!$D$19)*ETo!$K196+ETo!$L196)</f>
        <v>1.1173730389918173</v>
      </c>
      <c r="E197" s="73">
        <f>MIN(D197*Constantes!$D$17,0.8*(H196+Observaciones!$F196-F197-G197-Constantes!$D$14))</f>
        <v>1.5680257092753892E-11</v>
      </c>
      <c r="F197" s="73">
        <f>IF(Observaciones!$F196&gt;0.05*Constantes!$D$18,((Observaciones!$F196-0.05*Constantes!$D$18)^2)/(Observaciones!$F196+0.95*Constantes!$D$18),0)</f>
        <v>0</v>
      </c>
      <c r="G197" s="73">
        <f>MAX(0,H196+Observaciones!$F196-F197-Constantes!$D$13)</f>
        <v>0</v>
      </c>
      <c r="H197" s="73">
        <f>H196+Observaciones!$F196-F197-E197-G197-I196</f>
        <v>26.250000000003649</v>
      </c>
      <c r="I197" s="73">
        <f>MAX(0,(H197-Constantes!$D$14)*(1-EXP(-Constantes!$D$22)))</f>
        <v>5.0231863061327785E-14</v>
      </c>
      <c r="J197" s="73">
        <f t="shared" si="14"/>
        <v>135.79620275580382</v>
      </c>
      <c r="K197" s="73">
        <f>MAX(0,(J197-Constantes!$D$13)*(1-EXP(-Constantes!$D$23)))</f>
        <v>0.6012720427244107</v>
      </c>
      <c r="L197" s="73">
        <f t="shared" si="15"/>
        <v>0.60127204272446089</v>
      </c>
      <c r="M197" s="73">
        <f>0.0526*F197*Observaciones!$F196^1.218</f>
        <v>0</v>
      </c>
      <c r="N197" s="73">
        <f>M197*Constantes!$D$40</f>
        <v>0</v>
      </c>
      <c r="O197" s="73">
        <f t="shared" si="16"/>
        <v>0</v>
      </c>
      <c r="P197" s="15"/>
      <c r="Q197" s="117">
        <v>191</v>
      </c>
      <c r="R197" s="145">
        <f>ETo!$I196*((1-Constantes!$E$19)*ETo!$K196+ETo!$L196)</f>
        <v>1.1188172994988994</v>
      </c>
      <c r="S197" s="118">
        <f>MIN(R197*Constantes!$E$17,0.8*(V196+Observaciones!$F196-T197-U197-Constantes!$D$14))</f>
        <v>1.3093881534587128E-11</v>
      </c>
      <c r="T197" s="118">
        <f>IF(Observaciones!$F196&gt;0.05*Constantes!$E$18,((Observaciones!$F196-0.05*Constantes!$E$18)^2)/(Observaciones!$F196+0.95*Constantes!$E$18),0)</f>
        <v>0</v>
      </c>
      <c r="U197" s="118">
        <f>MAX(0,V196+Observaciones!$F196-T197-Constantes!$D$13)</f>
        <v>0</v>
      </c>
      <c r="V197" s="118">
        <f>V196+Observaciones!$F196-T197-S197-U197-W196</f>
        <v>26.250000000003048</v>
      </c>
      <c r="W197" s="118">
        <f>MAX(0,(V197-Constantes!$D$14)*(1-EXP(-Constantes!$D$22)))</f>
        <v>4.1965860279083972E-14</v>
      </c>
      <c r="X197" s="116">
        <f>X196+(Entradas!$E$23*U197-Y196)/(800*Entradas!$D$46)</f>
        <v>0</v>
      </c>
      <c r="Y197" s="116">
        <f>8000*Entradas!$D$47*X197/Constantes!$E$34</f>
        <v>0</v>
      </c>
      <c r="Z197" s="116">
        <f>T197*Escenarios!$E$10/Escenarios!$E$9</f>
        <v>0</v>
      </c>
      <c r="AA197" s="116">
        <f>Y197*Escenarios!$E$10/Escenarios!$E$9</f>
        <v>0</v>
      </c>
      <c r="AB197" s="116">
        <f>Observaciones!$I196</f>
        <v>0</v>
      </c>
      <c r="AC197" s="116">
        <f>MAX(0,Constantes!$E$29/((AH196+Z197+AA197+AB197+Observaciones!$F196)^2)+Entradas!$E$17)</f>
        <v>0</v>
      </c>
      <c r="AD197" s="145">
        <f>IF(ETo!$D196&gt;0,ETo!$I196*((1-Entradas!$E$21)*ETo!$K196+ETo!$L196),0)</f>
        <v>1.0610468792156091</v>
      </c>
      <c r="AE197" s="116">
        <f>MIN(AD197*1,0.8*(AH196+Z197+AA197+AB197+Observaciones!$F196-AC197-Constantes!$E$28))</f>
        <v>1.0610468792156091</v>
      </c>
      <c r="AF197" s="116">
        <f>Observaciones!$J196</f>
        <v>0</v>
      </c>
      <c r="AG197" s="116">
        <f>MAX(0,AH196+Z197+AA197+AB197+Observaciones!$F196-AC197-AE197-AF197-Constantes!$E$26)</f>
        <v>0</v>
      </c>
      <c r="AH197" s="116">
        <f>AH196+Z197+AA197+AB197+Observaciones!$F196-AC197-AE197-AF197-AG197</f>
        <v>44.442810862109638</v>
      </c>
      <c r="AI197" s="116">
        <f>(Escenarios!$E$10*S197+Escenarios!$E$9*AE197)/(Escenarios!$E$11)</f>
        <v>0.1061046879333454</v>
      </c>
      <c r="AJ197" s="116">
        <f>(Escenarios!$E$9*AG197)/(Escenarios!$E$11)</f>
        <v>0</v>
      </c>
      <c r="AK197" s="116">
        <f>(Escenarios!$E$10*U197+Escenarios!$E$9*AC197)/(Escenarios!$E$11)</f>
        <v>0</v>
      </c>
      <c r="AL197" s="118">
        <f t="shared" si="17"/>
        <v>148.21488157526343</v>
      </c>
      <c r="AM197" s="118">
        <f>MAX(0,(AL197-Constantes!$D$13)*(1-EXP(-Constantes!$D$23)))</f>
        <v>0.68705412333581328</v>
      </c>
      <c r="AN197" s="118">
        <f>AJ197+W197*Escenarios!$E$10/Escenarios!$E$11+AM197</f>
        <v>0.68705412333585103</v>
      </c>
      <c r="AO197" s="118">
        <f>0.0526*AJ197*Observaciones!$F196^1.218</f>
        <v>0</v>
      </c>
      <c r="AP197" s="118">
        <f>AO197*Constantes!$E$40</f>
        <v>0</v>
      </c>
      <c r="AQ197" s="118">
        <f t="shared" si="18"/>
        <v>0</v>
      </c>
      <c r="AR197" s="15"/>
      <c r="AS197" s="72">
        <v>191</v>
      </c>
      <c r="AT197" s="145">
        <f>ETo!$I196*((1-Constantes!$F$19)*ETo!$K196+ETo!$L196)</f>
        <v>1.1152066482311938</v>
      </c>
      <c r="AU197" s="118">
        <f>MIN(AT197*Constantes!$F$17,0.8*(AX196+Observaciones!$F196-AV197-AW197-Constantes!$D$14))</f>
        <v>2.2228618945518975E-11</v>
      </c>
      <c r="AV197" s="118">
        <f>IF(Observaciones!$F196&gt;0.05*Constantes!$F$18,((Observaciones!$F196-0.05*Constantes!$F$18)^2)/(Observaciones!$F196+0.95*Constantes!$F$18),0)</f>
        <v>0</v>
      </c>
      <c r="AW197" s="118">
        <f>MAX(0,AX196+Observaciones!$F196-AV197-Constantes!$D$13)</f>
        <v>0</v>
      </c>
      <c r="AX197" s="118">
        <f>AX196+Observaciones!$F196-AV197-AU197-AW197-AY196</f>
        <v>26.250000000005173</v>
      </c>
      <c r="AY197" s="118">
        <f>MAX(0,(AX197-Constantes!$D$14)*(1-EXP(-Constantes!$D$22)))</f>
        <v>7.1214793200869768E-14</v>
      </c>
      <c r="AZ197" s="116">
        <f>AZ196+(Entradas!$F$23*AW197-BA196)/(800*Entradas!$D$46)</f>
        <v>0</v>
      </c>
      <c r="BA197" s="116">
        <f>8000*Entradas!$D$47*AZ197/Constantes!$F$34</f>
        <v>0</v>
      </c>
      <c r="BB197" s="116">
        <f>AV197*Escenarios!$F$10/Escenarios!$F$9</f>
        <v>0</v>
      </c>
      <c r="BC197" s="116">
        <f>BA197*Escenarios!$F$10/Escenarios!$F$9</f>
        <v>0</v>
      </c>
      <c r="BD197" s="116">
        <f>Observaciones!$I196</f>
        <v>0</v>
      </c>
      <c r="BE197" s="116">
        <f>MAX(0,Constantes!$F$29/((BJ196+BB197+BC197+BD197+Observaciones!$F196)^2)+Entradas!$F$17)</f>
        <v>0</v>
      </c>
      <c r="BF197" s="145">
        <f>IF(ETo!$D196&gt;0,ETo!$I196*((1-Entradas!$F$21)*ETo!$K196+ETo!$L196),0)</f>
        <v>1.0610468792156091</v>
      </c>
      <c r="BG197" s="116">
        <f>MIN(BF197*1,0.8*(BJ196+BB197+BC197+BD197+Observaciones!$F196-BE197-Constantes!$F$28))</f>
        <v>6.4713958636275493E-9</v>
      </c>
      <c r="BH197" s="116">
        <f>Observaciones!$J196</f>
        <v>0</v>
      </c>
      <c r="BI197" s="116">
        <f>MAX(0,BJ196+BB197+BC197+BD197+Observaciones!$F196-BE197-BG197-BH197-Constantes!$F$26)</f>
        <v>0</v>
      </c>
      <c r="BJ197" s="116">
        <f>BJ196+BB197+BC197+BD197+Observaciones!$F196-BE197-BG197-BH197-BI197</f>
        <v>41.250000001617849</v>
      </c>
      <c r="BK197" s="116">
        <f>(Escenarios!$F$10*AU197+Escenarios!$F$9*BG197)/(Escenarios!$F$11)</f>
        <v>1.3120620678819251E-9</v>
      </c>
      <c r="BL197" s="116">
        <f>(Escenarios!$F$9*BI197)/(Escenarios!$F$11)</f>
        <v>0</v>
      </c>
      <c r="BM197" s="116">
        <f>(Escenarios!$F$10*AW197+Escenarios!$F$9*BE197)/(Escenarios!$F$11)</f>
        <v>0</v>
      </c>
      <c r="BN197" s="118">
        <f t="shared" si="19"/>
        <v>144.86891618466575</v>
      </c>
      <c r="BO197" s="118">
        <f>MAX(0,(BN197-Constantes!$D$13)*(1-EXP(-Constantes!$D$23)))</f>
        <v>0.66394185213273993</v>
      </c>
      <c r="BP197" s="118">
        <f>BL197+AY197*Escenarios!$F$10/Escenarios!$F$11+BO197</f>
        <v>0.66394185213279688</v>
      </c>
      <c r="BQ197" s="118">
        <f>0.0526*BL197*Observaciones!$F196^1.218</f>
        <v>0</v>
      </c>
      <c r="BR197" s="118">
        <f>BQ197*Constantes!$F$40</f>
        <v>0</v>
      </c>
      <c r="BS197" s="118">
        <f t="shared" si="20"/>
        <v>0</v>
      </c>
      <c r="BT197" s="15"/>
      <c r="BU197" s="72">
        <v>191</v>
      </c>
      <c r="BV197" s="73">
        <f>0.0526*Observaciones!$F196^2.218</f>
        <v>0</v>
      </c>
      <c r="BW197" s="73">
        <f>IF(Observaciones!$F196&gt;0.05*$CA$7,((Observaciones!$F196-0.05*$CA$7)^2)/(Observaciones!$F196+0.95*$CA$7),0)</f>
        <v>0</v>
      </c>
      <c r="BX197" s="73">
        <f>0.0526*BW197*Observaciones!$F196^1.218</f>
        <v>0</v>
      </c>
      <c r="BY197" s="27"/>
      <c r="BZ197" s="27"/>
      <c r="CA197" s="101"/>
      <c r="CB197" s="36"/>
    </row>
    <row r="198" spans="2:80" s="2" customFormat="1" ht="14.5" x14ac:dyDescent="0.35">
      <c r="B198" s="35"/>
      <c r="C198" s="72">
        <v>192</v>
      </c>
      <c r="D198" s="145">
        <f>ETo!$I197*((1-Constantes!$D$19)*ETo!$K197+ETo!$L197)</f>
        <v>1.1210795220637639</v>
      </c>
      <c r="E198" s="73">
        <f>MIN(D198*Constantes!$D$17,0.8*(H197+Observaciones!$F197-F198-G198-Constantes!$D$14))</f>
        <v>0.40000000000291891</v>
      </c>
      <c r="F198" s="73">
        <f>IF(Observaciones!$F197&gt;0.05*Constantes!$D$18,((Observaciones!$F197-0.05*Constantes!$D$18)^2)/(Observaciones!$F197+0.95*Constantes!$D$18),0)</f>
        <v>0</v>
      </c>
      <c r="G198" s="73">
        <f>MAX(0,H197+Observaciones!$F197-F198-Constantes!$D$13)</f>
        <v>0</v>
      </c>
      <c r="H198" s="73">
        <f>H197+Observaciones!$F197-F198-E198-G198-I197</f>
        <v>26.35000000000068</v>
      </c>
      <c r="I198" s="73">
        <f>MAX(0,(H198-Constantes!$D$14)*(1-EXP(-Constantes!$D$22)))</f>
        <v>1.3767295506734415E-3</v>
      </c>
      <c r="J198" s="73">
        <f t="shared" si="14"/>
        <v>135.1949307130794</v>
      </c>
      <c r="K198" s="73">
        <f>MAX(0,(J198-Constantes!$D$13)*(1-EXP(-Constantes!$D$23)))</f>
        <v>0.59711875334570907</v>
      </c>
      <c r="L198" s="73">
        <f t="shared" si="15"/>
        <v>0.59849548289638255</v>
      </c>
      <c r="M198" s="73">
        <f>0.0526*F198*Observaciones!$F197^1.218</f>
        <v>0</v>
      </c>
      <c r="N198" s="73">
        <f>M198*Constantes!$D$40</f>
        <v>0</v>
      </c>
      <c r="O198" s="73">
        <f t="shared" si="16"/>
        <v>0</v>
      </c>
      <c r="P198" s="15"/>
      <c r="Q198" s="117">
        <v>192</v>
      </c>
      <c r="R198" s="145">
        <f>ETo!$I197*((1-Constantes!$E$19)*ETo!$K197+ETo!$L197)</f>
        <v>1.122526774082607</v>
      </c>
      <c r="S198" s="118">
        <f>MIN(R198*Constantes!$E$17,0.8*(V197+Observaciones!$F197-T198-U198-Constantes!$D$14))</f>
        <v>0.40000000000243863</v>
      </c>
      <c r="T198" s="118">
        <f>IF(Observaciones!$F197&gt;0.05*Constantes!$E$18,((Observaciones!$F197-0.05*Constantes!$E$18)^2)/(Observaciones!$F197+0.95*Constantes!$E$18),0)</f>
        <v>0</v>
      </c>
      <c r="U198" s="118">
        <f>MAX(0,V197+Observaciones!$F197-T198-Constantes!$D$13)</f>
        <v>0</v>
      </c>
      <c r="V198" s="118">
        <f>V197+Observaciones!$F197-T198-S198-U198-W197</f>
        <v>26.350000000000566</v>
      </c>
      <c r="W198" s="118">
        <f>MAX(0,(V198-Constantes!$D$14)*(1-EXP(-Constantes!$D$22)))</f>
        <v>1.3767295506718763E-3</v>
      </c>
      <c r="X198" s="116">
        <f>X197+(Entradas!$E$23*U198-Y197)/(800*Entradas!$D$46)</f>
        <v>0</v>
      </c>
      <c r="Y198" s="116">
        <f>8000*Entradas!$D$47*X198/Constantes!$E$34</f>
        <v>0</v>
      </c>
      <c r="Z198" s="116">
        <f>T198*Escenarios!$E$10/Escenarios!$E$9</f>
        <v>0</v>
      </c>
      <c r="AA198" s="116">
        <f>Y198*Escenarios!$E$10/Escenarios!$E$9</f>
        <v>0</v>
      </c>
      <c r="AB198" s="116">
        <f>Observaciones!$I197</f>
        <v>0</v>
      </c>
      <c r="AC198" s="116">
        <f>MAX(0,Constantes!$E$29/((AH197+Z198+AA198+AB198+Observaciones!$F197)^2)+Entradas!$E$17)</f>
        <v>0</v>
      </c>
      <c r="AD198" s="145">
        <f>IF(ETo!$D197&gt;0,ETo!$I197*((1-Entradas!$E$21)*ETo!$K197+ETo!$L197),0)</f>
        <v>1.0646366933288745</v>
      </c>
      <c r="AE198" s="116">
        <f>MIN(AD198*1,0.8*(AH197+Z198+AA198+AB198+Observaciones!$F197-AC198-Constantes!$E$28))</f>
        <v>1.0646366933288745</v>
      </c>
      <c r="AF198" s="116">
        <f>Observaciones!$J197</f>
        <v>0</v>
      </c>
      <c r="AG198" s="116">
        <f>MAX(0,AH197+Z198+AA198+AB198+Observaciones!$F197-AC198-AE198-AF198-Constantes!$E$26)</f>
        <v>0</v>
      </c>
      <c r="AH198" s="116">
        <f>AH197+Z198+AA198+AB198+Observaciones!$F197-AC198-AE198-AF198-AG198</f>
        <v>43.878174168780767</v>
      </c>
      <c r="AI198" s="116">
        <f>(Escenarios!$E$10*S198+Escenarios!$E$9*AE198)/(Escenarios!$E$11)</f>
        <v>0.46646366933508226</v>
      </c>
      <c r="AJ198" s="116">
        <f>(Escenarios!$E$9*AG198)/(Escenarios!$E$11)</f>
        <v>0</v>
      </c>
      <c r="AK198" s="116">
        <f>(Escenarios!$E$10*U198+Escenarios!$E$9*AC198)/(Escenarios!$E$11)</f>
        <v>0</v>
      </c>
      <c r="AL198" s="118">
        <f t="shared" si="17"/>
        <v>147.52782745192761</v>
      </c>
      <c r="AM198" s="118">
        <f>MAX(0,(AL198-Constantes!$D$13)*(1-EXP(-Constantes!$D$23)))</f>
        <v>0.68230829384386782</v>
      </c>
      <c r="AN198" s="118">
        <f>AJ198+W198*Escenarios!$E$10/Escenarios!$E$11+AM198</f>
        <v>0.68354735043947246</v>
      </c>
      <c r="AO198" s="118">
        <f>0.0526*AJ198*Observaciones!$F197^1.218</f>
        <v>0</v>
      </c>
      <c r="AP198" s="118">
        <f>AO198*Constantes!$E$40</f>
        <v>0</v>
      </c>
      <c r="AQ198" s="118">
        <f t="shared" si="18"/>
        <v>0</v>
      </c>
      <c r="AR198" s="15"/>
      <c r="AS198" s="72">
        <v>192</v>
      </c>
      <c r="AT198" s="145">
        <f>ETo!$I197*((1-Constantes!$F$19)*ETo!$K197+ETo!$L197)</f>
        <v>1.1189086440354989</v>
      </c>
      <c r="AU198" s="118">
        <f>MIN(AT198*Constantes!$F$17,0.8*(AX197+Observaciones!$F197-AV198-AW198-Constantes!$D$14))</f>
        <v>0.40000000000413821</v>
      </c>
      <c r="AV198" s="118">
        <f>IF(Observaciones!$F197&gt;0.05*Constantes!$F$18,((Observaciones!$F197-0.05*Constantes!$F$18)^2)/(Observaciones!$F197+0.95*Constantes!$F$18),0)</f>
        <v>0</v>
      </c>
      <c r="AW198" s="118">
        <f>MAX(0,AX197+Observaciones!$F197-AV198-Constantes!$D$13)</f>
        <v>0</v>
      </c>
      <c r="AX198" s="118">
        <f>AX197+Observaciones!$F197-AV198-AU198-AW198-AY197</f>
        <v>26.350000000000964</v>
      </c>
      <c r="AY198" s="118">
        <f>MAX(0,(AX198-Constantes!$D$14)*(1-EXP(-Constantes!$D$22)))</f>
        <v>1.3767295506773543E-3</v>
      </c>
      <c r="AZ198" s="116">
        <f>AZ197+(Entradas!$F$23*AW198-BA197)/(800*Entradas!$D$46)</f>
        <v>0</v>
      </c>
      <c r="BA198" s="116">
        <f>8000*Entradas!$D$47*AZ198/Constantes!$F$34</f>
        <v>0</v>
      </c>
      <c r="BB198" s="116">
        <f>AV198*Escenarios!$F$10/Escenarios!$F$9</f>
        <v>0</v>
      </c>
      <c r="BC198" s="116">
        <f>BA198*Escenarios!$F$10/Escenarios!$F$9</f>
        <v>0</v>
      </c>
      <c r="BD198" s="116">
        <f>Observaciones!$I197</f>
        <v>0</v>
      </c>
      <c r="BE198" s="116">
        <f>MAX(0,Constantes!$F$29/((BJ197+BB198+BC198+BD198+Observaciones!$F197)^2)+Entradas!$F$17)</f>
        <v>0</v>
      </c>
      <c r="BF198" s="145">
        <f>IF(ETo!$D197&gt;0,ETo!$I197*((1-Entradas!$F$21)*ETo!$K197+ETo!$L197),0)</f>
        <v>1.0646366933288745</v>
      </c>
      <c r="BG198" s="116">
        <f>MIN(BF198*1,0.8*(BJ197+BB198+BC198+BD198+Observaciones!$F197-BE198-Constantes!$F$28))</f>
        <v>0.40000000129427921</v>
      </c>
      <c r="BH198" s="116">
        <f>Observaciones!$J197</f>
        <v>0</v>
      </c>
      <c r="BI198" s="116">
        <f>MAX(0,BJ197+BB198+BC198+BD198+Observaciones!$F197-BE198-BG198-BH198-Constantes!$F$26)</f>
        <v>0</v>
      </c>
      <c r="BJ198" s="116">
        <f>BJ197+BB198+BC198+BD198+Observaciones!$F197-BE198-BG198-BH198-BI198</f>
        <v>41.350000000323568</v>
      </c>
      <c r="BK198" s="116">
        <f>(Escenarios!$F$10*AU198+Escenarios!$F$9*BG198)/(Escenarios!$F$11)</f>
        <v>0.40000000026216642</v>
      </c>
      <c r="BL198" s="116">
        <f>(Escenarios!$F$9*BI198)/(Escenarios!$F$11)</f>
        <v>0</v>
      </c>
      <c r="BM198" s="116">
        <f>(Escenarios!$F$10*AW198+Escenarios!$F$9*BE198)/(Escenarios!$F$11)</f>
        <v>0</v>
      </c>
      <c r="BN198" s="118">
        <f t="shared" si="19"/>
        <v>144.204974332533</v>
      </c>
      <c r="BO198" s="118">
        <f>MAX(0,(BN198-Constantes!$D$13)*(1-EXP(-Constantes!$D$23)))</f>
        <v>0.65935567075959012</v>
      </c>
      <c r="BP198" s="118">
        <f>BL198+AY198*Escenarios!$F$10/Escenarios!$F$11+BO198</f>
        <v>0.66045705440013203</v>
      </c>
      <c r="BQ198" s="118">
        <f>0.0526*BL198*Observaciones!$F197^1.218</f>
        <v>0</v>
      </c>
      <c r="BR198" s="118">
        <f>BQ198*Constantes!$F$40</f>
        <v>0</v>
      </c>
      <c r="BS198" s="118">
        <f t="shared" si="20"/>
        <v>0</v>
      </c>
      <c r="BT198" s="15"/>
      <c r="BU198" s="72">
        <v>192</v>
      </c>
      <c r="BV198" s="73">
        <f>0.0526*Observaciones!$F197^2.218</f>
        <v>1.1305797794095535E-2</v>
      </c>
      <c r="BW198" s="73">
        <f>IF(Observaciones!$F197&gt;0.05*$CA$7,((Observaciones!$F197-0.05*$CA$7)^2)/(Observaciones!$F197+0.95*$CA$7),0)</f>
        <v>0</v>
      </c>
      <c r="BX198" s="73">
        <f>0.0526*BW198*Observaciones!$F197^1.218</f>
        <v>0</v>
      </c>
      <c r="BY198" s="27"/>
      <c r="BZ198" s="27"/>
      <c r="CA198" s="101"/>
      <c r="CB198" s="36"/>
    </row>
    <row r="199" spans="2:80" s="2" customFormat="1" ht="14.5" x14ac:dyDescent="0.35">
      <c r="B199" s="35"/>
      <c r="C199" s="72">
        <v>193</v>
      </c>
      <c r="D199" s="145">
        <f>ETo!$I198*((1-Constantes!$D$19)*ETo!$K198+ETo!$L198)</f>
        <v>1.0961452167041545</v>
      </c>
      <c r="E199" s="73">
        <f>MIN(D199*Constantes!$D$17,0.8*(H198+Observaciones!$F198-F199-G199-Constantes!$D$14))</f>
        <v>8.0000000000543997E-2</v>
      </c>
      <c r="F199" s="73">
        <f>IF(Observaciones!$F198&gt;0.05*Constantes!$D$18,((Observaciones!$F198-0.05*Constantes!$D$18)^2)/(Observaciones!$F198+0.95*Constantes!$D$18),0)</f>
        <v>0</v>
      </c>
      <c r="G199" s="73">
        <f>MAX(0,H198+Observaciones!$F198-F199-Constantes!$D$13)</f>
        <v>0</v>
      </c>
      <c r="H199" s="73">
        <f>H198+Observaciones!$F198-F199-E199-G199-I198</f>
        <v>26.26862327044946</v>
      </c>
      <c r="I199" s="73">
        <f>MAX(0,(H199-Constantes!$D$14)*(1-EXP(-Constantes!$D$22)))</f>
        <v>2.5639206757780694E-4</v>
      </c>
      <c r="J199" s="73">
        <f t="shared" ref="J199:J262" si="21">J198+G199-K198</f>
        <v>134.59781195973369</v>
      </c>
      <c r="K199" s="73">
        <f>MAX(0,(J199-Constantes!$D$13)*(1-EXP(-Constantes!$D$23)))</f>
        <v>0.59299415283234214</v>
      </c>
      <c r="L199" s="73">
        <f t="shared" ref="L199:L262" si="22">F199+I199+K199</f>
        <v>0.59325054489991991</v>
      </c>
      <c r="M199" s="73">
        <f>0.0526*F199*Observaciones!$F198^1.218</f>
        <v>0</v>
      </c>
      <c r="N199" s="73">
        <f>M199*Constantes!$D$40</f>
        <v>0</v>
      </c>
      <c r="O199" s="73">
        <f t="shared" ref="O199:O262" si="23">N199*1000000/(L199/1000*10000)</f>
        <v>0</v>
      </c>
      <c r="P199" s="15"/>
      <c r="Q199" s="117">
        <v>193</v>
      </c>
      <c r="R199" s="145">
        <f>ETo!$I198*((1-Constantes!$E$19)*ETo!$K198+ETo!$L198)</f>
        <v>1.0975538244873428</v>
      </c>
      <c r="S199" s="118">
        <f>MIN(R199*Constantes!$E$17,0.8*(V198+Observaciones!$F198-T199-U199-Constantes!$D$14))</f>
        <v>8.0000000000453042E-2</v>
      </c>
      <c r="T199" s="118">
        <f>IF(Observaciones!$F198&gt;0.05*Constantes!$E$18,((Observaciones!$F198-0.05*Constantes!$E$18)^2)/(Observaciones!$F198+0.95*Constantes!$E$18),0)</f>
        <v>0</v>
      </c>
      <c r="U199" s="118">
        <f>MAX(0,V198+Observaciones!$F198-T199-Constantes!$D$13)</f>
        <v>0</v>
      </c>
      <c r="V199" s="118">
        <f>V198+Observaciones!$F198-T199-S199-U199-W198</f>
        <v>26.268623270449442</v>
      </c>
      <c r="W199" s="118">
        <f>MAX(0,(V199-Constantes!$D$14)*(1-EXP(-Constantes!$D$22)))</f>
        <v>2.563920675775624E-4</v>
      </c>
      <c r="X199" s="116">
        <f>X198+(Entradas!$E$23*U199-Y198)/(800*Entradas!$D$46)</f>
        <v>0</v>
      </c>
      <c r="Y199" s="116">
        <f>8000*Entradas!$D$47*X199/Constantes!$E$34</f>
        <v>0</v>
      </c>
      <c r="Z199" s="116">
        <f>T199*Escenarios!$E$10/Escenarios!$E$9</f>
        <v>0</v>
      </c>
      <c r="AA199" s="116">
        <f>Y199*Escenarios!$E$10/Escenarios!$E$9</f>
        <v>0</v>
      </c>
      <c r="AB199" s="116">
        <f>Observaciones!$I198</f>
        <v>0</v>
      </c>
      <c r="AC199" s="116">
        <f>MAX(0,Constantes!$E$29/((AH198+Z199+AA199+AB199+Observaciones!$F198)^2)+Entradas!$E$17)</f>
        <v>0</v>
      </c>
      <c r="AD199" s="145">
        <f>IF(ETo!$D198&gt;0,ETo!$I198*((1-Entradas!$E$21)*ETo!$K198+ETo!$L198),0)</f>
        <v>1.0412095131598025</v>
      </c>
      <c r="AE199" s="116">
        <f>MIN(AD199*1,0.8*(AH198+Z199+AA199+AB199+Observaciones!$F198-AC199-Constantes!$E$28))</f>
        <v>1.0412095131598025</v>
      </c>
      <c r="AF199" s="116">
        <f>Observaciones!$J198</f>
        <v>0</v>
      </c>
      <c r="AG199" s="116">
        <f>MAX(0,AH198+Z199+AA199+AB199+Observaciones!$F198-AC199-AE199-AF199-Constantes!$E$26)</f>
        <v>0</v>
      </c>
      <c r="AH199" s="116">
        <f>AH198+Z199+AA199+AB199+Observaciones!$F198-AC199-AE199-AF199-AG199</f>
        <v>42.836964655620967</v>
      </c>
      <c r="AI199" s="116">
        <f>(Escenarios!$E$10*S199+Escenarios!$E$9*AE199)/(Escenarios!$E$11)</f>
        <v>0.176120951316388</v>
      </c>
      <c r="AJ199" s="116">
        <f>(Escenarios!$E$9*AG199)/(Escenarios!$E$11)</f>
        <v>0</v>
      </c>
      <c r="AK199" s="116">
        <f>(Escenarios!$E$10*U199+Escenarios!$E$9*AC199)/(Escenarios!$E$11)</f>
        <v>0</v>
      </c>
      <c r="AL199" s="118">
        <f t="shared" si="17"/>
        <v>146.84551915808373</v>
      </c>
      <c r="AM199" s="118">
        <f>MAX(0,(AL199-Constantes!$D$13)*(1-EXP(-Constantes!$D$23)))</f>
        <v>0.67759524619079303</v>
      </c>
      <c r="AN199" s="118">
        <f>AJ199+W199*Escenarios!$E$10/Escenarios!$E$11+AM199</f>
        <v>0.67782599905161289</v>
      </c>
      <c r="AO199" s="118">
        <f>0.0526*AJ199*Observaciones!$F198^1.218</f>
        <v>0</v>
      </c>
      <c r="AP199" s="118">
        <f>AO199*Constantes!$E$40</f>
        <v>0</v>
      </c>
      <c r="AQ199" s="118">
        <f t="shared" si="18"/>
        <v>0</v>
      </c>
      <c r="AR199" s="15"/>
      <c r="AS199" s="72">
        <v>193</v>
      </c>
      <c r="AT199" s="145">
        <f>ETo!$I198*((1-Constantes!$F$19)*ETo!$K198+ETo!$L198)</f>
        <v>1.0940323050293714</v>
      </c>
      <c r="AU199" s="118">
        <f>MIN(AT199*Constantes!$F$17,0.8*(AX198+Observaciones!$F198-AV199-AW199-Constantes!$D$14))</f>
        <v>8.0000000000771371E-2</v>
      </c>
      <c r="AV199" s="118">
        <f>IF(Observaciones!$F198&gt;0.05*Constantes!$F$18,((Observaciones!$F198-0.05*Constantes!$F$18)^2)/(Observaciones!$F198+0.95*Constantes!$F$18),0)</f>
        <v>0</v>
      </c>
      <c r="AW199" s="118">
        <f>MAX(0,AX198+Observaciones!$F198-AV199-Constantes!$D$13)</f>
        <v>0</v>
      </c>
      <c r="AX199" s="118">
        <f>AX198+Observaciones!$F198-AV199-AU199-AW199-AY198</f>
        <v>26.268623270449513</v>
      </c>
      <c r="AY199" s="118">
        <f>MAX(0,(AX199-Constantes!$D$14)*(1-EXP(-Constantes!$D$22)))</f>
        <v>2.5639206757854062E-4</v>
      </c>
      <c r="AZ199" s="116">
        <f>AZ198+(Entradas!$F$23*AW199-BA198)/(800*Entradas!$D$46)</f>
        <v>0</v>
      </c>
      <c r="BA199" s="116">
        <f>8000*Entradas!$D$47*AZ199/Constantes!$F$34</f>
        <v>0</v>
      </c>
      <c r="BB199" s="116">
        <f>AV199*Escenarios!$F$10/Escenarios!$F$9</f>
        <v>0</v>
      </c>
      <c r="BC199" s="116">
        <f>BA199*Escenarios!$F$10/Escenarios!$F$9</f>
        <v>0</v>
      </c>
      <c r="BD199" s="116">
        <f>Observaciones!$I198</f>
        <v>0</v>
      </c>
      <c r="BE199" s="116">
        <f>MAX(0,Constantes!$F$29/((BJ198+BB199+BC199+BD199+Observaciones!$F198)^2)+Entradas!$F$17)</f>
        <v>0</v>
      </c>
      <c r="BF199" s="145">
        <f>IF(ETo!$D198&gt;0,ETo!$I198*((1-Entradas!$F$21)*ETo!$K198+ETo!$L198),0)</f>
        <v>1.0412095131598025</v>
      </c>
      <c r="BG199" s="116">
        <f>MIN(BF199*1,0.8*(BJ198+BB199+BC199+BD199+Observaciones!$F198-BE199-Constantes!$F$28))</f>
        <v>8.0000000258854703E-2</v>
      </c>
      <c r="BH199" s="116">
        <f>Observaciones!$J198</f>
        <v>0</v>
      </c>
      <c r="BI199" s="116">
        <f>MAX(0,BJ198+BB199+BC199+BD199+Observaciones!$F198-BE199-BG199-BH199-Constantes!$F$26)</f>
        <v>0</v>
      </c>
      <c r="BJ199" s="116">
        <f>BJ198+BB199+BC199+BD199+Observaciones!$F198-BE199-BG199-BH199-BI199</f>
        <v>41.270000000064712</v>
      </c>
      <c r="BK199" s="116">
        <f>(Escenarios!$F$10*AU199+Escenarios!$F$9*BG199)/(Escenarios!$F$11)</f>
        <v>8.0000000052388026E-2</v>
      </c>
      <c r="BL199" s="116">
        <f>(Escenarios!$F$9*BI199)/(Escenarios!$F$11)</f>
        <v>0</v>
      </c>
      <c r="BM199" s="116">
        <f>(Escenarios!$F$10*AW199+Escenarios!$F$9*BE199)/(Escenarios!$F$11)</f>
        <v>0</v>
      </c>
      <c r="BN199" s="118">
        <f t="shared" si="19"/>
        <v>143.5456186617734</v>
      </c>
      <c r="BO199" s="118">
        <f>MAX(0,(BN199-Constantes!$D$13)*(1-EXP(-Constantes!$D$23)))</f>
        <v>0.65480116845520198</v>
      </c>
      <c r="BP199" s="118">
        <f>BL199+AY199*Escenarios!$F$10/Escenarios!$F$11+BO199</f>
        <v>0.65500628210926481</v>
      </c>
      <c r="BQ199" s="118">
        <f>0.0526*BL199*Observaciones!$F198^1.218</f>
        <v>0</v>
      </c>
      <c r="BR199" s="118">
        <f>BQ199*Constantes!$F$40</f>
        <v>0</v>
      </c>
      <c r="BS199" s="118">
        <f t="shared" si="20"/>
        <v>0</v>
      </c>
      <c r="BT199" s="15"/>
      <c r="BU199" s="72">
        <v>193</v>
      </c>
      <c r="BV199" s="73">
        <f>0.0526*Observaciones!$F198^2.218</f>
        <v>0</v>
      </c>
      <c r="BW199" s="73">
        <f>IF(Observaciones!$F198&gt;0.05*$CA$7,((Observaciones!$F198-0.05*$CA$7)^2)/(Observaciones!$F198+0.95*$CA$7),0)</f>
        <v>0</v>
      </c>
      <c r="BX199" s="73">
        <f>0.0526*BW199*Observaciones!$F198^1.218</f>
        <v>0</v>
      </c>
      <c r="BY199" s="27"/>
      <c r="BZ199" s="27"/>
      <c r="CA199" s="101"/>
      <c r="CB199" s="36"/>
    </row>
    <row r="200" spans="2:80" s="2" customFormat="1" ht="14.5" x14ac:dyDescent="0.35">
      <c r="B200" s="35"/>
      <c r="C200" s="72">
        <v>194</v>
      </c>
      <c r="D200" s="145">
        <f>ETo!$I199*((1-Constantes!$D$19)*ETo!$K199+ETo!$L199)</f>
        <v>1.148433349196083</v>
      </c>
      <c r="E200" s="73">
        <f>MIN(D200*Constantes!$D$17,0.8*(H199+Observaciones!$F199-F200-G200-Constantes!$D$14))</f>
        <v>1.4898616359567997E-2</v>
      </c>
      <c r="F200" s="73">
        <f>IF(Observaciones!$F199&gt;0.05*Constantes!$D$18,((Observaciones!$F199-0.05*Constantes!$D$18)^2)/(Observaciones!$F199+0.95*Constantes!$D$18),0)</f>
        <v>0</v>
      </c>
      <c r="G200" s="73">
        <f>MAX(0,H199+Observaciones!$F199-F200-Constantes!$D$13)</f>
        <v>0</v>
      </c>
      <c r="H200" s="73">
        <f>H199+Observaciones!$F199-F200-E200-G200-I199</f>
        <v>26.253468262022317</v>
      </c>
      <c r="I200" s="73">
        <f>MAX(0,(H200-Constantes!$D$14)*(1-EXP(-Constantes!$D$22)))</f>
        <v>4.7748588155691391E-5</v>
      </c>
      <c r="J200" s="73">
        <f t="shared" si="21"/>
        <v>134.00481780690134</v>
      </c>
      <c r="K200" s="73">
        <f>MAX(0,(J200-Constantes!$D$13)*(1-EXP(-Constantes!$D$23)))</f>
        <v>0.5888980430158417</v>
      </c>
      <c r="L200" s="73">
        <f t="shared" si="22"/>
        <v>0.5889457916039974</v>
      </c>
      <c r="M200" s="73">
        <f>0.0526*F200*Observaciones!$F199^1.218</f>
        <v>0</v>
      </c>
      <c r="N200" s="73">
        <f>M200*Constantes!$D$40</f>
        <v>0</v>
      </c>
      <c r="O200" s="73">
        <f t="shared" si="23"/>
        <v>0</v>
      </c>
      <c r="P200" s="15"/>
      <c r="Q200" s="117">
        <v>194</v>
      </c>
      <c r="R200" s="145">
        <f>ETo!$I199*((1-Constantes!$E$19)*ETo!$K199+ETo!$L199)</f>
        <v>1.1499147977276303</v>
      </c>
      <c r="S200" s="118">
        <f>MIN(R200*Constantes!$E$17,0.8*(V199+Observaciones!$F199-T200-U200-Constantes!$D$14))</f>
        <v>1.4898616359553786E-2</v>
      </c>
      <c r="T200" s="118">
        <f>IF(Observaciones!$F199&gt;0.05*Constantes!$E$18,((Observaciones!$F199-0.05*Constantes!$E$18)^2)/(Observaciones!$F199+0.95*Constantes!$E$18),0)</f>
        <v>0</v>
      </c>
      <c r="U200" s="118">
        <f>MAX(0,V199+Observaciones!$F199-T200-Constantes!$D$13)</f>
        <v>0</v>
      </c>
      <c r="V200" s="118">
        <f>V199+Observaciones!$F199-T200-S200-U200-W199</f>
        <v>26.253468262022313</v>
      </c>
      <c r="W200" s="118">
        <f>MAX(0,(V200-Constantes!$D$14)*(1-EXP(-Constantes!$D$22)))</f>
        <v>4.774858815564248E-5</v>
      </c>
      <c r="X200" s="116">
        <f>X199+(Entradas!$E$23*U200-Y199)/(800*Entradas!$D$46)</f>
        <v>0</v>
      </c>
      <c r="Y200" s="116">
        <f>8000*Entradas!$D$47*X200/Constantes!$E$34</f>
        <v>0</v>
      </c>
      <c r="Z200" s="116">
        <f>T200*Escenarios!$E$10/Escenarios!$E$9</f>
        <v>0</v>
      </c>
      <c r="AA200" s="116">
        <f>Y200*Escenarios!$E$10/Escenarios!$E$9</f>
        <v>0</v>
      </c>
      <c r="AB200" s="116">
        <f>Observaciones!$I199</f>
        <v>0</v>
      </c>
      <c r="AC200" s="116">
        <f>MAX(0,Constantes!$E$29/((AH199+Z200+AA200+AB200+Observaciones!$F199)^2)+Entradas!$E$17)</f>
        <v>0</v>
      </c>
      <c r="AD200" s="145">
        <f>IF(ETo!$D199&gt;0,ETo!$I199*((1-Entradas!$E$21)*ETo!$K199+ETo!$L199),0)</f>
        <v>1.090656856465736</v>
      </c>
      <c r="AE200" s="116">
        <f>MIN(AD200*1,0.8*(AH199+Z200+AA200+AB200+Observaciones!$F199-AC200-Constantes!$E$28))</f>
        <v>1.090656856465736</v>
      </c>
      <c r="AF200" s="116">
        <f>Observaciones!$J199</f>
        <v>0</v>
      </c>
      <c r="AG200" s="116">
        <f>MAX(0,AH199+Z200+AA200+AB200+Observaciones!$F199-AC200-AE200-AF200-Constantes!$E$26)</f>
        <v>0</v>
      </c>
      <c r="AH200" s="116">
        <f>AH199+Z200+AA200+AB200+Observaciones!$F199-AC200-AE200-AF200-AG200</f>
        <v>41.746307799155232</v>
      </c>
      <c r="AI200" s="116">
        <f>(Escenarios!$E$10*S200+Escenarios!$E$9*AE200)/(Escenarios!$E$11)</f>
        <v>0.12247444037017199</v>
      </c>
      <c r="AJ200" s="116">
        <f>(Escenarios!$E$9*AG200)/(Escenarios!$E$11)</f>
        <v>0</v>
      </c>
      <c r="AK200" s="116">
        <f>(Escenarios!$E$10*U200+Escenarios!$E$9*AC200)/(Escenarios!$E$11)</f>
        <v>0</v>
      </c>
      <c r="AL200" s="118">
        <f t="shared" ref="AL200:AL263" si="24">AL199+AK200-AM199</f>
        <v>146.16792391189293</v>
      </c>
      <c r="AM200" s="118">
        <f>MAX(0,(AL200-Constantes!$D$13)*(1-EXP(-Constantes!$D$23)))</f>
        <v>0.67291475393588729</v>
      </c>
      <c r="AN200" s="118">
        <f>AJ200+W200*Escenarios!$E$10/Escenarios!$E$11+AM200</f>
        <v>0.67295772766522732</v>
      </c>
      <c r="AO200" s="118">
        <f>0.0526*AJ200*Observaciones!$F199^1.218</f>
        <v>0</v>
      </c>
      <c r="AP200" s="118">
        <f>AO200*Constantes!$E$40</f>
        <v>0</v>
      </c>
      <c r="AQ200" s="118">
        <f t="shared" ref="AQ200:AQ263" si="25">AP200*1000000/(AN200/1000*10000)</f>
        <v>0</v>
      </c>
      <c r="AR200" s="15"/>
      <c r="AS200" s="72">
        <v>194</v>
      </c>
      <c r="AT200" s="145">
        <f>ETo!$I199*((1-Constantes!$F$19)*ETo!$K199+ETo!$L199)</f>
        <v>1.1462111763987617</v>
      </c>
      <c r="AU200" s="118">
        <f>MIN(AT200*Constantes!$F$17,0.8*(AX199+Observaciones!$F199-AV200-AW200-Constantes!$D$14))</f>
        <v>1.4898616359610629E-2</v>
      </c>
      <c r="AV200" s="118">
        <f>IF(Observaciones!$F199&gt;0.05*Constantes!$F$18,((Observaciones!$F199-0.05*Constantes!$F$18)^2)/(Observaciones!$F199+0.95*Constantes!$F$18),0)</f>
        <v>0</v>
      </c>
      <c r="AW200" s="118">
        <f>MAX(0,AX199+Observaciones!$F199-AV200-Constantes!$D$13)</f>
        <v>0</v>
      </c>
      <c r="AX200" s="118">
        <f>AX199+Observaciones!$F199-AV200-AU200-AW200-AY199</f>
        <v>26.253468262022327</v>
      </c>
      <c r="AY200" s="118">
        <f>MAX(0,(AX200-Constantes!$D$14)*(1-EXP(-Constantes!$D$22)))</f>
        <v>4.7748588155838124E-5</v>
      </c>
      <c r="AZ200" s="116">
        <f>AZ199+(Entradas!$F$23*AW200-BA199)/(800*Entradas!$D$46)</f>
        <v>0</v>
      </c>
      <c r="BA200" s="116">
        <f>8000*Entradas!$D$47*AZ200/Constantes!$F$34</f>
        <v>0</v>
      </c>
      <c r="BB200" s="116">
        <f>AV200*Escenarios!$F$10/Escenarios!$F$9</f>
        <v>0</v>
      </c>
      <c r="BC200" s="116">
        <f>BA200*Escenarios!$F$10/Escenarios!$F$9</f>
        <v>0</v>
      </c>
      <c r="BD200" s="116">
        <f>Observaciones!$I199</f>
        <v>0</v>
      </c>
      <c r="BE200" s="116">
        <f>MAX(0,Constantes!$F$29/((BJ199+BB200+BC200+BD200+Observaciones!$F199)^2)+Entradas!$F$17)</f>
        <v>0</v>
      </c>
      <c r="BF200" s="145">
        <f>IF(ETo!$D199&gt;0,ETo!$I199*((1-Entradas!$F$21)*ETo!$K199+ETo!$L199),0)</f>
        <v>1.090656856465736</v>
      </c>
      <c r="BG200" s="116">
        <f>MIN(BF200*1,0.8*(BJ199+BB200+BC200+BD200+Observaciones!$F199-BE200-Constantes!$F$28))</f>
        <v>1.6000000051769804E-2</v>
      </c>
      <c r="BH200" s="116">
        <f>Observaciones!$J199</f>
        <v>0</v>
      </c>
      <c r="BI200" s="116">
        <f>MAX(0,BJ199+BB200+BC200+BD200+Observaciones!$F199-BE200-BG200-BH200-Constantes!$F$26)</f>
        <v>0</v>
      </c>
      <c r="BJ200" s="116">
        <f>BJ199+BB200+BC200+BD200+Observaciones!$F199-BE200-BG200-BH200-BI200</f>
        <v>41.254000000012944</v>
      </c>
      <c r="BK200" s="116">
        <f>(Escenarios!$F$10*AU200+Escenarios!$F$9*BG200)/(Escenarios!$F$11)</f>
        <v>1.5118893098042463E-2</v>
      </c>
      <c r="BL200" s="116">
        <f>(Escenarios!$F$9*BI200)/(Escenarios!$F$11)</f>
        <v>0</v>
      </c>
      <c r="BM200" s="116">
        <f>(Escenarios!$F$10*AW200+Escenarios!$F$9*BE200)/(Escenarios!$F$11)</f>
        <v>0</v>
      </c>
      <c r="BN200" s="118">
        <f t="shared" ref="BN200:BN263" si="26">BN199+BM200-BO199</f>
        <v>142.8908174933182</v>
      </c>
      <c r="BO200" s="118">
        <f>MAX(0,(BN200-Constantes!$D$13)*(1-EXP(-Constantes!$D$23)))</f>
        <v>0.65027812639626348</v>
      </c>
      <c r="BP200" s="118">
        <f>BL200+AY200*Escenarios!$F$10/Escenarios!$F$11+BO200</f>
        <v>0.65031632526678818</v>
      </c>
      <c r="BQ200" s="118">
        <f>0.0526*BL200*Observaciones!$F199^1.218</f>
        <v>0</v>
      </c>
      <c r="BR200" s="118">
        <f>BQ200*Constantes!$F$40</f>
        <v>0</v>
      </c>
      <c r="BS200" s="118">
        <f t="shared" ref="BS200:BS263" si="27">BR200*1000000/(BP200/1000*10000)</f>
        <v>0</v>
      </c>
      <c r="BT200" s="15"/>
      <c r="BU200" s="72">
        <v>194</v>
      </c>
      <c r="BV200" s="73">
        <f>0.0526*Observaciones!$F199^2.218</f>
        <v>0</v>
      </c>
      <c r="BW200" s="73">
        <f>IF(Observaciones!$F199&gt;0.05*$CA$7,((Observaciones!$F199-0.05*$CA$7)^2)/(Observaciones!$F199+0.95*$CA$7),0)</f>
        <v>0</v>
      </c>
      <c r="BX200" s="73">
        <f>0.0526*BW200*Observaciones!$F199^1.218</f>
        <v>0</v>
      </c>
      <c r="BY200" s="27"/>
      <c r="BZ200" s="27"/>
      <c r="CA200" s="101"/>
      <c r="CB200" s="36"/>
    </row>
    <row r="201" spans="2:80" s="2" customFormat="1" ht="14.5" x14ac:dyDescent="0.35">
      <c r="B201" s="35"/>
      <c r="C201" s="72">
        <v>195</v>
      </c>
      <c r="D201" s="145">
        <f>ETo!$I200*((1-Constantes!$D$19)*ETo!$K200+ETo!$L200)</f>
        <v>1.1365372522106303</v>
      </c>
      <c r="E201" s="73">
        <f>MIN(D201*Constantes!$D$17,0.8*(H200+Observaciones!$F200-F201-G201-Constantes!$D$14))</f>
        <v>0.56277460961785264</v>
      </c>
      <c r="F201" s="73">
        <f>IF(Observaciones!$F200&gt;0.05*Constantes!$D$18,((Observaciones!$F200-0.05*Constantes!$D$18)^2)/(Observaciones!$F200+0.95*Constantes!$D$18),0)</f>
        <v>0</v>
      </c>
      <c r="G201" s="73">
        <f>MAX(0,H200+Observaciones!$F200-F201-Constantes!$D$13)</f>
        <v>0</v>
      </c>
      <c r="H201" s="73">
        <f>H200+Observaciones!$F200-F201-E201-G201-I200</f>
        <v>26.390645903816306</v>
      </c>
      <c r="I201" s="73">
        <f>MAX(0,(H201-Constantes!$D$14)*(1-EXP(-Constantes!$D$22)))</f>
        <v>1.9363137196376685E-3</v>
      </c>
      <c r="J201" s="73">
        <f t="shared" si="21"/>
        <v>133.41591976388551</v>
      </c>
      <c r="K201" s="73">
        <f>MAX(0,(J201-Constantes!$D$13)*(1-EXP(-Constantes!$D$23)))</f>
        <v>0.58483022709658927</v>
      </c>
      <c r="L201" s="73">
        <f t="shared" si="22"/>
        <v>0.58676654081622692</v>
      </c>
      <c r="M201" s="73">
        <f>0.0526*F201*Observaciones!$F200^1.218</f>
        <v>0</v>
      </c>
      <c r="N201" s="73">
        <f>M201*Constantes!$D$40</f>
        <v>0</v>
      </c>
      <c r="O201" s="73">
        <f t="shared" si="23"/>
        <v>0</v>
      </c>
      <c r="P201" s="15"/>
      <c r="Q201" s="117">
        <v>195</v>
      </c>
      <c r="R201" s="145">
        <f>ETo!$I200*((1-Constantes!$E$19)*ETo!$K200+ETo!$L200)</f>
        <v>1.1379990134302549</v>
      </c>
      <c r="S201" s="118">
        <f>MIN(R201*Constantes!$E$17,0.8*(V200+Observaciones!$F200-T201-U201-Constantes!$D$14))</f>
        <v>0.56277460961784986</v>
      </c>
      <c r="T201" s="118">
        <f>IF(Observaciones!$F200&gt;0.05*Constantes!$E$18,((Observaciones!$F200-0.05*Constantes!$E$18)^2)/(Observaciones!$F200+0.95*Constantes!$E$18),0)</f>
        <v>0</v>
      </c>
      <c r="U201" s="118">
        <f>MAX(0,V200+Observaciones!$F200-T201-Constantes!$D$13)</f>
        <v>0</v>
      </c>
      <c r="V201" s="118">
        <f>V200+Observaciones!$F200-T201-S201-U201-W200</f>
        <v>26.390645903816306</v>
      </c>
      <c r="W201" s="118">
        <f>MAX(0,(V201-Constantes!$D$14)*(1-EXP(-Constantes!$D$22)))</f>
        <v>1.9363137196376685E-3</v>
      </c>
      <c r="X201" s="116">
        <f>X200+(Entradas!$E$23*U201-Y200)/(800*Entradas!$D$46)</f>
        <v>0</v>
      </c>
      <c r="Y201" s="116">
        <f>8000*Entradas!$D$47*X201/Constantes!$E$34</f>
        <v>0</v>
      </c>
      <c r="Z201" s="116">
        <f>T201*Escenarios!$E$10/Escenarios!$E$9</f>
        <v>0</v>
      </c>
      <c r="AA201" s="116">
        <f>Y201*Escenarios!$E$10/Escenarios!$E$9</f>
        <v>0</v>
      </c>
      <c r="AB201" s="116">
        <f>Observaciones!$I200</f>
        <v>0</v>
      </c>
      <c r="AC201" s="116">
        <f>MAX(0,Constantes!$E$29/((AH200+Z201+AA201+AB201+Observaciones!$F200)^2)+Entradas!$E$17)</f>
        <v>0</v>
      </c>
      <c r="AD201" s="145">
        <f>IF(ETo!$D200&gt;0,ETo!$I200*((1-Entradas!$E$21)*ETo!$K200+ETo!$L200),0)</f>
        <v>1.0795285646452595</v>
      </c>
      <c r="AE201" s="116">
        <f>MIN(AD201*1,0.8*(AH200+Z201+AA201+AB201+Observaciones!$F200-AC201-Constantes!$E$28))</f>
        <v>0.95704623932418831</v>
      </c>
      <c r="AF201" s="116">
        <f>Observaciones!$J200</f>
        <v>0</v>
      </c>
      <c r="AG201" s="116">
        <f>MAX(0,AH200+Z201+AA201+AB201+Observaciones!$F200-AC201-AE201-AF201-Constantes!$E$26)</f>
        <v>0</v>
      </c>
      <c r="AH201" s="116">
        <f>AH200+Z201+AA201+AB201+Observaciones!$F200-AC201-AE201-AF201-AG201</f>
        <v>41.48926155983105</v>
      </c>
      <c r="AI201" s="116">
        <f>(Escenarios!$E$10*S201+Escenarios!$E$9*AE201)/(Escenarios!$E$11)</f>
        <v>0.60220177258848373</v>
      </c>
      <c r="AJ201" s="116">
        <f>(Escenarios!$E$9*AG201)/(Escenarios!$E$11)</f>
        <v>0</v>
      </c>
      <c r="AK201" s="116">
        <f>(Escenarios!$E$10*U201+Escenarios!$E$9*AC201)/(Escenarios!$E$11)</f>
        <v>0</v>
      </c>
      <c r="AL201" s="118">
        <f t="shared" si="24"/>
        <v>145.49500915795704</v>
      </c>
      <c r="AM201" s="118">
        <f>MAX(0,(AL201-Constantes!$D$13)*(1-EXP(-Constantes!$D$23)))</f>
        <v>0.66826659220258933</v>
      </c>
      <c r="AN201" s="118">
        <f>AJ201+W201*Escenarios!$E$10/Escenarios!$E$11+AM201</f>
        <v>0.67000927455026327</v>
      </c>
      <c r="AO201" s="118">
        <f>0.0526*AJ201*Observaciones!$F200^1.218</f>
        <v>0</v>
      </c>
      <c r="AP201" s="118">
        <f>AO201*Constantes!$E$40</f>
        <v>0</v>
      </c>
      <c r="AQ201" s="118">
        <f t="shared" si="25"/>
        <v>0</v>
      </c>
      <c r="AR201" s="15"/>
      <c r="AS201" s="72">
        <v>195</v>
      </c>
      <c r="AT201" s="145">
        <f>ETo!$I200*((1-Constantes!$F$19)*ETo!$K200+ETo!$L200)</f>
        <v>1.1343446103811927</v>
      </c>
      <c r="AU201" s="118">
        <f>MIN(AT201*Constantes!$F$17,0.8*(AX200+Observaciones!$F200-AV201-AW201-Constantes!$D$14))</f>
        <v>0.56277460961786119</v>
      </c>
      <c r="AV201" s="118">
        <f>IF(Observaciones!$F200&gt;0.05*Constantes!$F$18,((Observaciones!$F200-0.05*Constantes!$F$18)^2)/(Observaciones!$F200+0.95*Constantes!$F$18),0)</f>
        <v>0</v>
      </c>
      <c r="AW201" s="118">
        <f>MAX(0,AX200+Observaciones!$F200-AV201-Constantes!$D$13)</f>
        <v>0</v>
      </c>
      <c r="AX201" s="118">
        <f>AX200+Observaciones!$F200-AV201-AU201-AW201-AY200</f>
        <v>26.39064590381631</v>
      </c>
      <c r="AY201" s="118">
        <f>MAX(0,(AX201-Constantes!$D$14)*(1-EXP(-Constantes!$D$22)))</f>
        <v>1.9363137196377175E-3</v>
      </c>
      <c r="AZ201" s="116">
        <f>AZ200+(Entradas!$F$23*AW201-BA200)/(800*Entradas!$D$46)</f>
        <v>0</v>
      </c>
      <c r="BA201" s="116">
        <f>8000*Entradas!$D$47*AZ201/Constantes!$F$34</f>
        <v>0</v>
      </c>
      <c r="BB201" s="116">
        <f>AV201*Escenarios!$F$10/Escenarios!$F$9</f>
        <v>0</v>
      </c>
      <c r="BC201" s="116">
        <f>BA201*Escenarios!$F$10/Escenarios!$F$9</f>
        <v>0</v>
      </c>
      <c r="BD201" s="116">
        <f>Observaciones!$I200</f>
        <v>0</v>
      </c>
      <c r="BE201" s="116">
        <f>MAX(0,Constantes!$F$29/((BJ200+BB201+BC201+BD201+Observaciones!$F200)^2)+Entradas!$F$17)</f>
        <v>0</v>
      </c>
      <c r="BF201" s="145">
        <f>IF(ETo!$D200&gt;0,ETo!$I200*((1-Entradas!$F$21)*ETo!$K200+ETo!$L200),0)</f>
        <v>1.0795285646452595</v>
      </c>
      <c r="BG201" s="116">
        <f>MIN(BF201*1,0.8*(BJ200+BB201+BC201+BD201+Observaciones!$F200-BE201-Constantes!$F$28))</f>
        <v>0.56320000001035742</v>
      </c>
      <c r="BH201" s="116">
        <f>Observaciones!$J200</f>
        <v>0</v>
      </c>
      <c r="BI201" s="116">
        <f>MAX(0,BJ200+BB201+BC201+BD201+Observaciones!$F200-BE201-BG201-BH201-Constantes!$F$26)</f>
        <v>0</v>
      </c>
      <c r="BJ201" s="116">
        <f>BJ200+BB201+BC201+BD201+Observaciones!$F200-BE201-BG201-BH201-BI201</f>
        <v>41.390800000002592</v>
      </c>
      <c r="BK201" s="116">
        <f>(Escenarios!$F$10*AU201+Escenarios!$F$9*BG201)/(Escenarios!$F$11)</f>
        <v>0.56285968769636041</v>
      </c>
      <c r="BL201" s="116">
        <f>(Escenarios!$F$9*BI201)/(Escenarios!$F$11)</f>
        <v>0</v>
      </c>
      <c r="BM201" s="116">
        <f>(Escenarios!$F$10*AW201+Escenarios!$F$9*BE201)/(Escenarios!$F$11)</f>
        <v>0</v>
      </c>
      <c r="BN201" s="118">
        <f t="shared" si="26"/>
        <v>142.24053936692192</v>
      </c>
      <c r="BO201" s="118">
        <f>MAX(0,(BN201-Constantes!$D$13)*(1-EXP(-Constantes!$D$23)))</f>
        <v>0.64578632727098551</v>
      </c>
      <c r="BP201" s="118">
        <f>BL201+AY201*Escenarios!$F$10/Escenarios!$F$11+BO201</f>
        <v>0.64733537824669563</v>
      </c>
      <c r="BQ201" s="118">
        <f>0.0526*BL201*Observaciones!$F200^1.218</f>
        <v>0</v>
      </c>
      <c r="BR201" s="118">
        <f>BQ201*Constantes!$F$40</f>
        <v>0</v>
      </c>
      <c r="BS201" s="118">
        <f t="shared" si="27"/>
        <v>0</v>
      </c>
      <c r="BT201" s="15"/>
      <c r="BU201" s="72">
        <v>195</v>
      </c>
      <c r="BV201" s="73">
        <f>0.0526*Observaciones!$F200^2.218</f>
        <v>2.3845871367955355E-2</v>
      </c>
      <c r="BW201" s="73">
        <f>IF(Observaciones!$F200&gt;0.05*$CA$7,((Observaciones!$F200-0.05*$CA$7)^2)/(Observaciones!$F200+0.95*$CA$7),0)</f>
        <v>0</v>
      </c>
      <c r="BX201" s="73">
        <f>0.0526*BW201*Observaciones!$F200^1.218</f>
        <v>0</v>
      </c>
      <c r="BY201" s="27"/>
      <c r="BZ201" s="27"/>
      <c r="CA201" s="101"/>
      <c r="CB201" s="36"/>
    </row>
    <row r="202" spans="2:80" s="2" customFormat="1" ht="14.5" x14ac:dyDescent="0.35">
      <c r="B202" s="35"/>
      <c r="C202" s="72">
        <v>196</v>
      </c>
      <c r="D202" s="145">
        <f>ETo!$I201*((1-Constantes!$D$19)*ETo!$K201+ETo!$L201)</f>
        <v>1.092385436759044</v>
      </c>
      <c r="E202" s="73">
        <f>MIN(D202*Constantes!$D$17,0.8*(H201+Observaciones!$F201-F202-G202-Constantes!$D$14))</f>
        <v>0.11251672305304511</v>
      </c>
      <c r="F202" s="73">
        <f>IF(Observaciones!$F201&gt;0.05*Constantes!$D$18,((Observaciones!$F201-0.05*Constantes!$D$18)^2)/(Observaciones!$F201+0.95*Constantes!$D$18),0)</f>
        <v>0</v>
      </c>
      <c r="G202" s="73">
        <f>MAX(0,H201+Observaciones!$F201-F202-Constantes!$D$13)</f>
        <v>0</v>
      </c>
      <c r="H202" s="73">
        <f>H201+Observaciones!$F201-F202-E202-G202-I201</f>
        <v>26.276192867043623</v>
      </c>
      <c r="I202" s="73">
        <f>MAX(0,(H202-Constantes!$D$14)*(1-EXP(-Constantes!$D$22)))</f>
        <v>3.6060494075570624E-4</v>
      </c>
      <c r="J202" s="73">
        <f t="shared" si="21"/>
        <v>132.83108953678891</v>
      </c>
      <c r="K202" s="73">
        <f>MAX(0,(J202-Constantes!$D$13)*(1-EXP(-Constantes!$D$23)))</f>
        <v>0.58079050963436019</v>
      </c>
      <c r="L202" s="73">
        <f t="shared" si="22"/>
        <v>0.58115111457511592</v>
      </c>
      <c r="M202" s="73">
        <f>0.0526*F202*Observaciones!$F201^1.218</f>
        <v>0</v>
      </c>
      <c r="N202" s="73">
        <f>M202*Constantes!$D$40</f>
        <v>0</v>
      </c>
      <c r="O202" s="73">
        <f t="shared" si="23"/>
        <v>0</v>
      </c>
      <c r="P202" s="15"/>
      <c r="Q202" s="117">
        <v>196</v>
      </c>
      <c r="R202" s="145">
        <f>ETo!$I201*((1-Constantes!$E$19)*ETo!$K201+ETo!$L201)</f>
        <v>1.0937805653469035</v>
      </c>
      <c r="S202" s="118">
        <f>MIN(R202*Constantes!$E$17,0.8*(V201+Observaciones!$F201-T202-U202-Constantes!$D$14))</f>
        <v>0.11251672305304511</v>
      </c>
      <c r="T202" s="118">
        <f>IF(Observaciones!$F201&gt;0.05*Constantes!$E$18,((Observaciones!$F201-0.05*Constantes!$E$18)^2)/(Observaciones!$F201+0.95*Constantes!$E$18),0)</f>
        <v>0</v>
      </c>
      <c r="U202" s="118">
        <f>MAX(0,V201+Observaciones!$F201-T202-Constantes!$D$13)</f>
        <v>0</v>
      </c>
      <c r="V202" s="118">
        <f>V201+Observaciones!$F201-T202-S202-U202-W201</f>
        <v>26.276192867043623</v>
      </c>
      <c r="W202" s="118">
        <f>MAX(0,(V202-Constantes!$D$14)*(1-EXP(-Constantes!$D$22)))</f>
        <v>3.6060494075570624E-4</v>
      </c>
      <c r="X202" s="116">
        <f>X201+(Entradas!$E$23*U202-Y201)/(800*Entradas!$D$46)</f>
        <v>0</v>
      </c>
      <c r="Y202" s="116">
        <f>8000*Entradas!$D$47*X202/Constantes!$E$34</f>
        <v>0</v>
      </c>
      <c r="Z202" s="116">
        <f>T202*Escenarios!$E$10/Escenarios!$E$9</f>
        <v>0</v>
      </c>
      <c r="AA202" s="116">
        <f>Y202*Escenarios!$E$10/Escenarios!$E$9</f>
        <v>0</v>
      </c>
      <c r="AB202" s="116">
        <f>Observaciones!$I201</f>
        <v>0</v>
      </c>
      <c r="AC202" s="116">
        <f>MAX(0,Constantes!$E$29/((AH201+Z202+AA202+AB202+Observaciones!$F201)^2)+Entradas!$E$17)</f>
        <v>0</v>
      </c>
      <c r="AD202" s="145">
        <f>IF(ETo!$D201&gt;0,ETo!$I201*((1-Entradas!$E$21)*ETo!$K201+ETo!$L201),0)</f>
        <v>1.037975421832515</v>
      </c>
      <c r="AE202" s="116">
        <f>MIN(AD202*1,0.8*(AH201+Z202+AA202+AB202+Observaciones!$F201-AC202-Constantes!$E$28))</f>
        <v>0.19140924786483993</v>
      </c>
      <c r="AF202" s="116">
        <f>Observaciones!$J201</f>
        <v>0</v>
      </c>
      <c r="AG202" s="116">
        <f>MAX(0,AH201+Z202+AA202+AB202+Observaciones!$F201-AC202-AE202-AF202-Constantes!$E$26)</f>
        <v>0</v>
      </c>
      <c r="AH202" s="116">
        <f>AH201+Z202+AA202+AB202+Observaciones!$F201-AC202-AE202-AF202-AG202</f>
        <v>41.29785231196621</v>
      </c>
      <c r="AI202" s="116">
        <f>(Escenarios!$E$10*S202+Escenarios!$E$9*AE202)/(Escenarios!$E$11)</f>
        <v>0.12040597553422459</v>
      </c>
      <c r="AJ202" s="116">
        <f>(Escenarios!$E$9*AG202)/(Escenarios!$E$11)</f>
        <v>0</v>
      </c>
      <c r="AK202" s="116">
        <f>(Escenarios!$E$10*U202+Escenarios!$E$9*AC202)/(Escenarios!$E$11)</f>
        <v>0</v>
      </c>
      <c r="AL202" s="118">
        <f t="shared" si="24"/>
        <v>144.82674256575444</v>
      </c>
      <c r="AM202" s="118">
        <f>MAX(0,(AL202-Constantes!$D$13)*(1-EXP(-Constantes!$D$23)))</f>
        <v>0.66365053766767335</v>
      </c>
      <c r="AN202" s="118">
        <f>AJ202+W202*Escenarios!$E$10/Escenarios!$E$11+AM202</f>
        <v>0.66397508211435352</v>
      </c>
      <c r="AO202" s="118">
        <f>0.0526*AJ202*Observaciones!$F201^1.218</f>
        <v>0</v>
      </c>
      <c r="AP202" s="118">
        <f>AO202*Constantes!$E$40</f>
        <v>0</v>
      </c>
      <c r="AQ202" s="118">
        <f t="shared" si="25"/>
        <v>0</v>
      </c>
      <c r="AR202" s="15"/>
      <c r="AS202" s="72">
        <v>196</v>
      </c>
      <c r="AT202" s="145">
        <f>ETo!$I201*((1-Constantes!$F$19)*ETo!$K201+ETo!$L201)</f>
        <v>1.0902927438772541</v>
      </c>
      <c r="AU202" s="118">
        <f>MIN(AT202*Constantes!$F$17,0.8*(AX201+Observaciones!$F201-AV202-AW202-Constantes!$D$14))</f>
        <v>0.11251672305304794</v>
      </c>
      <c r="AV202" s="118">
        <f>IF(Observaciones!$F201&gt;0.05*Constantes!$F$18,((Observaciones!$F201-0.05*Constantes!$F$18)^2)/(Observaciones!$F201+0.95*Constantes!$F$18),0)</f>
        <v>0</v>
      </c>
      <c r="AW202" s="118">
        <f>MAX(0,AX201+Observaciones!$F201-AV202-Constantes!$D$13)</f>
        <v>0</v>
      </c>
      <c r="AX202" s="118">
        <f>AX201+Observaciones!$F201-AV202-AU202-AW202-AY201</f>
        <v>26.276192867043623</v>
      </c>
      <c r="AY202" s="118">
        <f>MAX(0,(AX202-Constantes!$D$14)*(1-EXP(-Constantes!$D$22)))</f>
        <v>3.6060494075570624E-4</v>
      </c>
      <c r="AZ202" s="116">
        <f>AZ201+(Entradas!$F$23*AW202-BA201)/(800*Entradas!$D$46)</f>
        <v>0</v>
      </c>
      <c r="BA202" s="116">
        <f>8000*Entradas!$D$47*AZ202/Constantes!$F$34</f>
        <v>0</v>
      </c>
      <c r="BB202" s="116">
        <f>AV202*Escenarios!$F$10/Escenarios!$F$9</f>
        <v>0</v>
      </c>
      <c r="BC202" s="116">
        <f>BA202*Escenarios!$F$10/Escenarios!$F$9</f>
        <v>0</v>
      </c>
      <c r="BD202" s="116">
        <f>Observaciones!$I201</f>
        <v>0</v>
      </c>
      <c r="BE202" s="116">
        <f>MAX(0,Constantes!$F$29/((BJ201+BB202+BC202+BD202+Observaciones!$F201)^2)+Entradas!$F$17)</f>
        <v>0</v>
      </c>
      <c r="BF202" s="145">
        <f>IF(ETo!$D201&gt;0,ETo!$I201*((1-Entradas!$F$21)*ETo!$K201+ETo!$L201),0)</f>
        <v>1.037975421832515</v>
      </c>
      <c r="BG202" s="116">
        <f>MIN(BF202*1,0.8*(BJ201+BB202+BC202+BD202+Observaciones!$F201-BE202-Constantes!$F$28))</f>
        <v>0.11264000000207375</v>
      </c>
      <c r="BH202" s="116">
        <f>Observaciones!$J201</f>
        <v>0</v>
      </c>
      <c r="BI202" s="116">
        <f>MAX(0,BJ201+BB202+BC202+BD202+Observaciones!$F201-BE202-BG202-BH202-Constantes!$F$26)</f>
        <v>0</v>
      </c>
      <c r="BJ202" s="116">
        <f>BJ201+BB202+BC202+BD202+Observaciones!$F201-BE202-BG202-BH202-BI202</f>
        <v>41.278160000000518</v>
      </c>
      <c r="BK202" s="116">
        <f>(Escenarios!$F$10*AU202+Escenarios!$F$9*BG202)/(Escenarios!$F$11)</f>
        <v>0.1125413784428531</v>
      </c>
      <c r="BL202" s="116">
        <f>(Escenarios!$F$9*BI202)/(Escenarios!$F$11)</f>
        <v>0</v>
      </c>
      <c r="BM202" s="116">
        <f>(Escenarios!$F$10*AW202+Escenarios!$F$9*BE202)/(Escenarios!$F$11)</f>
        <v>0</v>
      </c>
      <c r="BN202" s="118">
        <f t="shared" si="26"/>
        <v>141.59475303965093</v>
      </c>
      <c r="BO202" s="118">
        <f>MAX(0,(BN202-Constantes!$D$13)*(1-EXP(-Constantes!$D$23)))</f>
        <v>0.64132555526866131</v>
      </c>
      <c r="BP202" s="118">
        <f>BL202+AY202*Escenarios!$F$10/Escenarios!$F$11+BO202</f>
        <v>0.64161403922126592</v>
      </c>
      <c r="BQ202" s="118">
        <f>0.0526*BL202*Observaciones!$F201^1.218</f>
        <v>0</v>
      </c>
      <c r="BR202" s="118">
        <f>BQ202*Constantes!$F$40</f>
        <v>0</v>
      </c>
      <c r="BS202" s="118">
        <f t="shared" si="27"/>
        <v>0</v>
      </c>
      <c r="BT202" s="15"/>
      <c r="BU202" s="72">
        <v>196</v>
      </c>
      <c r="BV202" s="73">
        <f>0.0526*Observaciones!$F201^2.218</f>
        <v>0</v>
      </c>
      <c r="BW202" s="73">
        <f>IF(Observaciones!$F201&gt;0.05*$CA$7,((Observaciones!$F201-0.05*$CA$7)^2)/(Observaciones!$F201+0.95*$CA$7),0)</f>
        <v>0</v>
      </c>
      <c r="BX202" s="73">
        <f>0.0526*BW202*Observaciones!$F201^1.218</f>
        <v>0</v>
      </c>
      <c r="BY202" s="27"/>
      <c r="BZ202" s="27"/>
      <c r="CA202" s="101"/>
      <c r="CB202" s="36"/>
    </row>
    <row r="203" spans="2:80" s="2" customFormat="1" ht="14.5" x14ac:dyDescent="0.35">
      <c r="B203" s="35"/>
      <c r="C203" s="72">
        <v>197</v>
      </c>
      <c r="D203" s="145">
        <f>ETo!$I202*((1-Constantes!$D$19)*ETo!$K202+ETo!$L202)</f>
        <v>1.1227596881911415</v>
      </c>
      <c r="E203" s="73">
        <f>MIN(D203*Constantes!$D$17,0.8*(H202+Observaciones!$F202-F203-G203-Constantes!$D$14))</f>
        <v>2.0954293634898136E-2</v>
      </c>
      <c r="F203" s="73">
        <f>IF(Observaciones!$F202&gt;0.05*Constantes!$D$18,((Observaciones!$F202-0.05*Constantes!$D$18)^2)/(Observaciones!$F202+0.95*Constantes!$D$18),0)</f>
        <v>0</v>
      </c>
      <c r="G203" s="73">
        <f>MAX(0,H202+Observaciones!$F202-F203-Constantes!$D$13)</f>
        <v>0</v>
      </c>
      <c r="H203" s="73">
        <f>H202+Observaciones!$F202-F203-E203-G203-I202</f>
        <v>26.254877968467969</v>
      </c>
      <c r="I203" s="73">
        <f>MAX(0,(H203-Constantes!$D$14)*(1-EXP(-Constantes!$D$22)))</f>
        <v>6.7156433370610562E-5</v>
      </c>
      <c r="J203" s="73">
        <f t="shared" si="21"/>
        <v>132.25029902715454</v>
      </c>
      <c r="K203" s="73">
        <f>MAX(0,(J203-Constantes!$D$13)*(1-EXP(-Constantes!$D$23)))</f>
        <v>0.57677869653893454</v>
      </c>
      <c r="L203" s="73">
        <f t="shared" si="22"/>
        <v>0.57684585297230517</v>
      </c>
      <c r="M203" s="73">
        <f>0.0526*F203*Observaciones!$F202^1.218</f>
        <v>0</v>
      </c>
      <c r="N203" s="73">
        <f>M203*Constantes!$D$40</f>
        <v>0</v>
      </c>
      <c r="O203" s="73">
        <f t="shared" si="23"/>
        <v>0</v>
      </c>
      <c r="P203" s="15"/>
      <c r="Q203" s="117">
        <v>197</v>
      </c>
      <c r="R203" s="145">
        <f>ETo!$I202*((1-Constantes!$E$19)*ETo!$K202+ETo!$L202)</f>
        <v>1.1241959920679572</v>
      </c>
      <c r="S203" s="118">
        <f>MIN(R203*Constantes!$E$17,0.8*(V202+Observaciones!$F202-T203-U203-Constantes!$D$14))</f>
        <v>2.0954293634898136E-2</v>
      </c>
      <c r="T203" s="118">
        <f>IF(Observaciones!$F202&gt;0.05*Constantes!$E$18,((Observaciones!$F202-0.05*Constantes!$E$18)^2)/(Observaciones!$F202+0.95*Constantes!$E$18),0)</f>
        <v>0</v>
      </c>
      <c r="U203" s="118">
        <f>MAX(0,V202+Observaciones!$F202-T203-Constantes!$D$13)</f>
        <v>0</v>
      </c>
      <c r="V203" s="118">
        <f>V202+Observaciones!$F202-T203-S203-U203-W202</f>
        <v>26.254877968467969</v>
      </c>
      <c r="W203" s="118">
        <f>MAX(0,(V203-Constantes!$D$14)*(1-EXP(-Constantes!$D$22)))</f>
        <v>6.7156433370610562E-5</v>
      </c>
      <c r="X203" s="116">
        <f>X202+(Entradas!$E$23*U203-Y202)/(800*Entradas!$D$46)</f>
        <v>0</v>
      </c>
      <c r="Y203" s="116">
        <f>8000*Entradas!$D$47*X203/Constantes!$E$34</f>
        <v>0</v>
      </c>
      <c r="Z203" s="116">
        <f>T203*Escenarios!$E$10/Escenarios!$E$9</f>
        <v>0</v>
      </c>
      <c r="AA203" s="116">
        <f>Y203*Escenarios!$E$10/Escenarios!$E$9</f>
        <v>0</v>
      </c>
      <c r="AB203" s="116">
        <f>Observaciones!$I202</f>
        <v>0</v>
      </c>
      <c r="AC203" s="116">
        <f>MAX(0,Constantes!$E$29/((AH202+Z203+AA203+AB203+Observaciones!$F202)^2)+Entradas!$E$17)</f>
        <v>0</v>
      </c>
      <c r="AD203" s="145">
        <f>IF(ETo!$D202&gt;0,ETo!$I202*((1-Entradas!$E$21)*ETo!$K202+ETo!$L202),0)</f>
        <v>1.0667438369953226</v>
      </c>
      <c r="AE203" s="116">
        <f>MIN(AD203*1,0.8*(AH202+Z203+AA203+AB203+Observaciones!$F202-AC203-Constantes!$E$28))</f>
        <v>3.8281849572967985E-2</v>
      </c>
      <c r="AF203" s="116">
        <f>Observaciones!$J202</f>
        <v>0</v>
      </c>
      <c r="AG203" s="116">
        <f>MAX(0,AH202+Z203+AA203+AB203+Observaciones!$F202-AC203-AE203-AF203-Constantes!$E$26)</f>
        <v>0</v>
      </c>
      <c r="AH203" s="116">
        <f>AH202+Z203+AA203+AB203+Observaciones!$F202-AC203-AE203-AF203-AG203</f>
        <v>41.259570462393242</v>
      </c>
      <c r="AI203" s="116">
        <f>(Escenarios!$E$10*S203+Escenarios!$E$9*AE203)/(Escenarios!$E$11)</f>
        <v>2.2687049228705122E-2</v>
      </c>
      <c r="AJ203" s="116">
        <f>(Escenarios!$E$9*AG203)/(Escenarios!$E$11)</f>
        <v>0</v>
      </c>
      <c r="AK203" s="116">
        <f>(Escenarios!$E$10*U203+Escenarios!$E$9*AC203)/(Escenarios!$E$11)</f>
        <v>0</v>
      </c>
      <c r="AL203" s="118">
        <f t="shared" si="24"/>
        <v>144.16309202808677</v>
      </c>
      <c r="AM203" s="118">
        <f>MAX(0,(AL203-Constantes!$D$13)*(1-EXP(-Constantes!$D$23)))</f>
        <v>0.65906636855052037</v>
      </c>
      <c r="AN203" s="118">
        <f>AJ203+W203*Escenarios!$E$10/Escenarios!$E$11+AM203</f>
        <v>0.6591268093405539</v>
      </c>
      <c r="AO203" s="118">
        <f>0.0526*AJ203*Observaciones!$F202^1.218</f>
        <v>0</v>
      </c>
      <c r="AP203" s="118">
        <f>AO203*Constantes!$E$40</f>
        <v>0</v>
      </c>
      <c r="AQ203" s="118">
        <f t="shared" si="25"/>
        <v>0</v>
      </c>
      <c r="AR203" s="15"/>
      <c r="AS203" s="72">
        <v>197</v>
      </c>
      <c r="AT203" s="145">
        <f>ETo!$I202*((1-Constantes!$F$19)*ETo!$K202+ETo!$L202)</f>
        <v>1.120605232375917</v>
      </c>
      <c r="AU203" s="118">
        <f>MIN(AT203*Constantes!$F$17,0.8*(AX202+Observaciones!$F202-AV203-AW203-Constantes!$D$14))</f>
        <v>2.0954293634898136E-2</v>
      </c>
      <c r="AV203" s="118">
        <f>IF(Observaciones!$F202&gt;0.05*Constantes!$F$18,((Observaciones!$F202-0.05*Constantes!$F$18)^2)/(Observaciones!$F202+0.95*Constantes!$F$18),0)</f>
        <v>0</v>
      </c>
      <c r="AW203" s="118">
        <f>MAX(0,AX202+Observaciones!$F202-AV203-Constantes!$D$13)</f>
        <v>0</v>
      </c>
      <c r="AX203" s="118">
        <f>AX202+Observaciones!$F202-AV203-AU203-AW203-AY202</f>
        <v>26.254877968467969</v>
      </c>
      <c r="AY203" s="118">
        <f>MAX(0,(AX203-Constantes!$D$14)*(1-EXP(-Constantes!$D$22)))</f>
        <v>6.7156433370610562E-5</v>
      </c>
      <c r="AZ203" s="116">
        <f>AZ202+(Entradas!$F$23*AW203-BA202)/(800*Entradas!$D$46)</f>
        <v>0</v>
      </c>
      <c r="BA203" s="116">
        <f>8000*Entradas!$D$47*AZ203/Constantes!$F$34</f>
        <v>0</v>
      </c>
      <c r="BB203" s="116">
        <f>AV203*Escenarios!$F$10/Escenarios!$F$9</f>
        <v>0</v>
      </c>
      <c r="BC203" s="116">
        <f>BA203*Escenarios!$F$10/Escenarios!$F$9</f>
        <v>0</v>
      </c>
      <c r="BD203" s="116">
        <f>Observaciones!$I202</f>
        <v>0</v>
      </c>
      <c r="BE203" s="116">
        <f>MAX(0,Constantes!$F$29/((BJ202+BB203+BC203+BD203+Observaciones!$F202)^2)+Entradas!$F$17)</f>
        <v>0</v>
      </c>
      <c r="BF203" s="145">
        <f>IF(ETo!$D202&gt;0,ETo!$I202*((1-Entradas!$F$21)*ETo!$K202+ETo!$L202),0)</f>
        <v>1.0667438369953226</v>
      </c>
      <c r="BG203" s="116">
        <f>MIN(BF203*1,0.8*(BJ202+BB203+BC203+BD203+Observaciones!$F202-BE203-Constantes!$F$28))</f>
        <v>2.2528000000414751E-2</v>
      </c>
      <c r="BH203" s="116">
        <f>Observaciones!$J202</f>
        <v>0</v>
      </c>
      <c r="BI203" s="116">
        <f>MAX(0,BJ202+BB203+BC203+BD203+Observaciones!$F202-BE203-BG203-BH203-Constantes!$F$26)</f>
        <v>0</v>
      </c>
      <c r="BJ203" s="116">
        <f>BJ202+BB203+BC203+BD203+Observaciones!$F202-BE203-BG203-BH203-BI203</f>
        <v>41.255632000000105</v>
      </c>
      <c r="BK203" s="116">
        <f>(Escenarios!$F$10*AU203+Escenarios!$F$9*BG203)/(Escenarios!$F$11)</f>
        <v>2.1269034908001458E-2</v>
      </c>
      <c r="BL203" s="116">
        <f>(Escenarios!$F$9*BI203)/(Escenarios!$F$11)</f>
        <v>0</v>
      </c>
      <c r="BM203" s="116">
        <f>(Escenarios!$F$10*AW203+Escenarios!$F$9*BE203)/(Escenarios!$F$11)</f>
        <v>0</v>
      </c>
      <c r="BN203" s="118">
        <f t="shared" si="26"/>
        <v>140.95342748438227</v>
      </c>
      <c r="BO203" s="118">
        <f>MAX(0,(BN203-Constantes!$D$13)*(1-EXP(-Constantes!$D$23)))</f>
        <v>0.63689559606929758</v>
      </c>
      <c r="BP203" s="118">
        <f>BL203+AY203*Escenarios!$F$10/Escenarios!$F$11+BO203</f>
        <v>0.63694932121599401</v>
      </c>
      <c r="BQ203" s="118">
        <f>0.0526*BL203*Observaciones!$F202^1.218</f>
        <v>0</v>
      </c>
      <c r="BR203" s="118">
        <f>BQ203*Constantes!$F$40</f>
        <v>0</v>
      </c>
      <c r="BS203" s="118">
        <f t="shared" si="27"/>
        <v>0</v>
      </c>
      <c r="BT203" s="15"/>
      <c r="BU203" s="72">
        <v>197</v>
      </c>
      <c r="BV203" s="73">
        <f>0.0526*Observaciones!$F202^2.218</f>
        <v>0</v>
      </c>
      <c r="BW203" s="73">
        <f>IF(Observaciones!$F202&gt;0.05*$CA$7,((Observaciones!$F202-0.05*$CA$7)^2)/(Observaciones!$F202+0.95*$CA$7),0)</f>
        <v>0</v>
      </c>
      <c r="BX203" s="73">
        <f>0.0526*BW203*Observaciones!$F202^1.218</f>
        <v>0</v>
      </c>
      <c r="BY203" s="27"/>
      <c r="BZ203" s="27"/>
      <c r="CA203" s="101"/>
      <c r="CB203" s="36"/>
    </row>
    <row r="204" spans="2:80" s="2" customFormat="1" ht="14.5" x14ac:dyDescent="0.35">
      <c r="B204" s="35"/>
      <c r="C204" s="72">
        <v>198</v>
      </c>
      <c r="D204" s="145">
        <f>ETo!$I203*((1-Constantes!$D$19)*ETo!$K203+ETo!$L203)</f>
        <v>1.1503838477523456</v>
      </c>
      <c r="E204" s="73">
        <f>MIN(D204*Constantes!$D$17,0.8*(H203+Observaciones!$F203-F204-G204-Constantes!$D$14))</f>
        <v>3.902374774375517E-3</v>
      </c>
      <c r="F204" s="73">
        <f>IF(Observaciones!$F203&gt;0.05*Constantes!$D$18,((Observaciones!$F203-0.05*Constantes!$D$18)^2)/(Observaciones!$F203+0.95*Constantes!$D$18),0)</f>
        <v>0</v>
      </c>
      <c r="G204" s="73">
        <f>MAX(0,H203+Observaciones!$F203-F204-Constantes!$D$13)</f>
        <v>0</v>
      </c>
      <c r="H204" s="73">
        <f>H203+Observaciones!$F203-F204-E204-G204-I203</f>
        <v>26.250908437260222</v>
      </c>
      <c r="I204" s="73">
        <f>MAX(0,(H204-Constantes!$D$14)*(1-EXP(-Constantes!$D$22)))</f>
        <v>1.2506724210715525E-5</v>
      </c>
      <c r="J204" s="73">
        <f t="shared" si="21"/>
        <v>131.67352033061562</v>
      </c>
      <c r="K204" s="73">
        <f>MAX(0,(J204-Constantes!$D$13)*(1-EXP(-Constantes!$D$23)))</f>
        <v>0.57279459506077146</v>
      </c>
      <c r="L204" s="73">
        <f t="shared" si="22"/>
        <v>0.57280710178498218</v>
      </c>
      <c r="M204" s="73">
        <f>0.0526*F204*Observaciones!$F203^1.218</f>
        <v>0</v>
      </c>
      <c r="N204" s="73">
        <f>M204*Constantes!$D$40</f>
        <v>0</v>
      </c>
      <c r="O204" s="73">
        <f t="shared" si="23"/>
        <v>0</v>
      </c>
      <c r="P204" s="15"/>
      <c r="Q204" s="117">
        <v>198</v>
      </c>
      <c r="R204" s="145">
        <f>ETo!$I203*((1-Constantes!$E$19)*ETo!$K203+ETo!$L203)</f>
        <v>1.1518567845938765</v>
      </c>
      <c r="S204" s="118">
        <f>MIN(R204*Constantes!$E$17,0.8*(V203+Observaciones!$F203-T204-U204-Constantes!$D$14))</f>
        <v>3.902374774375517E-3</v>
      </c>
      <c r="T204" s="118">
        <f>IF(Observaciones!$F203&gt;0.05*Constantes!$E$18,((Observaciones!$F203-0.05*Constantes!$E$18)^2)/(Observaciones!$F203+0.95*Constantes!$E$18),0)</f>
        <v>0</v>
      </c>
      <c r="U204" s="118">
        <f>MAX(0,V203+Observaciones!$F203-T204-Constantes!$D$13)</f>
        <v>0</v>
      </c>
      <c r="V204" s="118">
        <f>V203+Observaciones!$F203-T204-S204-U204-W203</f>
        <v>26.250908437260222</v>
      </c>
      <c r="W204" s="118">
        <f>MAX(0,(V204-Constantes!$D$14)*(1-EXP(-Constantes!$D$22)))</f>
        <v>1.2506724210715525E-5</v>
      </c>
      <c r="X204" s="116">
        <f>X203+(Entradas!$E$23*U204-Y203)/(800*Entradas!$D$46)</f>
        <v>0</v>
      </c>
      <c r="Y204" s="116">
        <f>8000*Entradas!$D$47*X204/Constantes!$E$34</f>
        <v>0</v>
      </c>
      <c r="Z204" s="116">
        <f>T204*Escenarios!$E$10/Escenarios!$E$9</f>
        <v>0</v>
      </c>
      <c r="AA204" s="116">
        <f>Y204*Escenarios!$E$10/Escenarios!$E$9</f>
        <v>0</v>
      </c>
      <c r="AB204" s="116">
        <f>Observaciones!$I203</f>
        <v>0</v>
      </c>
      <c r="AC204" s="116">
        <f>MAX(0,Constantes!$E$29/((AH203+Z204+AA204+AB204+Observaciones!$F203)^2)+Entradas!$E$17)</f>
        <v>0</v>
      </c>
      <c r="AD204" s="145">
        <f>IF(ETo!$D203&gt;0,ETo!$I203*((1-Entradas!$E$21)*ETo!$K203+ETo!$L203),0)</f>
        <v>1.0929393109326349</v>
      </c>
      <c r="AE204" s="116">
        <f>MIN(AD204*1,0.8*(AH203+Z204+AA204+AB204+Observaciones!$F203-AC204-Constantes!$E$28))</f>
        <v>7.6563699145935976E-3</v>
      </c>
      <c r="AF204" s="116">
        <f>Observaciones!$J203</f>
        <v>0</v>
      </c>
      <c r="AG204" s="116">
        <f>MAX(0,AH203+Z204+AA204+AB204+Observaciones!$F203-AC204-AE204-AF204-Constantes!$E$26)</f>
        <v>0</v>
      </c>
      <c r="AH204" s="116">
        <f>AH203+Z204+AA204+AB204+Observaciones!$F203-AC204-AE204-AF204-AG204</f>
        <v>41.25191409247865</v>
      </c>
      <c r="AI204" s="116">
        <f>(Escenarios!$E$10*S204+Escenarios!$E$9*AE204)/(Escenarios!$E$11)</f>
        <v>4.2777742883973249E-3</v>
      </c>
      <c r="AJ204" s="116">
        <f>(Escenarios!$E$9*AG204)/(Escenarios!$E$11)</f>
        <v>0</v>
      </c>
      <c r="AK204" s="116">
        <f>(Escenarios!$E$10*U204+Escenarios!$E$9*AC204)/(Escenarios!$E$11)</f>
        <v>0</v>
      </c>
      <c r="AL204" s="118">
        <f t="shared" si="24"/>
        <v>143.50402565953624</v>
      </c>
      <c r="AM204" s="118">
        <f>MAX(0,(AL204-Constantes!$D$13)*(1-EXP(-Constantes!$D$23)))</f>
        <v>0.65451386460246141</v>
      </c>
      <c r="AN204" s="118">
        <f>AJ204+W204*Escenarios!$E$10/Escenarios!$E$11+AM204</f>
        <v>0.65452512065425106</v>
      </c>
      <c r="AO204" s="118">
        <f>0.0526*AJ204*Observaciones!$F203^1.218</f>
        <v>0</v>
      </c>
      <c r="AP204" s="118">
        <f>AO204*Constantes!$E$40</f>
        <v>0</v>
      </c>
      <c r="AQ204" s="118">
        <f t="shared" si="25"/>
        <v>0</v>
      </c>
      <c r="AR204" s="15"/>
      <c r="AS204" s="72">
        <v>198</v>
      </c>
      <c r="AT204" s="145">
        <f>ETo!$I203*((1-Constantes!$F$19)*ETo!$K203+ETo!$L203)</f>
        <v>1.1481744424900489</v>
      </c>
      <c r="AU204" s="118">
        <f>MIN(AT204*Constantes!$F$17,0.8*(AX203+Observaciones!$F203-AV204-AW204-Constantes!$D$14))</f>
        <v>3.902374774375517E-3</v>
      </c>
      <c r="AV204" s="118">
        <f>IF(Observaciones!$F203&gt;0.05*Constantes!$F$18,((Observaciones!$F203-0.05*Constantes!$F$18)^2)/(Observaciones!$F203+0.95*Constantes!$F$18),0)</f>
        <v>0</v>
      </c>
      <c r="AW204" s="118">
        <f>MAX(0,AX203+Observaciones!$F203-AV204-Constantes!$D$13)</f>
        <v>0</v>
      </c>
      <c r="AX204" s="118">
        <f>AX203+Observaciones!$F203-AV204-AU204-AW204-AY203</f>
        <v>26.250908437260222</v>
      </c>
      <c r="AY204" s="118">
        <f>MAX(0,(AX204-Constantes!$D$14)*(1-EXP(-Constantes!$D$22)))</f>
        <v>1.2506724210715525E-5</v>
      </c>
      <c r="AZ204" s="116">
        <f>AZ203+(Entradas!$F$23*AW204-BA203)/(800*Entradas!$D$46)</f>
        <v>0</v>
      </c>
      <c r="BA204" s="116">
        <f>8000*Entradas!$D$47*AZ204/Constantes!$F$34</f>
        <v>0</v>
      </c>
      <c r="BB204" s="116">
        <f>AV204*Escenarios!$F$10/Escenarios!$F$9</f>
        <v>0</v>
      </c>
      <c r="BC204" s="116">
        <f>BA204*Escenarios!$F$10/Escenarios!$F$9</f>
        <v>0</v>
      </c>
      <c r="BD204" s="116">
        <f>Observaciones!$I203</f>
        <v>0</v>
      </c>
      <c r="BE204" s="116">
        <f>MAX(0,Constantes!$F$29/((BJ203+BB204+BC204+BD204+Observaciones!$F203)^2)+Entradas!$F$17)</f>
        <v>0</v>
      </c>
      <c r="BF204" s="145">
        <f>IF(ETo!$D203&gt;0,ETo!$I203*((1-Entradas!$F$21)*ETo!$K203+ETo!$L203),0)</f>
        <v>1.0929393109326349</v>
      </c>
      <c r="BG204" s="116">
        <f>MIN(BF204*1,0.8*(BJ203+BB204+BC204+BD204+Observaciones!$F203-BE204-Constantes!$F$28))</f>
        <v>4.5056000000840866E-3</v>
      </c>
      <c r="BH204" s="116">
        <f>Observaciones!$J203</f>
        <v>0</v>
      </c>
      <c r="BI204" s="116">
        <f>MAX(0,BJ203+BB204+BC204+BD204+Observaciones!$F203-BE204-BG204-BH204-Constantes!$F$26)</f>
        <v>0</v>
      </c>
      <c r="BJ204" s="116">
        <f>BJ203+BB204+BC204+BD204+Observaciones!$F203-BE204-BG204-BH204-BI204</f>
        <v>41.251126400000018</v>
      </c>
      <c r="BK204" s="116">
        <f>(Escenarios!$F$10*AU204+Escenarios!$F$9*BG204)/(Escenarios!$F$11)</f>
        <v>4.0230198195172311E-3</v>
      </c>
      <c r="BL204" s="116">
        <f>(Escenarios!$F$9*BI204)/(Escenarios!$F$11)</f>
        <v>0</v>
      </c>
      <c r="BM204" s="116">
        <f>(Escenarios!$F$10*AW204+Escenarios!$F$9*BE204)/(Escenarios!$F$11)</f>
        <v>0</v>
      </c>
      <c r="BN204" s="118">
        <f t="shared" si="26"/>
        <v>140.31653188831297</v>
      </c>
      <c r="BO204" s="118">
        <f>MAX(0,(BN204-Constantes!$D$13)*(1-EXP(-Constantes!$D$23)))</f>
        <v>0.63249623683331713</v>
      </c>
      <c r="BP204" s="118">
        <f>BL204+AY204*Escenarios!$F$10/Escenarios!$F$11+BO204</f>
        <v>0.6325062422126857</v>
      </c>
      <c r="BQ204" s="118">
        <f>0.0526*BL204*Observaciones!$F203^1.218</f>
        <v>0</v>
      </c>
      <c r="BR204" s="118">
        <f>BQ204*Constantes!$F$40</f>
        <v>0</v>
      </c>
      <c r="BS204" s="118">
        <f t="shared" si="27"/>
        <v>0</v>
      </c>
      <c r="BT204" s="15"/>
      <c r="BU204" s="72">
        <v>198</v>
      </c>
      <c r="BV204" s="73">
        <f>0.0526*Observaciones!$F203^2.218</f>
        <v>0</v>
      </c>
      <c r="BW204" s="73">
        <f>IF(Observaciones!$F203&gt;0.05*$CA$7,((Observaciones!$F203-0.05*$CA$7)^2)/(Observaciones!$F203+0.95*$CA$7),0)</f>
        <v>0</v>
      </c>
      <c r="BX204" s="73">
        <f>0.0526*BW204*Observaciones!$F203^1.218</f>
        <v>0</v>
      </c>
      <c r="BY204" s="27"/>
      <c r="BZ204" s="27"/>
      <c r="CA204" s="101"/>
      <c r="CB204" s="36"/>
    </row>
    <row r="205" spans="2:80" s="2" customFormat="1" ht="14.5" x14ac:dyDescent="0.35">
      <c r="B205" s="35"/>
      <c r="C205" s="72">
        <v>199</v>
      </c>
      <c r="D205" s="145">
        <f>ETo!$I204*((1-Constantes!$D$19)*ETo!$K204+ETo!$L204)</f>
        <v>1.1884458185784226</v>
      </c>
      <c r="E205" s="73">
        <f>MIN(D205*Constantes!$D$17,0.8*(H204+Observaciones!$F204-F205-G205-Constantes!$D$14))</f>
        <v>7.2674980817737382E-4</v>
      </c>
      <c r="F205" s="73">
        <f>IF(Observaciones!$F204&gt;0.05*Constantes!$D$18,((Observaciones!$F204-0.05*Constantes!$D$18)^2)/(Observaciones!$F204+0.95*Constantes!$D$18),0)</f>
        <v>0</v>
      </c>
      <c r="G205" s="73">
        <f>MAX(0,H204+Observaciones!$F204-F205-Constantes!$D$13)</f>
        <v>0</v>
      </c>
      <c r="H205" s="73">
        <f>H204+Observaciones!$F204-F205-E205-G205-I204</f>
        <v>26.250169180727834</v>
      </c>
      <c r="I205" s="73">
        <f>MAX(0,(H205-Constantes!$D$14)*(1-EXP(-Constantes!$D$22)))</f>
        <v>2.3291610741208628E-6</v>
      </c>
      <c r="J205" s="73">
        <f t="shared" si="21"/>
        <v>131.10072573555485</v>
      </c>
      <c r="K205" s="73">
        <f>MAX(0,(J205-Constantes!$D$13)*(1-EXP(-Constantes!$D$23)))</f>
        <v>0.56883801378174803</v>
      </c>
      <c r="L205" s="73">
        <f t="shared" si="22"/>
        <v>0.56884034294282215</v>
      </c>
      <c r="M205" s="73">
        <f>0.0526*F205*Observaciones!$F204^1.218</f>
        <v>0</v>
      </c>
      <c r="N205" s="73">
        <f>M205*Constantes!$D$40</f>
        <v>0</v>
      </c>
      <c r="O205" s="73">
        <f t="shared" si="23"/>
        <v>0</v>
      </c>
      <c r="P205" s="15"/>
      <c r="Q205" s="117">
        <v>199</v>
      </c>
      <c r="R205" s="145">
        <f>ETo!$I204*((1-Constantes!$E$19)*ETo!$K204+ETo!$L204)</f>
        <v>1.1899695055125667</v>
      </c>
      <c r="S205" s="118">
        <f>MIN(R205*Constantes!$E$17,0.8*(V204+Observaciones!$F204-T205-U205-Constantes!$D$14))</f>
        <v>7.2674980817737382E-4</v>
      </c>
      <c r="T205" s="118">
        <f>IF(Observaciones!$F204&gt;0.05*Constantes!$E$18,((Observaciones!$F204-0.05*Constantes!$E$18)^2)/(Observaciones!$F204+0.95*Constantes!$E$18),0)</f>
        <v>0</v>
      </c>
      <c r="U205" s="118">
        <f>MAX(0,V204+Observaciones!$F204-T205-Constantes!$D$13)</f>
        <v>0</v>
      </c>
      <c r="V205" s="118">
        <f>V204+Observaciones!$F204-T205-S205-U205-W204</f>
        <v>26.250169180727834</v>
      </c>
      <c r="W205" s="118">
        <f>MAX(0,(V205-Constantes!$D$14)*(1-EXP(-Constantes!$D$22)))</f>
        <v>2.3291610741208628E-6</v>
      </c>
      <c r="X205" s="116">
        <f>X204+(Entradas!$E$23*U205-Y204)/(800*Entradas!$D$46)</f>
        <v>0</v>
      </c>
      <c r="Y205" s="116">
        <f>8000*Entradas!$D$47*X205/Constantes!$E$34</f>
        <v>0</v>
      </c>
      <c r="Z205" s="116">
        <f>T205*Escenarios!$E$10/Escenarios!$E$9</f>
        <v>0</v>
      </c>
      <c r="AA205" s="116">
        <f>Y205*Escenarios!$E$10/Escenarios!$E$9</f>
        <v>0</v>
      </c>
      <c r="AB205" s="116">
        <f>Observaciones!$I204</f>
        <v>0</v>
      </c>
      <c r="AC205" s="116">
        <f>MAX(0,Constantes!$E$29/((AH204+Z205+AA205+AB205+Observaciones!$F204)^2)+Entradas!$E$17)</f>
        <v>0</v>
      </c>
      <c r="AD205" s="145">
        <f>IF(ETo!$D204&gt;0,ETo!$I204*((1-Entradas!$E$21)*ETo!$K204+ETo!$L204),0)</f>
        <v>1.1290220281467951</v>
      </c>
      <c r="AE205" s="116">
        <f>MIN(AD205*1,0.8*(AH204+Z205+AA205+AB205+Observaciones!$F204-AC205-Constantes!$E$28))</f>
        <v>1.5312739829198563E-3</v>
      </c>
      <c r="AF205" s="116">
        <f>Observaciones!$J204</f>
        <v>0</v>
      </c>
      <c r="AG205" s="116">
        <f>MAX(0,AH204+Z205+AA205+AB205+Observaciones!$F204-AC205-AE205-AF205-Constantes!$E$26)</f>
        <v>0</v>
      </c>
      <c r="AH205" s="116">
        <f>AH204+Z205+AA205+AB205+Observaciones!$F204-AC205-AE205-AF205-AG205</f>
        <v>41.25038281849573</v>
      </c>
      <c r="AI205" s="116">
        <f>(Escenarios!$E$10*S205+Escenarios!$E$9*AE205)/(Escenarios!$E$11)</f>
        <v>8.0720222565162198E-4</v>
      </c>
      <c r="AJ205" s="116">
        <f>(Escenarios!$E$9*AG205)/(Escenarios!$E$11)</f>
        <v>0</v>
      </c>
      <c r="AK205" s="116">
        <f>(Escenarios!$E$10*U205+Escenarios!$E$9*AC205)/(Escenarios!$E$11)</f>
        <v>0</v>
      </c>
      <c r="AL205" s="118">
        <f t="shared" si="24"/>
        <v>142.84951179493379</v>
      </c>
      <c r="AM205" s="118">
        <f>MAX(0,(AL205-Constantes!$D$13)*(1-EXP(-Constantes!$D$23)))</f>
        <v>0.64999280709619678</v>
      </c>
      <c r="AN205" s="118">
        <f>AJ205+W205*Escenarios!$E$10/Escenarios!$E$11+AM205</f>
        <v>0.6499949033411635</v>
      </c>
      <c r="AO205" s="118">
        <f>0.0526*AJ205*Observaciones!$F204^1.218</f>
        <v>0</v>
      </c>
      <c r="AP205" s="118">
        <f>AO205*Constantes!$E$40</f>
        <v>0</v>
      </c>
      <c r="AQ205" s="118">
        <f t="shared" si="25"/>
        <v>0</v>
      </c>
      <c r="AR205" s="15"/>
      <c r="AS205" s="72">
        <v>199</v>
      </c>
      <c r="AT205" s="145">
        <f>ETo!$I204*((1-Constantes!$F$19)*ETo!$K204+ETo!$L204)</f>
        <v>1.186160288177206</v>
      </c>
      <c r="AU205" s="118">
        <f>MIN(AT205*Constantes!$F$17,0.8*(AX204+Observaciones!$F204-AV205-AW205-Constantes!$D$14))</f>
        <v>7.2674980817737382E-4</v>
      </c>
      <c r="AV205" s="118">
        <f>IF(Observaciones!$F204&gt;0.05*Constantes!$F$18,((Observaciones!$F204-0.05*Constantes!$F$18)^2)/(Observaciones!$F204+0.95*Constantes!$F$18),0)</f>
        <v>0</v>
      </c>
      <c r="AW205" s="118">
        <f>MAX(0,AX204+Observaciones!$F204-AV205-Constantes!$D$13)</f>
        <v>0</v>
      </c>
      <c r="AX205" s="118">
        <f>AX204+Observaciones!$F204-AV205-AU205-AW205-AY204</f>
        <v>26.250169180727834</v>
      </c>
      <c r="AY205" s="118">
        <f>MAX(0,(AX205-Constantes!$D$14)*(1-EXP(-Constantes!$D$22)))</f>
        <v>2.3291610741208628E-6</v>
      </c>
      <c r="AZ205" s="116">
        <f>AZ204+(Entradas!$F$23*AW205-BA204)/(800*Entradas!$D$46)</f>
        <v>0</v>
      </c>
      <c r="BA205" s="116">
        <f>8000*Entradas!$D$47*AZ205/Constantes!$F$34</f>
        <v>0</v>
      </c>
      <c r="BB205" s="116">
        <f>AV205*Escenarios!$F$10/Escenarios!$F$9</f>
        <v>0</v>
      </c>
      <c r="BC205" s="116">
        <f>BA205*Escenarios!$F$10/Escenarios!$F$9</f>
        <v>0</v>
      </c>
      <c r="BD205" s="116">
        <f>Observaciones!$I204</f>
        <v>0</v>
      </c>
      <c r="BE205" s="116">
        <f>MAX(0,Constantes!$F$29/((BJ204+BB205+BC205+BD205+Observaciones!$F204)^2)+Entradas!$F$17)</f>
        <v>0</v>
      </c>
      <c r="BF205" s="145">
        <f>IF(ETo!$D204&gt;0,ETo!$I204*((1-Entradas!$F$21)*ETo!$K204+ETo!$L204),0)</f>
        <v>1.1290220281467951</v>
      </c>
      <c r="BG205" s="116">
        <f>MIN(BF205*1,0.8*(BJ204+BB205+BC205+BD205+Observaciones!$F204-BE205-Constantes!$F$28))</f>
        <v>9.0112000001454364E-4</v>
      </c>
      <c r="BH205" s="116">
        <f>Observaciones!$J204</f>
        <v>0</v>
      </c>
      <c r="BI205" s="116">
        <f>MAX(0,BJ204+BB205+BC205+BD205+Observaciones!$F204-BE205-BG205-BH205-Constantes!$F$26)</f>
        <v>0</v>
      </c>
      <c r="BJ205" s="116">
        <f>BJ204+BB205+BC205+BD205+Observaciones!$F204-BE205-BG205-BH205-BI205</f>
        <v>41.250225280000002</v>
      </c>
      <c r="BK205" s="116">
        <f>(Escenarios!$F$10*AU205+Escenarios!$F$9*BG205)/(Escenarios!$F$11)</f>
        <v>7.6162384654480779E-4</v>
      </c>
      <c r="BL205" s="116">
        <f>(Escenarios!$F$9*BI205)/(Escenarios!$F$11)</f>
        <v>0</v>
      </c>
      <c r="BM205" s="116">
        <f>(Escenarios!$F$10*AW205+Escenarios!$F$9*BE205)/(Escenarios!$F$11)</f>
        <v>0</v>
      </c>
      <c r="BN205" s="118">
        <f t="shared" si="26"/>
        <v>139.68403565147966</v>
      </c>
      <c r="BO205" s="118">
        <f>MAX(0,(BN205-Constantes!$D$13)*(1-EXP(-Constantes!$D$23)))</f>
        <v>0.62812726619133341</v>
      </c>
      <c r="BP205" s="118">
        <f>BL205+AY205*Escenarios!$F$10/Escenarios!$F$11+BO205</f>
        <v>0.62812912952019273</v>
      </c>
      <c r="BQ205" s="118">
        <f>0.0526*BL205*Observaciones!$F204^1.218</f>
        <v>0</v>
      </c>
      <c r="BR205" s="118">
        <f>BQ205*Constantes!$F$40</f>
        <v>0</v>
      </c>
      <c r="BS205" s="118">
        <f t="shared" si="27"/>
        <v>0</v>
      </c>
      <c r="BT205" s="15"/>
      <c r="BU205" s="72">
        <v>199</v>
      </c>
      <c r="BV205" s="73">
        <f>0.0526*Observaciones!$F204^2.218</f>
        <v>0</v>
      </c>
      <c r="BW205" s="73">
        <f>IF(Observaciones!$F204&gt;0.05*$CA$7,((Observaciones!$F204-0.05*$CA$7)^2)/(Observaciones!$F204+0.95*$CA$7),0)</f>
        <v>0</v>
      </c>
      <c r="BX205" s="73">
        <f>0.0526*BW205*Observaciones!$F204^1.218</f>
        <v>0</v>
      </c>
      <c r="BY205" s="27"/>
      <c r="BZ205" s="27"/>
      <c r="CA205" s="101"/>
      <c r="CB205" s="36"/>
    </row>
    <row r="206" spans="2:80" s="2" customFormat="1" ht="14.5" x14ac:dyDescent="0.35">
      <c r="B206" s="35"/>
      <c r="C206" s="72">
        <v>200</v>
      </c>
      <c r="D206" s="145">
        <f>ETo!$I205*((1-Constantes!$D$19)*ETo!$K205+ETo!$L205)</f>
        <v>1.2204912228986191</v>
      </c>
      <c r="E206" s="73">
        <f>MIN(D206*Constantes!$D$17,0.8*(H205+Observaciones!$F205-F206-G206-Constantes!$D$14))</f>
        <v>0.76104049849063071</v>
      </c>
      <c r="F206" s="73">
        <f>IF(Observaciones!$F205&gt;0.05*Constantes!$D$18,((Observaciones!$F205-0.05*Constantes!$D$18)^2)/(Observaciones!$F205+0.95*Constantes!$D$18),0)</f>
        <v>0.14314204970645522</v>
      </c>
      <c r="G206" s="73">
        <f>MAX(0,H205+Observaciones!$F205-F206-Constantes!$D$13)</f>
        <v>0</v>
      </c>
      <c r="H206" s="73">
        <f>H205+Observaciones!$F205-F206-E206-G206-I205</f>
        <v>32.44598430336967</v>
      </c>
      <c r="I206" s="73">
        <f>MAX(0,(H206-Constantes!$D$14)*(1-EXP(-Constantes!$D$22)))</f>
        <v>8.5301946858998168E-2</v>
      </c>
      <c r="J206" s="73">
        <f t="shared" si="21"/>
        <v>130.5318877217731</v>
      </c>
      <c r="K206" s="73">
        <f>MAX(0,(J206-Constantes!$D$13)*(1-EXP(-Constantes!$D$23)))</f>
        <v>0.56490876260596323</v>
      </c>
      <c r="L206" s="73">
        <f t="shared" si="22"/>
        <v>0.79335275917141668</v>
      </c>
      <c r="M206" s="73">
        <f>0.0526*F206*Observaciones!$F205^1.218</f>
        <v>8.1956922964695089E-2</v>
      </c>
      <c r="N206" s="73">
        <f>M206*Constantes!$D$40</f>
        <v>3.828216110375607E-4</v>
      </c>
      <c r="O206" s="73">
        <f t="shared" si="23"/>
        <v>48.253643365075376</v>
      </c>
      <c r="P206" s="15"/>
      <c r="Q206" s="117">
        <v>200</v>
      </c>
      <c r="R206" s="145">
        <f>ETo!$I205*((1-Constantes!$E$19)*ETo!$K205+ETo!$L205)</f>
        <v>1.2220563627614207</v>
      </c>
      <c r="S206" s="118">
        <f>MIN(R206*Constantes!$E$17,0.8*(V205+Observaciones!$F205-T206-U206-Constantes!$D$14))</f>
        <v>0.76647453159294432</v>
      </c>
      <c r="T206" s="118">
        <f>IF(Observaciones!$F205&gt;0.05*Constantes!$E$18,((Observaciones!$F205-0.05*Constantes!$E$18)^2)/(Observaciones!$F205+0.95*Constantes!$E$18),0)</f>
        <v>0.13260493677617896</v>
      </c>
      <c r="U206" s="118">
        <f>MAX(0,V205+Observaciones!$F205-T206-Constantes!$D$13)</f>
        <v>0</v>
      </c>
      <c r="V206" s="118">
        <f>V205+Observaciones!$F205-T206-S206-U206-W205</f>
        <v>32.451087383197638</v>
      </c>
      <c r="W206" s="118">
        <f>MAX(0,(V206-Constantes!$D$14)*(1-EXP(-Constantes!$D$22)))</f>
        <v>8.5372202466983793E-2</v>
      </c>
      <c r="X206" s="116">
        <f>X205+(Entradas!$E$23*U206-Y205)/(800*Entradas!$D$46)</f>
        <v>0</v>
      </c>
      <c r="Y206" s="116">
        <f>8000*Entradas!$D$47*X206/Constantes!$E$34</f>
        <v>0</v>
      </c>
      <c r="Z206" s="116">
        <f>T206*Escenarios!$E$10/Escenarios!$E$9</f>
        <v>1.1934444309856107</v>
      </c>
      <c r="AA206" s="116">
        <f>Y206*Escenarios!$E$10/Escenarios!$E$9</f>
        <v>0</v>
      </c>
      <c r="AB206" s="116">
        <f>Observaciones!$I205</f>
        <v>0</v>
      </c>
      <c r="AC206" s="116">
        <f>MAX(0,Constantes!$E$29/((AH205+Z206+AA206+AB206+Observaciones!$F205)^2)+Entradas!$E$17)</f>
        <v>0</v>
      </c>
      <c r="AD206" s="145">
        <f>IF(ETo!$D205&gt;0,ETo!$I205*((1-Entradas!$E$21)*ETo!$K205+ETo!$L205),0)</f>
        <v>1.1594507682493542</v>
      </c>
      <c r="AE206" s="116">
        <f>MIN(AD206*1,0.8*(AH205+Z206+AA206+AB206+Observaciones!$F205-AC206-Constantes!$E$28))</f>
        <v>1.1594507682493542</v>
      </c>
      <c r="AF206" s="116">
        <f>Observaciones!$J205</f>
        <v>0</v>
      </c>
      <c r="AG206" s="116">
        <f>MAX(0,AH205+Z206+AA206+AB206+Observaciones!$F205-AC206-AE206-AF206-Constantes!$E$26)</f>
        <v>0</v>
      </c>
      <c r="AH206" s="116">
        <f>AH205+Z206+AA206+AB206+Observaciones!$F205-AC206-AE206-AF206-AG206</f>
        <v>48.384376481231982</v>
      </c>
      <c r="AI206" s="116">
        <f>(Escenarios!$E$10*S206+Escenarios!$E$9*AE206)/(Escenarios!$E$11)</f>
        <v>0.80577215525858537</v>
      </c>
      <c r="AJ206" s="116">
        <f>(Escenarios!$E$9*AG206)/(Escenarios!$E$11)</f>
        <v>0</v>
      </c>
      <c r="AK206" s="116">
        <f>(Escenarios!$E$10*U206+Escenarios!$E$9*AC206)/(Escenarios!$E$11)</f>
        <v>0</v>
      </c>
      <c r="AL206" s="118">
        <f t="shared" si="24"/>
        <v>142.19951898783759</v>
      </c>
      <c r="AM206" s="118">
        <f>MAX(0,(AL206-Constantes!$D$13)*(1-EXP(-Constantes!$D$23)))</f>
        <v>0.64550297881528595</v>
      </c>
      <c r="AN206" s="118">
        <f>AJ206+W206*Escenarios!$E$10/Escenarios!$E$11+AM206</f>
        <v>0.72233796103557135</v>
      </c>
      <c r="AO206" s="118">
        <f>0.0526*AJ206*Observaciones!$F205^1.218</f>
        <v>0</v>
      </c>
      <c r="AP206" s="118">
        <f>AO206*Constantes!$E$40</f>
        <v>0</v>
      </c>
      <c r="AQ206" s="118">
        <f t="shared" si="25"/>
        <v>0</v>
      </c>
      <c r="AR206" s="15"/>
      <c r="AS206" s="72">
        <v>200</v>
      </c>
      <c r="AT206" s="145">
        <f>ETo!$I205*((1-Constantes!$F$19)*ETo!$K205+ETo!$L205)</f>
        <v>1.2181435131044167</v>
      </c>
      <c r="AU206" s="118">
        <f>MIN(AT206*Constantes!$F$17,0.8*(AX205+Observaciones!$F205-AV206-AW206-Constantes!$D$14))</f>
        <v>0.75295927575978305</v>
      </c>
      <c r="AV206" s="118">
        <f>IF(Observaciones!$F205&gt;0.05*Constantes!$F$18,((Observaciones!$F205-0.05*Constantes!$F$18)^2)/(Observaciones!$F205+0.95*Constantes!$F$18),0)</f>
        <v>0.14442649552330611</v>
      </c>
      <c r="AW206" s="118">
        <f>MAX(0,AX205+Observaciones!$F205-AV206-Constantes!$D$13)</f>
        <v>0</v>
      </c>
      <c r="AX206" s="118">
        <f>AX205+Observaciones!$F205-AV206-AU206-AW206-AY205</f>
        <v>32.452781080283664</v>
      </c>
      <c r="AY206" s="118">
        <f>MAX(0,(AX206-Constantes!$D$14)*(1-EXP(-Constantes!$D$22)))</f>
        <v>8.5395520095265839E-2</v>
      </c>
      <c r="AZ206" s="116">
        <f>AZ205+(Entradas!$F$23*AW206-BA205)/(800*Entradas!$D$46)</f>
        <v>0</v>
      </c>
      <c r="BA206" s="116">
        <f>8000*Entradas!$D$47*AZ206/Constantes!$F$34</f>
        <v>0</v>
      </c>
      <c r="BB206" s="116">
        <f>AV206*Escenarios!$F$10/Escenarios!$F$9</f>
        <v>0.57770598209322443</v>
      </c>
      <c r="BC206" s="116">
        <f>BA206*Escenarios!$F$10/Escenarios!$F$9</f>
        <v>0</v>
      </c>
      <c r="BD206" s="116">
        <f>Observaciones!$I205</f>
        <v>0</v>
      </c>
      <c r="BE206" s="116">
        <f>MAX(0,Constantes!$F$29/((BJ205+BB206+BC206+BD206+Observaciones!$F205)^2)+Entradas!$F$17)</f>
        <v>0</v>
      </c>
      <c r="BF206" s="145">
        <f>IF(ETo!$D205&gt;0,ETo!$I205*((1-Entradas!$F$21)*ETo!$K205+ETo!$L205),0)</f>
        <v>1.1594507682493542</v>
      </c>
      <c r="BG206" s="116">
        <f>MIN(BF206*1,0.8*(BJ205+BB206+BC206+BD206+Observaciones!$F205-BE206-Constantes!$F$28))</f>
        <v>1.1594507682493542</v>
      </c>
      <c r="BH206" s="116">
        <f>Observaciones!$J205</f>
        <v>0</v>
      </c>
      <c r="BI206" s="116">
        <f>MAX(0,BJ205+BB206+BC206+BD206+Observaciones!$F205-BE206-BG206-BH206-Constantes!$F$26)</f>
        <v>0</v>
      </c>
      <c r="BJ206" s="116">
        <f>BJ205+BB206+BC206+BD206+Observaciones!$F205-BE206-BG206-BH206-BI206</f>
        <v>47.768480493843875</v>
      </c>
      <c r="BK206" s="116">
        <f>(Escenarios!$F$10*AU206+Escenarios!$F$9*BG206)/(Escenarios!$F$11)</f>
        <v>0.83425757425769731</v>
      </c>
      <c r="BL206" s="116">
        <f>(Escenarios!$F$9*BI206)/(Escenarios!$F$11)</f>
        <v>0</v>
      </c>
      <c r="BM206" s="116">
        <f>(Escenarios!$F$10*AW206+Escenarios!$F$9*BE206)/(Escenarios!$F$11)</f>
        <v>0</v>
      </c>
      <c r="BN206" s="118">
        <f t="shared" si="26"/>
        <v>139.05590838528832</v>
      </c>
      <c r="BO206" s="118">
        <f>MAX(0,(BN206-Constantes!$D$13)*(1-EXP(-Constantes!$D$23)))</f>
        <v>0.62378847423399464</v>
      </c>
      <c r="BP206" s="118">
        <f>BL206+AY206*Escenarios!$F$10/Escenarios!$F$11+BO206</f>
        <v>0.69210489031020728</v>
      </c>
      <c r="BQ206" s="118">
        <f>0.0526*BL206*Observaciones!$F205^1.218</f>
        <v>0</v>
      </c>
      <c r="BR206" s="118">
        <f>BQ206*Constantes!$F$40</f>
        <v>0</v>
      </c>
      <c r="BS206" s="118">
        <f t="shared" si="27"/>
        <v>0</v>
      </c>
      <c r="BT206" s="15"/>
      <c r="BU206" s="72">
        <v>200</v>
      </c>
      <c r="BV206" s="73">
        <f>0.0526*Observaciones!$F205^2.218</f>
        <v>4.0651517443171965</v>
      </c>
      <c r="BW206" s="73">
        <f>IF(Observaciones!$F205&gt;0.05*$CA$7,((Observaciones!$F205-0.05*$CA$7)^2)/(Observaciones!$F205+0.95*$CA$7),0)</f>
        <v>0.7203525425829711</v>
      </c>
      <c r="BX206" s="73">
        <f>0.0526*BW206*Observaciones!$F205^1.218</f>
        <v>0.41244259084570312</v>
      </c>
      <c r="BY206" s="27"/>
      <c r="BZ206" s="27"/>
      <c r="CA206" s="101"/>
      <c r="CB206" s="36"/>
    </row>
    <row r="207" spans="2:80" s="2" customFormat="1" ht="14.5" x14ac:dyDescent="0.35">
      <c r="B207" s="35"/>
      <c r="C207" s="72">
        <v>201</v>
      </c>
      <c r="D207" s="145">
        <f>ETo!$I206*((1-Constantes!$D$19)*ETo!$K206+ETo!$L206)</f>
        <v>0</v>
      </c>
      <c r="E207" s="73">
        <f>MIN(D207*Constantes!$D$17,0.8*(H206+Observaciones!$F206-F207-G207-Constantes!$D$14))</f>
        <v>0</v>
      </c>
      <c r="F207" s="73">
        <f>IF(Observaciones!$F206&gt;0.05*Constantes!$D$18,((Observaciones!$F206-0.05*Constantes!$D$18)^2)/(Observaciones!$F206+0.95*Constantes!$D$18),0)</f>
        <v>0</v>
      </c>
      <c r="G207" s="73">
        <f>MAX(0,H206+Observaciones!$F206-F207-Constantes!$D$13)</f>
        <v>0</v>
      </c>
      <c r="H207" s="73">
        <f>H206+Observaciones!$F206-F207-E207-G207-I206</f>
        <v>33.560682356510675</v>
      </c>
      <c r="I207" s="73">
        <f>MAX(0,(H207-Constantes!$D$14)*(1-EXP(-Constantes!$D$22)))</f>
        <v>0.10064832435726757</v>
      </c>
      <c r="J207" s="73">
        <f t="shared" si="21"/>
        <v>129.96697895916714</v>
      </c>
      <c r="K207" s="73">
        <f>MAX(0,(J207-Constantes!$D$13)*(1-EXP(-Constantes!$D$23)))</f>
        <v>0.56100665275060413</v>
      </c>
      <c r="L207" s="73">
        <f t="shared" si="22"/>
        <v>0.66165497710787169</v>
      </c>
      <c r="M207" s="73">
        <f>0.0526*F207*Observaciones!$F206^1.218</f>
        <v>0</v>
      </c>
      <c r="N207" s="73">
        <f>M207*Constantes!$D$40</f>
        <v>0</v>
      </c>
      <c r="O207" s="73">
        <f t="shared" si="23"/>
        <v>0</v>
      </c>
      <c r="P207" s="15"/>
      <c r="Q207" s="117">
        <v>201</v>
      </c>
      <c r="R207" s="145">
        <f>ETo!$I206*((1-Constantes!$E$19)*ETo!$K206+ETo!$L206)</f>
        <v>0</v>
      </c>
      <c r="S207" s="118">
        <f>MIN(R207*Constantes!$E$17,0.8*(V206+Observaciones!$F206-T207-U207-Constantes!$D$14))</f>
        <v>0</v>
      </c>
      <c r="T207" s="118">
        <f>IF(Observaciones!$F206&gt;0.05*Constantes!$E$18,((Observaciones!$F206-0.05*Constantes!$E$18)^2)/(Observaciones!$F206+0.95*Constantes!$E$18),0)</f>
        <v>0</v>
      </c>
      <c r="U207" s="118">
        <f>MAX(0,V206+Observaciones!$F206-T207-Constantes!$D$13)</f>
        <v>0</v>
      </c>
      <c r="V207" s="118">
        <f>V206+Observaciones!$F206-T207-S207-U207-W206</f>
        <v>33.565715180730656</v>
      </c>
      <c r="W207" s="118">
        <f>MAX(0,(V207-Constantes!$D$14)*(1-EXP(-Constantes!$D$22)))</f>
        <v>0.10071761273553703</v>
      </c>
      <c r="X207" s="116">
        <f>X206+(Entradas!$E$23*U207-Y206)/(800*Entradas!$D$46)</f>
        <v>0</v>
      </c>
      <c r="Y207" s="116">
        <f>8000*Entradas!$D$47*X207/Constantes!$E$34</f>
        <v>0</v>
      </c>
      <c r="Z207" s="116">
        <f>T207*Escenarios!$E$10/Escenarios!$E$9</f>
        <v>0</v>
      </c>
      <c r="AA207" s="116">
        <f>Y207*Escenarios!$E$10/Escenarios!$E$9</f>
        <v>0</v>
      </c>
      <c r="AB207" s="116">
        <f>Observaciones!$I206</f>
        <v>0</v>
      </c>
      <c r="AC207" s="116">
        <f>MAX(0,Constantes!$E$29/((AH206+Z207+AA207+AB207+Observaciones!$F206)^2)+Entradas!$E$17)</f>
        <v>0</v>
      </c>
      <c r="AD207" s="145">
        <f>IF(ETo!$D206&gt;0,ETo!$I206*((1-Entradas!$E$21)*ETo!$K206+ETo!$L206),0)</f>
        <v>0</v>
      </c>
      <c r="AE207" s="116">
        <f>MIN(AD207*1,0.8*(AH206+Z207+AA207+AB207+Observaciones!$F206-AC207-Constantes!$E$28))</f>
        <v>0</v>
      </c>
      <c r="AF207" s="116">
        <f>Observaciones!$J206</f>
        <v>0</v>
      </c>
      <c r="AG207" s="116">
        <f>MAX(0,AH206+Z207+AA207+AB207+Observaciones!$F206-AC207-AE207-AF207-Constantes!$E$26)</f>
        <v>0</v>
      </c>
      <c r="AH207" s="116">
        <f>AH206+Z207+AA207+AB207+Observaciones!$F206-AC207-AE207-AF207-AG207</f>
        <v>49.584376481231985</v>
      </c>
      <c r="AI207" s="116">
        <f>(Escenarios!$E$10*S207+Escenarios!$E$9*AE207)/(Escenarios!$E$11)</f>
        <v>0</v>
      </c>
      <c r="AJ207" s="116">
        <f>(Escenarios!$E$9*AG207)/(Escenarios!$E$11)</f>
        <v>0</v>
      </c>
      <c r="AK207" s="116">
        <f>(Escenarios!$E$10*U207+Escenarios!$E$9*AC207)/(Escenarios!$E$11)</f>
        <v>0</v>
      </c>
      <c r="AL207" s="118">
        <f t="shared" si="24"/>
        <v>141.55401600902232</v>
      </c>
      <c r="AM207" s="118">
        <f>MAX(0,(AL207-Constantes!$D$13)*(1-EXP(-Constantes!$D$23)))</f>
        <v>0.64104416404371256</v>
      </c>
      <c r="AN207" s="118">
        <f>AJ207+W207*Escenarios!$E$10/Escenarios!$E$11+AM207</f>
        <v>0.7316900155056959</v>
      </c>
      <c r="AO207" s="118">
        <f>0.0526*AJ207*Observaciones!$F206^1.218</f>
        <v>0</v>
      </c>
      <c r="AP207" s="118">
        <f>AO207*Constantes!$E$40</f>
        <v>0</v>
      </c>
      <c r="AQ207" s="118">
        <f t="shared" si="25"/>
        <v>0</v>
      </c>
      <c r="AR207" s="15"/>
      <c r="AS207" s="72">
        <v>201</v>
      </c>
      <c r="AT207" s="145">
        <f>ETo!$I206*((1-Constantes!$F$19)*ETo!$K206+ETo!$L206)</f>
        <v>0</v>
      </c>
      <c r="AU207" s="118">
        <f>MIN(AT207*Constantes!$F$17,0.8*(AX206+Observaciones!$F206-AV207-AW207-Constantes!$D$14))</f>
        <v>0</v>
      </c>
      <c r="AV207" s="118">
        <f>IF(Observaciones!$F206&gt;0.05*Constantes!$F$18,((Observaciones!$F206-0.05*Constantes!$F$18)^2)/(Observaciones!$F206+0.95*Constantes!$F$18),0)</f>
        <v>0</v>
      </c>
      <c r="AW207" s="118">
        <f>MAX(0,AX206+Observaciones!$F206-AV207-Constantes!$D$13)</f>
        <v>0</v>
      </c>
      <c r="AX207" s="118">
        <f>AX206+Observaciones!$F206-AV207-AU207-AW207-AY206</f>
        <v>33.567385560188399</v>
      </c>
      <c r="AY207" s="118">
        <f>MAX(0,(AX207-Constantes!$D$14)*(1-EXP(-Constantes!$D$22)))</f>
        <v>0.10074060934314</v>
      </c>
      <c r="AZ207" s="116">
        <f>AZ206+(Entradas!$F$23*AW207-BA206)/(800*Entradas!$D$46)</f>
        <v>0</v>
      </c>
      <c r="BA207" s="116">
        <f>8000*Entradas!$D$47*AZ207/Constantes!$F$34</f>
        <v>0</v>
      </c>
      <c r="BB207" s="116">
        <f>AV207*Escenarios!$F$10/Escenarios!$F$9</f>
        <v>0</v>
      </c>
      <c r="BC207" s="116">
        <f>BA207*Escenarios!$F$10/Escenarios!$F$9</f>
        <v>0</v>
      </c>
      <c r="BD207" s="116">
        <f>Observaciones!$I206</f>
        <v>0</v>
      </c>
      <c r="BE207" s="116">
        <f>MAX(0,Constantes!$F$29/((BJ206+BB207+BC207+BD207+Observaciones!$F206)^2)+Entradas!$F$17)</f>
        <v>0</v>
      </c>
      <c r="BF207" s="145">
        <f>IF(ETo!$D206&gt;0,ETo!$I206*((1-Entradas!$F$21)*ETo!$K206+ETo!$L206),0)</f>
        <v>0</v>
      </c>
      <c r="BG207" s="116">
        <f>MIN(BF207*1,0.8*(BJ206+BB207+BC207+BD207+Observaciones!$F206-BE207-Constantes!$F$28))</f>
        <v>0</v>
      </c>
      <c r="BH207" s="116">
        <f>Observaciones!$J206</f>
        <v>0</v>
      </c>
      <c r="BI207" s="116">
        <f>MAX(0,BJ206+BB207+BC207+BD207+Observaciones!$F206-BE207-BG207-BH207-Constantes!$F$26)</f>
        <v>0</v>
      </c>
      <c r="BJ207" s="116">
        <f>BJ206+BB207+BC207+BD207+Observaciones!$F206-BE207-BG207-BH207-BI207</f>
        <v>48.968480493843877</v>
      </c>
      <c r="BK207" s="116">
        <f>(Escenarios!$F$10*AU207+Escenarios!$F$9*BG207)/(Escenarios!$F$11)</f>
        <v>0</v>
      </c>
      <c r="BL207" s="116">
        <f>(Escenarios!$F$9*BI207)/(Escenarios!$F$11)</f>
        <v>0</v>
      </c>
      <c r="BM207" s="116">
        <f>(Escenarios!$F$10*AW207+Escenarios!$F$9*BE207)/(Escenarios!$F$11)</f>
        <v>0</v>
      </c>
      <c r="BN207" s="118">
        <f t="shared" si="26"/>
        <v>138.43211991105431</v>
      </c>
      <c r="BO207" s="118">
        <f>MAX(0,(BN207-Constantes!$D$13)*(1-EXP(-Constantes!$D$23)))</f>
        <v>0.61947965250189885</v>
      </c>
      <c r="BP207" s="118">
        <f>BL207+AY207*Escenarios!$F$10/Escenarios!$F$11+BO207</f>
        <v>0.70007213997641082</v>
      </c>
      <c r="BQ207" s="118">
        <f>0.0526*BL207*Observaciones!$F206^1.218</f>
        <v>0</v>
      </c>
      <c r="BR207" s="118">
        <f>BQ207*Constantes!$F$40</f>
        <v>0</v>
      </c>
      <c r="BS207" s="118">
        <f t="shared" si="27"/>
        <v>0</v>
      </c>
      <c r="BT207" s="15"/>
      <c r="BU207" s="72">
        <v>201</v>
      </c>
      <c r="BV207" s="73">
        <f>0.0526*Observaciones!$F206^2.218</f>
        <v>7.8815157522507923E-2</v>
      </c>
      <c r="BW207" s="73">
        <f>IF(Observaciones!$F206&gt;0.05*$CA$7,((Observaciones!$F206-0.05*$CA$7)^2)/(Observaciones!$F206+0.95*$CA$7),0)</f>
        <v>0</v>
      </c>
      <c r="BX207" s="73">
        <f>0.0526*BW207*Observaciones!$F206^1.218</f>
        <v>0</v>
      </c>
      <c r="BY207" s="27"/>
      <c r="BZ207" s="27"/>
      <c r="CA207" s="101"/>
      <c r="CB207" s="36"/>
    </row>
    <row r="208" spans="2:80" s="2" customFormat="1" ht="14.5" x14ac:dyDescent="0.35">
      <c r="B208" s="35"/>
      <c r="C208" s="72">
        <v>202</v>
      </c>
      <c r="D208" s="145">
        <f>ETo!$I207*((1-Constantes!$D$19)*ETo!$K207+ETo!$L207)</f>
        <v>1.1310944817940185</v>
      </c>
      <c r="E208" s="73">
        <f>MIN(D208*Constantes!$D$17,0.8*(H207+Observaciones!$F207-F208-G208-Constantes!$D$14))</f>
        <v>0.70529692644584063</v>
      </c>
      <c r="F208" s="73">
        <f>IF(Observaciones!$F207&gt;0.05*Constantes!$D$18,((Observaciones!$F207-0.05*Constantes!$D$18)^2)/(Observaciones!$F207+0.95*Constantes!$D$18),0)</f>
        <v>0.5571104784723212</v>
      </c>
      <c r="G208" s="73">
        <f>MAX(0,H207+Observaciones!$F207-F208-Constantes!$D$13)</f>
        <v>0</v>
      </c>
      <c r="H208" s="73">
        <f>H207+Observaciones!$F207-F208-E208-G208-I207</f>
        <v>42.697626627235245</v>
      </c>
      <c r="I208" s="73">
        <f>MAX(0,(H208-Constantes!$D$14)*(1-EXP(-Constantes!$D$22)))</f>
        <v>0.22643933616004133</v>
      </c>
      <c r="J208" s="73">
        <f t="shared" si="21"/>
        <v>129.40597230641654</v>
      </c>
      <c r="K208" s="73">
        <f>MAX(0,(J208-Constantes!$D$13)*(1-EXP(-Constantes!$D$23)))</f>
        <v>0.55713149673687623</v>
      </c>
      <c r="L208" s="73">
        <f t="shared" si="22"/>
        <v>1.3406813113692388</v>
      </c>
      <c r="M208" s="73">
        <f>0.0526*F208*Observaciones!$F207^1.218</f>
        <v>0.51373083953080667</v>
      </c>
      <c r="N208" s="73">
        <f>M208*Constantes!$D$40</f>
        <v>2.3996419157120033E-3</v>
      </c>
      <c r="O208" s="73">
        <f t="shared" si="23"/>
        <v>178.98675064406223</v>
      </c>
      <c r="P208" s="15"/>
      <c r="Q208" s="117">
        <v>202</v>
      </c>
      <c r="R208" s="145">
        <f>ETo!$I207*((1-Constantes!$E$19)*ETo!$K207+ETo!$L207)</f>
        <v>1.1325271317271237</v>
      </c>
      <c r="S208" s="118">
        <f>MIN(R208*Constantes!$E$17,0.8*(V207+Observaciones!$F207-T208-U208-Constantes!$D$14))</f>
        <v>0.71032174068088871</v>
      </c>
      <c r="T208" s="118">
        <f>IF(Observaciones!$F207&gt;0.05*Constantes!$E$18,((Observaciones!$F207-0.05*Constantes!$E$18)^2)/(Observaciones!$F207+0.95*Constantes!$E$18),0)</f>
        <v>0.53111028911669866</v>
      </c>
      <c r="U208" s="118">
        <f>MAX(0,V207+Observaciones!$F207-T208-Constantes!$D$13)</f>
        <v>0</v>
      </c>
      <c r="V208" s="118">
        <f>V207+Observaciones!$F207-T208-S208-U208-W207</f>
        <v>42.723565538197533</v>
      </c>
      <c r="W208" s="118">
        <f>MAX(0,(V208-Constantes!$D$14)*(1-EXP(-Constantes!$D$22)))</f>
        <v>0.22679644481237959</v>
      </c>
      <c r="X208" s="116">
        <f>X207+(Entradas!$E$23*U208-Y207)/(800*Entradas!$D$46)</f>
        <v>0</v>
      </c>
      <c r="Y208" s="116">
        <f>8000*Entradas!$D$47*X208/Constantes!$E$34</f>
        <v>0</v>
      </c>
      <c r="Z208" s="116">
        <f>T208*Escenarios!$E$10/Escenarios!$E$9</f>
        <v>4.7799926020502879</v>
      </c>
      <c r="AA208" s="116">
        <f>Y208*Escenarios!$E$10/Escenarios!$E$9</f>
        <v>0</v>
      </c>
      <c r="AB208" s="116">
        <f>Observaciones!$I207</f>
        <v>0</v>
      </c>
      <c r="AC208" s="116">
        <f>MAX(0,Constantes!$E$29/((AH207+Z208+AA208+AB208+Observaciones!$F207)^2)+Entradas!$E$17)</f>
        <v>0.55982715132422234</v>
      </c>
      <c r="AD208" s="145">
        <f>IF(ETo!$D207&gt;0,ETo!$I207*((1-Entradas!$E$21)*ETo!$K207+ETo!$L207),0)</f>
        <v>1.0752211344028937</v>
      </c>
      <c r="AE208" s="116">
        <f>MIN(AD208*1,0.8*(AH207+Z208+AA208+AB208+Observaciones!$F207-AC208-Constantes!$E$28))</f>
        <v>1.0752211344028937</v>
      </c>
      <c r="AF208" s="116">
        <f>Observaciones!$J207</f>
        <v>0</v>
      </c>
      <c r="AG208" s="116">
        <f>MAX(0,AH207+Z208+AA208+AB208+Observaciones!$F207-AC208-AE208-AF208-Constantes!$E$26)</f>
        <v>0</v>
      </c>
      <c r="AH208" s="116">
        <f>AH207+Z208+AA208+AB208+Observaciones!$F207-AC208-AE208-AF208-AG208</f>
        <v>63.229320797555147</v>
      </c>
      <c r="AI208" s="116">
        <f>(Escenarios!$E$10*S208+Escenarios!$E$9*AE208)/(Escenarios!$E$11)</f>
        <v>0.74681168005308918</v>
      </c>
      <c r="AJ208" s="116">
        <f>(Escenarios!$E$9*AG208)/(Escenarios!$E$11)</f>
        <v>0</v>
      </c>
      <c r="AK208" s="116">
        <f>(Escenarios!$E$10*U208+Escenarios!$E$9*AC208)/(Escenarios!$E$11)</f>
        <v>5.5982715132422235E-2</v>
      </c>
      <c r="AL208" s="118">
        <f t="shared" si="24"/>
        <v>140.96895456011103</v>
      </c>
      <c r="AM208" s="118">
        <f>MAX(0,(AL208-Constantes!$D$13)*(1-EXP(-Constantes!$D$23)))</f>
        <v>0.63700284941574348</v>
      </c>
      <c r="AN208" s="118">
        <f>AJ208+W208*Escenarios!$E$10/Escenarios!$E$11+AM208</f>
        <v>0.84111964974688513</v>
      </c>
      <c r="AO208" s="118">
        <f>0.0526*AJ208*Observaciones!$F207^1.218</f>
        <v>0</v>
      </c>
      <c r="AP208" s="118">
        <f>AO208*Constantes!$E$40</f>
        <v>0</v>
      </c>
      <c r="AQ208" s="118">
        <f t="shared" si="25"/>
        <v>0</v>
      </c>
      <c r="AR208" s="15"/>
      <c r="AS208" s="72">
        <v>202</v>
      </c>
      <c r="AT208" s="145">
        <f>ETo!$I207*((1-Constantes!$F$19)*ETo!$K207+ETo!$L207)</f>
        <v>1.1289455068943595</v>
      </c>
      <c r="AU208" s="118">
        <f>MIN(AT208*Constantes!$F$17,0.8*(AX207+Observaciones!$F207-AV208-AW208-Constantes!$D$14))</f>
        <v>0.69782417432663657</v>
      </c>
      <c r="AV208" s="118">
        <f>IF(Observaciones!$F207&gt;0.05*Constantes!$F$18,((Observaciones!$F207-0.05*Constantes!$F$18)^2)/(Observaciones!$F207+0.95*Constantes!$F$18),0)</f>
        <v>0.56025590827915939</v>
      </c>
      <c r="AW208" s="118">
        <f>MAX(0,AX207+Observaciones!$F207-AV208-Constantes!$D$13)</f>
        <v>0</v>
      </c>
      <c r="AX208" s="118">
        <f>AX207+Observaciones!$F207-AV208-AU208-AW208-AY207</f>
        <v>42.708564868239463</v>
      </c>
      <c r="AY208" s="118">
        <f>MAX(0,(AX208-Constantes!$D$14)*(1-EXP(-Constantes!$D$22)))</f>
        <v>0.22658992615626924</v>
      </c>
      <c r="AZ208" s="116">
        <f>AZ207+(Entradas!$F$23*AW208-BA207)/(800*Entradas!$D$46)</f>
        <v>0</v>
      </c>
      <c r="BA208" s="116">
        <f>8000*Entradas!$D$47*AZ208/Constantes!$F$34</f>
        <v>0</v>
      </c>
      <c r="BB208" s="116">
        <f>AV208*Escenarios!$F$10/Escenarios!$F$9</f>
        <v>2.2410236331166375</v>
      </c>
      <c r="BC208" s="116">
        <f>BA208*Escenarios!$F$10/Escenarios!$F$9</f>
        <v>0</v>
      </c>
      <c r="BD208" s="116">
        <f>Observaciones!$I207</f>
        <v>0</v>
      </c>
      <c r="BE208" s="116">
        <f>MAX(0,Constantes!$F$29/((BJ207+BB208+BC208+BD208+Observaciones!$F207)^2)+Entradas!$F$17)</f>
        <v>0.30394421765172508</v>
      </c>
      <c r="BF208" s="145">
        <f>IF(ETo!$D207&gt;0,ETo!$I207*((1-Entradas!$F$21)*ETo!$K207+ETo!$L207),0)</f>
        <v>1.0752211344028937</v>
      </c>
      <c r="BG208" s="116">
        <f>MIN(BF208*1,0.8*(BJ207+BB208+BC208+BD208+Observaciones!$F207-BE208-Constantes!$F$28))</f>
        <v>1.0752211344028937</v>
      </c>
      <c r="BH208" s="116">
        <f>Observaciones!$J207</f>
        <v>0</v>
      </c>
      <c r="BI208" s="116">
        <f>MAX(0,BJ207+BB208+BC208+BD208+Observaciones!$F207-BE208-BG208-BH208-Constantes!$F$26)</f>
        <v>0</v>
      </c>
      <c r="BJ208" s="116">
        <f>BJ207+BB208+BC208+BD208+Observaciones!$F207-BE208-BG208-BH208-BI208</f>
        <v>60.330338774905897</v>
      </c>
      <c r="BK208" s="116">
        <f>(Escenarios!$F$10*AU208+Escenarios!$F$9*BG208)/(Escenarios!$F$11)</f>
        <v>0.77330356634188802</v>
      </c>
      <c r="BL208" s="116">
        <f>(Escenarios!$F$9*BI208)/(Escenarios!$F$11)</f>
        <v>0</v>
      </c>
      <c r="BM208" s="116">
        <f>(Escenarios!$F$10*AW208+Escenarios!$F$9*BE208)/(Escenarios!$F$11)</f>
        <v>6.0788843530345013E-2</v>
      </c>
      <c r="BN208" s="118">
        <f t="shared" si="26"/>
        <v>137.87342910208275</v>
      </c>
      <c r="BO208" s="118">
        <f>MAX(0,(BN208-Constantes!$D$13)*(1-EXP(-Constantes!$D$23)))</f>
        <v>0.61562049318964163</v>
      </c>
      <c r="BP208" s="118">
        <f>BL208+AY208*Escenarios!$F$10/Escenarios!$F$11+BO208</f>
        <v>0.79689243411465704</v>
      </c>
      <c r="BQ208" s="118">
        <f>0.0526*BL208*Observaciones!$F207^1.218</f>
        <v>0</v>
      </c>
      <c r="BR208" s="118">
        <f>BQ208*Constantes!$F$40</f>
        <v>0</v>
      </c>
      <c r="BS208" s="118">
        <f t="shared" si="27"/>
        <v>0</v>
      </c>
      <c r="BT208" s="15"/>
      <c r="BU208" s="72">
        <v>202</v>
      </c>
      <c r="BV208" s="73">
        <f>0.0526*Observaciones!$F207^2.218</f>
        <v>9.6824131361971233</v>
      </c>
      <c r="BW208" s="73">
        <f>IF(Observaciones!$F207&gt;0.05*$CA$7,((Observaciones!$F207-0.05*$CA$7)^2)/(Observaciones!$F207+0.95*$CA$7),0)</f>
        <v>1.7712663867706289</v>
      </c>
      <c r="BX208" s="73">
        <f>0.0526*BW208*Observaciones!$F207^1.218</f>
        <v>1.6333459934259391</v>
      </c>
      <c r="BY208" s="27"/>
      <c r="BZ208" s="27"/>
      <c r="CA208" s="101"/>
      <c r="CB208" s="36"/>
    </row>
    <row r="209" spans="2:80" s="2" customFormat="1" ht="14.5" x14ac:dyDescent="0.35">
      <c r="B209" s="35"/>
      <c r="C209" s="72">
        <v>203</v>
      </c>
      <c r="D209" s="145">
        <f>ETo!$I208*((1-Constantes!$D$19)*ETo!$K208+ETo!$L208)</f>
        <v>0</v>
      </c>
      <c r="E209" s="73">
        <f>MIN(D209*Constantes!$D$17,0.8*(H208+Observaciones!$F208-F209-G209-Constantes!$D$14))</f>
        <v>0</v>
      </c>
      <c r="F209" s="73">
        <f>IF(Observaciones!$F208&gt;0.05*Constantes!$D$18,((Observaciones!$F208-0.05*Constantes!$D$18)^2)/(Observaciones!$F208+0.95*Constantes!$D$18),0)</f>
        <v>0</v>
      </c>
      <c r="G209" s="73">
        <f>MAX(0,H208+Observaciones!$F208-F209-Constantes!$D$13)</f>
        <v>0</v>
      </c>
      <c r="H209" s="73">
        <f>H208+Observaciones!$F208-F209-E209-G209-I208</f>
        <v>42.571187291075205</v>
      </c>
      <c r="I209" s="73">
        <f>MAX(0,(H209-Constantes!$D$14)*(1-EXP(-Constantes!$D$22)))</f>
        <v>0.22469860845546255</v>
      </c>
      <c r="J209" s="73">
        <f t="shared" si="21"/>
        <v>128.84884080967967</v>
      </c>
      <c r="K209" s="73">
        <f>MAX(0,(J209-Constantes!$D$13)*(1-EXP(-Constantes!$D$23)))</f>
        <v>0.55328310838099526</v>
      </c>
      <c r="L209" s="73">
        <f t="shared" si="22"/>
        <v>0.77798171683645778</v>
      </c>
      <c r="M209" s="73">
        <f>0.0526*F209*Observaciones!$F208^1.218</f>
        <v>0</v>
      </c>
      <c r="N209" s="73">
        <f>M209*Constantes!$D$40</f>
        <v>0</v>
      </c>
      <c r="O209" s="73">
        <f t="shared" si="23"/>
        <v>0</v>
      </c>
      <c r="P209" s="15"/>
      <c r="Q209" s="117">
        <v>203</v>
      </c>
      <c r="R209" s="145">
        <f>ETo!$I208*((1-Constantes!$E$19)*ETo!$K208+ETo!$L208)</f>
        <v>0</v>
      </c>
      <c r="S209" s="118">
        <f>MIN(R209*Constantes!$E$17,0.8*(V208+Observaciones!$F208-T209-U209-Constantes!$D$14))</f>
        <v>0</v>
      </c>
      <c r="T209" s="118">
        <f>IF(Observaciones!$F208&gt;0.05*Constantes!$E$18,((Observaciones!$F208-0.05*Constantes!$E$18)^2)/(Observaciones!$F208+0.95*Constantes!$E$18),0)</f>
        <v>0</v>
      </c>
      <c r="U209" s="118">
        <f>MAX(0,V208+Observaciones!$F208-T209-Constantes!$D$13)</f>
        <v>0</v>
      </c>
      <c r="V209" s="118">
        <f>V208+Observaciones!$F208-T209-S209-U209-W208</f>
        <v>42.596769093385156</v>
      </c>
      <c r="W209" s="118">
        <f>MAX(0,(V209-Constantes!$D$14)*(1-EXP(-Constantes!$D$22)))</f>
        <v>0.22505080068745612</v>
      </c>
      <c r="X209" s="116">
        <f>X208+(Entradas!$E$23*U209-Y208)/(800*Entradas!$D$46)</f>
        <v>0</v>
      </c>
      <c r="Y209" s="116">
        <f>8000*Entradas!$D$47*X209/Constantes!$E$34</f>
        <v>0</v>
      </c>
      <c r="Z209" s="116">
        <f>T209*Escenarios!$E$10/Escenarios!$E$9</f>
        <v>0</v>
      </c>
      <c r="AA209" s="116">
        <f>Y209*Escenarios!$E$10/Escenarios!$E$9</f>
        <v>0</v>
      </c>
      <c r="AB209" s="116">
        <f>Observaciones!$I208</f>
        <v>0</v>
      </c>
      <c r="AC209" s="116">
        <f>MAX(0,Constantes!$E$29/((AH208+Z209+AA209+AB209+Observaciones!$F208)^2)+Entradas!$E$17)</f>
        <v>0.44009807853641814</v>
      </c>
      <c r="AD209" s="145">
        <f>IF(ETo!$D208&gt;0,ETo!$I208*((1-Entradas!$E$21)*ETo!$K208+ETo!$L208),0)</f>
        <v>0</v>
      </c>
      <c r="AE209" s="116">
        <f>MIN(AD209*1,0.8*(AH208+Z209+AA209+AB209+Observaciones!$F208-AC209-Constantes!$E$28))</f>
        <v>0</v>
      </c>
      <c r="AF209" s="116">
        <f>Observaciones!$J208</f>
        <v>0</v>
      </c>
      <c r="AG209" s="116">
        <f>MAX(0,AH208+Z209+AA209+AB209+Observaciones!$F208-AC209-AE209-AF209-Constantes!$E$26)</f>
        <v>0</v>
      </c>
      <c r="AH209" s="116">
        <f>AH208+Z209+AA209+AB209+Observaciones!$F208-AC209-AE209-AF209-AG209</f>
        <v>62.889222719018733</v>
      </c>
      <c r="AI209" s="116">
        <f>(Escenarios!$E$10*S209+Escenarios!$E$9*AE209)/(Escenarios!$E$11)</f>
        <v>0</v>
      </c>
      <c r="AJ209" s="116">
        <f>(Escenarios!$E$9*AG209)/(Escenarios!$E$11)</f>
        <v>0</v>
      </c>
      <c r="AK209" s="116">
        <f>(Escenarios!$E$10*U209+Escenarios!$E$9*AC209)/(Escenarios!$E$11)</f>
        <v>4.4009807853641815E-2</v>
      </c>
      <c r="AL209" s="118">
        <f t="shared" si="24"/>
        <v>140.37596151854893</v>
      </c>
      <c r="AM209" s="118">
        <f>MAX(0,(AL209-Constantes!$D$13)*(1-EXP(-Constantes!$D$23)))</f>
        <v>0.63290674727534735</v>
      </c>
      <c r="AN209" s="118">
        <f>AJ209+W209*Escenarios!$E$10/Escenarios!$E$11+AM209</f>
        <v>0.8354524678940578</v>
      </c>
      <c r="AO209" s="118">
        <f>0.0526*AJ209*Observaciones!$F208^1.218</f>
        <v>0</v>
      </c>
      <c r="AP209" s="118">
        <f>AO209*Constantes!$E$40</f>
        <v>0</v>
      </c>
      <c r="AQ209" s="118">
        <f t="shared" si="25"/>
        <v>0</v>
      </c>
      <c r="AR209" s="15"/>
      <c r="AS209" s="72">
        <v>203</v>
      </c>
      <c r="AT209" s="145">
        <f>ETo!$I208*((1-Constantes!$F$19)*ETo!$K208+ETo!$L208)</f>
        <v>0</v>
      </c>
      <c r="AU209" s="118">
        <f>MIN(AT209*Constantes!$F$17,0.8*(AX208+Observaciones!$F208-AV209-AW209-Constantes!$D$14))</f>
        <v>0</v>
      </c>
      <c r="AV209" s="118">
        <f>IF(Observaciones!$F208&gt;0.05*Constantes!$F$18,((Observaciones!$F208-0.05*Constantes!$F$18)^2)/(Observaciones!$F208+0.95*Constantes!$F$18),0)</f>
        <v>0</v>
      </c>
      <c r="AW209" s="118">
        <f>MAX(0,AX208+Observaciones!$F208-AV209-Constantes!$D$13)</f>
        <v>0</v>
      </c>
      <c r="AX209" s="118">
        <f>AX208+Observaciones!$F208-AV209-AU209-AW209-AY208</f>
        <v>42.581974942083193</v>
      </c>
      <c r="AY209" s="118">
        <f>MAX(0,(AX209-Constantes!$D$14)*(1-EXP(-Constantes!$D$22)))</f>
        <v>0.22484712523471204</v>
      </c>
      <c r="AZ209" s="116">
        <f>AZ208+(Entradas!$F$23*AW209-BA208)/(800*Entradas!$D$46)</f>
        <v>0</v>
      </c>
      <c r="BA209" s="116">
        <f>8000*Entradas!$D$47*AZ209/Constantes!$F$34</f>
        <v>0</v>
      </c>
      <c r="BB209" s="116">
        <f>AV209*Escenarios!$F$10/Escenarios!$F$9</f>
        <v>0</v>
      </c>
      <c r="BC209" s="116">
        <f>BA209*Escenarios!$F$10/Escenarios!$F$9</f>
        <v>0</v>
      </c>
      <c r="BD209" s="116">
        <f>Observaciones!$I208</f>
        <v>0</v>
      </c>
      <c r="BE209" s="116">
        <f>MAX(0,Constantes!$F$29/((BJ208+BB209+BC209+BD209+Observaciones!$F208)^2)+Entradas!$F$17)</f>
        <v>0.1885981321908945</v>
      </c>
      <c r="BF209" s="145">
        <f>IF(ETo!$D208&gt;0,ETo!$I208*((1-Entradas!$F$21)*ETo!$K208+ETo!$L208),0)</f>
        <v>0</v>
      </c>
      <c r="BG209" s="116">
        <f>MIN(BF209*1,0.8*(BJ208+BB209+BC209+BD209+Observaciones!$F208-BE209-Constantes!$F$28))</f>
        <v>0</v>
      </c>
      <c r="BH209" s="116">
        <f>Observaciones!$J208</f>
        <v>0</v>
      </c>
      <c r="BI209" s="116">
        <f>MAX(0,BJ208+BB209+BC209+BD209+Observaciones!$F208-BE209-BG209-BH209-Constantes!$F$26)</f>
        <v>0</v>
      </c>
      <c r="BJ209" s="116">
        <f>BJ208+BB209+BC209+BD209+Observaciones!$F208-BE209-BG209-BH209-BI209</f>
        <v>60.241740642715001</v>
      </c>
      <c r="BK209" s="116">
        <f>(Escenarios!$F$10*AU209+Escenarios!$F$9*BG209)/(Escenarios!$F$11)</f>
        <v>0</v>
      </c>
      <c r="BL209" s="116">
        <f>(Escenarios!$F$9*BI209)/(Escenarios!$F$11)</f>
        <v>0</v>
      </c>
      <c r="BM209" s="116">
        <f>(Escenarios!$F$10*AW209+Escenarios!$F$9*BE209)/(Escenarios!$F$11)</f>
        <v>3.7719626438178902E-2</v>
      </c>
      <c r="BN209" s="118">
        <f t="shared" si="26"/>
        <v>137.29552823533129</v>
      </c>
      <c r="BO209" s="118">
        <f>MAX(0,(BN209-Constantes!$D$13)*(1-EXP(-Constantes!$D$23)))</f>
        <v>0.61162864031561504</v>
      </c>
      <c r="BP209" s="118">
        <f>BL209+AY209*Escenarios!$F$10/Escenarios!$F$11+BO209</f>
        <v>0.79150634050338464</v>
      </c>
      <c r="BQ209" s="118">
        <f>0.0526*BL209*Observaciones!$F208^1.218</f>
        <v>0</v>
      </c>
      <c r="BR209" s="118">
        <f>BQ209*Constantes!$F$40</f>
        <v>0</v>
      </c>
      <c r="BS209" s="118">
        <f t="shared" si="27"/>
        <v>0</v>
      </c>
      <c r="BT209" s="15"/>
      <c r="BU209" s="72">
        <v>203</v>
      </c>
      <c r="BV209" s="73">
        <f>0.0526*Observaciones!$F208^2.218</f>
        <v>3.1840930012055863E-4</v>
      </c>
      <c r="BW209" s="73">
        <f>IF(Observaciones!$F208&gt;0.05*$CA$7,((Observaciones!$F208-0.05*$CA$7)^2)/(Observaciones!$F208+0.95*$CA$7),0)</f>
        <v>0</v>
      </c>
      <c r="BX209" s="73">
        <f>0.0526*BW209*Observaciones!$F208^1.218</f>
        <v>0</v>
      </c>
      <c r="BY209" s="27"/>
      <c r="BZ209" s="27"/>
      <c r="CA209" s="101"/>
      <c r="CB209" s="36"/>
    </row>
    <row r="210" spans="2:80" s="2" customFormat="1" ht="14.5" x14ac:dyDescent="0.35">
      <c r="B210" s="35"/>
      <c r="C210" s="72">
        <v>204</v>
      </c>
      <c r="D210" s="145">
        <f>ETo!$I209*((1-Constantes!$D$19)*ETo!$K209+ETo!$L209)</f>
        <v>0</v>
      </c>
      <c r="E210" s="73">
        <f>MIN(D210*Constantes!$D$17,0.8*(H209+Observaciones!$F209-F210-G210-Constantes!$D$14))</f>
        <v>0</v>
      </c>
      <c r="F210" s="73">
        <f>IF(Observaciones!$F209&gt;0.05*Constantes!$D$18,((Observaciones!$F209-0.05*Constantes!$D$18)^2)/(Observaciones!$F209+0.95*Constantes!$D$18),0)</f>
        <v>0</v>
      </c>
      <c r="G210" s="73">
        <f>MAX(0,H209+Observaciones!$F209-F210-Constantes!$D$13)</f>
        <v>0</v>
      </c>
      <c r="H210" s="73">
        <f>H209+Observaciones!$F209-F210-E210-G210-I209</f>
        <v>42.346488682619743</v>
      </c>
      <c r="I210" s="73">
        <f>MAX(0,(H210-Constantes!$D$14)*(1-EXP(-Constantes!$D$22)))</f>
        <v>0.22160511631292523</v>
      </c>
      <c r="J210" s="73">
        <f t="shared" si="21"/>
        <v>128.29555770129866</v>
      </c>
      <c r="K210" s="73">
        <f>MAX(0,(J210-Constantes!$D$13)*(1-EXP(-Constantes!$D$23)))</f>
        <v>0.54946130278524252</v>
      </c>
      <c r="L210" s="73">
        <f t="shared" si="22"/>
        <v>0.77106641909816775</v>
      </c>
      <c r="M210" s="73">
        <f>0.0526*F210*Observaciones!$F209^1.218</f>
        <v>0</v>
      </c>
      <c r="N210" s="73">
        <f>M210*Constantes!$D$40</f>
        <v>0</v>
      </c>
      <c r="O210" s="73">
        <f t="shared" si="23"/>
        <v>0</v>
      </c>
      <c r="P210" s="15"/>
      <c r="Q210" s="117">
        <v>204</v>
      </c>
      <c r="R210" s="145">
        <f>ETo!$I209*((1-Constantes!$E$19)*ETo!$K209+ETo!$L209)</f>
        <v>0</v>
      </c>
      <c r="S210" s="118">
        <f>MIN(R210*Constantes!$E$17,0.8*(V209+Observaciones!$F209-T210-U210-Constantes!$D$14))</f>
        <v>0</v>
      </c>
      <c r="T210" s="118">
        <f>IF(Observaciones!$F209&gt;0.05*Constantes!$E$18,((Observaciones!$F209-0.05*Constantes!$E$18)^2)/(Observaciones!$F209+0.95*Constantes!$E$18),0)</f>
        <v>0</v>
      </c>
      <c r="U210" s="118">
        <f>MAX(0,V209+Observaciones!$F209-T210-Constantes!$D$13)</f>
        <v>0</v>
      </c>
      <c r="V210" s="118">
        <f>V209+Observaciones!$F209-T210-S210-U210-W209</f>
        <v>42.3717182926977</v>
      </c>
      <c r="W210" s="118">
        <f>MAX(0,(V210-Constantes!$D$14)*(1-EXP(-Constantes!$D$22)))</f>
        <v>0.2219524598103858</v>
      </c>
      <c r="X210" s="116">
        <f>X209+(Entradas!$E$23*U210-Y209)/(800*Entradas!$D$46)</f>
        <v>0</v>
      </c>
      <c r="Y210" s="116">
        <f>8000*Entradas!$D$47*X210/Constantes!$E$34</f>
        <v>0</v>
      </c>
      <c r="Z210" s="116">
        <f>T210*Escenarios!$E$10/Escenarios!$E$9</f>
        <v>0</v>
      </c>
      <c r="AA210" s="116">
        <f>Y210*Escenarios!$E$10/Escenarios!$E$9</f>
        <v>0</v>
      </c>
      <c r="AB210" s="116">
        <f>Observaciones!$I209</f>
        <v>0</v>
      </c>
      <c r="AC210" s="116">
        <f>MAX(0,Constantes!$E$29/((AH209+Z210+AA210+AB210+Observaciones!$F209)^2)+Entradas!$E$17)</f>
        <v>0.4041443852703468</v>
      </c>
      <c r="AD210" s="145">
        <f>IF(ETo!$D209&gt;0,ETo!$I209*((1-Entradas!$E$21)*ETo!$K209+ETo!$L209),0)</f>
        <v>0</v>
      </c>
      <c r="AE210" s="116">
        <f>MIN(AD210*1,0.8*(AH209+Z210+AA210+AB210+Observaciones!$F209-AC210-Constantes!$E$28))</f>
        <v>0</v>
      </c>
      <c r="AF210" s="116">
        <f>Observaciones!$J209</f>
        <v>0</v>
      </c>
      <c r="AG210" s="116">
        <f>MAX(0,AH209+Z210+AA210+AB210+Observaciones!$F209-AC210-AE210-AF210-Constantes!$E$26)</f>
        <v>0</v>
      </c>
      <c r="AH210" s="116">
        <f>AH209+Z210+AA210+AB210+Observaciones!$F209-AC210-AE210-AF210-AG210</f>
        <v>62.485078333748383</v>
      </c>
      <c r="AI210" s="116">
        <f>(Escenarios!$E$10*S210+Escenarios!$E$9*AE210)/(Escenarios!$E$11)</f>
        <v>0</v>
      </c>
      <c r="AJ210" s="116">
        <f>(Escenarios!$E$9*AG210)/(Escenarios!$E$11)</f>
        <v>0</v>
      </c>
      <c r="AK210" s="116">
        <f>(Escenarios!$E$10*U210+Escenarios!$E$9*AC210)/(Escenarios!$E$11)</f>
        <v>4.0414438527034677E-2</v>
      </c>
      <c r="AL210" s="118">
        <f t="shared" si="24"/>
        <v>139.78346920980061</v>
      </c>
      <c r="AM210" s="118">
        <f>MAX(0,(AL210-Constantes!$D$13)*(1-EXP(-Constantes!$D$23)))</f>
        <v>0.62881410394914716</v>
      </c>
      <c r="AN210" s="118">
        <f>AJ210+W210*Escenarios!$E$10/Escenarios!$E$11+AM210</f>
        <v>0.82857131777849435</v>
      </c>
      <c r="AO210" s="118">
        <f>0.0526*AJ210*Observaciones!$F209^1.218</f>
        <v>0</v>
      </c>
      <c r="AP210" s="118">
        <f>AO210*Constantes!$E$40</f>
        <v>0</v>
      </c>
      <c r="AQ210" s="118">
        <f t="shared" si="25"/>
        <v>0</v>
      </c>
      <c r="AR210" s="15"/>
      <c r="AS210" s="72">
        <v>204</v>
      </c>
      <c r="AT210" s="145">
        <f>ETo!$I209*((1-Constantes!$F$19)*ETo!$K209+ETo!$L209)</f>
        <v>0</v>
      </c>
      <c r="AU210" s="118">
        <f>MIN(AT210*Constantes!$F$17,0.8*(AX209+Observaciones!$F209-AV210-AW210-Constantes!$D$14))</f>
        <v>0</v>
      </c>
      <c r="AV210" s="118">
        <f>IF(Observaciones!$F209&gt;0.05*Constantes!$F$18,((Observaciones!$F209-0.05*Constantes!$F$18)^2)/(Observaciones!$F209+0.95*Constantes!$F$18),0)</f>
        <v>0</v>
      </c>
      <c r="AW210" s="118">
        <f>MAX(0,AX209+Observaciones!$F209-AV210-Constantes!$D$13)</f>
        <v>0</v>
      </c>
      <c r="AX210" s="118">
        <f>AX209+Observaciones!$F209-AV210-AU210-AW210-AY209</f>
        <v>42.357127816848482</v>
      </c>
      <c r="AY210" s="118">
        <f>MAX(0,(AX210-Constantes!$D$14)*(1-EXP(-Constantes!$D$22)))</f>
        <v>0.22175158841778711</v>
      </c>
      <c r="AZ210" s="116">
        <f>AZ209+(Entradas!$F$23*AW210-BA209)/(800*Entradas!$D$46)</f>
        <v>0</v>
      </c>
      <c r="BA210" s="116">
        <f>8000*Entradas!$D$47*AZ210/Constantes!$F$34</f>
        <v>0</v>
      </c>
      <c r="BB210" s="116">
        <f>AV210*Escenarios!$F$10/Escenarios!$F$9</f>
        <v>0</v>
      </c>
      <c r="BC210" s="116">
        <f>BA210*Escenarios!$F$10/Escenarios!$F$9</f>
        <v>0</v>
      </c>
      <c r="BD210" s="116">
        <f>Observaciones!$I209</f>
        <v>0</v>
      </c>
      <c r="BE210" s="116">
        <f>MAX(0,Constantes!$F$29/((BJ209+BB210+BC210+BD210+Observaciones!$F209)^2)+Entradas!$F$17)</f>
        <v>0.17096732935053716</v>
      </c>
      <c r="BF210" s="145">
        <f>IF(ETo!$D209&gt;0,ETo!$I209*((1-Entradas!$F$21)*ETo!$K209+ETo!$L209),0)</f>
        <v>0</v>
      </c>
      <c r="BG210" s="116">
        <f>MIN(BF210*1,0.8*(BJ209+BB210+BC210+BD210+Observaciones!$F209-BE210-Constantes!$F$28))</f>
        <v>0</v>
      </c>
      <c r="BH210" s="116">
        <f>Observaciones!$J209</f>
        <v>0</v>
      </c>
      <c r="BI210" s="116">
        <f>MAX(0,BJ209+BB210+BC210+BD210+Observaciones!$F209-BE210-BG210-BH210-Constantes!$F$26)</f>
        <v>0</v>
      </c>
      <c r="BJ210" s="116">
        <f>BJ209+BB210+BC210+BD210+Observaciones!$F209-BE210-BG210-BH210-BI210</f>
        <v>60.070773313364462</v>
      </c>
      <c r="BK210" s="116">
        <f>(Escenarios!$F$10*AU210+Escenarios!$F$9*BG210)/(Escenarios!$F$11)</f>
        <v>0</v>
      </c>
      <c r="BL210" s="116">
        <f>(Escenarios!$F$9*BI210)/(Escenarios!$F$11)</f>
        <v>0</v>
      </c>
      <c r="BM210" s="116">
        <f>(Escenarios!$F$10*AW210+Escenarios!$F$9*BE210)/(Escenarios!$F$11)</f>
        <v>3.419346587010743E-2</v>
      </c>
      <c r="BN210" s="118">
        <f t="shared" si="26"/>
        <v>136.71809306088579</v>
      </c>
      <c r="BO210" s="118">
        <f>MAX(0,(BN210-Constantes!$D$13)*(1-EXP(-Constantes!$D$23)))</f>
        <v>0.60764000421331676</v>
      </c>
      <c r="BP210" s="118">
        <f>BL210+AY210*Escenarios!$F$10/Escenarios!$F$11+BO210</f>
        <v>0.78504127494754639</v>
      </c>
      <c r="BQ210" s="118">
        <f>0.0526*BL210*Observaciones!$F209^1.218</f>
        <v>0</v>
      </c>
      <c r="BR210" s="118">
        <f>BQ210*Constantes!$F$40</f>
        <v>0</v>
      </c>
      <c r="BS210" s="118">
        <f t="shared" si="27"/>
        <v>0</v>
      </c>
      <c r="BT210" s="15"/>
      <c r="BU210" s="72">
        <v>204</v>
      </c>
      <c r="BV210" s="73">
        <f>0.0526*Observaciones!$F209^2.218</f>
        <v>0</v>
      </c>
      <c r="BW210" s="73">
        <f>IF(Observaciones!$F209&gt;0.05*$CA$7,((Observaciones!$F209-0.05*$CA$7)^2)/(Observaciones!$F209+0.95*$CA$7),0)</f>
        <v>0</v>
      </c>
      <c r="BX210" s="73">
        <f>0.0526*BW210*Observaciones!$F209^1.218</f>
        <v>0</v>
      </c>
      <c r="BY210" s="27"/>
      <c r="BZ210" s="27"/>
      <c r="CA210" s="101"/>
      <c r="CB210" s="36"/>
    </row>
    <row r="211" spans="2:80" s="2" customFormat="1" ht="14.5" x14ac:dyDescent="0.35">
      <c r="B211" s="35"/>
      <c r="C211" s="72">
        <v>205</v>
      </c>
      <c r="D211" s="145">
        <f>ETo!$I210*((1-Constantes!$D$19)*ETo!$K210+ETo!$L210)</f>
        <v>1.2465354147638705</v>
      </c>
      <c r="E211" s="73">
        <f>MIN(D211*Constantes!$D$17,0.8*(H210+Observaciones!$F210-F211-G211-Constantes!$D$14))</f>
        <v>0.77728042253764129</v>
      </c>
      <c r="F211" s="73">
        <f>IF(Observaciones!$F210&gt;0.05*Constantes!$D$18,((Observaciones!$F210-0.05*Constantes!$D$18)^2)/(Observaciones!$F210+0.95*Constantes!$D$18),0)</f>
        <v>0</v>
      </c>
      <c r="G211" s="73">
        <f>MAX(0,H210+Observaciones!$F210-F211-Constantes!$D$13)</f>
        <v>0</v>
      </c>
      <c r="H211" s="73">
        <f>H210+Observaciones!$F210-F211-E211-G211-I210</f>
        <v>41.347603143769177</v>
      </c>
      <c r="I211" s="73">
        <f>MAX(0,(H211-Constantes!$D$14)*(1-EXP(-Constantes!$D$22)))</f>
        <v>0.20785316392225939</v>
      </c>
      <c r="J211" s="73">
        <f t="shared" si="21"/>
        <v>127.74609639851342</v>
      </c>
      <c r="K211" s="73">
        <f>MAX(0,(J211-Constantes!$D$13)*(1-EXP(-Constantes!$D$23)))</f>
        <v>0.54566589632908125</v>
      </c>
      <c r="L211" s="73">
        <f t="shared" si="22"/>
        <v>0.75351906025134063</v>
      </c>
      <c r="M211" s="73">
        <f>0.0526*F211*Observaciones!$F210^1.218</f>
        <v>0</v>
      </c>
      <c r="N211" s="73">
        <f>M211*Constantes!$D$40</f>
        <v>0</v>
      </c>
      <c r="O211" s="73">
        <f t="shared" si="23"/>
        <v>0</v>
      </c>
      <c r="P211" s="15"/>
      <c r="Q211" s="117">
        <v>205</v>
      </c>
      <c r="R211" s="145">
        <f>ETo!$I210*((1-Constantes!$E$19)*ETo!$K210+ETo!$L210)</f>
        <v>1.248119649190691</v>
      </c>
      <c r="S211" s="118">
        <f>MIN(R211*Constantes!$E$17,0.8*(V210+Observaciones!$F210-T211-U211-Constantes!$D$14))</f>
        <v>0.78282144149528876</v>
      </c>
      <c r="T211" s="118">
        <f>IF(Observaciones!$F210&gt;0.05*Constantes!$E$18,((Observaciones!$F210-0.05*Constantes!$E$18)^2)/(Observaciones!$F210+0.95*Constantes!$E$18),0)</f>
        <v>0</v>
      </c>
      <c r="U211" s="118">
        <f>MAX(0,V210+Observaciones!$F210-T211-Constantes!$D$13)</f>
        <v>0</v>
      </c>
      <c r="V211" s="118">
        <f>V210+Observaciones!$F210-T211-S211-U211-W210</f>
        <v>41.366944391392025</v>
      </c>
      <c r="W211" s="118">
        <f>MAX(0,(V211-Constantes!$D$14)*(1-EXP(-Constantes!$D$22)))</f>
        <v>0.20811944059375023</v>
      </c>
      <c r="X211" s="116">
        <f>X210+(Entradas!$E$23*U211-Y210)/(800*Entradas!$D$46)</f>
        <v>0</v>
      </c>
      <c r="Y211" s="116">
        <f>8000*Entradas!$D$47*X211/Constantes!$E$34</f>
        <v>0</v>
      </c>
      <c r="Z211" s="116">
        <f>T211*Escenarios!$E$10/Escenarios!$E$9</f>
        <v>0</v>
      </c>
      <c r="AA211" s="116">
        <f>Y211*Escenarios!$E$10/Escenarios!$E$9</f>
        <v>0</v>
      </c>
      <c r="AB211" s="116">
        <f>Observaciones!$I210</f>
        <v>0</v>
      </c>
      <c r="AC211" s="116">
        <f>MAX(0,Constantes!$E$29/((AH210+Z211+AA211+AB211+Observaciones!$F210)^2)+Entradas!$E$17)</f>
        <v>0.37045656045672315</v>
      </c>
      <c r="AD211" s="145">
        <f>IF(ETo!$D210&gt;0,ETo!$I210*((1-Entradas!$E$21)*ETo!$K210+ETo!$L210),0)</f>
        <v>1.1847502721178724</v>
      </c>
      <c r="AE211" s="116">
        <f>MIN(AD211*1,0.8*(AH210+Z211+AA211+AB211+Observaciones!$F210-AC211-Constantes!$E$28))</f>
        <v>1.1847502721178724</v>
      </c>
      <c r="AF211" s="116">
        <f>Observaciones!$J210</f>
        <v>0</v>
      </c>
      <c r="AG211" s="116">
        <f>MAX(0,AH210+Z211+AA211+AB211+Observaciones!$F210-AC211-AE211-AF211-Constantes!$E$26)</f>
        <v>0</v>
      </c>
      <c r="AH211" s="116">
        <f>AH210+Z211+AA211+AB211+Observaciones!$F210-AC211-AE211-AF211-AG211</f>
        <v>60.929871501173785</v>
      </c>
      <c r="AI211" s="116">
        <f>(Escenarios!$E$10*S211+Escenarios!$E$9*AE211)/(Escenarios!$E$11)</f>
        <v>0.82301432455754719</v>
      </c>
      <c r="AJ211" s="116">
        <f>(Escenarios!$E$9*AG211)/(Escenarios!$E$11)</f>
        <v>0</v>
      </c>
      <c r="AK211" s="116">
        <f>(Escenarios!$E$10*U211+Escenarios!$E$9*AC211)/(Escenarios!$E$11)</f>
        <v>3.7045656045672316E-2</v>
      </c>
      <c r="AL211" s="118">
        <f t="shared" si="24"/>
        <v>139.19170076189715</v>
      </c>
      <c r="AM211" s="118">
        <f>MAX(0,(AL211-Constantes!$D$13)*(1-EXP(-Constantes!$D$23)))</f>
        <v>0.6247264606950359</v>
      </c>
      <c r="AN211" s="118">
        <f>AJ211+W211*Escenarios!$E$10/Escenarios!$E$11+AM211</f>
        <v>0.81203395722941107</v>
      </c>
      <c r="AO211" s="118">
        <f>0.0526*AJ211*Observaciones!$F210^1.218</f>
        <v>0</v>
      </c>
      <c r="AP211" s="118">
        <f>AO211*Constantes!$E$40</f>
        <v>0</v>
      </c>
      <c r="AQ211" s="118">
        <f t="shared" si="25"/>
        <v>0</v>
      </c>
      <c r="AR211" s="15"/>
      <c r="AS211" s="72">
        <v>205</v>
      </c>
      <c r="AT211" s="145">
        <f>ETo!$I210*((1-Constantes!$F$19)*ETo!$K210+ETo!$L210)</f>
        <v>1.2441590631236397</v>
      </c>
      <c r="AU211" s="118">
        <f>MIN(AT211*Constantes!$F$17,0.8*(AX210+Observaciones!$F210-AV211-AW211-Constantes!$D$14))</f>
        <v>0.76904001623924034</v>
      </c>
      <c r="AV211" s="118">
        <f>IF(Observaciones!$F210&gt;0.05*Constantes!$F$18,((Observaciones!$F210-0.05*Constantes!$F$18)^2)/(Observaciones!$F210+0.95*Constantes!$F$18),0)</f>
        <v>0</v>
      </c>
      <c r="AW211" s="118">
        <f>MAX(0,AX210+Observaciones!$F210-AV211-Constantes!$D$13)</f>
        <v>0</v>
      </c>
      <c r="AX211" s="118">
        <f>AX210+Observaciones!$F210-AV211-AU211-AW211-AY210</f>
        <v>41.366336212191456</v>
      </c>
      <c r="AY211" s="118">
        <f>MAX(0,(AX211-Constantes!$D$14)*(1-EXP(-Constantes!$D$22)))</f>
        <v>0.208111067610975</v>
      </c>
      <c r="AZ211" s="116">
        <f>AZ210+(Entradas!$F$23*AW211-BA210)/(800*Entradas!$D$46)</f>
        <v>0</v>
      </c>
      <c r="BA211" s="116">
        <f>8000*Entradas!$D$47*AZ211/Constantes!$F$34</f>
        <v>0</v>
      </c>
      <c r="BB211" s="116">
        <f>AV211*Escenarios!$F$10/Escenarios!$F$9</f>
        <v>0</v>
      </c>
      <c r="BC211" s="116">
        <f>BA211*Escenarios!$F$10/Escenarios!$F$9</f>
        <v>0</v>
      </c>
      <c r="BD211" s="116">
        <f>Observaciones!$I210</f>
        <v>0</v>
      </c>
      <c r="BE211" s="116">
        <f>MAX(0,Constantes!$F$29/((BJ210+BB211+BC211+BD211+Observaciones!$F210)^2)+Entradas!$F$17)</f>
        <v>0.1548410029225229</v>
      </c>
      <c r="BF211" s="145">
        <f>IF(ETo!$D210&gt;0,ETo!$I210*((1-Entradas!$F$21)*ETo!$K210+ETo!$L210),0)</f>
        <v>1.1847502721178724</v>
      </c>
      <c r="BG211" s="116">
        <f>MIN(BF211*1,0.8*(BJ210+BB211+BC211+BD211+Observaciones!$F210-BE211-Constantes!$F$28))</f>
        <v>1.1847502721178724</v>
      </c>
      <c r="BH211" s="116">
        <f>Observaciones!$J210</f>
        <v>0</v>
      </c>
      <c r="BI211" s="116">
        <f>MAX(0,BJ210+BB211+BC211+BD211+Observaciones!$F210-BE211-BG211-BH211-Constantes!$F$26)</f>
        <v>0</v>
      </c>
      <c r="BJ211" s="116">
        <f>BJ210+BB211+BC211+BD211+Observaciones!$F210-BE211-BG211-BH211-BI211</f>
        <v>58.731182038324064</v>
      </c>
      <c r="BK211" s="116">
        <f>(Escenarios!$F$10*AU211+Escenarios!$F$9*BG211)/(Escenarios!$F$11)</f>
        <v>0.85218206741496683</v>
      </c>
      <c r="BL211" s="116">
        <f>(Escenarios!$F$9*BI211)/(Escenarios!$F$11)</f>
        <v>0</v>
      </c>
      <c r="BM211" s="116">
        <f>(Escenarios!$F$10*AW211+Escenarios!$F$9*BE211)/(Escenarios!$F$11)</f>
        <v>3.0968200584504578E-2</v>
      </c>
      <c r="BN211" s="118">
        <f t="shared" si="26"/>
        <v>136.14142125725698</v>
      </c>
      <c r="BO211" s="118">
        <f>MAX(0,(BN211-Constantes!$D$13)*(1-EXP(-Constantes!$D$23)))</f>
        <v>0.6036566410984181</v>
      </c>
      <c r="BP211" s="118">
        <f>BL211+AY211*Escenarios!$F$10/Escenarios!$F$11+BO211</f>
        <v>0.7701454951871981</v>
      </c>
      <c r="BQ211" s="118">
        <f>0.0526*BL211*Observaciones!$F210^1.218</f>
        <v>0</v>
      </c>
      <c r="BR211" s="118">
        <f>BQ211*Constantes!$F$40</f>
        <v>0</v>
      </c>
      <c r="BS211" s="118">
        <f t="shared" si="27"/>
        <v>0</v>
      </c>
      <c r="BT211" s="15"/>
      <c r="BU211" s="72">
        <v>205</v>
      </c>
      <c r="BV211" s="73">
        <f>0.0526*Observaciones!$F210^2.218</f>
        <v>0</v>
      </c>
      <c r="BW211" s="73">
        <f>IF(Observaciones!$F210&gt;0.05*$CA$7,((Observaciones!$F210-0.05*$CA$7)^2)/(Observaciones!$F210+0.95*$CA$7),0)</f>
        <v>0</v>
      </c>
      <c r="BX211" s="73">
        <f>0.0526*BW211*Observaciones!$F210^1.218</f>
        <v>0</v>
      </c>
      <c r="BY211" s="27"/>
      <c r="BZ211" s="27"/>
      <c r="CA211" s="101"/>
      <c r="CB211" s="36"/>
    </row>
    <row r="212" spans="2:80" s="2" customFormat="1" ht="14.5" x14ac:dyDescent="0.35">
      <c r="B212" s="35"/>
      <c r="C212" s="72">
        <v>206</v>
      </c>
      <c r="D212" s="145">
        <f>ETo!$I211*((1-Constantes!$D$19)*ETo!$K211+ETo!$L211)</f>
        <v>1.2597949076559929</v>
      </c>
      <c r="E212" s="73">
        <f>MIN(D212*Constantes!$D$17,0.8*(H211+Observaciones!$F211-F212-G212-Constantes!$D$14))</f>
        <v>0.7855484140569805</v>
      </c>
      <c r="F212" s="73">
        <f>IF(Observaciones!$F211&gt;0.05*Constantes!$D$18,((Observaciones!$F211-0.05*Constantes!$D$18)^2)/(Observaciones!$F211+0.95*Constantes!$D$18),0)</f>
        <v>0</v>
      </c>
      <c r="G212" s="73">
        <f>MAX(0,H211+Observaciones!$F211-F212-Constantes!$D$13)</f>
        <v>0</v>
      </c>
      <c r="H212" s="73">
        <f>H211+Observaciones!$F211-F212-E212-G212-I211</f>
        <v>40.354201565789936</v>
      </c>
      <c r="I212" s="73">
        <f>MAX(0,(H212-Constantes!$D$14)*(1-EXP(-Constantes!$D$22)))</f>
        <v>0.19417671084145588</v>
      </c>
      <c r="J212" s="73">
        <f t="shared" si="21"/>
        <v>127.20043050218433</v>
      </c>
      <c r="K212" s="73">
        <f>MAX(0,(J212-Constantes!$D$13)*(1-EXP(-Constantes!$D$23)))</f>
        <v>0.54189670666033418</v>
      </c>
      <c r="L212" s="73">
        <f t="shared" si="22"/>
        <v>0.73607341750179001</v>
      </c>
      <c r="M212" s="73">
        <f>0.0526*F212*Observaciones!$F211^1.218</f>
        <v>0</v>
      </c>
      <c r="N212" s="73">
        <f>M212*Constantes!$D$40</f>
        <v>0</v>
      </c>
      <c r="O212" s="73">
        <f t="shared" si="23"/>
        <v>0</v>
      </c>
      <c r="P212" s="15"/>
      <c r="Q212" s="117">
        <v>206</v>
      </c>
      <c r="R212" s="145">
        <f>ETo!$I211*((1-Constantes!$E$19)*ETo!$K211+ETo!$L211)</f>
        <v>1.2613936886048036</v>
      </c>
      <c r="S212" s="118">
        <f>MIN(R212*Constantes!$E$17,0.8*(V211+Observaciones!$F211-T212-U212-Constantes!$D$14))</f>
        <v>0.79114692749765947</v>
      </c>
      <c r="T212" s="118">
        <f>IF(Observaciones!$F211&gt;0.05*Constantes!$E$18,((Observaciones!$F211-0.05*Constantes!$E$18)^2)/(Observaciones!$F211+0.95*Constantes!$E$18),0)</f>
        <v>0</v>
      </c>
      <c r="U212" s="118">
        <f>MAX(0,V211+Observaciones!$F211-T212-Constantes!$D$13)</f>
        <v>0</v>
      </c>
      <c r="V212" s="118">
        <f>V211+Observaciones!$F211-T212-S212-U212-W211</f>
        <v>40.36767802330062</v>
      </c>
      <c r="W212" s="118">
        <f>MAX(0,(V212-Constantes!$D$14)*(1-EXP(-Constantes!$D$22)))</f>
        <v>0.19436224521438816</v>
      </c>
      <c r="X212" s="116">
        <f>X211+(Entradas!$E$23*U212-Y211)/(800*Entradas!$D$46)</f>
        <v>0</v>
      </c>
      <c r="Y212" s="116">
        <f>8000*Entradas!$D$47*X212/Constantes!$E$34</f>
        <v>0</v>
      </c>
      <c r="Z212" s="116">
        <f>T212*Escenarios!$E$10/Escenarios!$E$9</f>
        <v>0</v>
      </c>
      <c r="AA212" s="116">
        <f>Y212*Escenarios!$E$10/Escenarios!$E$9</f>
        <v>0</v>
      </c>
      <c r="AB212" s="116">
        <f>Observaciones!$I211</f>
        <v>0</v>
      </c>
      <c r="AC212" s="116">
        <f>MAX(0,Constantes!$E$29/((AH211+Z212+AA212+AB212+Observaciones!$F211)^2)+Entradas!$E$17)</f>
        <v>0.23450764357900544</v>
      </c>
      <c r="AD212" s="145">
        <f>IF(ETo!$D211&gt;0,ETo!$I211*((1-Entradas!$E$21)*ETo!$K211+ETo!$L211),0)</f>
        <v>1.1974424506523698</v>
      </c>
      <c r="AE212" s="116">
        <f>MIN(AD212*1,0.8*(AH211+Z212+AA212+AB212+Observaciones!$F211-AC212-Constantes!$E$28))</f>
        <v>1.1974424506523698</v>
      </c>
      <c r="AF212" s="116">
        <f>Observaciones!$J211</f>
        <v>0</v>
      </c>
      <c r="AG212" s="116">
        <f>MAX(0,AH211+Z212+AA212+AB212+Observaciones!$F211-AC212-AE212-AF212-Constantes!$E$26)</f>
        <v>0</v>
      </c>
      <c r="AH212" s="116">
        <f>AH211+Z212+AA212+AB212+Observaciones!$F211-AC212-AE212-AF212-AG212</f>
        <v>59.49792140694241</v>
      </c>
      <c r="AI212" s="116">
        <f>(Escenarios!$E$10*S212+Escenarios!$E$9*AE212)/(Escenarios!$E$11)</f>
        <v>0.83177647981313041</v>
      </c>
      <c r="AJ212" s="116">
        <f>(Escenarios!$E$9*AG212)/(Escenarios!$E$11)</f>
        <v>0</v>
      </c>
      <c r="AK212" s="116">
        <f>(Escenarios!$E$10*U212+Escenarios!$E$9*AC212)/(Escenarios!$E$11)</f>
        <v>2.3450764357900545E-2</v>
      </c>
      <c r="AL212" s="118">
        <f t="shared" si="24"/>
        <v>138.59042506556003</v>
      </c>
      <c r="AM212" s="118">
        <f>MAX(0,(AL212-Constantes!$D$13)*(1-EXP(-Constantes!$D$23)))</f>
        <v>0.62057314607898773</v>
      </c>
      <c r="AN212" s="118">
        <f>AJ212+W212*Escenarios!$E$10/Escenarios!$E$11+AM212</f>
        <v>0.79549916677193711</v>
      </c>
      <c r="AO212" s="118">
        <f>0.0526*AJ212*Observaciones!$F211^1.218</f>
        <v>0</v>
      </c>
      <c r="AP212" s="118">
        <f>AO212*Constantes!$E$40</f>
        <v>0</v>
      </c>
      <c r="AQ212" s="118">
        <f t="shared" si="25"/>
        <v>0</v>
      </c>
      <c r="AR212" s="15"/>
      <c r="AS212" s="72">
        <v>206</v>
      </c>
      <c r="AT212" s="145">
        <f>ETo!$I211*((1-Constantes!$F$19)*ETo!$K211+ETo!$L211)</f>
        <v>1.2573967362327765</v>
      </c>
      <c r="AU212" s="118">
        <f>MIN(AT212*Constantes!$F$17,0.8*(AX211+Observaciones!$F211-AV212-AW212-Constantes!$D$14))</f>
        <v>0.77722249116914299</v>
      </c>
      <c r="AV212" s="118">
        <f>IF(Observaciones!$F211&gt;0.05*Constantes!$F$18,((Observaciones!$F211-0.05*Constantes!$F$18)^2)/(Observaciones!$F211+0.95*Constantes!$F$18),0)</f>
        <v>0</v>
      </c>
      <c r="AW212" s="118">
        <f>MAX(0,AX211+Observaciones!$F211-AV212-Constantes!$D$13)</f>
        <v>0</v>
      </c>
      <c r="AX212" s="118">
        <f>AX211+Observaciones!$F211-AV212-AU212-AW212-AY211</f>
        <v>40.381002653411343</v>
      </c>
      <c r="AY212" s="118">
        <f>MAX(0,(AX212-Constantes!$D$14)*(1-EXP(-Constantes!$D$22)))</f>
        <v>0.19454568933463917</v>
      </c>
      <c r="AZ212" s="116">
        <f>AZ211+(Entradas!$F$23*AW212-BA211)/(800*Entradas!$D$46)</f>
        <v>0</v>
      </c>
      <c r="BA212" s="116">
        <f>8000*Entradas!$D$47*AZ212/Constantes!$F$34</f>
        <v>0</v>
      </c>
      <c r="BB212" s="116">
        <f>AV212*Escenarios!$F$10/Escenarios!$F$9</f>
        <v>0</v>
      </c>
      <c r="BC212" s="116">
        <f>BA212*Escenarios!$F$10/Escenarios!$F$9</f>
        <v>0</v>
      </c>
      <c r="BD212" s="116">
        <f>Observaciones!$I211</f>
        <v>0</v>
      </c>
      <c r="BE212" s="116">
        <f>MAX(0,Constantes!$F$29/((BJ211+BB212+BC212+BD212+Observaciones!$F211)^2)+Entradas!$F$17)</f>
        <v>2.3571162612421315E-2</v>
      </c>
      <c r="BF212" s="145">
        <f>IF(ETo!$D211&gt;0,ETo!$I211*((1-Entradas!$F$21)*ETo!$K211+ETo!$L211),0)</f>
        <v>1.1974424506523698</v>
      </c>
      <c r="BG212" s="116">
        <f>MIN(BF212*1,0.8*(BJ211+BB212+BC212+BD212+Observaciones!$F211-BE212-Constantes!$F$28))</f>
        <v>1.1974424506523698</v>
      </c>
      <c r="BH212" s="116">
        <f>Observaciones!$J211</f>
        <v>0</v>
      </c>
      <c r="BI212" s="116">
        <f>MAX(0,BJ211+BB212+BC212+BD212+Observaciones!$F211-BE212-BG212-BH212-Constantes!$F$26)</f>
        <v>0</v>
      </c>
      <c r="BJ212" s="116">
        <f>BJ211+BB212+BC212+BD212+Observaciones!$F211-BE212-BG212-BH212-BI212</f>
        <v>57.510168425059277</v>
      </c>
      <c r="BK212" s="116">
        <f>(Escenarios!$F$10*AU212+Escenarios!$F$9*BG212)/(Escenarios!$F$11)</f>
        <v>0.86126648306578835</v>
      </c>
      <c r="BL212" s="116">
        <f>(Escenarios!$F$9*BI212)/(Escenarios!$F$11)</f>
        <v>0</v>
      </c>
      <c r="BM212" s="116">
        <f>(Escenarios!$F$10*AW212+Escenarios!$F$9*BE212)/(Escenarios!$F$11)</f>
        <v>4.7142325224842629E-3</v>
      </c>
      <c r="BN212" s="118">
        <f t="shared" si="26"/>
        <v>135.54247884868104</v>
      </c>
      <c r="BO212" s="118">
        <f>MAX(0,(BN212-Constantes!$D$13)*(1-EXP(-Constantes!$D$23)))</f>
        <v>0.59951944367822707</v>
      </c>
      <c r="BP212" s="118">
        <f>BL212+AY212*Escenarios!$F$10/Escenarios!$F$11+BO212</f>
        <v>0.75515599514593834</v>
      </c>
      <c r="BQ212" s="118">
        <f>0.0526*BL212*Observaciones!$F211^1.218</f>
        <v>0</v>
      </c>
      <c r="BR212" s="118">
        <f>BQ212*Constantes!$F$40</f>
        <v>0</v>
      </c>
      <c r="BS212" s="118">
        <f t="shared" si="27"/>
        <v>0</v>
      </c>
      <c r="BT212" s="15"/>
      <c r="BU212" s="72">
        <v>206</v>
      </c>
      <c r="BV212" s="73">
        <f>0.0526*Observaciones!$F211^2.218</f>
        <v>0</v>
      </c>
      <c r="BW212" s="73">
        <f>IF(Observaciones!$F211&gt;0.05*$CA$7,((Observaciones!$F211-0.05*$CA$7)^2)/(Observaciones!$F211+0.95*$CA$7),0)</f>
        <v>0</v>
      </c>
      <c r="BX212" s="73">
        <f>0.0526*BW212*Observaciones!$F211^1.218</f>
        <v>0</v>
      </c>
      <c r="BY212" s="27"/>
      <c r="BZ212" s="27"/>
      <c r="CA212" s="101"/>
      <c r="CB212" s="36"/>
    </row>
    <row r="213" spans="2:80" s="2" customFormat="1" ht="14.5" x14ac:dyDescent="0.35">
      <c r="B213" s="35"/>
      <c r="C213" s="72">
        <v>207</v>
      </c>
      <c r="D213" s="145">
        <f>ETo!$I212*((1-Constantes!$D$19)*ETo!$K212+ETo!$L212)</f>
        <v>1.2419925795153894</v>
      </c>
      <c r="E213" s="73">
        <f>MIN(D213*Constantes!$D$17,0.8*(H212+Observaciones!$F212-F213-G213-Constantes!$D$14))</f>
        <v>0.77444772572081866</v>
      </c>
      <c r="F213" s="73">
        <f>IF(Observaciones!$F212&gt;0.05*Constantes!$D$18,((Observaciones!$F212-0.05*Constantes!$D$18)^2)/(Observaciones!$F212+0.95*Constantes!$D$18),0)</f>
        <v>0</v>
      </c>
      <c r="G213" s="73">
        <f>MAX(0,H212+Observaciones!$F212-F213-Constantes!$D$13)</f>
        <v>0</v>
      </c>
      <c r="H213" s="73">
        <f>H212+Observaciones!$F212-F213-E213-G213-I212</f>
        <v>39.385577129227663</v>
      </c>
      <c r="I213" s="73">
        <f>MAX(0,(H213-Constantes!$D$14)*(1-EXP(-Constantes!$D$22)))</f>
        <v>0.18084137198834963</v>
      </c>
      <c r="J213" s="73">
        <f t="shared" si="21"/>
        <v>126.65853379552399</v>
      </c>
      <c r="K213" s="73">
        <f>MAX(0,(J213-Constantes!$D$13)*(1-EXP(-Constantes!$D$23)))</f>
        <v>0.53815355268642262</v>
      </c>
      <c r="L213" s="73">
        <f t="shared" si="22"/>
        <v>0.71899492467477222</v>
      </c>
      <c r="M213" s="73">
        <f>0.0526*F213*Observaciones!$F212^1.218</f>
        <v>0</v>
      </c>
      <c r="N213" s="73">
        <f>M213*Constantes!$D$40</f>
        <v>0</v>
      </c>
      <c r="O213" s="73">
        <f t="shared" si="23"/>
        <v>0</v>
      </c>
      <c r="P213" s="15"/>
      <c r="Q213" s="117">
        <v>207</v>
      </c>
      <c r="R213" s="145">
        <f>ETo!$I212*((1-Constantes!$E$19)*ETo!$K212+ETo!$L212)</f>
        <v>1.2435634197564269</v>
      </c>
      <c r="S213" s="118">
        <f>MIN(R213*Constantes!$E$17,0.8*(V212+Observaciones!$F212-T213-U213-Constantes!$D$14))</f>
        <v>0.77996377148278107</v>
      </c>
      <c r="T213" s="118">
        <f>IF(Observaciones!$F212&gt;0.05*Constantes!$E$18,((Observaciones!$F212-0.05*Constantes!$E$18)^2)/(Observaciones!$F212+0.95*Constantes!$E$18),0)</f>
        <v>0</v>
      </c>
      <c r="U213" s="118">
        <f>MAX(0,V212+Observaciones!$F212-T213-Constantes!$D$13)</f>
        <v>0</v>
      </c>
      <c r="V213" s="118">
        <f>V212+Observaciones!$F212-T213-S213-U213-W212</f>
        <v>39.39335200660345</v>
      </c>
      <c r="W213" s="118">
        <f>MAX(0,(V213-Constantes!$D$14)*(1-EXP(-Constantes!$D$22)))</f>
        <v>0.18094841102271</v>
      </c>
      <c r="X213" s="116">
        <f>X212+(Entradas!$E$23*U213-Y212)/(800*Entradas!$D$46)</f>
        <v>0</v>
      </c>
      <c r="Y213" s="116">
        <f>8000*Entradas!$D$47*X213/Constantes!$E$34</f>
        <v>0</v>
      </c>
      <c r="Z213" s="116">
        <f>T213*Escenarios!$E$10/Escenarios!$E$9</f>
        <v>0</v>
      </c>
      <c r="AA213" s="116">
        <f>Y213*Escenarios!$E$10/Escenarios!$E$9</f>
        <v>0</v>
      </c>
      <c r="AB213" s="116">
        <f>Observaciones!$I212</f>
        <v>0</v>
      </c>
      <c r="AC213" s="116">
        <f>MAX(0,Constantes!$E$29/((AH212+Z213+AA213+AB213+Observaciones!$F212)^2)+Entradas!$E$17)</f>
        <v>9.979030808516054E-2</v>
      </c>
      <c r="AD213" s="145">
        <f>IF(ETo!$D212&gt;0,ETo!$I212*((1-Entradas!$E$21)*ETo!$K212+ETo!$L212),0)</f>
        <v>1.1807298101149264</v>
      </c>
      <c r="AE213" s="116">
        <f>MIN(AD213*1,0.8*(AH212+Z213+AA213+AB213+Observaciones!$F212-AC213-Constantes!$E$28))</f>
        <v>1.1807298101149264</v>
      </c>
      <c r="AF213" s="116">
        <f>Observaciones!$J212</f>
        <v>0</v>
      </c>
      <c r="AG213" s="116">
        <f>MAX(0,AH212+Z213+AA213+AB213+Observaciones!$F212-AC213-AE213-AF213-Constantes!$E$26)</f>
        <v>0</v>
      </c>
      <c r="AH213" s="116">
        <f>AH212+Z213+AA213+AB213+Observaciones!$F212-AC213-AE213-AF213-AG213</f>
        <v>58.217401288742323</v>
      </c>
      <c r="AI213" s="116">
        <f>(Escenarios!$E$10*S213+Escenarios!$E$9*AE213)/(Escenarios!$E$11)</f>
        <v>0.8200403753459955</v>
      </c>
      <c r="AJ213" s="116">
        <f>(Escenarios!$E$9*AG213)/(Escenarios!$E$11)</f>
        <v>0</v>
      </c>
      <c r="AK213" s="116">
        <f>(Escenarios!$E$10*U213+Escenarios!$E$9*AC213)/(Escenarios!$E$11)</f>
        <v>9.9790308085160543E-3</v>
      </c>
      <c r="AL213" s="118">
        <f t="shared" si="24"/>
        <v>137.97983095028957</v>
      </c>
      <c r="AM213" s="118">
        <f>MAX(0,(AL213-Constantes!$D$13)*(1-EXP(-Constantes!$D$23)))</f>
        <v>0.61635546444163802</v>
      </c>
      <c r="AN213" s="118">
        <f>AJ213+W213*Escenarios!$E$10/Escenarios!$E$11+AM213</f>
        <v>0.779209034362077</v>
      </c>
      <c r="AO213" s="118">
        <f>0.0526*AJ213*Observaciones!$F212^1.218</f>
        <v>0</v>
      </c>
      <c r="AP213" s="118">
        <f>AO213*Constantes!$E$40</f>
        <v>0</v>
      </c>
      <c r="AQ213" s="118">
        <f t="shared" si="25"/>
        <v>0</v>
      </c>
      <c r="AR213" s="15"/>
      <c r="AS213" s="72">
        <v>207</v>
      </c>
      <c r="AT213" s="145">
        <f>ETo!$I212*((1-Constantes!$F$19)*ETo!$K212+ETo!$L212)</f>
        <v>1.2396363191538327</v>
      </c>
      <c r="AU213" s="118">
        <f>MIN(AT213*Constantes!$F$17,0.8*(AX212+Observaciones!$F212-AV213-AW213-Constantes!$D$14))</f>
        <v>0.76624441622387429</v>
      </c>
      <c r="AV213" s="118">
        <f>IF(Observaciones!$F212&gt;0.05*Constantes!$F$18,((Observaciones!$F212-0.05*Constantes!$F$18)^2)/(Observaciones!$F212+0.95*Constantes!$F$18),0)</f>
        <v>0</v>
      </c>
      <c r="AW213" s="118">
        <f>MAX(0,AX212+Observaciones!$F212-AV213-Constantes!$D$13)</f>
        <v>0</v>
      </c>
      <c r="AX213" s="118">
        <f>AX212+Observaciones!$F212-AV213-AU213-AW213-AY212</f>
        <v>39.420212547852827</v>
      </c>
      <c r="AY213" s="118">
        <f>MAX(0,(AX213-Constantes!$D$14)*(1-EXP(-Constantes!$D$22)))</f>
        <v>0.18131820803155849</v>
      </c>
      <c r="AZ213" s="116">
        <f>AZ212+(Entradas!$F$23*AW213-BA212)/(800*Entradas!$D$46)</f>
        <v>0</v>
      </c>
      <c r="BA213" s="116">
        <f>8000*Entradas!$D$47*AZ213/Constantes!$F$34</f>
        <v>0</v>
      </c>
      <c r="BB213" s="116">
        <f>AV213*Escenarios!$F$10/Escenarios!$F$9</f>
        <v>0</v>
      </c>
      <c r="BC213" s="116">
        <f>BA213*Escenarios!$F$10/Escenarios!$F$9</f>
        <v>0</v>
      </c>
      <c r="BD213" s="116">
        <f>Observaciones!$I212</f>
        <v>0</v>
      </c>
      <c r="BE213" s="116">
        <f>MAX(0,Constantes!$F$29/((BJ212+BB213+BC213+BD213+Observaciones!$F212)^2)+Entradas!$F$17)</f>
        <v>0</v>
      </c>
      <c r="BF213" s="145">
        <f>IF(ETo!$D212&gt;0,ETo!$I212*((1-Entradas!$F$21)*ETo!$K212+ETo!$L212),0)</f>
        <v>1.1807298101149264</v>
      </c>
      <c r="BG213" s="116">
        <f>MIN(BF213*1,0.8*(BJ212+BB213+BC213+BD213+Observaciones!$F212-BE213-Constantes!$F$28))</f>
        <v>1.1807298101149264</v>
      </c>
      <c r="BH213" s="116">
        <f>Observaciones!$J212</f>
        <v>0</v>
      </c>
      <c r="BI213" s="116">
        <f>MAX(0,BJ212+BB213+BC213+BD213+Observaciones!$F212-BE213-BG213-BH213-Constantes!$F$26)</f>
        <v>0</v>
      </c>
      <c r="BJ213" s="116">
        <f>BJ212+BB213+BC213+BD213+Observaciones!$F212-BE213-BG213-BH213-BI213</f>
        <v>56.329438614944351</v>
      </c>
      <c r="BK213" s="116">
        <f>(Escenarios!$F$10*AU213+Escenarios!$F$9*BG213)/(Escenarios!$F$11)</f>
        <v>0.8491414950020848</v>
      </c>
      <c r="BL213" s="116">
        <f>(Escenarios!$F$9*BI213)/(Escenarios!$F$11)</f>
        <v>0</v>
      </c>
      <c r="BM213" s="116">
        <f>(Escenarios!$F$10*AW213+Escenarios!$F$9*BE213)/(Escenarios!$F$11)</f>
        <v>0</v>
      </c>
      <c r="BN213" s="118">
        <f t="shared" si="26"/>
        <v>134.94295940500282</v>
      </c>
      <c r="BO213" s="118">
        <f>MAX(0,(BN213-Constantes!$D$13)*(1-EXP(-Constantes!$D$23)))</f>
        <v>0.59537826038543407</v>
      </c>
      <c r="BP213" s="118">
        <f>BL213+AY213*Escenarios!$F$10/Escenarios!$F$11+BO213</f>
        <v>0.7404328268106809</v>
      </c>
      <c r="BQ213" s="118">
        <f>0.0526*BL213*Observaciones!$F212^1.218</f>
        <v>0</v>
      </c>
      <c r="BR213" s="118">
        <f>BQ213*Constantes!$F$40</f>
        <v>0</v>
      </c>
      <c r="BS213" s="118">
        <f t="shared" si="27"/>
        <v>0</v>
      </c>
      <c r="BT213" s="15"/>
      <c r="BU213" s="72">
        <v>207</v>
      </c>
      <c r="BV213" s="73">
        <f>0.0526*Observaciones!$F212^2.218</f>
        <v>0</v>
      </c>
      <c r="BW213" s="73">
        <f>IF(Observaciones!$F212&gt;0.05*$CA$7,((Observaciones!$F212-0.05*$CA$7)^2)/(Observaciones!$F212+0.95*$CA$7),0)</f>
        <v>0</v>
      </c>
      <c r="BX213" s="73">
        <f>0.0526*BW213*Observaciones!$F212^1.218</f>
        <v>0</v>
      </c>
      <c r="BY213" s="27"/>
      <c r="BZ213" s="27"/>
      <c r="CA213" s="101"/>
      <c r="CB213" s="36"/>
    </row>
    <row r="214" spans="2:80" s="2" customFormat="1" ht="14.5" x14ac:dyDescent="0.35">
      <c r="B214" s="35"/>
      <c r="C214" s="72">
        <v>208</v>
      </c>
      <c r="D214" s="145">
        <f>ETo!$I213*((1-Constantes!$D$19)*ETo!$K213+ETo!$L213)</f>
        <v>1.2206774611600981</v>
      </c>
      <c r="E214" s="73">
        <f>MIN(D214*Constantes!$D$17,0.8*(H213+Observaciones!$F213-F214-G214-Constantes!$D$14))</f>
        <v>0.76115662784633176</v>
      </c>
      <c r="F214" s="73">
        <f>IF(Observaciones!$F213&gt;0.05*Constantes!$D$18,((Observaciones!$F213-0.05*Constantes!$D$18)^2)/(Observaciones!$F213+0.95*Constantes!$D$18),0)</f>
        <v>0</v>
      </c>
      <c r="G214" s="73">
        <f>MAX(0,H213+Observaciones!$F213-F214-Constantes!$D$13)</f>
        <v>0</v>
      </c>
      <c r="H214" s="73">
        <f>H213+Observaciones!$F213-F214-E214-G214-I213</f>
        <v>38.44357912939298</v>
      </c>
      <c r="I214" s="73">
        <f>MAX(0,(H214-Constantes!$D$14)*(1-EXP(-Constantes!$D$22)))</f>
        <v>0.16787260715796098</v>
      </c>
      <c r="J214" s="73">
        <f t="shared" si="21"/>
        <v>126.12038024283757</v>
      </c>
      <c r="K214" s="73">
        <f>MAX(0,(J214-Constantes!$D$13)*(1-EXP(-Constantes!$D$23)))</f>
        <v>0.5344362545656659</v>
      </c>
      <c r="L214" s="73">
        <f t="shared" si="22"/>
        <v>0.70230886172362683</v>
      </c>
      <c r="M214" s="73">
        <f>0.0526*F214*Observaciones!$F213^1.218</f>
        <v>0</v>
      </c>
      <c r="N214" s="73">
        <f>M214*Constantes!$D$40</f>
        <v>0</v>
      </c>
      <c r="O214" s="73">
        <f t="shared" si="23"/>
        <v>0</v>
      </c>
      <c r="P214" s="15"/>
      <c r="Q214" s="117">
        <v>208</v>
      </c>
      <c r="R214" s="145">
        <f>ETo!$I213*((1-Constantes!$E$19)*ETo!$K213+ETo!$L213)</f>
        <v>1.2222152118932204</v>
      </c>
      <c r="S214" s="118">
        <f>MIN(R214*Constantes!$E$17,0.8*(V213+Observaciones!$F213-T214-U214-Constantes!$D$14))</f>
        <v>0.76657416186991034</v>
      </c>
      <c r="T214" s="118">
        <f>IF(Observaciones!$F213&gt;0.05*Constantes!$E$18,((Observaciones!$F213-0.05*Constantes!$E$18)^2)/(Observaciones!$F213+0.95*Constantes!$E$18),0)</f>
        <v>0</v>
      </c>
      <c r="U214" s="118">
        <f>MAX(0,V213+Observaciones!$F213-T214-Constantes!$D$13)</f>
        <v>0</v>
      </c>
      <c r="V214" s="118">
        <f>V213+Observaciones!$F213-T214-S214-U214-W213</f>
        <v>38.445829433710827</v>
      </c>
      <c r="W214" s="118">
        <f>MAX(0,(V214-Constantes!$D$14)*(1-EXP(-Constantes!$D$22)))</f>
        <v>0.16790358776248465</v>
      </c>
      <c r="X214" s="116">
        <f>X213+(Entradas!$E$23*U214-Y213)/(800*Entradas!$D$46)</f>
        <v>0</v>
      </c>
      <c r="Y214" s="116">
        <f>8000*Entradas!$D$47*X214/Constantes!$E$34</f>
        <v>0</v>
      </c>
      <c r="Z214" s="116">
        <f>T214*Escenarios!$E$10/Escenarios!$E$9</f>
        <v>0</v>
      </c>
      <c r="AA214" s="116">
        <f>Y214*Escenarios!$E$10/Escenarios!$E$9</f>
        <v>0</v>
      </c>
      <c r="AB214" s="116">
        <f>Observaciones!$I213</f>
        <v>0</v>
      </c>
      <c r="AC214" s="116">
        <f>MAX(0,Constantes!$E$29/((AH213+Z214+AA214+AB214+Observaciones!$F213)^2)+Entradas!$E$17)</f>
        <v>0</v>
      </c>
      <c r="AD214" s="145">
        <f>IF(ETo!$D213&gt;0,ETo!$I213*((1-Entradas!$E$21)*ETo!$K213+ETo!$L213),0)</f>
        <v>1.1607051825683281</v>
      </c>
      <c r="AE214" s="116">
        <f>MIN(AD214*1,0.8*(AH213+Z214+AA214+AB214+Observaciones!$F213-AC214-Constantes!$E$28))</f>
        <v>1.1607051825683281</v>
      </c>
      <c r="AF214" s="116">
        <f>Observaciones!$J213</f>
        <v>0</v>
      </c>
      <c r="AG214" s="116">
        <f>MAX(0,AH213+Z214+AA214+AB214+Observaciones!$F213-AC214-AE214-AF214-Constantes!$E$26)</f>
        <v>0</v>
      </c>
      <c r="AH214" s="116">
        <f>AH213+Z214+AA214+AB214+Observaciones!$F213-AC214-AE214-AF214-AG214</f>
        <v>57.056696106173995</v>
      </c>
      <c r="AI214" s="116">
        <f>(Escenarios!$E$10*S214+Escenarios!$E$9*AE214)/(Escenarios!$E$11)</f>
        <v>0.80598726393975217</v>
      </c>
      <c r="AJ214" s="116">
        <f>(Escenarios!$E$9*AG214)/(Escenarios!$E$11)</f>
        <v>0</v>
      </c>
      <c r="AK214" s="116">
        <f>(Escenarios!$E$10*U214+Escenarios!$E$9*AC214)/(Escenarios!$E$11)</f>
        <v>0</v>
      </c>
      <c r="AL214" s="118">
        <f t="shared" si="24"/>
        <v>137.36347548584794</v>
      </c>
      <c r="AM214" s="118">
        <f>MAX(0,(AL214-Constantes!$D$13)*(1-EXP(-Constantes!$D$23)))</f>
        <v>0.61209798625859968</v>
      </c>
      <c r="AN214" s="118">
        <f>AJ214+W214*Escenarios!$E$10/Escenarios!$E$11+AM214</f>
        <v>0.76321121524483582</v>
      </c>
      <c r="AO214" s="118">
        <f>0.0526*AJ214*Observaciones!$F213^1.218</f>
        <v>0</v>
      </c>
      <c r="AP214" s="118">
        <f>AO214*Constantes!$E$40</f>
        <v>0</v>
      </c>
      <c r="AQ214" s="118">
        <f t="shared" si="25"/>
        <v>0</v>
      </c>
      <c r="AR214" s="15"/>
      <c r="AS214" s="72">
        <v>208</v>
      </c>
      <c r="AT214" s="145">
        <f>ETo!$I213*((1-Constantes!$F$19)*ETo!$K213+ETo!$L213)</f>
        <v>1.2183708350604145</v>
      </c>
      <c r="AU214" s="118">
        <f>MIN(AT214*Constantes!$F$17,0.8*(AX213+Observaciones!$F213-AV214-AW214-Constantes!$D$14))</f>
        <v>0.75309978808325817</v>
      </c>
      <c r="AV214" s="118">
        <f>IF(Observaciones!$F213&gt;0.05*Constantes!$F$18,((Observaciones!$F213-0.05*Constantes!$F$18)^2)/(Observaciones!$F213+0.95*Constantes!$F$18),0)</f>
        <v>0</v>
      </c>
      <c r="AW214" s="118">
        <f>MAX(0,AX213+Observaciones!$F213-AV214-Constantes!$D$13)</f>
        <v>0</v>
      </c>
      <c r="AX214" s="118">
        <f>AX213+Observaciones!$F213-AV214-AU214-AW214-AY213</f>
        <v>38.48579455173801</v>
      </c>
      <c r="AY214" s="118">
        <f>MAX(0,(AX214-Constantes!$D$14)*(1-EXP(-Constantes!$D$22)))</f>
        <v>0.16845379935232266</v>
      </c>
      <c r="AZ214" s="116">
        <f>AZ213+(Entradas!$F$23*AW214-BA213)/(800*Entradas!$D$46)</f>
        <v>0</v>
      </c>
      <c r="BA214" s="116">
        <f>8000*Entradas!$D$47*AZ214/Constantes!$F$34</f>
        <v>0</v>
      </c>
      <c r="BB214" s="116">
        <f>AV214*Escenarios!$F$10/Escenarios!$F$9</f>
        <v>0</v>
      </c>
      <c r="BC214" s="116">
        <f>BA214*Escenarios!$F$10/Escenarios!$F$9</f>
        <v>0</v>
      </c>
      <c r="BD214" s="116">
        <f>Observaciones!$I213</f>
        <v>0</v>
      </c>
      <c r="BE214" s="116">
        <f>MAX(0,Constantes!$F$29/((BJ213+BB214+BC214+BD214+Observaciones!$F213)^2)+Entradas!$F$17)</f>
        <v>0</v>
      </c>
      <c r="BF214" s="145">
        <f>IF(ETo!$D213&gt;0,ETo!$I213*((1-Entradas!$F$21)*ETo!$K213+ETo!$L213),0)</f>
        <v>1.1607051825683281</v>
      </c>
      <c r="BG214" s="116">
        <f>MIN(BF214*1,0.8*(BJ213+BB214+BC214+BD214+Observaciones!$F213-BE214-Constantes!$F$28))</f>
        <v>1.1607051825683281</v>
      </c>
      <c r="BH214" s="116">
        <f>Observaciones!$J213</f>
        <v>0</v>
      </c>
      <c r="BI214" s="116">
        <f>MAX(0,BJ213+BB214+BC214+BD214+Observaciones!$F213-BE214-BG214-BH214-Constantes!$F$26)</f>
        <v>0</v>
      </c>
      <c r="BJ214" s="116">
        <f>BJ213+BB214+BC214+BD214+Observaciones!$F213-BE214-BG214-BH214-BI214</f>
        <v>55.168733432376023</v>
      </c>
      <c r="BK214" s="116">
        <f>(Escenarios!$F$10*AU214+Escenarios!$F$9*BG214)/(Escenarios!$F$11)</f>
        <v>0.83462086698027205</v>
      </c>
      <c r="BL214" s="116">
        <f>(Escenarios!$F$9*BI214)/(Escenarios!$F$11)</f>
        <v>0</v>
      </c>
      <c r="BM214" s="116">
        <f>(Escenarios!$F$10*AW214+Escenarios!$F$9*BE214)/(Escenarios!$F$11)</f>
        <v>0</v>
      </c>
      <c r="BN214" s="118">
        <f t="shared" si="26"/>
        <v>134.34758114461738</v>
      </c>
      <c r="BO214" s="118">
        <f>MAX(0,(BN214-Constantes!$D$13)*(1-EXP(-Constantes!$D$23)))</f>
        <v>0.59126568233513199</v>
      </c>
      <c r="BP214" s="118">
        <f>BL214+AY214*Escenarios!$F$10/Escenarios!$F$11+BO214</f>
        <v>0.72602872181699007</v>
      </c>
      <c r="BQ214" s="118">
        <f>0.0526*BL214*Observaciones!$F213^1.218</f>
        <v>0</v>
      </c>
      <c r="BR214" s="118">
        <f>BQ214*Constantes!$F$40</f>
        <v>0</v>
      </c>
      <c r="BS214" s="118">
        <f t="shared" si="27"/>
        <v>0</v>
      </c>
      <c r="BT214" s="15"/>
      <c r="BU214" s="72">
        <v>208</v>
      </c>
      <c r="BV214" s="73">
        <f>0.0526*Observaciones!$F213^2.218</f>
        <v>0</v>
      </c>
      <c r="BW214" s="73">
        <f>IF(Observaciones!$F213&gt;0.05*$CA$7,((Observaciones!$F213-0.05*$CA$7)^2)/(Observaciones!$F213+0.95*$CA$7),0)</f>
        <v>0</v>
      </c>
      <c r="BX214" s="73">
        <f>0.0526*BW214*Observaciones!$F213^1.218</f>
        <v>0</v>
      </c>
      <c r="BY214" s="27"/>
      <c r="BZ214" s="27"/>
      <c r="CA214" s="101"/>
      <c r="CB214" s="36"/>
    </row>
    <row r="215" spans="2:80" s="2" customFormat="1" ht="14.5" x14ac:dyDescent="0.35">
      <c r="B215" s="35"/>
      <c r="C215" s="72">
        <v>209</v>
      </c>
      <c r="D215" s="145">
        <f>ETo!$I214*((1-Constantes!$D$19)*ETo!$K214+ETo!$L214)</f>
        <v>1.2062499972178686</v>
      </c>
      <c r="E215" s="73">
        <f>MIN(D215*Constantes!$D$17,0.8*(H214+Observaciones!$F214-F215-G215-Constantes!$D$14))</f>
        <v>0.75216034491979578</v>
      </c>
      <c r="F215" s="73">
        <f>IF(Observaciones!$F214&gt;0.05*Constantes!$D$18,((Observaciones!$F214-0.05*Constantes!$D$18)^2)/(Observaciones!$F214+0.95*Constantes!$D$18),0)</f>
        <v>0</v>
      </c>
      <c r="G215" s="73">
        <f>MAX(0,H214+Observaciones!$F214-F215-Constantes!$D$13)</f>
        <v>0</v>
      </c>
      <c r="H215" s="73">
        <f>H214+Observaciones!$F214-F215-E215-G215-I214</f>
        <v>37.523546177315225</v>
      </c>
      <c r="I215" s="73">
        <f>MAX(0,(H215-Constantes!$D$14)*(1-EXP(-Constantes!$D$22)))</f>
        <v>0.15520624163085944</v>
      </c>
      <c r="J215" s="73">
        <f t="shared" si="21"/>
        <v>125.58594398827191</v>
      </c>
      <c r="K215" s="73">
        <f>MAX(0,(J215-Constantes!$D$13)*(1-EXP(-Constantes!$D$23)))</f>
        <v>0.53074463369864011</v>
      </c>
      <c r="L215" s="73">
        <f t="shared" si="22"/>
        <v>0.68595087532949961</v>
      </c>
      <c r="M215" s="73">
        <f>0.0526*F215*Observaciones!$F214^1.218</f>
        <v>0</v>
      </c>
      <c r="N215" s="73">
        <f>M215*Constantes!$D$40</f>
        <v>0</v>
      </c>
      <c r="O215" s="73">
        <f t="shared" si="23"/>
        <v>0</v>
      </c>
      <c r="P215" s="15"/>
      <c r="Q215" s="117">
        <v>209</v>
      </c>
      <c r="R215" s="145">
        <f>ETo!$I214*((1-Constantes!$E$19)*ETo!$K214+ETo!$L214)</f>
        <v>1.2077639521717245</v>
      </c>
      <c r="S215" s="118">
        <f>MIN(R215*Constantes!$E$17,0.8*(V214+Observaciones!$F214-T215-U215-Constantes!$D$14))</f>
        <v>0.75751032253852923</v>
      </c>
      <c r="T215" s="118">
        <f>IF(Observaciones!$F214&gt;0.05*Constantes!$E$18,((Observaciones!$F214-0.05*Constantes!$E$18)^2)/(Observaciones!$F214+0.95*Constantes!$E$18),0)</f>
        <v>0</v>
      </c>
      <c r="U215" s="118">
        <f>MAX(0,V214+Observaciones!$F214-T215-Constantes!$D$13)</f>
        <v>0</v>
      </c>
      <c r="V215" s="118">
        <f>V214+Observaciones!$F214-T215-S215-U215-W214</f>
        <v>37.520415523409817</v>
      </c>
      <c r="W215" s="118">
        <f>MAX(0,(V215-Constantes!$D$14)*(1-EXP(-Constantes!$D$22)))</f>
        <v>0.15516314099341466</v>
      </c>
      <c r="X215" s="116">
        <f>X214+(Entradas!$E$23*U215-Y214)/(800*Entradas!$D$46)</f>
        <v>0</v>
      </c>
      <c r="Y215" s="116">
        <f>8000*Entradas!$D$47*X215/Constantes!$E$34</f>
        <v>0</v>
      </c>
      <c r="Z215" s="116">
        <f>T215*Escenarios!$E$10/Escenarios!$E$9</f>
        <v>0</v>
      </c>
      <c r="AA215" s="116">
        <f>Y215*Escenarios!$E$10/Escenarios!$E$9</f>
        <v>0</v>
      </c>
      <c r="AB215" s="116">
        <f>Observaciones!$I214</f>
        <v>0</v>
      </c>
      <c r="AC215" s="116">
        <f>MAX(0,Constantes!$E$29/((AH214+Z215+AA215+AB215+Observaciones!$F214)^2)+Entradas!$E$17)</f>
        <v>0</v>
      </c>
      <c r="AD215" s="145">
        <f>IF(ETo!$D214&gt;0,ETo!$I214*((1-Entradas!$E$21)*ETo!$K214+ETo!$L214),0)</f>
        <v>1.147205754017478</v>
      </c>
      <c r="AE215" s="116">
        <f>MIN(AD215*1,0.8*(AH214+Z215+AA215+AB215+Observaciones!$F214-AC215-Constantes!$E$28))</f>
        <v>1.147205754017478</v>
      </c>
      <c r="AF215" s="116">
        <f>Observaciones!$J214</f>
        <v>0</v>
      </c>
      <c r="AG215" s="116">
        <f>MAX(0,AH214+Z215+AA215+AB215+Observaciones!$F214-AC215-AE215-AF215-Constantes!$E$26)</f>
        <v>0</v>
      </c>
      <c r="AH215" s="116">
        <f>AH214+Z215+AA215+AB215+Observaciones!$F214-AC215-AE215-AF215-AG215</f>
        <v>55.909490352156517</v>
      </c>
      <c r="AI215" s="116">
        <f>(Escenarios!$E$10*S215+Escenarios!$E$9*AE215)/(Escenarios!$E$11)</f>
        <v>0.79647986568642404</v>
      </c>
      <c r="AJ215" s="116">
        <f>(Escenarios!$E$9*AG215)/(Escenarios!$E$11)</f>
        <v>0</v>
      </c>
      <c r="AK215" s="116">
        <f>(Escenarios!$E$10*U215+Escenarios!$E$9*AC215)/(Escenarios!$E$11)</f>
        <v>0</v>
      </c>
      <c r="AL215" s="118">
        <f t="shared" si="24"/>
        <v>136.75137749958935</v>
      </c>
      <c r="AM215" s="118">
        <f>MAX(0,(AL215-Constantes!$D$13)*(1-EXP(-Constantes!$D$23)))</f>
        <v>0.60786991662553735</v>
      </c>
      <c r="AN215" s="118">
        <f>AJ215+W215*Escenarios!$E$10/Escenarios!$E$11+AM215</f>
        <v>0.7475167435196105</v>
      </c>
      <c r="AO215" s="118">
        <f>0.0526*AJ215*Observaciones!$F214^1.218</f>
        <v>0</v>
      </c>
      <c r="AP215" s="118">
        <f>AO215*Constantes!$E$40</f>
        <v>0</v>
      </c>
      <c r="AQ215" s="118">
        <f t="shared" si="25"/>
        <v>0</v>
      </c>
      <c r="AR215" s="15"/>
      <c r="AS215" s="72">
        <v>209</v>
      </c>
      <c r="AT215" s="145">
        <f>ETo!$I214*((1-Constantes!$F$19)*ETo!$K214+ETo!$L214)</f>
        <v>1.2039790647870841</v>
      </c>
      <c r="AU215" s="118">
        <f>MIN(AT215*Constantes!$F$17,0.8*(AX214+Observaciones!$F214-AV215-AW215-Constantes!$D$14))</f>
        <v>0.74420394222820641</v>
      </c>
      <c r="AV215" s="118">
        <f>IF(Observaciones!$F214&gt;0.05*Constantes!$F$18,((Observaciones!$F214-0.05*Constantes!$F$18)^2)/(Observaciones!$F214+0.95*Constantes!$F$18),0)</f>
        <v>0</v>
      </c>
      <c r="AW215" s="118">
        <f>MAX(0,AX214+Observaciones!$F214-AV215-Constantes!$D$13)</f>
        <v>0</v>
      </c>
      <c r="AX215" s="118">
        <f>AX214+Observaciones!$F214-AV215-AU215-AW215-AY214</f>
        <v>37.573136810157486</v>
      </c>
      <c r="AY215" s="118">
        <f>MAX(0,(AX215-Constantes!$D$14)*(1-EXP(-Constantes!$D$22)))</f>
        <v>0.15588897052756018</v>
      </c>
      <c r="AZ215" s="116">
        <f>AZ214+(Entradas!$F$23*AW215-BA214)/(800*Entradas!$D$46)</f>
        <v>0</v>
      </c>
      <c r="BA215" s="116">
        <f>8000*Entradas!$D$47*AZ215/Constantes!$F$34</f>
        <v>0</v>
      </c>
      <c r="BB215" s="116">
        <f>AV215*Escenarios!$F$10/Escenarios!$F$9</f>
        <v>0</v>
      </c>
      <c r="BC215" s="116">
        <f>BA215*Escenarios!$F$10/Escenarios!$F$9</f>
        <v>0</v>
      </c>
      <c r="BD215" s="116">
        <f>Observaciones!$I214</f>
        <v>0</v>
      </c>
      <c r="BE215" s="116">
        <f>MAX(0,Constantes!$F$29/((BJ214+BB215+BC215+BD215+Observaciones!$F214)^2)+Entradas!$F$17)</f>
        <v>0</v>
      </c>
      <c r="BF215" s="145">
        <f>IF(ETo!$D214&gt;0,ETo!$I214*((1-Entradas!$F$21)*ETo!$K214+ETo!$L214),0)</f>
        <v>1.147205754017478</v>
      </c>
      <c r="BG215" s="116">
        <f>MIN(BF215*1,0.8*(BJ214+BB215+BC215+BD215+Observaciones!$F214-BE215-Constantes!$F$28))</f>
        <v>1.147205754017478</v>
      </c>
      <c r="BH215" s="116">
        <f>Observaciones!$J214</f>
        <v>0</v>
      </c>
      <c r="BI215" s="116">
        <f>MAX(0,BJ214+BB215+BC215+BD215+Observaciones!$F214-BE215-BG215-BH215-Constantes!$F$26)</f>
        <v>0</v>
      </c>
      <c r="BJ215" s="116">
        <f>BJ214+BB215+BC215+BD215+Observaciones!$F214-BE215-BG215-BH215-BI215</f>
        <v>54.021527678358545</v>
      </c>
      <c r="BK215" s="116">
        <f>(Escenarios!$F$10*AU215+Escenarios!$F$9*BG215)/(Escenarios!$F$11)</f>
        <v>0.82480430458606069</v>
      </c>
      <c r="BL215" s="116">
        <f>(Escenarios!$F$9*BI215)/(Escenarios!$F$11)</f>
        <v>0</v>
      </c>
      <c r="BM215" s="116">
        <f>(Escenarios!$F$10*AW215+Escenarios!$F$9*BE215)/(Escenarios!$F$11)</f>
        <v>0</v>
      </c>
      <c r="BN215" s="118">
        <f t="shared" si="26"/>
        <v>133.75631546228226</v>
      </c>
      <c r="BO215" s="118">
        <f>MAX(0,(BN215-Constantes!$D$13)*(1-EXP(-Constantes!$D$23)))</f>
        <v>0.58718151193647816</v>
      </c>
      <c r="BP215" s="118">
        <f>BL215+AY215*Escenarios!$F$10/Escenarios!$F$11+BO215</f>
        <v>0.71189268835852626</v>
      </c>
      <c r="BQ215" s="118">
        <f>0.0526*BL215*Observaciones!$F214^1.218</f>
        <v>0</v>
      </c>
      <c r="BR215" s="118">
        <f>BQ215*Constantes!$F$40</f>
        <v>0</v>
      </c>
      <c r="BS215" s="118">
        <f t="shared" si="27"/>
        <v>0</v>
      </c>
      <c r="BT215" s="15"/>
      <c r="BU215" s="72">
        <v>209</v>
      </c>
      <c r="BV215" s="73">
        <f>0.0526*Observaciones!$F214^2.218</f>
        <v>0</v>
      </c>
      <c r="BW215" s="73">
        <f>IF(Observaciones!$F214&gt;0.05*$CA$7,((Observaciones!$F214-0.05*$CA$7)^2)/(Observaciones!$F214+0.95*$CA$7),0)</f>
        <v>0</v>
      </c>
      <c r="BX215" s="73">
        <f>0.0526*BW215*Observaciones!$F214^1.218</f>
        <v>0</v>
      </c>
      <c r="BY215" s="27"/>
      <c r="BZ215" s="27"/>
      <c r="CA215" s="101"/>
      <c r="CB215" s="36"/>
    </row>
    <row r="216" spans="2:80" s="2" customFormat="1" ht="14.5" x14ac:dyDescent="0.35">
      <c r="B216" s="35"/>
      <c r="C216" s="72">
        <v>210</v>
      </c>
      <c r="D216" s="145">
        <f>ETo!$I215*((1-Constantes!$D$19)*ETo!$K215+ETo!$L215)</f>
        <v>1.2302719611269495</v>
      </c>
      <c r="E216" s="73">
        <f>MIN(D216*Constantes!$D$17,0.8*(H215+Observaciones!$F215-F216-G216-Constantes!$D$14))</f>
        <v>0.76713930342854486</v>
      </c>
      <c r="F216" s="73">
        <f>IF(Observaciones!$F215&gt;0.05*Constantes!$D$18,((Observaciones!$F215-0.05*Constantes!$D$18)^2)/(Observaciones!$F215+0.95*Constantes!$D$18),0)</f>
        <v>0</v>
      </c>
      <c r="G216" s="73">
        <f>MAX(0,H215+Observaciones!$F215-F216-Constantes!$D$13)</f>
        <v>0</v>
      </c>
      <c r="H216" s="73">
        <f>H215+Observaciones!$F215-F216-E216-G216-I215</f>
        <v>36.601200632255825</v>
      </c>
      <c r="I216" s="73">
        <f>MAX(0,(H216-Constantes!$D$14)*(1-EXP(-Constantes!$D$22)))</f>
        <v>0.14250803795279302</v>
      </c>
      <c r="J216" s="73">
        <f t="shared" si="21"/>
        <v>125.05519935457326</v>
      </c>
      <c r="K216" s="73">
        <f>MAX(0,(J216-Constantes!$D$13)*(1-EXP(-Constantes!$D$23)))</f>
        <v>0.52707851271959805</v>
      </c>
      <c r="L216" s="73">
        <f t="shared" si="22"/>
        <v>0.66958655067239103</v>
      </c>
      <c r="M216" s="73">
        <f>0.0526*F216*Observaciones!$F215^1.218</f>
        <v>0</v>
      </c>
      <c r="N216" s="73">
        <f>M216*Constantes!$D$40</f>
        <v>0</v>
      </c>
      <c r="O216" s="73">
        <f t="shared" si="23"/>
        <v>0</v>
      </c>
      <c r="P216" s="15"/>
      <c r="Q216" s="117">
        <v>210</v>
      </c>
      <c r="R216" s="145">
        <f>ETo!$I215*((1-Constantes!$E$19)*ETo!$K215+ETo!$L215)</f>
        <v>1.2318154438219768</v>
      </c>
      <c r="S216" s="118">
        <f>MIN(R216*Constantes!$E$17,0.8*(V215+Observaciones!$F215-T216-U216-Constantes!$D$14))</f>
        <v>0.77259543346997794</v>
      </c>
      <c r="T216" s="118">
        <f>IF(Observaciones!$F215&gt;0.05*Constantes!$E$18,((Observaciones!$F215-0.05*Constantes!$E$18)^2)/(Observaciones!$F215+0.95*Constantes!$E$18),0)</f>
        <v>0</v>
      </c>
      <c r="U216" s="118">
        <f>MAX(0,V215+Observaciones!$F215-T216-Constantes!$D$13)</f>
        <v>0</v>
      </c>
      <c r="V216" s="118">
        <f>V215+Observaciones!$F215-T216-S216-U216-W215</f>
        <v>36.59265694894642</v>
      </c>
      <c r="W216" s="118">
        <f>MAX(0,(V216-Constantes!$D$14)*(1-EXP(-Constantes!$D$22)))</f>
        <v>0.14239041453995727</v>
      </c>
      <c r="X216" s="116">
        <f>X215+(Entradas!$E$23*U216-Y215)/(800*Entradas!$D$46)</f>
        <v>0</v>
      </c>
      <c r="Y216" s="116">
        <f>8000*Entradas!$D$47*X216/Constantes!$E$34</f>
        <v>0</v>
      </c>
      <c r="Z216" s="116">
        <f>T216*Escenarios!$E$10/Escenarios!$E$9</f>
        <v>0</v>
      </c>
      <c r="AA216" s="116">
        <f>Y216*Escenarios!$E$10/Escenarios!$E$9</f>
        <v>0</v>
      </c>
      <c r="AB216" s="116">
        <f>Observaciones!$I215</f>
        <v>0</v>
      </c>
      <c r="AC216" s="116">
        <f>MAX(0,Constantes!$E$29/((AH215+Z216+AA216+AB216+Observaciones!$F215)^2)+Entradas!$E$17)</f>
        <v>0</v>
      </c>
      <c r="AD216" s="145">
        <f>IF(ETo!$D215&gt;0,ETo!$I215*((1-Entradas!$E$21)*ETo!$K215+ETo!$L215),0)</f>
        <v>1.1700761360208782</v>
      </c>
      <c r="AE216" s="116">
        <f>MIN(AD216*1,0.8*(AH215+Z216+AA216+AB216+Observaciones!$F215-AC216-Constantes!$E$28))</f>
        <v>1.1700761360208782</v>
      </c>
      <c r="AF216" s="116">
        <f>Observaciones!$J215</f>
        <v>0</v>
      </c>
      <c r="AG216" s="116">
        <f>MAX(0,AH215+Z216+AA216+AB216+Observaciones!$F215-AC216-AE216-AF216-Constantes!$E$26)</f>
        <v>0</v>
      </c>
      <c r="AH216" s="116">
        <f>AH215+Z216+AA216+AB216+Observaciones!$F215-AC216-AE216-AF216-AG216</f>
        <v>54.739414216135636</v>
      </c>
      <c r="AI216" s="116">
        <f>(Escenarios!$E$10*S216+Escenarios!$E$9*AE216)/(Escenarios!$E$11)</f>
        <v>0.81234350372506792</v>
      </c>
      <c r="AJ216" s="116">
        <f>(Escenarios!$E$9*AG216)/(Escenarios!$E$11)</f>
        <v>0</v>
      </c>
      <c r="AK216" s="116">
        <f>(Escenarios!$E$10*U216+Escenarios!$E$9*AC216)/(Escenarios!$E$11)</f>
        <v>0</v>
      </c>
      <c r="AL216" s="118">
        <f t="shared" si="24"/>
        <v>136.14350758296382</v>
      </c>
      <c r="AM216" s="118">
        <f>MAX(0,(AL216-Constantes!$D$13)*(1-EXP(-Constantes!$D$23)))</f>
        <v>0.60367105240275787</v>
      </c>
      <c r="AN216" s="118">
        <f>AJ216+W216*Escenarios!$E$10/Escenarios!$E$11+AM216</f>
        <v>0.73182242548871934</v>
      </c>
      <c r="AO216" s="118">
        <f>0.0526*AJ216*Observaciones!$F215^1.218</f>
        <v>0</v>
      </c>
      <c r="AP216" s="118">
        <f>AO216*Constantes!$E$40</f>
        <v>0</v>
      </c>
      <c r="AQ216" s="118">
        <f t="shared" si="25"/>
        <v>0</v>
      </c>
      <c r="AR216" s="15"/>
      <c r="AS216" s="72">
        <v>210</v>
      </c>
      <c r="AT216" s="145">
        <f>ETo!$I215*((1-Constantes!$F$19)*ETo!$K215+ETo!$L215)</f>
        <v>1.227956737084408</v>
      </c>
      <c r="AU216" s="118">
        <f>MIN(AT216*Constantes!$F$17,0.8*(AX215+Observaciones!$F215-AV216-AW216-Constantes!$D$14))</f>
        <v>0.75902502904858249</v>
      </c>
      <c r="AV216" s="118">
        <f>IF(Observaciones!$F215&gt;0.05*Constantes!$F$18,((Observaciones!$F215-0.05*Constantes!$F$18)^2)/(Observaciones!$F215+0.95*Constantes!$F$18),0)</f>
        <v>0</v>
      </c>
      <c r="AW216" s="118">
        <f>MAX(0,AX215+Observaciones!$F215-AV216-Constantes!$D$13)</f>
        <v>0</v>
      </c>
      <c r="AX216" s="118">
        <f>AX215+Observaciones!$F215-AV216-AU216-AW216-AY215</f>
        <v>36.658222810581343</v>
      </c>
      <c r="AY216" s="118">
        <f>MAX(0,(AX216-Constantes!$D$14)*(1-EXP(-Constantes!$D$22)))</f>
        <v>0.14329307913223277</v>
      </c>
      <c r="AZ216" s="116">
        <f>AZ215+(Entradas!$F$23*AW216-BA215)/(800*Entradas!$D$46)</f>
        <v>0</v>
      </c>
      <c r="BA216" s="116">
        <f>8000*Entradas!$D$47*AZ216/Constantes!$F$34</f>
        <v>0</v>
      </c>
      <c r="BB216" s="116">
        <f>AV216*Escenarios!$F$10/Escenarios!$F$9</f>
        <v>0</v>
      </c>
      <c r="BC216" s="116">
        <f>BA216*Escenarios!$F$10/Escenarios!$F$9</f>
        <v>0</v>
      </c>
      <c r="BD216" s="116">
        <f>Observaciones!$I215</f>
        <v>0</v>
      </c>
      <c r="BE216" s="116">
        <f>MAX(0,Constantes!$F$29/((BJ215+BB216+BC216+BD216+Observaciones!$F215)^2)+Entradas!$F$17)</f>
        <v>0</v>
      </c>
      <c r="BF216" s="145">
        <f>IF(ETo!$D215&gt;0,ETo!$I215*((1-Entradas!$F$21)*ETo!$K215+ETo!$L215),0)</f>
        <v>1.1700761360208782</v>
      </c>
      <c r="BG216" s="116">
        <f>MIN(BF216*1,0.8*(BJ215+BB216+BC216+BD216+Observaciones!$F215-BE216-Constantes!$F$28))</f>
        <v>1.1700761360208782</v>
      </c>
      <c r="BH216" s="116">
        <f>Observaciones!$J215</f>
        <v>0</v>
      </c>
      <c r="BI216" s="116">
        <f>MAX(0,BJ215+BB216+BC216+BD216+Observaciones!$F215-BE216-BG216-BH216-Constantes!$F$26)</f>
        <v>0</v>
      </c>
      <c r="BJ216" s="116">
        <f>BJ215+BB216+BC216+BD216+Observaciones!$F215-BE216-BG216-BH216-BI216</f>
        <v>52.851451542337664</v>
      </c>
      <c r="BK216" s="116">
        <f>(Escenarios!$F$10*AU216+Escenarios!$F$9*BG216)/(Escenarios!$F$11)</f>
        <v>0.84123525044304159</v>
      </c>
      <c r="BL216" s="116">
        <f>(Escenarios!$F$9*BI216)/(Escenarios!$F$11)</f>
        <v>0</v>
      </c>
      <c r="BM216" s="116">
        <f>(Escenarios!$F$10*AW216+Escenarios!$F$9*BE216)/(Escenarios!$F$11)</f>
        <v>0</v>
      </c>
      <c r="BN216" s="118">
        <f t="shared" si="26"/>
        <v>133.16913395034578</v>
      </c>
      <c r="BO216" s="118">
        <f>MAX(0,(BN216-Constantes!$D$13)*(1-EXP(-Constantes!$D$23)))</f>
        <v>0.58312555296348878</v>
      </c>
      <c r="BP216" s="118">
        <f>BL216+AY216*Escenarios!$F$10/Escenarios!$F$11+BO216</f>
        <v>0.69776001626927497</v>
      </c>
      <c r="BQ216" s="118">
        <f>0.0526*BL216*Observaciones!$F215^1.218</f>
        <v>0</v>
      </c>
      <c r="BR216" s="118">
        <f>BQ216*Constantes!$F$40</f>
        <v>0</v>
      </c>
      <c r="BS216" s="118">
        <f t="shared" si="27"/>
        <v>0</v>
      </c>
      <c r="BT216" s="15"/>
      <c r="BU216" s="72">
        <v>210</v>
      </c>
      <c r="BV216" s="73">
        <f>0.0526*Observaciones!$F215^2.218</f>
        <v>0</v>
      </c>
      <c r="BW216" s="73">
        <f>IF(Observaciones!$F215&gt;0.05*$CA$7,((Observaciones!$F215-0.05*$CA$7)^2)/(Observaciones!$F215+0.95*$CA$7),0)</f>
        <v>0</v>
      </c>
      <c r="BX216" s="73">
        <f>0.0526*BW216*Observaciones!$F215^1.218</f>
        <v>0</v>
      </c>
      <c r="BY216" s="27"/>
      <c r="BZ216" s="27"/>
      <c r="CA216" s="101"/>
      <c r="CB216" s="36"/>
    </row>
    <row r="217" spans="2:80" s="2" customFormat="1" ht="14.5" x14ac:dyDescent="0.35">
      <c r="B217" s="35"/>
      <c r="C217" s="72">
        <v>211</v>
      </c>
      <c r="D217" s="145">
        <f>ETo!$I216*((1-Constantes!$D$19)*ETo!$K216+ETo!$L216)</f>
        <v>1.2087888356798986</v>
      </c>
      <c r="E217" s="73">
        <f>MIN(D217*Constantes!$D$17,0.8*(H216+Observaciones!$F216-F217-G217-Constantes!$D$14))</f>
        <v>0.7537434442919827</v>
      </c>
      <c r="F217" s="73">
        <f>IF(Observaciones!$F216&gt;0.05*Constantes!$D$18,((Observaciones!$F216-0.05*Constantes!$D$18)^2)/(Observaciones!$F216+0.95*Constantes!$D$18),0)</f>
        <v>0</v>
      </c>
      <c r="G217" s="73">
        <f>MAX(0,H216+Observaciones!$F216-F217-Constantes!$D$13)</f>
        <v>0</v>
      </c>
      <c r="H217" s="73">
        <f>H216+Observaciones!$F216-F217-E217-G217-I216</f>
        <v>35.704949150011046</v>
      </c>
      <c r="I217" s="73">
        <f>MAX(0,(H217-Constantes!$D$14)*(1-EXP(-Constantes!$D$22)))</f>
        <v>0.1301690789484643</v>
      </c>
      <c r="J217" s="73">
        <f t="shared" si="21"/>
        <v>124.52812084185366</v>
      </c>
      <c r="K217" s="73">
        <f>MAX(0,(J217-Constantes!$D$13)*(1-EXP(-Constantes!$D$23)))</f>
        <v>0.52343771548794715</v>
      </c>
      <c r="L217" s="73">
        <f t="shared" si="22"/>
        <v>0.65360679443641145</v>
      </c>
      <c r="M217" s="73">
        <f>0.0526*F217*Observaciones!$F216^1.218</f>
        <v>0</v>
      </c>
      <c r="N217" s="73">
        <f>M217*Constantes!$D$40</f>
        <v>0</v>
      </c>
      <c r="O217" s="73">
        <f t="shared" si="23"/>
        <v>0</v>
      </c>
      <c r="P217" s="15"/>
      <c r="Q217" s="117">
        <v>211</v>
      </c>
      <c r="R217" s="145">
        <f>ETo!$I216*((1-Constantes!$E$19)*ETo!$K216+ETo!$L216)</f>
        <v>1.2102986946758265</v>
      </c>
      <c r="S217" s="118">
        <f>MIN(R217*Constantes!$E$17,0.8*(V216+Observaciones!$F216-T217-U217-Constantes!$D$14))</f>
        <v>0.75910011465675054</v>
      </c>
      <c r="T217" s="118">
        <f>IF(Observaciones!$F216&gt;0.05*Constantes!$E$18,((Observaciones!$F216-0.05*Constantes!$E$18)^2)/(Observaciones!$F216+0.95*Constantes!$E$18),0)</f>
        <v>0</v>
      </c>
      <c r="U217" s="118">
        <f>MAX(0,V216+Observaciones!$F216-T217-Constantes!$D$13)</f>
        <v>0</v>
      </c>
      <c r="V217" s="118">
        <f>V216+Observaciones!$F216-T217-S217-U217-W216</f>
        <v>35.691166419749706</v>
      </c>
      <c r="W217" s="118">
        <f>MAX(0,(V217-Constantes!$D$14)*(1-EXP(-Constantes!$D$22)))</f>
        <v>0.12997932802806811</v>
      </c>
      <c r="X217" s="116">
        <f>X216+(Entradas!$E$23*U217-Y216)/(800*Entradas!$D$46)</f>
        <v>0</v>
      </c>
      <c r="Y217" s="116">
        <f>8000*Entradas!$D$47*X217/Constantes!$E$34</f>
        <v>0</v>
      </c>
      <c r="Z217" s="116">
        <f>T217*Escenarios!$E$10/Escenarios!$E$9</f>
        <v>0</v>
      </c>
      <c r="AA217" s="116">
        <f>Y217*Escenarios!$E$10/Escenarios!$E$9</f>
        <v>0</v>
      </c>
      <c r="AB217" s="116">
        <f>Observaciones!$I216</f>
        <v>0</v>
      </c>
      <c r="AC217" s="116">
        <f>MAX(0,Constantes!$E$29/((AH216+Z217+AA217+AB217+Observaciones!$F216)^2)+Entradas!$E$17)</f>
        <v>0</v>
      </c>
      <c r="AD217" s="145">
        <f>IF(ETo!$D216&gt;0,ETo!$I216*((1-Entradas!$E$21)*ETo!$K216+ETo!$L216),0)</f>
        <v>1.1499043348387132</v>
      </c>
      <c r="AE217" s="116">
        <f>MIN(AD217*1,0.8*(AH216+Z217+AA217+AB217+Observaciones!$F216-AC217-Constantes!$E$28))</f>
        <v>1.1499043348387132</v>
      </c>
      <c r="AF217" s="116">
        <f>Observaciones!$J216</f>
        <v>0</v>
      </c>
      <c r="AG217" s="116">
        <f>MAX(0,AH216+Z217+AA217+AB217+Observaciones!$F216-AC217-AE217-AF217-Constantes!$E$26)</f>
        <v>0</v>
      </c>
      <c r="AH217" s="116">
        <f>AH216+Z217+AA217+AB217+Observaciones!$F216-AC217-AE217-AF217-AG217</f>
        <v>53.58950988129692</v>
      </c>
      <c r="AI217" s="116">
        <f>(Escenarios!$E$10*S217+Escenarios!$E$9*AE217)/(Escenarios!$E$11)</f>
        <v>0.79818053667494682</v>
      </c>
      <c r="AJ217" s="116">
        <f>(Escenarios!$E$9*AG217)/(Escenarios!$E$11)</f>
        <v>0</v>
      </c>
      <c r="AK217" s="116">
        <f>(Escenarios!$E$10*U217+Escenarios!$E$9*AC217)/(Escenarios!$E$11)</f>
        <v>0</v>
      </c>
      <c r="AL217" s="118">
        <f t="shared" si="24"/>
        <v>135.53983653056108</v>
      </c>
      <c r="AM217" s="118">
        <f>MAX(0,(AL217-Constantes!$D$13)*(1-EXP(-Constantes!$D$23)))</f>
        <v>0.59950119185375661</v>
      </c>
      <c r="AN217" s="118">
        <f>AJ217+W217*Escenarios!$E$10/Escenarios!$E$11+AM217</f>
        <v>0.71648258707901791</v>
      </c>
      <c r="AO217" s="118">
        <f>0.0526*AJ217*Observaciones!$F216^1.218</f>
        <v>0</v>
      </c>
      <c r="AP217" s="118">
        <f>AO217*Constantes!$E$40</f>
        <v>0</v>
      </c>
      <c r="AQ217" s="118">
        <f t="shared" si="25"/>
        <v>0</v>
      </c>
      <c r="AR217" s="15"/>
      <c r="AS217" s="72">
        <v>211</v>
      </c>
      <c r="AT217" s="145">
        <f>ETo!$I216*((1-Constantes!$F$19)*ETo!$K216+ETo!$L216)</f>
        <v>1.2065240471860068</v>
      </c>
      <c r="AU217" s="118">
        <f>MIN(AT217*Constantes!$F$17,0.8*(AX216+Observaciones!$F216-AV217-AW217-Constantes!$D$14))</f>
        <v>0.74577704759986385</v>
      </c>
      <c r="AV217" s="118">
        <f>IF(Observaciones!$F216&gt;0.05*Constantes!$F$18,((Observaciones!$F216-0.05*Constantes!$F$18)^2)/(Observaciones!$F216+0.95*Constantes!$F$18),0)</f>
        <v>0</v>
      </c>
      <c r="AW217" s="118">
        <f>MAX(0,AX216+Observaciones!$F216-AV217-Constantes!$D$13)</f>
        <v>0</v>
      </c>
      <c r="AX217" s="118">
        <f>AX216+Observaciones!$F216-AV217-AU217-AW217-AY216</f>
        <v>35.769152683849242</v>
      </c>
      <c r="AY217" s="118">
        <f>MAX(0,(AX217-Constantes!$D$14)*(1-EXP(-Constantes!$D$22)))</f>
        <v>0.13105298797138537</v>
      </c>
      <c r="AZ217" s="116">
        <f>AZ216+(Entradas!$F$23*AW217-BA216)/(800*Entradas!$D$46)</f>
        <v>0</v>
      </c>
      <c r="BA217" s="116">
        <f>8000*Entradas!$D$47*AZ217/Constantes!$F$34</f>
        <v>0</v>
      </c>
      <c r="BB217" s="116">
        <f>AV217*Escenarios!$F$10/Escenarios!$F$9</f>
        <v>0</v>
      </c>
      <c r="BC217" s="116">
        <f>BA217*Escenarios!$F$10/Escenarios!$F$9</f>
        <v>0</v>
      </c>
      <c r="BD217" s="116">
        <f>Observaciones!$I216</f>
        <v>0</v>
      </c>
      <c r="BE217" s="116">
        <f>MAX(0,Constantes!$F$29/((BJ216+BB217+BC217+BD217+Observaciones!$F216)^2)+Entradas!$F$17)</f>
        <v>0</v>
      </c>
      <c r="BF217" s="145">
        <f>IF(ETo!$D216&gt;0,ETo!$I216*((1-Entradas!$F$21)*ETo!$K216+ETo!$L216),0)</f>
        <v>1.1499043348387132</v>
      </c>
      <c r="BG217" s="116">
        <f>MIN(BF217*1,0.8*(BJ216+BB217+BC217+BD217+Observaciones!$F216-BE217-Constantes!$F$28))</f>
        <v>1.1499043348387132</v>
      </c>
      <c r="BH217" s="116">
        <f>Observaciones!$J216</f>
        <v>0</v>
      </c>
      <c r="BI217" s="116">
        <f>MAX(0,BJ216+BB217+BC217+BD217+Observaciones!$F216-BE217-BG217-BH217-Constantes!$F$26)</f>
        <v>0</v>
      </c>
      <c r="BJ217" s="116">
        <f>BJ216+BB217+BC217+BD217+Observaciones!$F216-BE217-BG217-BH217-BI217</f>
        <v>51.701547207498948</v>
      </c>
      <c r="BK217" s="116">
        <f>(Escenarios!$F$10*AU217+Escenarios!$F$9*BG217)/(Escenarios!$F$11)</f>
        <v>0.82660250504763377</v>
      </c>
      <c r="BL217" s="116">
        <f>(Escenarios!$F$9*BI217)/(Escenarios!$F$11)</f>
        <v>0</v>
      </c>
      <c r="BM217" s="116">
        <f>(Escenarios!$F$10*AW217+Escenarios!$F$9*BE217)/(Escenarios!$F$11)</f>
        <v>0</v>
      </c>
      <c r="BN217" s="118">
        <f t="shared" si="26"/>
        <v>132.5860083973823</v>
      </c>
      <c r="BO217" s="118">
        <f>MAX(0,(BN217-Constantes!$D$13)*(1-EXP(-Constantes!$D$23)))</f>
        <v>0.5790976105456126</v>
      </c>
      <c r="BP217" s="118">
        <f>BL217+AY217*Escenarios!$F$10/Escenarios!$F$11+BO217</f>
        <v>0.68394000092272089</v>
      </c>
      <c r="BQ217" s="118">
        <f>0.0526*BL217*Observaciones!$F216^1.218</f>
        <v>0</v>
      </c>
      <c r="BR217" s="118">
        <f>BQ217*Constantes!$F$40</f>
        <v>0</v>
      </c>
      <c r="BS217" s="118">
        <f t="shared" si="27"/>
        <v>0</v>
      </c>
      <c r="BT217" s="15"/>
      <c r="BU217" s="72">
        <v>211</v>
      </c>
      <c r="BV217" s="73">
        <f>0.0526*Observaciones!$F216^2.218</f>
        <v>0</v>
      </c>
      <c r="BW217" s="73">
        <f>IF(Observaciones!$F216&gt;0.05*$CA$7,((Observaciones!$F216-0.05*$CA$7)^2)/(Observaciones!$F216+0.95*$CA$7),0)</f>
        <v>0</v>
      </c>
      <c r="BX217" s="73">
        <f>0.0526*BW217*Observaciones!$F216^1.218</f>
        <v>0</v>
      </c>
      <c r="BY217" s="27"/>
      <c r="BZ217" s="27"/>
      <c r="CA217" s="101"/>
      <c r="CB217" s="36"/>
    </row>
    <row r="218" spans="2:80" s="2" customFormat="1" ht="14.5" x14ac:dyDescent="0.35">
      <c r="B218" s="35"/>
      <c r="C218" s="72">
        <v>212</v>
      </c>
      <c r="D218" s="145">
        <f>ETo!$I217*((1-Constantes!$D$19)*ETo!$K217+ETo!$L217)</f>
        <v>1.2509243291014436</v>
      </c>
      <c r="E218" s="73">
        <f>MIN(D218*Constantes!$D$17,0.8*(H217+Observaciones!$F217-F218-G218-Constantes!$D$14))</f>
        <v>0.78001714156735014</v>
      </c>
      <c r="F218" s="73">
        <f>IF(Observaciones!$F217&gt;0.05*Constantes!$D$18,((Observaciones!$F217-0.05*Constantes!$D$18)^2)/(Observaciones!$F217+0.95*Constantes!$D$18),0)</f>
        <v>0</v>
      </c>
      <c r="G218" s="73">
        <f>MAX(0,H217+Observaciones!$F217-F218-Constantes!$D$13)</f>
        <v>0</v>
      </c>
      <c r="H218" s="73">
        <f>H217+Observaciones!$F217-F218-E218-G218-I217</f>
        <v>34.794762929495235</v>
      </c>
      <c r="I218" s="73">
        <f>MAX(0,(H218-Constantes!$D$14)*(1-EXP(-Constantes!$D$22)))</f>
        <v>0.11763827628455061</v>
      </c>
      <c r="J218" s="73">
        <f t="shared" si="21"/>
        <v>124.00468312636572</v>
      </c>
      <c r="K218" s="73">
        <f>MAX(0,(J218-Constantes!$D$13)*(1-EXP(-Constantes!$D$23)))</f>
        <v>0.51982206707978662</v>
      </c>
      <c r="L218" s="73">
        <f t="shared" si="22"/>
        <v>0.63746034336433721</v>
      </c>
      <c r="M218" s="73">
        <f>0.0526*F218*Observaciones!$F217^1.218</f>
        <v>0</v>
      </c>
      <c r="N218" s="73">
        <f>M218*Constantes!$D$40</f>
        <v>0</v>
      </c>
      <c r="O218" s="73">
        <f t="shared" si="23"/>
        <v>0</v>
      </c>
      <c r="P218" s="15"/>
      <c r="Q218" s="117">
        <v>212</v>
      </c>
      <c r="R218" s="145">
        <f>ETo!$I217*((1-Constantes!$E$19)*ETo!$K217+ETo!$L217)</f>
        <v>1.2524884983593065</v>
      </c>
      <c r="S218" s="118">
        <f>MIN(R218*Constantes!$E$17,0.8*(V217+Observaciones!$F217-T218-U218-Constantes!$D$14))</f>
        <v>0.78556158648544949</v>
      </c>
      <c r="T218" s="118">
        <f>IF(Observaciones!$F217&gt;0.05*Constantes!$E$18,((Observaciones!$F217-0.05*Constantes!$E$18)^2)/(Observaciones!$F217+0.95*Constantes!$E$18),0)</f>
        <v>0</v>
      </c>
      <c r="U218" s="118">
        <f>MAX(0,V217+Observaciones!$F217-T218-Constantes!$D$13)</f>
        <v>0</v>
      </c>
      <c r="V218" s="118">
        <f>V217+Observaciones!$F217-T218-S218-U218-W217</f>
        <v>34.775625505236185</v>
      </c>
      <c r="W218" s="118">
        <f>MAX(0,(V218-Constantes!$D$14)*(1-EXP(-Constantes!$D$22)))</f>
        <v>0.11737480570954031</v>
      </c>
      <c r="X218" s="116">
        <f>X217+(Entradas!$E$23*U218-Y217)/(800*Entradas!$D$46)</f>
        <v>0</v>
      </c>
      <c r="Y218" s="116">
        <f>8000*Entradas!$D$47*X218/Constantes!$E$34</f>
        <v>0</v>
      </c>
      <c r="Z218" s="116">
        <f>T218*Escenarios!$E$10/Escenarios!$E$9</f>
        <v>0</v>
      </c>
      <c r="AA218" s="116">
        <f>Y218*Escenarios!$E$10/Escenarios!$E$9</f>
        <v>0</v>
      </c>
      <c r="AB218" s="116">
        <f>Observaciones!$I217</f>
        <v>0</v>
      </c>
      <c r="AC218" s="116">
        <f>MAX(0,Constantes!$E$29/((AH217+Z218+AA218+AB218+Observaciones!$F217)^2)+Entradas!$E$17)</f>
        <v>0</v>
      </c>
      <c r="AD218" s="145">
        <f>IF(ETo!$D217&gt;0,ETo!$I217*((1-Entradas!$E$21)*ETo!$K217+ETo!$L217),0)</f>
        <v>1.1899217280447774</v>
      </c>
      <c r="AE218" s="116">
        <f>MIN(AD218*1,0.8*(AH217+Z218+AA218+AB218+Observaciones!$F217-AC218-Constantes!$E$28))</f>
        <v>1.1899217280447774</v>
      </c>
      <c r="AF218" s="116">
        <f>Observaciones!$J217</f>
        <v>0</v>
      </c>
      <c r="AG218" s="116">
        <f>MAX(0,AH217+Z218+AA218+AB218+Observaciones!$F217-AC218-AE218-AF218-Constantes!$E$26)</f>
        <v>0</v>
      </c>
      <c r="AH218" s="116">
        <f>AH217+Z218+AA218+AB218+Observaciones!$F217-AC218-AE218-AF218-AG218</f>
        <v>52.399588153252139</v>
      </c>
      <c r="AI218" s="116">
        <f>(Escenarios!$E$10*S218+Escenarios!$E$9*AE218)/(Escenarios!$E$11)</f>
        <v>0.82599760064138228</v>
      </c>
      <c r="AJ218" s="116">
        <f>(Escenarios!$E$9*AG218)/(Escenarios!$E$11)</f>
        <v>0</v>
      </c>
      <c r="AK218" s="116">
        <f>(Escenarios!$E$10*U218+Escenarios!$E$9*AC218)/(Escenarios!$E$11)</f>
        <v>0</v>
      </c>
      <c r="AL218" s="118">
        <f t="shared" si="24"/>
        <v>134.94033533870731</v>
      </c>
      <c r="AM218" s="118">
        <f>MAX(0,(AL218-Constantes!$D$13)*(1-EXP(-Constantes!$D$23)))</f>
        <v>0.5953601346355244</v>
      </c>
      <c r="AN218" s="118">
        <f>AJ218+W218*Escenarios!$E$10/Escenarios!$E$11+AM218</f>
        <v>0.70099745977411065</v>
      </c>
      <c r="AO218" s="118">
        <f>0.0526*AJ218*Observaciones!$F217^1.218</f>
        <v>0</v>
      </c>
      <c r="AP218" s="118">
        <f>AO218*Constantes!$E$40</f>
        <v>0</v>
      </c>
      <c r="AQ218" s="118">
        <f t="shared" si="25"/>
        <v>0</v>
      </c>
      <c r="AR218" s="15"/>
      <c r="AS218" s="72">
        <v>212</v>
      </c>
      <c r="AT218" s="145">
        <f>ETo!$I217*((1-Constantes!$F$19)*ETo!$K217+ETo!$L217)</f>
        <v>1.2485780752146485</v>
      </c>
      <c r="AU218" s="118">
        <f>MIN(AT218*Constantes!$F$17,0.8*(AX217+Observaciones!$F217-AV218-AW218-Constantes!$D$14))</f>
        <v>0.77177149747098783</v>
      </c>
      <c r="AV218" s="118">
        <f>IF(Observaciones!$F217&gt;0.05*Constantes!$F$18,((Observaciones!$F217-0.05*Constantes!$F$18)^2)/(Observaciones!$F217+0.95*Constantes!$F$18),0)</f>
        <v>0</v>
      </c>
      <c r="AW218" s="118">
        <f>MAX(0,AX217+Observaciones!$F217-AV218-Constantes!$D$13)</f>
        <v>0</v>
      </c>
      <c r="AX218" s="118">
        <f>AX217+Observaciones!$F217-AV218-AU218-AW218-AY217</f>
        <v>34.866328198406869</v>
      </c>
      <c r="AY218" s="118">
        <f>MAX(0,(AX218-Constantes!$D$14)*(1-EXP(-Constantes!$D$22)))</f>
        <v>0.11862353648966928</v>
      </c>
      <c r="AZ218" s="116">
        <f>AZ217+(Entradas!$F$23*AW218-BA217)/(800*Entradas!$D$46)</f>
        <v>0</v>
      </c>
      <c r="BA218" s="116">
        <f>8000*Entradas!$D$47*AZ218/Constantes!$F$34</f>
        <v>0</v>
      </c>
      <c r="BB218" s="116">
        <f>AV218*Escenarios!$F$10/Escenarios!$F$9</f>
        <v>0</v>
      </c>
      <c r="BC218" s="116">
        <f>BA218*Escenarios!$F$10/Escenarios!$F$9</f>
        <v>0</v>
      </c>
      <c r="BD218" s="116">
        <f>Observaciones!$I217</f>
        <v>0</v>
      </c>
      <c r="BE218" s="116">
        <f>MAX(0,Constantes!$F$29/((BJ217+BB218+BC218+BD218+Observaciones!$F217)^2)+Entradas!$F$17)</f>
        <v>0</v>
      </c>
      <c r="BF218" s="145">
        <f>IF(ETo!$D217&gt;0,ETo!$I217*((1-Entradas!$F$21)*ETo!$K217+ETo!$L217),0)</f>
        <v>1.1899217280447774</v>
      </c>
      <c r="BG218" s="116">
        <f>MIN(BF218*1,0.8*(BJ217+BB218+BC218+BD218+Observaciones!$F217-BE218-Constantes!$F$28))</f>
        <v>1.1899217280447774</v>
      </c>
      <c r="BH218" s="116">
        <f>Observaciones!$J217</f>
        <v>0</v>
      </c>
      <c r="BI218" s="116">
        <f>MAX(0,BJ217+BB218+BC218+BD218+Observaciones!$F217-BE218-BG218-BH218-Constantes!$F$26)</f>
        <v>0</v>
      </c>
      <c r="BJ218" s="116">
        <f>BJ217+BB218+BC218+BD218+Observaciones!$F217-BE218-BG218-BH218-BI218</f>
        <v>50.511625479454167</v>
      </c>
      <c r="BK218" s="116">
        <f>(Escenarios!$F$10*AU218+Escenarios!$F$9*BG218)/(Escenarios!$F$11)</f>
        <v>0.85540154358574572</v>
      </c>
      <c r="BL218" s="116">
        <f>(Escenarios!$F$9*BI218)/(Escenarios!$F$11)</f>
        <v>0</v>
      </c>
      <c r="BM218" s="116">
        <f>(Escenarios!$F$10*AW218+Escenarios!$F$9*BE218)/(Escenarios!$F$11)</f>
        <v>0</v>
      </c>
      <c r="BN218" s="118">
        <f t="shared" si="26"/>
        <v>132.0069107868367</v>
      </c>
      <c r="BO218" s="118">
        <f>MAX(0,(BN218-Constantes!$D$13)*(1-EXP(-Constantes!$D$23)))</f>
        <v>0.57509749115836728</v>
      </c>
      <c r="BP218" s="118">
        <f>BL218+AY218*Escenarios!$F$10/Escenarios!$F$11+BO218</f>
        <v>0.6699963203501027</v>
      </c>
      <c r="BQ218" s="118">
        <f>0.0526*BL218*Observaciones!$F217^1.218</f>
        <v>0</v>
      </c>
      <c r="BR218" s="118">
        <f>BQ218*Constantes!$F$40</f>
        <v>0</v>
      </c>
      <c r="BS218" s="118">
        <f t="shared" si="27"/>
        <v>0</v>
      </c>
      <c r="BT218" s="15"/>
      <c r="BU218" s="72">
        <v>212</v>
      </c>
      <c r="BV218" s="73">
        <f>0.0526*Observaciones!$F217^2.218</f>
        <v>0</v>
      </c>
      <c r="BW218" s="73">
        <f>IF(Observaciones!$F217&gt;0.05*$CA$7,((Observaciones!$F217-0.05*$CA$7)^2)/(Observaciones!$F217+0.95*$CA$7),0)</f>
        <v>0</v>
      </c>
      <c r="BX218" s="73">
        <f>0.0526*BW218*Observaciones!$F217^1.218</f>
        <v>0</v>
      </c>
      <c r="BY218" s="27"/>
      <c r="BZ218" s="27"/>
      <c r="CA218" s="101"/>
      <c r="CB218" s="36"/>
    </row>
    <row r="219" spans="2:80" s="2" customFormat="1" ht="14.5" x14ac:dyDescent="0.35">
      <c r="B219" s="35"/>
      <c r="C219" s="72">
        <v>213</v>
      </c>
      <c r="D219" s="145">
        <f>ETo!$I218*((1-Constantes!$D$19)*ETo!$K218+ETo!$L218)</f>
        <v>1.2614856408895632</v>
      </c>
      <c r="E219" s="73">
        <f>MIN(D219*Constantes!$D$17,0.8*(H218+Observaciones!$F218-F219-G219-Constantes!$D$14))</f>
        <v>0.78660267519278371</v>
      </c>
      <c r="F219" s="73">
        <f>IF(Observaciones!$F218&gt;0.05*Constantes!$D$18,((Observaciones!$F218-0.05*Constantes!$D$18)^2)/(Observaciones!$F218+0.95*Constantes!$D$18),0)</f>
        <v>0</v>
      </c>
      <c r="G219" s="73">
        <f>MAX(0,H218+Observaciones!$F218-F219-Constantes!$D$13)</f>
        <v>0</v>
      </c>
      <c r="H219" s="73">
        <f>H218+Observaciones!$F218-F219-E219-G219-I218</f>
        <v>33.890521978017901</v>
      </c>
      <c r="I219" s="73">
        <f>MAX(0,(H219-Constantes!$D$14)*(1-EXP(-Constantes!$D$22)))</f>
        <v>0.1051893238963561</v>
      </c>
      <c r="J219" s="73">
        <f t="shared" si="21"/>
        <v>123.48486105928593</v>
      </c>
      <c r="K219" s="73">
        <f>MAX(0,(J219-Constantes!$D$13)*(1-EXP(-Constantes!$D$23)))</f>
        <v>0.51623139377950356</v>
      </c>
      <c r="L219" s="73">
        <f t="shared" si="22"/>
        <v>0.62142071767585971</v>
      </c>
      <c r="M219" s="73">
        <f>0.0526*F219*Observaciones!$F218^1.218</f>
        <v>0</v>
      </c>
      <c r="N219" s="73">
        <f>M219*Constantes!$D$40</f>
        <v>0</v>
      </c>
      <c r="O219" s="73">
        <f t="shared" si="23"/>
        <v>0</v>
      </c>
      <c r="P219" s="15"/>
      <c r="Q219" s="117">
        <v>213</v>
      </c>
      <c r="R219" s="145">
        <f>ETo!$I218*((1-Constantes!$E$19)*ETo!$K218+ETo!$L218)</f>
        <v>1.2630603347419567</v>
      </c>
      <c r="S219" s="118">
        <f>MIN(R219*Constantes!$E$17,0.8*(V218+Observaciones!$F218-T219-U219-Constantes!$D$14))</f>
        <v>0.79219224901983454</v>
      </c>
      <c r="T219" s="118">
        <f>IF(Observaciones!$F218&gt;0.05*Constantes!$E$18,((Observaciones!$F218-0.05*Constantes!$E$18)^2)/(Observaciones!$F218+0.95*Constantes!$E$18),0)</f>
        <v>0</v>
      </c>
      <c r="U219" s="118">
        <f>MAX(0,V218+Observaciones!$F218-T219-Constantes!$D$13)</f>
        <v>0</v>
      </c>
      <c r="V219" s="118">
        <f>V218+Observaciones!$F218-T219-S219-U219-W218</f>
        <v>33.866058450506813</v>
      </c>
      <c r="W219" s="118">
        <f>MAX(0,(V219-Constantes!$D$14)*(1-EXP(-Constantes!$D$22)))</f>
        <v>0.10485252728397612</v>
      </c>
      <c r="X219" s="116">
        <f>X218+(Entradas!$E$23*U219-Y218)/(800*Entradas!$D$46)</f>
        <v>0</v>
      </c>
      <c r="Y219" s="116">
        <f>8000*Entradas!$D$47*X219/Constantes!$E$34</f>
        <v>0</v>
      </c>
      <c r="Z219" s="116">
        <f>T219*Escenarios!$E$10/Escenarios!$E$9</f>
        <v>0</v>
      </c>
      <c r="AA219" s="116">
        <f>Y219*Escenarios!$E$10/Escenarios!$E$9</f>
        <v>0</v>
      </c>
      <c r="AB219" s="116">
        <f>Observaciones!$I218</f>
        <v>0</v>
      </c>
      <c r="AC219" s="116">
        <f>MAX(0,Constantes!$E$29/((AH218+Z219+AA219+AB219+Observaciones!$F218)^2)+Entradas!$E$17)</f>
        <v>0</v>
      </c>
      <c r="AD219" s="145">
        <f>IF(ETo!$D218&gt;0,ETo!$I218*((1-Entradas!$E$21)*ETo!$K218+ETo!$L218),0)</f>
        <v>1.2000725806462027</v>
      </c>
      <c r="AE219" s="116">
        <f>MIN(AD219*1,0.8*(AH218+Z219+AA219+AB219+Observaciones!$F218-AC219-Constantes!$E$28))</f>
        <v>1.2000725806462027</v>
      </c>
      <c r="AF219" s="116">
        <f>Observaciones!$J218</f>
        <v>0</v>
      </c>
      <c r="AG219" s="116">
        <f>MAX(0,AH218+Z219+AA219+AB219+Observaciones!$F218-AC219-AE219-AF219-Constantes!$E$26)</f>
        <v>0</v>
      </c>
      <c r="AH219" s="116">
        <f>AH218+Z219+AA219+AB219+Observaciones!$F218-AC219-AE219-AF219-AG219</f>
        <v>51.199515572605939</v>
      </c>
      <c r="AI219" s="116">
        <f>(Escenarios!$E$10*S219+Escenarios!$E$9*AE219)/(Escenarios!$E$11)</f>
        <v>0.83298028218247144</v>
      </c>
      <c r="AJ219" s="116">
        <f>(Escenarios!$E$9*AG219)/(Escenarios!$E$11)</f>
        <v>0</v>
      </c>
      <c r="AK219" s="116">
        <f>(Escenarios!$E$10*U219+Escenarios!$E$9*AC219)/(Escenarios!$E$11)</f>
        <v>0</v>
      </c>
      <c r="AL219" s="118">
        <f t="shared" si="24"/>
        <v>134.3449752040718</v>
      </c>
      <c r="AM219" s="118">
        <f>MAX(0,(AL219-Constantes!$D$13)*(1-EXP(-Constantes!$D$23)))</f>
        <v>0.59124768178892262</v>
      </c>
      <c r="AN219" s="118">
        <f>AJ219+W219*Escenarios!$E$10/Escenarios!$E$11+AM219</f>
        <v>0.68561495634450109</v>
      </c>
      <c r="AO219" s="118">
        <f>0.0526*AJ219*Observaciones!$F218^1.218</f>
        <v>0</v>
      </c>
      <c r="AP219" s="118">
        <f>AO219*Constantes!$E$40</f>
        <v>0</v>
      </c>
      <c r="AQ219" s="118">
        <f t="shared" si="25"/>
        <v>0</v>
      </c>
      <c r="AR219" s="15"/>
      <c r="AS219" s="72">
        <v>213</v>
      </c>
      <c r="AT219" s="145">
        <f>ETo!$I218*((1-Constantes!$F$19)*ETo!$K218+ETo!$L218)</f>
        <v>1.2591236001109722</v>
      </c>
      <c r="AU219" s="118">
        <f>MIN(AT219*Constantes!$F$17,0.8*(AX218+Observaciones!$F218-AV219-AW219-Constantes!$D$14))</f>
        <v>0.77828990084712779</v>
      </c>
      <c r="AV219" s="118">
        <f>IF(Observaciones!$F218&gt;0.05*Constantes!$F$18,((Observaciones!$F218-0.05*Constantes!$F$18)^2)/(Observaciones!$F218+0.95*Constantes!$F$18),0)</f>
        <v>0</v>
      </c>
      <c r="AW219" s="118">
        <f>MAX(0,AX218+Observaciones!$F218-AV219-Constantes!$D$13)</f>
        <v>0</v>
      </c>
      <c r="AX219" s="118">
        <f>AX218+Observaciones!$F218-AV219-AU219-AW219-AY218</f>
        <v>33.96941476107007</v>
      </c>
      <c r="AY219" s="118">
        <f>MAX(0,(AX219-Constantes!$D$14)*(1-EXP(-Constantes!$D$22)))</f>
        <v>0.10627546415397661</v>
      </c>
      <c r="AZ219" s="116">
        <f>AZ218+(Entradas!$F$23*AW219-BA218)/(800*Entradas!$D$46)</f>
        <v>0</v>
      </c>
      <c r="BA219" s="116">
        <f>8000*Entradas!$D$47*AZ219/Constantes!$F$34</f>
        <v>0</v>
      </c>
      <c r="BB219" s="116">
        <f>AV219*Escenarios!$F$10/Escenarios!$F$9</f>
        <v>0</v>
      </c>
      <c r="BC219" s="116">
        <f>BA219*Escenarios!$F$10/Escenarios!$F$9</f>
        <v>0</v>
      </c>
      <c r="BD219" s="116">
        <f>Observaciones!$I218</f>
        <v>0</v>
      </c>
      <c r="BE219" s="116">
        <f>MAX(0,Constantes!$F$29/((BJ218+BB219+BC219+BD219+Observaciones!$F218)^2)+Entradas!$F$17)</f>
        <v>0</v>
      </c>
      <c r="BF219" s="145">
        <f>IF(ETo!$D218&gt;0,ETo!$I218*((1-Entradas!$F$21)*ETo!$K218+ETo!$L218),0)</f>
        <v>1.2000725806462027</v>
      </c>
      <c r="BG219" s="116">
        <f>MIN(BF219*1,0.8*(BJ218+BB219+BC219+BD219+Observaciones!$F218-BE219-Constantes!$F$28))</f>
        <v>1.2000725806462027</v>
      </c>
      <c r="BH219" s="116">
        <f>Observaciones!$J218</f>
        <v>0</v>
      </c>
      <c r="BI219" s="116">
        <f>MAX(0,BJ218+BB219+BC219+BD219+Observaciones!$F218-BE219-BG219-BH219-Constantes!$F$26)</f>
        <v>0</v>
      </c>
      <c r="BJ219" s="116">
        <f>BJ218+BB219+BC219+BD219+Observaciones!$F218-BE219-BG219-BH219-BI219</f>
        <v>49.311552898807967</v>
      </c>
      <c r="BK219" s="116">
        <f>(Escenarios!$F$10*AU219+Escenarios!$F$9*BG219)/(Escenarios!$F$11)</f>
        <v>0.86264643680694275</v>
      </c>
      <c r="BL219" s="116">
        <f>(Escenarios!$F$9*BI219)/(Escenarios!$F$11)</f>
        <v>0</v>
      </c>
      <c r="BM219" s="116">
        <f>(Escenarios!$F$10*AW219+Escenarios!$F$9*BE219)/(Escenarios!$F$11)</f>
        <v>0</v>
      </c>
      <c r="BN219" s="118">
        <f t="shared" si="26"/>
        <v>131.43181329567832</v>
      </c>
      <c r="BO219" s="118">
        <f>MAX(0,(BN219-Constantes!$D$13)*(1-EXP(-Constantes!$D$23)))</f>
        <v>0.57112500261404153</v>
      </c>
      <c r="BP219" s="118">
        <f>BL219+AY219*Escenarios!$F$10/Escenarios!$F$11+BO219</f>
        <v>0.65614537393722283</v>
      </c>
      <c r="BQ219" s="118">
        <f>0.0526*BL219*Observaciones!$F218^1.218</f>
        <v>0</v>
      </c>
      <c r="BR219" s="118">
        <f>BQ219*Constantes!$F$40</f>
        <v>0</v>
      </c>
      <c r="BS219" s="118">
        <f t="shared" si="27"/>
        <v>0</v>
      </c>
      <c r="BT219" s="15"/>
      <c r="BU219" s="72">
        <v>213</v>
      </c>
      <c r="BV219" s="73">
        <f>0.0526*Observaciones!$F218^2.218</f>
        <v>0</v>
      </c>
      <c r="BW219" s="73">
        <f>IF(Observaciones!$F218&gt;0.05*$CA$7,((Observaciones!$F218-0.05*$CA$7)^2)/(Observaciones!$F218+0.95*$CA$7),0)</f>
        <v>0</v>
      </c>
      <c r="BX219" s="73">
        <f>0.0526*BW219*Observaciones!$F218^1.218</f>
        <v>0</v>
      </c>
      <c r="BY219" s="27"/>
      <c r="BZ219" s="27"/>
      <c r="CA219" s="101"/>
      <c r="CB219" s="36"/>
    </row>
    <row r="220" spans="2:80" s="2" customFormat="1" ht="14.5" x14ac:dyDescent="0.35">
      <c r="B220" s="35"/>
      <c r="C220" s="72">
        <v>214</v>
      </c>
      <c r="D220" s="145">
        <f>ETo!$I219*((1-Constantes!$D$19)*ETo!$K219+ETo!$L219)</f>
        <v>1.3337451190701877</v>
      </c>
      <c r="E220" s="73">
        <f>MIN(D220*Constantes!$D$17,0.8*(H219+Observaciones!$F219-F220-G220-Constantes!$D$14))</f>
        <v>0.83166026205903798</v>
      </c>
      <c r="F220" s="73">
        <f>IF(Observaciones!$F219&gt;0.05*Constantes!$D$18,((Observaciones!$F219-0.05*Constantes!$D$18)^2)/(Observaciones!$F219+0.95*Constantes!$D$18),0)</f>
        <v>0</v>
      </c>
      <c r="G220" s="73">
        <f>MAX(0,H219+Observaciones!$F219-F220-Constantes!$D$13)</f>
        <v>0</v>
      </c>
      <c r="H220" s="73">
        <f>H219+Observaciones!$F219-F220-E220-G220-I219</f>
        <v>32.953672392062508</v>
      </c>
      <c r="I220" s="73">
        <f>MAX(0,(H220-Constantes!$D$14)*(1-EXP(-Constantes!$D$22)))</f>
        <v>9.2291438801234138E-2</v>
      </c>
      <c r="J220" s="73">
        <f t="shared" si="21"/>
        <v>122.96862966550643</v>
      </c>
      <c r="K220" s="73">
        <f>MAX(0,(J220-Constantes!$D$13)*(1-EXP(-Constantes!$D$23)))</f>
        <v>0.51266552307142632</v>
      </c>
      <c r="L220" s="73">
        <f t="shared" si="22"/>
        <v>0.60495696187266046</v>
      </c>
      <c r="M220" s="73">
        <f>0.0526*F220*Observaciones!$F219^1.218</f>
        <v>0</v>
      </c>
      <c r="N220" s="73">
        <f>M220*Constantes!$D$40</f>
        <v>0</v>
      </c>
      <c r="O220" s="73">
        <f t="shared" si="23"/>
        <v>0</v>
      </c>
      <c r="P220" s="15"/>
      <c r="Q220" s="117">
        <v>214</v>
      </c>
      <c r="R220" s="145">
        <f>ETo!$I219*((1-Constantes!$E$19)*ETo!$K219+ETo!$L219)</f>
        <v>1.3354130756367333</v>
      </c>
      <c r="S220" s="118">
        <f>MIN(R220*Constantes!$E$17,0.8*(V219+Observaciones!$F219-T220-U220-Constantes!$D$14))</f>
        <v>0.83757193434095767</v>
      </c>
      <c r="T220" s="118">
        <f>IF(Observaciones!$F219&gt;0.05*Constantes!$E$18,((Observaciones!$F219-0.05*Constantes!$E$18)^2)/(Observaciones!$F219+0.95*Constantes!$E$18),0)</f>
        <v>0</v>
      </c>
      <c r="U220" s="118">
        <f>MAX(0,V219+Observaciones!$F219-T220-Constantes!$D$13)</f>
        <v>0</v>
      </c>
      <c r="V220" s="118">
        <f>V219+Observaciones!$F219-T220-S220-U220-W219</f>
        <v>32.923633988881882</v>
      </c>
      <c r="W220" s="118">
        <f>MAX(0,(V220-Constantes!$D$14)*(1-EXP(-Constantes!$D$22)))</f>
        <v>9.1877891228098835E-2</v>
      </c>
      <c r="X220" s="116">
        <f>X219+(Entradas!$E$23*U220-Y219)/(800*Entradas!$D$46)</f>
        <v>0</v>
      </c>
      <c r="Y220" s="116">
        <f>8000*Entradas!$D$47*X220/Constantes!$E$34</f>
        <v>0</v>
      </c>
      <c r="Z220" s="116">
        <f>T220*Escenarios!$E$10/Escenarios!$E$9</f>
        <v>0</v>
      </c>
      <c r="AA220" s="116">
        <f>Y220*Escenarios!$E$10/Escenarios!$E$9</f>
        <v>0</v>
      </c>
      <c r="AB220" s="116">
        <f>Observaciones!$I219</f>
        <v>0</v>
      </c>
      <c r="AC220" s="116">
        <f>MAX(0,Constantes!$E$29/((AH219+Z220+AA220+AB220+Observaciones!$F219)^2)+Entradas!$E$17)</f>
        <v>0</v>
      </c>
      <c r="AD220" s="145">
        <f>IF(ETo!$D219&gt;0,ETo!$I219*((1-Entradas!$E$21)*ETo!$K219+ETo!$L219),0)</f>
        <v>1.2686948129748992</v>
      </c>
      <c r="AE220" s="116">
        <f>MIN(AD220*1,0.8*(AH219+Z220+AA220+AB220+Observaciones!$F219-AC220-Constantes!$E$28))</f>
        <v>1.2686948129748992</v>
      </c>
      <c r="AF220" s="116">
        <f>Observaciones!$J219</f>
        <v>0</v>
      </c>
      <c r="AG220" s="116">
        <f>MAX(0,AH219+Z220+AA220+AB220+Observaciones!$F219-AC220-AE220-AF220-Constantes!$E$26)</f>
        <v>0</v>
      </c>
      <c r="AH220" s="116">
        <f>AH219+Z220+AA220+AB220+Observaciones!$F219-AC220-AE220-AF220-AG220</f>
        <v>49.93082075963104</v>
      </c>
      <c r="AI220" s="116">
        <f>(Escenarios!$E$10*S220+Escenarios!$E$9*AE220)/(Escenarios!$E$11)</f>
        <v>0.88068422220435194</v>
      </c>
      <c r="AJ220" s="116">
        <f>(Escenarios!$E$9*AG220)/(Escenarios!$E$11)</f>
        <v>0</v>
      </c>
      <c r="AK220" s="116">
        <f>(Escenarios!$E$10*U220+Escenarios!$E$9*AC220)/(Escenarios!$E$11)</f>
        <v>0</v>
      </c>
      <c r="AL220" s="118">
        <f t="shared" si="24"/>
        <v>133.75372752228287</v>
      </c>
      <c r="AM220" s="118">
        <f>MAX(0,(AL220-Constantes!$D$13)*(1-EXP(-Constantes!$D$23)))</f>
        <v>0.58716363572912367</v>
      </c>
      <c r="AN220" s="118">
        <f>AJ220+W220*Escenarios!$E$10/Escenarios!$E$11+AM220</f>
        <v>0.6698537378344126</v>
      </c>
      <c r="AO220" s="118">
        <f>0.0526*AJ220*Observaciones!$F219^1.218</f>
        <v>0</v>
      </c>
      <c r="AP220" s="118">
        <f>AO220*Constantes!$E$40</f>
        <v>0</v>
      </c>
      <c r="AQ220" s="118">
        <f t="shared" si="25"/>
        <v>0</v>
      </c>
      <c r="AR220" s="15"/>
      <c r="AS220" s="72">
        <v>214</v>
      </c>
      <c r="AT220" s="145">
        <f>ETo!$I219*((1-Constantes!$F$19)*ETo!$K219+ETo!$L219)</f>
        <v>1.3312431842203685</v>
      </c>
      <c r="AU220" s="118">
        <f>MIN(AT220*Constantes!$F$17,0.8*(AX219+Observaciones!$F219-AV220-AW220-Constantes!$D$14))</f>
        <v>0.82286848229909249</v>
      </c>
      <c r="AV220" s="118">
        <f>IF(Observaciones!$F219&gt;0.05*Constantes!$F$18,((Observaciones!$F219-0.05*Constantes!$F$18)^2)/(Observaciones!$F219+0.95*Constantes!$F$18),0)</f>
        <v>0</v>
      </c>
      <c r="AW220" s="118">
        <f>MAX(0,AX219+Observaciones!$F219-AV220-Constantes!$D$13)</f>
        <v>0</v>
      </c>
      <c r="AX220" s="118">
        <f>AX219+Observaciones!$F219-AV220-AU220-AW220-AY219</f>
        <v>33.040270814617003</v>
      </c>
      <c r="AY220" s="118">
        <f>MAX(0,(AX220-Constantes!$D$14)*(1-EXP(-Constantes!$D$22)))</f>
        <v>9.3483664874950814E-2</v>
      </c>
      <c r="AZ220" s="116">
        <f>AZ219+(Entradas!$F$23*AW220-BA219)/(800*Entradas!$D$46)</f>
        <v>0</v>
      </c>
      <c r="BA220" s="116">
        <f>8000*Entradas!$D$47*AZ220/Constantes!$F$34</f>
        <v>0</v>
      </c>
      <c r="BB220" s="116">
        <f>AV220*Escenarios!$F$10/Escenarios!$F$9</f>
        <v>0</v>
      </c>
      <c r="BC220" s="116">
        <f>BA220*Escenarios!$F$10/Escenarios!$F$9</f>
        <v>0</v>
      </c>
      <c r="BD220" s="116">
        <f>Observaciones!$I219</f>
        <v>0</v>
      </c>
      <c r="BE220" s="116">
        <f>MAX(0,Constantes!$F$29/((BJ219+BB220+BC220+BD220+Observaciones!$F219)^2)+Entradas!$F$17)</f>
        <v>0</v>
      </c>
      <c r="BF220" s="145">
        <f>IF(ETo!$D219&gt;0,ETo!$I219*((1-Entradas!$F$21)*ETo!$K219+ETo!$L219),0)</f>
        <v>1.2686948129748992</v>
      </c>
      <c r="BG220" s="116">
        <f>MIN(BF220*1,0.8*(BJ219+BB220+BC220+BD220+Observaciones!$F219-BE220-Constantes!$F$28))</f>
        <v>1.2686948129748992</v>
      </c>
      <c r="BH220" s="116">
        <f>Observaciones!$J219</f>
        <v>0</v>
      </c>
      <c r="BI220" s="116">
        <f>MAX(0,BJ219+BB220+BC220+BD220+Observaciones!$F219-BE220-BG220-BH220-Constantes!$F$26)</f>
        <v>0</v>
      </c>
      <c r="BJ220" s="116">
        <f>BJ219+BB220+BC220+BD220+Observaciones!$F219-BE220-BG220-BH220-BI220</f>
        <v>48.042858085833068</v>
      </c>
      <c r="BK220" s="116">
        <f>(Escenarios!$F$10*AU220+Escenarios!$F$9*BG220)/(Escenarios!$F$11)</f>
        <v>0.91203374843425378</v>
      </c>
      <c r="BL220" s="116">
        <f>(Escenarios!$F$9*BI220)/(Escenarios!$F$11)</f>
        <v>0</v>
      </c>
      <c r="BM220" s="116">
        <f>(Escenarios!$F$10*AW220+Escenarios!$F$9*BE220)/(Escenarios!$F$11)</f>
        <v>0</v>
      </c>
      <c r="BN220" s="118">
        <f t="shared" si="26"/>
        <v>130.86068829306427</v>
      </c>
      <c r="BO220" s="118">
        <f>MAX(0,(BN220-Constantes!$D$13)*(1-EXP(-Constantes!$D$23)))</f>
        <v>0.56717995405246213</v>
      </c>
      <c r="BP220" s="118">
        <f>BL220+AY220*Escenarios!$F$10/Escenarios!$F$11+BO220</f>
        <v>0.64196688595242279</v>
      </c>
      <c r="BQ220" s="118">
        <f>0.0526*BL220*Observaciones!$F219^1.218</f>
        <v>0</v>
      </c>
      <c r="BR220" s="118">
        <f>BQ220*Constantes!$F$40</f>
        <v>0</v>
      </c>
      <c r="BS220" s="118">
        <f t="shared" si="27"/>
        <v>0</v>
      </c>
      <c r="BT220" s="15"/>
      <c r="BU220" s="72">
        <v>214</v>
      </c>
      <c r="BV220" s="73">
        <f>0.0526*Observaciones!$F219^2.218</f>
        <v>0</v>
      </c>
      <c r="BW220" s="73">
        <f>IF(Observaciones!$F219&gt;0.05*$CA$7,((Observaciones!$F219-0.05*$CA$7)^2)/(Observaciones!$F219+0.95*$CA$7),0)</f>
        <v>0</v>
      </c>
      <c r="BX220" s="73">
        <f>0.0526*BW220*Observaciones!$F219^1.218</f>
        <v>0</v>
      </c>
      <c r="BY220" s="27"/>
      <c r="BZ220" s="27"/>
      <c r="CA220" s="101"/>
      <c r="CB220" s="36"/>
    </row>
    <row r="221" spans="2:80" s="2" customFormat="1" ht="14.5" x14ac:dyDescent="0.35">
      <c r="B221" s="35"/>
      <c r="C221" s="72">
        <v>215</v>
      </c>
      <c r="D221" s="145">
        <f>ETo!$I220*((1-Constantes!$D$19)*ETo!$K220+ETo!$L220)</f>
        <v>1.2830594596565543</v>
      </c>
      <c r="E221" s="73">
        <f>MIN(D221*Constantes!$D$17,0.8*(H220+Observaciones!$F220-F221-G221-Constantes!$D$14))</f>
        <v>0.80005508638651934</v>
      </c>
      <c r="F221" s="73">
        <f>IF(Observaciones!$F220&gt;0.05*Constantes!$D$18,((Observaciones!$F220-0.05*Constantes!$D$18)^2)/(Observaciones!$F220+0.95*Constantes!$D$18),0)</f>
        <v>0</v>
      </c>
      <c r="G221" s="73">
        <f>MAX(0,H220+Observaciones!$F220-F221-Constantes!$D$13)</f>
        <v>0</v>
      </c>
      <c r="H221" s="73">
        <f>H220+Observaciones!$F220-F221-E221-G221-I220</f>
        <v>32.061325866874753</v>
      </c>
      <c r="I221" s="73">
        <f>MAX(0,(H221-Constantes!$D$14)*(1-EXP(-Constantes!$D$22)))</f>
        <v>8.000624049465023E-2</v>
      </c>
      <c r="J221" s="73">
        <f t="shared" si="21"/>
        <v>122.45596414243499</v>
      </c>
      <c r="K221" s="73">
        <f>MAX(0,(J221-Constantes!$D$13)*(1-EXP(-Constantes!$D$23)))</f>
        <v>0.50912428363153606</v>
      </c>
      <c r="L221" s="73">
        <f t="shared" si="22"/>
        <v>0.58913052412618627</v>
      </c>
      <c r="M221" s="73">
        <f>0.0526*F221*Observaciones!$F220^1.218</f>
        <v>0</v>
      </c>
      <c r="N221" s="73">
        <f>M221*Constantes!$D$40</f>
        <v>0</v>
      </c>
      <c r="O221" s="73">
        <f t="shared" si="23"/>
        <v>0</v>
      </c>
      <c r="P221" s="15"/>
      <c r="Q221" s="117">
        <v>215</v>
      </c>
      <c r="R221" s="145">
        <f>ETo!$I220*((1-Constantes!$E$19)*ETo!$K220+ETo!$L220)</f>
        <v>1.2846555495040699</v>
      </c>
      <c r="S221" s="118">
        <f>MIN(R221*Constantes!$E$17,0.8*(V220+Observaciones!$F220-T221-U221-Constantes!$D$14))</f>
        <v>0.80573678151753181</v>
      </c>
      <c r="T221" s="118">
        <f>IF(Observaciones!$F220&gt;0.05*Constantes!$E$18,((Observaciones!$F220-0.05*Constantes!$E$18)^2)/(Observaciones!$F220+0.95*Constantes!$E$18),0)</f>
        <v>0</v>
      </c>
      <c r="U221" s="118">
        <f>MAX(0,V220+Observaciones!$F220-T221-Constantes!$D$13)</f>
        <v>0</v>
      </c>
      <c r="V221" s="118">
        <f>V220+Observaciones!$F220-T221-S221-U221-W220</f>
        <v>32.026019316136249</v>
      </c>
      <c r="W221" s="118">
        <f>MAX(0,(V221-Constantes!$D$14)*(1-EXP(-Constantes!$D$22)))</f>
        <v>7.9520164777313038E-2</v>
      </c>
      <c r="X221" s="116">
        <f>X220+(Entradas!$E$23*U221-Y220)/(800*Entradas!$D$46)</f>
        <v>0</v>
      </c>
      <c r="Y221" s="116">
        <f>8000*Entradas!$D$47*X221/Constantes!$E$34</f>
        <v>0</v>
      </c>
      <c r="Z221" s="116">
        <f>T221*Escenarios!$E$10/Escenarios!$E$9</f>
        <v>0</v>
      </c>
      <c r="AA221" s="116">
        <f>Y221*Escenarios!$E$10/Escenarios!$E$9</f>
        <v>0</v>
      </c>
      <c r="AB221" s="116">
        <f>Observaciones!$I220</f>
        <v>0</v>
      </c>
      <c r="AC221" s="116">
        <f>MAX(0,Constantes!$E$29/((AH220+Z221+AA221+AB221+Observaciones!$F220)^2)+Entradas!$E$17)</f>
        <v>0</v>
      </c>
      <c r="AD221" s="145">
        <f>IF(ETo!$D220&gt;0,ETo!$I220*((1-Entradas!$E$21)*ETo!$K220+ETo!$L220),0)</f>
        <v>1.22081195560344</v>
      </c>
      <c r="AE221" s="116">
        <f>MIN(AD221*1,0.8*(AH220+Z221+AA221+AB221+Observaciones!$F220-AC221-Constantes!$E$28))</f>
        <v>1.22081195560344</v>
      </c>
      <c r="AF221" s="116">
        <f>Observaciones!$J220</f>
        <v>0</v>
      </c>
      <c r="AG221" s="116">
        <f>MAX(0,AH220+Z221+AA221+AB221+Observaciones!$F220-AC221-AE221-AF221-Constantes!$E$26)</f>
        <v>0</v>
      </c>
      <c r="AH221" s="116">
        <f>AH220+Z221+AA221+AB221+Observaciones!$F220-AC221-AE221-AF221-AG221</f>
        <v>48.710008804027602</v>
      </c>
      <c r="AI221" s="116">
        <f>(Escenarios!$E$10*S221+Escenarios!$E$9*AE221)/(Escenarios!$E$11)</f>
        <v>0.84724429892612263</v>
      </c>
      <c r="AJ221" s="116">
        <f>(Escenarios!$E$9*AG221)/(Escenarios!$E$11)</f>
        <v>0</v>
      </c>
      <c r="AK221" s="116">
        <f>(Escenarios!$E$10*U221+Escenarios!$E$9*AC221)/(Escenarios!$E$11)</f>
        <v>0</v>
      </c>
      <c r="AL221" s="118">
        <f t="shared" si="24"/>
        <v>133.16656388655375</v>
      </c>
      <c r="AM221" s="118">
        <f>MAX(0,(AL221-Constantes!$D$13)*(1-EXP(-Constantes!$D$23)))</f>
        <v>0.58310780023611819</v>
      </c>
      <c r="AN221" s="118">
        <f>AJ221+W221*Escenarios!$E$10/Escenarios!$E$11+AM221</f>
        <v>0.65467594853569988</v>
      </c>
      <c r="AO221" s="118">
        <f>0.0526*AJ221*Observaciones!$F220^1.218</f>
        <v>0</v>
      </c>
      <c r="AP221" s="118">
        <f>AO221*Constantes!$E$40</f>
        <v>0</v>
      </c>
      <c r="AQ221" s="118">
        <f t="shared" si="25"/>
        <v>0</v>
      </c>
      <c r="AR221" s="15"/>
      <c r="AS221" s="72">
        <v>215</v>
      </c>
      <c r="AT221" s="145">
        <f>ETo!$I220*((1-Constantes!$F$19)*ETo!$K220+ETo!$L220)</f>
        <v>1.2806653248852802</v>
      </c>
      <c r="AU221" s="118">
        <f>MIN(AT221*Constantes!$F$17,0.8*(AX220+Observaciones!$F220-AV221-AW221-Constantes!$D$14))</f>
        <v>0.79160527896981137</v>
      </c>
      <c r="AV221" s="118">
        <f>IF(Observaciones!$F220&gt;0.05*Constantes!$F$18,((Observaciones!$F220-0.05*Constantes!$F$18)^2)/(Observaciones!$F220+0.95*Constantes!$F$18),0)</f>
        <v>0</v>
      </c>
      <c r="AW221" s="118">
        <f>MAX(0,AX220+Observaciones!$F220-AV221-Constantes!$D$13)</f>
        <v>0</v>
      </c>
      <c r="AX221" s="118">
        <f>AX220+Observaciones!$F220-AV221-AU221-AW221-AY220</f>
        <v>32.155181870772239</v>
      </c>
      <c r="AY221" s="118">
        <f>MAX(0,(AX221-Constantes!$D$14)*(1-EXP(-Constantes!$D$22)))</f>
        <v>8.1298383835379351E-2</v>
      </c>
      <c r="AZ221" s="116">
        <f>AZ220+(Entradas!$F$23*AW221-BA220)/(800*Entradas!$D$46)</f>
        <v>0</v>
      </c>
      <c r="BA221" s="116">
        <f>8000*Entradas!$D$47*AZ221/Constantes!$F$34</f>
        <v>0</v>
      </c>
      <c r="BB221" s="116">
        <f>AV221*Escenarios!$F$10/Escenarios!$F$9</f>
        <v>0</v>
      </c>
      <c r="BC221" s="116">
        <f>BA221*Escenarios!$F$10/Escenarios!$F$9</f>
        <v>0</v>
      </c>
      <c r="BD221" s="116">
        <f>Observaciones!$I220</f>
        <v>0</v>
      </c>
      <c r="BE221" s="116">
        <f>MAX(0,Constantes!$F$29/((BJ220+BB221+BC221+BD221+Observaciones!$F220)^2)+Entradas!$F$17)</f>
        <v>0</v>
      </c>
      <c r="BF221" s="145">
        <f>IF(ETo!$D220&gt;0,ETo!$I220*((1-Entradas!$F$21)*ETo!$K220+ETo!$L220),0)</f>
        <v>1.22081195560344</v>
      </c>
      <c r="BG221" s="116">
        <f>MIN(BF221*1,0.8*(BJ220+BB221+BC221+BD221+Observaciones!$F220-BE221-Constantes!$F$28))</f>
        <v>1.22081195560344</v>
      </c>
      <c r="BH221" s="116">
        <f>Observaciones!$J220</f>
        <v>0</v>
      </c>
      <c r="BI221" s="116">
        <f>MAX(0,BJ220+BB221+BC221+BD221+Observaciones!$F220-BE221-BG221-BH221-Constantes!$F$26)</f>
        <v>0</v>
      </c>
      <c r="BJ221" s="116">
        <f>BJ220+BB221+BC221+BD221+Observaciones!$F220-BE221-BG221-BH221-BI221</f>
        <v>46.82204613022963</v>
      </c>
      <c r="BK221" s="116">
        <f>(Escenarios!$F$10*AU221+Escenarios!$F$9*BG221)/(Escenarios!$F$11)</f>
        <v>0.87744661429653714</v>
      </c>
      <c r="BL221" s="116">
        <f>(Escenarios!$F$9*BI221)/(Escenarios!$F$11)</f>
        <v>0</v>
      </c>
      <c r="BM221" s="116">
        <f>(Escenarios!$F$10*AW221+Escenarios!$F$9*BE221)/(Escenarios!$F$11)</f>
        <v>0</v>
      </c>
      <c r="BN221" s="118">
        <f t="shared" si="26"/>
        <v>130.29350833901182</v>
      </c>
      <c r="BO221" s="118">
        <f>MAX(0,(BN221-Constantes!$D$13)*(1-EXP(-Constantes!$D$23)))</f>
        <v>0.56326215593182305</v>
      </c>
      <c r="BP221" s="118">
        <f>BL221+AY221*Escenarios!$F$10/Escenarios!$F$11+BO221</f>
        <v>0.62830086300012655</v>
      </c>
      <c r="BQ221" s="118">
        <f>0.0526*BL221*Observaciones!$F220^1.218</f>
        <v>0</v>
      </c>
      <c r="BR221" s="118">
        <f>BQ221*Constantes!$F$40</f>
        <v>0</v>
      </c>
      <c r="BS221" s="118">
        <f t="shared" si="27"/>
        <v>0</v>
      </c>
      <c r="BT221" s="15"/>
      <c r="BU221" s="72">
        <v>215</v>
      </c>
      <c r="BV221" s="73">
        <f>0.0526*Observaciones!$F220^2.218</f>
        <v>0</v>
      </c>
      <c r="BW221" s="73">
        <f>IF(Observaciones!$F220&gt;0.05*$CA$7,((Observaciones!$F220-0.05*$CA$7)^2)/(Observaciones!$F220+0.95*$CA$7),0)</f>
        <v>0</v>
      </c>
      <c r="BX221" s="73">
        <f>0.0526*BW221*Observaciones!$F220^1.218</f>
        <v>0</v>
      </c>
      <c r="BY221" s="27"/>
      <c r="BZ221" s="27"/>
      <c r="CA221" s="101"/>
      <c r="CB221" s="36"/>
    </row>
    <row r="222" spans="2:80" s="2" customFormat="1" ht="14.5" x14ac:dyDescent="0.35">
      <c r="B222" s="35"/>
      <c r="C222" s="72">
        <v>216</v>
      </c>
      <c r="D222" s="145">
        <f>ETo!$I221*((1-Constantes!$D$19)*ETo!$K221+ETo!$L221)</f>
        <v>1.2977181438991732</v>
      </c>
      <c r="E222" s="73">
        <f>MIN(D222*Constantes!$D$17,0.8*(H221+Observaciones!$F221-F222-G222-Constantes!$D$14))</f>
        <v>0.80919554733692645</v>
      </c>
      <c r="F222" s="73">
        <f>IF(Observaciones!$F221&gt;0.05*Constantes!$D$18,((Observaciones!$F221-0.05*Constantes!$D$18)^2)/(Observaciones!$F221+0.95*Constantes!$D$18),0)</f>
        <v>0</v>
      </c>
      <c r="G222" s="73">
        <f>MAX(0,H221+Observaciones!$F221-F222-Constantes!$D$13)</f>
        <v>0</v>
      </c>
      <c r="H222" s="73">
        <f>H221+Observaciones!$F221-F222-E222-G222-I221</f>
        <v>31.172124079043176</v>
      </c>
      <c r="I222" s="73">
        <f>MAX(0,(H222-Constantes!$D$14)*(1-EXP(-Constantes!$D$22)))</f>
        <v>6.7764336716539586E-2</v>
      </c>
      <c r="J222" s="73">
        <f t="shared" si="21"/>
        <v>121.94683985880346</v>
      </c>
      <c r="K222" s="73">
        <f>MAX(0,(J222-Constantes!$D$13)*(1-EXP(-Constantes!$D$23)))</f>
        <v>0.50560750531923537</v>
      </c>
      <c r="L222" s="73">
        <f t="shared" si="22"/>
        <v>0.57337184203577496</v>
      </c>
      <c r="M222" s="73">
        <f>0.0526*F222*Observaciones!$F221^1.218</f>
        <v>0</v>
      </c>
      <c r="N222" s="73">
        <f>M222*Constantes!$D$40</f>
        <v>0</v>
      </c>
      <c r="O222" s="73">
        <f t="shared" si="23"/>
        <v>0</v>
      </c>
      <c r="P222" s="15"/>
      <c r="Q222" s="117">
        <v>216</v>
      </c>
      <c r="R222" s="145">
        <f>ETo!$I221*((1-Constantes!$E$19)*ETo!$K221+ETo!$L221)</f>
        <v>1.2993300248004849</v>
      </c>
      <c r="S222" s="118">
        <f>MIN(R222*Constantes!$E$17,0.8*(V221+Observaciones!$F221-T222-U222-Constantes!$D$14))</f>
        <v>0.81494062180013238</v>
      </c>
      <c r="T222" s="118">
        <f>IF(Observaciones!$F221&gt;0.05*Constantes!$E$18,((Observaciones!$F221-0.05*Constantes!$E$18)^2)/(Observaciones!$F221+0.95*Constantes!$E$18),0)</f>
        <v>0</v>
      </c>
      <c r="U222" s="118">
        <f>MAX(0,V221+Observaciones!$F221-T222-Constantes!$D$13)</f>
        <v>0</v>
      </c>
      <c r="V222" s="118">
        <f>V221+Observaciones!$F221-T222-S222-U222-W221</f>
        <v>31.131558529558802</v>
      </c>
      <c r="W222" s="118">
        <f>MAX(0,(V222-Constantes!$D$14)*(1-EXP(-Constantes!$D$22)))</f>
        <v>6.7205858809398958E-2</v>
      </c>
      <c r="X222" s="116">
        <f>X221+(Entradas!$E$23*U222-Y221)/(800*Entradas!$D$46)</f>
        <v>0</v>
      </c>
      <c r="Y222" s="116">
        <f>8000*Entradas!$D$47*X222/Constantes!$E$34</f>
        <v>0</v>
      </c>
      <c r="Z222" s="116">
        <f>T222*Escenarios!$E$10/Escenarios!$E$9</f>
        <v>0</v>
      </c>
      <c r="AA222" s="116">
        <f>Y222*Escenarios!$E$10/Escenarios!$E$9</f>
        <v>0</v>
      </c>
      <c r="AB222" s="116">
        <f>Observaciones!$I221</f>
        <v>0</v>
      </c>
      <c r="AC222" s="116">
        <f>MAX(0,Constantes!$E$29/((AH221+Z222+AA222+AB222+Observaciones!$F221)^2)+Entradas!$E$17)</f>
        <v>0</v>
      </c>
      <c r="AD222" s="145">
        <f>IF(ETo!$D221&gt;0,ETo!$I221*((1-Entradas!$E$21)*ETo!$K221+ETo!$L221),0)</f>
        <v>1.2348547887480064</v>
      </c>
      <c r="AE222" s="116">
        <f>MIN(AD222*1,0.8*(AH221+Z222+AA222+AB222+Observaciones!$F221-AC222-Constantes!$E$28))</f>
        <v>1.2348547887480064</v>
      </c>
      <c r="AF222" s="116">
        <f>Observaciones!$J221</f>
        <v>0</v>
      </c>
      <c r="AG222" s="116">
        <f>MAX(0,AH221+Z222+AA222+AB222+Observaciones!$F221-AC222-AE222-AF222-Constantes!$E$26)</f>
        <v>0</v>
      </c>
      <c r="AH222" s="116">
        <f>AH221+Z222+AA222+AB222+Observaciones!$F221-AC222-AE222-AF222-AG222</f>
        <v>47.475154015279593</v>
      </c>
      <c r="AI222" s="116">
        <f>(Escenarios!$E$10*S222+Escenarios!$E$9*AE222)/(Escenarios!$E$11)</f>
        <v>0.85693203849491983</v>
      </c>
      <c r="AJ222" s="116">
        <f>(Escenarios!$E$9*AG222)/(Escenarios!$E$11)</f>
        <v>0</v>
      </c>
      <c r="AK222" s="116">
        <f>(Escenarios!$E$10*U222+Escenarios!$E$9*AC222)/(Escenarios!$E$11)</f>
        <v>0</v>
      </c>
      <c r="AL222" s="118">
        <f t="shared" si="24"/>
        <v>132.58345608631763</v>
      </c>
      <c r="AM222" s="118">
        <f>MAX(0,(AL222-Constantes!$D$13)*(1-EXP(-Constantes!$D$23)))</f>
        <v>0.57907998044528719</v>
      </c>
      <c r="AN222" s="118">
        <f>AJ222+W222*Escenarios!$E$10/Escenarios!$E$11+AM222</f>
        <v>0.63956525337374626</v>
      </c>
      <c r="AO222" s="118">
        <f>0.0526*AJ222*Observaciones!$F221^1.218</f>
        <v>0</v>
      </c>
      <c r="AP222" s="118">
        <f>AO222*Constantes!$E$40</f>
        <v>0</v>
      </c>
      <c r="AQ222" s="118">
        <f t="shared" si="25"/>
        <v>0</v>
      </c>
      <c r="AR222" s="15"/>
      <c r="AS222" s="72">
        <v>216</v>
      </c>
      <c r="AT222" s="145">
        <f>ETo!$I221*((1-Constantes!$F$19)*ETo!$K221+ETo!$L221)</f>
        <v>1.2953003225472051</v>
      </c>
      <c r="AU222" s="118">
        <f>MIN(AT222*Constantes!$F$17,0.8*(AX221+Observaciones!$F221-AV222-AW222-Constantes!$D$14))</f>
        <v>0.80065146861965475</v>
      </c>
      <c r="AV222" s="118">
        <f>IF(Observaciones!$F221&gt;0.05*Constantes!$F$18,((Observaciones!$F221-0.05*Constantes!$F$18)^2)/(Observaciones!$F221+0.95*Constantes!$F$18),0)</f>
        <v>0</v>
      </c>
      <c r="AW222" s="118">
        <f>MAX(0,AX221+Observaciones!$F221-AV222-Constantes!$D$13)</f>
        <v>0</v>
      </c>
      <c r="AX222" s="118">
        <f>AX221+Observaciones!$F221-AV222-AU222-AW222-AY221</f>
        <v>31.273232018317206</v>
      </c>
      <c r="AY222" s="118">
        <f>MAX(0,(AX222-Constantes!$D$14)*(1-EXP(-Constantes!$D$22)))</f>
        <v>6.9156319594592647E-2</v>
      </c>
      <c r="AZ222" s="116">
        <f>AZ221+(Entradas!$F$23*AW222-BA221)/(800*Entradas!$D$46)</f>
        <v>0</v>
      </c>
      <c r="BA222" s="116">
        <f>8000*Entradas!$D$47*AZ222/Constantes!$F$34</f>
        <v>0</v>
      </c>
      <c r="BB222" s="116">
        <f>AV222*Escenarios!$F$10/Escenarios!$F$9</f>
        <v>0</v>
      </c>
      <c r="BC222" s="116">
        <f>BA222*Escenarios!$F$10/Escenarios!$F$9</f>
        <v>0</v>
      </c>
      <c r="BD222" s="116">
        <f>Observaciones!$I221</f>
        <v>0</v>
      </c>
      <c r="BE222" s="116">
        <f>MAX(0,Constantes!$F$29/((BJ221+BB222+BC222+BD222+Observaciones!$F221)^2)+Entradas!$F$17)</f>
        <v>0</v>
      </c>
      <c r="BF222" s="145">
        <f>IF(ETo!$D221&gt;0,ETo!$I221*((1-Entradas!$F$21)*ETo!$K221+ETo!$L221),0)</f>
        <v>1.2348547887480064</v>
      </c>
      <c r="BG222" s="116">
        <f>MIN(BF222*1,0.8*(BJ221+BB222+BC222+BD222+Observaciones!$F221-BE222-Constantes!$F$28))</f>
        <v>1.2348547887480064</v>
      </c>
      <c r="BH222" s="116">
        <f>Observaciones!$J221</f>
        <v>0</v>
      </c>
      <c r="BI222" s="116">
        <f>MAX(0,BJ221+BB222+BC222+BD222+Observaciones!$F221-BE222-BG222-BH222-Constantes!$F$26)</f>
        <v>0</v>
      </c>
      <c r="BJ222" s="116">
        <f>BJ221+BB222+BC222+BD222+Observaciones!$F221-BE222-BG222-BH222-BI222</f>
        <v>45.587191341481621</v>
      </c>
      <c r="BK222" s="116">
        <f>(Escenarios!$F$10*AU222+Escenarios!$F$9*BG222)/(Escenarios!$F$11)</f>
        <v>0.887492132645325</v>
      </c>
      <c r="BL222" s="116">
        <f>(Escenarios!$F$9*BI222)/(Escenarios!$F$11)</f>
        <v>0</v>
      </c>
      <c r="BM222" s="116">
        <f>(Escenarios!$F$10*AW222+Escenarios!$F$9*BE222)/(Escenarios!$F$11)</f>
        <v>0</v>
      </c>
      <c r="BN222" s="118">
        <f t="shared" si="26"/>
        <v>129.73024618308</v>
      </c>
      <c r="BO222" s="118">
        <f>MAX(0,(BN222-Constantes!$D$13)*(1-EXP(-Constantes!$D$23)))</f>
        <v>0.55937142001957907</v>
      </c>
      <c r="BP222" s="118">
        <f>BL222+AY222*Escenarios!$F$10/Escenarios!$F$11+BO222</f>
        <v>0.61469647569525321</v>
      </c>
      <c r="BQ222" s="118">
        <f>0.0526*BL222*Observaciones!$F221^1.218</f>
        <v>0</v>
      </c>
      <c r="BR222" s="118">
        <f>BQ222*Constantes!$F$40</f>
        <v>0</v>
      </c>
      <c r="BS222" s="118">
        <f t="shared" si="27"/>
        <v>0</v>
      </c>
      <c r="BT222" s="15"/>
      <c r="BU222" s="72">
        <v>216</v>
      </c>
      <c r="BV222" s="73">
        <f>0.0526*Observaciones!$F221^2.218</f>
        <v>0</v>
      </c>
      <c r="BW222" s="73">
        <f>IF(Observaciones!$F221&gt;0.05*$CA$7,((Observaciones!$F221-0.05*$CA$7)^2)/(Observaciones!$F221+0.95*$CA$7),0)</f>
        <v>0</v>
      </c>
      <c r="BX222" s="73">
        <f>0.0526*BW222*Observaciones!$F221^1.218</f>
        <v>0</v>
      </c>
      <c r="BY222" s="27"/>
      <c r="BZ222" s="27"/>
      <c r="CA222" s="101"/>
      <c r="CB222" s="36"/>
    </row>
    <row r="223" spans="2:80" s="2" customFormat="1" ht="14.5" x14ac:dyDescent="0.35">
      <c r="B223" s="35"/>
      <c r="C223" s="72">
        <v>217</v>
      </c>
      <c r="D223" s="145">
        <f>ETo!$I222*((1-Constantes!$D$19)*ETo!$K222+ETo!$L222)</f>
        <v>0</v>
      </c>
      <c r="E223" s="73">
        <f>MIN(D223*Constantes!$D$17,0.8*(H222+Observaciones!$F222-F223-G223-Constantes!$D$14))</f>
        <v>0</v>
      </c>
      <c r="F223" s="73">
        <f>IF(Observaciones!$F222&gt;0.05*Constantes!$D$18,((Observaciones!$F222-0.05*Constantes!$D$18)^2)/(Observaciones!$F222+0.95*Constantes!$D$18),0)</f>
        <v>0</v>
      </c>
      <c r="G223" s="73">
        <f>MAX(0,H222+Observaciones!$F222-F223-Constantes!$D$13)</f>
        <v>0</v>
      </c>
      <c r="H223" s="73">
        <f>H222+Observaciones!$F222-F223-E223-G223-I222</f>
        <v>31.104359742326636</v>
      </c>
      <c r="I223" s="73">
        <f>MAX(0,(H223-Constantes!$D$14)*(1-EXP(-Constantes!$D$22)))</f>
        <v>6.6831405068151481E-2</v>
      </c>
      <c r="J223" s="73">
        <f t="shared" si="21"/>
        <v>121.44123235348422</v>
      </c>
      <c r="K223" s="73">
        <f>MAX(0,(J223-Constantes!$D$13)*(1-EXP(-Constantes!$D$23)))</f>
        <v>0.50211501916917389</v>
      </c>
      <c r="L223" s="73">
        <f t="shared" si="22"/>
        <v>0.56894642423732533</v>
      </c>
      <c r="M223" s="73">
        <f>0.0526*F223*Observaciones!$F222^1.218</f>
        <v>0</v>
      </c>
      <c r="N223" s="73">
        <f>M223*Constantes!$D$40</f>
        <v>0</v>
      </c>
      <c r="O223" s="73">
        <f t="shared" si="23"/>
        <v>0</v>
      </c>
      <c r="P223" s="15"/>
      <c r="Q223" s="117">
        <v>217</v>
      </c>
      <c r="R223" s="145">
        <f>ETo!$I222*((1-Constantes!$E$19)*ETo!$K222+ETo!$L222)</f>
        <v>0</v>
      </c>
      <c r="S223" s="118">
        <f>MIN(R223*Constantes!$E$17,0.8*(V222+Observaciones!$F222-T223-U223-Constantes!$D$14))</f>
        <v>0</v>
      </c>
      <c r="T223" s="118">
        <f>IF(Observaciones!$F222&gt;0.05*Constantes!$E$18,((Observaciones!$F222-0.05*Constantes!$E$18)^2)/(Observaciones!$F222+0.95*Constantes!$E$18),0)</f>
        <v>0</v>
      </c>
      <c r="U223" s="118">
        <f>MAX(0,V222+Observaciones!$F222-T223-Constantes!$D$13)</f>
        <v>0</v>
      </c>
      <c r="V223" s="118">
        <f>V222+Observaciones!$F222-T223-S223-U223-W222</f>
        <v>31.064352670749404</v>
      </c>
      <c r="W223" s="118">
        <f>MAX(0,(V223-Constantes!$D$14)*(1-EXP(-Constantes!$D$22)))</f>
        <v>6.6280615891392392E-2</v>
      </c>
      <c r="X223" s="116">
        <f>X222+(Entradas!$E$23*U223-Y222)/(800*Entradas!$D$46)</f>
        <v>0</v>
      </c>
      <c r="Y223" s="116">
        <f>8000*Entradas!$D$47*X223/Constantes!$E$34</f>
        <v>0</v>
      </c>
      <c r="Z223" s="116">
        <f>T223*Escenarios!$E$10/Escenarios!$E$9</f>
        <v>0</v>
      </c>
      <c r="AA223" s="116">
        <f>Y223*Escenarios!$E$10/Escenarios!$E$9</f>
        <v>0</v>
      </c>
      <c r="AB223" s="116">
        <f>Observaciones!$I222</f>
        <v>0</v>
      </c>
      <c r="AC223" s="116">
        <f>MAX(0,Constantes!$E$29/((AH222+Z223+AA223+AB223+Observaciones!$F222)^2)+Entradas!$E$17)</f>
        <v>0</v>
      </c>
      <c r="AD223" s="145">
        <f>IF(ETo!$D222&gt;0,ETo!$I222*((1-Entradas!$E$21)*ETo!$K222+ETo!$L222),0)</f>
        <v>0</v>
      </c>
      <c r="AE223" s="116">
        <f>MIN(AD223*1,0.8*(AH222+Z223+AA223+AB223+Observaciones!$F222-AC223-Constantes!$E$28))</f>
        <v>0</v>
      </c>
      <c r="AF223" s="116">
        <f>Observaciones!$J222</f>
        <v>0</v>
      </c>
      <c r="AG223" s="116">
        <f>MAX(0,AH222+Z223+AA223+AB223+Observaciones!$F222-AC223-AE223-AF223-Constantes!$E$26)</f>
        <v>0</v>
      </c>
      <c r="AH223" s="116">
        <f>AH222+Z223+AA223+AB223+Observaciones!$F222-AC223-AE223-AF223-AG223</f>
        <v>47.475154015279593</v>
      </c>
      <c r="AI223" s="116">
        <f>(Escenarios!$E$10*S223+Escenarios!$E$9*AE223)/(Escenarios!$E$11)</f>
        <v>0</v>
      </c>
      <c r="AJ223" s="116">
        <f>(Escenarios!$E$9*AG223)/(Escenarios!$E$11)</f>
        <v>0</v>
      </c>
      <c r="AK223" s="116">
        <f>(Escenarios!$E$10*U223+Escenarios!$E$9*AC223)/(Escenarios!$E$11)</f>
        <v>0</v>
      </c>
      <c r="AL223" s="118">
        <f t="shared" si="24"/>
        <v>132.00437610587232</v>
      </c>
      <c r="AM223" s="118">
        <f>MAX(0,(AL223-Constantes!$D$13)*(1-EXP(-Constantes!$D$23)))</f>
        <v>0.57507998283804018</v>
      </c>
      <c r="AN223" s="118">
        <f>AJ223+W223*Escenarios!$E$10/Escenarios!$E$11+AM223</f>
        <v>0.63473253714029332</v>
      </c>
      <c r="AO223" s="118">
        <f>0.0526*AJ223*Observaciones!$F222^1.218</f>
        <v>0</v>
      </c>
      <c r="AP223" s="118">
        <f>AO223*Constantes!$E$40</f>
        <v>0</v>
      </c>
      <c r="AQ223" s="118">
        <f t="shared" si="25"/>
        <v>0</v>
      </c>
      <c r="AR223" s="15"/>
      <c r="AS223" s="72">
        <v>217</v>
      </c>
      <c r="AT223" s="145">
        <f>ETo!$I222*((1-Constantes!$F$19)*ETo!$K222+ETo!$L222)</f>
        <v>0</v>
      </c>
      <c r="AU223" s="118">
        <f>MIN(AT223*Constantes!$F$17,0.8*(AX222+Observaciones!$F222-AV223-AW223-Constantes!$D$14))</f>
        <v>0</v>
      </c>
      <c r="AV223" s="118">
        <f>IF(Observaciones!$F222&gt;0.05*Constantes!$F$18,((Observaciones!$F222-0.05*Constantes!$F$18)^2)/(Observaciones!$F222+0.95*Constantes!$F$18),0)</f>
        <v>0</v>
      </c>
      <c r="AW223" s="118">
        <f>MAX(0,AX222+Observaciones!$F222-AV223-Constantes!$D$13)</f>
        <v>0</v>
      </c>
      <c r="AX223" s="118">
        <f>AX222+Observaciones!$F222-AV223-AU223-AW223-AY222</f>
        <v>31.204075698722612</v>
      </c>
      <c r="AY223" s="118">
        <f>MAX(0,(AX223-Constantes!$D$14)*(1-EXP(-Constantes!$D$22)))</f>
        <v>6.8204224106582181E-2</v>
      </c>
      <c r="AZ223" s="116">
        <f>AZ222+(Entradas!$F$23*AW223-BA222)/(800*Entradas!$D$46)</f>
        <v>0</v>
      </c>
      <c r="BA223" s="116">
        <f>8000*Entradas!$D$47*AZ223/Constantes!$F$34</f>
        <v>0</v>
      </c>
      <c r="BB223" s="116">
        <f>AV223*Escenarios!$F$10/Escenarios!$F$9</f>
        <v>0</v>
      </c>
      <c r="BC223" s="116">
        <f>BA223*Escenarios!$F$10/Escenarios!$F$9</f>
        <v>0</v>
      </c>
      <c r="BD223" s="116">
        <f>Observaciones!$I222</f>
        <v>0</v>
      </c>
      <c r="BE223" s="116">
        <f>MAX(0,Constantes!$F$29/((BJ222+BB223+BC223+BD223+Observaciones!$F222)^2)+Entradas!$F$17)</f>
        <v>0</v>
      </c>
      <c r="BF223" s="145">
        <f>IF(ETo!$D222&gt;0,ETo!$I222*((1-Entradas!$F$21)*ETo!$K222+ETo!$L222),0)</f>
        <v>0</v>
      </c>
      <c r="BG223" s="116">
        <f>MIN(BF223*1,0.8*(BJ222+BB223+BC223+BD223+Observaciones!$F222-BE223-Constantes!$F$28))</f>
        <v>0</v>
      </c>
      <c r="BH223" s="116">
        <f>Observaciones!$J222</f>
        <v>0</v>
      </c>
      <c r="BI223" s="116">
        <f>MAX(0,BJ222+BB223+BC223+BD223+Observaciones!$F222-BE223-BG223-BH223-Constantes!$F$26)</f>
        <v>0</v>
      </c>
      <c r="BJ223" s="116">
        <f>BJ222+BB223+BC223+BD223+Observaciones!$F222-BE223-BG223-BH223-BI223</f>
        <v>45.587191341481621</v>
      </c>
      <c r="BK223" s="116">
        <f>(Escenarios!$F$10*AU223+Escenarios!$F$9*BG223)/(Escenarios!$F$11)</f>
        <v>0</v>
      </c>
      <c r="BL223" s="116">
        <f>(Escenarios!$F$9*BI223)/(Escenarios!$F$11)</f>
        <v>0</v>
      </c>
      <c r="BM223" s="116">
        <f>(Escenarios!$F$10*AW223+Escenarios!$F$9*BE223)/(Escenarios!$F$11)</f>
        <v>0</v>
      </c>
      <c r="BN223" s="118">
        <f t="shared" si="26"/>
        <v>129.17087476306043</v>
      </c>
      <c r="BO223" s="118">
        <f>MAX(0,(BN223-Constantes!$D$13)*(1-EXP(-Constantes!$D$23)))</f>
        <v>0.55550755938340213</v>
      </c>
      <c r="BP223" s="118">
        <f>BL223+AY223*Escenarios!$F$10/Escenarios!$F$11+BO223</f>
        <v>0.61007093866866791</v>
      </c>
      <c r="BQ223" s="118">
        <f>0.0526*BL223*Observaciones!$F222^1.218</f>
        <v>0</v>
      </c>
      <c r="BR223" s="118">
        <f>BQ223*Constantes!$F$40</f>
        <v>0</v>
      </c>
      <c r="BS223" s="118">
        <f t="shared" si="27"/>
        <v>0</v>
      </c>
      <c r="BT223" s="15"/>
      <c r="BU223" s="72">
        <v>217</v>
      </c>
      <c r="BV223" s="73">
        <f>0.0526*Observaciones!$F222^2.218</f>
        <v>0</v>
      </c>
      <c r="BW223" s="73">
        <f>IF(Observaciones!$F222&gt;0.05*$CA$7,((Observaciones!$F222-0.05*$CA$7)^2)/(Observaciones!$F222+0.95*$CA$7),0)</f>
        <v>0</v>
      </c>
      <c r="BX223" s="73">
        <f>0.0526*BW223*Observaciones!$F222^1.218</f>
        <v>0</v>
      </c>
      <c r="BY223" s="27"/>
      <c r="BZ223" s="27"/>
      <c r="CA223" s="101"/>
      <c r="CB223" s="36"/>
    </row>
    <row r="224" spans="2:80" s="2" customFormat="1" ht="14.5" x14ac:dyDescent="0.35">
      <c r="B224" s="35"/>
      <c r="C224" s="72">
        <v>218</v>
      </c>
      <c r="D224" s="145">
        <f>ETo!$I223*((1-Constantes!$D$19)*ETo!$K223+ETo!$L223)</f>
        <v>0</v>
      </c>
      <c r="E224" s="73">
        <f>MIN(D224*Constantes!$D$17,0.8*(H223+Observaciones!$F223-F224-G224-Constantes!$D$14))</f>
        <v>0</v>
      </c>
      <c r="F224" s="73">
        <f>IF(Observaciones!$F223&gt;0.05*Constantes!$D$18,((Observaciones!$F223-0.05*Constantes!$D$18)^2)/(Observaciones!$F223+0.95*Constantes!$D$18),0)</f>
        <v>0</v>
      </c>
      <c r="G224" s="73">
        <f>MAX(0,H223+Observaciones!$F223-F224-Constantes!$D$13)</f>
        <v>0</v>
      </c>
      <c r="H224" s="73">
        <f>H223+Observaciones!$F223-F224-E224-G224-I223</f>
        <v>31.037528337258486</v>
      </c>
      <c r="I224" s="73">
        <f>MAX(0,(H224-Constantes!$D$14)*(1-EXP(-Constantes!$D$22)))</f>
        <v>6.5911317365454247E-2</v>
      </c>
      <c r="J224" s="73">
        <f t="shared" si="21"/>
        <v>120.93911733431506</v>
      </c>
      <c r="K224" s="73">
        <f>MAX(0,(J224-Constantes!$D$13)*(1-EXP(-Constantes!$D$23)))</f>
        <v>0.49864665738313013</v>
      </c>
      <c r="L224" s="73">
        <f t="shared" si="22"/>
        <v>0.56455797474858438</v>
      </c>
      <c r="M224" s="73">
        <f>0.0526*F224*Observaciones!$F223^1.218</f>
        <v>0</v>
      </c>
      <c r="N224" s="73">
        <f>M224*Constantes!$D$40</f>
        <v>0</v>
      </c>
      <c r="O224" s="73">
        <f t="shared" si="23"/>
        <v>0</v>
      </c>
      <c r="P224" s="15"/>
      <c r="Q224" s="117">
        <v>218</v>
      </c>
      <c r="R224" s="145">
        <f>ETo!$I223*((1-Constantes!$E$19)*ETo!$K223+ETo!$L223)</f>
        <v>0</v>
      </c>
      <c r="S224" s="118">
        <f>MIN(R224*Constantes!$E$17,0.8*(V223+Observaciones!$F223-T224-U224-Constantes!$D$14))</f>
        <v>0</v>
      </c>
      <c r="T224" s="118">
        <f>IF(Observaciones!$F223&gt;0.05*Constantes!$E$18,((Observaciones!$F223-0.05*Constantes!$E$18)^2)/(Observaciones!$F223+0.95*Constantes!$E$18),0)</f>
        <v>0</v>
      </c>
      <c r="U224" s="118">
        <f>MAX(0,V223+Observaciones!$F223-T224-Constantes!$D$13)</f>
        <v>0</v>
      </c>
      <c r="V224" s="118">
        <f>V223+Observaciones!$F223-T224-S224-U224-W223</f>
        <v>30.99807205485801</v>
      </c>
      <c r="W224" s="118">
        <f>MAX(0,(V224-Constantes!$D$14)*(1-EXP(-Constantes!$D$22)))</f>
        <v>6.5368111066053419E-2</v>
      </c>
      <c r="X224" s="116">
        <f>X223+(Entradas!$E$23*U224-Y223)/(800*Entradas!$D$46)</f>
        <v>0</v>
      </c>
      <c r="Y224" s="116">
        <f>8000*Entradas!$D$47*X224/Constantes!$E$34</f>
        <v>0</v>
      </c>
      <c r="Z224" s="116">
        <f>T224*Escenarios!$E$10/Escenarios!$E$9</f>
        <v>0</v>
      </c>
      <c r="AA224" s="116">
        <f>Y224*Escenarios!$E$10/Escenarios!$E$9</f>
        <v>0</v>
      </c>
      <c r="AB224" s="116">
        <f>Observaciones!$I223</f>
        <v>0</v>
      </c>
      <c r="AC224" s="116">
        <f>MAX(0,Constantes!$E$29/((AH223+Z224+AA224+AB224+Observaciones!$F223)^2)+Entradas!$E$17)</f>
        <v>0</v>
      </c>
      <c r="AD224" s="145">
        <f>IF(ETo!$D223&gt;0,ETo!$I223*((1-Entradas!$E$21)*ETo!$K223+ETo!$L223),0)</f>
        <v>0</v>
      </c>
      <c r="AE224" s="116">
        <f>MIN(AD224*1,0.8*(AH223+Z224+AA224+AB224+Observaciones!$F223-AC224-Constantes!$E$28))</f>
        <v>0</v>
      </c>
      <c r="AF224" s="116">
        <f>Observaciones!$J223</f>
        <v>0</v>
      </c>
      <c r="AG224" s="116">
        <f>MAX(0,AH223+Z224+AA224+AB224+Observaciones!$F223-AC224-AE224-AF224-Constantes!$E$26)</f>
        <v>0</v>
      </c>
      <c r="AH224" s="116">
        <f>AH223+Z224+AA224+AB224+Observaciones!$F223-AC224-AE224-AF224-AG224</f>
        <v>47.475154015279593</v>
      </c>
      <c r="AI224" s="116">
        <f>(Escenarios!$E$10*S224+Escenarios!$E$9*AE224)/(Escenarios!$E$11)</f>
        <v>0</v>
      </c>
      <c r="AJ224" s="116">
        <f>(Escenarios!$E$9*AG224)/(Escenarios!$E$11)</f>
        <v>0</v>
      </c>
      <c r="AK224" s="116">
        <f>(Escenarios!$E$10*U224+Escenarios!$E$9*AC224)/(Escenarios!$E$11)</f>
        <v>0</v>
      </c>
      <c r="AL224" s="118">
        <f t="shared" si="24"/>
        <v>131.42929612303428</v>
      </c>
      <c r="AM224" s="118">
        <f>MAX(0,(AL224-Constantes!$D$13)*(1-EXP(-Constantes!$D$23)))</f>
        <v>0.57110761523251707</v>
      </c>
      <c r="AN224" s="118">
        <f>AJ224+W224*Escenarios!$E$10/Escenarios!$E$11+AM224</f>
        <v>0.62993891519196521</v>
      </c>
      <c r="AO224" s="118">
        <f>0.0526*AJ224*Observaciones!$F223^1.218</f>
        <v>0</v>
      </c>
      <c r="AP224" s="118">
        <f>AO224*Constantes!$E$40</f>
        <v>0</v>
      </c>
      <c r="AQ224" s="118">
        <f t="shared" si="25"/>
        <v>0</v>
      </c>
      <c r="AR224" s="15"/>
      <c r="AS224" s="72">
        <v>218</v>
      </c>
      <c r="AT224" s="145">
        <f>ETo!$I223*((1-Constantes!$F$19)*ETo!$K223+ETo!$L223)</f>
        <v>0</v>
      </c>
      <c r="AU224" s="118">
        <f>MIN(AT224*Constantes!$F$17,0.8*(AX223+Observaciones!$F223-AV224-AW224-Constantes!$D$14))</f>
        <v>0</v>
      </c>
      <c r="AV224" s="118">
        <f>IF(Observaciones!$F223&gt;0.05*Constantes!$F$18,((Observaciones!$F223-0.05*Constantes!$F$18)^2)/(Observaciones!$F223+0.95*Constantes!$F$18),0)</f>
        <v>0</v>
      </c>
      <c r="AW224" s="118">
        <f>MAX(0,AX223+Observaciones!$F223-AV224-Constantes!$D$13)</f>
        <v>0</v>
      </c>
      <c r="AX224" s="118">
        <f>AX223+Observaciones!$F223-AV224-AU224-AW224-AY223</f>
        <v>31.135871474616028</v>
      </c>
      <c r="AY224" s="118">
        <f>MAX(0,(AX224-Constantes!$D$14)*(1-EXP(-Constantes!$D$22)))</f>
        <v>6.7265236398505693E-2</v>
      </c>
      <c r="AZ224" s="116">
        <f>AZ223+(Entradas!$F$23*AW224-BA223)/(800*Entradas!$D$46)</f>
        <v>0</v>
      </c>
      <c r="BA224" s="116">
        <f>8000*Entradas!$D$47*AZ224/Constantes!$F$34</f>
        <v>0</v>
      </c>
      <c r="BB224" s="116">
        <f>AV224*Escenarios!$F$10/Escenarios!$F$9</f>
        <v>0</v>
      </c>
      <c r="BC224" s="116">
        <f>BA224*Escenarios!$F$10/Escenarios!$F$9</f>
        <v>0</v>
      </c>
      <c r="BD224" s="116">
        <f>Observaciones!$I223</f>
        <v>0</v>
      </c>
      <c r="BE224" s="116">
        <f>MAX(0,Constantes!$F$29/((BJ223+BB224+BC224+BD224+Observaciones!$F223)^2)+Entradas!$F$17)</f>
        <v>0</v>
      </c>
      <c r="BF224" s="145">
        <f>IF(ETo!$D223&gt;0,ETo!$I223*((1-Entradas!$F$21)*ETo!$K223+ETo!$L223),0)</f>
        <v>0</v>
      </c>
      <c r="BG224" s="116">
        <f>MIN(BF224*1,0.8*(BJ223+BB224+BC224+BD224+Observaciones!$F223-BE224-Constantes!$F$28))</f>
        <v>0</v>
      </c>
      <c r="BH224" s="116">
        <f>Observaciones!$J223</f>
        <v>0</v>
      </c>
      <c r="BI224" s="116">
        <f>MAX(0,BJ223+BB224+BC224+BD224+Observaciones!$F223-BE224-BG224-BH224-Constantes!$F$26)</f>
        <v>0</v>
      </c>
      <c r="BJ224" s="116">
        <f>BJ223+BB224+BC224+BD224+Observaciones!$F223-BE224-BG224-BH224-BI224</f>
        <v>45.587191341481621</v>
      </c>
      <c r="BK224" s="116">
        <f>(Escenarios!$F$10*AU224+Escenarios!$F$9*BG224)/(Escenarios!$F$11)</f>
        <v>0</v>
      </c>
      <c r="BL224" s="116">
        <f>(Escenarios!$F$9*BI224)/(Escenarios!$F$11)</f>
        <v>0</v>
      </c>
      <c r="BM224" s="116">
        <f>(Escenarios!$F$10*AW224+Escenarios!$F$9*BE224)/(Escenarios!$F$11)</f>
        <v>0</v>
      </c>
      <c r="BN224" s="118">
        <f t="shared" si="26"/>
        <v>128.61536720367701</v>
      </c>
      <c r="BO224" s="118">
        <f>MAX(0,(BN224-Constantes!$D$13)*(1-EXP(-Constantes!$D$23)))</f>
        <v>0.55167038838220017</v>
      </c>
      <c r="BP224" s="118">
        <f>BL224+AY224*Escenarios!$F$10/Escenarios!$F$11+BO224</f>
        <v>0.60548257750100476</v>
      </c>
      <c r="BQ224" s="118">
        <f>0.0526*BL224*Observaciones!$F223^1.218</f>
        <v>0</v>
      </c>
      <c r="BR224" s="118">
        <f>BQ224*Constantes!$F$40</f>
        <v>0</v>
      </c>
      <c r="BS224" s="118">
        <f t="shared" si="27"/>
        <v>0</v>
      </c>
      <c r="BT224" s="15"/>
      <c r="BU224" s="72">
        <v>218</v>
      </c>
      <c r="BV224" s="73">
        <f>0.0526*Observaciones!$F223^2.218</f>
        <v>0</v>
      </c>
      <c r="BW224" s="73">
        <f>IF(Observaciones!$F223&gt;0.05*$CA$7,((Observaciones!$F223-0.05*$CA$7)^2)/(Observaciones!$F223+0.95*$CA$7),0)</f>
        <v>0</v>
      </c>
      <c r="BX224" s="73">
        <f>0.0526*BW224*Observaciones!$F223^1.218</f>
        <v>0</v>
      </c>
      <c r="BY224" s="27"/>
      <c r="BZ224" s="27"/>
      <c r="CA224" s="101"/>
      <c r="CB224" s="36"/>
    </row>
    <row r="225" spans="2:80" s="2" customFormat="1" ht="14.5" x14ac:dyDescent="0.35">
      <c r="B225" s="35"/>
      <c r="C225" s="72">
        <v>219</v>
      </c>
      <c r="D225" s="145">
        <f>ETo!$I224*((1-Constantes!$D$19)*ETo!$K224+ETo!$L224)</f>
        <v>1.3204458434748232</v>
      </c>
      <c r="E225" s="73">
        <f>MIN(D225*Constantes!$D$17,0.8*(H224+Observaciones!$F224-F225-G225-Constantes!$D$14))</f>
        <v>0.82336746393090166</v>
      </c>
      <c r="F225" s="73">
        <f>IF(Observaciones!$F224&gt;0.05*Constantes!$D$18,((Observaciones!$F224-0.05*Constantes!$D$18)^2)/(Observaciones!$F224+0.95*Constantes!$D$18),0)</f>
        <v>0</v>
      </c>
      <c r="G225" s="73">
        <f>MAX(0,H224+Observaciones!$F224-F225-Constantes!$D$13)</f>
        <v>0</v>
      </c>
      <c r="H225" s="73">
        <f>H224+Observaciones!$F224-F225-E225-G225-I224</f>
        <v>30.148249555962131</v>
      </c>
      <c r="I225" s="73">
        <f>MAX(0,(H225-Constantes!$D$14)*(1-EXP(-Constantes!$D$22)))</f>
        <v>5.3668353595561935E-2</v>
      </c>
      <c r="J225" s="73">
        <f t="shared" si="21"/>
        <v>120.44047067693192</v>
      </c>
      <c r="K225" s="73">
        <f>MAX(0,(J225-Constantes!$D$13)*(1-EXP(-Constantes!$D$23)))</f>
        <v>0.49520225332194934</v>
      </c>
      <c r="L225" s="73">
        <f t="shared" si="22"/>
        <v>0.54887060691751133</v>
      </c>
      <c r="M225" s="73">
        <f>0.0526*F225*Observaciones!$F224^1.218</f>
        <v>0</v>
      </c>
      <c r="N225" s="73">
        <f>M225*Constantes!$D$40</f>
        <v>0</v>
      </c>
      <c r="O225" s="73">
        <f t="shared" si="23"/>
        <v>0</v>
      </c>
      <c r="P225" s="15"/>
      <c r="Q225" s="117">
        <v>219</v>
      </c>
      <c r="R225" s="145">
        <f>ETo!$I224*((1-Constantes!$E$19)*ETo!$K224+ETo!$L224)</f>
        <v>1.3220760679593275</v>
      </c>
      <c r="S225" s="118">
        <f>MIN(R225*Constantes!$E$17,0.8*(V224+Observaciones!$F224-T225-U225-Constantes!$D$14))</f>
        <v>0.82920695460361415</v>
      </c>
      <c r="T225" s="118">
        <f>IF(Observaciones!$F224&gt;0.05*Constantes!$E$18,((Observaciones!$F224-0.05*Constantes!$E$18)^2)/(Observaciones!$F224+0.95*Constantes!$E$18),0)</f>
        <v>0</v>
      </c>
      <c r="U225" s="118">
        <f>MAX(0,V224+Observaciones!$F224-T225-Constantes!$D$13)</f>
        <v>0</v>
      </c>
      <c r="V225" s="118">
        <f>V224+Observaciones!$F224-T225-S225-U225-W224</f>
        <v>30.103496989188343</v>
      </c>
      <c r="W225" s="118">
        <f>MAX(0,(V225-Constantes!$D$14)*(1-EXP(-Constantes!$D$22)))</f>
        <v>5.3052231784106521E-2</v>
      </c>
      <c r="X225" s="116">
        <f>X224+(Entradas!$E$23*U225-Y224)/(800*Entradas!$D$46)</f>
        <v>0</v>
      </c>
      <c r="Y225" s="116">
        <f>8000*Entradas!$D$47*X225/Constantes!$E$34</f>
        <v>0</v>
      </c>
      <c r="Z225" s="116">
        <f>T225*Escenarios!$E$10/Escenarios!$E$9</f>
        <v>0</v>
      </c>
      <c r="AA225" s="116">
        <f>Y225*Escenarios!$E$10/Escenarios!$E$9</f>
        <v>0</v>
      </c>
      <c r="AB225" s="116">
        <f>Observaciones!$I224</f>
        <v>0</v>
      </c>
      <c r="AC225" s="116">
        <f>MAX(0,Constantes!$E$29/((AH224+Z225+AA225+AB225+Observaciones!$F224)^2)+Entradas!$E$17)</f>
        <v>0</v>
      </c>
      <c r="AD225" s="145">
        <f>IF(ETo!$D224&gt;0,ETo!$I224*((1-Entradas!$E$21)*ETo!$K224+ETo!$L224),0)</f>
        <v>1.2568670885791442</v>
      </c>
      <c r="AE225" s="116">
        <f>MIN(AD225*1,0.8*(AH224+Z225+AA225+AB225+Observaciones!$F224-AC225-Constantes!$E$28))</f>
        <v>1.2568670885791442</v>
      </c>
      <c r="AF225" s="116">
        <f>Observaciones!$J224</f>
        <v>0</v>
      </c>
      <c r="AG225" s="116">
        <f>MAX(0,AH224+Z225+AA225+AB225+Observaciones!$F224-AC225-AE225-AF225-Constantes!$E$26)</f>
        <v>0</v>
      </c>
      <c r="AH225" s="116">
        <f>AH224+Z225+AA225+AB225+Observaciones!$F224-AC225-AE225-AF225-AG225</f>
        <v>46.218286926700451</v>
      </c>
      <c r="AI225" s="116">
        <f>(Escenarios!$E$10*S225+Escenarios!$E$9*AE225)/(Escenarios!$E$11)</f>
        <v>0.87197296800116708</v>
      </c>
      <c r="AJ225" s="116">
        <f>(Escenarios!$E$9*AG225)/(Escenarios!$E$11)</f>
        <v>0</v>
      </c>
      <c r="AK225" s="116">
        <f>(Escenarios!$E$10*U225+Escenarios!$E$9*AC225)/(Escenarios!$E$11)</f>
        <v>0</v>
      </c>
      <c r="AL225" s="118">
        <f t="shared" si="24"/>
        <v>130.85818850780177</v>
      </c>
      <c r="AM225" s="118">
        <f>MAX(0,(AL225-Constantes!$D$13)*(1-EXP(-Constantes!$D$23)))</f>
        <v>0.567162686774355</v>
      </c>
      <c r="AN225" s="118">
        <f>AJ225+W225*Escenarios!$E$10/Escenarios!$E$11+AM225</f>
        <v>0.61490969538005091</v>
      </c>
      <c r="AO225" s="118">
        <f>0.0526*AJ225*Observaciones!$F224^1.218</f>
        <v>0</v>
      </c>
      <c r="AP225" s="118">
        <f>AO225*Constantes!$E$40</f>
        <v>0</v>
      </c>
      <c r="AQ225" s="118">
        <f t="shared" si="25"/>
        <v>0</v>
      </c>
      <c r="AR225" s="15"/>
      <c r="AS225" s="72">
        <v>219</v>
      </c>
      <c r="AT225" s="145">
        <f>ETo!$I224*((1-Constantes!$F$19)*ETo!$K224+ETo!$L224)</f>
        <v>1.318000506748066</v>
      </c>
      <c r="AU225" s="118">
        <f>MIN(AT225*Constantes!$F$17,0.8*(AX224+Observaciones!$F224-AV225-AW225-Constantes!$D$14))</f>
        <v>0.81468291407055604</v>
      </c>
      <c r="AV225" s="118">
        <f>IF(Observaciones!$F224&gt;0.05*Constantes!$F$18,((Observaciones!$F224-0.05*Constantes!$F$18)^2)/(Observaciones!$F224+0.95*Constantes!$F$18),0)</f>
        <v>0</v>
      </c>
      <c r="AW225" s="118">
        <f>MAX(0,AX224+Observaciones!$F224-AV225-Constantes!$D$13)</f>
        <v>0</v>
      </c>
      <c r="AX225" s="118">
        <f>AX224+Observaciones!$F224-AV225-AU225-AW225-AY224</f>
        <v>30.253923324146967</v>
      </c>
      <c r="AY225" s="118">
        <f>MAX(0,(AX225-Constantes!$D$14)*(1-EXP(-Constantes!$D$22)))</f>
        <v>5.5123195589462833E-2</v>
      </c>
      <c r="AZ225" s="116">
        <f>AZ224+(Entradas!$F$23*AW225-BA224)/(800*Entradas!$D$46)</f>
        <v>0</v>
      </c>
      <c r="BA225" s="116">
        <f>8000*Entradas!$D$47*AZ225/Constantes!$F$34</f>
        <v>0</v>
      </c>
      <c r="BB225" s="116">
        <f>AV225*Escenarios!$F$10/Escenarios!$F$9</f>
        <v>0</v>
      </c>
      <c r="BC225" s="116">
        <f>BA225*Escenarios!$F$10/Escenarios!$F$9</f>
        <v>0</v>
      </c>
      <c r="BD225" s="116">
        <f>Observaciones!$I224</f>
        <v>0</v>
      </c>
      <c r="BE225" s="116">
        <f>MAX(0,Constantes!$F$29/((BJ224+BB225+BC225+BD225+Observaciones!$F224)^2)+Entradas!$F$17)</f>
        <v>0</v>
      </c>
      <c r="BF225" s="145">
        <f>IF(ETo!$D224&gt;0,ETo!$I224*((1-Entradas!$F$21)*ETo!$K224+ETo!$L224),0)</f>
        <v>1.2568670885791442</v>
      </c>
      <c r="BG225" s="116">
        <f>MIN(BF225*1,0.8*(BJ224+BB225+BC225+BD225+Observaciones!$F224-BE225-Constantes!$F$28))</f>
        <v>1.2568670885791442</v>
      </c>
      <c r="BH225" s="116">
        <f>Observaciones!$J224</f>
        <v>0</v>
      </c>
      <c r="BI225" s="116">
        <f>MAX(0,BJ224+BB225+BC225+BD225+Observaciones!$F224-BE225-BG225-BH225-Constantes!$F$26)</f>
        <v>0</v>
      </c>
      <c r="BJ225" s="116">
        <f>BJ224+BB225+BC225+BD225+Observaciones!$F224-BE225-BG225-BH225-BI225</f>
        <v>44.330324252902479</v>
      </c>
      <c r="BK225" s="116">
        <f>(Escenarios!$F$10*AU225+Escenarios!$F$9*BG225)/(Escenarios!$F$11)</f>
        <v>0.90311974897227354</v>
      </c>
      <c r="BL225" s="116">
        <f>(Escenarios!$F$9*BI225)/(Escenarios!$F$11)</f>
        <v>0</v>
      </c>
      <c r="BM225" s="116">
        <f>(Escenarios!$F$10*AW225+Escenarios!$F$9*BE225)/(Escenarios!$F$11)</f>
        <v>0</v>
      </c>
      <c r="BN225" s="118">
        <f t="shared" si="26"/>
        <v>128.0636968152948</v>
      </c>
      <c r="BO225" s="118">
        <f>MAX(0,(BN225-Constantes!$D$13)*(1-EXP(-Constantes!$D$23)))</f>
        <v>0.54785972265719796</v>
      </c>
      <c r="BP225" s="118">
        <f>BL225+AY225*Escenarios!$F$10/Escenarios!$F$11+BO225</f>
        <v>0.59195827912876819</v>
      </c>
      <c r="BQ225" s="118">
        <f>0.0526*BL225*Observaciones!$F224^1.218</f>
        <v>0</v>
      </c>
      <c r="BR225" s="118">
        <f>BQ225*Constantes!$F$40</f>
        <v>0</v>
      </c>
      <c r="BS225" s="118">
        <f t="shared" si="27"/>
        <v>0</v>
      </c>
      <c r="BT225" s="15"/>
      <c r="BU225" s="72">
        <v>219</v>
      </c>
      <c r="BV225" s="73">
        <f>0.0526*Observaciones!$F224^2.218</f>
        <v>0</v>
      </c>
      <c r="BW225" s="73">
        <f>IF(Observaciones!$F224&gt;0.05*$CA$7,((Observaciones!$F224-0.05*$CA$7)^2)/(Observaciones!$F224+0.95*$CA$7),0)</f>
        <v>0</v>
      </c>
      <c r="BX225" s="73">
        <f>0.0526*BW225*Observaciones!$F224^1.218</f>
        <v>0</v>
      </c>
      <c r="BY225" s="27"/>
      <c r="BZ225" s="27"/>
      <c r="CA225" s="101"/>
      <c r="CB225" s="36"/>
    </row>
    <row r="226" spans="2:80" s="2" customFormat="1" ht="14.5" x14ac:dyDescent="0.35">
      <c r="B226" s="35"/>
      <c r="C226" s="72">
        <v>220</v>
      </c>
      <c r="D226" s="145">
        <f>ETo!$I225*((1-Constantes!$D$19)*ETo!$K225+ETo!$L225)</f>
        <v>1.3169467599555076</v>
      </c>
      <c r="E226" s="73">
        <f>MIN(D226*Constantes!$D$17,0.8*(H225+Observaciones!$F225-F226-G226-Constantes!$D$14))</f>
        <v>0.8211856012383737</v>
      </c>
      <c r="F226" s="73">
        <f>IF(Observaciones!$F225&gt;0.05*Constantes!$D$18,((Observaciones!$F225-0.05*Constantes!$D$18)^2)/(Observaciones!$F225+0.95*Constantes!$D$18),0)</f>
        <v>0</v>
      </c>
      <c r="G226" s="73">
        <f>MAX(0,H225+Observaciones!$F225-F226-Constantes!$D$13)</f>
        <v>0</v>
      </c>
      <c r="H226" s="73">
        <f>H225+Observaciones!$F225-F226-E226-G226-I225</f>
        <v>29.273395601128197</v>
      </c>
      <c r="I226" s="73">
        <f>MAX(0,(H226-Constantes!$D$14)*(1-EXP(-Constantes!$D$22)))</f>
        <v>4.1623980674209776E-2</v>
      </c>
      <c r="J226" s="73">
        <f t="shared" si="21"/>
        <v>119.94526842360997</v>
      </c>
      <c r="K226" s="73">
        <f>MAX(0,(J226-Constantes!$D$13)*(1-EXP(-Constantes!$D$23)))</f>
        <v>0.49178164149753789</v>
      </c>
      <c r="L226" s="73">
        <f t="shared" si="22"/>
        <v>0.5334056221717477</v>
      </c>
      <c r="M226" s="73">
        <f>0.0526*F226*Observaciones!$F225^1.218</f>
        <v>0</v>
      </c>
      <c r="N226" s="73">
        <f>M226*Constantes!$D$40</f>
        <v>0</v>
      </c>
      <c r="O226" s="73">
        <f t="shared" si="23"/>
        <v>0</v>
      </c>
      <c r="P226" s="15"/>
      <c r="Q226" s="117">
        <v>220</v>
      </c>
      <c r="R226" s="145">
        <f>ETo!$I225*((1-Constantes!$E$19)*ETo!$K225+ETo!$L225)</f>
        <v>1.3185682113933475</v>
      </c>
      <c r="S226" s="118">
        <f>MIN(R226*Constantes!$E$17,0.8*(V225+Observaciones!$F225-T226-U226-Constantes!$D$14))</f>
        <v>0.8270068247239829</v>
      </c>
      <c r="T226" s="118">
        <f>IF(Observaciones!$F225&gt;0.05*Constantes!$E$18,((Observaciones!$F225-0.05*Constantes!$E$18)^2)/(Observaciones!$F225+0.95*Constantes!$E$18),0)</f>
        <v>0</v>
      </c>
      <c r="U226" s="118">
        <f>MAX(0,V225+Observaciones!$F225-T226-Constantes!$D$13)</f>
        <v>0</v>
      </c>
      <c r="V226" s="118">
        <f>V225+Observaciones!$F225-T226-S226-U226-W225</f>
        <v>29.223437932680252</v>
      </c>
      <c r="W226" s="118">
        <f>MAX(0,(V226-Constantes!$D$14)*(1-EXP(-Constantes!$D$22)))</f>
        <v>4.0936198689864131E-2</v>
      </c>
      <c r="X226" s="116">
        <f>X225+(Entradas!$E$23*U226-Y225)/(800*Entradas!$D$46)</f>
        <v>0</v>
      </c>
      <c r="Y226" s="116">
        <f>8000*Entradas!$D$47*X226/Constantes!$E$34</f>
        <v>0</v>
      </c>
      <c r="Z226" s="116">
        <f>T226*Escenarios!$E$10/Escenarios!$E$9</f>
        <v>0</v>
      </c>
      <c r="AA226" s="116">
        <f>Y226*Escenarios!$E$10/Escenarios!$E$9</f>
        <v>0</v>
      </c>
      <c r="AB226" s="116">
        <f>Observaciones!$I225</f>
        <v>0</v>
      </c>
      <c r="AC226" s="116">
        <f>MAX(0,Constantes!$E$29/((AH225+Z226+AA226+AB226+Observaciones!$F225)^2)+Entradas!$E$17)</f>
        <v>0</v>
      </c>
      <c r="AD226" s="145">
        <f>IF(ETo!$D225&gt;0,ETo!$I225*((1-Entradas!$E$21)*ETo!$K225+ETo!$L225),0)</f>
        <v>1.2537101538797406</v>
      </c>
      <c r="AE226" s="116">
        <f>MIN(AD226*1,0.8*(AH225+Z226+AA226+AB226+Observaciones!$F225-AC226-Constantes!$E$28))</f>
        <v>1.2537101538797406</v>
      </c>
      <c r="AF226" s="116">
        <f>Observaciones!$J225</f>
        <v>0</v>
      </c>
      <c r="AG226" s="116">
        <f>MAX(0,AH225+Z226+AA226+AB226+Observaciones!$F225-AC226-AE226-AF226-Constantes!$E$26)</f>
        <v>0</v>
      </c>
      <c r="AH226" s="116">
        <f>AH225+Z226+AA226+AB226+Observaciones!$F225-AC226-AE226-AF226-AG226</f>
        <v>44.964576772820713</v>
      </c>
      <c r="AI226" s="116">
        <f>(Escenarios!$E$10*S226+Escenarios!$E$9*AE226)/(Escenarios!$E$11)</f>
        <v>0.86967715763955866</v>
      </c>
      <c r="AJ226" s="116">
        <f>(Escenarios!$E$9*AG226)/(Escenarios!$E$11)</f>
        <v>0</v>
      </c>
      <c r="AK226" s="116">
        <f>(Escenarios!$E$10*U226+Escenarios!$E$9*AC226)/(Escenarios!$E$11)</f>
        <v>0</v>
      </c>
      <c r="AL226" s="118">
        <f t="shared" si="24"/>
        <v>130.2910258210274</v>
      </c>
      <c r="AM226" s="118">
        <f>MAX(0,(AL226-Constantes!$D$13)*(1-EXP(-Constantes!$D$23)))</f>
        <v>0.56324500792751808</v>
      </c>
      <c r="AN226" s="118">
        <f>AJ226+W226*Escenarios!$E$10/Escenarios!$E$11+AM226</f>
        <v>0.6000875867483958</v>
      </c>
      <c r="AO226" s="118">
        <f>0.0526*AJ226*Observaciones!$F225^1.218</f>
        <v>0</v>
      </c>
      <c r="AP226" s="118">
        <f>AO226*Constantes!$E$40</f>
        <v>0</v>
      </c>
      <c r="AQ226" s="118">
        <f t="shared" si="25"/>
        <v>0</v>
      </c>
      <c r="AR226" s="15"/>
      <c r="AS226" s="72">
        <v>220</v>
      </c>
      <c r="AT226" s="145">
        <f>ETo!$I225*((1-Constantes!$F$19)*ETo!$K225+ETo!$L225)</f>
        <v>1.314514582798747</v>
      </c>
      <c r="AU226" s="118">
        <f>MIN(AT226*Constantes!$F$17,0.8*(AX225+Observaciones!$F225-AV226-AW226-Constantes!$D$14))</f>
        <v>0.8125281935930454</v>
      </c>
      <c r="AV226" s="118">
        <f>IF(Observaciones!$F225&gt;0.05*Constantes!$F$18,((Observaciones!$F225-0.05*Constantes!$F$18)^2)/(Observaciones!$F225+0.95*Constantes!$F$18),0)</f>
        <v>0</v>
      </c>
      <c r="AW226" s="118">
        <f>MAX(0,AX225+Observaciones!$F225-AV226-Constantes!$D$13)</f>
        <v>0</v>
      </c>
      <c r="AX226" s="118">
        <f>AX225+Observaciones!$F225-AV226-AU226-AW226-AY225</f>
        <v>29.386271934964459</v>
      </c>
      <c r="AY226" s="118">
        <f>MAX(0,(AX226-Constantes!$D$14)*(1-EXP(-Constantes!$D$22)))</f>
        <v>4.317798251783983E-2</v>
      </c>
      <c r="AZ226" s="116">
        <f>AZ225+(Entradas!$F$23*AW226-BA225)/(800*Entradas!$D$46)</f>
        <v>0</v>
      </c>
      <c r="BA226" s="116">
        <f>8000*Entradas!$D$47*AZ226/Constantes!$F$34</f>
        <v>0</v>
      </c>
      <c r="BB226" s="116">
        <f>AV226*Escenarios!$F$10/Escenarios!$F$9</f>
        <v>0</v>
      </c>
      <c r="BC226" s="116">
        <f>BA226*Escenarios!$F$10/Escenarios!$F$9</f>
        <v>0</v>
      </c>
      <c r="BD226" s="116">
        <f>Observaciones!$I225</f>
        <v>0</v>
      </c>
      <c r="BE226" s="116">
        <f>MAX(0,Constantes!$F$29/((BJ225+BB226+BC226+BD226+Observaciones!$F225)^2)+Entradas!$F$17)</f>
        <v>0</v>
      </c>
      <c r="BF226" s="145">
        <f>IF(ETo!$D225&gt;0,ETo!$I225*((1-Entradas!$F$21)*ETo!$K225+ETo!$L225),0)</f>
        <v>1.2537101538797406</v>
      </c>
      <c r="BG226" s="116">
        <f>MIN(BF226*1,0.8*(BJ225+BB226+BC226+BD226+Observaciones!$F225-BE226-Constantes!$F$28))</f>
        <v>1.2537101538797406</v>
      </c>
      <c r="BH226" s="116">
        <f>Observaciones!$J225</f>
        <v>0</v>
      </c>
      <c r="BI226" s="116">
        <f>MAX(0,BJ225+BB226+BC226+BD226+Observaciones!$F225-BE226-BG226-BH226-Constantes!$F$26)</f>
        <v>0</v>
      </c>
      <c r="BJ226" s="116">
        <f>BJ225+BB226+BC226+BD226+Observaciones!$F225-BE226-BG226-BH226-BI226</f>
        <v>43.076614099022741</v>
      </c>
      <c r="BK226" s="116">
        <f>(Escenarios!$F$10*AU226+Escenarios!$F$9*BG226)/(Escenarios!$F$11)</f>
        <v>0.90076458565038453</v>
      </c>
      <c r="BL226" s="116">
        <f>(Escenarios!$F$9*BI226)/(Escenarios!$F$11)</f>
        <v>0</v>
      </c>
      <c r="BM226" s="116">
        <f>(Escenarios!$F$10*AW226+Escenarios!$F$9*BE226)/(Escenarios!$F$11)</f>
        <v>0</v>
      </c>
      <c r="BN226" s="118">
        <f t="shared" si="26"/>
        <v>127.51583709263761</v>
      </c>
      <c r="BO226" s="118">
        <f>MAX(0,(BN226-Constantes!$D$13)*(1-EXP(-Constantes!$D$23)))</f>
        <v>0.54407537912307913</v>
      </c>
      <c r="BP226" s="118">
        <f>BL226+AY226*Escenarios!$F$10/Escenarios!$F$11+BO226</f>
        <v>0.57861776513735097</v>
      </c>
      <c r="BQ226" s="118">
        <f>0.0526*BL226*Observaciones!$F225^1.218</f>
        <v>0</v>
      </c>
      <c r="BR226" s="118">
        <f>BQ226*Constantes!$F$40</f>
        <v>0</v>
      </c>
      <c r="BS226" s="118">
        <f t="shared" si="27"/>
        <v>0</v>
      </c>
      <c r="BT226" s="15"/>
      <c r="BU226" s="72">
        <v>220</v>
      </c>
      <c r="BV226" s="73">
        <f>0.0526*Observaciones!$F225^2.218</f>
        <v>0</v>
      </c>
      <c r="BW226" s="73">
        <f>IF(Observaciones!$F225&gt;0.05*$CA$7,((Observaciones!$F225-0.05*$CA$7)^2)/(Observaciones!$F225+0.95*$CA$7),0)</f>
        <v>0</v>
      </c>
      <c r="BX226" s="73">
        <f>0.0526*BW226*Observaciones!$F225^1.218</f>
        <v>0</v>
      </c>
      <c r="BY226" s="27"/>
      <c r="BZ226" s="27"/>
      <c r="CA226" s="101"/>
      <c r="CB226" s="36"/>
    </row>
    <row r="227" spans="2:80" s="2" customFormat="1" ht="14.5" x14ac:dyDescent="0.35">
      <c r="B227" s="35"/>
      <c r="C227" s="72">
        <v>221</v>
      </c>
      <c r="D227" s="145">
        <f>ETo!$I226*((1-Constantes!$D$19)*ETo!$K226+ETo!$L226)</f>
        <v>1.3096307324377583</v>
      </c>
      <c r="E227" s="73">
        <f>MIN(D227*Constantes!$D$17,0.8*(H226+Observaciones!$F226-F227-G227-Constantes!$D$14))</f>
        <v>0.8166236731190909</v>
      </c>
      <c r="F227" s="73">
        <f>IF(Observaciones!$F226&gt;0.05*Constantes!$D$18,((Observaciones!$F226-0.05*Constantes!$D$18)^2)/(Observaciones!$F226+0.95*Constantes!$D$18),0)</f>
        <v>0</v>
      </c>
      <c r="G227" s="73">
        <f>MAX(0,H226+Observaciones!$F226-F227-Constantes!$D$13)</f>
        <v>0</v>
      </c>
      <c r="H227" s="73">
        <f>H226+Observaciones!$F226-F227-E227-G227-I226</f>
        <v>28.415147947334898</v>
      </c>
      <c r="I227" s="73">
        <f>MAX(0,(H227-Constantes!$D$14)*(1-EXP(-Constantes!$D$22)))</f>
        <v>2.9808231606556285E-2</v>
      </c>
      <c r="J227" s="73">
        <f t="shared" si="21"/>
        <v>119.45348678211244</v>
      </c>
      <c r="K227" s="73">
        <f>MAX(0,(J227-Constantes!$D$13)*(1-EXP(-Constantes!$D$23)))</f>
        <v>0.48838465756491167</v>
      </c>
      <c r="L227" s="73">
        <f t="shared" si="22"/>
        <v>0.518192889171468</v>
      </c>
      <c r="M227" s="73">
        <f>0.0526*F227*Observaciones!$F226^1.218</f>
        <v>0</v>
      </c>
      <c r="N227" s="73">
        <f>M227*Constantes!$D$40</f>
        <v>0</v>
      </c>
      <c r="O227" s="73">
        <f t="shared" si="23"/>
        <v>0</v>
      </c>
      <c r="P227" s="15"/>
      <c r="Q227" s="117">
        <v>221</v>
      </c>
      <c r="R227" s="145">
        <f>ETo!$I226*((1-Constantes!$E$19)*ETo!$K226+ETo!$L226)</f>
        <v>1.3112382657956676</v>
      </c>
      <c r="S227" s="118">
        <f>MIN(R227*Constantes!$E$17,0.8*(V226+Observaciones!$F226-T227-U227-Constantes!$D$14))</f>
        <v>0.82240947816143306</v>
      </c>
      <c r="T227" s="118">
        <f>IF(Observaciones!$F226&gt;0.05*Constantes!$E$18,((Observaciones!$F226-0.05*Constantes!$E$18)^2)/(Observaciones!$F226+0.95*Constantes!$E$18),0)</f>
        <v>0</v>
      </c>
      <c r="U227" s="118">
        <f>MAX(0,V226+Observaciones!$F226-T227-Constantes!$D$13)</f>
        <v>0</v>
      </c>
      <c r="V227" s="118">
        <f>V226+Observaciones!$F226-T227-S227-U227-W226</f>
        <v>28.360092255828956</v>
      </c>
      <c r="W227" s="118">
        <f>MAX(0,(V227-Constantes!$D$14)*(1-EXP(-Constantes!$D$22)))</f>
        <v>2.905026363227153E-2</v>
      </c>
      <c r="X227" s="116">
        <f>X226+(Entradas!$E$23*U227-Y226)/(800*Entradas!$D$46)</f>
        <v>0</v>
      </c>
      <c r="Y227" s="116">
        <f>8000*Entradas!$D$47*X227/Constantes!$E$34</f>
        <v>0</v>
      </c>
      <c r="Z227" s="116">
        <f>T227*Escenarios!$E$10/Escenarios!$E$9</f>
        <v>0</v>
      </c>
      <c r="AA227" s="116">
        <f>Y227*Escenarios!$E$10/Escenarios!$E$9</f>
        <v>0</v>
      </c>
      <c r="AB227" s="116">
        <f>Observaciones!$I226</f>
        <v>0</v>
      </c>
      <c r="AC227" s="116">
        <f>MAX(0,Constantes!$E$29/((AH226+Z227+AA227+AB227+Observaciones!$F226)^2)+Entradas!$E$17)</f>
        <v>0</v>
      </c>
      <c r="AD227" s="145">
        <f>IF(ETo!$D226&gt;0,ETo!$I226*((1-Entradas!$E$21)*ETo!$K226+ETo!$L226),0)</f>
        <v>1.2469369314792889</v>
      </c>
      <c r="AE227" s="116">
        <f>MIN(AD227*1,0.8*(AH226+Z227+AA227+AB227+Observaciones!$F226-AC227-Constantes!$E$28))</f>
        <v>1.2469369314792889</v>
      </c>
      <c r="AF227" s="116">
        <f>Observaciones!$J226</f>
        <v>0</v>
      </c>
      <c r="AG227" s="116">
        <f>MAX(0,AH226+Z227+AA227+AB227+Observaciones!$F226-AC227-AE227-AF227-Constantes!$E$26)</f>
        <v>0</v>
      </c>
      <c r="AH227" s="116">
        <f>AH226+Z227+AA227+AB227+Observaciones!$F226-AC227-AE227-AF227-AG227</f>
        <v>43.717639841341423</v>
      </c>
      <c r="AI227" s="116">
        <f>(Escenarios!$E$10*S227+Escenarios!$E$9*AE227)/(Escenarios!$E$11)</f>
        <v>0.86486222349321862</v>
      </c>
      <c r="AJ227" s="116">
        <f>(Escenarios!$E$9*AG227)/(Escenarios!$E$11)</f>
        <v>0</v>
      </c>
      <c r="AK227" s="116">
        <f>(Escenarios!$E$10*U227+Escenarios!$E$9*AC227)/(Escenarios!$E$11)</f>
        <v>0</v>
      </c>
      <c r="AL227" s="118">
        <f t="shared" si="24"/>
        <v>129.72778081309988</v>
      </c>
      <c r="AM227" s="118">
        <f>MAX(0,(AL227-Constantes!$D$13)*(1-EXP(-Constantes!$D$23)))</f>
        <v>0.55935439046519198</v>
      </c>
      <c r="AN227" s="118">
        <f>AJ227+W227*Escenarios!$E$10/Escenarios!$E$11+AM227</f>
        <v>0.58549962773423636</v>
      </c>
      <c r="AO227" s="118">
        <f>0.0526*AJ227*Observaciones!$F226^1.218</f>
        <v>0</v>
      </c>
      <c r="AP227" s="118">
        <f>AO227*Constantes!$E$40</f>
        <v>0</v>
      </c>
      <c r="AQ227" s="118">
        <f t="shared" si="25"/>
        <v>0</v>
      </c>
      <c r="AR227" s="15"/>
      <c r="AS227" s="72">
        <v>221</v>
      </c>
      <c r="AT227" s="145">
        <f>ETo!$I226*((1-Constantes!$F$19)*ETo!$K226+ETo!$L226)</f>
        <v>1.3072194324008939</v>
      </c>
      <c r="AU227" s="118">
        <f>MIN(AT227*Constantes!$F$17,0.8*(AX226+Observaciones!$F226-AV227-AW227-Constantes!$D$14))</f>
        <v>0.80801891278907223</v>
      </c>
      <c r="AV227" s="118">
        <f>IF(Observaciones!$F226&gt;0.05*Constantes!$F$18,((Observaciones!$F226-0.05*Constantes!$F$18)^2)/(Observaciones!$F226+0.95*Constantes!$F$18),0)</f>
        <v>0</v>
      </c>
      <c r="AW227" s="118">
        <f>MAX(0,AX226+Observaciones!$F226-AV227-Constantes!$D$13)</f>
        <v>0</v>
      </c>
      <c r="AX227" s="118">
        <f>AX226+Observaciones!$F226-AV227-AU227-AW227-AY226</f>
        <v>28.535075039657546</v>
      </c>
      <c r="AY227" s="118">
        <f>MAX(0,(AX227-Constantes!$D$14)*(1-EXP(-Constantes!$D$22)))</f>
        <v>3.145930332581437E-2</v>
      </c>
      <c r="AZ227" s="116">
        <f>AZ226+(Entradas!$F$23*AW227-BA226)/(800*Entradas!$D$46)</f>
        <v>0</v>
      </c>
      <c r="BA227" s="116">
        <f>8000*Entradas!$D$47*AZ227/Constantes!$F$34</f>
        <v>0</v>
      </c>
      <c r="BB227" s="116">
        <f>AV227*Escenarios!$F$10/Escenarios!$F$9</f>
        <v>0</v>
      </c>
      <c r="BC227" s="116">
        <f>BA227*Escenarios!$F$10/Escenarios!$F$9</f>
        <v>0</v>
      </c>
      <c r="BD227" s="116">
        <f>Observaciones!$I226</f>
        <v>0</v>
      </c>
      <c r="BE227" s="116">
        <f>MAX(0,Constantes!$F$29/((BJ226+BB227+BC227+BD227+Observaciones!$F226)^2)+Entradas!$F$17)</f>
        <v>0</v>
      </c>
      <c r="BF227" s="145">
        <f>IF(ETo!$D226&gt;0,ETo!$I226*((1-Entradas!$F$21)*ETo!$K226+ETo!$L226),0)</f>
        <v>1.2469369314792889</v>
      </c>
      <c r="BG227" s="116">
        <f>MIN(BF227*1,0.8*(BJ226+BB227+BC227+BD227+Observaciones!$F226-BE227-Constantes!$F$28))</f>
        <v>1.2469369314792889</v>
      </c>
      <c r="BH227" s="116">
        <f>Observaciones!$J226</f>
        <v>0</v>
      </c>
      <c r="BI227" s="116">
        <f>MAX(0,BJ226+BB227+BC227+BD227+Observaciones!$F226-BE227-BG227-BH227-Constantes!$F$26)</f>
        <v>0</v>
      </c>
      <c r="BJ227" s="116">
        <f>BJ226+BB227+BC227+BD227+Observaciones!$F226-BE227-BG227-BH227-BI227</f>
        <v>41.829677167543451</v>
      </c>
      <c r="BK227" s="116">
        <f>(Escenarios!$F$10*AU227+Escenarios!$F$9*BG227)/(Escenarios!$F$11)</f>
        <v>0.89580251652711551</v>
      </c>
      <c r="BL227" s="116">
        <f>(Escenarios!$F$9*BI227)/(Escenarios!$F$11)</f>
        <v>0</v>
      </c>
      <c r="BM227" s="116">
        <f>(Escenarios!$F$10*AW227+Escenarios!$F$9*BE227)/(Escenarios!$F$11)</f>
        <v>0</v>
      </c>
      <c r="BN227" s="118">
        <f t="shared" si="26"/>
        <v>126.97176171351452</v>
      </c>
      <c r="BO227" s="118">
        <f>MAX(0,(BN227-Constantes!$D$13)*(1-EXP(-Constantes!$D$23)))</f>
        <v>0.54031717595919004</v>
      </c>
      <c r="BP227" s="118">
        <f>BL227+AY227*Escenarios!$F$10/Escenarios!$F$11+BO227</f>
        <v>0.56548461861984156</v>
      </c>
      <c r="BQ227" s="118">
        <f>0.0526*BL227*Observaciones!$F226^1.218</f>
        <v>0</v>
      </c>
      <c r="BR227" s="118">
        <f>BQ227*Constantes!$F$40</f>
        <v>0</v>
      </c>
      <c r="BS227" s="118">
        <f t="shared" si="27"/>
        <v>0</v>
      </c>
      <c r="BT227" s="15"/>
      <c r="BU227" s="72">
        <v>221</v>
      </c>
      <c r="BV227" s="73">
        <f>0.0526*Observaciones!$F226^2.218</f>
        <v>0</v>
      </c>
      <c r="BW227" s="73">
        <f>IF(Observaciones!$F226&gt;0.05*$CA$7,((Observaciones!$F226-0.05*$CA$7)^2)/(Observaciones!$F226+0.95*$CA$7),0)</f>
        <v>0</v>
      </c>
      <c r="BX227" s="73">
        <f>0.0526*BW227*Observaciones!$F226^1.218</f>
        <v>0</v>
      </c>
      <c r="BY227" s="27"/>
      <c r="BZ227" s="27"/>
      <c r="CA227" s="101"/>
      <c r="CB227" s="36"/>
    </row>
    <row r="228" spans="2:80" s="2" customFormat="1" ht="14.5" x14ac:dyDescent="0.35">
      <c r="B228" s="35"/>
      <c r="C228" s="72">
        <v>222</v>
      </c>
      <c r="D228" s="145">
        <f>ETo!$I227*((1-Constantes!$D$19)*ETo!$K227+ETo!$L227)</f>
        <v>1.2871167434446913</v>
      </c>
      <c r="E228" s="73">
        <f>MIN(D228*Constantes!$D$17,0.8*(H227+Observaciones!$F227-F228-G228-Constantes!$D$14))</f>
        <v>0.8025850163185908</v>
      </c>
      <c r="F228" s="73">
        <f>IF(Observaciones!$F227&gt;0.05*Constantes!$D$18,((Observaciones!$F227-0.05*Constantes!$D$18)^2)/(Observaciones!$F227+0.95*Constantes!$D$18),0)</f>
        <v>0</v>
      </c>
      <c r="G228" s="73">
        <f>MAX(0,H227+Observaciones!$F227-F228-Constantes!$D$13)</f>
        <v>0</v>
      </c>
      <c r="H228" s="73">
        <f>H227+Observaciones!$F227-F228-E228-G228-I227</f>
        <v>27.582754699409751</v>
      </c>
      <c r="I228" s="73">
        <f>MAX(0,(H228-Constantes!$D$14)*(1-EXP(-Constantes!$D$22)))</f>
        <v>1.8348427784638272E-2</v>
      </c>
      <c r="J228" s="73">
        <f t="shared" si="21"/>
        <v>118.96510212454753</v>
      </c>
      <c r="K228" s="73">
        <f>MAX(0,(J228-Constantes!$D$13)*(1-EXP(-Constantes!$D$23)))</f>
        <v>0.48501113831430043</v>
      </c>
      <c r="L228" s="73">
        <f t="shared" si="22"/>
        <v>0.50335956609893873</v>
      </c>
      <c r="M228" s="73">
        <f>0.0526*F228*Observaciones!$F227^1.218</f>
        <v>0</v>
      </c>
      <c r="N228" s="73">
        <f>M228*Constantes!$D$40</f>
        <v>0</v>
      </c>
      <c r="O228" s="73">
        <f t="shared" si="23"/>
        <v>0</v>
      </c>
      <c r="P228" s="15"/>
      <c r="Q228" s="117">
        <v>222</v>
      </c>
      <c r="R228" s="145">
        <f>ETo!$I227*((1-Constantes!$E$19)*ETo!$K227+ETo!$L227)</f>
        <v>1.2886898210909536</v>
      </c>
      <c r="S228" s="118">
        <f>MIN(R228*Constantes!$E$17,0.8*(V227+Observaciones!$F227-T228-U228-Constantes!$D$14))</f>
        <v>0.80826707923464225</v>
      </c>
      <c r="T228" s="118">
        <f>IF(Observaciones!$F227&gt;0.05*Constantes!$E$18,((Observaciones!$F227-0.05*Constantes!$E$18)^2)/(Observaciones!$F227+0.95*Constantes!$E$18),0)</f>
        <v>0</v>
      </c>
      <c r="U228" s="118">
        <f>MAX(0,V227+Observaciones!$F227-T228-Constantes!$D$13)</f>
        <v>0</v>
      </c>
      <c r="V228" s="118">
        <f>V227+Observaciones!$F227-T228-S228-U228-W227</f>
        <v>27.522774912962042</v>
      </c>
      <c r="W228" s="118">
        <f>MAX(0,(V228-Constantes!$D$14)*(1-EXP(-Constantes!$D$22)))</f>
        <v>1.7522668340187453E-2</v>
      </c>
      <c r="X228" s="116">
        <f>X227+(Entradas!$E$23*U228-Y227)/(800*Entradas!$D$46)</f>
        <v>0</v>
      </c>
      <c r="Y228" s="116">
        <f>8000*Entradas!$D$47*X228/Constantes!$E$34</f>
        <v>0</v>
      </c>
      <c r="Z228" s="116">
        <f>T228*Escenarios!$E$10/Escenarios!$E$9</f>
        <v>0</v>
      </c>
      <c r="AA228" s="116">
        <f>Y228*Escenarios!$E$10/Escenarios!$E$9</f>
        <v>0</v>
      </c>
      <c r="AB228" s="116">
        <f>Observaciones!$I227</f>
        <v>0</v>
      </c>
      <c r="AC228" s="116">
        <f>MAX(0,Constantes!$E$29/((AH227+Z228+AA228+AB228+Observaciones!$F227)^2)+Entradas!$E$17)</f>
        <v>0</v>
      </c>
      <c r="AD228" s="145">
        <f>IF(ETo!$D227&gt;0,ETo!$I227*((1-Entradas!$E$21)*ETo!$K227+ETo!$L227),0)</f>
        <v>1.2257667152404492</v>
      </c>
      <c r="AE228" s="116">
        <f>MIN(AD228*1,0.8*(AH227+Z228+AA228+AB228+Observaciones!$F227-AC228-Constantes!$E$28))</f>
        <v>1.2257667152404492</v>
      </c>
      <c r="AF228" s="116">
        <f>Observaciones!$J227</f>
        <v>0</v>
      </c>
      <c r="AG228" s="116">
        <f>MAX(0,AH227+Z228+AA228+AB228+Observaciones!$F227-AC228-AE228-AF228-Constantes!$E$26)</f>
        <v>0</v>
      </c>
      <c r="AH228" s="116">
        <f>AH227+Z228+AA228+AB228+Observaciones!$F227-AC228-AE228-AF228-AG228</f>
        <v>42.491873126100977</v>
      </c>
      <c r="AI228" s="116">
        <f>(Escenarios!$E$10*S228+Escenarios!$E$9*AE228)/(Escenarios!$E$11)</f>
        <v>0.85001704283522306</v>
      </c>
      <c r="AJ228" s="116">
        <f>(Escenarios!$E$9*AG228)/(Escenarios!$E$11)</f>
        <v>0</v>
      </c>
      <c r="AK228" s="116">
        <f>(Escenarios!$E$10*U228+Escenarios!$E$9*AC228)/(Escenarios!$E$11)</f>
        <v>0</v>
      </c>
      <c r="AL228" s="118">
        <f t="shared" si="24"/>
        <v>129.1684264226347</v>
      </c>
      <c r="AM228" s="118">
        <f>MAX(0,(AL228-Constantes!$D$13)*(1-EXP(-Constantes!$D$23)))</f>
        <v>0.55549064746073973</v>
      </c>
      <c r="AN228" s="118">
        <f>AJ228+W228*Escenarios!$E$10/Escenarios!$E$11+AM228</f>
        <v>0.57126104896690844</v>
      </c>
      <c r="AO228" s="118">
        <f>0.0526*AJ228*Observaciones!$F227^1.218</f>
        <v>0</v>
      </c>
      <c r="AP228" s="118">
        <f>AO228*Constantes!$E$40</f>
        <v>0</v>
      </c>
      <c r="AQ228" s="118">
        <f t="shared" si="25"/>
        <v>0</v>
      </c>
      <c r="AR228" s="15"/>
      <c r="AS228" s="72">
        <v>222</v>
      </c>
      <c r="AT228" s="145">
        <f>ETo!$I227*((1-Constantes!$F$19)*ETo!$K227+ETo!$L227)</f>
        <v>1.2847571269752971</v>
      </c>
      <c r="AU228" s="118">
        <f>MIN(AT228*Constantes!$F$17,0.8*(AX227+Observaciones!$F227-AV228-AW228-Constantes!$D$14))</f>
        <v>0.7941345050463019</v>
      </c>
      <c r="AV228" s="118">
        <f>IF(Observaciones!$F227&gt;0.05*Constantes!$F$18,((Observaciones!$F227-0.05*Constantes!$F$18)^2)/(Observaciones!$F227+0.95*Constantes!$F$18),0)</f>
        <v>0</v>
      </c>
      <c r="AW228" s="118">
        <f>MAX(0,AX227+Observaciones!$F227-AV228-Constantes!$D$13)</f>
        <v>0</v>
      </c>
      <c r="AX228" s="118">
        <f>AX227+Observaciones!$F227-AV228-AU228-AW228-AY227</f>
        <v>27.70948123128543</v>
      </c>
      <c r="AY228" s="118">
        <f>MAX(0,(AX228-Constantes!$D$14)*(1-EXP(-Constantes!$D$22)))</f>
        <v>2.009310939750248E-2</v>
      </c>
      <c r="AZ228" s="116">
        <f>AZ227+(Entradas!$F$23*AW228-BA227)/(800*Entradas!$D$46)</f>
        <v>0</v>
      </c>
      <c r="BA228" s="116">
        <f>8000*Entradas!$D$47*AZ228/Constantes!$F$34</f>
        <v>0</v>
      </c>
      <c r="BB228" s="116">
        <f>AV228*Escenarios!$F$10/Escenarios!$F$9</f>
        <v>0</v>
      </c>
      <c r="BC228" s="116">
        <f>BA228*Escenarios!$F$10/Escenarios!$F$9</f>
        <v>0</v>
      </c>
      <c r="BD228" s="116">
        <f>Observaciones!$I227</f>
        <v>0</v>
      </c>
      <c r="BE228" s="116">
        <f>MAX(0,Constantes!$F$29/((BJ227+BB228+BC228+BD228+Observaciones!$F227)^2)+Entradas!$F$17)</f>
        <v>0</v>
      </c>
      <c r="BF228" s="145">
        <f>IF(ETo!$D227&gt;0,ETo!$I227*((1-Entradas!$F$21)*ETo!$K227+ETo!$L227),0)</f>
        <v>1.2257667152404492</v>
      </c>
      <c r="BG228" s="116">
        <f>MIN(BF228*1,0.8*(BJ227+BB228+BC228+BD228+Observaciones!$F227-BE228-Constantes!$F$28))</f>
        <v>0.4637417340347611</v>
      </c>
      <c r="BH228" s="116">
        <f>Observaciones!$J227</f>
        <v>0</v>
      </c>
      <c r="BI228" s="116">
        <f>MAX(0,BJ227+BB228+BC228+BD228+Observaciones!$F227-BE228-BG228-BH228-Constantes!$F$26)</f>
        <v>0</v>
      </c>
      <c r="BJ228" s="116">
        <f>BJ227+BB228+BC228+BD228+Observaciones!$F227-BE228-BG228-BH228-BI228</f>
        <v>41.365935433508689</v>
      </c>
      <c r="BK228" s="116">
        <f>(Escenarios!$F$10*AU228+Escenarios!$F$9*BG228)/(Escenarios!$F$11)</f>
        <v>0.72805595084399366</v>
      </c>
      <c r="BL228" s="116">
        <f>(Escenarios!$F$9*BI228)/(Escenarios!$F$11)</f>
        <v>0</v>
      </c>
      <c r="BM228" s="116">
        <f>(Escenarios!$F$10*AW228+Escenarios!$F$9*BE228)/(Escenarios!$F$11)</f>
        <v>0</v>
      </c>
      <c r="BN228" s="118">
        <f t="shared" si="26"/>
        <v>126.43144453755534</v>
      </c>
      <c r="BO228" s="118">
        <f>MAX(0,(BN228-Constantes!$D$13)*(1-EXP(-Constantes!$D$23)))</f>
        <v>0.53658493260080409</v>
      </c>
      <c r="BP228" s="118">
        <f>BL228+AY228*Escenarios!$F$10/Escenarios!$F$11+BO228</f>
        <v>0.55265942011880609</v>
      </c>
      <c r="BQ228" s="118">
        <f>0.0526*BL228*Observaciones!$F227^1.218</f>
        <v>0</v>
      </c>
      <c r="BR228" s="118">
        <f>BQ228*Constantes!$F$40</f>
        <v>0</v>
      </c>
      <c r="BS228" s="118">
        <f t="shared" si="27"/>
        <v>0</v>
      </c>
      <c r="BT228" s="15"/>
      <c r="BU228" s="72">
        <v>222</v>
      </c>
      <c r="BV228" s="73">
        <f>0.0526*Observaciones!$F227^2.218</f>
        <v>0</v>
      </c>
      <c r="BW228" s="73">
        <f>IF(Observaciones!$F227&gt;0.05*$CA$7,((Observaciones!$F227-0.05*$CA$7)^2)/(Observaciones!$F227+0.95*$CA$7),0)</f>
        <v>0</v>
      </c>
      <c r="BX228" s="73">
        <f>0.0526*BW228*Observaciones!$F227^1.218</f>
        <v>0</v>
      </c>
      <c r="BY228" s="27"/>
      <c r="BZ228" s="27"/>
      <c r="CA228" s="101"/>
      <c r="CB228" s="36"/>
    </row>
    <row r="229" spans="2:80" s="2" customFormat="1" ht="14.5" x14ac:dyDescent="0.35">
      <c r="B229" s="35"/>
      <c r="C229" s="72">
        <v>223</v>
      </c>
      <c r="D229" s="145">
        <f>ETo!$I228*((1-Constantes!$D$19)*ETo!$K228+ETo!$L228)</f>
        <v>1.2833104801347095</v>
      </c>
      <c r="E229" s="73">
        <f>MIN(D229*Constantes!$D$17,0.8*(H228+Observaciones!$F228-F229-G229-Constantes!$D$14))</f>
        <v>0.80021161086309278</v>
      </c>
      <c r="F229" s="73">
        <f>IF(Observaciones!$F228&gt;0.05*Constantes!$D$18,((Observaciones!$F228-0.05*Constantes!$D$18)^2)/(Observaciones!$F228+0.95*Constantes!$D$18),0)</f>
        <v>0</v>
      </c>
      <c r="G229" s="73">
        <f>MAX(0,H228+Observaciones!$F228-F229-Constantes!$D$13)</f>
        <v>0</v>
      </c>
      <c r="H229" s="73">
        <f>H228+Observaciones!$F228-F229-E229-G229-I228</f>
        <v>26.764194660762019</v>
      </c>
      <c r="I229" s="73">
        <f>MAX(0,(H229-Constantes!$D$14)*(1-EXP(-Constantes!$D$22)))</f>
        <v>7.0790698426476352E-3</v>
      </c>
      <c r="J229" s="73">
        <f t="shared" si="21"/>
        <v>118.48009098623322</v>
      </c>
      <c r="K229" s="73">
        <f>MAX(0,(J229-Constantes!$D$13)*(1-EXP(-Constantes!$D$23)))</f>
        <v>0.48166092166330593</v>
      </c>
      <c r="L229" s="73">
        <f t="shared" si="22"/>
        <v>0.48873999150595354</v>
      </c>
      <c r="M229" s="73">
        <f>0.0526*F229*Observaciones!$F228^1.218</f>
        <v>0</v>
      </c>
      <c r="N229" s="73">
        <f>M229*Constantes!$D$40</f>
        <v>0</v>
      </c>
      <c r="O229" s="73">
        <f t="shared" si="23"/>
        <v>0</v>
      </c>
      <c r="P229" s="15"/>
      <c r="Q229" s="117">
        <v>223</v>
      </c>
      <c r="R229" s="145">
        <f>ETo!$I228*((1-Constantes!$E$19)*ETo!$K228+ETo!$L228)</f>
        <v>1.2848742976145253</v>
      </c>
      <c r="S229" s="118">
        <f>MIN(R229*Constantes!$E$17,0.8*(V228+Observaciones!$F228-T229-U229-Constantes!$D$14))</f>
        <v>0.80587398047218506</v>
      </c>
      <c r="T229" s="118">
        <f>IF(Observaciones!$F228&gt;0.05*Constantes!$E$18,((Observaciones!$F228-0.05*Constantes!$E$18)^2)/(Observaciones!$F228+0.95*Constantes!$E$18),0)</f>
        <v>0</v>
      </c>
      <c r="U229" s="118">
        <f>MAX(0,V228+Observaciones!$F228-T229-Constantes!$D$13)</f>
        <v>0</v>
      </c>
      <c r="V229" s="118">
        <f>V228+Observaciones!$F228-T229-S229-U229-W228</f>
        <v>26.699378264149669</v>
      </c>
      <c r="W229" s="118">
        <f>MAX(0,(V229-Constantes!$D$14)*(1-EXP(-Constantes!$D$22)))</f>
        <v>6.1867233568097743E-3</v>
      </c>
      <c r="X229" s="116">
        <f>X228+(Entradas!$E$23*U229-Y228)/(800*Entradas!$D$46)</f>
        <v>0</v>
      </c>
      <c r="Y229" s="116">
        <f>8000*Entradas!$D$47*X229/Constantes!$E$34</f>
        <v>0</v>
      </c>
      <c r="Z229" s="116">
        <f>T229*Escenarios!$E$10/Escenarios!$E$9</f>
        <v>0</v>
      </c>
      <c r="AA229" s="116">
        <f>Y229*Escenarios!$E$10/Escenarios!$E$9</f>
        <v>0</v>
      </c>
      <c r="AB229" s="116">
        <f>Observaciones!$I228</f>
        <v>0</v>
      </c>
      <c r="AC229" s="116">
        <f>MAX(0,Constantes!$E$29/((AH228+Z229+AA229+AB229+Observaciones!$F228)^2)+Entradas!$E$17)</f>
        <v>0</v>
      </c>
      <c r="AD229" s="145">
        <f>IF(ETo!$D228&gt;0,ETo!$I228*((1-Entradas!$E$21)*ETo!$K228+ETo!$L228),0)</f>
        <v>1.222321598421882</v>
      </c>
      <c r="AE229" s="116">
        <f>MIN(AD229*1,0.8*(AH228+Z229+AA229+AB229+Observaciones!$F228-AC229-Constantes!$E$28))</f>
        <v>0.99349850088078151</v>
      </c>
      <c r="AF229" s="116">
        <f>Observaciones!$J228</f>
        <v>0</v>
      </c>
      <c r="AG229" s="116">
        <f>MAX(0,AH228+Z229+AA229+AB229+Observaciones!$F228-AC229-AE229-AF229-Constantes!$E$26)</f>
        <v>0</v>
      </c>
      <c r="AH229" s="116">
        <f>AH228+Z229+AA229+AB229+Observaciones!$F228-AC229-AE229-AF229-AG229</f>
        <v>41.498374625220194</v>
      </c>
      <c r="AI229" s="116">
        <f>(Escenarios!$E$10*S229+Escenarios!$E$9*AE229)/(Escenarios!$E$11)</f>
        <v>0.82463643251304475</v>
      </c>
      <c r="AJ229" s="116">
        <f>(Escenarios!$E$9*AG229)/(Escenarios!$E$11)</f>
        <v>0</v>
      </c>
      <c r="AK229" s="116">
        <f>(Escenarios!$E$10*U229+Escenarios!$E$9*AC229)/(Escenarios!$E$11)</f>
        <v>0</v>
      </c>
      <c r="AL229" s="118">
        <f t="shared" si="24"/>
        <v>128.61293577517395</v>
      </c>
      <c r="AM229" s="118">
        <f>MAX(0,(AL229-Constantes!$D$13)*(1-EXP(-Constantes!$D$23)))</f>
        <v>0.55165359327872077</v>
      </c>
      <c r="AN229" s="118">
        <f>AJ229+W229*Escenarios!$E$10/Escenarios!$E$11+AM229</f>
        <v>0.55722164429984955</v>
      </c>
      <c r="AO229" s="118">
        <f>0.0526*AJ229*Observaciones!$F228^1.218</f>
        <v>0</v>
      </c>
      <c r="AP229" s="118">
        <f>AO229*Constantes!$E$40</f>
        <v>0</v>
      </c>
      <c r="AQ229" s="118">
        <f t="shared" si="25"/>
        <v>0</v>
      </c>
      <c r="AR229" s="15"/>
      <c r="AS229" s="72">
        <v>223</v>
      </c>
      <c r="AT229" s="145">
        <f>ETo!$I228*((1-Constantes!$F$19)*ETo!$K228+ETo!$L228)</f>
        <v>1.2809647539149849</v>
      </c>
      <c r="AU229" s="118">
        <f>MIN(AT229*Constantes!$F$17,0.8*(AX228+Observaciones!$F228-AV229-AW229-Constantes!$D$14))</f>
        <v>0.7917903621418042</v>
      </c>
      <c r="AV229" s="118">
        <f>IF(Observaciones!$F228&gt;0.05*Constantes!$F$18,((Observaciones!$F228-0.05*Constantes!$F$18)^2)/(Observaciones!$F228+0.95*Constantes!$F$18),0)</f>
        <v>0</v>
      </c>
      <c r="AW229" s="118">
        <f>MAX(0,AX228+Observaciones!$F228-AV229-Constantes!$D$13)</f>
        <v>0</v>
      </c>
      <c r="AX229" s="118">
        <f>AX228+Observaciones!$F228-AV229-AU229-AW229-AY228</f>
        <v>26.897597759746123</v>
      </c>
      <c r="AY229" s="118">
        <f>MAX(0,(AX229-Constantes!$D$14)*(1-EXP(-Constantes!$D$22)))</f>
        <v>8.9156697278634477E-3</v>
      </c>
      <c r="AZ229" s="116">
        <f>AZ228+(Entradas!$F$23*AW229-BA228)/(800*Entradas!$D$46)</f>
        <v>0</v>
      </c>
      <c r="BA229" s="116">
        <f>8000*Entradas!$D$47*AZ229/Constantes!$F$34</f>
        <v>0</v>
      </c>
      <c r="BB229" s="116">
        <f>AV229*Escenarios!$F$10/Escenarios!$F$9</f>
        <v>0</v>
      </c>
      <c r="BC229" s="116">
        <f>BA229*Escenarios!$F$10/Escenarios!$F$9</f>
        <v>0</v>
      </c>
      <c r="BD229" s="116">
        <f>Observaciones!$I228</f>
        <v>0</v>
      </c>
      <c r="BE229" s="116">
        <f>MAX(0,Constantes!$F$29/((BJ228+BB229+BC229+BD229+Observaciones!$F228)^2)+Entradas!$F$17)</f>
        <v>0</v>
      </c>
      <c r="BF229" s="145">
        <f>IF(ETo!$D228&gt;0,ETo!$I228*((1-Entradas!$F$21)*ETo!$K228+ETo!$L228),0)</f>
        <v>1.222321598421882</v>
      </c>
      <c r="BG229" s="116">
        <f>MIN(BF229*1,0.8*(BJ228+BB229+BC229+BD229+Observaciones!$F228-BE229-Constantes!$F$28))</f>
        <v>9.2748346806951085E-2</v>
      </c>
      <c r="BH229" s="116">
        <f>Observaciones!$J228</f>
        <v>0</v>
      </c>
      <c r="BI229" s="116">
        <f>MAX(0,BJ228+BB229+BC229+BD229+Observaciones!$F228-BE229-BG229-BH229-Constantes!$F$26)</f>
        <v>0</v>
      </c>
      <c r="BJ229" s="116">
        <f>BJ228+BB229+BC229+BD229+Observaciones!$F228-BE229-BG229-BH229-BI229</f>
        <v>41.273187086701739</v>
      </c>
      <c r="BK229" s="116">
        <f>(Escenarios!$F$10*AU229+Escenarios!$F$9*BG229)/(Escenarios!$F$11)</f>
        <v>0.65198195907483369</v>
      </c>
      <c r="BL229" s="116">
        <f>(Escenarios!$F$9*BI229)/(Escenarios!$F$11)</f>
        <v>0</v>
      </c>
      <c r="BM229" s="116">
        <f>(Escenarios!$F$10*AW229+Escenarios!$F$9*BE229)/(Escenarios!$F$11)</f>
        <v>0</v>
      </c>
      <c r="BN229" s="118">
        <f t="shared" si="26"/>
        <v>125.89485960495453</v>
      </c>
      <c r="BO229" s="118">
        <f>MAX(0,(BN229-Constantes!$D$13)*(1-EXP(-Constantes!$D$23)))</f>
        <v>0.53287846973044628</v>
      </c>
      <c r="BP229" s="118">
        <f>BL229+AY229*Escenarios!$F$10/Escenarios!$F$11+BO229</f>
        <v>0.54001100551273706</v>
      </c>
      <c r="BQ229" s="118">
        <f>0.0526*BL229*Observaciones!$F228^1.218</f>
        <v>0</v>
      </c>
      <c r="BR229" s="118">
        <f>BQ229*Constantes!$F$40</f>
        <v>0</v>
      </c>
      <c r="BS229" s="118">
        <f t="shared" si="27"/>
        <v>0</v>
      </c>
      <c r="BT229" s="15"/>
      <c r="BU229" s="72">
        <v>223</v>
      </c>
      <c r="BV229" s="73">
        <f>0.0526*Observaciones!$F228^2.218</f>
        <v>0</v>
      </c>
      <c r="BW229" s="73">
        <f>IF(Observaciones!$F228&gt;0.05*$CA$7,((Observaciones!$F228-0.05*$CA$7)^2)/(Observaciones!$F228+0.95*$CA$7),0)</f>
        <v>0</v>
      </c>
      <c r="BX229" s="73">
        <f>0.0526*BW229*Observaciones!$F228^1.218</f>
        <v>0</v>
      </c>
      <c r="BY229" s="27"/>
      <c r="BZ229" s="27"/>
      <c r="CA229" s="101"/>
      <c r="CB229" s="36"/>
    </row>
    <row r="230" spans="2:80" s="2" customFormat="1" ht="14.5" x14ac:dyDescent="0.35">
      <c r="B230" s="35"/>
      <c r="C230" s="72">
        <v>224</v>
      </c>
      <c r="D230" s="145">
        <f>ETo!$I229*((1-Constantes!$D$19)*ETo!$K229+ETo!$L229)</f>
        <v>1.3444400662511677</v>
      </c>
      <c r="E230" s="73">
        <f>MIN(D230*Constantes!$D$17,0.8*(H229+Observaciones!$F229-F230-G230-Constantes!$D$14))</f>
        <v>0.41135572860961533</v>
      </c>
      <c r="F230" s="73">
        <f>IF(Observaciones!$F229&gt;0.05*Constantes!$D$18,((Observaciones!$F229-0.05*Constantes!$D$18)^2)/(Observaciones!$F229+0.95*Constantes!$D$18),0)</f>
        <v>0</v>
      </c>
      <c r="G230" s="73">
        <f>MAX(0,H229+Observaciones!$F229-F230-Constantes!$D$13)</f>
        <v>0</v>
      </c>
      <c r="H230" s="73">
        <f>H229+Observaciones!$F229-F230-E230-G230-I229</f>
        <v>26.345759862309759</v>
      </c>
      <c r="I230" s="73">
        <f>MAX(0,(H230-Constantes!$D$14)*(1-EXP(-Constantes!$D$22)))</f>
        <v>1.3183543220936845E-3</v>
      </c>
      <c r="J230" s="73">
        <f t="shared" si="21"/>
        <v>117.99843006456992</v>
      </c>
      <c r="K230" s="73">
        <f>MAX(0,(J230-Constantes!$D$13)*(1-EXP(-Constantes!$D$23)))</f>
        <v>0.47833384664911521</v>
      </c>
      <c r="L230" s="73">
        <f t="shared" si="22"/>
        <v>0.47965220097120892</v>
      </c>
      <c r="M230" s="73">
        <f>0.0526*F230*Observaciones!$F229^1.218</f>
        <v>0</v>
      </c>
      <c r="N230" s="73">
        <f>M230*Constantes!$D$40</f>
        <v>0</v>
      </c>
      <c r="O230" s="73">
        <f t="shared" si="23"/>
        <v>0</v>
      </c>
      <c r="P230" s="15"/>
      <c r="Q230" s="117">
        <v>224</v>
      </c>
      <c r="R230" s="145">
        <f>ETo!$I229*((1-Constantes!$E$19)*ETo!$K229+ETo!$L229)</f>
        <v>1.3460817128278242</v>
      </c>
      <c r="S230" s="118">
        <f>MIN(R230*Constantes!$E$17,0.8*(V229+Observaciones!$F229-T230-U230-Constantes!$D$14))</f>
        <v>0.35950261131973493</v>
      </c>
      <c r="T230" s="118">
        <f>IF(Observaciones!$F229&gt;0.05*Constantes!$E$18,((Observaciones!$F229-0.05*Constantes!$E$18)^2)/(Observaciones!$F229+0.95*Constantes!$E$18),0)</f>
        <v>0</v>
      </c>
      <c r="U230" s="118">
        <f>MAX(0,V229+Observaciones!$F229-T230-Constantes!$D$13)</f>
        <v>0</v>
      </c>
      <c r="V230" s="118">
        <f>V229+Observaciones!$F229-T230-S230-U230-W229</f>
        <v>26.333688929473126</v>
      </c>
      <c r="W230" s="118">
        <f>MAX(0,(V230-Constantes!$D$14)*(1-EXP(-Constantes!$D$22)))</f>
        <v>1.1521702226909524E-3</v>
      </c>
      <c r="X230" s="116">
        <f>X229+(Entradas!$E$23*U230-Y229)/(800*Entradas!$D$46)</f>
        <v>0</v>
      </c>
      <c r="Y230" s="116">
        <f>8000*Entradas!$D$47*X230/Constantes!$E$34</f>
        <v>0</v>
      </c>
      <c r="Z230" s="116">
        <f>T230*Escenarios!$E$10/Escenarios!$E$9</f>
        <v>0</v>
      </c>
      <c r="AA230" s="116">
        <f>Y230*Escenarios!$E$10/Escenarios!$E$9</f>
        <v>0</v>
      </c>
      <c r="AB230" s="116">
        <f>Observaciones!$I229</f>
        <v>0</v>
      </c>
      <c r="AC230" s="116">
        <f>MAX(0,Constantes!$E$29/((AH229+Z230+AA230+AB230+Observaciones!$F229)^2)+Entradas!$E$17)</f>
        <v>0</v>
      </c>
      <c r="AD230" s="145">
        <f>IF(ETo!$D229&gt;0,ETo!$I229*((1-Entradas!$E$21)*ETo!$K229+ETo!$L229),0)</f>
        <v>1.2804158497615581</v>
      </c>
      <c r="AE230" s="116">
        <f>MIN(AD230*1,0.8*(AH229+Z230+AA230+AB230+Observaciones!$F229-AC230-Constantes!$E$28))</f>
        <v>0.19869970017615515</v>
      </c>
      <c r="AF230" s="116">
        <f>Observaciones!$J229</f>
        <v>0</v>
      </c>
      <c r="AG230" s="116">
        <f>MAX(0,AH229+Z230+AA230+AB230+Observaciones!$F229-AC230-AE230-AF230-Constantes!$E$26)</f>
        <v>0</v>
      </c>
      <c r="AH230" s="116">
        <f>AH229+Z230+AA230+AB230+Observaciones!$F229-AC230-AE230-AF230-AG230</f>
        <v>41.299674925044037</v>
      </c>
      <c r="AI230" s="116">
        <f>(Escenarios!$E$10*S230+Escenarios!$E$9*AE230)/(Escenarios!$E$11)</f>
        <v>0.34342232020537694</v>
      </c>
      <c r="AJ230" s="116">
        <f>(Escenarios!$E$9*AG230)/(Escenarios!$E$11)</f>
        <v>0</v>
      </c>
      <c r="AK230" s="116">
        <f>(Escenarios!$E$10*U230+Escenarios!$E$9*AC230)/(Escenarios!$E$11)</f>
        <v>0</v>
      </c>
      <c r="AL230" s="118">
        <f t="shared" si="24"/>
        <v>128.06128218189522</v>
      </c>
      <c r="AM230" s="118">
        <f>MAX(0,(AL230-Constantes!$D$13)*(1-EXP(-Constantes!$D$23)))</f>
        <v>0.54784304356597247</v>
      </c>
      <c r="AN230" s="118">
        <f>AJ230+W230*Escenarios!$E$10/Escenarios!$E$11+AM230</f>
        <v>0.54887999676639432</v>
      </c>
      <c r="AO230" s="118">
        <f>0.0526*AJ230*Observaciones!$F229^1.218</f>
        <v>0</v>
      </c>
      <c r="AP230" s="118">
        <f>AO230*Constantes!$E$40</f>
        <v>0</v>
      </c>
      <c r="AQ230" s="118">
        <f t="shared" si="25"/>
        <v>0</v>
      </c>
      <c r="AR230" s="15"/>
      <c r="AS230" s="72">
        <v>224</v>
      </c>
      <c r="AT230" s="145">
        <f>ETo!$I229*((1-Constantes!$F$19)*ETo!$K229+ETo!$L229)</f>
        <v>1.3419775963861824</v>
      </c>
      <c r="AU230" s="118">
        <f>MIN(AT230*Constantes!$F$17,0.8*(AX229+Observaciones!$F229-AV230-AW230-Constantes!$D$14))</f>
        <v>0.5180782077968985</v>
      </c>
      <c r="AV230" s="118">
        <f>IF(Observaciones!$F229&gt;0.05*Constantes!$F$18,((Observaciones!$F229-0.05*Constantes!$F$18)^2)/(Observaciones!$F229+0.95*Constantes!$F$18),0)</f>
        <v>0</v>
      </c>
      <c r="AW230" s="118">
        <f>MAX(0,AX229+Observaciones!$F229-AV230-Constantes!$D$13)</f>
        <v>0</v>
      </c>
      <c r="AX230" s="118">
        <f>AX229+Observaciones!$F229-AV230-AU230-AW230-AY229</f>
        <v>26.370603882221364</v>
      </c>
      <c r="AY230" s="118">
        <f>MAX(0,(AX230-Constantes!$D$14)*(1-EXP(-Constantes!$D$22)))</f>
        <v>1.6603892857896142E-3</v>
      </c>
      <c r="AZ230" s="116">
        <f>AZ229+(Entradas!$F$23*AW230-BA229)/(800*Entradas!$D$46)</f>
        <v>0</v>
      </c>
      <c r="BA230" s="116">
        <f>8000*Entradas!$D$47*AZ230/Constantes!$F$34</f>
        <v>0</v>
      </c>
      <c r="BB230" s="116">
        <f>AV230*Escenarios!$F$10/Escenarios!$F$9</f>
        <v>0</v>
      </c>
      <c r="BC230" s="116">
        <f>BA230*Escenarios!$F$10/Escenarios!$F$9</f>
        <v>0</v>
      </c>
      <c r="BD230" s="116">
        <f>Observaciones!$I229</f>
        <v>0</v>
      </c>
      <c r="BE230" s="116">
        <f>MAX(0,Constantes!$F$29/((BJ229+BB230+BC230+BD230+Observaciones!$F229)^2)+Entradas!$F$17)</f>
        <v>0</v>
      </c>
      <c r="BF230" s="145">
        <f>IF(ETo!$D229&gt;0,ETo!$I229*((1-Entradas!$F$21)*ETo!$K229+ETo!$L229),0)</f>
        <v>1.2804158497615581</v>
      </c>
      <c r="BG230" s="116">
        <f>MIN(BF230*1,0.8*(BJ229+BB230+BC230+BD230+Observaciones!$F229-BE230-Constantes!$F$28))</f>
        <v>1.8549669361391352E-2</v>
      </c>
      <c r="BH230" s="116">
        <f>Observaciones!$J229</f>
        <v>0</v>
      </c>
      <c r="BI230" s="116">
        <f>MAX(0,BJ229+BB230+BC230+BD230+Observaciones!$F229-BE230-BG230-BH230-Constantes!$F$26)</f>
        <v>0</v>
      </c>
      <c r="BJ230" s="116">
        <f>BJ229+BB230+BC230+BD230+Observaciones!$F229-BE230-BG230-BH230-BI230</f>
        <v>41.254637417340348</v>
      </c>
      <c r="BK230" s="116">
        <f>(Escenarios!$F$10*AU230+Escenarios!$F$9*BG230)/(Escenarios!$F$11)</f>
        <v>0.41817250010979706</v>
      </c>
      <c r="BL230" s="116">
        <f>(Escenarios!$F$9*BI230)/(Escenarios!$F$11)</f>
        <v>0</v>
      </c>
      <c r="BM230" s="116">
        <f>(Escenarios!$F$10*AW230+Escenarios!$F$9*BE230)/(Escenarios!$F$11)</f>
        <v>0</v>
      </c>
      <c r="BN230" s="118">
        <f t="shared" si="26"/>
        <v>125.36198113522408</v>
      </c>
      <c r="BO230" s="118">
        <f>MAX(0,(BN230-Constantes!$D$13)*(1-EXP(-Constantes!$D$23)))</f>
        <v>0.52919760926927784</v>
      </c>
      <c r="BP230" s="118">
        <f>BL230+AY230*Escenarios!$F$10/Escenarios!$F$11+BO230</f>
        <v>0.53052592069790949</v>
      </c>
      <c r="BQ230" s="118">
        <f>0.0526*BL230*Observaciones!$F229^1.218</f>
        <v>0</v>
      </c>
      <c r="BR230" s="118">
        <f>BQ230*Constantes!$F$40</f>
        <v>0</v>
      </c>
      <c r="BS230" s="118">
        <f t="shared" si="27"/>
        <v>0</v>
      </c>
      <c r="BT230" s="15"/>
      <c r="BU230" s="72">
        <v>224</v>
      </c>
      <c r="BV230" s="73">
        <f>0.0526*Observaciones!$F229^2.218</f>
        <v>0</v>
      </c>
      <c r="BW230" s="73">
        <f>IF(Observaciones!$F229&gt;0.05*$CA$7,((Observaciones!$F229-0.05*$CA$7)^2)/(Observaciones!$F229+0.95*$CA$7),0)</f>
        <v>0</v>
      </c>
      <c r="BX230" s="73">
        <f>0.0526*BW230*Observaciones!$F229^1.218</f>
        <v>0</v>
      </c>
      <c r="BY230" s="27"/>
      <c r="BZ230" s="27"/>
      <c r="CA230" s="101"/>
      <c r="CB230" s="36"/>
    </row>
    <row r="231" spans="2:80" s="2" customFormat="1" ht="14.5" x14ac:dyDescent="0.35">
      <c r="B231" s="35"/>
      <c r="C231" s="72">
        <v>225</v>
      </c>
      <c r="D231" s="145">
        <f>ETo!$I230*((1-Constantes!$D$19)*ETo!$K230+ETo!$L230)</f>
        <v>1.336950684144532</v>
      </c>
      <c r="E231" s="73">
        <f>MIN(D231*Constantes!$D$17,0.8*(H230+Observaciones!$F230-F231-G231-Constantes!$D$14))</f>
        <v>7.6607889847807087E-2</v>
      </c>
      <c r="F231" s="73">
        <f>IF(Observaciones!$F230&gt;0.05*Constantes!$D$18,((Observaciones!$F230-0.05*Constantes!$D$18)^2)/(Observaciones!$F230+0.95*Constantes!$D$18),0)</f>
        <v>0</v>
      </c>
      <c r="G231" s="73">
        <f>MAX(0,H230+Observaciones!$F230-F231-Constantes!$D$13)</f>
        <v>0</v>
      </c>
      <c r="H231" s="73">
        <f>H230+Observaciones!$F230-F231-E231-G231-I230</f>
        <v>26.267833618139857</v>
      </c>
      <c r="I231" s="73">
        <f>MAX(0,(H231-Constantes!$D$14)*(1-EXP(-Constantes!$D$22)))</f>
        <v>2.4552069088400202E-4</v>
      </c>
      <c r="J231" s="73">
        <f t="shared" si="21"/>
        <v>117.52009621792079</v>
      </c>
      <c r="K231" s="73">
        <f>MAX(0,(J231-Constantes!$D$13)*(1-EXP(-Constantes!$D$23)))</f>
        <v>0.47502975342076625</v>
      </c>
      <c r="L231" s="73">
        <f t="shared" si="22"/>
        <v>0.47527527411165027</v>
      </c>
      <c r="M231" s="73">
        <f>0.0526*F231*Observaciones!$F230^1.218</f>
        <v>0</v>
      </c>
      <c r="N231" s="73">
        <f>M231*Constantes!$D$40</f>
        <v>0</v>
      </c>
      <c r="O231" s="73">
        <f t="shared" si="23"/>
        <v>0</v>
      </c>
      <c r="P231" s="15"/>
      <c r="Q231" s="117">
        <v>225</v>
      </c>
      <c r="R231" s="145">
        <f>ETo!$I230*((1-Constantes!$E$19)*ETo!$K230+ETo!$L230)</f>
        <v>1.3385782502274384</v>
      </c>
      <c r="S231" s="118">
        <f>MIN(R231*Constantes!$E$17,0.8*(V230+Observaciones!$F230-T231-U231-Constantes!$D$14))</f>
        <v>6.6951143578501168E-2</v>
      </c>
      <c r="T231" s="118">
        <f>IF(Observaciones!$F230&gt;0.05*Constantes!$E$18,((Observaciones!$F230-0.05*Constantes!$E$18)^2)/(Observaciones!$F230+0.95*Constantes!$E$18),0)</f>
        <v>0</v>
      </c>
      <c r="U231" s="118">
        <f>MAX(0,V230+Observaciones!$F230-T231-Constantes!$D$13)</f>
        <v>0</v>
      </c>
      <c r="V231" s="118">
        <f>V230+Observaciones!$F230-T231-S231-U231-W230</f>
        <v>26.265585615671935</v>
      </c>
      <c r="W231" s="118">
        <f>MAX(0,(V231-Constantes!$D$14)*(1-EXP(-Constantes!$D$22)))</f>
        <v>2.1457177660845432E-4</v>
      </c>
      <c r="X231" s="116">
        <f>X230+(Entradas!$E$23*U231-Y230)/(800*Entradas!$D$46)</f>
        <v>0</v>
      </c>
      <c r="Y231" s="116">
        <f>8000*Entradas!$D$47*X231/Constantes!$E$34</f>
        <v>0</v>
      </c>
      <c r="Z231" s="116">
        <f>T231*Escenarios!$E$10/Escenarios!$E$9</f>
        <v>0</v>
      </c>
      <c r="AA231" s="116">
        <f>Y231*Escenarios!$E$10/Escenarios!$E$9</f>
        <v>0</v>
      </c>
      <c r="AB231" s="116">
        <f>Observaciones!$I230</f>
        <v>0</v>
      </c>
      <c r="AC231" s="116">
        <f>MAX(0,Constantes!$E$29/((AH230+Z231+AA231+AB231+Observaciones!$F230)^2)+Entradas!$E$17)</f>
        <v>0</v>
      </c>
      <c r="AD231" s="145">
        <f>IF(ETo!$D230&gt;0,ETo!$I230*((1-Entradas!$E$21)*ETo!$K230+ETo!$L230),0)</f>
        <v>1.2734756069111721</v>
      </c>
      <c r="AE231" s="116">
        <f>MIN(AD231*1,0.8*(AH230+Z231+AA231+AB231+Observaciones!$F230-AC231-Constantes!$E$28))</f>
        <v>3.9739940035229897E-2</v>
      </c>
      <c r="AF231" s="116">
        <f>Observaciones!$J230</f>
        <v>0</v>
      </c>
      <c r="AG231" s="116">
        <f>MAX(0,AH230+Z231+AA231+AB231+Observaciones!$F230-AC231-AE231-AF231-Constantes!$E$26)</f>
        <v>0</v>
      </c>
      <c r="AH231" s="116">
        <f>AH230+Z231+AA231+AB231+Observaciones!$F230-AC231-AE231-AF231-AG231</f>
        <v>41.259934985008805</v>
      </c>
      <c r="AI231" s="116">
        <f>(Escenarios!$E$10*S231+Escenarios!$E$9*AE231)/(Escenarios!$E$11)</f>
        <v>6.4230023224174038E-2</v>
      </c>
      <c r="AJ231" s="116">
        <f>(Escenarios!$E$9*AG231)/(Escenarios!$E$11)</f>
        <v>0</v>
      </c>
      <c r="AK231" s="116">
        <f>(Escenarios!$E$10*U231+Escenarios!$E$9*AC231)/(Escenarios!$E$11)</f>
        <v>0</v>
      </c>
      <c r="AL231" s="118">
        <f t="shared" si="24"/>
        <v>127.51343913832925</v>
      </c>
      <c r="AM231" s="118">
        <f>MAX(0,(AL231-Constantes!$D$13)*(1-EXP(-Constantes!$D$23)))</f>
        <v>0.54405881524275235</v>
      </c>
      <c r="AN231" s="118">
        <f>AJ231+W231*Escenarios!$E$10/Escenarios!$E$11+AM231</f>
        <v>0.54425192984170001</v>
      </c>
      <c r="AO231" s="118">
        <f>0.0526*AJ231*Observaciones!$F230^1.218</f>
        <v>0</v>
      </c>
      <c r="AP231" s="118">
        <f>AO231*Constantes!$E$40</f>
        <v>0</v>
      </c>
      <c r="AQ231" s="118">
        <f t="shared" si="25"/>
        <v>0</v>
      </c>
      <c r="AR231" s="15"/>
      <c r="AS231" s="72">
        <v>225</v>
      </c>
      <c r="AT231" s="145">
        <f>ETo!$I230*((1-Constantes!$F$19)*ETo!$K230+ETo!$L230)</f>
        <v>1.3345093350201715</v>
      </c>
      <c r="AU231" s="118">
        <f>MIN(AT231*Constantes!$F$17,0.8*(AX230+Observaciones!$F230-AV231-AW231-Constantes!$D$14))</f>
        <v>9.6483105777090836E-2</v>
      </c>
      <c r="AV231" s="118">
        <f>IF(Observaciones!$F230&gt;0.05*Constantes!$F$18,((Observaciones!$F230-0.05*Constantes!$F$18)^2)/(Observaciones!$F230+0.95*Constantes!$F$18),0)</f>
        <v>0</v>
      </c>
      <c r="AW231" s="118">
        <f>MAX(0,AX230+Observaciones!$F230-AV231-Constantes!$D$13)</f>
        <v>0</v>
      </c>
      <c r="AX231" s="118">
        <f>AX230+Observaciones!$F230-AV231-AU231-AW231-AY230</f>
        <v>26.272460387158485</v>
      </c>
      <c r="AY231" s="118">
        <f>MAX(0,(AX231-Constantes!$D$14)*(1-EXP(-Constantes!$D$22)))</f>
        <v>3.0921878720442897E-4</v>
      </c>
      <c r="AZ231" s="116">
        <f>AZ230+(Entradas!$F$23*AW231-BA230)/(800*Entradas!$D$46)</f>
        <v>0</v>
      </c>
      <c r="BA231" s="116">
        <f>8000*Entradas!$D$47*AZ231/Constantes!$F$34</f>
        <v>0</v>
      </c>
      <c r="BB231" s="116">
        <f>AV231*Escenarios!$F$10/Escenarios!$F$9</f>
        <v>0</v>
      </c>
      <c r="BC231" s="116">
        <f>BA231*Escenarios!$F$10/Escenarios!$F$9</f>
        <v>0</v>
      </c>
      <c r="BD231" s="116">
        <f>Observaciones!$I230</f>
        <v>0</v>
      </c>
      <c r="BE231" s="116">
        <f>MAX(0,Constantes!$F$29/((BJ230+BB231+BC231+BD231+Observaciones!$F230)^2)+Entradas!$F$17)</f>
        <v>0</v>
      </c>
      <c r="BF231" s="145">
        <f>IF(ETo!$D230&gt;0,ETo!$I230*((1-Entradas!$F$21)*ETo!$K230+ETo!$L230),0)</f>
        <v>1.2734756069111721</v>
      </c>
      <c r="BG231" s="116">
        <f>MIN(BF231*1,0.8*(BJ230+BB231+BC231+BD231+Observaciones!$F230-BE231-Constantes!$F$28))</f>
        <v>3.7099338722782708E-3</v>
      </c>
      <c r="BH231" s="116">
        <f>Observaciones!$J230</f>
        <v>0</v>
      </c>
      <c r="BI231" s="116">
        <f>MAX(0,BJ230+BB231+BC231+BD231+Observaciones!$F230-BE231-BG231-BH231-Constantes!$F$26)</f>
        <v>0</v>
      </c>
      <c r="BJ231" s="116">
        <f>BJ230+BB231+BC231+BD231+Observaciones!$F230-BE231-BG231-BH231-BI231</f>
        <v>41.250927483468068</v>
      </c>
      <c r="BK231" s="116">
        <f>(Escenarios!$F$10*AU231+Escenarios!$F$9*BG231)/(Escenarios!$F$11)</f>
        <v>7.7928471396128324E-2</v>
      </c>
      <c r="BL231" s="116">
        <f>(Escenarios!$F$9*BI231)/(Escenarios!$F$11)</f>
        <v>0</v>
      </c>
      <c r="BM231" s="116">
        <f>(Escenarios!$F$10*AW231+Escenarios!$F$9*BE231)/(Escenarios!$F$11)</f>
        <v>0</v>
      </c>
      <c r="BN231" s="118">
        <f t="shared" si="26"/>
        <v>124.83278352595481</v>
      </c>
      <c r="BO231" s="118">
        <f>MAX(0,(BN231-Constantes!$D$13)*(1-EXP(-Constantes!$D$23)))</f>
        <v>0.52554217436854067</v>
      </c>
      <c r="BP231" s="118">
        <f>BL231+AY231*Escenarios!$F$10/Escenarios!$F$11+BO231</f>
        <v>0.52578954939830425</v>
      </c>
      <c r="BQ231" s="118">
        <f>0.0526*BL231*Observaciones!$F230^1.218</f>
        <v>0</v>
      </c>
      <c r="BR231" s="118">
        <f>BQ231*Constantes!$F$40</f>
        <v>0</v>
      </c>
      <c r="BS231" s="118">
        <f t="shared" si="27"/>
        <v>0</v>
      </c>
      <c r="BT231" s="15"/>
      <c r="BU231" s="72">
        <v>225</v>
      </c>
      <c r="BV231" s="73">
        <f>0.0526*Observaciones!$F230^2.218</f>
        <v>0</v>
      </c>
      <c r="BW231" s="73">
        <f>IF(Observaciones!$F230&gt;0.05*$CA$7,((Observaciones!$F230-0.05*$CA$7)^2)/(Observaciones!$F230+0.95*$CA$7),0)</f>
        <v>0</v>
      </c>
      <c r="BX231" s="73">
        <f>0.0526*BW231*Observaciones!$F230^1.218</f>
        <v>0</v>
      </c>
      <c r="BY231" s="27"/>
      <c r="BZ231" s="27"/>
      <c r="CA231" s="101"/>
      <c r="CB231" s="36"/>
    </row>
    <row r="232" spans="2:80" s="2" customFormat="1" ht="14.5" x14ac:dyDescent="0.35">
      <c r="B232" s="35"/>
      <c r="C232" s="72">
        <v>226</v>
      </c>
      <c r="D232" s="145">
        <f>ETo!$I231*((1-Constantes!$D$19)*ETo!$K231+ETo!$L231)</f>
        <v>0</v>
      </c>
      <c r="E232" s="73">
        <f>MIN(D232*Constantes!$D$17,0.8*(H231+Observaciones!$F231-F232-G232-Constantes!$D$14))</f>
        <v>0</v>
      </c>
      <c r="F232" s="73">
        <f>IF(Observaciones!$F231&gt;0.05*Constantes!$D$18,((Observaciones!$F231-0.05*Constantes!$D$18)^2)/(Observaciones!$F231+0.95*Constantes!$D$18),0)</f>
        <v>0</v>
      </c>
      <c r="G232" s="73">
        <f>MAX(0,H231+Observaciones!$F231-F232-Constantes!$D$13)</f>
        <v>0</v>
      </c>
      <c r="H232" s="73">
        <f>H231+Observaciones!$F231-F232-E232-G232-I231</f>
        <v>26.267588097448971</v>
      </c>
      <c r="I232" s="73">
        <f>MAX(0,(H232-Constantes!$D$14)*(1-EXP(-Constantes!$D$22)))</f>
        <v>2.4214053497958576E-4</v>
      </c>
      <c r="J232" s="73">
        <f t="shared" si="21"/>
        <v>117.04506646450002</v>
      </c>
      <c r="K232" s="73">
        <f>MAX(0,(J232-Constantes!$D$13)*(1-EXP(-Constantes!$D$23)))</f>
        <v>0.47174848323146856</v>
      </c>
      <c r="L232" s="73">
        <f t="shared" si="22"/>
        <v>0.47199062376644813</v>
      </c>
      <c r="M232" s="73">
        <f>0.0526*F232*Observaciones!$F231^1.218</f>
        <v>0</v>
      </c>
      <c r="N232" s="73">
        <f>M232*Constantes!$D$40</f>
        <v>0</v>
      </c>
      <c r="O232" s="73">
        <f t="shared" si="23"/>
        <v>0</v>
      </c>
      <c r="P232" s="15"/>
      <c r="Q232" s="117">
        <v>226</v>
      </c>
      <c r="R232" s="145">
        <f>ETo!$I231*((1-Constantes!$E$19)*ETo!$K231+ETo!$L231)</f>
        <v>0</v>
      </c>
      <c r="S232" s="118">
        <f>MIN(R232*Constantes!$E$17,0.8*(V231+Observaciones!$F231-T232-U232-Constantes!$D$14))</f>
        <v>0</v>
      </c>
      <c r="T232" s="118">
        <f>IF(Observaciones!$F231&gt;0.05*Constantes!$E$18,((Observaciones!$F231-0.05*Constantes!$E$18)^2)/(Observaciones!$F231+0.95*Constantes!$E$18),0)</f>
        <v>0</v>
      </c>
      <c r="U232" s="118">
        <f>MAX(0,V231+Observaciones!$F231-T232-Constantes!$D$13)</f>
        <v>0</v>
      </c>
      <c r="V232" s="118">
        <f>V231+Observaciones!$F231-T232-S232-U232-W231</f>
        <v>26.265371043895325</v>
      </c>
      <c r="W232" s="118">
        <f>MAX(0,(V232-Constantes!$D$14)*(1-EXP(-Constantes!$D$22)))</f>
        <v>2.1161770355248265E-4</v>
      </c>
      <c r="X232" s="116">
        <f>X231+(Entradas!$E$23*U232-Y231)/(800*Entradas!$D$46)</f>
        <v>0</v>
      </c>
      <c r="Y232" s="116">
        <f>8000*Entradas!$D$47*X232/Constantes!$E$34</f>
        <v>0</v>
      </c>
      <c r="Z232" s="116">
        <f>T232*Escenarios!$E$10/Escenarios!$E$9</f>
        <v>0</v>
      </c>
      <c r="AA232" s="116">
        <f>Y232*Escenarios!$E$10/Escenarios!$E$9</f>
        <v>0</v>
      </c>
      <c r="AB232" s="116">
        <f>Observaciones!$I231</f>
        <v>0</v>
      </c>
      <c r="AC232" s="116">
        <f>MAX(0,Constantes!$E$29/((AH231+Z232+AA232+AB232+Observaciones!$F231)^2)+Entradas!$E$17)</f>
        <v>0</v>
      </c>
      <c r="AD232" s="145">
        <f>IF(ETo!$D231&gt;0,ETo!$I231*((1-Entradas!$E$21)*ETo!$K231+ETo!$L231),0)</f>
        <v>0</v>
      </c>
      <c r="AE232" s="116">
        <f>MIN(AD232*1,0.8*(AH231+Z232+AA232+AB232+Observaciones!$F231-AC232-Constantes!$E$28))</f>
        <v>0</v>
      </c>
      <c r="AF232" s="116">
        <f>Observaciones!$J231</f>
        <v>0</v>
      </c>
      <c r="AG232" s="116">
        <f>MAX(0,AH231+Z232+AA232+AB232+Observaciones!$F231-AC232-AE232-AF232-Constantes!$E$26)</f>
        <v>0</v>
      </c>
      <c r="AH232" s="116">
        <f>AH231+Z232+AA232+AB232+Observaciones!$F231-AC232-AE232-AF232-AG232</f>
        <v>41.259934985008805</v>
      </c>
      <c r="AI232" s="116">
        <f>(Escenarios!$E$10*S232+Escenarios!$E$9*AE232)/(Escenarios!$E$11)</f>
        <v>0</v>
      </c>
      <c r="AJ232" s="116">
        <f>(Escenarios!$E$9*AG232)/(Escenarios!$E$11)</f>
        <v>0</v>
      </c>
      <c r="AK232" s="116">
        <f>(Escenarios!$E$10*U232+Escenarios!$E$9*AC232)/(Escenarios!$E$11)</f>
        <v>0</v>
      </c>
      <c r="AL232" s="118">
        <f t="shared" si="24"/>
        <v>126.9693803230865</v>
      </c>
      <c r="AM232" s="118">
        <f>MAX(0,(AL232-Constantes!$D$13)*(1-EXP(-Constantes!$D$23)))</f>
        <v>0.54030072649394223</v>
      </c>
      <c r="AN232" s="118">
        <f>AJ232+W232*Escenarios!$E$10/Escenarios!$E$11+AM232</f>
        <v>0.54049118242713945</v>
      </c>
      <c r="AO232" s="118">
        <f>0.0526*AJ232*Observaciones!$F231^1.218</f>
        <v>0</v>
      </c>
      <c r="AP232" s="118">
        <f>AO232*Constantes!$E$40</f>
        <v>0</v>
      </c>
      <c r="AQ232" s="118">
        <f t="shared" si="25"/>
        <v>0</v>
      </c>
      <c r="AR232" s="15"/>
      <c r="AS232" s="72">
        <v>226</v>
      </c>
      <c r="AT232" s="145">
        <f>ETo!$I231*((1-Constantes!$F$19)*ETo!$K231+ETo!$L231)</f>
        <v>0</v>
      </c>
      <c r="AU232" s="118">
        <f>MIN(AT232*Constantes!$F$17,0.8*(AX231+Observaciones!$F231-AV232-AW232-Constantes!$D$14))</f>
        <v>0</v>
      </c>
      <c r="AV232" s="118">
        <f>IF(Observaciones!$F231&gt;0.05*Constantes!$F$18,((Observaciones!$F231-0.05*Constantes!$F$18)^2)/(Observaciones!$F231+0.95*Constantes!$F$18),0)</f>
        <v>0</v>
      </c>
      <c r="AW232" s="118">
        <f>MAX(0,AX231+Observaciones!$F231-AV232-Constantes!$D$13)</f>
        <v>0</v>
      </c>
      <c r="AX232" s="118">
        <f>AX231+Observaciones!$F231-AV232-AU232-AW232-AY231</f>
        <v>26.272151168371281</v>
      </c>
      <c r="AY232" s="118">
        <f>MAX(0,(AX232-Constantes!$D$14)*(1-EXP(-Constantes!$D$22)))</f>
        <v>3.0496168078477385E-4</v>
      </c>
      <c r="AZ232" s="116">
        <f>AZ231+(Entradas!$F$23*AW232-BA231)/(800*Entradas!$D$46)</f>
        <v>0</v>
      </c>
      <c r="BA232" s="116">
        <f>8000*Entradas!$D$47*AZ232/Constantes!$F$34</f>
        <v>0</v>
      </c>
      <c r="BB232" s="116">
        <f>AV232*Escenarios!$F$10/Escenarios!$F$9</f>
        <v>0</v>
      </c>
      <c r="BC232" s="116">
        <f>BA232*Escenarios!$F$10/Escenarios!$F$9</f>
        <v>0</v>
      </c>
      <c r="BD232" s="116">
        <f>Observaciones!$I231</f>
        <v>0</v>
      </c>
      <c r="BE232" s="116">
        <f>MAX(0,Constantes!$F$29/((BJ231+BB232+BC232+BD232+Observaciones!$F231)^2)+Entradas!$F$17)</f>
        <v>0</v>
      </c>
      <c r="BF232" s="145">
        <f>IF(ETo!$D231&gt;0,ETo!$I231*((1-Entradas!$F$21)*ETo!$K231+ETo!$L231),0)</f>
        <v>0</v>
      </c>
      <c r="BG232" s="116">
        <f>MIN(BF232*1,0.8*(BJ231+BB232+BC232+BD232+Observaciones!$F231-BE232-Constantes!$F$28))</f>
        <v>0</v>
      </c>
      <c r="BH232" s="116">
        <f>Observaciones!$J231</f>
        <v>0</v>
      </c>
      <c r="BI232" s="116">
        <f>MAX(0,BJ231+BB232+BC232+BD232+Observaciones!$F231-BE232-BG232-BH232-Constantes!$F$26)</f>
        <v>0</v>
      </c>
      <c r="BJ232" s="116">
        <f>BJ231+BB232+BC232+BD232+Observaciones!$F231-BE232-BG232-BH232-BI232</f>
        <v>41.250927483468068</v>
      </c>
      <c r="BK232" s="116">
        <f>(Escenarios!$F$10*AU232+Escenarios!$F$9*BG232)/(Escenarios!$F$11)</f>
        <v>0</v>
      </c>
      <c r="BL232" s="116">
        <f>(Escenarios!$F$9*BI232)/(Escenarios!$F$11)</f>
        <v>0</v>
      </c>
      <c r="BM232" s="116">
        <f>(Escenarios!$F$10*AW232+Escenarios!$F$9*BE232)/(Escenarios!$F$11)</f>
        <v>0</v>
      </c>
      <c r="BN232" s="118">
        <f t="shared" si="26"/>
        <v>124.30724135158627</v>
      </c>
      <c r="BO232" s="118">
        <f>MAX(0,(BN232-Constantes!$D$13)*(1-EXP(-Constantes!$D$23)))</f>
        <v>0.52191198940105987</v>
      </c>
      <c r="BP232" s="118">
        <f>BL232+AY232*Escenarios!$F$10/Escenarios!$F$11+BO232</f>
        <v>0.52215595874568765</v>
      </c>
      <c r="BQ232" s="118">
        <f>0.0526*BL232*Observaciones!$F231^1.218</f>
        <v>0</v>
      </c>
      <c r="BR232" s="118">
        <f>BQ232*Constantes!$F$40</f>
        <v>0</v>
      </c>
      <c r="BS232" s="118">
        <f t="shared" si="27"/>
        <v>0</v>
      </c>
      <c r="BT232" s="15"/>
      <c r="BU232" s="72">
        <v>226</v>
      </c>
      <c r="BV232" s="73">
        <f>0.0526*Observaciones!$F231^2.218</f>
        <v>0</v>
      </c>
      <c r="BW232" s="73">
        <f>IF(Observaciones!$F231&gt;0.05*$CA$7,((Observaciones!$F231-0.05*$CA$7)^2)/(Observaciones!$F231+0.95*$CA$7),0)</f>
        <v>0</v>
      </c>
      <c r="BX232" s="73">
        <f>0.0526*BW232*Observaciones!$F231^1.218</f>
        <v>0</v>
      </c>
      <c r="BY232" s="27"/>
      <c r="BZ232" s="27"/>
      <c r="CA232" s="101"/>
      <c r="CB232" s="36"/>
    </row>
    <row r="233" spans="2:80" s="2" customFormat="1" ht="14.5" x14ac:dyDescent="0.35">
      <c r="B233" s="35"/>
      <c r="C233" s="72">
        <v>227</v>
      </c>
      <c r="D233" s="145">
        <f>ETo!$I232*((1-Constantes!$D$19)*ETo!$K232+ETo!$L232)</f>
        <v>0</v>
      </c>
      <c r="E233" s="73">
        <f>MIN(D233*Constantes!$D$17,0.8*(H232+Observaciones!$F232-F233-G233-Constantes!$D$14))</f>
        <v>0</v>
      </c>
      <c r="F233" s="73">
        <f>IF(Observaciones!$F232&gt;0.05*Constantes!$D$18,((Observaciones!$F232-0.05*Constantes!$D$18)^2)/(Observaciones!$F232+0.95*Constantes!$D$18),0)</f>
        <v>0</v>
      </c>
      <c r="G233" s="73">
        <f>MAX(0,H232+Observaciones!$F232-F233-Constantes!$D$13)</f>
        <v>0</v>
      </c>
      <c r="H233" s="73">
        <f>H232+Observaciones!$F232-F233-E233-G233-I232</f>
        <v>26.267345956913992</v>
      </c>
      <c r="I233" s="73">
        <f>MAX(0,(H233-Constantes!$D$14)*(1-EXP(-Constantes!$D$22)))</f>
        <v>2.3880691468038985E-4</v>
      </c>
      <c r="J233" s="73">
        <f t="shared" si="21"/>
        <v>116.57331798126856</v>
      </c>
      <c r="K233" s="73">
        <f>MAX(0,(J233-Constantes!$D$13)*(1-EXP(-Constantes!$D$23)))</f>
        <v>0.46848987843097584</v>
      </c>
      <c r="L233" s="73">
        <f t="shared" si="22"/>
        <v>0.4687286853456562</v>
      </c>
      <c r="M233" s="73">
        <f>0.0526*F233*Observaciones!$F232^1.218</f>
        <v>0</v>
      </c>
      <c r="N233" s="73">
        <f>M233*Constantes!$D$40</f>
        <v>0</v>
      </c>
      <c r="O233" s="73">
        <f t="shared" si="23"/>
        <v>0</v>
      </c>
      <c r="P233" s="15"/>
      <c r="Q233" s="117">
        <v>227</v>
      </c>
      <c r="R233" s="145">
        <f>ETo!$I232*((1-Constantes!$E$19)*ETo!$K232+ETo!$L232)</f>
        <v>0</v>
      </c>
      <c r="S233" s="118">
        <f>MIN(R233*Constantes!$E$17,0.8*(V232+Observaciones!$F232-T233-U233-Constantes!$D$14))</f>
        <v>0</v>
      </c>
      <c r="T233" s="118">
        <f>IF(Observaciones!$F232&gt;0.05*Constantes!$E$18,((Observaciones!$F232-0.05*Constantes!$E$18)^2)/(Observaciones!$F232+0.95*Constantes!$E$18),0)</f>
        <v>0</v>
      </c>
      <c r="U233" s="118">
        <f>MAX(0,V232+Observaciones!$F232-T233-Constantes!$D$13)</f>
        <v>0</v>
      </c>
      <c r="V233" s="118">
        <f>V232+Observaciones!$F232-T233-S233-U233-W232</f>
        <v>26.265159426191772</v>
      </c>
      <c r="W233" s="118">
        <f>MAX(0,(V233-Constantes!$D$14)*(1-EXP(-Constantes!$D$22)))</f>
        <v>2.0870430009323879E-4</v>
      </c>
      <c r="X233" s="116">
        <f>X232+(Entradas!$E$23*U233-Y232)/(800*Entradas!$D$46)</f>
        <v>0</v>
      </c>
      <c r="Y233" s="116">
        <f>8000*Entradas!$D$47*X233/Constantes!$E$34</f>
        <v>0</v>
      </c>
      <c r="Z233" s="116">
        <f>T233*Escenarios!$E$10/Escenarios!$E$9</f>
        <v>0</v>
      </c>
      <c r="AA233" s="116">
        <f>Y233*Escenarios!$E$10/Escenarios!$E$9</f>
        <v>0</v>
      </c>
      <c r="AB233" s="116">
        <f>Observaciones!$I232</f>
        <v>0</v>
      </c>
      <c r="AC233" s="116">
        <f>MAX(0,Constantes!$E$29/((AH232+Z233+AA233+AB233+Observaciones!$F232)^2)+Entradas!$E$17)</f>
        <v>0</v>
      </c>
      <c r="AD233" s="145">
        <f>IF(ETo!$D232&gt;0,ETo!$I232*((1-Entradas!$E$21)*ETo!$K232+ETo!$L232),0)</f>
        <v>0</v>
      </c>
      <c r="AE233" s="116">
        <f>MIN(AD233*1,0.8*(AH232+Z233+AA233+AB233+Observaciones!$F232-AC233-Constantes!$E$28))</f>
        <v>0</v>
      </c>
      <c r="AF233" s="116">
        <f>Observaciones!$J232</f>
        <v>0</v>
      </c>
      <c r="AG233" s="116">
        <f>MAX(0,AH232+Z233+AA233+AB233+Observaciones!$F232-AC233-AE233-AF233-Constantes!$E$26)</f>
        <v>0</v>
      </c>
      <c r="AH233" s="116">
        <f>AH232+Z233+AA233+AB233+Observaciones!$F232-AC233-AE233-AF233-AG233</f>
        <v>41.259934985008805</v>
      </c>
      <c r="AI233" s="116">
        <f>(Escenarios!$E$10*S233+Escenarios!$E$9*AE233)/(Escenarios!$E$11)</f>
        <v>0</v>
      </c>
      <c r="AJ233" s="116">
        <f>(Escenarios!$E$9*AG233)/(Escenarios!$E$11)</f>
        <v>0</v>
      </c>
      <c r="AK233" s="116">
        <f>(Escenarios!$E$10*U233+Escenarios!$E$9*AC233)/(Escenarios!$E$11)</f>
        <v>0</v>
      </c>
      <c r="AL233" s="118">
        <f t="shared" si="24"/>
        <v>126.42907959659256</v>
      </c>
      <c r="AM233" s="118">
        <f>MAX(0,(AL233-Constantes!$D$13)*(1-EXP(-Constantes!$D$23)))</f>
        <v>0.53656859676031254</v>
      </c>
      <c r="AN233" s="118">
        <f>AJ233+W233*Escenarios!$E$10/Escenarios!$E$11+AM233</f>
        <v>0.53675643063039646</v>
      </c>
      <c r="AO233" s="118">
        <f>0.0526*AJ233*Observaciones!$F232^1.218</f>
        <v>0</v>
      </c>
      <c r="AP233" s="118">
        <f>AO233*Constantes!$E$40</f>
        <v>0</v>
      </c>
      <c r="AQ233" s="118">
        <f t="shared" si="25"/>
        <v>0</v>
      </c>
      <c r="AR233" s="15"/>
      <c r="AS233" s="72">
        <v>227</v>
      </c>
      <c r="AT233" s="145">
        <f>ETo!$I232*((1-Constantes!$F$19)*ETo!$K232+ETo!$L232)</f>
        <v>0</v>
      </c>
      <c r="AU233" s="118">
        <f>MIN(AT233*Constantes!$F$17,0.8*(AX232+Observaciones!$F232-AV233-AW233-Constantes!$D$14))</f>
        <v>0</v>
      </c>
      <c r="AV233" s="118">
        <f>IF(Observaciones!$F232&gt;0.05*Constantes!$F$18,((Observaciones!$F232-0.05*Constantes!$F$18)^2)/(Observaciones!$F232+0.95*Constantes!$F$18),0)</f>
        <v>0</v>
      </c>
      <c r="AW233" s="118">
        <f>MAX(0,AX232+Observaciones!$F232-AV233-Constantes!$D$13)</f>
        <v>0</v>
      </c>
      <c r="AX233" s="118">
        <f>AX232+Observaciones!$F232-AV233-AU233-AW233-AY232</f>
        <v>26.271846206690494</v>
      </c>
      <c r="AY233" s="118">
        <f>MAX(0,(AX233-Constantes!$D$14)*(1-EXP(-Constantes!$D$22)))</f>
        <v>3.0076318320718538E-4</v>
      </c>
      <c r="AZ233" s="116">
        <f>AZ232+(Entradas!$F$23*AW233-BA232)/(800*Entradas!$D$46)</f>
        <v>0</v>
      </c>
      <c r="BA233" s="116">
        <f>8000*Entradas!$D$47*AZ233/Constantes!$F$34</f>
        <v>0</v>
      </c>
      <c r="BB233" s="116">
        <f>AV233*Escenarios!$F$10/Escenarios!$F$9</f>
        <v>0</v>
      </c>
      <c r="BC233" s="116">
        <f>BA233*Escenarios!$F$10/Escenarios!$F$9</f>
        <v>0</v>
      </c>
      <c r="BD233" s="116">
        <f>Observaciones!$I232</f>
        <v>0</v>
      </c>
      <c r="BE233" s="116">
        <f>MAX(0,Constantes!$F$29/((BJ232+BB233+BC233+BD233+Observaciones!$F232)^2)+Entradas!$F$17)</f>
        <v>0</v>
      </c>
      <c r="BF233" s="145">
        <f>IF(ETo!$D232&gt;0,ETo!$I232*((1-Entradas!$F$21)*ETo!$K232+ETo!$L232),0)</f>
        <v>0</v>
      </c>
      <c r="BG233" s="116">
        <f>MIN(BF233*1,0.8*(BJ232+BB233+BC233+BD233+Observaciones!$F232-BE233-Constantes!$F$28))</f>
        <v>0</v>
      </c>
      <c r="BH233" s="116">
        <f>Observaciones!$J232</f>
        <v>0</v>
      </c>
      <c r="BI233" s="116">
        <f>MAX(0,BJ232+BB233+BC233+BD233+Observaciones!$F232-BE233-BG233-BH233-Constantes!$F$26)</f>
        <v>0</v>
      </c>
      <c r="BJ233" s="116">
        <f>BJ232+BB233+BC233+BD233+Observaciones!$F232-BE233-BG233-BH233-BI233</f>
        <v>41.250927483468068</v>
      </c>
      <c r="BK233" s="116">
        <f>(Escenarios!$F$10*AU233+Escenarios!$F$9*BG233)/(Escenarios!$F$11)</f>
        <v>0</v>
      </c>
      <c r="BL233" s="116">
        <f>(Escenarios!$F$9*BI233)/(Escenarios!$F$11)</f>
        <v>0</v>
      </c>
      <c r="BM233" s="116">
        <f>(Escenarios!$F$10*AW233+Escenarios!$F$9*BE233)/(Escenarios!$F$11)</f>
        <v>0</v>
      </c>
      <c r="BN233" s="118">
        <f t="shared" si="26"/>
        <v>123.78532936218521</v>
      </c>
      <c r="BO233" s="118">
        <f>MAX(0,(BN233-Constantes!$D$13)*(1-EXP(-Constantes!$D$23)))</f>
        <v>0.51830687995280644</v>
      </c>
      <c r="BP233" s="118">
        <f>BL233+AY233*Escenarios!$F$10/Escenarios!$F$11+BO233</f>
        <v>0.51854749049937221</v>
      </c>
      <c r="BQ233" s="118">
        <f>0.0526*BL233*Observaciones!$F232^1.218</f>
        <v>0</v>
      </c>
      <c r="BR233" s="118">
        <f>BQ233*Constantes!$F$40</f>
        <v>0</v>
      </c>
      <c r="BS233" s="118">
        <f t="shared" si="27"/>
        <v>0</v>
      </c>
      <c r="BT233" s="15"/>
      <c r="BU233" s="72">
        <v>227</v>
      </c>
      <c r="BV233" s="73">
        <f>0.0526*Observaciones!$F232^2.218</f>
        <v>0</v>
      </c>
      <c r="BW233" s="73">
        <f>IF(Observaciones!$F232&gt;0.05*$CA$7,((Observaciones!$F232-0.05*$CA$7)^2)/(Observaciones!$F232+0.95*$CA$7),0)</f>
        <v>0</v>
      </c>
      <c r="BX233" s="73">
        <f>0.0526*BW233*Observaciones!$F232^1.218</f>
        <v>0</v>
      </c>
      <c r="BY233" s="27"/>
      <c r="BZ233" s="27"/>
      <c r="CA233" s="101"/>
      <c r="CB233" s="36"/>
    </row>
    <row r="234" spans="2:80" s="2" customFormat="1" ht="14.5" x14ac:dyDescent="0.35">
      <c r="B234" s="35"/>
      <c r="C234" s="72">
        <v>228</v>
      </c>
      <c r="D234" s="145">
        <f>ETo!$I233*((1-Constantes!$D$19)*ETo!$K233+ETo!$L233)</f>
        <v>0</v>
      </c>
      <c r="E234" s="73">
        <f>MIN(D234*Constantes!$D$17,0.8*(H233+Observaciones!$F233-F234-G234-Constantes!$D$14))</f>
        <v>0</v>
      </c>
      <c r="F234" s="73">
        <f>IF(Observaciones!$F233&gt;0.05*Constantes!$D$18,((Observaciones!$F233-0.05*Constantes!$D$18)^2)/(Observaciones!$F233+0.95*Constantes!$D$18),0)</f>
        <v>0</v>
      </c>
      <c r="G234" s="73">
        <f>MAX(0,H233+Observaciones!$F233-F234-Constantes!$D$13)</f>
        <v>0</v>
      </c>
      <c r="H234" s="73">
        <f>H233+Observaciones!$F233-F234-E234-G234-I233</f>
        <v>26.267107149999312</v>
      </c>
      <c r="I234" s="73">
        <f>MAX(0,(H234-Constantes!$D$14)*(1-EXP(-Constantes!$D$22)))</f>
        <v>2.3551918931695608E-4</v>
      </c>
      <c r="J234" s="73">
        <f t="shared" si="21"/>
        <v>116.10482810283759</v>
      </c>
      <c r="K234" s="73">
        <f>MAX(0,(J234-Constantes!$D$13)*(1-EXP(-Constantes!$D$23)))</f>
        <v>0.46525378245801141</v>
      </c>
      <c r="L234" s="73">
        <f t="shared" si="22"/>
        <v>0.46548930164732838</v>
      </c>
      <c r="M234" s="73">
        <f>0.0526*F234*Observaciones!$F233^1.218</f>
        <v>0</v>
      </c>
      <c r="N234" s="73">
        <f>M234*Constantes!$D$40</f>
        <v>0</v>
      </c>
      <c r="O234" s="73">
        <f t="shared" si="23"/>
        <v>0</v>
      </c>
      <c r="P234" s="15"/>
      <c r="Q234" s="117">
        <v>228</v>
      </c>
      <c r="R234" s="145">
        <f>ETo!$I233*((1-Constantes!$E$19)*ETo!$K233+ETo!$L233)</f>
        <v>0</v>
      </c>
      <c r="S234" s="118">
        <f>MIN(R234*Constantes!$E$17,0.8*(V233+Observaciones!$F233-T234-U234-Constantes!$D$14))</f>
        <v>0</v>
      </c>
      <c r="T234" s="118">
        <f>IF(Observaciones!$F233&gt;0.05*Constantes!$E$18,((Observaciones!$F233-0.05*Constantes!$E$18)^2)/(Observaciones!$F233+0.95*Constantes!$E$18),0)</f>
        <v>0</v>
      </c>
      <c r="U234" s="118">
        <f>MAX(0,V233+Observaciones!$F233-T234-Constantes!$D$13)</f>
        <v>0</v>
      </c>
      <c r="V234" s="118">
        <f>V233+Observaciones!$F233-T234-S234-U234-W233</f>
        <v>26.26495072189168</v>
      </c>
      <c r="W234" s="118">
        <f>MAX(0,(V234-Constantes!$D$14)*(1-EXP(-Constantes!$D$22)))</f>
        <v>2.0583100632035625E-4</v>
      </c>
      <c r="X234" s="116">
        <f>X233+(Entradas!$E$23*U234-Y233)/(800*Entradas!$D$46)</f>
        <v>0</v>
      </c>
      <c r="Y234" s="116">
        <f>8000*Entradas!$D$47*X234/Constantes!$E$34</f>
        <v>0</v>
      </c>
      <c r="Z234" s="116">
        <f>T234*Escenarios!$E$10/Escenarios!$E$9</f>
        <v>0</v>
      </c>
      <c r="AA234" s="116">
        <f>Y234*Escenarios!$E$10/Escenarios!$E$9</f>
        <v>0</v>
      </c>
      <c r="AB234" s="116">
        <f>Observaciones!$I233</f>
        <v>0</v>
      </c>
      <c r="AC234" s="116">
        <f>MAX(0,Constantes!$E$29/((AH233+Z234+AA234+AB234+Observaciones!$F233)^2)+Entradas!$E$17)</f>
        <v>0</v>
      </c>
      <c r="AD234" s="145">
        <f>IF(ETo!$D233&gt;0,ETo!$I233*((1-Entradas!$E$21)*ETo!$K233+ETo!$L233),0)</f>
        <v>0</v>
      </c>
      <c r="AE234" s="116">
        <f>MIN(AD234*1,0.8*(AH233+Z234+AA234+AB234+Observaciones!$F233-AC234-Constantes!$E$28))</f>
        <v>0</v>
      </c>
      <c r="AF234" s="116">
        <f>Observaciones!$J233</f>
        <v>0</v>
      </c>
      <c r="AG234" s="116">
        <f>MAX(0,AH233+Z234+AA234+AB234+Observaciones!$F233-AC234-AE234-AF234-Constantes!$E$26)</f>
        <v>0</v>
      </c>
      <c r="AH234" s="116">
        <f>AH233+Z234+AA234+AB234+Observaciones!$F233-AC234-AE234-AF234-AG234</f>
        <v>41.259934985008805</v>
      </c>
      <c r="AI234" s="116">
        <f>(Escenarios!$E$10*S234+Escenarios!$E$9*AE234)/(Escenarios!$E$11)</f>
        <v>0</v>
      </c>
      <c r="AJ234" s="116">
        <f>(Escenarios!$E$9*AG234)/(Escenarios!$E$11)</f>
        <v>0</v>
      </c>
      <c r="AK234" s="116">
        <f>(Escenarios!$E$10*U234+Escenarios!$E$9*AC234)/(Escenarios!$E$11)</f>
        <v>0</v>
      </c>
      <c r="AL234" s="118">
        <f t="shared" si="24"/>
        <v>125.89251099983224</v>
      </c>
      <c r="AM234" s="118">
        <f>MAX(0,(AL234-Constantes!$D$13)*(1-EXP(-Constantes!$D$23)))</f>
        <v>0.53286224672984739</v>
      </c>
      <c r="AN234" s="118">
        <f>AJ234+W234*Escenarios!$E$10/Escenarios!$E$11+AM234</f>
        <v>0.53304749463553569</v>
      </c>
      <c r="AO234" s="118">
        <f>0.0526*AJ234*Observaciones!$F233^1.218</f>
        <v>0</v>
      </c>
      <c r="AP234" s="118">
        <f>AO234*Constantes!$E$40</f>
        <v>0</v>
      </c>
      <c r="AQ234" s="118">
        <f t="shared" si="25"/>
        <v>0</v>
      </c>
      <c r="AR234" s="15"/>
      <c r="AS234" s="72">
        <v>228</v>
      </c>
      <c r="AT234" s="145">
        <f>ETo!$I233*((1-Constantes!$F$19)*ETo!$K233+ETo!$L233)</f>
        <v>0</v>
      </c>
      <c r="AU234" s="118">
        <f>MIN(AT234*Constantes!$F$17,0.8*(AX233+Observaciones!$F233-AV234-AW234-Constantes!$D$14))</f>
        <v>0</v>
      </c>
      <c r="AV234" s="118">
        <f>IF(Observaciones!$F233&gt;0.05*Constantes!$F$18,((Observaciones!$F233-0.05*Constantes!$F$18)^2)/(Observaciones!$F233+0.95*Constantes!$F$18),0)</f>
        <v>0</v>
      </c>
      <c r="AW234" s="118">
        <f>MAX(0,AX233+Observaciones!$F233-AV234-Constantes!$D$13)</f>
        <v>0</v>
      </c>
      <c r="AX234" s="118">
        <f>AX233+Observaciones!$F233-AV234-AU234-AW234-AY233</f>
        <v>26.271545443507286</v>
      </c>
      <c r="AY234" s="118">
        <f>MAX(0,(AX234-Constantes!$D$14)*(1-EXP(-Constantes!$D$22)))</f>
        <v>2.9662248758643772E-4</v>
      </c>
      <c r="AZ234" s="116">
        <f>AZ233+(Entradas!$F$23*AW234-BA233)/(800*Entradas!$D$46)</f>
        <v>0</v>
      </c>
      <c r="BA234" s="116">
        <f>8000*Entradas!$D$47*AZ234/Constantes!$F$34</f>
        <v>0</v>
      </c>
      <c r="BB234" s="116">
        <f>AV234*Escenarios!$F$10/Escenarios!$F$9</f>
        <v>0</v>
      </c>
      <c r="BC234" s="116">
        <f>BA234*Escenarios!$F$10/Escenarios!$F$9</f>
        <v>0</v>
      </c>
      <c r="BD234" s="116">
        <f>Observaciones!$I233</f>
        <v>0</v>
      </c>
      <c r="BE234" s="116">
        <f>MAX(0,Constantes!$F$29/((BJ233+BB234+BC234+BD234+Observaciones!$F233)^2)+Entradas!$F$17)</f>
        <v>0</v>
      </c>
      <c r="BF234" s="145">
        <f>IF(ETo!$D233&gt;0,ETo!$I233*((1-Entradas!$F$21)*ETo!$K233+ETo!$L233),0)</f>
        <v>0</v>
      </c>
      <c r="BG234" s="116">
        <f>MIN(BF234*1,0.8*(BJ233+BB234+BC234+BD234+Observaciones!$F233-BE234-Constantes!$F$28))</f>
        <v>0</v>
      </c>
      <c r="BH234" s="116">
        <f>Observaciones!$J233</f>
        <v>0</v>
      </c>
      <c r="BI234" s="116">
        <f>MAX(0,BJ233+BB234+BC234+BD234+Observaciones!$F233-BE234-BG234-BH234-Constantes!$F$26)</f>
        <v>0</v>
      </c>
      <c r="BJ234" s="116">
        <f>BJ233+BB234+BC234+BD234+Observaciones!$F233-BE234-BG234-BH234-BI234</f>
        <v>41.250927483468068</v>
      </c>
      <c r="BK234" s="116">
        <f>(Escenarios!$F$10*AU234+Escenarios!$F$9*BG234)/(Escenarios!$F$11)</f>
        <v>0</v>
      </c>
      <c r="BL234" s="116">
        <f>(Escenarios!$F$9*BI234)/(Escenarios!$F$11)</f>
        <v>0</v>
      </c>
      <c r="BM234" s="116">
        <f>(Escenarios!$F$10*AW234+Escenarios!$F$9*BE234)/(Escenarios!$F$11)</f>
        <v>0</v>
      </c>
      <c r="BN234" s="118">
        <f t="shared" si="26"/>
        <v>123.26702248223241</v>
      </c>
      <c r="BO234" s="118">
        <f>MAX(0,(BN234-Constantes!$D$13)*(1-EXP(-Constantes!$D$23)))</f>
        <v>0.51472667281451678</v>
      </c>
      <c r="BP234" s="118">
        <f>BL234+AY234*Escenarios!$F$10/Escenarios!$F$11+BO234</f>
        <v>0.51496397080458589</v>
      </c>
      <c r="BQ234" s="118">
        <f>0.0526*BL234*Observaciones!$F233^1.218</f>
        <v>0</v>
      </c>
      <c r="BR234" s="118">
        <f>BQ234*Constantes!$F$40</f>
        <v>0</v>
      </c>
      <c r="BS234" s="118">
        <f t="shared" si="27"/>
        <v>0</v>
      </c>
      <c r="BT234" s="15"/>
      <c r="BU234" s="72">
        <v>228</v>
      </c>
      <c r="BV234" s="73">
        <f>0.0526*Observaciones!$F233^2.218</f>
        <v>0</v>
      </c>
      <c r="BW234" s="73">
        <f>IF(Observaciones!$F233&gt;0.05*$CA$7,((Observaciones!$F233-0.05*$CA$7)^2)/(Observaciones!$F233+0.95*$CA$7),0)</f>
        <v>0</v>
      </c>
      <c r="BX234" s="73">
        <f>0.0526*BW234*Observaciones!$F233^1.218</f>
        <v>0</v>
      </c>
      <c r="BY234" s="27"/>
      <c r="BZ234" s="27"/>
      <c r="CA234" s="101"/>
      <c r="CB234" s="36"/>
    </row>
    <row r="235" spans="2:80" s="2" customFormat="1" ht="14.5" x14ac:dyDescent="0.35">
      <c r="B235" s="35"/>
      <c r="C235" s="72">
        <v>229</v>
      </c>
      <c r="D235" s="145">
        <f>ETo!$I234*((1-Constantes!$D$19)*ETo!$K234+ETo!$L234)</f>
        <v>1.313514964337104</v>
      </c>
      <c r="E235" s="73">
        <f>MIN(D235*Constantes!$D$17,0.8*(H234+Observaciones!$F234-F235-G235-Constantes!$D$14))</f>
        <v>1.3685719999449475E-2</v>
      </c>
      <c r="F235" s="73">
        <f>IF(Observaciones!$F234&gt;0.05*Constantes!$D$18,((Observaciones!$F234-0.05*Constantes!$D$18)^2)/(Observaciones!$F234+0.95*Constantes!$D$18),0)</f>
        <v>0</v>
      </c>
      <c r="G235" s="73">
        <f>MAX(0,H234+Observaciones!$F234-F235-Constantes!$D$13)</f>
        <v>0</v>
      </c>
      <c r="H235" s="73">
        <f>H234+Observaciones!$F234-F235-E235-G235-I234</f>
        <v>26.253185910810544</v>
      </c>
      <c r="I235" s="73">
        <f>MAX(0,(H235-Constantes!$D$14)*(1-EXP(-Constantes!$D$22)))</f>
        <v>4.3861375586555881E-5</v>
      </c>
      <c r="J235" s="73">
        <f t="shared" si="21"/>
        <v>115.63957432037958</v>
      </c>
      <c r="K235" s="73">
        <f>MAX(0,(J235-Constantes!$D$13)*(1-EXP(-Constantes!$D$23)))</f>
        <v>0.46204003983274644</v>
      </c>
      <c r="L235" s="73">
        <f t="shared" si="22"/>
        <v>0.46208390120833298</v>
      </c>
      <c r="M235" s="73">
        <f>0.0526*F235*Observaciones!$F234^1.218</f>
        <v>0</v>
      </c>
      <c r="N235" s="73">
        <f>M235*Constantes!$D$40</f>
        <v>0</v>
      </c>
      <c r="O235" s="73">
        <f t="shared" si="23"/>
        <v>0</v>
      </c>
      <c r="P235" s="15"/>
      <c r="Q235" s="117">
        <v>229</v>
      </c>
      <c r="R235" s="145">
        <f>ETo!$I234*((1-Constantes!$E$19)*ETo!$K234+ETo!$L234)</f>
        <v>1.3150948462980891</v>
      </c>
      <c r="S235" s="118">
        <f>MIN(R235*Constantes!$E$17,0.8*(V234+Observaciones!$F234-T235-U235-Constantes!$D$14))</f>
        <v>1.1960577513343652E-2</v>
      </c>
      <c r="T235" s="118">
        <f>IF(Observaciones!$F234&gt;0.05*Constantes!$E$18,((Observaciones!$F234-0.05*Constantes!$E$18)^2)/(Observaciones!$F234+0.95*Constantes!$E$18),0)</f>
        <v>0</v>
      </c>
      <c r="U235" s="118">
        <f>MAX(0,V234+Observaciones!$F234-T235-Constantes!$D$13)</f>
        <v>0</v>
      </c>
      <c r="V235" s="118">
        <f>V234+Observaciones!$F234-T235-S235-U235-W234</f>
        <v>26.252784313372018</v>
      </c>
      <c r="W235" s="118">
        <f>MAX(0,(V235-Constantes!$D$14)*(1-EXP(-Constantes!$D$22)))</f>
        <v>3.8332464975666495E-5</v>
      </c>
      <c r="X235" s="116">
        <f>X234+(Entradas!$E$23*U235-Y234)/(800*Entradas!$D$46)</f>
        <v>0</v>
      </c>
      <c r="Y235" s="116">
        <f>8000*Entradas!$D$47*X235/Constantes!$E$34</f>
        <v>0</v>
      </c>
      <c r="Z235" s="116">
        <f>T235*Escenarios!$E$10/Escenarios!$E$9</f>
        <v>0</v>
      </c>
      <c r="AA235" s="116">
        <f>Y235*Escenarios!$E$10/Escenarios!$E$9</f>
        <v>0</v>
      </c>
      <c r="AB235" s="116">
        <f>Observaciones!$I234</f>
        <v>0</v>
      </c>
      <c r="AC235" s="116">
        <f>MAX(0,Constantes!$E$29/((AH234+Z235+AA235+AB235+Observaciones!$F234)^2)+Entradas!$E$17)</f>
        <v>0</v>
      </c>
      <c r="AD235" s="145">
        <f>IF(ETo!$D234&gt;0,ETo!$I234*((1-Entradas!$E$21)*ETo!$K234+ETo!$L234),0)</f>
        <v>1.2518995678586666</v>
      </c>
      <c r="AE235" s="116">
        <f>MIN(AD235*1,0.8*(AH234+Z235+AA235+AB235+Observaciones!$F234-AC235-Constantes!$E$28))</f>
        <v>7.9479880070437055E-3</v>
      </c>
      <c r="AF235" s="116">
        <f>Observaciones!$J234</f>
        <v>0</v>
      </c>
      <c r="AG235" s="116">
        <f>MAX(0,AH234+Z235+AA235+AB235+Observaciones!$F234-AC235-AE235-AF235-Constantes!$E$26)</f>
        <v>0</v>
      </c>
      <c r="AH235" s="116">
        <f>AH234+Z235+AA235+AB235+Observaciones!$F234-AC235-AE235-AF235-AG235</f>
        <v>41.251986997001758</v>
      </c>
      <c r="AI235" s="116">
        <f>(Escenarios!$E$10*S235+Escenarios!$E$9*AE235)/(Escenarios!$E$11)</f>
        <v>1.1559318562713659E-2</v>
      </c>
      <c r="AJ235" s="116">
        <f>(Escenarios!$E$9*AG235)/(Escenarios!$E$11)</f>
        <v>0</v>
      </c>
      <c r="AK235" s="116">
        <f>(Escenarios!$E$10*U235+Escenarios!$E$9*AC235)/(Escenarios!$E$11)</f>
        <v>0</v>
      </c>
      <c r="AL235" s="118">
        <f t="shared" si="24"/>
        <v>125.35964875310239</v>
      </c>
      <c r="AM235" s="118">
        <f>MAX(0,(AL235-Constantes!$D$13)*(1-EXP(-Constantes!$D$23)))</f>
        <v>0.52918149832912964</v>
      </c>
      <c r="AN235" s="118">
        <f>AJ235+W235*Escenarios!$E$10/Escenarios!$E$11+AM235</f>
        <v>0.52921599754760773</v>
      </c>
      <c r="AO235" s="118">
        <f>0.0526*AJ235*Observaciones!$F234^1.218</f>
        <v>0</v>
      </c>
      <c r="AP235" s="118">
        <f>AO235*Constantes!$E$40</f>
        <v>0</v>
      </c>
      <c r="AQ235" s="118">
        <f t="shared" si="25"/>
        <v>0</v>
      </c>
      <c r="AR235" s="15"/>
      <c r="AS235" s="72">
        <v>229</v>
      </c>
      <c r="AT235" s="145">
        <f>ETo!$I234*((1-Constantes!$F$19)*ETo!$K234+ETo!$L234)</f>
        <v>1.3111451413956252</v>
      </c>
      <c r="AU235" s="118">
        <f>MIN(AT235*Constantes!$F$17,0.8*(AX234+Observaciones!$F234-AV235-AW235-Constantes!$D$14))</f>
        <v>1.7236354805828569E-2</v>
      </c>
      <c r="AV235" s="118">
        <f>IF(Observaciones!$F234&gt;0.05*Constantes!$F$18,((Observaciones!$F234-0.05*Constantes!$F$18)^2)/(Observaciones!$F234+0.95*Constantes!$F$18),0)</f>
        <v>0</v>
      </c>
      <c r="AW235" s="118">
        <f>MAX(0,AX234+Observaciones!$F234-AV235-Constantes!$D$13)</f>
        <v>0</v>
      </c>
      <c r="AX235" s="118">
        <f>AX234+Observaciones!$F234-AV235-AU235-AW235-AY234</f>
        <v>26.254012466213872</v>
      </c>
      <c r="AY235" s="118">
        <f>MAX(0,(AX235-Constantes!$D$14)*(1-EXP(-Constantes!$D$22)))</f>
        <v>5.5240808076792146E-5</v>
      </c>
      <c r="AZ235" s="116">
        <f>AZ234+(Entradas!$F$23*AW235-BA234)/(800*Entradas!$D$46)</f>
        <v>0</v>
      </c>
      <c r="BA235" s="116">
        <f>8000*Entradas!$D$47*AZ235/Constantes!$F$34</f>
        <v>0</v>
      </c>
      <c r="BB235" s="116">
        <f>AV235*Escenarios!$F$10/Escenarios!$F$9</f>
        <v>0</v>
      </c>
      <c r="BC235" s="116">
        <f>BA235*Escenarios!$F$10/Escenarios!$F$9</f>
        <v>0</v>
      </c>
      <c r="BD235" s="116">
        <f>Observaciones!$I234</f>
        <v>0</v>
      </c>
      <c r="BE235" s="116">
        <f>MAX(0,Constantes!$F$29/((BJ234+BB235+BC235+BD235+Observaciones!$F234)^2)+Entradas!$F$17)</f>
        <v>0</v>
      </c>
      <c r="BF235" s="145">
        <f>IF(ETo!$D234&gt;0,ETo!$I234*((1-Entradas!$F$21)*ETo!$K234+ETo!$L234),0)</f>
        <v>1.2518995678586666</v>
      </c>
      <c r="BG235" s="116">
        <f>MIN(BF235*1,0.8*(BJ234+BB235+BC235+BD235+Observaciones!$F234-BE235-Constantes!$F$28))</f>
        <v>7.4198677445451726E-4</v>
      </c>
      <c r="BH235" s="116">
        <f>Observaciones!$J234</f>
        <v>0</v>
      </c>
      <c r="BI235" s="116">
        <f>MAX(0,BJ234+BB235+BC235+BD235+Observaciones!$F234-BE235-BG235-BH235-Constantes!$F$26)</f>
        <v>0</v>
      </c>
      <c r="BJ235" s="116">
        <f>BJ234+BB235+BC235+BD235+Observaciones!$F234-BE235-BG235-BH235-BI235</f>
        <v>41.250185496693611</v>
      </c>
      <c r="BK235" s="116">
        <f>(Escenarios!$F$10*AU235+Escenarios!$F$9*BG235)/(Escenarios!$F$11)</f>
        <v>1.3937481199553759E-2</v>
      </c>
      <c r="BL235" s="116">
        <f>(Escenarios!$F$9*BI235)/(Escenarios!$F$11)</f>
        <v>0</v>
      </c>
      <c r="BM235" s="116">
        <f>(Escenarios!$F$10*AW235+Escenarios!$F$9*BE235)/(Escenarios!$F$11)</f>
        <v>0</v>
      </c>
      <c r="BN235" s="118">
        <f t="shared" si="26"/>
        <v>122.75229580941789</v>
      </c>
      <c r="BO235" s="118">
        <f>MAX(0,(BN235-Constantes!$D$13)*(1-EXP(-Constantes!$D$23)))</f>
        <v>0.51117119597337113</v>
      </c>
      <c r="BP235" s="118">
        <f>BL235+AY235*Escenarios!$F$10/Escenarios!$F$11+BO235</f>
        <v>0.51121538861983251</v>
      </c>
      <c r="BQ235" s="118">
        <f>0.0526*BL235*Observaciones!$F234^1.218</f>
        <v>0</v>
      </c>
      <c r="BR235" s="118">
        <f>BQ235*Constantes!$F$40</f>
        <v>0</v>
      </c>
      <c r="BS235" s="118">
        <f t="shared" si="27"/>
        <v>0</v>
      </c>
      <c r="BT235" s="15"/>
      <c r="BU235" s="72">
        <v>229</v>
      </c>
      <c r="BV235" s="73">
        <f>0.0526*Observaciones!$F234^2.218</f>
        <v>0</v>
      </c>
      <c r="BW235" s="73">
        <f>IF(Observaciones!$F234&gt;0.05*$CA$7,((Observaciones!$F234-0.05*$CA$7)^2)/(Observaciones!$F234+0.95*$CA$7),0)</f>
        <v>0</v>
      </c>
      <c r="BX235" s="73">
        <f>0.0526*BW235*Observaciones!$F234^1.218</f>
        <v>0</v>
      </c>
      <c r="BY235" s="27"/>
      <c r="BZ235" s="27"/>
      <c r="CA235" s="101"/>
      <c r="CB235" s="36"/>
    </row>
    <row r="236" spans="2:80" s="2" customFormat="1" ht="14.5" x14ac:dyDescent="0.35">
      <c r="B236" s="35"/>
      <c r="C236" s="72">
        <v>230</v>
      </c>
      <c r="D236" s="145">
        <f>ETo!$I235*((1-Constantes!$D$19)*ETo!$K235+ETo!$L235)</f>
        <v>1.3132696165504847</v>
      </c>
      <c r="E236" s="73">
        <f>MIN(D236*Constantes!$D$17,0.8*(H235+Observaciones!$F235-F236-G236-Constantes!$D$14))</f>
        <v>2.548728648434917E-3</v>
      </c>
      <c r="F236" s="73">
        <f>IF(Observaciones!$F235&gt;0.05*Constantes!$D$18,((Observaciones!$F235-0.05*Constantes!$D$18)^2)/(Observaciones!$F235+0.95*Constantes!$D$18),0)</f>
        <v>0</v>
      </c>
      <c r="G236" s="73">
        <f>MAX(0,H235+Observaciones!$F235-F236-Constantes!$D$13)</f>
        <v>0</v>
      </c>
      <c r="H236" s="73">
        <f>H235+Observaciones!$F235-F236-E236-G236-I235</f>
        <v>26.250593320786521</v>
      </c>
      <c r="I236" s="73">
        <f>MAX(0,(H236-Constantes!$D$14)*(1-EXP(-Constantes!$D$22)))</f>
        <v>8.1684225982697601E-6</v>
      </c>
      <c r="J236" s="73">
        <f t="shared" si="21"/>
        <v>115.17753428054684</v>
      </c>
      <c r="K236" s="73">
        <f>MAX(0,(J236-Constantes!$D$13)*(1-EXP(-Constantes!$D$23)))</f>
        <v>0.45884849614932965</v>
      </c>
      <c r="L236" s="73">
        <f t="shared" si="22"/>
        <v>0.45885666457192792</v>
      </c>
      <c r="M236" s="73">
        <f>0.0526*F236*Observaciones!$F235^1.218</f>
        <v>0</v>
      </c>
      <c r="N236" s="73">
        <f>M236*Constantes!$D$40</f>
        <v>0</v>
      </c>
      <c r="O236" s="73">
        <f t="shared" si="23"/>
        <v>0</v>
      </c>
      <c r="P236" s="15"/>
      <c r="Q236" s="117">
        <v>230</v>
      </c>
      <c r="R236" s="145">
        <f>ETo!$I235*((1-Constantes!$E$19)*ETo!$K235+ETo!$L235)</f>
        <v>1.3148451183772929</v>
      </c>
      <c r="S236" s="118">
        <f>MIN(R236*Constantes!$E$17,0.8*(V235+Observaciones!$F235-T236-U236-Constantes!$D$14))</f>
        <v>2.2274506976145861E-3</v>
      </c>
      <c r="T236" s="118">
        <f>IF(Observaciones!$F235&gt;0.05*Constantes!$E$18,((Observaciones!$F235-0.05*Constantes!$E$18)^2)/(Observaciones!$F235+0.95*Constantes!$E$18),0)</f>
        <v>0</v>
      </c>
      <c r="U236" s="118">
        <f>MAX(0,V235+Observaciones!$F235-T236-Constantes!$D$13)</f>
        <v>0</v>
      </c>
      <c r="V236" s="118">
        <f>V235+Observaciones!$F235-T236-S236-U236-W235</f>
        <v>26.25051853020943</v>
      </c>
      <c r="W236" s="118">
        <f>MAX(0,(V236-Constantes!$D$14)*(1-EXP(-Constantes!$D$22)))</f>
        <v>7.1387586223391971E-6</v>
      </c>
      <c r="X236" s="116">
        <f>X235+(Entradas!$E$23*U236-Y235)/(800*Entradas!$D$46)</f>
        <v>0</v>
      </c>
      <c r="Y236" s="116">
        <f>8000*Entradas!$D$47*X236/Constantes!$E$34</f>
        <v>0</v>
      </c>
      <c r="Z236" s="116">
        <f>T236*Escenarios!$E$10/Escenarios!$E$9</f>
        <v>0</v>
      </c>
      <c r="AA236" s="116">
        <f>Y236*Escenarios!$E$10/Escenarios!$E$9</f>
        <v>0</v>
      </c>
      <c r="AB236" s="116">
        <f>Observaciones!$I235</f>
        <v>0</v>
      </c>
      <c r="AC236" s="116">
        <f>MAX(0,Constantes!$E$29/((AH235+Z236+AA236+AB236+Observaciones!$F235)^2)+Entradas!$E$17)</f>
        <v>0</v>
      </c>
      <c r="AD236" s="145">
        <f>IF(ETo!$D235&gt;0,ETo!$I235*((1-Entradas!$E$21)*ETo!$K235+ETo!$L235),0)</f>
        <v>1.2518250453049515</v>
      </c>
      <c r="AE236" s="116">
        <f>MIN(AD236*1,0.8*(AH235+Z236+AA236+AB236+Observaciones!$F235-AC236-Constantes!$E$28))</f>
        <v>1.5895976014064673E-3</v>
      </c>
      <c r="AF236" s="116">
        <f>Observaciones!$J235</f>
        <v>0</v>
      </c>
      <c r="AG236" s="116">
        <f>MAX(0,AH235+Z236+AA236+AB236+Observaciones!$F235-AC236-AE236-AF236-Constantes!$E$26)</f>
        <v>0</v>
      </c>
      <c r="AH236" s="116">
        <f>AH235+Z236+AA236+AB236+Observaciones!$F235-AC236-AE236-AF236-AG236</f>
        <v>41.250397399400349</v>
      </c>
      <c r="AI236" s="116">
        <f>(Escenarios!$E$10*S236+Escenarios!$E$9*AE236)/(Escenarios!$E$11)</f>
        <v>2.1636653879937742E-3</v>
      </c>
      <c r="AJ236" s="116">
        <f>(Escenarios!$E$9*AG236)/(Escenarios!$E$11)</f>
        <v>0</v>
      </c>
      <c r="AK236" s="116">
        <f>(Escenarios!$E$10*U236+Escenarios!$E$9*AC236)/(Escenarios!$E$11)</f>
        <v>0</v>
      </c>
      <c r="AL236" s="118">
        <f t="shared" si="24"/>
        <v>124.83046725477327</v>
      </c>
      <c r="AM236" s="118">
        <f>MAX(0,(AL236-Constantes!$D$13)*(1-EXP(-Constantes!$D$23)))</f>
        <v>0.52552617471478513</v>
      </c>
      <c r="AN236" s="118">
        <f>AJ236+W236*Escenarios!$E$10/Escenarios!$E$11+AM236</f>
        <v>0.52553259959754528</v>
      </c>
      <c r="AO236" s="118">
        <f>0.0526*AJ236*Observaciones!$F235^1.218</f>
        <v>0</v>
      </c>
      <c r="AP236" s="118">
        <f>AO236*Constantes!$E$40</f>
        <v>0</v>
      </c>
      <c r="AQ236" s="118">
        <f t="shared" si="25"/>
        <v>0</v>
      </c>
      <c r="AR236" s="15"/>
      <c r="AS236" s="72">
        <v>230</v>
      </c>
      <c r="AT236" s="145">
        <f>ETo!$I235*((1-Constantes!$F$19)*ETo!$K235+ETo!$L235)</f>
        <v>1.3109063638102714</v>
      </c>
      <c r="AU236" s="118">
        <f>MIN(AT236*Constantes!$F$17,0.8*(AX235+Observaciones!$F235-AV236-AW236-Constantes!$D$14))</f>
        <v>3.2099729710978412E-3</v>
      </c>
      <c r="AV236" s="118">
        <f>IF(Observaciones!$F235&gt;0.05*Constantes!$F$18,((Observaciones!$F235-0.05*Constantes!$F$18)^2)/(Observaciones!$F235+0.95*Constantes!$F$18),0)</f>
        <v>0</v>
      </c>
      <c r="AW236" s="118">
        <f>MAX(0,AX235+Observaciones!$F235-AV236-Constantes!$D$13)</f>
        <v>0</v>
      </c>
      <c r="AX236" s="118">
        <f>AX235+Observaciones!$F235-AV236-AU236-AW236-AY235</f>
        <v>26.250747252434696</v>
      </c>
      <c r="AY236" s="118">
        <f>MAX(0,(AX236-Constantes!$D$14)*(1-EXP(-Constantes!$D$22)))</f>
        <v>1.0287645086514798E-5</v>
      </c>
      <c r="AZ236" s="116">
        <f>AZ235+(Entradas!$F$23*AW236-BA235)/(800*Entradas!$D$46)</f>
        <v>0</v>
      </c>
      <c r="BA236" s="116">
        <f>8000*Entradas!$D$47*AZ236/Constantes!$F$34</f>
        <v>0</v>
      </c>
      <c r="BB236" s="116">
        <f>AV236*Escenarios!$F$10/Escenarios!$F$9</f>
        <v>0</v>
      </c>
      <c r="BC236" s="116">
        <f>BA236*Escenarios!$F$10/Escenarios!$F$9</f>
        <v>0</v>
      </c>
      <c r="BD236" s="116">
        <f>Observaciones!$I235</f>
        <v>0</v>
      </c>
      <c r="BE236" s="116">
        <f>MAX(0,Constantes!$F$29/((BJ235+BB236+BC236+BD236+Observaciones!$F235)^2)+Entradas!$F$17)</f>
        <v>0</v>
      </c>
      <c r="BF236" s="145">
        <f>IF(ETo!$D235&gt;0,ETo!$I235*((1-Entradas!$F$21)*ETo!$K235+ETo!$L235),0)</f>
        <v>1.2518250453049515</v>
      </c>
      <c r="BG236" s="116">
        <f>MIN(BF236*1,0.8*(BJ235+BB236+BC236+BD236+Observaciones!$F235-BE236-Constantes!$F$28))</f>
        <v>1.4839735488862972E-4</v>
      </c>
      <c r="BH236" s="116">
        <f>Observaciones!$J235</f>
        <v>0</v>
      </c>
      <c r="BI236" s="116">
        <f>MAX(0,BJ235+BB236+BC236+BD236+Observaciones!$F235-BE236-BG236-BH236-Constantes!$F$26)</f>
        <v>0</v>
      </c>
      <c r="BJ236" s="116">
        <f>BJ235+BB236+BC236+BD236+Observaciones!$F235-BE236-BG236-BH236-BI236</f>
        <v>41.250037099338719</v>
      </c>
      <c r="BK236" s="116">
        <f>(Escenarios!$F$10*AU236+Escenarios!$F$9*BG236)/(Escenarios!$F$11)</f>
        <v>2.5976578478559987E-3</v>
      </c>
      <c r="BL236" s="116">
        <f>(Escenarios!$F$9*BI236)/(Escenarios!$F$11)</f>
        <v>0</v>
      </c>
      <c r="BM236" s="116">
        <f>(Escenarios!$F$10*AW236+Escenarios!$F$9*BE236)/(Escenarios!$F$11)</f>
        <v>0</v>
      </c>
      <c r="BN236" s="118">
        <f t="shared" si="26"/>
        <v>122.24112461344451</v>
      </c>
      <c r="BO236" s="118">
        <f>MAX(0,(BN236-Constantes!$D$13)*(1-EXP(-Constantes!$D$23)))</f>
        <v>0.50764027860472927</v>
      </c>
      <c r="BP236" s="118">
        <f>BL236+AY236*Escenarios!$F$10/Escenarios!$F$11+BO236</f>
        <v>0.50764850872079847</v>
      </c>
      <c r="BQ236" s="118">
        <f>0.0526*BL236*Observaciones!$F235^1.218</f>
        <v>0</v>
      </c>
      <c r="BR236" s="118">
        <f>BQ236*Constantes!$F$40</f>
        <v>0</v>
      </c>
      <c r="BS236" s="118">
        <f t="shared" si="27"/>
        <v>0</v>
      </c>
      <c r="BT236" s="15"/>
      <c r="BU236" s="72">
        <v>230</v>
      </c>
      <c r="BV236" s="73">
        <f>0.0526*Observaciones!$F235^2.218</f>
        <v>0</v>
      </c>
      <c r="BW236" s="73">
        <f>IF(Observaciones!$F235&gt;0.05*$CA$7,((Observaciones!$F235-0.05*$CA$7)^2)/(Observaciones!$F235+0.95*$CA$7),0)</f>
        <v>0</v>
      </c>
      <c r="BX236" s="73">
        <f>0.0526*BW236*Observaciones!$F235^1.218</f>
        <v>0</v>
      </c>
      <c r="BY236" s="27"/>
      <c r="BZ236" s="27"/>
      <c r="CA236" s="101"/>
      <c r="CB236" s="36"/>
    </row>
    <row r="237" spans="2:80" s="2" customFormat="1" ht="14.5" x14ac:dyDescent="0.35">
      <c r="B237" s="35"/>
      <c r="C237" s="72">
        <v>231</v>
      </c>
      <c r="D237" s="145">
        <f>ETo!$I236*((1-Constantes!$D$19)*ETo!$K236+ETo!$L236)</f>
        <v>1.3328663873584823</v>
      </c>
      <c r="E237" s="73">
        <f>MIN(D237*Constantes!$D$17,0.8*(H236+Observaciones!$F236-F237-G237-Constantes!$D$14))</f>
        <v>4.7465662921695187E-4</v>
      </c>
      <c r="F237" s="73">
        <f>IF(Observaciones!$F236&gt;0.05*Constantes!$D$18,((Observaciones!$F236-0.05*Constantes!$D$18)^2)/(Observaciones!$F236+0.95*Constantes!$D$18),0)</f>
        <v>0</v>
      </c>
      <c r="G237" s="73">
        <f>MAX(0,H236+Observaciones!$F236-F237-Constantes!$D$13)</f>
        <v>0</v>
      </c>
      <c r="H237" s="73">
        <f>H236+Observaciones!$F236-F237-E237-G237-I236</f>
        <v>26.250110495734706</v>
      </c>
      <c r="I237" s="73">
        <f>MAX(0,(H237-Constantes!$D$14)*(1-EXP(-Constantes!$D$22)))</f>
        <v>1.5212274319209768E-6</v>
      </c>
      <c r="J237" s="73">
        <f t="shared" si="21"/>
        <v>114.71868578439751</v>
      </c>
      <c r="K237" s="73">
        <f>MAX(0,(J237-Constantes!$D$13)*(1-EXP(-Constantes!$D$23)))</f>
        <v>0.45567899806846895</v>
      </c>
      <c r="L237" s="73">
        <f t="shared" si="22"/>
        <v>0.45568051929590087</v>
      </c>
      <c r="M237" s="73">
        <f>0.0526*F237*Observaciones!$F236^1.218</f>
        <v>0</v>
      </c>
      <c r="N237" s="73">
        <f>M237*Constantes!$D$40</f>
        <v>0</v>
      </c>
      <c r="O237" s="73">
        <f t="shared" si="23"/>
        <v>0</v>
      </c>
      <c r="P237" s="15"/>
      <c r="Q237" s="117">
        <v>231</v>
      </c>
      <c r="R237" s="145">
        <f>ETo!$I236*((1-Constantes!$E$19)*ETo!$K236+ETo!$L236)</f>
        <v>1.3344639727692142</v>
      </c>
      <c r="S237" s="118">
        <f>MIN(R237*Constantes!$E$17,0.8*(V236+Observaciones!$F236-T237-U237-Constantes!$D$14))</f>
        <v>4.148241675437703E-4</v>
      </c>
      <c r="T237" s="118">
        <f>IF(Observaciones!$F236&gt;0.05*Constantes!$E$18,((Observaciones!$F236-0.05*Constantes!$E$18)^2)/(Observaciones!$F236+0.95*Constantes!$E$18),0)</f>
        <v>0</v>
      </c>
      <c r="U237" s="118">
        <f>MAX(0,V236+Observaciones!$F236-T237-Constantes!$D$13)</f>
        <v>0</v>
      </c>
      <c r="V237" s="118">
        <f>V236+Observaciones!$F236-T237-S237-U237-W236</f>
        <v>26.250096567283265</v>
      </c>
      <c r="W237" s="118">
        <f>MAX(0,(V237-Constantes!$D$14)*(1-EXP(-Constantes!$D$22)))</f>
        <v>1.3294703249814133E-6</v>
      </c>
      <c r="X237" s="116">
        <f>X236+(Entradas!$E$23*U237-Y236)/(800*Entradas!$D$46)</f>
        <v>0</v>
      </c>
      <c r="Y237" s="116">
        <f>8000*Entradas!$D$47*X237/Constantes!$E$34</f>
        <v>0</v>
      </c>
      <c r="Z237" s="116">
        <f>T237*Escenarios!$E$10/Escenarios!$E$9</f>
        <v>0</v>
      </c>
      <c r="AA237" s="116">
        <f>Y237*Escenarios!$E$10/Escenarios!$E$9</f>
        <v>0</v>
      </c>
      <c r="AB237" s="116">
        <f>Observaciones!$I236</f>
        <v>0</v>
      </c>
      <c r="AC237" s="116">
        <f>MAX(0,Constantes!$E$29/((AH236+Z237+AA237+AB237+Observaciones!$F236)^2)+Entradas!$E$17)</f>
        <v>0</v>
      </c>
      <c r="AD237" s="145">
        <f>IF(ETo!$D236&gt;0,ETo!$I236*((1-Entradas!$E$21)*ETo!$K236+ETo!$L236),0)</f>
        <v>1.2705605563399218</v>
      </c>
      <c r="AE237" s="116">
        <f>MIN(AD237*1,0.8*(AH236+Z237+AA237+AB237+Observaciones!$F236-AC237-Constantes!$E$28))</f>
        <v>3.1791952027901974E-4</v>
      </c>
      <c r="AF237" s="116">
        <f>Observaciones!$J236</f>
        <v>0</v>
      </c>
      <c r="AG237" s="116">
        <f>MAX(0,AH236+Z237+AA237+AB237+Observaciones!$F236-AC237-AE237-AF237-Constantes!$E$26)</f>
        <v>0</v>
      </c>
      <c r="AH237" s="116">
        <f>AH236+Z237+AA237+AB237+Observaciones!$F236-AC237-AE237-AF237-AG237</f>
        <v>41.250079479880071</v>
      </c>
      <c r="AI237" s="116">
        <f>(Escenarios!$E$10*S237+Escenarios!$E$9*AE237)/(Escenarios!$E$11)</f>
        <v>4.0513370281729521E-4</v>
      </c>
      <c r="AJ237" s="116">
        <f>(Escenarios!$E$9*AG237)/(Escenarios!$E$11)</f>
        <v>0</v>
      </c>
      <c r="AK237" s="116">
        <f>(Escenarios!$E$10*U237+Escenarios!$E$9*AC237)/(Escenarios!$E$11)</f>
        <v>0</v>
      </c>
      <c r="AL237" s="118">
        <f t="shared" si="24"/>
        <v>124.30494108005848</v>
      </c>
      <c r="AM237" s="118">
        <f>MAX(0,(AL237-Constantes!$D$13)*(1-EXP(-Constantes!$D$23)))</f>
        <v>0.52189610026498567</v>
      </c>
      <c r="AN237" s="118">
        <f>AJ237+W237*Escenarios!$E$10/Escenarios!$E$11+AM237</f>
        <v>0.52189729678827812</v>
      </c>
      <c r="AO237" s="118">
        <f>0.0526*AJ237*Observaciones!$F236^1.218</f>
        <v>0</v>
      </c>
      <c r="AP237" s="118">
        <f>AO237*Constantes!$E$40</f>
        <v>0</v>
      </c>
      <c r="AQ237" s="118">
        <f t="shared" si="25"/>
        <v>0</v>
      </c>
      <c r="AR237" s="15"/>
      <c r="AS237" s="72">
        <v>231</v>
      </c>
      <c r="AT237" s="145">
        <f>ETo!$I236*((1-Constantes!$F$19)*ETo!$K236+ETo!$L236)</f>
        <v>1.3304700092423838</v>
      </c>
      <c r="AU237" s="118">
        <f>MIN(AT237*Constantes!$F$17,0.8*(AX236+Observaciones!$F236-AV237-AW237-Constantes!$D$14))</f>
        <v>5.9780194775669324E-4</v>
      </c>
      <c r="AV237" s="118">
        <f>IF(Observaciones!$F236&gt;0.05*Constantes!$F$18,((Observaciones!$F236-0.05*Constantes!$F$18)^2)/(Observaciones!$F236+0.95*Constantes!$F$18),0)</f>
        <v>0</v>
      </c>
      <c r="AW237" s="118">
        <f>MAX(0,AX236+Observaciones!$F236-AV237-Constantes!$D$13)</f>
        <v>0</v>
      </c>
      <c r="AX237" s="118">
        <f>AX236+Observaciones!$F236-AV237-AU237-AW237-AY236</f>
        <v>26.250139162841855</v>
      </c>
      <c r="AY237" s="118">
        <f>MAX(0,(AX237-Constantes!$D$14)*(1-EXP(-Constantes!$D$22)))</f>
        <v>1.9158959673555997E-6</v>
      </c>
      <c r="AZ237" s="116">
        <f>AZ236+(Entradas!$F$23*AW237-BA236)/(800*Entradas!$D$46)</f>
        <v>0</v>
      </c>
      <c r="BA237" s="116">
        <f>8000*Entradas!$D$47*AZ237/Constantes!$F$34</f>
        <v>0</v>
      </c>
      <c r="BB237" s="116">
        <f>AV237*Escenarios!$F$10/Escenarios!$F$9</f>
        <v>0</v>
      </c>
      <c r="BC237" s="116">
        <f>BA237*Escenarios!$F$10/Escenarios!$F$9</f>
        <v>0</v>
      </c>
      <c r="BD237" s="116">
        <f>Observaciones!$I236</f>
        <v>0</v>
      </c>
      <c r="BE237" s="116">
        <f>MAX(0,Constantes!$F$29/((BJ236+BB237+BC237+BD237+Observaciones!$F236)^2)+Entradas!$F$17)</f>
        <v>0</v>
      </c>
      <c r="BF237" s="145">
        <f>IF(ETo!$D236&gt;0,ETo!$I236*((1-Entradas!$F$21)*ETo!$K236+ETo!$L236),0)</f>
        <v>1.2705605563399218</v>
      </c>
      <c r="BG237" s="116">
        <f>MIN(BF237*1,0.8*(BJ236+BB237+BC237+BD237+Observaciones!$F236-BE237-Constantes!$F$28))</f>
        <v>2.9679470975452206E-5</v>
      </c>
      <c r="BH237" s="116">
        <f>Observaciones!$J236</f>
        <v>0</v>
      </c>
      <c r="BI237" s="116">
        <f>MAX(0,BJ236+BB237+BC237+BD237+Observaciones!$F236-BE237-BG237-BH237-Constantes!$F$26)</f>
        <v>0</v>
      </c>
      <c r="BJ237" s="116">
        <f>BJ236+BB237+BC237+BD237+Observaciones!$F236-BE237-BG237-BH237-BI237</f>
        <v>41.250007419867742</v>
      </c>
      <c r="BK237" s="116">
        <f>(Escenarios!$F$10*AU237+Escenarios!$F$9*BG237)/(Escenarios!$F$11)</f>
        <v>4.8417745240044504E-4</v>
      </c>
      <c r="BL237" s="116">
        <f>(Escenarios!$F$9*BI237)/(Escenarios!$F$11)</f>
        <v>0</v>
      </c>
      <c r="BM237" s="116">
        <f>(Escenarios!$F$10*AW237+Escenarios!$F$9*BE237)/(Escenarios!$F$11)</f>
        <v>0</v>
      </c>
      <c r="BN237" s="118">
        <f t="shared" si="26"/>
        <v>121.73348433483979</v>
      </c>
      <c r="BO237" s="118">
        <f>MAX(0,(BN237-Constantes!$D$13)*(1-EXP(-Constantes!$D$23)))</f>
        <v>0.50413375106392277</v>
      </c>
      <c r="BP237" s="118">
        <f>BL237+AY237*Escenarios!$F$10/Escenarios!$F$11+BO237</f>
        <v>0.50413528378069661</v>
      </c>
      <c r="BQ237" s="118">
        <f>0.0526*BL237*Observaciones!$F236^1.218</f>
        <v>0</v>
      </c>
      <c r="BR237" s="118">
        <f>BQ237*Constantes!$F$40</f>
        <v>0</v>
      </c>
      <c r="BS237" s="118">
        <f t="shared" si="27"/>
        <v>0</v>
      </c>
      <c r="BT237" s="15"/>
      <c r="BU237" s="72">
        <v>231</v>
      </c>
      <c r="BV237" s="73">
        <f>0.0526*Observaciones!$F236^2.218</f>
        <v>0</v>
      </c>
      <c r="BW237" s="73">
        <f>IF(Observaciones!$F236&gt;0.05*$CA$7,((Observaciones!$F236-0.05*$CA$7)^2)/(Observaciones!$F236+0.95*$CA$7),0)</f>
        <v>0</v>
      </c>
      <c r="BX237" s="73">
        <f>0.0526*BW237*Observaciones!$F236^1.218</f>
        <v>0</v>
      </c>
      <c r="BY237" s="27"/>
      <c r="BZ237" s="27"/>
      <c r="CA237" s="101"/>
      <c r="CB237" s="36"/>
    </row>
    <row r="238" spans="2:80" s="2" customFormat="1" ht="14.5" x14ac:dyDescent="0.35">
      <c r="B238" s="35"/>
      <c r="C238" s="72">
        <v>232</v>
      </c>
      <c r="D238" s="145">
        <f>ETo!$I237*((1-Constantes!$D$19)*ETo!$K237+ETo!$L237)</f>
        <v>1.3969358926458302</v>
      </c>
      <c r="E238" s="73">
        <f>MIN(D238*Constantes!$D$17,0.8*(H237+Observaciones!$F237-F238-G238-Constantes!$D$14))</f>
        <v>8.8396587764805196E-5</v>
      </c>
      <c r="F238" s="73">
        <f>IF(Observaciones!$F237&gt;0.05*Constantes!$D$18,((Observaciones!$F237-0.05*Constantes!$D$18)^2)/(Observaciones!$F237+0.95*Constantes!$D$18),0)</f>
        <v>0</v>
      </c>
      <c r="G238" s="73">
        <f>MAX(0,H237+Observaciones!$F237-F238-Constantes!$D$13)</f>
        <v>0</v>
      </c>
      <c r="H238" s="73">
        <f>H237+Observaciones!$F237-F238-E238-G238-I237</f>
        <v>26.250020577919511</v>
      </c>
      <c r="I238" s="73">
        <f>MAX(0,(H238-Constantes!$D$14)*(1-EXP(-Constantes!$D$22)))</f>
        <v>2.8330229881430484E-7</v>
      </c>
      <c r="J238" s="73">
        <f t="shared" si="21"/>
        <v>114.26300678632904</v>
      </c>
      <c r="K238" s="73">
        <f>MAX(0,(J238-Constantes!$D$13)*(1-EXP(-Constantes!$D$23)))</f>
        <v>0.45253139331006415</v>
      </c>
      <c r="L238" s="73">
        <f t="shared" si="22"/>
        <v>0.45253167661236293</v>
      </c>
      <c r="M238" s="73">
        <f>0.0526*F238*Observaciones!$F237^1.218</f>
        <v>0</v>
      </c>
      <c r="N238" s="73">
        <f>M238*Constantes!$D$40</f>
        <v>0</v>
      </c>
      <c r="O238" s="73">
        <f t="shared" si="23"/>
        <v>0</v>
      </c>
      <c r="P238" s="15"/>
      <c r="Q238" s="117">
        <v>232</v>
      </c>
      <c r="R238" s="145">
        <f>ETo!$I237*((1-Constantes!$E$19)*ETo!$K237+ETo!$L237)</f>
        <v>1.3986138902169822</v>
      </c>
      <c r="S238" s="118">
        <f>MIN(R238*Constantes!$E$17,0.8*(V237+Observaciones!$F237-T238-U238-Constantes!$D$14))</f>
        <v>7.725382661192271E-5</v>
      </c>
      <c r="T238" s="118">
        <f>IF(Observaciones!$F237&gt;0.05*Constantes!$E$18,((Observaciones!$F237-0.05*Constantes!$E$18)^2)/(Observaciones!$F237+0.95*Constantes!$E$18),0)</f>
        <v>0</v>
      </c>
      <c r="U238" s="118">
        <f>MAX(0,V237+Observaciones!$F237-T238-Constantes!$D$13)</f>
        <v>0</v>
      </c>
      <c r="V238" s="118">
        <f>V237+Observaciones!$F237-T238-S238-U238-W237</f>
        <v>26.250017983986329</v>
      </c>
      <c r="W238" s="118">
        <f>MAX(0,(V238-Constantes!$D$14)*(1-EXP(-Constantes!$D$22)))</f>
        <v>2.4759085417286035E-7</v>
      </c>
      <c r="X238" s="116">
        <f>X237+(Entradas!$E$23*U238-Y237)/(800*Entradas!$D$46)</f>
        <v>0</v>
      </c>
      <c r="Y238" s="116">
        <f>8000*Entradas!$D$47*X238/Constantes!$E$34</f>
        <v>0</v>
      </c>
      <c r="Z238" s="116">
        <f>T238*Escenarios!$E$10/Escenarios!$E$9</f>
        <v>0</v>
      </c>
      <c r="AA238" s="116">
        <f>Y238*Escenarios!$E$10/Escenarios!$E$9</f>
        <v>0</v>
      </c>
      <c r="AB238" s="116">
        <f>Observaciones!$I237</f>
        <v>0</v>
      </c>
      <c r="AC238" s="116">
        <f>MAX(0,Constantes!$E$29/((AH237+Z238+AA238+AB238+Observaciones!$F237)^2)+Entradas!$E$17)</f>
        <v>0</v>
      </c>
      <c r="AD238" s="145">
        <f>IF(ETo!$D237&gt;0,ETo!$I237*((1-Entradas!$E$21)*ETo!$K237+ETo!$L237),0)</f>
        <v>1.3314939873708835</v>
      </c>
      <c r="AE238" s="116">
        <f>MIN(AD238*1,0.8*(AH237+Z238+AA238+AB238+Observaciones!$F237-AC238-Constantes!$E$28))</f>
        <v>6.3583904056940818E-5</v>
      </c>
      <c r="AF238" s="116">
        <f>Observaciones!$J237</f>
        <v>0</v>
      </c>
      <c r="AG238" s="116">
        <f>MAX(0,AH237+Z238+AA238+AB238+Observaciones!$F237-AC238-AE238-AF238-Constantes!$E$26)</f>
        <v>0</v>
      </c>
      <c r="AH238" s="116">
        <f>AH237+Z238+AA238+AB238+Observaciones!$F237-AC238-AE238-AF238-AG238</f>
        <v>41.250015895976013</v>
      </c>
      <c r="AI238" s="116">
        <f>(Escenarios!$E$10*S238+Escenarios!$E$9*AE238)/(Escenarios!$E$11)</f>
        <v>7.5886834356424525E-5</v>
      </c>
      <c r="AJ238" s="116">
        <f>(Escenarios!$E$9*AG238)/(Escenarios!$E$11)</f>
        <v>0</v>
      </c>
      <c r="AK238" s="116">
        <f>(Escenarios!$E$10*U238+Escenarios!$E$9*AC238)/(Escenarios!$E$11)</f>
        <v>0</v>
      </c>
      <c r="AL238" s="118">
        <f t="shared" si="24"/>
        <v>123.7830449797935</v>
      </c>
      <c r="AM238" s="118">
        <f>MAX(0,(AL238-Constantes!$D$13)*(1-EXP(-Constantes!$D$23)))</f>
        <v>0.51829110057101213</v>
      </c>
      <c r="AN238" s="118">
        <f>AJ238+W238*Escenarios!$E$10/Escenarios!$E$11+AM238</f>
        <v>0.51829132340278083</v>
      </c>
      <c r="AO238" s="118">
        <f>0.0526*AJ238*Observaciones!$F237^1.218</f>
        <v>0</v>
      </c>
      <c r="AP238" s="118">
        <f>AO238*Constantes!$E$40</f>
        <v>0</v>
      </c>
      <c r="AQ238" s="118">
        <f t="shared" si="25"/>
        <v>0</v>
      </c>
      <c r="AR238" s="15"/>
      <c r="AS238" s="72">
        <v>232</v>
      </c>
      <c r="AT238" s="145">
        <f>ETo!$I237*((1-Constantes!$F$19)*ETo!$K237+ETo!$L237)</f>
        <v>1.3944188962891009</v>
      </c>
      <c r="AU238" s="118">
        <f>MIN(AT238*Constantes!$F$17,0.8*(AX237+Observaciones!$F237-AV238-AW238-Constantes!$D$14))</f>
        <v>1.1133027348364521E-4</v>
      </c>
      <c r="AV238" s="118">
        <f>IF(Observaciones!$F237&gt;0.05*Constantes!$F$18,((Observaciones!$F237-0.05*Constantes!$F$18)^2)/(Observaciones!$F237+0.95*Constantes!$F$18),0)</f>
        <v>0</v>
      </c>
      <c r="AW238" s="118">
        <f>MAX(0,AX237+Observaciones!$F237-AV238-Constantes!$D$13)</f>
        <v>0</v>
      </c>
      <c r="AX238" s="118">
        <f>AX237+Observaciones!$F237-AV238-AU238-AW238-AY237</f>
        <v>26.250025916672403</v>
      </c>
      <c r="AY238" s="118">
        <f>MAX(0,(AX238-Constantes!$D$14)*(1-EXP(-Constantes!$D$22)))</f>
        <v>3.5680248751835392E-7</v>
      </c>
      <c r="AZ238" s="116">
        <f>AZ237+(Entradas!$F$23*AW238-BA237)/(800*Entradas!$D$46)</f>
        <v>0</v>
      </c>
      <c r="BA238" s="116">
        <f>8000*Entradas!$D$47*AZ238/Constantes!$F$34</f>
        <v>0</v>
      </c>
      <c r="BB238" s="116">
        <f>AV238*Escenarios!$F$10/Escenarios!$F$9</f>
        <v>0</v>
      </c>
      <c r="BC238" s="116">
        <f>BA238*Escenarios!$F$10/Escenarios!$F$9</f>
        <v>0</v>
      </c>
      <c r="BD238" s="116">
        <f>Observaciones!$I237</f>
        <v>0</v>
      </c>
      <c r="BE238" s="116">
        <f>MAX(0,Constantes!$F$29/((BJ237+BB238+BC238+BD238+Observaciones!$F237)^2)+Entradas!$F$17)</f>
        <v>0</v>
      </c>
      <c r="BF238" s="145">
        <f>IF(ETo!$D237&gt;0,ETo!$I237*((1-Entradas!$F$21)*ETo!$K237+ETo!$L237),0)</f>
        <v>1.3314939873708835</v>
      </c>
      <c r="BG238" s="116">
        <f>MIN(BF238*1,0.8*(BJ237+BB238+BC238+BD238+Observaciones!$F237-BE238-Constantes!$F$28))</f>
        <v>5.9358941939535725E-6</v>
      </c>
      <c r="BH238" s="116">
        <f>Observaciones!$J237</f>
        <v>0</v>
      </c>
      <c r="BI238" s="116">
        <f>MAX(0,BJ237+BB238+BC238+BD238+Observaciones!$F237-BE238-BG238-BH238-Constantes!$F$26)</f>
        <v>0</v>
      </c>
      <c r="BJ238" s="116">
        <f>BJ237+BB238+BC238+BD238+Observaciones!$F237-BE238-BG238-BH238-BI238</f>
        <v>41.250001483973548</v>
      </c>
      <c r="BK238" s="116">
        <f>(Escenarios!$F$10*AU238+Escenarios!$F$9*BG238)/(Escenarios!$F$11)</f>
        <v>9.0251397625706883E-5</v>
      </c>
      <c r="BL238" s="116">
        <f>(Escenarios!$F$9*BI238)/(Escenarios!$F$11)</f>
        <v>0</v>
      </c>
      <c r="BM238" s="116">
        <f>(Escenarios!$F$10*AW238+Escenarios!$F$9*BE238)/(Escenarios!$F$11)</f>
        <v>0</v>
      </c>
      <c r="BN238" s="118">
        <f t="shared" si="26"/>
        <v>121.22935058377587</v>
      </c>
      <c r="BO238" s="118">
        <f>MAX(0,(BN238-Constantes!$D$13)*(1-EXP(-Constantes!$D$23)))</f>
        <v>0.50065144487810453</v>
      </c>
      <c r="BP238" s="118">
        <f>BL238+AY238*Escenarios!$F$10/Escenarios!$F$11+BO238</f>
        <v>0.50065173032009458</v>
      </c>
      <c r="BQ238" s="118">
        <f>0.0526*BL238*Observaciones!$F237^1.218</f>
        <v>0</v>
      </c>
      <c r="BR238" s="118">
        <f>BQ238*Constantes!$F$40</f>
        <v>0</v>
      </c>
      <c r="BS238" s="118">
        <f t="shared" si="27"/>
        <v>0</v>
      </c>
      <c r="BT238" s="15"/>
      <c r="BU238" s="72">
        <v>232</v>
      </c>
      <c r="BV238" s="73">
        <f>0.0526*Observaciones!$F237^2.218</f>
        <v>0</v>
      </c>
      <c r="BW238" s="73">
        <f>IF(Observaciones!$F237&gt;0.05*$CA$7,((Observaciones!$F237-0.05*$CA$7)^2)/(Observaciones!$F237+0.95*$CA$7),0)</f>
        <v>0</v>
      </c>
      <c r="BX238" s="73">
        <f>0.0526*BW238*Observaciones!$F237^1.218</f>
        <v>0</v>
      </c>
      <c r="BY238" s="27"/>
      <c r="BZ238" s="27"/>
      <c r="CA238" s="101"/>
      <c r="CB238" s="36"/>
    </row>
    <row r="239" spans="2:80" s="2" customFormat="1" ht="14.5" x14ac:dyDescent="0.35">
      <c r="B239" s="35"/>
      <c r="C239" s="72">
        <v>233</v>
      </c>
      <c r="D239" s="145">
        <f>ETo!$I238*((1-Constantes!$D$19)*ETo!$K238+ETo!$L238)</f>
        <v>1.3807040445303516</v>
      </c>
      <c r="E239" s="73">
        <f>MIN(D239*Constantes!$D$17,0.8*(H238+Observaciones!$F238-F239-G239-Constantes!$D$14))</f>
        <v>1.6462335608480316E-5</v>
      </c>
      <c r="F239" s="73">
        <f>IF(Observaciones!$F238&gt;0.05*Constantes!$D$18,((Observaciones!$F238-0.05*Constantes!$D$18)^2)/(Observaciones!$F238+0.95*Constantes!$D$18),0)</f>
        <v>0</v>
      </c>
      <c r="G239" s="73">
        <f>MAX(0,H238+Observaciones!$F238-F239-Constantes!$D$13)</f>
        <v>0</v>
      </c>
      <c r="H239" s="73">
        <f>H238+Observaciones!$F238-F239-E239-G239-I238</f>
        <v>26.250003832281603</v>
      </c>
      <c r="I239" s="73">
        <f>MAX(0,(H239-Constantes!$D$14)*(1-EXP(-Constantes!$D$22)))</f>
        <v>5.2760153295458012E-8</v>
      </c>
      <c r="J239" s="73">
        <f t="shared" si="21"/>
        <v>113.81047539301898</v>
      </c>
      <c r="K239" s="73">
        <f>MAX(0,(J239-Constantes!$D$13)*(1-EXP(-Constantes!$D$23)))</f>
        <v>0.44940553064589039</v>
      </c>
      <c r="L239" s="73">
        <f t="shared" si="22"/>
        <v>0.4494055834060437</v>
      </c>
      <c r="M239" s="73">
        <f>0.0526*F239*Observaciones!$F238^1.218</f>
        <v>0</v>
      </c>
      <c r="N239" s="73">
        <f>M239*Constantes!$D$40</f>
        <v>0</v>
      </c>
      <c r="O239" s="73">
        <f t="shared" si="23"/>
        <v>0</v>
      </c>
      <c r="P239" s="15"/>
      <c r="Q239" s="117">
        <v>233</v>
      </c>
      <c r="R239" s="145">
        <f>ETo!$I238*((1-Constantes!$E$19)*ETo!$K238+ETo!$L238)</f>
        <v>1.3823567583619134</v>
      </c>
      <c r="S239" s="118">
        <f>MIN(R239*Constantes!$E$17,0.8*(V238+Observaciones!$F238-T239-U239-Constantes!$D$14))</f>
        <v>1.4387189062858852E-5</v>
      </c>
      <c r="T239" s="118">
        <f>IF(Observaciones!$F238&gt;0.05*Constantes!$E$18,((Observaciones!$F238-0.05*Constantes!$E$18)^2)/(Observaciones!$F238+0.95*Constantes!$E$18),0)</f>
        <v>0</v>
      </c>
      <c r="U239" s="118">
        <f>MAX(0,V238+Observaciones!$F238-T239-Constantes!$D$13)</f>
        <v>0</v>
      </c>
      <c r="V239" s="118">
        <f>V238+Observaciones!$F238-T239-S239-U239-W238</f>
        <v>26.250003349206413</v>
      </c>
      <c r="W239" s="118">
        <f>MAX(0,(V239-Constantes!$D$14)*(1-EXP(-Constantes!$D$22)))</f>
        <v>4.6109514395696793E-8</v>
      </c>
      <c r="X239" s="116">
        <f>X238+(Entradas!$E$23*U239-Y238)/(800*Entradas!$D$46)</f>
        <v>0</v>
      </c>
      <c r="Y239" s="116">
        <f>8000*Entradas!$D$47*X239/Constantes!$E$34</f>
        <v>0</v>
      </c>
      <c r="Z239" s="116">
        <f>T239*Escenarios!$E$10/Escenarios!$E$9</f>
        <v>0</v>
      </c>
      <c r="AA239" s="116">
        <f>Y239*Escenarios!$E$10/Escenarios!$E$9</f>
        <v>0</v>
      </c>
      <c r="AB239" s="116">
        <f>Observaciones!$I238</f>
        <v>0</v>
      </c>
      <c r="AC239" s="116">
        <f>MAX(0,Constantes!$E$29/((AH238+Z239+AA239+AB239+Observaciones!$F238)^2)+Entradas!$E$17)</f>
        <v>0</v>
      </c>
      <c r="AD239" s="145">
        <f>IF(ETo!$D238&gt;0,ETo!$I238*((1-Entradas!$E$21)*ETo!$K238+ETo!$L238),0)</f>
        <v>1.3162482050994329</v>
      </c>
      <c r="AE239" s="116">
        <f>MIN(AD239*1,0.8*(AH238+Z239+AA239+AB239+Observaciones!$F238-AC239-Constantes!$E$28))</f>
        <v>1.2716780810251294E-5</v>
      </c>
      <c r="AF239" s="116">
        <f>Observaciones!$J238</f>
        <v>0</v>
      </c>
      <c r="AG239" s="116">
        <f>MAX(0,AH238+Z239+AA239+AB239+Observaciones!$F238-AC239-AE239-AF239-Constantes!$E$26)</f>
        <v>0</v>
      </c>
      <c r="AH239" s="116">
        <f>AH238+Z239+AA239+AB239+Observaciones!$F238-AC239-AE239-AF239-AG239</f>
        <v>41.250003179195204</v>
      </c>
      <c r="AI239" s="116">
        <f>(Escenarios!$E$10*S239+Escenarios!$E$9*AE239)/(Escenarios!$E$11)</f>
        <v>1.4220148237598096E-5</v>
      </c>
      <c r="AJ239" s="116">
        <f>(Escenarios!$E$9*AG239)/(Escenarios!$E$11)</f>
        <v>0</v>
      </c>
      <c r="AK239" s="116">
        <f>(Escenarios!$E$10*U239+Escenarios!$E$9*AC239)/(Escenarios!$E$11)</f>
        <v>0</v>
      </c>
      <c r="AL239" s="118">
        <f t="shared" si="24"/>
        <v>123.2647538792225</v>
      </c>
      <c r="AM239" s="118">
        <f>MAX(0,(AL239-Constantes!$D$13)*(1-EXP(-Constantes!$D$23)))</f>
        <v>0.51471100242887424</v>
      </c>
      <c r="AN239" s="118">
        <f>AJ239+W239*Escenarios!$E$10/Escenarios!$E$11+AM239</f>
        <v>0.51471104392743716</v>
      </c>
      <c r="AO239" s="118">
        <f>0.0526*AJ239*Observaciones!$F238^1.218</f>
        <v>0</v>
      </c>
      <c r="AP239" s="118">
        <f>AO239*Constantes!$E$40</f>
        <v>0</v>
      </c>
      <c r="AQ239" s="118">
        <f t="shared" si="25"/>
        <v>0</v>
      </c>
      <c r="AR239" s="15"/>
      <c r="AS239" s="72">
        <v>233</v>
      </c>
      <c r="AT239" s="145">
        <f>ETo!$I238*((1-Constantes!$F$19)*ETo!$K238+ETo!$L238)</f>
        <v>1.3782249737830081</v>
      </c>
      <c r="AU239" s="118">
        <f>MIN(AT239*Constantes!$F$17,0.8*(AX238+Observaciones!$F238-AV239-AW239-Constantes!$D$14))</f>
        <v>2.0733337922251849E-5</v>
      </c>
      <c r="AV239" s="118">
        <f>IF(Observaciones!$F238&gt;0.05*Constantes!$F$18,((Observaciones!$F238-0.05*Constantes!$F$18)^2)/(Observaciones!$F238+0.95*Constantes!$F$18),0)</f>
        <v>0</v>
      </c>
      <c r="AW239" s="118">
        <f>MAX(0,AX238+Observaciones!$F238-AV239-Constantes!$D$13)</f>
        <v>0</v>
      </c>
      <c r="AX239" s="118">
        <f>AX238+Observaciones!$F238-AV239-AU239-AW239-AY238</f>
        <v>26.250004826531992</v>
      </c>
      <c r="AY239" s="118">
        <f>MAX(0,(AX239-Constantes!$D$14)*(1-EXP(-Constantes!$D$22)))</f>
        <v>6.644829220409296E-8</v>
      </c>
      <c r="AZ239" s="116">
        <f>AZ238+(Entradas!$F$23*AW239-BA238)/(800*Entradas!$D$46)</f>
        <v>0</v>
      </c>
      <c r="BA239" s="116">
        <f>8000*Entradas!$D$47*AZ239/Constantes!$F$34</f>
        <v>0</v>
      </c>
      <c r="BB239" s="116">
        <f>AV239*Escenarios!$F$10/Escenarios!$F$9</f>
        <v>0</v>
      </c>
      <c r="BC239" s="116">
        <f>BA239*Escenarios!$F$10/Escenarios!$F$9</f>
        <v>0</v>
      </c>
      <c r="BD239" s="116">
        <f>Observaciones!$I238</f>
        <v>0</v>
      </c>
      <c r="BE239" s="116">
        <f>MAX(0,Constantes!$F$29/((BJ238+BB239+BC239+BD239+Observaciones!$F238)^2)+Entradas!$F$17)</f>
        <v>0</v>
      </c>
      <c r="BF239" s="145">
        <f>IF(ETo!$D238&gt;0,ETo!$I238*((1-Entradas!$F$21)*ETo!$K238+ETo!$L238),0)</f>
        <v>1.3162482050994329</v>
      </c>
      <c r="BG239" s="116">
        <f>MIN(BF239*1,0.8*(BJ238+BB239+BC239+BD239+Observaciones!$F238-BE239-Constantes!$F$28))</f>
        <v>1.1871788387907145E-6</v>
      </c>
      <c r="BH239" s="116">
        <f>Observaciones!$J238</f>
        <v>0</v>
      </c>
      <c r="BI239" s="116">
        <f>MAX(0,BJ238+BB239+BC239+BD239+Observaciones!$F238-BE239-BG239-BH239-Constantes!$F$26)</f>
        <v>0</v>
      </c>
      <c r="BJ239" s="116">
        <f>BJ238+BB239+BC239+BD239+Observaciones!$F238-BE239-BG239-BH239-BI239</f>
        <v>41.25000029679471</v>
      </c>
      <c r="BK239" s="116">
        <f>(Escenarios!$F$10*AU239+Escenarios!$F$9*BG239)/(Escenarios!$F$11)</f>
        <v>1.6824106105559621E-5</v>
      </c>
      <c r="BL239" s="116">
        <f>(Escenarios!$F$9*BI239)/(Escenarios!$F$11)</f>
        <v>0</v>
      </c>
      <c r="BM239" s="116">
        <f>(Escenarios!$F$10*AW239+Escenarios!$F$9*BE239)/(Escenarios!$F$11)</f>
        <v>0</v>
      </c>
      <c r="BN239" s="118">
        <f t="shared" si="26"/>
        <v>120.72869913889777</v>
      </c>
      <c r="BO239" s="118">
        <f>MAX(0,(BN239-Constantes!$D$13)*(1-EXP(-Constantes!$D$23)))</f>
        <v>0.49719319273815454</v>
      </c>
      <c r="BP239" s="118">
        <f>BL239+AY239*Escenarios!$F$10/Escenarios!$F$11+BO239</f>
        <v>0.49719324589678832</v>
      </c>
      <c r="BQ239" s="118">
        <f>0.0526*BL239*Observaciones!$F238^1.218</f>
        <v>0</v>
      </c>
      <c r="BR239" s="118">
        <f>BQ239*Constantes!$F$40</f>
        <v>0</v>
      </c>
      <c r="BS239" s="118">
        <f t="shared" si="27"/>
        <v>0</v>
      </c>
      <c r="BT239" s="15"/>
      <c r="BU239" s="72">
        <v>233</v>
      </c>
      <c r="BV239" s="73">
        <f>0.0526*Observaciones!$F238^2.218</f>
        <v>0</v>
      </c>
      <c r="BW239" s="73">
        <f>IF(Observaciones!$F238&gt;0.05*$CA$7,((Observaciones!$F238-0.05*$CA$7)^2)/(Observaciones!$F238+0.95*$CA$7),0)</f>
        <v>0</v>
      </c>
      <c r="BX239" s="73">
        <f>0.0526*BW239*Observaciones!$F238^1.218</f>
        <v>0</v>
      </c>
      <c r="BY239" s="27"/>
      <c r="BZ239" s="27"/>
      <c r="CA239" s="101"/>
      <c r="CB239" s="36"/>
    </row>
    <row r="240" spans="2:80" s="2" customFormat="1" ht="14.5" x14ac:dyDescent="0.35">
      <c r="B240" s="35"/>
      <c r="C240" s="72">
        <v>234</v>
      </c>
      <c r="D240" s="145">
        <f>ETo!$I239*((1-Constantes!$D$19)*ETo!$K239+ETo!$L239)</f>
        <v>1.3560919278034589</v>
      </c>
      <c r="E240" s="73">
        <f>MIN(D240*Constantes!$D$17,0.8*(H239+Observaciones!$F239-F240-G240-Constantes!$D$14))</f>
        <v>3.0658252825332966E-6</v>
      </c>
      <c r="F240" s="73">
        <f>IF(Observaciones!$F239&gt;0.05*Constantes!$D$18,((Observaciones!$F239-0.05*Constantes!$D$18)^2)/(Observaciones!$F239+0.95*Constantes!$D$18),0)</f>
        <v>0</v>
      </c>
      <c r="G240" s="73">
        <f>MAX(0,H239+Observaciones!$F239-F240-Constantes!$D$13)</f>
        <v>0</v>
      </c>
      <c r="H240" s="73">
        <f>H239+Observaciones!$F239-F240-E240-G240-I239</f>
        <v>26.250000713696167</v>
      </c>
      <c r="I240" s="73">
        <f>MAX(0,(H240-Constantes!$D$14)*(1-EXP(-Constantes!$D$22)))</f>
        <v>9.8256660337888482E-9</v>
      </c>
      <c r="J240" s="73">
        <f t="shared" si="21"/>
        <v>113.36106986237309</v>
      </c>
      <c r="K240" s="73">
        <f>MAX(0,(J240-Constantes!$D$13)*(1-EXP(-Constantes!$D$23)))</f>
        <v>0.4463012598923326</v>
      </c>
      <c r="L240" s="73">
        <f t="shared" si="22"/>
        <v>0.44630126971799866</v>
      </c>
      <c r="M240" s="73">
        <f>0.0526*F240*Observaciones!$F239^1.218</f>
        <v>0</v>
      </c>
      <c r="N240" s="73">
        <f>M240*Constantes!$D$40</f>
        <v>0</v>
      </c>
      <c r="O240" s="73">
        <f t="shared" si="23"/>
        <v>0</v>
      </c>
      <c r="P240" s="15"/>
      <c r="Q240" s="117">
        <v>234</v>
      </c>
      <c r="R240" s="145">
        <f>ETo!$I239*((1-Constantes!$E$19)*ETo!$K239+ETo!$L239)</f>
        <v>1.3577082586059948</v>
      </c>
      <c r="S240" s="118">
        <f>MIN(R240*Constantes!$E$17,0.8*(V239+Observaciones!$F239-T240-U240-Constantes!$D$14))</f>
        <v>2.6793651301204592E-6</v>
      </c>
      <c r="T240" s="118">
        <f>IF(Observaciones!$F239&gt;0.05*Constantes!$E$18,((Observaciones!$F239-0.05*Constantes!$E$18)^2)/(Observaciones!$F239+0.95*Constantes!$E$18),0)</f>
        <v>0</v>
      </c>
      <c r="U240" s="118">
        <f>MAX(0,V239+Observaciones!$F239-T240-Constantes!$D$13)</f>
        <v>0</v>
      </c>
      <c r="V240" s="118">
        <f>V239+Observaciones!$F239-T240-S240-U240-W239</f>
        <v>26.250000623731768</v>
      </c>
      <c r="W240" s="118">
        <f>MAX(0,(V240-Constantes!$D$14)*(1-EXP(-Constantes!$D$22)))</f>
        <v>8.5870995732207983E-9</v>
      </c>
      <c r="X240" s="116">
        <f>X239+(Entradas!$E$23*U240-Y239)/(800*Entradas!$D$46)</f>
        <v>0</v>
      </c>
      <c r="Y240" s="116">
        <f>8000*Entradas!$D$47*X240/Constantes!$E$34</f>
        <v>0</v>
      </c>
      <c r="Z240" s="116">
        <f>T240*Escenarios!$E$10/Escenarios!$E$9</f>
        <v>0</v>
      </c>
      <c r="AA240" s="116">
        <f>Y240*Escenarios!$E$10/Escenarios!$E$9</f>
        <v>0</v>
      </c>
      <c r="AB240" s="116">
        <f>Observaciones!$I239</f>
        <v>0</v>
      </c>
      <c r="AC240" s="116">
        <f>MAX(0,Constantes!$E$29/((AH239+Z240+AA240+AB240+Observaciones!$F239)^2)+Entradas!$E$17)</f>
        <v>0</v>
      </c>
      <c r="AD240" s="145">
        <f>IF(ETo!$D239&gt;0,ETo!$I239*((1-Entradas!$E$21)*ETo!$K239+ETo!$L239),0)</f>
        <v>1.2930550265045477</v>
      </c>
      <c r="AE240" s="116">
        <f>MIN(AD240*1,0.8*(AH239+Z240+AA240+AB240+Observaciones!$F239-AC240-Constantes!$E$28))</f>
        <v>2.5433561631871273E-6</v>
      </c>
      <c r="AF240" s="116">
        <f>Observaciones!$J239</f>
        <v>0</v>
      </c>
      <c r="AG240" s="116">
        <f>MAX(0,AH239+Z240+AA240+AB240+Observaciones!$F239-AC240-AE240-AF240-Constantes!$E$26)</f>
        <v>0</v>
      </c>
      <c r="AH240" s="116">
        <f>AH239+Z240+AA240+AB240+Observaciones!$F239-AC240-AE240-AF240-AG240</f>
        <v>41.250000635839044</v>
      </c>
      <c r="AI240" s="116">
        <f>(Escenarios!$E$10*S240+Escenarios!$E$9*AE240)/(Escenarios!$E$11)</f>
        <v>2.6657642334271258E-6</v>
      </c>
      <c r="AJ240" s="116">
        <f>(Escenarios!$E$9*AG240)/(Escenarios!$E$11)</f>
        <v>0</v>
      </c>
      <c r="AK240" s="116">
        <f>(Escenarios!$E$10*U240+Escenarios!$E$9*AC240)/(Escenarios!$E$11)</f>
        <v>0</v>
      </c>
      <c r="AL240" s="118">
        <f t="shared" si="24"/>
        <v>122.75004287679363</v>
      </c>
      <c r="AM240" s="118">
        <f>MAX(0,(AL240-Constantes!$D$13)*(1-EXP(-Constantes!$D$23)))</f>
        <v>0.51115563383098905</v>
      </c>
      <c r="AN240" s="118">
        <f>AJ240+W240*Escenarios!$E$10/Escenarios!$E$11+AM240</f>
        <v>0.51115564155937865</v>
      </c>
      <c r="AO240" s="118">
        <f>0.0526*AJ240*Observaciones!$F239^1.218</f>
        <v>0</v>
      </c>
      <c r="AP240" s="118">
        <f>AO240*Constantes!$E$40</f>
        <v>0</v>
      </c>
      <c r="AQ240" s="118">
        <f t="shared" si="25"/>
        <v>0</v>
      </c>
      <c r="AR240" s="15"/>
      <c r="AS240" s="72">
        <v>234</v>
      </c>
      <c r="AT240" s="145">
        <f>ETo!$I239*((1-Constantes!$F$19)*ETo!$K239+ETo!$L239)</f>
        <v>1.3536674315996544</v>
      </c>
      <c r="AU240" s="118">
        <f>MIN(AT240*Constantes!$F$17,0.8*(AX239+Observaciones!$F239-AV240-AW240-Constantes!$D$14))</f>
        <v>3.8612255934822315E-6</v>
      </c>
      <c r="AV240" s="118">
        <f>IF(Observaciones!$F239&gt;0.05*Constantes!$F$18,((Observaciones!$F239-0.05*Constantes!$F$18)^2)/(Observaciones!$F239+0.95*Constantes!$F$18),0)</f>
        <v>0</v>
      </c>
      <c r="AW240" s="118">
        <f>MAX(0,AX239+Observaciones!$F239-AV240-Constantes!$D$13)</f>
        <v>0</v>
      </c>
      <c r="AX240" s="118">
        <f>AX239+Observaciones!$F239-AV240-AU240-AW240-AY239</f>
        <v>26.250000898858104</v>
      </c>
      <c r="AY240" s="118">
        <f>MAX(0,(AX240-Constantes!$D$14)*(1-EXP(-Constantes!$D$22)))</f>
        <v>1.2374845141707433E-8</v>
      </c>
      <c r="AZ240" s="116">
        <f>AZ239+(Entradas!$F$23*AW240-BA239)/(800*Entradas!$D$46)</f>
        <v>0</v>
      </c>
      <c r="BA240" s="116">
        <f>8000*Entradas!$D$47*AZ240/Constantes!$F$34</f>
        <v>0</v>
      </c>
      <c r="BB240" s="116">
        <f>AV240*Escenarios!$F$10/Escenarios!$F$9</f>
        <v>0</v>
      </c>
      <c r="BC240" s="116">
        <f>BA240*Escenarios!$F$10/Escenarios!$F$9</f>
        <v>0</v>
      </c>
      <c r="BD240" s="116">
        <f>Observaciones!$I239</f>
        <v>0</v>
      </c>
      <c r="BE240" s="116">
        <f>MAX(0,Constantes!$F$29/((BJ239+BB240+BC240+BD240+Observaciones!$F239)^2)+Entradas!$F$17)</f>
        <v>0</v>
      </c>
      <c r="BF240" s="145">
        <f>IF(ETo!$D239&gt;0,ETo!$I239*((1-Entradas!$F$21)*ETo!$K239+ETo!$L239),0)</f>
        <v>1.2930550265045477</v>
      </c>
      <c r="BG240" s="116">
        <f>MIN(BF240*1,0.8*(BJ239+BB240+BC240+BD240+Observaciones!$F239-BE240-Constantes!$F$28))</f>
        <v>2.3743576775814291E-7</v>
      </c>
      <c r="BH240" s="116">
        <f>Observaciones!$J239</f>
        <v>0</v>
      </c>
      <c r="BI240" s="116">
        <f>MAX(0,BJ239+BB240+BC240+BD240+Observaciones!$F239-BE240-BG240-BH240-Constantes!$F$26)</f>
        <v>0</v>
      </c>
      <c r="BJ240" s="116">
        <f>BJ239+BB240+BC240+BD240+Observaciones!$F239-BE240-BG240-BH240-BI240</f>
        <v>41.250000059358939</v>
      </c>
      <c r="BK240" s="116">
        <f>(Escenarios!$F$10*AU240+Escenarios!$F$9*BG240)/(Escenarios!$F$11)</f>
        <v>3.1364676283374137E-6</v>
      </c>
      <c r="BL240" s="116">
        <f>(Escenarios!$F$9*BI240)/(Escenarios!$F$11)</f>
        <v>0</v>
      </c>
      <c r="BM240" s="116">
        <f>(Escenarios!$F$10*AW240+Escenarios!$F$9*BE240)/(Escenarios!$F$11)</f>
        <v>0</v>
      </c>
      <c r="BN240" s="118">
        <f t="shared" si="26"/>
        <v>120.23150594615961</v>
      </c>
      <c r="BO240" s="118">
        <f>MAX(0,(BN240-Constantes!$D$13)*(1-EXP(-Constantes!$D$23)))</f>
        <v>0.49375882849064107</v>
      </c>
      <c r="BP240" s="118">
        <f>BL240+AY240*Escenarios!$F$10/Escenarios!$F$11+BO240</f>
        <v>0.49375883839051721</v>
      </c>
      <c r="BQ240" s="118">
        <f>0.0526*BL240*Observaciones!$F239^1.218</f>
        <v>0</v>
      </c>
      <c r="BR240" s="118">
        <f>BQ240*Constantes!$F$40</f>
        <v>0</v>
      </c>
      <c r="BS240" s="118">
        <f t="shared" si="27"/>
        <v>0</v>
      </c>
      <c r="BT240" s="15"/>
      <c r="BU240" s="72">
        <v>234</v>
      </c>
      <c r="BV240" s="73">
        <f>0.0526*Observaciones!$F239^2.218</f>
        <v>0</v>
      </c>
      <c r="BW240" s="73">
        <f>IF(Observaciones!$F239&gt;0.05*$CA$7,((Observaciones!$F239-0.05*$CA$7)^2)/(Observaciones!$F239+0.95*$CA$7),0)</f>
        <v>0</v>
      </c>
      <c r="BX240" s="73">
        <f>0.0526*BW240*Observaciones!$F239^1.218</f>
        <v>0</v>
      </c>
      <c r="BY240" s="27"/>
      <c r="BZ240" s="27"/>
      <c r="CA240" s="101"/>
      <c r="CB240" s="36"/>
    </row>
    <row r="241" spans="2:80" s="2" customFormat="1" ht="14.5" x14ac:dyDescent="0.35">
      <c r="B241" s="35"/>
      <c r="C241" s="72">
        <v>235</v>
      </c>
      <c r="D241" s="145">
        <f>ETo!$I240*((1-Constantes!$D$19)*ETo!$K240+ETo!$L240)</f>
        <v>0</v>
      </c>
      <c r="E241" s="73">
        <f>MIN(D241*Constantes!$D$17,0.8*(H240+Observaciones!$F240-F241-G241-Constantes!$D$14))</f>
        <v>0</v>
      </c>
      <c r="F241" s="73">
        <f>IF(Observaciones!$F240&gt;0.05*Constantes!$D$18,((Observaciones!$F240-0.05*Constantes!$D$18)^2)/(Observaciones!$F240+0.95*Constantes!$D$18),0)</f>
        <v>0</v>
      </c>
      <c r="G241" s="73">
        <f>MAX(0,H240+Observaciones!$F240-F241-Constantes!$D$13)</f>
        <v>0</v>
      </c>
      <c r="H241" s="73">
        <f>H240+Observaciones!$F240-F241-E241-G241-I240</f>
        <v>26.250000703870501</v>
      </c>
      <c r="I241" s="73">
        <f>MAX(0,(H241-Constantes!$D$14)*(1-EXP(-Constantes!$D$22)))</f>
        <v>9.6903931917249834E-9</v>
      </c>
      <c r="J241" s="73">
        <f t="shared" si="21"/>
        <v>112.91476860248075</v>
      </c>
      <c r="K241" s="73">
        <f>MAX(0,(J241-Constantes!$D$13)*(1-EXP(-Constantes!$D$23)))</f>
        <v>0.44321843190316967</v>
      </c>
      <c r="L241" s="73">
        <f t="shared" si="22"/>
        <v>0.44321844159356288</v>
      </c>
      <c r="M241" s="73">
        <f>0.0526*F241*Observaciones!$F240^1.218</f>
        <v>0</v>
      </c>
      <c r="N241" s="73">
        <f>M241*Constantes!$D$40</f>
        <v>0</v>
      </c>
      <c r="O241" s="73">
        <f t="shared" si="23"/>
        <v>0</v>
      </c>
      <c r="P241" s="15"/>
      <c r="Q241" s="117">
        <v>235</v>
      </c>
      <c r="R241" s="145">
        <f>ETo!$I240*((1-Constantes!$E$19)*ETo!$K240+ETo!$L240)</f>
        <v>0</v>
      </c>
      <c r="S241" s="118">
        <f>MIN(R241*Constantes!$E$17,0.8*(V240+Observaciones!$F240-T241-U241-Constantes!$D$14))</f>
        <v>0</v>
      </c>
      <c r="T241" s="118">
        <f>IF(Observaciones!$F240&gt;0.05*Constantes!$E$18,((Observaciones!$F240-0.05*Constantes!$E$18)^2)/(Observaciones!$F240+0.95*Constantes!$E$18),0)</f>
        <v>0</v>
      </c>
      <c r="U241" s="118">
        <f>MAX(0,V240+Observaciones!$F240-T241-Constantes!$D$13)</f>
        <v>0</v>
      </c>
      <c r="V241" s="118">
        <f>V240+Observaciones!$F240-T241-S241-U241-W240</f>
        <v>26.250000615144668</v>
      </c>
      <c r="W241" s="118">
        <f>MAX(0,(V241-Constantes!$D$14)*(1-EXP(-Constantes!$D$22)))</f>
        <v>8.4688784188490032E-9</v>
      </c>
      <c r="X241" s="116">
        <f>X240+(Entradas!$E$23*U241-Y240)/(800*Entradas!$D$46)</f>
        <v>0</v>
      </c>
      <c r="Y241" s="116">
        <f>8000*Entradas!$D$47*X241/Constantes!$E$34</f>
        <v>0</v>
      </c>
      <c r="Z241" s="116">
        <f>T241*Escenarios!$E$10/Escenarios!$E$9</f>
        <v>0</v>
      </c>
      <c r="AA241" s="116">
        <f>Y241*Escenarios!$E$10/Escenarios!$E$9</f>
        <v>0</v>
      </c>
      <c r="AB241" s="116">
        <f>Observaciones!$I240</f>
        <v>0</v>
      </c>
      <c r="AC241" s="116">
        <f>MAX(0,Constantes!$E$29/((AH240+Z241+AA241+AB241+Observaciones!$F240)^2)+Entradas!$E$17)</f>
        <v>0</v>
      </c>
      <c r="AD241" s="145">
        <f>IF(ETo!$D240&gt;0,ETo!$I240*((1-Entradas!$E$21)*ETo!$K240+ETo!$L240),0)</f>
        <v>0</v>
      </c>
      <c r="AE241" s="116">
        <f>MIN(AD241*1,0.8*(AH240+Z241+AA241+AB241+Observaciones!$F240-AC241-Constantes!$E$28))</f>
        <v>0</v>
      </c>
      <c r="AF241" s="116">
        <f>Observaciones!$J240</f>
        <v>0</v>
      </c>
      <c r="AG241" s="116">
        <f>MAX(0,AH240+Z241+AA241+AB241+Observaciones!$F240-AC241-AE241-AF241-Constantes!$E$26)</f>
        <v>0</v>
      </c>
      <c r="AH241" s="116">
        <f>AH240+Z241+AA241+AB241+Observaciones!$F240-AC241-AE241-AF241-AG241</f>
        <v>41.250000635839044</v>
      </c>
      <c r="AI241" s="116">
        <f>(Escenarios!$E$10*S241+Escenarios!$E$9*AE241)/(Escenarios!$E$11)</f>
        <v>0</v>
      </c>
      <c r="AJ241" s="116">
        <f>(Escenarios!$E$9*AG241)/(Escenarios!$E$11)</f>
        <v>0</v>
      </c>
      <c r="AK241" s="116">
        <f>(Escenarios!$E$10*U241+Escenarios!$E$9*AC241)/(Escenarios!$E$11)</f>
        <v>0</v>
      </c>
      <c r="AL241" s="118">
        <f t="shared" si="24"/>
        <v>122.23888724296263</v>
      </c>
      <c r="AM241" s="118">
        <f>MAX(0,(AL241-Constantes!$D$13)*(1-EXP(-Constantes!$D$23)))</f>
        <v>0.50762482395791664</v>
      </c>
      <c r="AN241" s="118">
        <f>AJ241+W241*Escenarios!$E$10/Escenarios!$E$11+AM241</f>
        <v>0.50762483157990723</v>
      </c>
      <c r="AO241" s="118">
        <f>0.0526*AJ241*Observaciones!$F240^1.218</f>
        <v>0</v>
      </c>
      <c r="AP241" s="118">
        <f>AO241*Constantes!$E$40</f>
        <v>0</v>
      </c>
      <c r="AQ241" s="118">
        <f t="shared" si="25"/>
        <v>0</v>
      </c>
      <c r="AR241" s="15"/>
      <c r="AS241" s="72">
        <v>235</v>
      </c>
      <c r="AT241" s="145">
        <f>ETo!$I240*((1-Constantes!$F$19)*ETo!$K240+ETo!$L240)</f>
        <v>0</v>
      </c>
      <c r="AU241" s="118">
        <f>MIN(AT241*Constantes!$F$17,0.8*(AX240+Observaciones!$F240-AV241-AW241-Constantes!$D$14))</f>
        <v>0</v>
      </c>
      <c r="AV241" s="118">
        <f>IF(Observaciones!$F240&gt;0.05*Constantes!$F$18,((Observaciones!$F240-0.05*Constantes!$F$18)^2)/(Observaciones!$F240+0.95*Constantes!$F$18),0)</f>
        <v>0</v>
      </c>
      <c r="AW241" s="118">
        <f>MAX(0,AX240+Observaciones!$F240-AV241-Constantes!$D$13)</f>
        <v>0</v>
      </c>
      <c r="AX241" s="118">
        <f>AX240+Observaciones!$F240-AV241-AU241-AW241-AY240</f>
        <v>26.25000088648326</v>
      </c>
      <c r="AY241" s="118">
        <f>MAX(0,(AX241-Constantes!$D$14)*(1-EXP(-Constantes!$D$22)))</f>
        <v>1.2204477003925559E-8</v>
      </c>
      <c r="AZ241" s="116">
        <f>AZ240+(Entradas!$F$23*AW241-BA240)/(800*Entradas!$D$46)</f>
        <v>0</v>
      </c>
      <c r="BA241" s="116">
        <f>8000*Entradas!$D$47*AZ241/Constantes!$F$34</f>
        <v>0</v>
      </c>
      <c r="BB241" s="116">
        <f>AV241*Escenarios!$F$10/Escenarios!$F$9</f>
        <v>0</v>
      </c>
      <c r="BC241" s="116">
        <f>BA241*Escenarios!$F$10/Escenarios!$F$9</f>
        <v>0</v>
      </c>
      <c r="BD241" s="116">
        <f>Observaciones!$I240</f>
        <v>0</v>
      </c>
      <c r="BE241" s="116">
        <f>MAX(0,Constantes!$F$29/((BJ240+BB241+BC241+BD241+Observaciones!$F240)^2)+Entradas!$F$17)</f>
        <v>0</v>
      </c>
      <c r="BF241" s="145">
        <f>IF(ETo!$D240&gt;0,ETo!$I240*((1-Entradas!$F$21)*ETo!$K240+ETo!$L240),0)</f>
        <v>0</v>
      </c>
      <c r="BG241" s="116">
        <f>MIN(BF241*1,0.8*(BJ240+BB241+BC241+BD241+Observaciones!$F240-BE241-Constantes!$F$28))</f>
        <v>0</v>
      </c>
      <c r="BH241" s="116">
        <f>Observaciones!$J240</f>
        <v>0</v>
      </c>
      <c r="BI241" s="116">
        <f>MAX(0,BJ240+BB241+BC241+BD241+Observaciones!$F240-BE241-BG241-BH241-Constantes!$F$26)</f>
        <v>0</v>
      </c>
      <c r="BJ241" s="116">
        <f>BJ240+BB241+BC241+BD241+Observaciones!$F240-BE241-BG241-BH241-BI241</f>
        <v>41.250000059358939</v>
      </c>
      <c r="BK241" s="116">
        <f>(Escenarios!$F$10*AU241+Escenarios!$F$9*BG241)/(Escenarios!$F$11)</f>
        <v>0</v>
      </c>
      <c r="BL241" s="116">
        <f>(Escenarios!$F$9*BI241)/(Escenarios!$F$11)</f>
        <v>0</v>
      </c>
      <c r="BM241" s="116">
        <f>(Escenarios!$F$10*AW241+Escenarios!$F$9*BE241)/(Escenarios!$F$11)</f>
        <v>0</v>
      </c>
      <c r="BN241" s="118">
        <f t="shared" si="26"/>
        <v>119.73774711766897</v>
      </c>
      <c r="BO241" s="118">
        <f>MAX(0,(BN241-Constantes!$D$13)*(1-EXP(-Constantes!$D$23)))</f>
        <v>0.49034818712983813</v>
      </c>
      <c r="BP241" s="118">
        <f>BL241+AY241*Escenarios!$F$10/Escenarios!$F$11+BO241</f>
        <v>0.49034819689341974</v>
      </c>
      <c r="BQ241" s="118">
        <f>0.0526*BL241*Observaciones!$F240^1.218</f>
        <v>0</v>
      </c>
      <c r="BR241" s="118">
        <f>BQ241*Constantes!$F$40</f>
        <v>0</v>
      </c>
      <c r="BS241" s="118">
        <f t="shared" si="27"/>
        <v>0</v>
      </c>
      <c r="BT241" s="15"/>
      <c r="BU241" s="72">
        <v>235</v>
      </c>
      <c r="BV241" s="73">
        <f>0.0526*Observaciones!$F240^2.218</f>
        <v>0</v>
      </c>
      <c r="BW241" s="73">
        <f>IF(Observaciones!$F240&gt;0.05*$CA$7,((Observaciones!$F240-0.05*$CA$7)^2)/(Observaciones!$F240+0.95*$CA$7),0)</f>
        <v>0</v>
      </c>
      <c r="BX241" s="73">
        <f>0.0526*BW241*Observaciones!$F240^1.218</f>
        <v>0</v>
      </c>
      <c r="BY241" s="27"/>
      <c r="BZ241" s="27"/>
      <c r="CA241" s="101"/>
      <c r="CB241" s="36"/>
    </row>
    <row r="242" spans="2:80" s="2" customFormat="1" ht="14.5" x14ac:dyDescent="0.35">
      <c r="B242" s="35"/>
      <c r="C242" s="72">
        <v>236</v>
      </c>
      <c r="D242" s="145">
        <f>ETo!$I241*((1-Constantes!$D$19)*ETo!$K241+ETo!$L241)</f>
        <v>0</v>
      </c>
      <c r="E242" s="73">
        <f>MIN(D242*Constantes!$D$17,0.8*(H241+Observaciones!$F241-F242-G242-Constantes!$D$14))</f>
        <v>0</v>
      </c>
      <c r="F242" s="73">
        <f>IF(Observaciones!$F241&gt;0.05*Constantes!$D$18,((Observaciones!$F241-0.05*Constantes!$D$18)^2)/(Observaciones!$F241+0.95*Constantes!$D$18),0)</f>
        <v>0</v>
      </c>
      <c r="G242" s="73">
        <f>MAX(0,H241+Observaciones!$F241-F242-Constantes!$D$13)</f>
        <v>0</v>
      </c>
      <c r="H242" s="73">
        <f>H241+Observaciones!$F241-F242-E242-G242-I241</f>
        <v>26.250000694180109</v>
      </c>
      <c r="I242" s="73">
        <f>MAX(0,(H242-Constantes!$D$14)*(1-EXP(-Constantes!$D$22)))</f>
        <v>9.5569826947613347E-9</v>
      </c>
      <c r="J242" s="73">
        <f t="shared" si="21"/>
        <v>112.47155017057757</v>
      </c>
      <c r="K242" s="73">
        <f>MAX(0,(J242-Constantes!$D$13)*(1-EXP(-Constantes!$D$23)))</f>
        <v>0.44015689856240869</v>
      </c>
      <c r="L242" s="73">
        <f t="shared" si="22"/>
        <v>0.4401569081193914</v>
      </c>
      <c r="M242" s="73">
        <f>0.0526*F242*Observaciones!$F241^1.218</f>
        <v>0</v>
      </c>
      <c r="N242" s="73">
        <f>M242*Constantes!$D$40</f>
        <v>0</v>
      </c>
      <c r="O242" s="73">
        <f t="shared" si="23"/>
        <v>0</v>
      </c>
      <c r="P242" s="15"/>
      <c r="Q242" s="117">
        <v>236</v>
      </c>
      <c r="R242" s="145">
        <f>ETo!$I241*((1-Constantes!$E$19)*ETo!$K241+ETo!$L241)</f>
        <v>0</v>
      </c>
      <c r="S242" s="118">
        <f>MIN(R242*Constantes!$E$17,0.8*(V241+Observaciones!$F241-T242-U242-Constantes!$D$14))</f>
        <v>0</v>
      </c>
      <c r="T242" s="118">
        <f>IF(Observaciones!$F241&gt;0.05*Constantes!$E$18,((Observaciones!$F241-0.05*Constantes!$E$18)^2)/(Observaciones!$F241+0.95*Constantes!$E$18),0)</f>
        <v>0</v>
      </c>
      <c r="U242" s="118">
        <f>MAX(0,V241+Observaciones!$F241-T242-Constantes!$D$13)</f>
        <v>0</v>
      </c>
      <c r="V242" s="118">
        <f>V241+Observaciones!$F241-T242-S242-U242-W241</f>
        <v>26.25000060667579</v>
      </c>
      <c r="W242" s="118">
        <f>MAX(0,(V242-Constantes!$D$14)*(1-EXP(-Constantes!$D$22)))</f>
        <v>8.3522848844451638E-9</v>
      </c>
      <c r="X242" s="116">
        <f>X241+(Entradas!$E$23*U242-Y241)/(800*Entradas!$D$46)</f>
        <v>0</v>
      </c>
      <c r="Y242" s="116">
        <f>8000*Entradas!$D$47*X242/Constantes!$E$34</f>
        <v>0</v>
      </c>
      <c r="Z242" s="116">
        <f>T242*Escenarios!$E$10/Escenarios!$E$9</f>
        <v>0</v>
      </c>
      <c r="AA242" s="116">
        <f>Y242*Escenarios!$E$10/Escenarios!$E$9</f>
        <v>0</v>
      </c>
      <c r="AB242" s="116">
        <f>Observaciones!$I241</f>
        <v>0</v>
      </c>
      <c r="AC242" s="116">
        <f>MAX(0,Constantes!$E$29/((AH241+Z242+AA242+AB242+Observaciones!$F241)^2)+Entradas!$E$17)</f>
        <v>0</v>
      </c>
      <c r="AD242" s="145">
        <f>IF(ETo!$D241&gt;0,ETo!$I241*((1-Entradas!$E$21)*ETo!$K241+ETo!$L241),0)</f>
        <v>0</v>
      </c>
      <c r="AE242" s="116">
        <f>MIN(AD242*1,0.8*(AH241+Z242+AA242+AB242+Observaciones!$F241-AC242-Constantes!$E$28))</f>
        <v>0</v>
      </c>
      <c r="AF242" s="116">
        <f>Observaciones!$J241</f>
        <v>0</v>
      </c>
      <c r="AG242" s="116">
        <f>MAX(0,AH241+Z242+AA242+AB242+Observaciones!$F241-AC242-AE242-AF242-Constantes!$E$26)</f>
        <v>0</v>
      </c>
      <c r="AH242" s="116">
        <f>AH241+Z242+AA242+AB242+Observaciones!$F241-AC242-AE242-AF242-AG242</f>
        <v>41.250000635839044</v>
      </c>
      <c r="AI242" s="116">
        <f>(Escenarios!$E$10*S242+Escenarios!$E$9*AE242)/(Escenarios!$E$11)</f>
        <v>0</v>
      </c>
      <c r="AJ242" s="116">
        <f>(Escenarios!$E$9*AG242)/(Escenarios!$E$11)</f>
        <v>0</v>
      </c>
      <c r="AK242" s="116">
        <f>(Escenarios!$E$10*U242+Escenarios!$E$9*AC242)/(Escenarios!$E$11)</f>
        <v>0</v>
      </c>
      <c r="AL242" s="118">
        <f t="shared" si="24"/>
        <v>121.73126241900472</v>
      </c>
      <c r="AM242" s="118">
        <f>MAX(0,(AL242-Constantes!$D$13)*(1-EXP(-Constantes!$D$23)))</f>
        <v>0.50411840317015355</v>
      </c>
      <c r="AN242" s="118">
        <f>AJ242+W242*Escenarios!$E$10/Escenarios!$E$11+AM242</f>
        <v>0.50411841068720997</v>
      </c>
      <c r="AO242" s="118">
        <f>0.0526*AJ242*Observaciones!$F241^1.218</f>
        <v>0</v>
      </c>
      <c r="AP242" s="118">
        <f>AO242*Constantes!$E$40</f>
        <v>0</v>
      </c>
      <c r="AQ242" s="118">
        <f t="shared" si="25"/>
        <v>0</v>
      </c>
      <c r="AR242" s="15"/>
      <c r="AS242" s="72">
        <v>236</v>
      </c>
      <c r="AT242" s="145">
        <f>ETo!$I241*((1-Constantes!$F$19)*ETo!$K241+ETo!$L241)</f>
        <v>0</v>
      </c>
      <c r="AU242" s="118">
        <f>MIN(AT242*Constantes!$F$17,0.8*(AX241+Observaciones!$F241-AV242-AW242-Constantes!$D$14))</f>
        <v>0</v>
      </c>
      <c r="AV242" s="118">
        <f>IF(Observaciones!$F241&gt;0.05*Constantes!$F$18,((Observaciones!$F241-0.05*Constantes!$F$18)^2)/(Observaciones!$F241+0.95*Constantes!$F$18),0)</f>
        <v>0</v>
      </c>
      <c r="AW242" s="118">
        <f>MAX(0,AX241+Observaciones!$F241-AV242-Constantes!$D$13)</f>
        <v>0</v>
      </c>
      <c r="AX242" s="118">
        <f>AX241+Observaciones!$F241-AV242-AU242-AW242-AY241</f>
        <v>26.250000874278783</v>
      </c>
      <c r="AY242" s="118">
        <f>MAX(0,(AX242-Constantes!$D$14)*(1-EXP(-Constantes!$D$22)))</f>
        <v>1.2036454356660961E-8</v>
      </c>
      <c r="AZ242" s="116">
        <f>AZ241+(Entradas!$F$23*AW242-BA241)/(800*Entradas!$D$46)</f>
        <v>0</v>
      </c>
      <c r="BA242" s="116">
        <f>8000*Entradas!$D$47*AZ242/Constantes!$F$34</f>
        <v>0</v>
      </c>
      <c r="BB242" s="116">
        <f>AV242*Escenarios!$F$10/Escenarios!$F$9</f>
        <v>0</v>
      </c>
      <c r="BC242" s="116">
        <f>BA242*Escenarios!$F$10/Escenarios!$F$9</f>
        <v>0</v>
      </c>
      <c r="BD242" s="116">
        <f>Observaciones!$I241</f>
        <v>0</v>
      </c>
      <c r="BE242" s="116">
        <f>MAX(0,Constantes!$F$29/((BJ241+BB242+BC242+BD242+Observaciones!$F241)^2)+Entradas!$F$17)</f>
        <v>0</v>
      </c>
      <c r="BF242" s="145">
        <f>IF(ETo!$D241&gt;0,ETo!$I241*((1-Entradas!$F$21)*ETo!$K241+ETo!$L241),0)</f>
        <v>0</v>
      </c>
      <c r="BG242" s="116">
        <f>MIN(BF242*1,0.8*(BJ241+BB242+BC242+BD242+Observaciones!$F241-BE242-Constantes!$F$28))</f>
        <v>0</v>
      </c>
      <c r="BH242" s="116">
        <f>Observaciones!$J241</f>
        <v>0</v>
      </c>
      <c r="BI242" s="116">
        <f>MAX(0,BJ241+BB242+BC242+BD242+Observaciones!$F241-BE242-BG242-BH242-Constantes!$F$26)</f>
        <v>0</v>
      </c>
      <c r="BJ242" s="116">
        <f>BJ241+BB242+BC242+BD242+Observaciones!$F241-BE242-BG242-BH242-BI242</f>
        <v>41.250000059358939</v>
      </c>
      <c r="BK242" s="116">
        <f>(Escenarios!$F$10*AU242+Escenarios!$F$9*BG242)/(Escenarios!$F$11)</f>
        <v>0</v>
      </c>
      <c r="BL242" s="116">
        <f>(Escenarios!$F$9*BI242)/(Escenarios!$F$11)</f>
        <v>0</v>
      </c>
      <c r="BM242" s="116">
        <f>(Escenarios!$F$10*AW242+Escenarios!$F$9*BE242)/(Escenarios!$F$11)</f>
        <v>0</v>
      </c>
      <c r="BN242" s="118">
        <f t="shared" si="26"/>
        <v>119.24739893053913</v>
      </c>
      <c r="BO242" s="118">
        <f>MAX(0,(BN242-Constantes!$D$13)*(1-EXP(-Constantes!$D$23)))</f>
        <v>0.48696110478979765</v>
      </c>
      <c r="BP242" s="118">
        <f>BL242+AY242*Escenarios!$F$10/Escenarios!$F$11+BO242</f>
        <v>0.48696111441896112</v>
      </c>
      <c r="BQ242" s="118">
        <f>0.0526*BL242*Observaciones!$F241^1.218</f>
        <v>0</v>
      </c>
      <c r="BR242" s="118">
        <f>BQ242*Constantes!$F$40</f>
        <v>0</v>
      </c>
      <c r="BS242" s="118">
        <f t="shared" si="27"/>
        <v>0</v>
      </c>
      <c r="BT242" s="15"/>
      <c r="BU242" s="72">
        <v>236</v>
      </c>
      <c r="BV242" s="73">
        <f>0.0526*Observaciones!$F241^2.218</f>
        <v>0</v>
      </c>
      <c r="BW242" s="73">
        <f>IF(Observaciones!$F241&gt;0.05*$CA$7,((Observaciones!$F241-0.05*$CA$7)^2)/(Observaciones!$F241+0.95*$CA$7),0)</f>
        <v>0</v>
      </c>
      <c r="BX242" s="73">
        <f>0.0526*BW242*Observaciones!$F241^1.218</f>
        <v>0</v>
      </c>
      <c r="BY242" s="27"/>
      <c r="BZ242" s="27"/>
      <c r="CA242" s="101"/>
      <c r="CB242" s="36"/>
    </row>
    <row r="243" spans="2:80" s="2" customFormat="1" ht="14.5" x14ac:dyDescent="0.35">
      <c r="B243" s="35"/>
      <c r="C243" s="72">
        <v>237</v>
      </c>
      <c r="D243" s="145">
        <f>ETo!$I242*((1-Constantes!$D$19)*ETo!$K242+ETo!$L242)</f>
        <v>1.4249776123229658</v>
      </c>
      <c r="E243" s="73">
        <f>MIN(D243*Constantes!$D$17,0.8*(H242+Observaciones!$F242-F243-G243-Constantes!$D$14))</f>
        <v>5.5534408716084727E-7</v>
      </c>
      <c r="F243" s="73">
        <f>IF(Observaciones!$F242&gt;0.05*Constantes!$D$18,((Observaciones!$F242-0.05*Constantes!$D$18)^2)/(Observaciones!$F242+0.95*Constantes!$D$18),0)</f>
        <v>0</v>
      </c>
      <c r="G243" s="73">
        <f>MAX(0,H242+Observaciones!$F242-F243-Constantes!$D$13)</f>
        <v>0</v>
      </c>
      <c r="H243" s="73">
        <f>H242+Observaciones!$F242-F243-E243-G243-I242</f>
        <v>26.250000129279041</v>
      </c>
      <c r="I243" s="73">
        <f>MAX(0,(H243-Constantes!$D$14)*(1-EXP(-Constantes!$D$22)))</f>
        <v>1.779822757589085E-9</v>
      </c>
      <c r="J243" s="73">
        <f t="shared" si="21"/>
        <v>112.03139327201517</v>
      </c>
      <c r="K243" s="73">
        <f>MAX(0,(J243-Constantes!$D$13)*(1-EXP(-Constantes!$D$23)))</f>
        <v>0.43711651277716873</v>
      </c>
      <c r="L243" s="73">
        <f t="shared" si="22"/>
        <v>0.43711651455699146</v>
      </c>
      <c r="M243" s="73">
        <f>0.0526*F243*Observaciones!$F242^1.218</f>
        <v>0</v>
      </c>
      <c r="N243" s="73">
        <f>M243*Constantes!$D$40</f>
        <v>0</v>
      </c>
      <c r="O243" s="73">
        <f t="shared" si="23"/>
        <v>0</v>
      </c>
      <c r="P243" s="15"/>
      <c r="Q243" s="117">
        <v>237</v>
      </c>
      <c r="R243" s="145">
        <f>ETo!$I242*((1-Constantes!$E$19)*ETo!$K242+ETo!$L242)</f>
        <v>1.4266721744789199</v>
      </c>
      <c r="S243" s="118">
        <f>MIN(R243*Constantes!$E$17,0.8*(V242+Observaciones!$F242-T243-U243-Constantes!$D$14))</f>
        <v>4.8534063239458198E-7</v>
      </c>
      <c r="T243" s="118">
        <f>IF(Observaciones!$F242&gt;0.05*Constantes!$E$18,((Observaciones!$F242-0.05*Constantes!$E$18)^2)/(Observaciones!$F242+0.95*Constantes!$E$18),0)</f>
        <v>0</v>
      </c>
      <c r="U243" s="118">
        <f>MAX(0,V242+Observaciones!$F242-T243-Constantes!$D$13)</f>
        <v>0</v>
      </c>
      <c r="V243" s="118">
        <f>V242+Observaciones!$F242-T243-S243-U243-W242</f>
        <v>26.250000112982875</v>
      </c>
      <c r="W243" s="118">
        <f>MAX(0,(V243-Constantes!$D$14)*(1-EXP(-Constantes!$D$22)))</f>
        <v>1.5554686219674909E-9</v>
      </c>
      <c r="X243" s="116">
        <f>X242+(Entradas!$E$23*U243-Y242)/(800*Entradas!$D$46)</f>
        <v>0</v>
      </c>
      <c r="Y243" s="116">
        <f>8000*Entradas!$D$47*X243/Constantes!$E$34</f>
        <v>0</v>
      </c>
      <c r="Z243" s="116">
        <f>T243*Escenarios!$E$10/Escenarios!$E$9</f>
        <v>0</v>
      </c>
      <c r="AA243" s="116">
        <f>Y243*Escenarios!$E$10/Escenarios!$E$9</f>
        <v>0</v>
      </c>
      <c r="AB243" s="116">
        <f>Observaciones!$I242</f>
        <v>0</v>
      </c>
      <c r="AC243" s="116">
        <f>MAX(0,Constantes!$E$29/((AH242+Z243+AA243+AB243+Observaciones!$F242)^2)+Entradas!$E$17)</f>
        <v>0</v>
      </c>
      <c r="AD243" s="145">
        <f>IF(ETo!$D242&gt;0,ETo!$I242*((1-Entradas!$E$21)*ETo!$K242+ETo!$L242),0)</f>
        <v>1.3588896882407417</v>
      </c>
      <c r="AE243" s="116">
        <f>MIN(AD243*1,0.8*(AH242+Z243+AA243+AB243+Observaciones!$F242-AC243-Constantes!$E$28))</f>
        <v>5.0867123491116217E-7</v>
      </c>
      <c r="AF243" s="116">
        <f>Observaciones!$J242</f>
        <v>0</v>
      </c>
      <c r="AG243" s="116">
        <f>MAX(0,AH242+Z243+AA243+AB243+Observaciones!$F242-AC243-AE243-AF243-Constantes!$E$26)</f>
        <v>0</v>
      </c>
      <c r="AH243" s="116">
        <f>AH242+Z243+AA243+AB243+Observaciones!$F242-AC243-AE243-AF243-AG243</f>
        <v>41.250000127167809</v>
      </c>
      <c r="AI243" s="116">
        <f>(Escenarios!$E$10*S243+Escenarios!$E$9*AE243)/(Escenarios!$E$11)</f>
        <v>4.8767369264624005E-7</v>
      </c>
      <c r="AJ243" s="116">
        <f>(Escenarios!$E$9*AG243)/(Escenarios!$E$11)</f>
        <v>0</v>
      </c>
      <c r="AK243" s="116">
        <f>(Escenarios!$E$10*U243+Escenarios!$E$9*AC243)/(Escenarios!$E$11)</f>
        <v>0</v>
      </c>
      <c r="AL243" s="118">
        <f t="shared" si="24"/>
        <v>121.22714401583457</v>
      </c>
      <c r="AM243" s="118">
        <f>MAX(0,(AL243-Constantes!$D$13)*(1-EXP(-Constantes!$D$23)))</f>
        <v>0.50063620299998157</v>
      </c>
      <c r="AN243" s="118">
        <f>AJ243+W243*Escenarios!$E$10/Escenarios!$E$11+AM243</f>
        <v>0.50063620439990331</v>
      </c>
      <c r="AO243" s="118">
        <f>0.0526*AJ243*Observaciones!$F242^1.218</f>
        <v>0</v>
      </c>
      <c r="AP243" s="118">
        <f>AO243*Constantes!$E$40</f>
        <v>0</v>
      </c>
      <c r="AQ243" s="118">
        <f t="shared" si="25"/>
        <v>0</v>
      </c>
      <c r="AR243" s="15"/>
      <c r="AS243" s="72">
        <v>237</v>
      </c>
      <c r="AT243" s="145">
        <f>ETo!$I242*((1-Constantes!$F$19)*ETo!$K242+ETo!$L242)</f>
        <v>1.4224357690890335</v>
      </c>
      <c r="AU243" s="118">
        <f>MIN(AT243*Constantes!$F$17,0.8*(AX242+Observaciones!$F242-AV243-AW243-Constantes!$D$14))</f>
        <v>6.9942302616254892E-7</v>
      </c>
      <c r="AV243" s="118">
        <f>IF(Observaciones!$F242&gt;0.05*Constantes!$F$18,((Observaciones!$F242-0.05*Constantes!$F$18)^2)/(Observaciones!$F242+0.95*Constantes!$F$18),0)</f>
        <v>0</v>
      </c>
      <c r="AW243" s="118">
        <f>MAX(0,AX242+Observaciones!$F242-AV243-Constantes!$D$13)</f>
        <v>0</v>
      </c>
      <c r="AX243" s="118">
        <f>AX242+Observaciones!$F242-AV243-AU243-AW243-AY242</f>
        <v>26.250000162819301</v>
      </c>
      <c r="AY243" s="118">
        <f>MAX(0,(AX243-Constantes!$D$14)*(1-EXP(-Constantes!$D$22)))</f>
        <v>2.2415814331538875E-9</v>
      </c>
      <c r="AZ243" s="116">
        <f>AZ242+(Entradas!$F$23*AW243-BA242)/(800*Entradas!$D$46)</f>
        <v>0</v>
      </c>
      <c r="BA243" s="116">
        <f>8000*Entradas!$D$47*AZ243/Constantes!$F$34</f>
        <v>0</v>
      </c>
      <c r="BB243" s="116">
        <f>AV243*Escenarios!$F$10/Escenarios!$F$9</f>
        <v>0</v>
      </c>
      <c r="BC243" s="116">
        <f>BA243*Escenarios!$F$10/Escenarios!$F$9</f>
        <v>0</v>
      </c>
      <c r="BD243" s="116">
        <f>Observaciones!$I242</f>
        <v>0</v>
      </c>
      <c r="BE243" s="116">
        <f>MAX(0,Constantes!$F$29/((BJ242+BB243+BC243+BD243+Observaciones!$F242)^2)+Entradas!$F$17)</f>
        <v>0</v>
      </c>
      <c r="BF243" s="145">
        <f>IF(ETo!$D242&gt;0,ETo!$I242*((1-Entradas!$F$21)*ETo!$K242+ETo!$L242),0)</f>
        <v>1.3588896882407417</v>
      </c>
      <c r="BG243" s="116">
        <f>MIN(BF243*1,0.8*(BJ242+BB243+BC243+BD243+Observaciones!$F242-BE243-Constantes!$F$28))</f>
        <v>4.7487151277891829E-8</v>
      </c>
      <c r="BH243" s="116">
        <f>Observaciones!$J242</f>
        <v>0</v>
      </c>
      <c r="BI243" s="116">
        <f>MAX(0,BJ242+BB243+BC243+BD243+Observaciones!$F242-BE243-BG243-BH243-Constantes!$F$26)</f>
        <v>0</v>
      </c>
      <c r="BJ243" s="116">
        <f>BJ242+BB243+BC243+BD243+Observaciones!$F242-BE243-BG243-BH243-BI243</f>
        <v>41.250000011871791</v>
      </c>
      <c r="BK243" s="116">
        <f>(Escenarios!$F$10*AU243+Escenarios!$F$9*BG243)/(Escenarios!$F$11)</f>
        <v>5.6903585118561753E-7</v>
      </c>
      <c r="BL243" s="116">
        <f>(Escenarios!$F$9*BI243)/(Escenarios!$F$11)</f>
        <v>0</v>
      </c>
      <c r="BM243" s="116">
        <f>(Escenarios!$F$10*AW243+Escenarios!$F$9*BE243)/(Escenarios!$F$11)</f>
        <v>0</v>
      </c>
      <c r="BN243" s="118">
        <f t="shared" si="26"/>
        <v>118.76043782574934</v>
      </c>
      <c r="BO243" s="118">
        <f>MAX(0,(BN243-Constantes!$D$13)*(1-EXP(-Constantes!$D$23)))</f>
        <v>0.48359741873647605</v>
      </c>
      <c r="BP243" s="118">
        <f>BL243+AY243*Escenarios!$F$10/Escenarios!$F$11+BO243</f>
        <v>0.4835974205297412</v>
      </c>
      <c r="BQ243" s="118">
        <f>0.0526*BL243*Observaciones!$F242^1.218</f>
        <v>0</v>
      </c>
      <c r="BR243" s="118">
        <f>BQ243*Constantes!$F$40</f>
        <v>0</v>
      </c>
      <c r="BS243" s="118">
        <f t="shared" si="27"/>
        <v>0</v>
      </c>
      <c r="BT243" s="15"/>
      <c r="BU243" s="72">
        <v>237</v>
      </c>
      <c r="BV243" s="73">
        <f>0.0526*Observaciones!$F242^2.218</f>
        <v>0</v>
      </c>
      <c r="BW243" s="73">
        <f>IF(Observaciones!$F242&gt;0.05*$CA$7,((Observaciones!$F242-0.05*$CA$7)^2)/(Observaciones!$F242+0.95*$CA$7),0)</f>
        <v>0</v>
      </c>
      <c r="BX243" s="73">
        <f>0.0526*BW243*Observaciones!$F242^1.218</f>
        <v>0</v>
      </c>
      <c r="BY243" s="27"/>
      <c r="BZ243" s="27"/>
      <c r="CA243" s="101"/>
      <c r="CB243" s="36"/>
    </row>
    <row r="244" spans="2:80" s="2" customFormat="1" ht="14.5" x14ac:dyDescent="0.35">
      <c r="B244" s="35"/>
      <c r="C244" s="72">
        <v>238</v>
      </c>
      <c r="D244" s="145">
        <f>ETo!$I243*((1-Constantes!$D$19)*ETo!$K243+ETo!$L243)</f>
        <v>1.4874775478716009</v>
      </c>
      <c r="E244" s="73">
        <f>MIN(D244*Constantes!$D$17,0.8*(H243+Observaciones!$F243-F244-G244-Constantes!$D$14))</f>
        <v>1.0342323264467268E-7</v>
      </c>
      <c r="F244" s="73">
        <f>IF(Observaciones!$F243&gt;0.05*Constantes!$D$18,((Observaciones!$F243-0.05*Constantes!$D$18)^2)/(Observaciones!$F243+0.95*Constantes!$D$18),0)</f>
        <v>0</v>
      </c>
      <c r="G244" s="73">
        <f>MAX(0,H243+Observaciones!$F243-F244-Constantes!$D$13)</f>
        <v>0</v>
      </c>
      <c r="H244" s="73">
        <f>H243+Observaciones!$F243-F244-E244-G244-I243</f>
        <v>26.250000024075984</v>
      </c>
      <c r="I244" s="73">
        <f>MAX(0,(H244-Constantes!$D$14)*(1-EXP(-Constantes!$D$22)))</f>
        <v>3.3146118459570236E-10</v>
      </c>
      <c r="J244" s="73">
        <f t="shared" si="21"/>
        <v>111.594276759238</v>
      </c>
      <c r="K244" s="73">
        <f>MAX(0,(J244-Constantes!$D$13)*(1-EXP(-Constantes!$D$23)))</f>
        <v>0.43409712847061355</v>
      </c>
      <c r="L244" s="73">
        <f t="shared" si="22"/>
        <v>0.43409712880207474</v>
      </c>
      <c r="M244" s="73">
        <f>0.0526*F244*Observaciones!$F243^1.218</f>
        <v>0</v>
      </c>
      <c r="N244" s="73">
        <f>M244*Constantes!$D$40</f>
        <v>0</v>
      </c>
      <c r="O244" s="73">
        <f t="shared" si="23"/>
        <v>0</v>
      </c>
      <c r="P244" s="15"/>
      <c r="Q244" s="117">
        <v>238</v>
      </c>
      <c r="R244" s="145">
        <f>ETo!$I243*((1-Constantes!$E$19)*ETo!$K243+ETo!$L243)</f>
        <v>1.4892484780666186</v>
      </c>
      <c r="S244" s="118">
        <f>MIN(R244*Constantes!$E$17,0.8*(V243+Observaciones!$F243-T244-U244-Constantes!$D$14))</f>
        <v>9.038629968927126E-8</v>
      </c>
      <c r="T244" s="118">
        <f>IF(Observaciones!$F243&gt;0.05*Constantes!$E$18,((Observaciones!$F243-0.05*Constantes!$E$18)^2)/(Observaciones!$F243+0.95*Constantes!$E$18),0)</f>
        <v>0</v>
      </c>
      <c r="U244" s="118">
        <f>MAX(0,V243+Observaciones!$F243-T244-Constantes!$D$13)</f>
        <v>0</v>
      </c>
      <c r="V244" s="118">
        <f>V243+Observaciones!$F243-T244-S244-U244-W243</f>
        <v>26.250000021041107</v>
      </c>
      <c r="W244" s="118">
        <f>MAX(0,(V244-Constantes!$D$14)*(1-EXP(-Constantes!$D$22)))</f>
        <v>2.8967913282819041E-10</v>
      </c>
      <c r="X244" s="116">
        <f>X243+(Entradas!$E$23*U244-Y243)/(800*Entradas!$D$46)</f>
        <v>0</v>
      </c>
      <c r="Y244" s="116">
        <f>8000*Entradas!$D$47*X244/Constantes!$E$34</f>
        <v>0</v>
      </c>
      <c r="Z244" s="116">
        <f>T244*Escenarios!$E$10/Escenarios!$E$9</f>
        <v>0</v>
      </c>
      <c r="AA244" s="116">
        <f>Y244*Escenarios!$E$10/Escenarios!$E$9</f>
        <v>0</v>
      </c>
      <c r="AB244" s="116">
        <f>Observaciones!$I243</f>
        <v>0</v>
      </c>
      <c r="AC244" s="116">
        <f>MAX(0,Constantes!$E$29/((AH243+Z244+AA244+AB244+Observaciones!$F243)^2)+Entradas!$E$17)</f>
        <v>0</v>
      </c>
      <c r="AD244" s="145">
        <f>IF(ETo!$D243&gt;0,ETo!$I243*((1-Entradas!$E$21)*ETo!$K243+ETo!$L243),0)</f>
        <v>1.4184112702658997</v>
      </c>
      <c r="AE244" s="116">
        <f>MIN(AD244*1,0.8*(AH243+Z244+AA244+AB244+Observaciones!$F243-AC244-Constantes!$E$28))</f>
        <v>1.0173424698223244E-7</v>
      </c>
      <c r="AF244" s="116">
        <f>Observaciones!$J243</f>
        <v>0</v>
      </c>
      <c r="AG244" s="116">
        <f>MAX(0,AH243+Z244+AA244+AB244+Observaciones!$F243-AC244-AE244-AF244-Constantes!$E$26)</f>
        <v>0</v>
      </c>
      <c r="AH244" s="116">
        <f>AH243+Z244+AA244+AB244+Observaciones!$F243-AC244-AE244-AF244-AG244</f>
        <v>41.250000025433565</v>
      </c>
      <c r="AI244" s="116">
        <f>(Escenarios!$E$10*S244+Escenarios!$E$9*AE244)/(Escenarios!$E$11)</f>
        <v>9.1521094418567379E-8</v>
      </c>
      <c r="AJ244" s="116">
        <f>(Escenarios!$E$9*AG244)/(Escenarios!$E$11)</f>
        <v>0</v>
      </c>
      <c r="AK244" s="116">
        <f>(Escenarios!$E$10*U244+Escenarios!$E$9*AC244)/(Escenarios!$E$11)</f>
        <v>0</v>
      </c>
      <c r="AL244" s="118">
        <f t="shared" si="24"/>
        <v>120.72650781283458</v>
      </c>
      <c r="AM244" s="118">
        <f>MAX(0,(AL244-Constantes!$D$13)*(1-EXP(-Constantes!$D$23)))</f>
        <v>0.49717805614337413</v>
      </c>
      <c r="AN244" s="118">
        <f>AJ244+W244*Escenarios!$E$10/Escenarios!$E$11+AM244</f>
        <v>0.49717805640408536</v>
      </c>
      <c r="AO244" s="118">
        <f>0.0526*AJ244*Observaciones!$F243^1.218</f>
        <v>0</v>
      </c>
      <c r="AP244" s="118">
        <f>AO244*Constantes!$E$40</f>
        <v>0</v>
      </c>
      <c r="AQ244" s="118">
        <f t="shared" si="25"/>
        <v>0</v>
      </c>
      <c r="AR244" s="15"/>
      <c r="AS244" s="72">
        <v>238</v>
      </c>
      <c r="AT244" s="145">
        <f>ETo!$I243*((1-Constantes!$F$19)*ETo!$K243+ETo!$L243)</f>
        <v>1.4848211525790733</v>
      </c>
      <c r="AU244" s="118">
        <f>MIN(AT244*Constantes!$F$17,0.8*(AX243+Observaciones!$F243-AV244-AW244-Constantes!$D$14))</f>
        <v>1.302554409221557E-7</v>
      </c>
      <c r="AV244" s="118">
        <f>IF(Observaciones!$F243&gt;0.05*Constantes!$F$18,((Observaciones!$F243-0.05*Constantes!$F$18)^2)/(Observaciones!$F243+0.95*Constantes!$F$18),0)</f>
        <v>0</v>
      </c>
      <c r="AW244" s="118">
        <f>MAX(0,AX243+Observaciones!$F243-AV244-Constantes!$D$13)</f>
        <v>0</v>
      </c>
      <c r="AX244" s="118">
        <f>AX243+Observaciones!$F243-AV244-AU244-AW244-AY243</f>
        <v>26.25000003032228</v>
      </c>
      <c r="AY244" s="118">
        <f>MAX(0,(AX244-Constantes!$D$14)*(1-EXP(-Constantes!$D$22)))</f>
        <v>4.1745578641626035E-10</v>
      </c>
      <c r="AZ244" s="116">
        <f>AZ243+(Entradas!$F$23*AW244-BA243)/(800*Entradas!$D$46)</f>
        <v>0</v>
      </c>
      <c r="BA244" s="116">
        <f>8000*Entradas!$D$47*AZ244/Constantes!$F$34</f>
        <v>0</v>
      </c>
      <c r="BB244" s="116">
        <f>AV244*Escenarios!$F$10/Escenarios!$F$9</f>
        <v>0</v>
      </c>
      <c r="BC244" s="116">
        <f>BA244*Escenarios!$F$10/Escenarios!$F$9</f>
        <v>0</v>
      </c>
      <c r="BD244" s="116">
        <f>Observaciones!$I243</f>
        <v>0</v>
      </c>
      <c r="BE244" s="116">
        <f>MAX(0,Constantes!$F$29/((BJ243+BB244+BC244+BD244+Observaciones!$F243)^2)+Entradas!$F$17)</f>
        <v>0</v>
      </c>
      <c r="BF244" s="145">
        <f>IF(ETo!$D243&gt;0,ETo!$I243*((1-Entradas!$F$21)*ETo!$K243+ETo!$L243),0)</f>
        <v>1.4184112702658997</v>
      </c>
      <c r="BG244" s="116">
        <f>MIN(BF244*1,0.8*(BJ243+BB244+BC244+BD244+Observaciones!$F243-BE244-Constantes!$F$28))</f>
        <v>9.4974325293151199E-9</v>
      </c>
      <c r="BH244" s="116">
        <f>Observaciones!$J243</f>
        <v>0</v>
      </c>
      <c r="BI244" s="116">
        <f>MAX(0,BJ243+BB244+BC244+BD244+Observaciones!$F243-BE244-BG244-BH244-Constantes!$F$26)</f>
        <v>0</v>
      </c>
      <c r="BJ244" s="116">
        <f>BJ243+BB244+BC244+BD244+Observaciones!$F243-BE244-BG244-BH244-BI244</f>
        <v>41.250000002374357</v>
      </c>
      <c r="BK244" s="116">
        <f>(Escenarios!$F$10*AU244+Escenarios!$F$9*BG244)/(Escenarios!$F$11)</f>
        <v>1.0610383924358757E-7</v>
      </c>
      <c r="BL244" s="116">
        <f>(Escenarios!$F$9*BI244)/(Escenarios!$F$11)</f>
        <v>0</v>
      </c>
      <c r="BM244" s="116">
        <f>(Escenarios!$F$10*AW244+Escenarios!$F$9*BE244)/(Escenarios!$F$11)</f>
        <v>0</v>
      </c>
      <c r="BN244" s="118">
        <f t="shared" si="26"/>
        <v>118.27684040701286</v>
      </c>
      <c r="BO244" s="118">
        <f>MAX(0,(BN244-Constantes!$D$13)*(1-EXP(-Constantes!$D$23)))</f>
        <v>0.48025696735991619</v>
      </c>
      <c r="BP244" s="118">
        <f>BL244+AY244*Escenarios!$F$10/Escenarios!$F$11+BO244</f>
        <v>0.48025696769388082</v>
      </c>
      <c r="BQ244" s="118">
        <f>0.0526*BL244*Observaciones!$F243^1.218</f>
        <v>0</v>
      </c>
      <c r="BR244" s="118">
        <f>BQ244*Constantes!$F$40</f>
        <v>0</v>
      </c>
      <c r="BS244" s="118">
        <f t="shared" si="27"/>
        <v>0</v>
      </c>
      <c r="BT244" s="15"/>
      <c r="BU244" s="72">
        <v>238</v>
      </c>
      <c r="BV244" s="73">
        <f>0.0526*Observaciones!$F243^2.218</f>
        <v>0</v>
      </c>
      <c r="BW244" s="73">
        <f>IF(Observaciones!$F243&gt;0.05*$CA$7,((Observaciones!$F243-0.05*$CA$7)^2)/(Observaciones!$F243+0.95*$CA$7),0)</f>
        <v>0</v>
      </c>
      <c r="BX244" s="73">
        <f>0.0526*BW244*Observaciones!$F243^1.218</f>
        <v>0</v>
      </c>
      <c r="BY244" s="27"/>
      <c r="BZ244" s="27"/>
      <c r="CA244" s="101"/>
      <c r="CB244" s="36"/>
    </row>
    <row r="245" spans="2:80" s="2" customFormat="1" ht="14.5" x14ac:dyDescent="0.35">
      <c r="B245" s="35"/>
      <c r="C245" s="72">
        <v>239</v>
      </c>
      <c r="D245" s="145">
        <f>ETo!$I244*((1-Constantes!$D$19)*ETo!$K244+ETo!$L244)</f>
        <v>1.4578213879893971</v>
      </c>
      <c r="E245" s="73">
        <f>MIN(D245*Constantes!$D$17,0.8*(H244+Observaciones!$F244-F245-G245-Constantes!$D$14))</f>
        <v>1.926078709857393E-8</v>
      </c>
      <c r="F245" s="73">
        <f>IF(Observaciones!$F244&gt;0.05*Constantes!$D$18,((Observaciones!$F244-0.05*Constantes!$D$18)^2)/(Observaciones!$F244+0.95*Constantes!$D$18),0)</f>
        <v>0</v>
      </c>
      <c r="G245" s="73">
        <f>MAX(0,H244+Observaciones!$F244-F245-Constantes!$D$13)</f>
        <v>0</v>
      </c>
      <c r="H245" s="73">
        <f>H244+Observaciones!$F244-F245-E245-G245-I244</f>
        <v>26.250000004483734</v>
      </c>
      <c r="I245" s="73">
        <f>MAX(0,(H245-Constantes!$D$14)*(1-EXP(-Constantes!$D$22)))</f>
        <v>6.1728894706247593E-11</v>
      </c>
      <c r="J245" s="73">
        <f t="shared" si="21"/>
        <v>111.16017963076739</v>
      </c>
      <c r="K245" s="73">
        <f>MAX(0,(J245-Constantes!$D$13)*(1-EXP(-Constantes!$D$23)))</f>
        <v>0.43109860057493316</v>
      </c>
      <c r="L245" s="73">
        <f t="shared" si="22"/>
        <v>0.43109860063666205</v>
      </c>
      <c r="M245" s="73">
        <f>0.0526*F245*Observaciones!$F244^1.218</f>
        <v>0</v>
      </c>
      <c r="N245" s="73">
        <f>M245*Constantes!$D$40</f>
        <v>0</v>
      </c>
      <c r="O245" s="73">
        <f t="shared" si="23"/>
        <v>0</v>
      </c>
      <c r="P245" s="15"/>
      <c r="Q245" s="117">
        <v>239</v>
      </c>
      <c r="R245" s="145">
        <f>ETo!$I244*((1-Constantes!$E$19)*ETo!$K244+ETo!$L244)</f>
        <v>1.4595505381792016</v>
      </c>
      <c r="S245" s="118">
        <f>MIN(R245*Constantes!$E$17,0.8*(V244+Observaciones!$F244-T245-U245-Constantes!$D$14))</f>
        <v>1.683288530784921E-8</v>
      </c>
      <c r="T245" s="118">
        <f>IF(Observaciones!$F244&gt;0.05*Constantes!$E$18,((Observaciones!$F244-0.05*Constantes!$E$18)^2)/(Observaciones!$F244+0.95*Constantes!$E$18),0)</f>
        <v>0</v>
      </c>
      <c r="U245" s="118">
        <f>MAX(0,V244+Observaciones!$F244-T245-Constantes!$D$13)</f>
        <v>0</v>
      </c>
      <c r="V245" s="118">
        <f>V244+Observaciones!$F244-T245-S245-U245-W244</f>
        <v>26.250000003918544</v>
      </c>
      <c r="W245" s="118">
        <f>MAX(0,(V245-Constantes!$D$14)*(1-EXP(-Constantes!$D$22)))</f>
        <v>5.3947749235130307E-11</v>
      </c>
      <c r="X245" s="116">
        <f>X244+(Entradas!$E$23*U245-Y244)/(800*Entradas!$D$46)</f>
        <v>0</v>
      </c>
      <c r="Y245" s="116">
        <f>8000*Entradas!$D$47*X245/Constantes!$E$34</f>
        <v>0</v>
      </c>
      <c r="Z245" s="116">
        <f>T245*Escenarios!$E$10/Escenarios!$E$9</f>
        <v>0</v>
      </c>
      <c r="AA245" s="116">
        <f>Y245*Escenarios!$E$10/Escenarios!$E$9</f>
        <v>0</v>
      </c>
      <c r="AB245" s="116">
        <f>Observaciones!$I244</f>
        <v>0</v>
      </c>
      <c r="AC245" s="116">
        <f>MAX(0,Constantes!$E$29/((AH244+Z245+AA245+AB245+Observaciones!$F244)^2)+Entradas!$E$17)</f>
        <v>0</v>
      </c>
      <c r="AD245" s="145">
        <f>IF(ETo!$D244&gt;0,ETo!$I244*((1-Entradas!$E$21)*ETo!$K244+ETo!$L244),0)</f>
        <v>1.3903845305870199</v>
      </c>
      <c r="AE245" s="116">
        <f>MIN(AD245*1,0.8*(AH244+Z245+AA245+AB245+Observaciones!$F244-AC245-Constantes!$E$28))</f>
        <v>2.0346851670183243E-8</v>
      </c>
      <c r="AF245" s="116">
        <f>Observaciones!$J244</f>
        <v>0</v>
      </c>
      <c r="AG245" s="116">
        <f>MAX(0,AH244+Z245+AA245+AB245+Observaciones!$F244-AC245-AE245-AF245-Constantes!$E$26)</f>
        <v>0</v>
      </c>
      <c r="AH245" s="116">
        <f>AH244+Z245+AA245+AB245+Observaciones!$F244-AC245-AE245-AF245-AG245</f>
        <v>41.250000005086711</v>
      </c>
      <c r="AI245" s="116">
        <f>(Escenarios!$E$10*S245+Escenarios!$E$9*AE245)/(Escenarios!$E$11)</f>
        <v>1.7184281944082615E-8</v>
      </c>
      <c r="AJ245" s="116">
        <f>(Escenarios!$E$9*AG245)/(Escenarios!$E$11)</f>
        <v>0</v>
      </c>
      <c r="AK245" s="116">
        <f>(Escenarios!$E$10*U245+Escenarios!$E$9*AC245)/(Escenarios!$E$11)</f>
        <v>0</v>
      </c>
      <c r="AL245" s="118">
        <f t="shared" si="24"/>
        <v>120.22932975669121</v>
      </c>
      <c r="AM245" s="118">
        <f>MAX(0,(AL245-Constantes!$D$13)*(1-EXP(-Constantes!$D$23)))</f>
        <v>0.49374379645195821</v>
      </c>
      <c r="AN245" s="118">
        <f>AJ245+W245*Escenarios!$E$10/Escenarios!$E$11+AM245</f>
        <v>0.4937437965005112</v>
      </c>
      <c r="AO245" s="118">
        <f>0.0526*AJ245*Observaciones!$F244^1.218</f>
        <v>0</v>
      </c>
      <c r="AP245" s="118">
        <f>AO245*Constantes!$E$40</f>
        <v>0</v>
      </c>
      <c r="AQ245" s="118">
        <f t="shared" si="25"/>
        <v>0</v>
      </c>
      <c r="AR245" s="15"/>
      <c r="AS245" s="72">
        <v>239</v>
      </c>
      <c r="AT245" s="145">
        <f>ETo!$I244*((1-Constantes!$F$19)*ETo!$K244+ETo!$L244)</f>
        <v>1.4552276627046903</v>
      </c>
      <c r="AU245" s="118">
        <f>MIN(AT245*Constantes!$F$17,0.8*(AX244+Observaciones!$F244-AV245-AW245-Constantes!$D$14))</f>
        <v>2.4257823838524929E-8</v>
      </c>
      <c r="AV245" s="118">
        <f>IF(Observaciones!$F244&gt;0.05*Constantes!$F$18,((Observaciones!$F244-0.05*Constantes!$F$18)^2)/(Observaciones!$F244+0.95*Constantes!$F$18),0)</f>
        <v>0</v>
      </c>
      <c r="AW245" s="118">
        <f>MAX(0,AX244+Observaciones!$F244-AV245-Constantes!$D$13)</f>
        <v>0</v>
      </c>
      <c r="AX245" s="118">
        <f>AX244+Observaciones!$F244-AV245-AU245-AW245-AY244</f>
        <v>26.250000005647003</v>
      </c>
      <c r="AY245" s="118">
        <f>MAX(0,(AX245-Constantes!$D$14)*(1-EXP(-Constantes!$D$22)))</f>
        <v>7.7743957173661048E-11</v>
      </c>
      <c r="AZ245" s="116">
        <f>AZ244+(Entradas!$F$23*AW245-BA244)/(800*Entradas!$D$46)</f>
        <v>0</v>
      </c>
      <c r="BA245" s="116">
        <f>8000*Entradas!$D$47*AZ245/Constantes!$F$34</f>
        <v>0</v>
      </c>
      <c r="BB245" s="116">
        <f>AV245*Escenarios!$F$10/Escenarios!$F$9</f>
        <v>0</v>
      </c>
      <c r="BC245" s="116">
        <f>BA245*Escenarios!$F$10/Escenarios!$F$9</f>
        <v>0</v>
      </c>
      <c r="BD245" s="116">
        <f>Observaciones!$I244</f>
        <v>0</v>
      </c>
      <c r="BE245" s="116">
        <f>MAX(0,Constantes!$F$29/((BJ244+BB245+BC245+BD245+Observaciones!$F244)^2)+Entradas!$F$17)</f>
        <v>0</v>
      </c>
      <c r="BF245" s="145">
        <f>IF(ETo!$D244&gt;0,ETo!$I244*((1-Entradas!$F$21)*ETo!$K244+ETo!$L244),0)</f>
        <v>1.3903845305870199</v>
      </c>
      <c r="BG245" s="116">
        <f>MIN(BF245*1,0.8*(BJ244+BB245+BC245+BD245+Observaciones!$F244-BE245-Constantes!$F$28))</f>
        <v>1.8994853689946466E-9</v>
      </c>
      <c r="BH245" s="116">
        <f>Observaciones!$J244</f>
        <v>0</v>
      </c>
      <c r="BI245" s="116">
        <f>MAX(0,BJ244+BB245+BC245+BD245+Observaciones!$F244-BE245-BG245-BH245-Constantes!$F$26)</f>
        <v>0</v>
      </c>
      <c r="BJ245" s="116">
        <f>BJ244+BB245+BC245+BD245+Observaciones!$F244-BE245-BG245-BH245-BI245</f>
        <v>41.25000000047487</v>
      </c>
      <c r="BK245" s="116">
        <f>(Escenarios!$F$10*AU245+Escenarios!$F$9*BG245)/(Escenarios!$F$11)</f>
        <v>1.9786156144618871E-8</v>
      </c>
      <c r="BL245" s="116">
        <f>(Escenarios!$F$9*BI245)/(Escenarios!$F$11)</f>
        <v>0</v>
      </c>
      <c r="BM245" s="116">
        <f>(Escenarios!$F$10*AW245+Escenarios!$F$9*BE245)/(Escenarios!$F$11)</f>
        <v>0</v>
      </c>
      <c r="BN245" s="118">
        <f t="shared" si="26"/>
        <v>117.79658343965293</v>
      </c>
      <c r="BO245" s="118">
        <f>MAX(0,(BN245-Constantes!$D$13)*(1-EXP(-Constantes!$D$23)))</f>
        <v>0.47693959016648224</v>
      </c>
      <c r="BP245" s="118">
        <f>BL245+AY245*Escenarios!$F$10/Escenarios!$F$11+BO245</f>
        <v>0.47693959022867743</v>
      </c>
      <c r="BQ245" s="118">
        <f>0.0526*BL245*Observaciones!$F244^1.218</f>
        <v>0</v>
      </c>
      <c r="BR245" s="118">
        <f>BQ245*Constantes!$F$40</f>
        <v>0</v>
      </c>
      <c r="BS245" s="118">
        <f t="shared" si="27"/>
        <v>0</v>
      </c>
      <c r="BT245" s="15"/>
      <c r="BU245" s="72">
        <v>239</v>
      </c>
      <c r="BV245" s="73">
        <f>0.0526*Observaciones!$F244^2.218</f>
        <v>0</v>
      </c>
      <c r="BW245" s="73">
        <f>IF(Observaciones!$F244&gt;0.05*$CA$7,((Observaciones!$F244-0.05*$CA$7)^2)/(Observaciones!$F244+0.95*$CA$7),0)</f>
        <v>0</v>
      </c>
      <c r="BX245" s="73">
        <f>0.0526*BW245*Observaciones!$F244^1.218</f>
        <v>0</v>
      </c>
      <c r="BY245" s="27"/>
      <c r="BZ245" s="27"/>
      <c r="CA245" s="101"/>
      <c r="CB245" s="36"/>
    </row>
    <row r="246" spans="2:80" s="2" customFormat="1" ht="14.5" x14ac:dyDescent="0.35">
      <c r="B246" s="35"/>
      <c r="C246" s="72">
        <v>240</v>
      </c>
      <c r="D246" s="145">
        <f>ETo!$I245*((1-Constantes!$D$19)*ETo!$K245+ETo!$L245)</f>
        <v>1.5338746284670588</v>
      </c>
      <c r="E246" s="73">
        <f>MIN(D246*Constantes!$D$17,0.8*(H245+Observaciones!$F245-F246-G246-Constantes!$D$14))</f>
        <v>3.5869874182026254E-9</v>
      </c>
      <c r="F246" s="73">
        <f>IF(Observaciones!$F245&gt;0.05*Constantes!$D$18,((Observaciones!$F245-0.05*Constantes!$D$18)^2)/(Observaciones!$F245+0.95*Constantes!$D$18),0)</f>
        <v>0</v>
      </c>
      <c r="G246" s="73">
        <f>MAX(0,H245+Observaciones!$F245-F246-Constantes!$D$13)</f>
        <v>0</v>
      </c>
      <c r="H246" s="73">
        <f>H245+Observaciones!$F245-F246-E246-G246-I245</f>
        <v>26.250000000835019</v>
      </c>
      <c r="I246" s="73">
        <f>MAX(0,(H246-Constantes!$D$14)*(1-EXP(-Constantes!$D$22)))</f>
        <v>1.1495955597220349E-11</v>
      </c>
      <c r="J246" s="73">
        <f t="shared" si="21"/>
        <v>110.72908103019246</v>
      </c>
      <c r="K246" s="73">
        <f>MAX(0,(J246-Constantes!$D$13)*(1-EXP(-Constantes!$D$23)))</f>
        <v>0.42812078502437445</v>
      </c>
      <c r="L246" s="73">
        <f t="shared" si="22"/>
        <v>0.42812078503587042</v>
      </c>
      <c r="M246" s="73">
        <f>0.0526*F246*Observaciones!$F245^1.218</f>
        <v>0</v>
      </c>
      <c r="N246" s="73">
        <f>M246*Constantes!$D$40</f>
        <v>0</v>
      </c>
      <c r="O246" s="73">
        <f t="shared" si="23"/>
        <v>0</v>
      </c>
      <c r="P246" s="15"/>
      <c r="Q246" s="117">
        <v>240</v>
      </c>
      <c r="R246" s="145">
        <f>ETo!$I245*((1-Constantes!$E$19)*ETo!$K245+ETo!$L245)</f>
        <v>1.5356965319592661</v>
      </c>
      <c r="S246" s="118">
        <f>MIN(R246*Constantes!$E$17,0.8*(V245+Observaciones!$F245-T246-U246-Constantes!$D$14))</f>
        <v>3.1348349693871572E-9</v>
      </c>
      <c r="T246" s="118">
        <f>IF(Observaciones!$F245&gt;0.05*Constantes!$E$18,((Observaciones!$F245-0.05*Constantes!$E$18)^2)/(Observaciones!$F245+0.95*Constantes!$E$18),0)</f>
        <v>0</v>
      </c>
      <c r="U246" s="118">
        <f>MAX(0,V245+Observaciones!$F245-T246-Constantes!$D$13)</f>
        <v>0</v>
      </c>
      <c r="V246" s="118">
        <f>V245+Observaciones!$F245-T246-S246-U246-W245</f>
        <v>26.250000000729759</v>
      </c>
      <c r="W246" s="118">
        <f>MAX(0,(V246-Constantes!$D$14)*(1-EXP(-Constantes!$D$22)))</f>
        <v>1.0046812813597155E-11</v>
      </c>
      <c r="X246" s="116">
        <f>X245+(Entradas!$E$23*U246-Y245)/(800*Entradas!$D$46)</f>
        <v>0</v>
      </c>
      <c r="Y246" s="116">
        <f>8000*Entradas!$D$47*X246/Constantes!$E$34</f>
        <v>0</v>
      </c>
      <c r="Z246" s="116">
        <f>T246*Escenarios!$E$10/Escenarios!$E$9</f>
        <v>0</v>
      </c>
      <c r="AA246" s="116">
        <f>Y246*Escenarios!$E$10/Escenarios!$E$9</f>
        <v>0</v>
      </c>
      <c r="AB246" s="116">
        <f>Observaciones!$I245</f>
        <v>0</v>
      </c>
      <c r="AC246" s="116">
        <f>MAX(0,Constantes!$E$29/((AH245+Z246+AA246+AB246+Observaciones!$F245)^2)+Entradas!$E$17)</f>
        <v>0</v>
      </c>
      <c r="AD246" s="145">
        <f>IF(ETo!$D245&gt;0,ETo!$I245*((1-Entradas!$E$21)*ETo!$K245+ETo!$L245),0)</f>
        <v>1.4628203922709611</v>
      </c>
      <c r="AE246" s="116">
        <f>MIN(AD246*1,0.8*(AH245+Z246+AA246+AB246+Observaciones!$F245-AC246-Constantes!$E$28))</f>
        <v>4.0693691971682714E-9</v>
      </c>
      <c r="AF246" s="116">
        <f>Observaciones!$J245</f>
        <v>0</v>
      </c>
      <c r="AG246" s="116">
        <f>MAX(0,AH245+Z246+AA246+AB246+Observaciones!$F245-AC246-AE246-AF246-Constantes!$E$26)</f>
        <v>0</v>
      </c>
      <c r="AH246" s="116">
        <f>AH245+Z246+AA246+AB246+Observaciones!$F245-AC246-AE246-AF246-AG246</f>
        <v>41.250000001017341</v>
      </c>
      <c r="AI246" s="116">
        <f>(Escenarios!$E$10*S246+Escenarios!$E$9*AE246)/(Escenarios!$E$11)</f>
        <v>3.2282883921652688E-9</v>
      </c>
      <c r="AJ246" s="116">
        <f>(Escenarios!$E$9*AG246)/(Escenarios!$E$11)</f>
        <v>0</v>
      </c>
      <c r="AK246" s="116">
        <f>(Escenarios!$E$10*U246+Escenarios!$E$9*AC246)/(Escenarios!$E$11)</f>
        <v>0</v>
      </c>
      <c r="AL246" s="118">
        <f t="shared" si="24"/>
        <v>119.73558596023926</v>
      </c>
      <c r="AM246" s="118">
        <f>MAX(0,(AL246-Constantes!$D$13)*(1-EXP(-Constantes!$D$23)))</f>
        <v>0.49033325892503116</v>
      </c>
      <c r="AN246" s="118">
        <f>AJ246+W246*Escenarios!$E$10/Escenarios!$E$11+AM246</f>
        <v>0.49033325893407331</v>
      </c>
      <c r="AO246" s="118">
        <f>0.0526*AJ246*Observaciones!$F245^1.218</f>
        <v>0</v>
      </c>
      <c r="AP246" s="118">
        <f>AO246*Constantes!$E$40</f>
        <v>0</v>
      </c>
      <c r="AQ246" s="118">
        <f t="shared" si="25"/>
        <v>0</v>
      </c>
      <c r="AR246" s="15"/>
      <c r="AS246" s="72">
        <v>240</v>
      </c>
      <c r="AT246" s="145">
        <f>ETo!$I245*((1-Constantes!$F$19)*ETo!$K245+ETo!$L245)</f>
        <v>1.5311417732287473</v>
      </c>
      <c r="AU246" s="118">
        <f>MIN(AT246*Constantes!$F$17,0.8*(AX245+Observaciones!$F245-AV246-AW246-Constantes!$D$14))</f>
        <v>4.5176022922532866E-9</v>
      </c>
      <c r="AV246" s="118">
        <f>IF(Observaciones!$F245&gt;0.05*Constantes!$F$18,((Observaciones!$F245-0.05*Constantes!$F$18)^2)/(Observaciones!$F245+0.95*Constantes!$F$18),0)</f>
        <v>0</v>
      </c>
      <c r="AW246" s="118">
        <f>MAX(0,AX245+Observaciones!$F245-AV246-Constantes!$D$13)</f>
        <v>0</v>
      </c>
      <c r="AX246" s="118">
        <f>AX245+Observaciones!$F245-AV246-AU246-AW246-AY245</f>
        <v>26.250000001051657</v>
      </c>
      <c r="AY246" s="118">
        <f>MAX(0,(AX246-Constantes!$D$14)*(1-EXP(-Constantes!$D$22)))</f>
        <v>1.4478466352579302E-11</v>
      </c>
      <c r="AZ246" s="116">
        <f>AZ245+(Entradas!$F$23*AW246-BA245)/(800*Entradas!$D$46)</f>
        <v>0</v>
      </c>
      <c r="BA246" s="116">
        <f>8000*Entradas!$D$47*AZ246/Constantes!$F$34</f>
        <v>0</v>
      </c>
      <c r="BB246" s="116">
        <f>AV246*Escenarios!$F$10/Escenarios!$F$9</f>
        <v>0</v>
      </c>
      <c r="BC246" s="116">
        <f>BA246*Escenarios!$F$10/Escenarios!$F$9</f>
        <v>0</v>
      </c>
      <c r="BD246" s="116">
        <f>Observaciones!$I245</f>
        <v>0</v>
      </c>
      <c r="BE246" s="116">
        <f>MAX(0,Constantes!$F$29/((BJ245+BB246+BC246+BD246+Observaciones!$F245)^2)+Entradas!$F$17)</f>
        <v>0</v>
      </c>
      <c r="BF246" s="145">
        <f>IF(ETo!$D245&gt;0,ETo!$I245*((1-Entradas!$F$21)*ETo!$K245+ETo!$L245),0)</f>
        <v>1.4628203922709611</v>
      </c>
      <c r="BG246" s="116">
        <f>MIN(BF246*1,0.8*(BJ245+BB246+BC246+BD246+Observaciones!$F245-BE246-Constantes!$F$28))</f>
        <v>3.7989593693055217E-10</v>
      </c>
      <c r="BH246" s="116">
        <f>Observaciones!$J245</f>
        <v>0</v>
      </c>
      <c r="BI246" s="116">
        <f>MAX(0,BJ245+BB246+BC246+BD246+Observaciones!$F245-BE246-BG246-BH246-Constantes!$F$26)</f>
        <v>0</v>
      </c>
      <c r="BJ246" s="116">
        <f>BJ245+BB246+BC246+BD246+Observaciones!$F245-BE246-BG246-BH246-BI246</f>
        <v>41.250000000094971</v>
      </c>
      <c r="BK246" s="116">
        <f>(Escenarios!$F$10*AU246+Escenarios!$F$9*BG246)/(Escenarios!$F$11)</f>
        <v>3.6900610211887396E-9</v>
      </c>
      <c r="BL246" s="116">
        <f>(Escenarios!$F$9*BI246)/(Escenarios!$F$11)</f>
        <v>0</v>
      </c>
      <c r="BM246" s="116">
        <f>(Escenarios!$F$10*AW246+Escenarios!$F$9*BE246)/(Escenarios!$F$11)</f>
        <v>0</v>
      </c>
      <c r="BN246" s="118">
        <f t="shared" si="26"/>
        <v>117.31964384948645</v>
      </c>
      <c r="BO246" s="118">
        <f>MAX(0,(BN246-Constantes!$D$13)*(1-EXP(-Constantes!$D$23)))</f>
        <v>0.47364512777114909</v>
      </c>
      <c r="BP246" s="118">
        <f>BL246+AY246*Escenarios!$F$10/Escenarios!$F$11+BO246</f>
        <v>0.47364512778273188</v>
      </c>
      <c r="BQ246" s="118">
        <f>0.0526*BL246*Observaciones!$F245^1.218</f>
        <v>0</v>
      </c>
      <c r="BR246" s="118">
        <f>BQ246*Constantes!$F$40</f>
        <v>0</v>
      </c>
      <c r="BS246" s="118">
        <f t="shared" si="27"/>
        <v>0</v>
      </c>
      <c r="BT246" s="15"/>
      <c r="BU246" s="72">
        <v>240</v>
      </c>
      <c r="BV246" s="73">
        <f>0.0526*Observaciones!$F245^2.218</f>
        <v>0</v>
      </c>
      <c r="BW246" s="73">
        <f>IF(Observaciones!$F245&gt;0.05*$CA$7,((Observaciones!$F245-0.05*$CA$7)^2)/(Observaciones!$F245+0.95*$CA$7),0)</f>
        <v>0</v>
      </c>
      <c r="BX246" s="73">
        <f>0.0526*BW246*Observaciones!$F245^1.218</f>
        <v>0</v>
      </c>
      <c r="BY246" s="27"/>
      <c r="BZ246" s="27"/>
      <c r="CA246" s="101"/>
      <c r="CB246" s="36"/>
    </row>
    <row r="247" spans="2:80" s="2" customFormat="1" ht="14.5" x14ac:dyDescent="0.35">
      <c r="B247" s="35"/>
      <c r="C247" s="72">
        <v>241</v>
      </c>
      <c r="D247" s="145">
        <f>ETo!$I246*((1-Constantes!$D$19)*ETo!$K246+ETo!$L246)</f>
        <v>1.5337537992266621</v>
      </c>
      <c r="E247" s="73">
        <f>MIN(D247*Constantes!$D$17,0.8*(H246+Observaciones!$F246-F247-G247-Constantes!$D$14))</f>
        <v>6.6801533193938669E-10</v>
      </c>
      <c r="F247" s="73">
        <f>IF(Observaciones!$F246&gt;0.05*Constantes!$D$18,((Observaciones!$F246-0.05*Constantes!$D$18)^2)/(Observaciones!$F246+0.95*Constantes!$D$18),0)</f>
        <v>0</v>
      </c>
      <c r="G247" s="73">
        <f>MAX(0,H246+Observaciones!$F246-F247-Constantes!$D$13)</f>
        <v>0</v>
      </c>
      <c r="H247" s="73">
        <f>H246+Observaciones!$F246-F247-E247-G247-I246</f>
        <v>26.250000000155506</v>
      </c>
      <c r="I247" s="73">
        <f>MAX(0,(H247-Constantes!$D$14)*(1-EXP(-Constantes!$D$22)))</f>
        <v>2.1408947206011473E-12</v>
      </c>
      <c r="J247" s="73">
        <f t="shared" si="21"/>
        <v>110.30096024516808</v>
      </c>
      <c r="K247" s="73">
        <f>MAX(0,(J247-Constantes!$D$13)*(1-EXP(-Constantes!$D$23)))</f>
        <v>0.4251635387483188</v>
      </c>
      <c r="L247" s="73">
        <f t="shared" si="22"/>
        <v>0.4251635387504597</v>
      </c>
      <c r="M247" s="73">
        <f>0.0526*F247*Observaciones!$F246^1.218</f>
        <v>0</v>
      </c>
      <c r="N247" s="73">
        <f>M247*Constantes!$D$40</f>
        <v>0</v>
      </c>
      <c r="O247" s="73">
        <f t="shared" si="23"/>
        <v>0</v>
      </c>
      <c r="P247" s="15"/>
      <c r="Q247" s="117">
        <v>241</v>
      </c>
      <c r="R247" s="145">
        <f>ETo!$I246*((1-Constantes!$E$19)*ETo!$K246+ETo!$L246)</f>
        <v>1.5355717740986068</v>
      </c>
      <c r="S247" s="118">
        <f>MIN(R247*Constantes!$E$17,0.8*(V246+Observaciones!$F246-T247-U247-Constantes!$D$14))</f>
        <v>5.8380749123898572E-10</v>
      </c>
      <c r="T247" s="118">
        <f>IF(Observaciones!$F246&gt;0.05*Constantes!$E$18,((Observaciones!$F246-0.05*Constantes!$E$18)^2)/(Observaciones!$F246+0.95*Constantes!$E$18),0)</f>
        <v>0</v>
      </c>
      <c r="U247" s="118">
        <f>MAX(0,V246+Observaciones!$F246-T247-Constantes!$D$13)</f>
        <v>0</v>
      </c>
      <c r="V247" s="118">
        <f>V246+Observaciones!$F246-T247-S247-U247-W246</f>
        <v>26.250000000135906</v>
      </c>
      <c r="W247" s="118">
        <f>MAX(0,(V247-Constantes!$D$14)*(1-EXP(-Constantes!$D$22)))</f>
        <v>1.8710513043310936E-12</v>
      </c>
      <c r="X247" s="116">
        <f>X246+(Entradas!$E$23*U247-Y246)/(800*Entradas!$D$46)</f>
        <v>0</v>
      </c>
      <c r="Y247" s="116">
        <f>8000*Entradas!$D$47*X247/Constantes!$E$34</f>
        <v>0</v>
      </c>
      <c r="Z247" s="116">
        <f>T247*Escenarios!$E$10/Escenarios!$E$9</f>
        <v>0</v>
      </c>
      <c r="AA247" s="116">
        <f>Y247*Escenarios!$E$10/Escenarios!$E$9</f>
        <v>0</v>
      </c>
      <c r="AB247" s="116">
        <f>Observaciones!$I246</f>
        <v>0</v>
      </c>
      <c r="AC247" s="116">
        <f>MAX(0,Constantes!$E$29/((AH246+Z247+AA247+AB247+Observaciones!$F246)^2)+Entradas!$E$17)</f>
        <v>0</v>
      </c>
      <c r="AD247" s="145">
        <f>IF(ETo!$D246&gt;0,ETo!$I246*((1-Entradas!$E$21)*ETo!$K246+ETo!$L246),0)</f>
        <v>1.462852779220825</v>
      </c>
      <c r="AE247" s="116">
        <f>MIN(AD247*1,0.8*(AH246+Z247+AA247+AB247+Observaciones!$F246-AC247-Constantes!$E$28))</f>
        <v>8.1387270256527706E-10</v>
      </c>
      <c r="AF247" s="116">
        <f>Observaciones!$J246</f>
        <v>0</v>
      </c>
      <c r="AG247" s="116">
        <f>MAX(0,AH246+Z247+AA247+AB247+Observaciones!$F246-AC247-AE247-AF247-Constantes!$E$26)</f>
        <v>0</v>
      </c>
      <c r="AH247" s="116">
        <f>AH246+Z247+AA247+AB247+Observaciones!$F246-AC247-AE247-AF247-AG247</f>
        <v>41.250000000203471</v>
      </c>
      <c r="AI247" s="116">
        <f>(Escenarios!$E$10*S247+Escenarios!$E$9*AE247)/(Escenarios!$E$11)</f>
        <v>6.0681401237161478E-10</v>
      </c>
      <c r="AJ247" s="116">
        <f>(Escenarios!$E$9*AG247)/(Escenarios!$E$11)</f>
        <v>0</v>
      </c>
      <c r="AK247" s="116">
        <f>(Escenarios!$E$10*U247+Escenarios!$E$9*AC247)/(Escenarios!$E$11)</f>
        <v>0</v>
      </c>
      <c r="AL247" s="118">
        <f t="shared" si="24"/>
        <v>119.24525270131423</v>
      </c>
      <c r="AM247" s="118">
        <f>MAX(0,(AL247-Constantes!$D$13)*(1-EXP(-Constantes!$D$23)))</f>
        <v>0.48694627970163346</v>
      </c>
      <c r="AN247" s="118">
        <f>AJ247+W247*Escenarios!$E$10/Escenarios!$E$11+AM247</f>
        <v>0.48694627970331739</v>
      </c>
      <c r="AO247" s="118">
        <f>0.0526*AJ247*Observaciones!$F246^1.218</f>
        <v>0</v>
      </c>
      <c r="AP247" s="118">
        <f>AO247*Constantes!$E$40</f>
        <v>0</v>
      </c>
      <c r="AQ247" s="118">
        <f t="shared" si="25"/>
        <v>0</v>
      </c>
      <c r="AR247" s="15"/>
      <c r="AS247" s="72">
        <v>241</v>
      </c>
      <c r="AT247" s="145">
        <f>ETo!$I246*((1-Constantes!$F$19)*ETo!$K246+ETo!$L246)</f>
        <v>1.5310268369187452</v>
      </c>
      <c r="AU247" s="118">
        <f>MIN(AT247*Constantes!$F$17,0.8*(AX246+Observaciones!$F246-AV247-AW247-Constantes!$D$14))</f>
        <v>8.4132523170410423E-10</v>
      </c>
      <c r="AV247" s="118">
        <f>IF(Observaciones!$F246&gt;0.05*Constantes!$F$18,((Observaciones!$F246-0.05*Constantes!$F$18)^2)/(Observaciones!$F246+0.95*Constantes!$F$18),0)</f>
        <v>0</v>
      </c>
      <c r="AW247" s="118">
        <f>MAX(0,AX246+Observaciones!$F246-AV247-Constantes!$D$13)</f>
        <v>0</v>
      </c>
      <c r="AX247" s="118">
        <f>AX246+Observaciones!$F246-AV247-AU247-AW247-AY246</f>
        <v>26.250000000195854</v>
      </c>
      <c r="AY247" s="118">
        <f>MAX(0,(AX247-Constantes!$D$14)*(1-EXP(-Constantes!$D$22)))</f>
        <v>2.696379889819745E-12</v>
      </c>
      <c r="AZ247" s="116">
        <f>AZ246+(Entradas!$F$23*AW247-BA246)/(800*Entradas!$D$46)</f>
        <v>0</v>
      </c>
      <c r="BA247" s="116">
        <f>8000*Entradas!$D$47*AZ247/Constantes!$F$34</f>
        <v>0</v>
      </c>
      <c r="BB247" s="116">
        <f>AV247*Escenarios!$F$10/Escenarios!$F$9</f>
        <v>0</v>
      </c>
      <c r="BC247" s="116">
        <f>BA247*Escenarios!$F$10/Escenarios!$F$9</f>
        <v>0</v>
      </c>
      <c r="BD247" s="116">
        <f>Observaciones!$I246</f>
        <v>0</v>
      </c>
      <c r="BE247" s="116">
        <f>MAX(0,Constantes!$F$29/((BJ246+BB247+BC247+BD247+Observaciones!$F246)^2)+Entradas!$F$17)</f>
        <v>0</v>
      </c>
      <c r="BF247" s="145">
        <f>IF(ETo!$D246&gt;0,ETo!$I246*((1-Entradas!$F$21)*ETo!$K246+ETo!$L246),0)</f>
        <v>1.462852779220825</v>
      </c>
      <c r="BG247" s="116">
        <f>MIN(BF247*1,0.8*(BJ246+BB247+BC247+BD247+Observaciones!$F246-BE247-Constantes!$F$28))</f>
        <v>7.5976913649356E-11</v>
      </c>
      <c r="BH247" s="116">
        <f>Observaciones!$J246</f>
        <v>0</v>
      </c>
      <c r="BI247" s="116">
        <f>MAX(0,BJ246+BB247+BC247+BD247+Observaciones!$F246-BE247-BG247-BH247-Constantes!$F$26)</f>
        <v>0</v>
      </c>
      <c r="BJ247" s="116">
        <f>BJ246+BB247+BC247+BD247+Observaciones!$F246-BE247-BG247-BH247-BI247</f>
        <v>41.250000000018993</v>
      </c>
      <c r="BK247" s="116">
        <f>(Escenarios!$F$10*AU247+Escenarios!$F$9*BG247)/(Escenarios!$F$11)</f>
        <v>6.8825556809315458E-10</v>
      </c>
      <c r="BL247" s="116">
        <f>(Escenarios!$F$9*BI247)/(Escenarios!$F$11)</f>
        <v>0</v>
      </c>
      <c r="BM247" s="116">
        <f>(Escenarios!$F$10*AW247+Escenarios!$F$9*BE247)/(Escenarios!$F$11)</f>
        <v>0</v>
      </c>
      <c r="BN247" s="118">
        <f t="shared" si="26"/>
        <v>116.8459987217153</v>
      </c>
      <c r="BO247" s="118">
        <f>MAX(0,(BN247-Constantes!$D$13)*(1-EXP(-Constantes!$D$23)))</f>
        <v>0.47037342188984416</v>
      </c>
      <c r="BP247" s="118">
        <f>BL247+AY247*Escenarios!$F$10/Escenarios!$F$11+BO247</f>
        <v>0.47037342189200126</v>
      </c>
      <c r="BQ247" s="118">
        <f>0.0526*BL247*Observaciones!$F246^1.218</f>
        <v>0</v>
      </c>
      <c r="BR247" s="118">
        <f>BQ247*Constantes!$F$40</f>
        <v>0</v>
      </c>
      <c r="BS247" s="118">
        <f t="shared" si="27"/>
        <v>0</v>
      </c>
      <c r="BT247" s="15"/>
      <c r="BU247" s="72">
        <v>241</v>
      </c>
      <c r="BV247" s="73">
        <f>0.0526*Observaciones!$F246^2.218</f>
        <v>0</v>
      </c>
      <c r="BW247" s="73">
        <f>IF(Observaciones!$F246&gt;0.05*$CA$7,((Observaciones!$F246-0.05*$CA$7)^2)/(Observaciones!$F246+0.95*$CA$7),0)</f>
        <v>0</v>
      </c>
      <c r="BX247" s="73">
        <f>0.0526*BW247*Observaciones!$F246^1.218</f>
        <v>0</v>
      </c>
      <c r="BY247" s="27"/>
      <c r="BZ247" s="27"/>
      <c r="CA247" s="101"/>
      <c r="CB247" s="36"/>
    </row>
    <row r="248" spans="2:80" s="2" customFormat="1" ht="14.5" x14ac:dyDescent="0.35">
      <c r="B248" s="35"/>
      <c r="C248" s="72">
        <v>242</v>
      </c>
      <c r="D248" s="145">
        <f>ETo!$I247*((1-Constantes!$D$19)*ETo!$K247+ETo!$L247)</f>
        <v>1.5206009925086217</v>
      </c>
      <c r="E248" s="73">
        <f>MIN(D248*Constantes!$D$17,0.8*(H247+Observaciones!$F247-F248-G248-Constantes!$D$14))</f>
        <v>1.2440466434782139E-10</v>
      </c>
      <c r="F248" s="73">
        <f>IF(Observaciones!$F247&gt;0.05*Constantes!$D$18,((Observaciones!$F247-0.05*Constantes!$D$18)^2)/(Observaciones!$F247+0.95*Constantes!$D$18),0)</f>
        <v>0</v>
      </c>
      <c r="G248" s="73">
        <f>MAX(0,H247+Observaciones!$F247-F248-Constantes!$D$13)</f>
        <v>0</v>
      </c>
      <c r="H248" s="73">
        <f>H247+Observaciones!$F247-F248-E248-G248-I247</f>
        <v>26.250000000028958</v>
      </c>
      <c r="I248" s="73">
        <f>MAX(0,(H248-Constantes!$D$14)*(1-EXP(-Constantes!$D$22)))</f>
        <v>3.9867567265129775E-13</v>
      </c>
      <c r="J248" s="73">
        <f t="shared" si="21"/>
        <v>109.87579670641976</v>
      </c>
      <c r="K248" s="73">
        <f>MAX(0,(J248-Constantes!$D$13)*(1-EXP(-Constantes!$D$23)))</f>
        <v>0.42222671966440883</v>
      </c>
      <c r="L248" s="73">
        <f t="shared" si="22"/>
        <v>0.42222671966480751</v>
      </c>
      <c r="M248" s="73">
        <f>0.0526*F248*Observaciones!$F247^1.218</f>
        <v>0</v>
      </c>
      <c r="N248" s="73">
        <f>M248*Constantes!$D$40</f>
        <v>0</v>
      </c>
      <c r="O248" s="73">
        <f t="shared" si="23"/>
        <v>0</v>
      </c>
      <c r="P248" s="15"/>
      <c r="Q248" s="117">
        <v>242</v>
      </c>
      <c r="R248" s="145">
        <f>ETo!$I247*((1-Constantes!$E$19)*ETo!$K247+ETo!$L247)</f>
        <v>1.5223986567186818</v>
      </c>
      <c r="S248" s="118">
        <f>MIN(R248*Constantes!$E$17,0.8*(V247+Observaciones!$F247-T248-U248-Constantes!$D$14))</f>
        <v>1.0872440725506749E-10</v>
      </c>
      <c r="T248" s="118">
        <f>IF(Observaciones!$F247&gt;0.05*Constantes!$E$18,((Observaciones!$F247-0.05*Constantes!$E$18)^2)/(Observaciones!$F247+0.95*Constantes!$E$18),0)</f>
        <v>0</v>
      </c>
      <c r="U248" s="118">
        <f>MAX(0,V247+Observaciones!$F247-T248-Constantes!$D$13)</f>
        <v>0</v>
      </c>
      <c r="V248" s="118">
        <f>V247+Observaciones!$F247-T248-S248-U248-W247</f>
        <v>26.25000000002531</v>
      </c>
      <c r="W248" s="118">
        <f>MAX(0,(V248-Constantes!$D$14)*(1-EXP(-Constantes!$D$22)))</f>
        <v>3.4844380958996993E-13</v>
      </c>
      <c r="X248" s="116">
        <f>X247+(Entradas!$E$23*U248-Y247)/(800*Entradas!$D$46)</f>
        <v>0</v>
      </c>
      <c r="Y248" s="116">
        <f>8000*Entradas!$D$47*X248/Constantes!$E$34</f>
        <v>0</v>
      </c>
      <c r="Z248" s="116">
        <f>T248*Escenarios!$E$10/Escenarios!$E$9</f>
        <v>0</v>
      </c>
      <c r="AA248" s="116">
        <f>Y248*Escenarios!$E$10/Escenarios!$E$9</f>
        <v>0</v>
      </c>
      <c r="AB248" s="116">
        <f>Observaciones!$I247</f>
        <v>0</v>
      </c>
      <c r="AC248" s="116">
        <f>MAX(0,Constantes!$E$29/((AH247+Z248+AA248+AB248+Observaciones!$F247)^2)+Entradas!$E$17)</f>
        <v>0</v>
      </c>
      <c r="AD248" s="145">
        <f>IF(ETo!$D247&gt;0,ETo!$I247*((1-Entradas!$E$21)*ETo!$K247+ETo!$L247),0)</f>
        <v>1.4504920883162833</v>
      </c>
      <c r="AE248" s="116">
        <f>MIN(AD248*1,0.8*(AH247+Z248+AA248+AB248+Observaciones!$F247-AC248-Constantes!$E$28))</f>
        <v>1.6277681424980985E-10</v>
      </c>
      <c r="AF248" s="116">
        <f>Observaciones!$J247</f>
        <v>0</v>
      </c>
      <c r="AG248" s="116">
        <f>MAX(0,AH247+Z248+AA248+AB248+Observaciones!$F247-AC248-AE248-AF248-Constantes!$E$26)</f>
        <v>0</v>
      </c>
      <c r="AH248" s="116">
        <f>AH247+Z248+AA248+AB248+Observaciones!$F247-AC248-AE248-AF248-AG248</f>
        <v>41.250000000040693</v>
      </c>
      <c r="AI248" s="116">
        <f>(Escenarios!$E$10*S248+Escenarios!$E$9*AE248)/(Escenarios!$E$11)</f>
        <v>1.1412964795454172E-10</v>
      </c>
      <c r="AJ248" s="116">
        <f>(Escenarios!$E$9*AG248)/(Escenarios!$E$11)</f>
        <v>0</v>
      </c>
      <c r="AK248" s="116">
        <f>(Escenarios!$E$10*U248+Escenarios!$E$9*AC248)/(Escenarios!$E$11)</f>
        <v>0</v>
      </c>
      <c r="AL248" s="118">
        <f t="shared" si="24"/>
        <v>118.7583064216126</v>
      </c>
      <c r="AM248" s="118">
        <f>MAX(0,(AL248-Constantes!$D$13)*(1-EXP(-Constantes!$D$23)))</f>
        <v>0.48358269605267606</v>
      </c>
      <c r="AN248" s="118">
        <f>AJ248+W248*Escenarios!$E$10/Escenarios!$E$11+AM248</f>
        <v>0.48358269605298965</v>
      </c>
      <c r="AO248" s="118">
        <f>0.0526*AJ248*Observaciones!$F247^1.218</f>
        <v>0</v>
      </c>
      <c r="AP248" s="118">
        <f>AO248*Constantes!$E$40</f>
        <v>0</v>
      </c>
      <c r="AQ248" s="118">
        <f t="shared" si="25"/>
        <v>0</v>
      </c>
      <c r="AR248" s="15"/>
      <c r="AS248" s="72">
        <v>242</v>
      </c>
      <c r="AT248" s="145">
        <f>ETo!$I247*((1-Constantes!$F$19)*ETo!$K247+ETo!$L247)</f>
        <v>1.5179044961935317</v>
      </c>
      <c r="AU248" s="118">
        <f>MIN(AT248*Constantes!$F$17,0.8*(AX247+Observaciones!$F247-AV248-AW248-Constantes!$D$14))</f>
        <v>1.5668319974793122E-10</v>
      </c>
      <c r="AV248" s="118">
        <f>IF(Observaciones!$F247&gt;0.05*Constantes!$F$18,((Observaciones!$F247-0.05*Constantes!$F$18)^2)/(Observaciones!$F247+0.95*Constantes!$F$18),0)</f>
        <v>0</v>
      </c>
      <c r="AW248" s="118">
        <f>MAX(0,AX247+Observaciones!$F247-AV248-Constantes!$D$13)</f>
        <v>0</v>
      </c>
      <c r="AX248" s="118">
        <f>AX247+Observaciones!$F247-AV248-AU248-AW248-AY247</f>
        <v>26.250000000036476</v>
      </c>
      <c r="AY248" s="118">
        <f>MAX(0,(AX248-Constantes!$D$14)*(1-EXP(-Constantes!$D$22)))</f>
        <v>5.0217189683607824E-13</v>
      </c>
      <c r="AZ248" s="116">
        <f>AZ247+(Entradas!$F$23*AW248-BA247)/(800*Entradas!$D$46)</f>
        <v>0</v>
      </c>
      <c r="BA248" s="116">
        <f>8000*Entradas!$D$47*AZ248/Constantes!$F$34</f>
        <v>0</v>
      </c>
      <c r="BB248" s="116">
        <f>AV248*Escenarios!$F$10/Escenarios!$F$9</f>
        <v>0</v>
      </c>
      <c r="BC248" s="116">
        <f>BA248*Escenarios!$F$10/Escenarios!$F$9</f>
        <v>0</v>
      </c>
      <c r="BD248" s="116">
        <f>Observaciones!$I247</f>
        <v>0</v>
      </c>
      <c r="BE248" s="116">
        <f>MAX(0,Constantes!$F$29/((BJ247+BB248+BC248+BD248+Observaciones!$F247)^2)+Entradas!$F$17)</f>
        <v>0</v>
      </c>
      <c r="BF248" s="145">
        <f>IF(ETo!$D247&gt;0,ETo!$I247*((1-Entradas!$F$21)*ETo!$K247+ETo!$L247),0)</f>
        <v>1.4504920883162833</v>
      </c>
      <c r="BG248" s="116">
        <f>MIN(BF248*1,0.8*(BJ247+BB248+BC248+BD248+Observaciones!$F247-BE248-Constantes!$F$28))</f>
        <v>1.5194245861493983E-11</v>
      </c>
      <c r="BH248" s="116">
        <f>Observaciones!$J247</f>
        <v>0</v>
      </c>
      <c r="BI248" s="116">
        <f>MAX(0,BJ247+BB248+BC248+BD248+Observaciones!$F247-BE248-BG248-BH248-Constantes!$F$26)</f>
        <v>0</v>
      </c>
      <c r="BJ248" s="116">
        <f>BJ247+BB248+BC248+BD248+Observaciones!$F247-BE248-BG248-BH248-BI248</f>
        <v>41.250000000003801</v>
      </c>
      <c r="BK248" s="116">
        <f>(Escenarios!$F$10*AU248+Escenarios!$F$9*BG248)/(Escenarios!$F$11)</f>
        <v>1.2838540897064376E-10</v>
      </c>
      <c r="BL248" s="116">
        <f>(Escenarios!$F$9*BI248)/(Escenarios!$F$11)</f>
        <v>0</v>
      </c>
      <c r="BM248" s="116">
        <f>(Escenarios!$F$10*AW248+Escenarios!$F$9*BE248)/(Escenarios!$F$11)</f>
        <v>0</v>
      </c>
      <c r="BN248" s="118">
        <f t="shared" si="26"/>
        <v>116.37562529982546</v>
      </c>
      <c r="BO248" s="118">
        <f>MAX(0,(BN248-Constantes!$D$13)*(1-EXP(-Constantes!$D$23)))</f>
        <v>0.46712431533184301</v>
      </c>
      <c r="BP248" s="118">
        <f>BL248+AY248*Escenarios!$F$10/Escenarios!$F$11+BO248</f>
        <v>0.46712431533224474</v>
      </c>
      <c r="BQ248" s="118">
        <f>0.0526*BL248*Observaciones!$F247^1.218</f>
        <v>0</v>
      </c>
      <c r="BR248" s="118">
        <f>BQ248*Constantes!$F$40</f>
        <v>0</v>
      </c>
      <c r="BS248" s="118">
        <f t="shared" si="27"/>
        <v>0</v>
      </c>
      <c r="BT248" s="15"/>
      <c r="BU248" s="72">
        <v>242</v>
      </c>
      <c r="BV248" s="73">
        <f>0.0526*Observaciones!$F247^2.218</f>
        <v>0</v>
      </c>
      <c r="BW248" s="73">
        <f>IF(Observaciones!$F247&gt;0.05*$CA$7,((Observaciones!$F247-0.05*$CA$7)^2)/(Observaciones!$F247+0.95*$CA$7),0)</f>
        <v>0</v>
      </c>
      <c r="BX248" s="73">
        <f>0.0526*BW248*Observaciones!$F247^1.218</f>
        <v>0</v>
      </c>
      <c r="BY248" s="27"/>
      <c r="BZ248" s="27"/>
      <c r="CA248" s="101"/>
      <c r="CB248" s="36"/>
    </row>
    <row r="249" spans="2:80" s="2" customFormat="1" ht="14.5" x14ac:dyDescent="0.35">
      <c r="B249" s="35"/>
      <c r="C249" s="72">
        <v>243</v>
      </c>
      <c r="D249" s="145">
        <f>ETo!$I248*((1-Constantes!$D$19)*ETo!$K248+ETo!$L248)</f>
        <v>1.4856130203737912</v>
      </c>
      <c r="E249" s="73">
        <f>MIN(D249*Constantes!$D$17,0.8*(H248+Observaciones!$F248-F249-G249-Constantes!$D$14))</f>
        <v>2.3166535356722307E-11</v>
      </c>
      <c r="F249" s="73">
        <f>IF(Observaciones!$F248&gt;0.05*Constantes!$D$18,((Observaciones!$F248-0.05*Constantes!$D$18)^2)/(Observaciones!$F248+0.95*Constantes!$D$18),0)</f>
        <v>0</v>
      </c>
      <c r="G249" s="73">
        <f>MAX(0,H248+Observaciones!$F248-F249-Constantes!$D$13)</f>
        <v>0</v>
      </c>
      <c r="H249" s="73">
        <f>H248+Observaciones!$F248-F249-E249-G249-I248</f>
        <v>26.250000000005393</v>
      </c>
      <c r="I249" s="73">
        <f>MAX(0,(H249-Constantes!$D$14)*(1-EXP(-Constantes!$D$22)))</f>
        <v>7.4247291262994716E-14</v>
      </c>
      <c r="J249" s="73">
        <f t="shared" si="21"/>
        <v>109.45356998675535</v>
      </c>
      <c r="K249" s="73">
        <f>MAX(0,(J249-Constantes!$D$13)*(1-EXP(-Constantes!$D$23)))</f>
        <v>0.41931018667172154</v>
      </c>
      <c r="L249" s="73">
        <f t="shared" si="22"/>
        <v>0.41931018667179581</v>
      </c>
      <c r="M249" s="73">
        <f>0.0526*F249*Observaciones!$F248^1.218</f>
        <v>0</v>
      </c>
      <c r="N249" s="73">
        <f>M249*Constantes!$D$40</f>
        <v>0</v>
      </c>
      <c r="O249" s="73">
        <f t="shared" si="23"/>
        <v>0</v>
      </c>
      <c r="P249" s="15"/>
      <c r="Q249" s="117">
        <v>243</v>
      </c>
      <c r="R249" s="145">
        <f>ETo!$I248*((1-Constantes!$E$19)*ETo!$K248+ETo!$L248)</f>
        <v>1.4873625894766045</v>
      </c>
      <c r="S249" s="118">
        <f>MIN(R249*Constantes!$E$17,0.8*(V248+Observaciones!$F248-T249-U249-Constantes!$D$14))</f>
        <v>2.0247625798219817E-11</v>
      </c>
      <c r="T249" s="118">
        <f>IF(Observaciones!$F248&gt;0.05*Constantes!$E$18,((Observaciones!$F248-0.05*Constantes!$E$18)^2)/(Observaciones!$F248+0.95*Constantes!$E$18),0)</f>
        <v>0</v>
      </c>
      <c r="U249" s="118">
        <f>MAX(0,V248+Observaciones!$F248-T249-Constantes!$D$13)</f>
        <v>0</v>
      </c>
      <c r="V249" s="118">
        <f>V248+Observaciones!$F248-T249-S249-U249-W248</f>
        <v>26.250000000004714</v>
      </c>
      <c r="W249" s="118">
        <f>MAX(0,(V249-Constantes!$D$14)*(1-EXP(-Constantes!$D$22)))</f>
        <v>6.4905240781287219E-14</v>
      </c>
      <c r="X249" s="116">
        <f>X248+(Entradas!$E$23*U249-Y248)/(800*Entradas!$D$46)</f>
        <v>0</v>
      </c>
      <c r="Y249" s="116">
        <f>8000*Entradas!$D$47*X249/Constantes!$E$34</f>
        <v>0</v>
      </c>
      <c r="Z249" s="116">
        <f>T249*Escenarios!$E$10/Escenarios!$E$9</f>
        <v>0</v>
      </c>
      <c r="AA249" s="116">
        <f>Y249*Escenarios!$E$10/Escenarios!$E$9</f>
        <v>0</v>
      </c>
      <c r="AB249" s="116">
        <f>Observaciones!$I248</f>
        <v>0</v>
      </c>
      <c r="AC249" s="116">
        <f>MAX(0,Constantes!$E$29/((AH248+Z249+AA249+AB249+Observaciones!$F248)^2)+Entradas!$E$17)</f>
        <v>0</v>
      </c>
      <c r="AD249" s="145">
        <f>IF(ETo!$D248&gt;0,ETo!$I248*((1-Entradas!$E$21)*ETo!$K248+ETo!$L248),0)</f>
        <v>1.4173798253640666</v>
      </c>
      <c r="AE249" s="116">
        <f>MIN(AD249*1,0.8*(AH248+Z249+AA249+AB249+Observaciones!$F248-AC249-Constantes!$E$28))</f>
        <v>3.2554225981584753E-11</v>
      </c>
      <c r="AF249" s="116">
        <f>Observaciones!$J248</f>
        <v>0</v>
      </c>
      <c r="AG249" s="116">
        <f>MAX(0,AH248+Z249+AA249+AB249+Observaciones!$F248-AC249-AE249-AF249-Constantes!$E$26)</f>
        <v>0</v>
      </c>
      <c r="AH249" s="116">
        <f>AH248+Z249+AA249+AB249+Observaciones!$F248-AC249-AE249-AF249-AG249</f>
        <v>41.250000000008136</v>
      </c>
      <c r="AI249" s="116">
        <f>(Escenarios!$E$10*S249+Escenarios!$E$9*AE249)/(Escenarios!$E$11)</f>
        <v>2.147828581655631E-11</v>
      </c>
      <c r="AJ249" s="116">
        <f>(Escenarios!$E$9*AG249)/(Escenarios!$E$11)</f>
        <v>0</v>
      </c>
      <c r="AK249" s="116">
        <f>(Escenarios!$E$10*U249+Escenarios!$E$9*AC249)/(Escenarios!$E$11)</f>
        <v>0</v>
      </c>
      <c r="AL249" s="118">
        <f t="shared" si="24"/>
        <v>118.27472372555992</v>
      </c>
      <c r="AM249" s="118">
        <f>MAX(0,(AL249-Constantes!$D$13)*(1-EXP(-Constantes!$D$23)))</f>
        <v>0.48024234637312169</v>
      </c>
      <c r="AN249" s="118">
        <f>AJ249+W249*Escenarios!$E$10/Escenarios!$E$11+AM249</f>
        <v>0.48024234637318008</v>
      </c>
      <c r="AO249" s="118">
        <f>0.0526*AJ249*Observaciones!$F248^1.218</f>
        <v>0</v>
      </c>
      <c r="AP249" s="118">
        <f>AO249*Constantes!$E$40</f>
        <v>0</v>
      </c>
      <c r="AQ249" s="118">
        <f t="shared" si="25"/>
        <v>0</v>
      </c>
      <c r="AR249" s="15"/>
      <c r="AS249" s="72">
        <v>243</v>
      </c>
      <c r="AT249" s="145">
        <f>ETo!$I248*((1-Constantes!$F$19)*ETo!$K248+ETo!$L248)</f>
        <v>1.4829886667195706</v>
      </c>
      <c r="AU249" s="118">
        <f>MIN(AT249*Constantes!$F$17,0.8*(AX248+Observaciones!$F248-AV249-AW249-Constantes!$D$14))</f>
        <v>2.9180569072195796E-11</v>
      </c>
      <c r="AV249" s="118">
        <f>IF(Observaciones!$F248&gt;0.05*Constantes!$F$18,((Observaciones!$F248-0.05*Constantes!$F$18)^2)/(Observaciones!$F248+0.95*Constantes!$F$18),0)</f>
        <v>0</v>
      </c>
      <c r="AW249" s="118">
        <f>MAX(0,AX248+Observaciones!$F248-AV249-Constantes!$D$13)</f>
        <v>0</v>
      </c>
      <c r="AX249" s="118">
        <f>AX248+Observaciones!$F248-AV249-AU249-AW249-AY248</f>
        <v>26.250000000006793</v>
      </c>
      <c r="AY249" s="118">
        <f>MAX(0,(AX249-Constantes!$D$14)*(1-EXP(-Constantes!$D$22)))</f>
        <v>9.3518327335208096E-14</v>
      </c>
      <c r="AZ249" s="116">
        <f>AZ248+(Entradas!$F$23*AW249-BA248)/(800*Entradas!$D$46)</f>
        <v>0</v>
      </c>
      <c r="BA249" s="116">
        <f>8000*Entradas!$D$47*AZ249/Constantes!$F$34</f>
        <v>0</v>
      </c>
      <c r="BB249" s="116">
        <f>AV249*Escenarios!$F$10/Escenarios!$F$9</f>
        <v>0</v>
      </c>
      <c r="BC249" s="116">
        <f>BA249*Escenarios!$F$10/Escenarios!$F$9</f>
        <v>0</v>
      </c>
      <c r="BD249" s="116">
        <f>Observaciones!$I248</f>
        <v>0</v>
      </c>
      <c r="BE249" s="116">
        <f>MAX(0,Constantes!$F$29/((BJ248+BB249+BC249+BD249+Observaciones!$F248)^2)+Entradas!$F$17)</f>
        <v>0</v>
      </c>
      <c r="BF249" s="145">
        <f>IF(ETo!$D248&gt;0,ETo!$I248*((1-Entradas!$F$21)*ETo!$K248+ETo!$L248),0)</f>
        <v>1.4173798253640666</v>
      </c>
      <c r="BG249" s="116">
        <f>MIN(BF249*1,0.8*(BJ248+BB249+BC249+BD249+Observaciones!$F248-BE249-Constantes!$F$28))</f>
        <v>3.0411229090532288E-12</v>
      </c>
      <c r="BH249" s="116">
        <f>Observaciones!$J248</f>
        <v>0</v>
      </c>
      <c r="BI249" s="116">
        <f>MAX(0,BJ248+BB249+BC249+BD249+Observaciones!$F248-BE249-BG249-BH249-Constantes!$F$26)</f>
        <v>0</v>
      </c>
      <c r="BJ249" s="116">
        <f>BJ248+BB249+BC249+BD249+Observaciones!$F248-BE249-BG249-BH249-BI249</f>
        <v>41.25000000000076</v>
      </c>
      <c r="BK249" s="116">
        <f>(Escenarios!$F$10*AU249+Escenarios!$F$9*BG249)/(Escenarios!$F$11)</f>
        <v>2.3952679839567281E-11</v>
      </c>
      <c r="BL249" s="116">
        <f>(Escenarios!$F$9*BI249)/(Escenarios!$F$11)</f>
        <v>0</v>
      </c>
      <c r="BM249" s="116">
        <f>(Escenarios!$F$10*AW249+Escenarios!$F$9*BE249)/(Escenarios!$F$11)</f>
        <v>0</v>
      </c>
      <c r="BN249" s="118">
        <f t="shared" si="26"/>
        <v>115.90850098449361</v>
      </c>
      <c r="BO249" s="118">
        <f>MAX(0,(BN249-Constantes!$D$13)*(1-EXP(-Constantes!$D$23)))</f>
        <v>0.46389765199221683</v>
      </c>
      <c r="BP249" s="118">
        <f>BL249+AY249*Escenarios!$F$10/Escenarios!$F$11+BO249</f>
        <v>0.46389765199229166</v>
      </c>
      <c r="BQ249" s="118">
        <f>0.0526*BL249*Observaciones!$F248^1.218</f>
        <v>0</v>
      </c>
      <c r="BR249" s="118">
        <f>BQ249*Constantes!$F$40</f>
        <v>0</v>
      </c>
      <c r="BS249" s="118">
        <f t="shared" si="27"/>
        <v>0</v>
      </c>
      <c r="BT249" s="15"/>
      <c r="BU249" s="72">
        <v>243</v>
      </c>
      <c r="BV249" s="73">
        <f>0.0526*Observaciones!$F248^2.218</f>
        <v>0</v>
      </c>
      <c r="BW249" s="73">
        <f>IF(Observaciones!$F248&gt;0.05*$CA$7,((Observaciones!$F248-0.05*$CA$7)^2)/(Observaciones!$F248+0.95*$CA$7),0)</f>
        <v>0</v>
      </c>
      <c r="BX249" s="73">
        <f>0.0526*BW249*Observaciones!$F248^1.218</f>
        <v>0</v>
      </c>
      <c r="BY249" s="27"/>
      <c r="BZ249" s="27"/>
      <c r="CA249" s="101"/>
      <c r="CB249" s="36"/>
    </row>
    <row r="250" spans="2:80" s="2" customFormat="1" ht="14.5" x14ac:dyDescent="0.35">
      <c r="B250" s="35"/>
      <c r="C250" s="72">
        <v>244</v>
      </c>
      <c r="D250" s="145">
        <f>ETo!$I249*((1-Constantes!$D$19)*ETo!$K249+ETo!$L249)</f>
        <v>1.4848532541136197</v>
      </c>
      <c r="E250" s="73">
        <f>MIN(D250*Constantes!$D$17,0.8*(H249+Observaciones!$F249-F250-G250-Constantes!$D$14))</f>
        <v>4.3144154915353287E-12</v>
      </c>
      <c r="F250" s="73">
        <f>IF(Observaciones!$F249&gt;0.05*Constantes!$D$18,((Observaciones!$F249-0.05*Constantes!$D$18)^2)/(Observaciones!$F249+0.95*Constantes!$D$18),0)</f>
        <v>0</v>
      </c>
      <c r="G250" s="73">
        <f>MAX(0,H249+Observaciones!$F249-F250-Constantes!$D$13)</f>
        <v>0</v>
      </c>
      <c r="H250" s="73">
        <f>H249+Observaciones!$F249-F250-E250-G250-I249</f>
        <v>26.250000000001005</v>
      </c>
      <c r="I250" s="73">
        <f>MAX(0,(H250-Constantes!$D$14)*(1-EXP(-Constantes!$D$22)))</f>
        <v>1.3841886315828395E-14</v>
      </c>
      <c r="J250" s="73">
        <f t="shared" si="21"/>
        <v>109.03425980008363</v>
      </c>
      <c r="K250" s="73">
        <f>MAX(0,(J250-Constantes!$D$13)*(1-EXP(-Constantes!$D$23)))</f>
        <v>0.41641379964398934</v>
      </c>
      <c r="L250" s="73">
        <f t="shared" si="22"/>
        <v>0.41641379964400316</v>
      </c>
      <c r="M250" s="73">
        <f>0.0526*F250*Observaciones!$F249^1.218</f>
        <v>0</v>
      </c>
      <c r="N250" s="73">
        <f>M250*Constantes!$D$40</f>
        <v>0</v>
      </c>
      <c r="O250" s="73">
        <f t="shared" si="23"/>
        <v>0</v>
      </c>
      <c r="P250" s="15"/>
      <c r="Q250" s="117">
        <v>244</v>
      </c>
      <c r="R250" s="145">
        <f>ETo!$I249*((1-Constantes!$E$19)*ETo!$K249+ETo!$L249)</f>
        <v>1.4865981700489914</v>
      </c>
      <c r="S250" s="118">
        <f>MIN(R250*Constantes!$E$17,0.8*(V249+Observaciones!$F249-T250-U250-Constantes!$D$14))</f>
        <v>3.7715608414146123E-12</v>
      </c>
      <c r="T250" s="118">
        <f>IF(Observaciones!$F249&gt;0.05*Constantes!$E$18,((Observaciones!$F249-0.05*Constantes!$E$18)^2)/(Observaciones!$F249+0.95*Constantes!$E$18),0)</f>
        <v>0</v>
      </c>
      <c r="U250" s="118">
        <f>MAX(0,V249+Observaciones!$F249-T250-Constantes!$D$13)</f>
        <v>0</v>
      </c>
      <c r="V250" s="118">
        <f>V249+Observaciones!$F249-T250-S250-U250-W249</f>
        <v>26.250000000000878</v>
      </c>
      <c r="W250" s="118">
        <f>MAX(0,(V250-Constantes!$D$14)*(1-EXP(-Constantes!$D$22)))</f>
        <v>1.2081080989433263E-14</v>
      </c>
      <c r="X250" s="116">
        <f>X249+(Entradas!$E$23*U250-Y249)/(800*Entradas!$D$46)</f>
        <v>0</v>
      </c>
      <c r="Y250" s="116">
        <f>8000*Entradas!$D$47*X250/Constantes!$E$34</f>
        <v>0</v>
      </c>
      <c r="Z250" s="116">
        <f>T250*Escenarios!$E$10/Escenarios!$E$9</f>
        <v>0</v>
      </c>
      <c r="AA250" s="116">
        <f>Y250*Escenarios!$E$10/Escenarios!$E$9</f>
        <v>0</v>
      </c>
      <c r="AB250" s="116">
        <f>Observaciones!$I249</f>
        <v>0</v>
      </c>
      <c r="AC250" s="116">
        <f>MAX(0,Constantes!$E$29/((AH249+Z250+AA250+AB250+Observaciones!$F249)^2)+Entradas!$E$17)</f>
        <v>0</v>
      </c>
      <c r="AD250" s="145">
        <f>IF(ETo!$D249&gt;0,ETo!$I249*((1-Entradas!$E$21)*ETo!$K249+ETo!$L249),0)</f>
        <v>1.4168015326341228</v>
      </c>
      <c r="AE250" s="116">
        <f>MIN(AD250*1,0.8*(AH249+Z250+AA250+AB250+Observaciones!$F249-AC250-Constantes!$E$28))</f>
        <v>6.5085714595625177E-12</v>
      </c>
      <c r="AF250" s="116">
        <f>Observaciones!$J249</f>
        <v>0</v>
      </c>
      <c r="AG250" s="116">
        <f>MAX(0,AH249+Z250+AA250+AB250+Observaciones!$F249-AC250-AE250-AF250-Constantes!$E$26)</f>
        <v>0</v>
      </c>
      <c r="AH250" s="116">
        <f>AH249+Z250+AA250+AB250+Observaciones!$F249-AC250-AE250-AF250-AG250</f>
        <v>41.250000000001627</v>
      </c>
      <c r="AI250" s="116">
        <f>(Escenarios!$E$10*S250+Escenarios!$E$9*AE250)/(Escenarios!$E$11)</f>
        <v>4.0452619032294027E-12</v>
      </c>
      <c r="AJ250" s="116">
        <f>(Escenarios!$E$9*AG250)/(Escenarios!$E$11)</f>
        <v>0</v>
      </c>
      <c r="AK250" s="116">
        <f>(Escenarios!$E$10*U250+Escenarios!$E$9*AC250)/(Escenarios!$E$11)</f>
        <v>0</v>
      </c>
      <c r="AL250" s="118">
        <f t="shared" si="24"/>
        <v>117.79448137918681</v>
      </c>
      <c r="AM250" s="118">
        <f>MAX(0,(AL250-Constantes!$D$13)*(1-EXP(-Constantes!$D$23)))</f>
        <v>0.47692507017422081</v>
      </c>
      <c r="AN250" s="118">
        <f>AJ250+W250*Escenarios!$E$10/Escenarios!$E$11+AM250</f>
        <v>0.47692507017423169</v>
      </c>
      <c r="AO250" s="118">
        <f>0.0526*AJ250*Observaciones!$F249^1.218</f>
        <v>0</v>
      </c>
      <c r="AP250" s="118">
        <f>AO250*Constantes!$E$40</f>
        <v>0</v>
      </c>
      <c r="AQ250" s="118">
        <f t="shared" si="25"/>
        <v>0</v>
      </c>
      <c r="AR250" s="15"/>
      <c r="AS250" s="72">
        <v>244</v>
      </c>
      <c r="AT250" s="145">
        <f>ETo!$I249*((1-Constantes!$F$19)*ETo!$K249+ETo!$L249)</f>
        <v>1.4822358802105622</v>
      </c>
      <c r="AU250" s="118">
        <f>MIN(AT250*Constantes!$F$17,0.8*(AX249+Observaciones!$F249-AV250-AW250-Constantes!$D$14))</f>
        <v>5.4342308430932467E-12</v>
      </c>
      <c r="AV250" s="118">
        <f>IF(Observaciones!$F249&gt;0.05*Constantes!$F$18,((Observaciones!$F249-0.05*Constantes!$F$18)^2)/(Observaciones!$F249+0.95*Constantes!$F$18),0)</f>
        <v>0</v>
      </c>
      <c r="AW250" s="118">
        <f>MAX(0,AX249+Observaciones!$F249-AV250-Constantes!$D$13)</f>
        <v>0</v>
      </c>
      <c r="AX250" s="118">
        <f>AX249+Observaciones!$F249-AV250-AU250-AW250-AY249</f>
        <v>26.250000000001265</v>
      </c>
      <c r="AY250" s="118">
        <f>MAX(0,(AX250-Constantes!$D$14)*(1-EXP(-Constantes!$D$22)))</f>
        <v>1.7412408227685191E-14</v>
      </c>
      <c r="AZ250" s="116">
        <f>AZ249+(Entradas!$F$23*AW250-BA249)/(800*Entradas!$D$46)</f>
        <v>0</v>
      </c>
      <c r="BA250" s="116">
        <f>8000*Entradas!$D$47*AZ250/Constantes!$F$34</f>
        <v>0</v>
      </c>
      <c r="BB250" s="116">
        <f>AV250*Escenarios!$F$10/Escenarios!$F$9</f>
        <v>0</v>
      </c>
      <c r="BC250" s="116">
        <f>BA250*Escenarios!$F$10/Escenarios!$F$9</f>
        <v>0</v>
      </c>
      <c r="BD250" s="116">
        <f>Observaciones!$I249</f>
        <v>0</v>
      </c>
      <c r="BE250" s="116">
        <f>MAX(0,Constantes!$F$29/((BJ249+BB250+BC250+BD250+Observaciones!$F249)^2)+Entradas!$F$17)</f>
        <v>0</v>
      </c>
      <c r="BF250" s="145">
        <f>IF(ETo!$D249&gt;0,ETo!$I249*((1-Entradas!$F$21)*ETo!$K249+ETo!$L249),0)</f>
        <v>1.4168015326341228</v>
      </c>
      <c r="BG250" s="116">
        <f>MIN(BF250*1,0.8*(BJ249+BB250+BC250+BD250+Observaciones!$F249-BE250-Constantes!$F$28))</f>
        <v>6.0822458181064582E-13</v>
      </c>
      <c r="BH250" s="116">
        <f>Observaciones!$J249</f>
        <v>0</v>
      </c>
      <c r="BI250" s="116">
        <f>MAX(0,BJ249+BB250+BC250+BD250+Observaciones!$F249-BE250-BG250-BH250-Constantes!$F$26)</f>
        <v>0</v>
      </c>
      <c r="BJ250" s="116">
        <f>BJ249+BB250+BC250+BD250+Observaciones!$F249-BE250-BG250-BH250-BI250</f>
        <v>41.250000000000149</v>
      </c>
      <c r="BK250" s="116">
        <f>(Escenarios!$F$10*AU250+Escenarios!$F$9*BG250)/(Escenarios!$F$11)</f>
        <v>4.4690295908367264E-12</v>
      </c>
      <c r="BL250" s="116">
        <f>(Escenarios!$F$9*BI250)/(Escenarios!$F$11)</f>
        <v>0</v>
      </c>
      <c r="BM250" s="116">
        <f>(Escenarios!$F$10*AW250+Escenarios!$F$9*BE250)/(Escenarios!$F$11)</f>
        <v>0</v>
      </c>
      <c r="BN250" s="118">
        <f t="shared" si="26"/>
        <v>115.4446033325014</v>
      </c>
      <c r="BO250" s="118">
        <f>MAX(0,(BN250-Constantes!$D$13)*(1-EXP(-Constantes!$D$23)))</f>
        <v>0.46069327684433231</v>
      </c>
      <c r="BP250" s="118">
        <f>BL250+AY250*Escenarios!$F$10/Escenarios!$F$11+BO250</f>
        <v>0.46069327684434624</v>
      </c>
      <c r="BQ250" s="118">
        <f>0.0526*BL250*Observaciones!$F249^1.218</f>
        <v>0</v>
      </c>
      <c r="BR250" s="118">
        <f>BQ250*Constantes!$F$40</f>
        <v>0</v>
      </c>
      <c r="BS250" s="118">
        <f t="shared" si="27"/>
        <v>0</v>
      </c>
      <c r="BT250" s="15"/>
      <c r="BU250" s="72">
        <v>244</v>
      </c>
      <c r="BV250" s="73">
        <f>0.0526*Observaciones!$F249^2.218</f>
        <v>0</v>
      </c>
      <c r="BW250" s="73">
        <f>IF(Observaciones!$F249&gt;0.05*$CA$7,((Observaciones!$F249-0.05*$CA$7)^2)/(Observaciones!$F249+0.95*$CA$7),0)</f>
        <v>0</v>
      </c>
      <c r="BX250" s="73">
        <f>0.0526*BW250*Observaciones!$F249^1.218</f>
        <v>0</v>
      </c>
      <c r="BY250" s="27"/>
      <c r="BZ250" s="27"/>
      <c r="CA250" s="101"/>
      <c r="CB250" s="36"/>
    </row>
    <row r="251" spans="2:80" s="2" customFormat="1" ht="14.5" x14ac:dyDescent="0.35">
      <c r="B251" s="35"/>
      <c r="C251" s="72">
        <v>245</v>
      </c>
      <c r="D251" s="145">
        <f>ETo!$I250*((1-Constantes!$D$19)*ETo!$K250+ETo!$L250)</f>
        <v>0</v>
      </c>
      <c r="E251" s="73">
        <f>MIN(D251*Constantes!$D$17,0.8*(H250+Observaciones!$F250-F251-G251-Constantes!$D$14))</f>
        <v>0</v>
      </c>
      <c r="F251" s="73">
        <f>IF(Observaciones!$F250&gt;0.05*Constantes!$D$18,((Observaciones!$F250-0.05*Constantes!$D$18)^2)/(Observaciones!$F250+0.95*Constantes!$D$18),0)</f>
        <v>0</v>
      </c>
      <c r="G251" s="73">
        <f>MAX(0,H250+Observaciones!$F250-F251-Constantes!$D$13)</f>
        <v>0</v>
      </c>
      <c r="H251" s="73">
        <f>H250+Observaciones!$F250-F251-E251-G251-I250</f>
        <v>26.250000000000991</v>
      </c>
      <c r="I251" s="73">
        <f>MAX(0,(H251-Constantes!$D$14)*(1-EXP(-Constantes!$D$22)))</f>
        <v>1.3646241279562269E-14</v>
      </c>
      <c r="J251" s="73">
        <f t="shared" si="21"/>
        <v>108.61784600043964</v>
      </c>
      <c r="K251" s="73">
        <f>MAX(0,(J251-Constantes!$D$13)*(1-EXP(-Constantes!$D$23)))</f>
        <v>0.41353741942286726</v>
      </c>
      <c r="L251" s="73">
        <f t="shared" si="22"/>
        <v>0.41353741942288091</v>
      </c>
      <c r="M251" s="73">
        <f>0.0526*F251*Observaciones!$F250^1.218</f>
        <v>0</v>
      </c>
      <c r="N251" s="73">
        <f>M251*Constantes!$D$40</f>
        <v>0</v>
      </c>
      <c r="O251" s="73">
        <f t="shared" si="23"/>
        <v>0</v>
      </c>
      <c r="P251" s="15"/>
      <c r="Q251" s="117">
        <v>245</v>
      </c>
      <c r="R251" s="145">
        <f>ETo!$I250*((1-Constantes!$E$19)*ETo!$K250+ETo!$L250)</f>
        <v>0</v>
      </c>
      <c r="S251" s="118">
        <f>MIN(R251*Constantes!$E$17,0.8*(V250+Observaciones!$F250-T251-U251-Constantes!$D$14))</f>
        <v>0</v>
      </c>
      <c r="T251" s="118">
        <f>IF(Observaciones!$F250&gt;0.05*Constantes!$E$18,((Observaciones!$F250-0.05*Constantes!$E$18)^2)/(Observaciones!$F250+0.95*Constantes!$E$18),0)</f>
        <v>0</v>
      </c>
      <c r="U251" s="118">
        <f>MAX(0,V250+Observaciones!$F250-T251-Constantes!$D$13)</f>
        <v>0</v>
      </c>
      <c r="V251" s="118">
        <f>V250+Observaciones!$F250-T251-S251-U251-W250</f>
        <v>26.250000000000867</v>
      </c>
      <c r="W251" s="118">
        <f>MAX(0,(V251-Constantes!$D$14)*(1-EXP(-Constantes!$D$22)))</f>
        <v>1.193434721223367E-14</v>
      </c>
      <c r="X251" s="116">
        <f>X250+(Entradas!$E$23*U251-Y250)/(800*Entradas!$D$46)</f>
        <v>0</v>
      </c>
      <c r="Y251" s="116">
        <f>8000*Entradas!$D$47*X251/Constantes!$E$34</f>
        <v>0</v>
      </c>
      <c r="Z251" s="116">
        <f>T251*Escenarios!$E$10/Escenarios!$E$9</f>
        <v>0</v>
      </c>
      <c r="AA251" s="116">
        <f>Y251*Escenarios!$E$10/Escenarios!$E$9</f>
        <v>0</v>
      </c>
      <c r="AB251" s="116">
        <f>Observaciones!$I250</f>
        <v>0</v>
      </c>
      <c r="AC251" s="116">
        <f>MAX(0,Constantes!$E$29/((AH250+Z251+AA251+AB251+Observaciones!$F250)^2)+Entradas!$E$17)</f>
        <v>0</v>
      </c>
      <c r="AD251" s="145">
        <f>IF(ETo!$D250&gt;0,ETo!$I250*((1-Entradas!$E$21)*ETo!$K250+ETo!$L250),0)</f>
        <v>0</v>
      </c>
      <c r="AE251" s="116">
        <f>MIN(AD251*1,0.8*(AH250+Z251+AA251+AB251+Observaciones!$F250-AC251-Constantes!$E$28))</f>
        <v>0</v>
      </c>
      <c r="AF251" s="116">
        <f>Observaciones!$J250</f>
        <v>0</v>
      </c>
      <c r="AG251" s="116">
        <f>MAX(0,AH250+Z251+AA251+AB251+Observaciones!$F250-AC251-AE251-AF251-Constantes!$E$26)</f>
        <v>0</v>
      </c>
      <c r="AH251" s="116">
        <f>AH250+Z251+AA251+AB251+Observaciones!$F250-AC251-AE251-AF251-AG251</f>
        <v>41.250000000001627</v>
      </c>
      <c r="AI251" s="116">
        <f>(Escenarios!$E$10*S251+Escenarios!$E$9*AE251)/(Escenarios!$E$11)</f>
        <v>0</v>
      </c>
      <c r="AJ251" s="116">
        <f>(Escenarios!$E$9*AG251)/(Escenarios!$E$11)</f>
        <v>0</v>
      </c>
      <c r="AK251" s="116">
        <f>(Escenarios!$E$10*U251+Escenarios!$E$9*AC251)/(Escenarios!$E$11)</f>
        <v>0</v>
      </c>
      <c r="AL251" s="118">
        <f t="shared" si="24"/>
        <v>117.31755630901259</v>
      </c>
      <c r="AM251" s="118">
        <f>MAX(0,(AL251-Constantes!$D$13)*(1-EXP(-Constantes!$D$23)))</f>
        <v>0.47363070807580049</v>
      </c>
      <c r="AN251" s="118">
        <f>AJ251+W251*Escenarios!$E$10/Escenarios!$E$11+AM251</f>
        <v>0.4736307080758112</v>
      </c>
      <c r="AO251" s="118">
        <f>0.0526*AJ251*Observaciones!$F250^1.218</f>
        <v>0</v>
      </c>
      <c r="AP251" s="118">
        <f>AO251*Constantes!$E$40</f>
        <v>0</v>
      </c>
      <c r="AQ251" s="118">
        <f t="shared" si="25"/>
        <v>0</v>
      </c>
      <c r="AR251" s="15"/>
      <c r="AS251" s="72">
        <v>245</v>
      </c>
      <c r="AT251" s="145">
        <f>ETo!$I250*((1-Constantes!$F$19)*ETo!$K250+ETo!$L250)</f>
        <v>0</v>
      </c>
      <c r="AU251" s="118">
        <f>MIN(AT251*Constantes!$F$17,0.8*(AX250+Observaciones!$F250-AV251-AW251-Constantes!$D$14))</f>
        <v>0</v>
      </c>
      <c r="AV251" s="118">
        <f>IF(Observaciones!$F250&gt;0.05*Constantes!$F$18,((Observaciones!$F250-0.05*Constantes!$F$18)^2)/(Observaciones!$F250+0.95*Constantes!$F$18),0)</f>
        <v>0</v>
      </c>
      <c r="AW251" s="118">
        <f>MAX(0,AX250+Observaciones!$F250-AV251-Constantes!$D$13)</f>
        <v>0</v>
      </c>
      <c r="AX251" s="118">
        <f>AX250+Observaciones!$F250-AV251-AU251-AW251-AY250</f>
        <v>26.250000000001247</v>
      </c>
      <c r="AY251" s="118">
        <f>MAX(0,(AX251-Constantes!$D$14)*(1-EXP(-Constantes!$D$22)))</f>
        <v>1.7167851932352533E-14</v>
      </c>
      <c r="AZ251" s="116">
        <f>AZ250+(Entradas!$F$23*AW251-BA250)/(800*Entradas!$D$46)</f>
        <v>0</v>
      </c>
      <c r="BA251" s="116">
        <f>8000*Entradas!$D$47*AZ251/Constantes!$F$34</f>
        <v>0</v>
      </c>
      <c r="BB251" s="116">
        <f>AV251*Escenarios!$F$10/Escenarios!$F$9</f>
        <v>0</v>
      </c>
      <c r="BC251" s="116">
        <f>BA251*Escenarios!$F$10/Escenarios!$F$9</f>
        <v>0</v>
      </c>
      <c r="BD251" s="116">
        <f>Observaciones!$I250</f>
        <v>0</v>
      </c>
      <c r="BE251" s="116">
        <f>MAX(0,Constantes!$F$29/((BJ250+BB251+BC251+BD251+Observaciones!$F250)^2)+Entradas!$F$17)</f>
        <v>0</v>
      </c>
      <c r="BF251" s="145">
        <f>IF(ETo!$D250&gt;0,ETo!$I250*((1-Entradas!$F$21)*ETo!$K250+ETo!$L250),0)</f>
        <v>0</v>
      </c>
      <c r="BG251" s="116">
        <f>MIN(BF251*1,0.8*(BJ250+BB251+BC251+BD251+Observaciones!$F250-BE251-Constantes!$F$28))</f>
        <v>0</v>
      </c>
      <c r="BH251" s="116">
        <f>Observaciones!$J250</f>
        <v>0</v>
      </c>
      <c r="BI251" s="116">
        <f>MAX(0,BJ250+BB251+BC251+BD251+Observaciones!$F250-BE251-BG251-BH251-Constantes!$F$26)</f>
        <v>0</v>
      </c>
      <c r="BJ251" s="116">
        <f>BJ250+BB251+BC251+BD251+Observaciones!$F250-BE251-BG251-BH251-BI251</f>
        <v>41.250000000000149</v>
      </c>
      <c r="BK251" s="116">
        <f>(Escenarios!$F$10*AU251+Escenarios!$F$9*BG251)/(Escenarios!$F$11)</f>
        <v>0</v>
      </c>
      <c r="BL251" s="116">
        <f>(Escenarios!$F$9*BI251)/(Escenarios!$F$11)</f>
        <v>0</v>
      </c>
      <c r="BM251" s="116">
        <f>(Escenarios!$F$10*AW251+Escenarios!$F$9*BE251)/(Escenarios!$F$11)</f>
        <v>0</v>
      </c>
      <c r="BN251" s="118">
        <f t="shared" si="26"/>
        <v>114.98391005565706</v>
      </c>
      <c r="BO251" s="118">
        <f>MAX(0,(BN251-Constantes!$D$13)*(1-EXP(-Constantes!$D$23)))</f>
        <v>0.45751103593240317</v>
      </c>
      <c r="BP251" s="118">
        <f>BL251+AY251*Escenarios!$F$10/Escenarios!$F$11+BO251</f>
        <v>0.45751103593241688</v>
      </c>
      <c r="BQ251" s="118">
        <f>0.0526*BL251*Observaciones!$F250^1.218</f>
        <v>0</v>
      </c>
      <c r="BR251" s="118">
        <f>BQ251*Constantes!$F$40</f>
        <v>0</v>
      </c>
      <c r="BS251" s="118">
        <f t="shared" si="27"/>
        <v>0</v>
      </c>
      <c r="BT251" s="15"/>
      <c r="BU251" s="72">
        <v>245</v>
      </c>
      <c r="BV251" s="73">
        <f>0.0526*Observaciones!$F250^2.218</f>
        <v>0</v>
      </c>
      <c r="BW251" s="73">
        <f>IF(Observaciones!$F250&gt;0.05*$CA$7,((Observaciones!$F250-0.05*$CA$7)^2)/(Observaciones!$F250+0.95*$CA$7),0)</f>
        <v>0</v>
      </c>
      <c r="BX251" s="73">
        <f>0.0526*BW251*Observaciones!$F250^1.218</f>
        <v>0</v>
      </c>
      <c r="BY251" s="27"/>
      <c r="BZ251" s="27"/>
      <c r="CA251" s="101"/>
      <c r="CB251" s="36"/>
    </row>
    <row r="252" spans="2:80" s="2" customFormat="1" ht="14.5" x14ac:dyDescent="0.35">
      <c r="B252" s="35"/>
      <c r="C252" s="72">
        <v>246</v>
      </c>
      <c r="D252" s="145">
        <f>ETo!$I251*((1-Constantes!$D$19)*ETo!$K251+ETo!$L251)</f>
        <v>1.4435504061235223</v>
      </c>
      <c r="E252" s="73">
        <f>MIN(D252*Constantes!$D$17,0.8*(H251+Observaciones!$F251-F252-G252-Constantes!$D$14))</f>
        <v>7.9296569310827187E-13</v>
      </c>
      <c r="F252" s="73">
        <f>IF(Observaciones!$F251&gt;0.05*Constantes!$D$18,((Observaciones!$F251-0.05*Constantes!$D$18)^2)/(Observaciones!$F251+0.95*Constantes!$D$18),0)</f>
        <v>0</v>
      </c>
      <c r="G252" s="73">
        <f>MAX(0,H251+Observaciones!$F251-F252-Constantes!$D$13)</f>
        <v>0</v>
      </c>
      <c r="H252" s="73">
        <f>H251+Observaciones!$F251-F252-E252-G252-I251</f>
        <v>26.250000000000185</v>
      </c>
      <c r="I252" s="73">
        <f>MAX(0,(H252-Constantes!$D$14)*(1-EXP(-Constantes!$D$22)))</f>
        <v>2.5433854714596346E-15</v>
      </c>
      <c r="J252" s="73">
        <f t="shared" si="21"/>
        <v>108.20430858101678</v>
      </c>
      <c r="K252" s="73">
        <f>MAX(0,(J252-Constantes!$D$13)*(1-EXP(-Constantes!$D$23)))</f>
        <v>0.41068090781124744</v>
      </c>
      <c r="L252" s="73">
        <f t="shared" si="22"/>
        <v>0.41068090781125</v>
      </c>
      <c r="M252" s="73">
        <f>0.0526*F252*Observaciones!$F251^1.218</f>
        <v>0</v>
      </c>
      <c r="N252" s="73">
        <f>M252*Constantes!$D$40</f>
        <v>0</v>
      </c>
      <c r="O252" s="73">
        <f t="shared" si="23"/>
        <v>0</v>
      </c>
      <c r="P252" s="15"/>
      <c r="Q252" s="117">
        <v>246</v>
      </c>
      <c r="R252" s="145">
        <f>ETo!$I251*((1-Constantes!$E$19)*ETo!$K251+ETo!$L251)</f>
        <v>1.4452352400149244</v>
      </c>
      <c r="S252" s="118">
        <f>MIN(R252*Constantes!$E$17,0.8*(V251+Observaciones!$F251-T252-U252-Constantes!$D$14))</f>
        <v>6.9348971010185784E-13</v>
      </c>
      <c r="T252" s="118">
        <f>IF(Observaciones!$F251&gt;0.05*Constantes!$E$18,((Observaciones!$F251-0.05*Constantes!$E$18)^2)/(Observaciones!$F251+0.95*Constantes!$E$18),0)</f>
        <v>0</v>
      </c>
      <c r="U252" s="118">
        <f>MAX(0,V251+Observaciones!$F251-T252-Constantes!$D$13)</f>
        <v>0</v>
      </c>
      <c r="V252" s="118">
        <f>V251+Observaciones!$F251-T252-S252-U252-W251</f>
        <v>26.250000000000163</v>
      </c>
      <c r="W252" s="118">
        <f>MAX(0,(V252-Constantes!$D$14)*(1-EXP(-Constantes!$D$22)))</f>
        <v>2.249917917060446E-15</v>
      </c>
      <c r="X252" s="116">
        <f>X251+(Entradas!$E$23*U252-Y251)/(800*Entradas!$D$46)</f>
        <v>0</v>
      </c>
      <c r="Y252" s="116">
        <f>8000*Entradas!$D$47*X252/Constantes!$E$34</f>
        <v>0</v>
      </c>
      <c r="Z252" s="116">
        <f>T252*Escenarios!$E$10/Escenarios!$E$9</f>
        <v>0</v>
      </c>
      <c r="AA252" s="116">
        <f>Y252*Escenarios!$E$10/Escenarios!$E$9</f>
        <v>0</v>
      </c>
      <c r="AB252" s="116">
        <f>Observaciones!$I251</f>
        <v>0</v>
      </c>
      <c r="AC252" s="116">
        <f>MAX(0,Constantes!$E$29/((AH251+Z252+AA252+AB252+Observaciones!$F251)^2)+Entradas!$E$17)</f>
        <v>0</v>
      </c>
      <c r="AD252" s="145">
        <f>IF(ETo!$D251&gt;0,ETo!$I251*((1-Entradas!$E$21)*ETo!$K251+ETo!$L251),0)</f>
        <v>1.3778418843588296</v>
      </c>
      <c r="AE252" s="116">
        <f>MIN(AD252*1,0.8*(AH251+Z252+AA252+AB252+Observaciones!$F251-AC252-Constantes!$E$28))</f>
        <v>1.3017142919125037E-12</v>
      </c>
      <c r="AF252" s="116">
        <f>Observaciones!$J251</f>
        <v>0</v>
      </c>
      <c r="AG252" s="116">
        <f>MAX(0,AH251+Z252+AA252+AB252+Observaciones!$F251-AC252-AE252-AF252-Constantes!$E$26)</f>
        <v>0</v>
      </c>
      <c r="AH252" s="116">
        <f>AH251+Z252+AA252+AB252+Observaciones!$F251-AC252-AE252-AF252-AG252</f>
        <v>41.250000000000327</v>
      </c>
      <c r="AI252" s="116">
        <f>(Escenarios!$E$10*S252+Escenarios!$E$9*AE252)/(Escenarios!$E$11)</f>
        <v>7.5431216828292233E-13</v>
      </c>
      <c r="AJ252" s="116">
        <f>(Escenarios!$E$9*AG252)/(Escenarios!$E$11)</f>
        <v>0</v>
      </c>
      <c r="AK252" s="116">
        <f>(Escenarios!$E$10*U252+Escenarios!$E$9*AC252)/(Escenarios!$E$11)</f>
        <v>0</v>
      </c>
      <c r="AL252" s="118">
        <f t="shared" si="24"/>
        <v>116.84392560093679</v>
      </c>
      <c r="AM252" s="118">
        <f>MAX(0,(AL252-Constantes!$D$13)*(1-EXP(-Constantes!$D$23)))</f>
        <v>0.47035910179860696</v>
      </c>
      <c r="AN252" s="118">
        <f>AJ252+W252*Escenarios!$E$10/Escenarios!$E$11+AM252</f>
        <v>0.47035910179860896</v>
      </c>
      <c r="AO252" s="118">
        <f>0.0526*AJ252*Observaciones!$F251^1.218</f>
        <v>0</v>
      </c>
      <c r="AP252" s="118">
        <f>AO252*Constantes!$E$40</f>
        <v>0</v>
      </c>
      <c r="AQ252" s="118">
        <f t="shared" si="25"/>
        <v>0</v>
      </c>
      <c r="AR252" s="15"/>
      <c r="AS252" s="72">
        <v>246</v>
      </c>
      <c r="AT252" s="145">
        <f>ETo!$I251*((1-Constantes!$F$19)*ETo!$K251+ETo!$L251)</f>
        <v>1.4410231552864183</v>
      </c>
      <c r="AU252" s="118">
        <f>MIN(AT252*Constantes!$F$17,0.8*(AX251+Observaciones!$F251-AV252-AW252-Constantes!$D$14))</f>
        <v>9.976020010071807E-13</v>
      </c>
      <c r="AV252" s="118">
        <f>IF(Observaciones!$F251&gt;0.05*Constantes!$F$18,((Observaciones!$F251-0.05*Constantes!$F$18)^2)/(Observaciones!$F251+0.95*Constantes!$F$18),0)</f>
        <v>0</v>
      </c>
      <c r="AW252" s="118">
        <f>MAX(0,AX251+Observaciones!$F251-AV252-Constantes!$D$13)</f>
        <v>0</v>
      </c>
      <c r="AX252" s="118">
        <f>AX251+Observaciones!$F251-AV252-AU252-AW252-AY251</f>
        <v>26.250000000000231</v>
      </c>
      <c r="AY252" s="118">
        <f>MAX(0,(AX252-Constantes!$D$14)*(1-EXP(-Constantes!$D$22)))</f>
        <v>3.1792318393245432E-15</v>
      </c>
      <c r="AZ252" s="116">
        <f>AZ251+(Entradas!$F$23*AW252-BA251)/(800*Entradas!$D$46)</f>
        <v>0</v>
      </c>
      <c r="BA252" s="116">
        <f>8000*Entradas!$D$47*AZ252/Constantes!$F$34</f>
        <v>0</v>
      </c>
      <c r="BB252" s="116">
        <f>AV252*Escenarios!$F$10/Escenarios!$F$9</f>
        <v>0</v>
      </c>
      <c r="BC252" s="116">
        <f>BA252*Escenarios!$F$10/Escenarios!$F$9</f>
        <v>0</v>
      </c>
      <c r="BD252" s="116">
        <f>Observaciones!$I251</f>
        <v>0</v>
      </c>
      <c r="BE252" s="116">
        <f>MAX(0,Constantes!$F$29/((BJ251+BB252+BC252+BD252+Observaciones!$F251)^2)+Entradas!$F$17)</f>
        <v>0</v>
      </c>
      <c r="BF252" s="145">
        <f>IF(ETo!$D251&gt;0,ETo!$I251*((1-Entradas!$F$21)*ETo!$K251+ETo!$L251),0)</f>
        <v>1.3778418843588296</v>
      </c>
      <c r="BG252" s="116">
        <f>MIN(BF252*1,0.8*(BJ251+BB252+BC252+BD252+Observaciones!$F251-BE252-Constantes!$F$28))</f>
        <v>1.1937117960769684E-13</v>
      </c>
      <c r="BH252" s="116">
        <f>Observaciones!$J251</f>
        <v>0</v>
      </c>
      <c r="BI252" s="116">
        <f>MAX(0,BJ251+BB252+BC252+BD252+Observaciones!$F251-BE252-BG252-BH252-Constantes!$F$26)</f>
        <v>0</v>
      </c>
      <c r="BJ252" s="116">
        <f>BJ251+BB252+BC252+BD252+Observaciones!$F251-BE252-BG252-BH252-BI252</f>
        <v>41.250000000000028</v>
      </c>
      <c r="BK252" s="116">
        <f>(Escenarios!$F$10*AU252+Escenarios!$F$9*BG252)/(Escenarios!$F$11)</f>
        <v>8.2195583672728394E-13</v>
      </c>
      <c r="BL252" s="116">
        <f>(Escenarios!$F$9*BI252)/(Escenarios!$F$11)</f>
        <v>0</v>
      </c>
      <c r="BM252" s="116">
        <f>(Escenarios!$F$10*AW252+Escenarios!$F$9*BE252)/(Escenarios!$F$11)</f>
        <v>0</v>
      </c>
      <c r="BN252" s="118">
        <f t="shared" si="26"/>
        <v>114.52639901972466</v>
      </c>
      <c r="BO252" s="118">
        <f>MAX(0,(BN252-Constantes!$D$13)*(1-EXP(-Constantes!$D$23)))</f>
        <v>0.45435077636409371</v>
      </c>
      <c r="BP252" s="118">
        <f>BL252+AY252*Escenarios!$F$10/Escenarios!$F$11+BO252</f>
        <v>0.45435077636409626</v>
      </c>
      <c r="BQ252" s="118">
        <f>0.0526*BL252*Observaciones!$F251^1.218</f>
        <v>0</v>
      </c>
      <c r="BR252" s="118">
        <f>BQ252*Constantes!$F$40</f>
        <v>0</v>
      </c>
      <c r="BS252" s="118">
        <f t="shared" si="27"/>
        <v>0</v>
      </c>
      <c r="BT252" s="15"/>
      <c r="BU252" s="72">
        <v>246</v>
      </c>
      <c r="BV252" s="73">
        <f>0.0526*Observaciones!$F251^2.218</f>
        <v>0</v>
      </c>
      <c r="BW252" s="73">
        <f>IF(Observaciones!$F251&gt;0.05*$CA$7,((Observaciones!$F251-0.05*$CA$7)^2)/(Observaciones!$F251+0.95*$CA$7),0)</f>
        <v>0</v>
      </c>
      <c r="BX252" s="73">
        <f>0.0526*BW252*Observaciones!$F251^1.218</f>
        <v>0</v>
      </c>
      <c r="BY252" s="27"/>
      <c r="BZ252" s="27"/>
      <c r="CA252" s="101"/>
      <c r="CB252" s="36"/>
    </row>
    <row r="253" spans="2:80" s="2" customFormat="1" ht="14.5" x14ac:dyDescent="0.35">
      <c r="B253" s="35"/>
      <c r="C253" s="72">
        <v>247</v>
      </c>
      <c r="D253" s="145">
        <f>ETo!$I252*((1-Constantes!$D$19)*ETo!$K252+ETo!$L252)</f>
        <v>1.5302294817405733</v>
      </c>
      <c r="E253" s="73">
        <f>MIN(D253*Constantes!$D$17,0.8*(H252+Observaciones!$F252-F253-G253-Constantes!$D$14))</f>
        <v>1.4779288903810084E-13</v>
      </c>
      <c r="F253" s="73">
        <f>IF(Observaciones!$F252&gt;0.05*Constantes!$D$18,((Observaciones!$F252-0.05*Constantes!$D$18)^2)/(Observaciones!$F252+0.95*Constantes!$D$18),0)</f>
        <v>0</v>
      </c>
      <c r="G253" s="73">
        <f>MAX(0,H252+Observaciones!$F252-F253-Constantes!$D$13)</f>
        <v>0</v>
      </c>
      <c r="H253" s="73">
        <f>H252+Observaciones!$F252-F253-E253-G253-I252</f>
        <v>26.250000000000032</v>
      </c>
      <c r="I253" s="73">
        <f>MAX(0,(H253-Constantes!$D$14)*(1-EXP(-Constantes!$D$22)))</f>
        <v>4.4020133159878291E-16</v>
      </c>
      <c r="J253" s="73">
        <f t="shared" si="21"/>
        <v>107.79362767320553</v>
      </c>
      <c r="K253" s="73">
        <f>MAX(0,(J253-Constantes!$D$13)*(1-EXP(-Constantes!$D$23)))</f>
        <v>0.40784412756661903</v>
      </c>
      <c r="L253" s="73">
        <f t="shared" si="22"/>
        <v>0.40784412756661947</v>
      </c>
      <c r="M253" s="73">
        <f>0.0526*F253*Observaciones!$F252^1.218</f>
        <v>0</v>
      </c>
      <c r="N253" s="73">
        <f>M253*Constantes!$D$40</f>
        <v>0</v>
      </c>
      <c r="O253" s="73">
        <f t="shared" si="23"/>
        <v>0</v>
      </c>
      <c r="P253" s="15"/>
      <c r="Q253" s="117">
        <v>247</v>
      </c>
      <c r="R253" s="145">
        <f>ETo!$I252*((1-Constantes!$E$19)*ETo!$K252+ETo!$L252)</f>
        <v>1.5320210794193199</v>
      </c>
      <c r="S253" s="118">
        <f>MIN(R253*Constantes!$E$17,0.8*(V252+Observaciones!$F252-T253-U253-Constantes!$D$14))</f>
        <v>1.3073986337985845E-13</v>
      </c>
      <c r="T253" s="118">
        <f>IF(Observaciones!$F252&gt;0.05*Constantes!$E$18,((Observaciones!$F252-0.05*Constantes!$E$18)^2)/(Observaciones!$F252+0.95*Constantes!$E$18),0)</f>
        <v>0</v>
      </c>
      <c r="U253" s="118">
        <f>MAX(0,V252+Observaciones!$F252-T253-Constantes!$D$13)</f>
        <v>0</v>
      </c>
      <c r="V253" s="118">
        <f>V252+Observaciones!$F252-T253-S253-U253-W252</f>
        <v>26.250000000000028</v>
      </c>
      <c r="W253" s="118">
        <f>MAX(0,(V253-Constantes!$D$14)*(1-EXP(-Constantes!$D$22)))</f>
        <v>3.9129007253225147E-16</v>
      </c>
      <c r="X253" s="116">
        <f>X252+(Entradas!$E$23*U253-Y252)/(800*Entradas!$D$46)</f>
        <v>0</v>
      </c>
      <c r="Y253" s="116">
        <f>8000*Entradas!$D$47*X253/Constantes!$E$34</f>
        <v>0</v>
      </c>
      <c r="Z253" s="116">
        <f>T253*Escenarios!$E$10/Escenarios!$E$9</f>
        <v>0</v>
      </c>
      <c r="AA253" s="116">
        <f>Y253*Escenarios!$E$10/Escenarios!$E$9</f>
        <v>0</v>
      </c>
      <c r="AB253" s="116">
        <f>Observaciones!$I252</f>
        <v>0</v>
      </c>
      <c r="AC253" s="116">
        <f>MAX(0,Constantes!$E$29/((AH252+Z253+AA253+AB253+Observaciones!$F252)^2)+Entradas!$E$17)</f>
        <v>0</v>
      </c>
      <c r="AD253" s="145">
        <f>IF(ETo!$D252&gt;0,ETo!$I252*((1-Entradas!$E$21)*ETo!$K252+ETo!$L252),0)</f>
        <v>1.4603571722694566</v>
      </c>
      <c r="AE253" s="116">
        <f>MIN(AD253*1,0.8*(AH252+Z253+AA253+AB253+Observaciones!$F252-AC253-Constantes!$E$28))</f>
        <v>2.614797267597169E-13</v>
      </c>
      <c r="AF253" s="116">
        <f>Observaciones!$J252</f>
        <v>0</v>
      </c>
      <c r="AG253" s="116">
        <f>MAX(0,AH252+Z253+AA253+AB253+Observaciones!$F252-AC253-AE253-AF253-Constantes!$E$26)</f>
        <v>0</v>
      </c>
      <c r="AH253" s="116">
        <f>AH252+Z253+AA253+AB253+Observaciones!$F252-AC253-AE253-AF253-AG253</f>
        <v>41.250000000000064</v>
      </c>
      <c r="AI253" s="116">
        <f>(Escenarios!$E$10*S253+Escenarios!$E$9*AE253)/(Escenarios!$E$11)</f>
        <v>1.4381384971784429E-13</v>
      </c>
      <c r="AJ253" s="116">
        <f>(Escenarios!$E$9*AG253)/(Escenarios!$E$11)</f>
        <v>0</v>
      </c>
      <c r="AK253" s="116">
        <f>(Escenarios!$E$10*U253+Escenarios!$E$9*AC253)/(Escenarios!$E$11)</f>
        <v>0</v>
      </c>
      <c r="AL253" s="118">
        <f t="shared" si="24"/>
        <v>116.37356649913818</v>
      </c>
      <c r="AM253" s="118">
        <f>MAX(0,(AL253-Constantes!$D$13)*(1-EXP(-Constantes!$D$23)))</f>
        <v>0.46711009415670141</v>
      </c>
      <c r="AN253" s="118">
        <f>AJ253+W253*Escenarios!$E$10/Escenarios!$E$11+AM253</f>
        <v>0.46711009415670174</v>
      </c>
      <c r="AO253" s="118">
        <f>0.0526*AJ253*Observaciones!$F252^1.218</f>
        <v>0</v>
      </c>
      <c r="AP253" s="118">
        <f>AO253*Constantes!$E$40</f>
        <v>0</v>
      </c>
      <c r="AQ253" s="118">
        <f t="shared" si="25"/>
        <v>0</v>
      </c>
      <c r="AR253" s="15"/>
      <c r="AS253" s="72">
        <v>247</v>
      </c>
      <c r="AT253" s="145">
        <f>ETo!$I252*((1-Constantes!$F$19)*ETo!$K252+ETo!$L252)</f>
        <v>1.527542085222453</v>
      </c>
      <c r="AU253" s="118">
        <f>MIN(AT253*Constantes!$F$17,0.8*(AX252+Observaciones!$F252-AV253-AW253-Constantes!$D$14))</f>
        <v>1.8474111129762605E-13</v>
      </c>
      <c r="AV253" s="118">
        <f>IF(Observaciones!$F252&gt;0.05*Constantes!$F$18,((Observaciones!$F252-0.05*Constantes!$F$18)^2)/(Observaciones!$F252+0.95*Constantes!$F$18),0)</f>
        <v>0</v>
      </c>
      <c r="AW253" s="118">
        <f>MAX(0,AX252+Observaciones!$F252-AV253-Constantes!$D$13)</f>
        <v>0</v>
      </c>
      <c r="AX253" s="118">
        <f>AX252+Observaciones!$F252-AV253-AU253-AW253-AY252</f>
        <v>26.250000000000043</v>
      </c>
      <c r="AY253" s="118">
        <f>MAX(0,(AX253-Constantes!$D$14)*(1-EXP(-Constantes!$D$22)))</f>
        <v>5.8693510879837721E-16</v>
      </c>
      <c r="AZ253" s="116">
        <f>AZ252+(Entradas!$F$23*AW253-BA252)/(800*Entradas!$D$46)</f>
        <v>0</v>
      </c>
      <c r="BA253" s="116">
        <f>8000*Entradas!$D$47*AZ253/Constantes!$F$34</f>
        <v>0</v>
      </c>
      <c r="BB253" s="116">
        <f>AV253*Escenarios!$F$10/Escenarios!$F$9</f>
        <v>0</v>
      </c>
      <c r="BC253" s="116">
        <f>BA253*Escenarios!$F$10/Escenarios!$F$9</f>
        <v>0</v>
      </c>
      <c r="BD253" s="116">
        <f>Observaciones!$I252</f>
        <v>0</v>
      </c>
      <c r="BE253" s="116">
        <f>MAX(0,Constantes!$F$29/((BJ252+BB253+BC253+BD253+Observaciones!$F252)^2)+Entradas!$F$17)</f>
        <v>0</v>
      </c>
      <c r="BF253" s="145">
        <f>IF(ETo!$D252&gt;0,ETo!$I252*((1-Entradas!$F$21)*ETo!$K252+ETo!$L252),0)</f>
        <v>1.4603571722694566</v>
      </c>
      <c r="BG253" s="116">
        <f>MIN(BF253*1,0.8*(BJ252+BB253+BC253+BD253+Observaciones!$F252-BE253-Constantes!$F$28))</f>
        <v>2.2737367544323207E-14</v>
      </c>
      <c r="BH253" s="116">
        <f>Observaciones!$J252</f>
        <v>0</v>
      </c>
      <c r="BI253" s="116">
        <f>MAX(0,BJ252+BB253+BC253+BD253+Observaciones!$F252-BE253-BG253-BH253-Constantes!$F$26)</f>
        <v>0</v>
      </c>
      <c r="BJ253" s="116">
        <f>BJ252+BB253+BC253+BD253+Observaciones!$F252-BE253-BG253-BH253-BI253</f>
        <v>41.250000000000007</v>
      </c>
      <c r="BK253" s="116">
        <f>(Escenarios!$F$10*AU253+Escenarios!$F$9*BG253)/(Escenarios!$F$11)</f>
        <v>1.5234036254696549E-13</v>
      </c>
      <c r="BL253" s="116">
        <f>(Escenarios!$F$9*BI253)/(Escenarios!$F$11)</f>
        <v>0</v>
      </c>
      <c r="BM253" s="116">
        <f>(Escenarios!$F$10*AW253+Escenarios!$F$9*BE253)/(Escenarios!$F$11)</f>
        <v>0</v>
      </c>
      <c r="BN253" s="118">
        <f t="shared" si="26"/>
        <v>114.07204824336057</v>
      </c>
      <c r="BO253" s="118">
        <f>MAX(0,(BN253-Constantes!$D$13)*(1-EXP(-Constantes!$D$23)))</f>
        <v>0.45121234630317242</v>
      </c>
      <c r="BP253" s="118">
        <f>BL253+AY253*Escenarios!$F$10/Escenarios!$F$11+BO253</f>
        <v>0.45121234630317286</v>
      </c>
      <c r="BQ253" s="118">
        <f>0.0526*BL253*Observaciones!$F252^1.218</f>
        <v>0</v>
      </c>
      <c r="BR253" s="118">
        <f>BQ253*Constantes!$F$40</f>
        <v>0</v>
      </c>
      <c r="BS253" s="118">
        <f t="shared" si="27"/>
        <v>0</v>
      </c>
      <c r="BT253" s="15"/>
      <c r="BU253" s="72">
        <v>247</v>
      </c>
      <c r="BV253" s="73">
        <f>0.0526*Observaciones!$F252^2.218</f>
        <v>0</v>
      </c>
      <c r="BW253" s="73">
        <f>IF(Observaciones!$F252&gt;0.05*$CA$7,((Observaciones!$F252-0.05*$CA$7)^2)/(Observaciones!$F252+0.95*$CA$7),0)</f>
        <v>0</v>
      </c>
      <c r="BX253" s="73">
        <f>0.0526*BW253*Observaciones!$F252^1.218</f>
        <v>0</v>
      </c>
      <c r="BY253" s="27"/>
      <c r="BZ253" s="27"/>
      <c r="CA253" s="101"/>
      <c r="CB253" s="36"/>
    </row>
    <row r="254" spans="2:80" s="2" customFormat="1" ht="14.5" x14ac:dyDescent="0.35">
      <c r="B254" s="35"/>
      <c r="C254" s="72">
        <v>248</v>
      </c>
      <c r="D254" s="145">
        <f>ETo!$I253*((1-Constantes!$D$19)*ETo!$K253+ETo!$L253)</f>
        <v>1.4848302601284942</v>
      </c>
      <c r="E254" s="73">
        <f>MIN(D254*Constantes!$D$17,0.8*(H253+Observaciones!$F253-F254-G254-Constantes!$D$14))</f>
        <v>2.5579538487363607E-14</v>
      </c>
      <c r="F254" s="73">
        <f>IF(Observaciones!$F253&gt;0.05*Constantes!$D$18,((Observaciones!$F253-0.05*Constantes!$D$18)^2)/(Observaciones!$F253+0.95*Constantes!$D$18),0)</f>
        <v>0</v>
      </c>
      <c r="G254" s="73">
        <f>MAX(0,H253+Observaciones!$F253-F254-Constantes!$D$13)</f>
        <v>0</v>
      </c>
      <c r="H254" s="73">
        <f>H253+Observaciones!$F253-F254-E254-G254-I253</f>
        <v>26.250000000000007</v>
      </c>
      <c r="I254" s="73">
        <f>MAX(0,(H254-Constantes!$D$14)*(1-EXP(-Constantes!$D$22)))</f>
        <v>9.7822518133062869E-17</v>
      </c>
      <c r="J254" s="73">
        <f t="shared" si="21"/>
        <v>107.38578354563892</v>
      </c>
      <c r="K254" s="73">
        <f>MAX(0,(J254-Constantes!$D$13)*(1-EXP(-Constantes!$D$23)))</f>
        <v>0.40502694239447451</v>
      </c>
      <c r="L254" s="73">
        <f t="shared" si="22"/>
        <v>0.40502694239447462</v>
      </c>
      <c r="M254" s="73">
        <f>0.0526*F254*Observaciones!$F253^1.218</f>
        <v>0</v>
      </c>
      <c r="N254" s="73">
        <f>M254*Constantes!$D$40</f>
        <v>0</v>
      </c>
      <c r="O254" s="73">
        <f t="shared" si="23"/>
        <v>0</v>
      </c>
      <c r="P254" s="15"/>
      <c r="Q254" s="117">
        <v>248</v>
      </c>
      <c r="R254" s="145">
        <f>ETo!$I253*((1-Constantes!$E$19)*ETo!$K253+ETo!$L253)</f>
        <v>1.4865608548069376</v>
      </c>
      <c r="S254" s="118">
        <f>MIN(R254*Constantes!$E$17,0.8*(V253+Observaciones!$F253-T254-U254-Constantes!$D$14))</f>
        <v>2.2737367544323207E-14</v>
      </c>
      <c r="T254" s="118">
        <f>IF(Observaciones!$F253&gt;0.05*Constantes!$E$18,((Observaciones!$F253-0.05*Constantes!$E$18)^2)/(Observaciones!$F253+0.95*Constantes!$E$18),0)</f>
        <v>0</v>
      </c>
      <c r="U254" s="118">
        <f>MAX(0,V253+Observaciones!$F253-T254-Constantes!$D$13)</f>
        <v>0</v>
      </c>
      <c r="V254" s="118">
        <f>V253+Observaciones!$F253-T254-S254-U254-W253</f>
        <v>26.250000000000007</v>
      </c>
      <c r="W254" s="118">
        <f>MAX(0,(V254-Constantes!$D$14)*(1-EXP(-Constantes!$D$22)))</f>
        <v>9.7822518133062869E-17</v>
      </c>
      <c r="X254" s="116">
        <f>X253+(Entradas!$E$23*U254-Y253)/(800*Entradas!$D$46)</f>
        <v>0</v>
      </c>
      <c r="Y254" s="116">
        <f>8000*Entradas!$D$47*X254/Constantes!$E$34</f>
        <v>0</v>
      </c>
      <c r="Z254" s="116">
        <f>T254*Escenarios!$E$10/Escenarios!$E$9</f>
        <v>0</v>
      </c>
      <c r="AA254" s="116">
        <f>Y254*Escenarios!$E$10/Escenarios!$E$9</f>
        <v>0</v>
      </c>
      <c r="AB254" s="116">
        <f>Observaciones!$I253</f>
        <v>0</v>
      </c>
      <c r="AC254" s="116">
        <f>MAX(0,Constantes!$E$29/((AH253+Z254+AA254+AB254+Observaciones!$F253)^2)+Entradas!$E$17)</f>
        <v>0</v>
      </c>
      <c r="AD254" s="145">
        <f>IF(ETo!$D253&gt;0,ETo!$I253*((1-Entradas!$E$21)*ETo!$K253+ETo!$L253),0)</f>
        <v>1.4173370676691892</v>
      </c>
      <c r="AE254" s="116">
        <f>MIN(AD254*1,0.8*(AH253+Z254+AA254+AB254+Observaciones!$F253-AC254-Constantes!$E$28))</f>
        <v>5.1159076974727215E-14</v>
      </c>
      <c r="AF254" s="116">
        <f>Observaciones!$J253</f>
        <v>0</v>
      </c>
      <c r="AG254" s="116">
        <f>MAX(0,AH253+Z254+AA254+AB254+Observaciones!$F253-AC254-AE254-AF254-Constantes!$E$26)</f>
        <v>0</v>
      </c>
      <c r="AH254" s="116">
        <f>AH253+Z254+AA254+AB254+Observaciones!$F253-AC254-AE254-AF254-AG254</f>
        <v>41.250000000000014</v>
      </c>
      <c r="AI254" s="116">
        <f>(Escenarios!$E$10*S254+Escenarios!$E$9*AE254)/(Escenarios!$E$11)</f>
        <v>2.5579538487363607E-14</v>
      </c>
      <c r="AJ254" s="116">
        <f>(Escenarios!$E$9*AG254)/(Escenarios!$E$11)</f>
        <v>0</v>
      </c>
      <c r="AK254" s="116">
        <f>(Escenarios!$E$10*U254+Escenarios!$E$9*AC254)/(Escenarios!$E$11)</f>
        <v>0</v>
      </c>
      <c r="AL254" s="118">
        <f t="shared" si="24"/>
        <v>115.90645640498148</v>
      </c>
      <c r="AM254" s="118">
        <f>MAX(0,(AL254-Constantes!$D$13)*(1-EXP(-Constantes!$D$23)))</f>
        <v>0.46388352904990743</v>
      </c>
      <c r="AN254" s="118">
        <f>AJ254+W254*Escenarios!$E$10/Escenarios!$E$11+AM254</f>
        <v>0.46388352904990754</v>
      </c>
      <c r="AO254" s="118">
        <f>0.0526*AJ254*Observaciones!$F253^1.218</f>
        <v>0</v>
      </c>
      <c r="AP254" s="118">
        <f>AO254*Constantes!$E$40</f>
        <v>0</v>
      </c>
      <c r="AQ254" s="118">
        <f t="shared" si="25"/>
        <v>0</v>
      </c>
      <c r="AR254" s="15"/>
      <c r="AS254" s="72">
        <v>248</v>
      </c>
      <c r="AT254" s="145">
        <f>ETo!$I253*((1-Constantes!$F$19)*ETo!$K253+ETo!$L253)</f>
        <v>1.4822343681108281</v>
      </c>
      <c r="AU254" s="118">
        <f>MIN(AT254*Constantes!$F$17,0.8*(AX253+Observaciones!$F253-AV254-AW254-Constantes!$D$14))</f>
        <v>3.4106051316484814E-14</v>
      </c>
      <c r="AV254" s="118">
        <f>IF(Observaciones!$F253&gt;0.05*Constantes!$F$18,((Observaciones!$F253-0.05*Constantes!$F$18)^2)/(Observaciones!$F253+0.95*Constantes!$F$18),0)</f>
        <v>0</v>
      </c>
      <c r="AW254" s="118">
        <f>MAX(0,AX253+Observaciones!$F253-AV254-Constantes!$D$13)</f>
        <v>0</v>
      </c>
      <c r="AX254" s="118">
        <f>AX253+Observaciones!$F253-AV254-AU254-AW254-AY253</f>
        <v>26.250000000000007</v>
      </c>
      <c r="AY254" s="118">
        <f>MAX(0,(AX254-Constantes!$D$14)*(1-EXP(-Constantes!$D$22)))</f>
        <v>9.7822518133062869E-17</v>
      </c>
      <c r="AZ254" s="116">
        <f>AZ253+(Entradas!$F$23*AW254-BA253)/(800*Entradas!$D$46)</f>
        <v>0</v>
      </c>
      <c r="BA254" s="116">
        <f>8000*Entradas!$D$47*AZ254/Constantes!$F$34</f>
        <v>0</v>
      </c>
      <c r="BB254" s="116">
        <f>AV254*Escenarios!$F$10/Escenarios!$F$9</f>
        <v>0</v>
      </c>
      <c r="BC254" s="116">
        <f>BA254*Escenarios!$F$10/Escenarios!$F$9</f>
        <v>0</v>
      </c>
      <c r="BD254" s="116">
        <f>Observaciones!$I253</f>
        <v>0</v>
      </c>
      <c r="BE254" s="116">
        <f>MAX(0,Constantes!$F$29/((BJ253+BB254+BC254+BD254+Observaciones!$F253)^2)+Entradas!$F$17)</f>
        <v>0</v>
      </c>
      <c r="BF254" s="145">
        <f>IF(ETo!$D253&gt;0,ETo!$I253*((1-Entradas!$F$21)*ETo!$K253+ETo!$L253),0)</f>
        <v>1.4173370676691892</v>
      </c>
      <c r="BG254" s="116">
        <f>MIN(BF254*1,0.8*(BJ253+BB254+BC254+BD254+Observaciones!$F253-BE254-Constantes!$F$28))</f>
        <v>5.6843418860808018E-15</v>
      </c>
      <c r="BH254" s="116">
        <f>Observaciones!$J253</f>
        <v>0</v>
      </c>
      <c r="BI254" s="116">
        <f>MAX(0,BJ253+BB254+BC254+BD254+Observaciones!$F253-BE254-BG254-BH254-Constantes!$F$26)</f>
        <v>0</v>
      </c>
      <c r="BJ254" s="116">
        <f>BJ253+BB254+BC254+BD254+Observaciones!$F253-BE254-BG254-BH254-BI254</f>
        <v>41.25</v>
      </c>
      <c r="BK254" s="116">
        <f>(Escenarios!$F$10*AU254+Escenarios!$F$9*BG254)/(Escenarios!$F$11)</f>
        <v>2.8421709430404014E-14</v>
      </c>
      <c r="BL254" s="116">
        <f>(Escenarios!$F$9*BI254)/(Escenarios!$F$11)</f>
        <v>0</v>
      </c>
      <c r="BM254" s="116">
        <f>(Escenarios!$F$10*AW254+Escenarios!$F$9*BE254)/(Escenarios!$F$11)</f>
        <v>0</v>
      </c>
      <c r="BN254" s="118">
        <f t="shared" si="26"/>
        <v>113.6208358970574</v>
      </c>
      <c r="BO254" s="118">
        <f>MAX(0,(BN254-Constantes!$D$13)*(1-EXP(-Constantes!$D$23)))</f>
        <v>0.44809559496221762</v>
      </c>
      <c r="BP254" s="118">
        <f>BL254+AY254*Escenarios!$F$10/Escenarios!$F$11+BO254</f>
        <v>0.44809559496221768</v>
      </c>
      <c r="BQ254" s="118">
        <f>0.0526*BL254*Observaciones!$F253^1.218</f>
        <v>0</v>
      </c>
      <c r="BR254" s="118">
        <f>BQ254*Constantes!$F$40</f>
        <v>0</v>
      </c>
      <c r="BS254" s="118">
        <f t="shared" si="27"/>
        <v>0</v>
      </c>
      <c r="BT254" s="15"/>
      <c r="BU254" s="72">
        <v>248</v>
      </c>
      <c r="BV254" s="73">
        <f>0.0526*Observaciones!$F253^2.218</f>
        <v>0</v>
      </c>
      <c r="BW254" s="73">
        <f>IF(Observaciones!$F253&gt;0.05*$CA$7,((Observaciones!$F253-0.05*$CA$7)^2)/(Observaciones!$F253+0.95*$CA$7),0)</f>
        <v>0</v>
      </c>
      <c r="BX254" s="73">
        <f>0.0526*BW254*Observaciones!$F253^1.218</f>
        <v>0</v>
      </c>
      <c r="BY254" s="27"/>
      <c r="BZ254" s="27"/>
      <c r="CA254" s="101"/>
      <c r="CB254" s="36"/>
    </row>
    <row r="255" spans="2:80" s="2" customFormat="1" ht="14.5" x14ac:dyDescent="0.35">
      <c r="B255" s="35"/>
      <c r="C255" s="72">
        <v>249</v>
      </c>
      <c r="D255" s="145">
        <f>ETo!$I254*((1-Constantes!$D$19)*ETo!$K254+ETo!$L254)</f>
        <v>1.5949017339948646</v>
      </c>
      <c r="E255" s="73">
        <f>MIN(D255*Constantes!$D$17,0.8*(H254+Observaciones!$F254-F255-G255-Constantes!$D$14))</f>
        <v>5.6843418860808018E-15</v>
      </c>
      <c r="F255" s="73">
        <f>IF(Observaciones!$F254&gt;0.05*Constantes!$D$18,((Observaciones!$F254-0.05*Constantes!$D$18)^2)/(Observaciones!$F254+0.95*Constantes!$D$18),0)</f>
        <v>0</v>
      </c>
      <c r="G255" s="73">
        <f>MAX(0,H254+Observaciones!$F254-F255-Constantes!$D$13)</f>
        <v>0</v>
      </c>
      <c r="H255" s="73">
        <f>H254+Observaciones!$F254-F255-E255-G255-I254</f>
        <v>26.25</v>
      </c>
      <c r="I255" s="73">
        <f>MAX(0,(H255-Constantes!$D$14)*(1-EXP(-Constantes!$D$22)))</f>
        <v>0</v>
      </c>
      <c r="J255" s="73">
        <f t="shared" si="21"/>
        <v>106.98075660324444</v>
      </c>
      <c r="K255" s="73">
        <f>MAX(0,(J255-Constantes!$D$13)*(1-EXP(-Constantes!$D$23)))</f>
        <v>0.40222921694176134</v>
      </c>
      <c r="L255" s="73">
        <f t="shared" si="22"/>
        <v>0.40222921694176134</v>
      </c>
      <c r="M255" s="73">
        <f>0.0526*F255*Observaciones!$F254^1.218</f>
        <v>0</v>
      </c>
      <c r="N255" s="73">
        <f>M255*Constantes!$D$40</f>
        <v>0</v>
      </c>
      <c r="O255" s="73">
        <f t="shared" si="23"/>
        <v>0</v>
      </c>
      <c r="P255" s="15"/>
      <c r="Q255" s="117">
        <v>249</v>
      </c>
      <c r="R255" s="145">
        <f>ETo!$I254*((1-Constantes!$E$19)*ETo!$K254+ETo!$L254)</f>
        <v>1.5967671357495548</v>
      </c>
      <c r="S255" s="118">
        <f>MIN(R255*Constantes!$E$17,0.8*(V254+Observaciones!$F254-T255-U255-Constantes!$D$14))</f>
        <v>5.6843418860808018E-15</v>
      </c>
      <c r="T255" s="118">
        <f>IF(Observaciones!$F254&gt;0.05*Constantes!$E$18,((Observaciones!$F254-0.05*Constantes!$E$18)^2)/(Observaciones!$F254+0.95*Constantes!$E$18),0)</f>
        <v>0</v>
      </c>
      <c r="U255" s="118">
        <f>MAX(0,V254+Observaciones!$F254-T255-Constantes!$D$13)</f>
        <v>0</v>
      </c>
      <c r="V255" s="118">
        <f>V254+Observaciones!$F254-T255-S255-U255-W254</f>
        <v>26.25</v>
      </c>
      <c r="W255" s="118">
        <f>MAX(0,(V255-Constantes!$D$14)*(1-EXP(-Constantes!$D$22)))</f>
        <v>0</v>
      </c>
      <c r="X255" s="116">
        <f>X254+(Entradas!$E$23*U255-Y254)/(800*Entradas!$D$46)</f>
        <v>0</v>
      </c>
      <c r="Y255" s="116">
        <f>8000*Entradas!$D$47*X255/Constantes!$E$34</f>
        <v>0</v>
      </c>
      <c r="Z255" s="116">
        <f>T255*Escenarios!$E$10/Escenarios!$E$9</f>
        <v>0</v>
      </c>
      <c r="AA255" s="116">
        <f>Y255*Escenarios!$E$10/Escenarios!$E$9</f>
        <v>0</v>
      </c>
      <c r="AB255" s="116">
        <f>Observaciones!$I254</f>
        <v>0</v>
      </c>
      <c r="AC255" s="116">
        <f>MAX(0,Constantes!$E$29/((AH254+Z255+AA255+AB255+Observaciones!$F254)^2)+Entradas!$E$17)</f>
        <v>0</v>
      </c>
      <c r="AD255" s="145">
        <f>IF(ETo!$D254&gt;0,ETo!$I254*((1-Entradas!$E$21)*ETo!$K254+ETo!$L254),0)</f>
        <v>1.5221510655619344</v>
      </c>
      <c r="AE255" s="116">
        <f>MIN(AD255*1,0.8*(AH254+Z255+AA255+AB255+Observaciones!$F254-AC255-Constantes!$E$28))</f>
        <v>1.1368683772161604E-14</v>
      </c>
      <c r="AF255" s="116">
        <f>Observaciones!$J254</f>
        <v>0</v>
      </c>
      <c r="AG255" s="116">
        <f>MAX(0,AH254+Z255+AA255+AB255+Observaciones!$F254-AC255-AE255-AF255-Constantes!$E$26)</f>
        <v>0</v>
      </c>
      <c r="AH255" s="116">
        <f>AH254+Z255+AA255+AB255+Observaciones!$F254-AC255-AE255-AF255-AG255</f>
        <v>41.25</v>
      </c>
      <c r="AI255" s="116">
        <f>(Escenarios!$E$10*S255+Escenarios!$E$9*AE255)/(Escenarios!$E$11)</f>
        <v>6.2527760746888817E-15</v>
      </c>
      <c r="AJ255" s="116">
        <f>(Escenarios!$E$9*AG255)/(Escenarios!$E$11)</f>
        <v>0</v>
      </c>
      <c r="AK255" s="116">
        <f>(Escenarios!$E$10*U255+Escenarios!$E$9*AC255)/(Escenarios!$E$11)</f>
        <v>0</v>
      </c>
      <c r="AL255" s="118">
        <f t="shared" si="24"/>
        <v>115.44257287593157</v>
      </c>
      <c r="AM255" s="118">
        <f>MAX(0,(AL255-Constantes!$D$13)*(1-EXP(-Constantes!$D$23)))</f>
        <v>0.46067925145631133</v>
      </c>
      <c r="AN255" s="118">
        <f>AJ255+W255*Escenarios!$E$10/Escenarios!$E$11+AM255</f>
        <v>0.46067925145631133</v>
      </c>
      <c r="AO255" s="118">
        <f>0.0526*AJ255*Observaciones!$F254^1.218</f>
        <v>0</v>
      </c>
      <c r="AP255" s="118">
        <f>AO255*Constantes!$E$40</f>
        <v>0</v>
      </c>
      <c r="AQ255" s="118">
        <f t="shared" si="25"/>
        <v>0</v>
      </c>
      <c r="AR255" s="15"/>
      <c r="AS255" s="72">
        <v>249</v>
      </c>
      <c r="AT255" s="145">
        <f>ETo!$I254*((1-Constantes!$F$19)*ETo!$K254+ETo!$L254)</f>
        <v>1.5921036313628285</v>
      </c>
      <c r="AU255" s="118">
        <f>MIN(AT255*Constantes!$F$17,0.8*(AX254+Observaciones!$F254-AV255-AW255-Constantes!$D$14))</f>
        <v>5.6843418860808018E-15</v>
      </c>
      <c r="AV255" s="118">
        <f>IF(Observaciones!$F254&gt;0.05*Constantes!$F$18,((Observaciones!$F254-0.05*Constantes!$F$18)^2)/(Observaciones!$F254+0.95*Constantes!$F$18),0)</f>
        <v>0</v>
      </c>
      <c r="AW255" s="118">
        <f>MAX(0,AX254+Observaciones!$F254-AV255-Constantes!$D$13)</f>
        <v>0</v>
      </c>
      <c r="AX255" s="118">
        <f>AX254+Observaciones!$F254-AV255-AU255-AW255-AY254</f>
        <v>26.25</v>
      </c>
      <c r="AY255" s="118">
        <f>MAX(0,(AX255-Constantes!$D$14)*(1-EXP(-Constantes!$D$22)))</f>
        <v>0</v>
      </c>
      <c r="AZ255" s="116">
        <f>AZ254+(Entradas!$F$23*AW255-BA254)/(800*Entradas!$D$46)</f>
        <v>0</v>
      </c>
      <c r="BA255" s="116">
        <f>8000*Entradas!$D$47*AZ255/Constantes!$F$34</f>
        <v>0</v>
      </c>
      <c r="BB255" s="116">
        <f>AV255*Escenarios!$F$10/Escenarios!$F$9</f>
        <v>0</v>
      </c>
      <c r="BC255" s="116">
        <f>BA255*Escenarios!$F$10/Escenarios!$F$9</f>
        <v>0</v>
      </c>
      <c r="BD255" s="116">
        <f>Observaciones!$I254</f>
        <v>0</v>
      </c>
      <c r="BE255" s="116">
        <f>MAX(0,Constantes!$F$29/((BJ254+BB255+BC255+BD255+Observaciones!$F254)^2)+Entradas!$F$17)</f>
        <v>0</v>
      </c>
      <c r="BF255" s="145">
        <f>IF(ETo!$D254&gt;0,ETo!$I254*((1-Entradas!$F$21)*ETo!$K254+ETo!$L254),0)</f>
        <v>1.5221510655619344</v>
      </c>
      <c r="BG255" s="116">
        <f>MIN(BF255*1,0.8*(BJ254+BB255+BC255+BD255+Observaciones!$F254-BE255-Constantes!$F$28))</f>
        <v>0</v>
      </c>
      <c r="BH255" s="116">
        <f>Observaciones!$J254</f>
        <v>0</v>
      </c>
      <c r="BI255" s="116">
        <f>MAX(0,BJ254+BB255+BC255+BD255+Observaciones!$F254-BE255-BG255-BH255-Constantes!$F$26)</f>
        <v>0</v>
      </c>
      <c r="BJ255" s="116">
        <f>BJ254+BB255+BC255+BD255+Observaciones!$F254-BE255-BG255-BH255-BI255</f>
        <v>41.25</v>
      </c>
      <c r="BK255" s="116">
        <f>(Escenarios!$F$10*AU255+Escenarios!$F$9*BG255)/(Escenarios!$F$11)</f>
        <v>4.5474735088646413E-15</v>
      </c>
      <c r="BL255" s="116">
        <f>(Escenarios!$F$9*BI255)/(Escenarios!$F$11)</f>
        <v>0</v>
      </c>
      <c r="BM255" s="116">
        <f>(Escenarios!$F$10*AW255+Escenarios!$F$9*BE255)/(Escenarios!$F$11)</f>
        <v>0</v>
      </c>
      <c r="BN255" s="118">
        <f t="shared" si="26"/>
        <v>113.17274030209519</v>
      </c>
      <c r="BO255" s="118">
        <f>MAX(0,(BN255-Constantes!$D$13)*(1-EXP(-Constantes!$D$23)))</f>
        <v>0.44500037259537201</v>
      </c>
      <c r="BP255" s="118">
        <f>BL255+AY255*Escenarios!$F$10/Escenarios!$F$11+BO255</f>
        <v>0.44500037259537201</v>
      </c>
      <c r="BQ255" s="118">
        <f>0.0526*BL255*Observaciones!$F254^1.218</f>
        <v>0</v>
      </c>
      <c r="BR255" s="118">
        <f>BQ255*Constantes!$F$40</f>
        <v>0</v>
      </c>
      <c r="BS255" s="118">
        <f t="shared" si="27"/>
        <v>0</v>
      </c>
      <c r="BT255" s="15"/>
      <c r="BU255" s="72">
        <v>249</v>
      </c>
      <c r="BV255" s="73">
        <f>0.0526*Observaciones!$F254^2.218</f>
        <v>0</v>
      </c>
      <c r="BW255" s="73">
        <f>IF(Observaciones!$F254&gt;0.05*$CA$7,((Observaciones!$F254-0.05*$CA$7)^2)/(Observaciones!$F254+0.95*$CA$7),0)</f>
        <v>0</v>
      </c>
      <c r="BX255" s="73">
        <f>0.0526*BW255*Observaciones!$F254^1.218</f>
        <v>0</v>
      </c>
      <c r="BY255" s="27"/>
      <c r="BZ255" s="27"/>
      <c r="CA255" s="101"/>
      <c r="CB255" s="36"/>
    </row>
    <row r="256" spans="2:80" s="2" customFormat="1" ht="14.5" x14ac:dyDescent="0.35">
      <c r="B256" s="35"/>
      <c r="C256" s="72">
        <v>250</v>
      </c>
      <c r="D256" s="145">
        <f>ETo!$I255*((1-Constantes!$D$19)*ETo!$K255+ETo!$L255)</f>
        <v>1.5983293768925033</v>
      </c>
      <c r="E256" s="73">
        <f>MIN(D256*Constantes!$D$17,0.8*(H255+Observaciones!$F255-F256-G256-Constantes!$D$14))</f>
        <v>0</v>
      </c>
      <c r="F256" s="73">
        <f>IF(Observaciones!$F255&gt;0.05*Constantes!$D$18,((Observaciones!$F255-0.05*Constantes!$D$18)^2)/(Observaciones!$F255+0.95*Constantes!$D$18),0)</f>
        <v>0</v>
      </c>
      <c r="G256" s="73">
        <f>MAX(0,H255+Observaciones!$F255-F256-Constantes!$D$13)</f>
        <v>0</v>
      </c>
      <c r="H256" s="73">
        <f>H255+Observaciones!$F255-F256-E256-G256-I255</f>
        <v>26.25</v>
      </c>
      <c r="I256" s="73">
        <f>MAX(0,(H256-Constantes!$D$14)*(1-EXP(-Constantes!$D$22)))</f>
        <v>0</v>
      </c>
      <c r="J256" s="73">
        <f t="shared" si="21"/>
        <v>106.57852738630268</v>
      </c>
      <c r="K256" s="73">
        <f>MAX(0,(J256-Constantes!$D$13)*(1-EXP(-Constantes!$D$23)))</f>
        <v>0.39945081679037864</v>
      </c>
      <c r="L256" s="73">
        <f t="shared" si="22"/>
        <v>0.39945081679037864</v>
      </c>
      <c r="M256" s="73">
        <f>0.0526*F256*Observaciones!$F255^1.218</f>
        <v>0</v>
      </c>
      <c r="N256" s="73">
        <f>M256*Constantes!$D$40</f>
        <v>0</v>
      </c>
      <c r="O256" s="73">
        <f t="shared" si="23"/>
        <v>0</v>
      </c>
      <c r="P256" s="15"/>
      <c r="Q256" s="117">
        <v>250</v>
      </c>
      <c r="R256" s="145">
        <f>ETo!$I255*((1-Constantes!$E$19)*ETo!$K255+ETo!$L255)</f>
        <v>1.6001956126375667</v>
      </c>
      <c r="S256" s="118">
        <f>MIN(R256*Constantes!$E$17,0.8*(V255+Observaciones!$F255-T256-U256-Constantes!$D$14))</f>
        <v>0</v>
      </c>
      <c r="T256" s="118">
        <f>IF(Observaciones!$F255&gt;0.05*Constantes!$E$18,((Observaciones!$F255-0.05*Constantes!$E$18)^2)/(Observaciones!$F255+0.95*Constantes!$E$18),0)</f>
        <v>0</v>
      </c>
      <c r="U256" s="118">
        <f>MAX(0,V255+Observaciones!$F255-T256-Constantes!$D$13)</f>
        <v>0</v>
      </c>
      <c r="V256" s="118">
        <f>V255+Observaciones!$F255-T256-S256-U256-W255</f>
        <v>26.25</v>
      </c>
      <c r="W256" s="118">
        <f>MAX(0,(V256-Constantes!$D$14)*(1-EXP(-Constantes!$D$22)))</f>
        <v>0</v>
      </c>
      <c r="X256" s="116">
        <f>X255+(Entradas!$E$23*U256-Y255)/(800*Entradas!$D$46)</f>
        <v>0</v>
      </c>
      <c r="Y256" s="116">
        <f>8000*Entradas!$D$47*X256/Constantes!$E$34</f>
        <v>0</v>
      </c>
      <c r="Z256" s="116">
        <f>T256*Escenarios!$E$10/Escenarios!$E$9</f>
        <v>0</v>
      </c>
      <c r="AA256" s="116">
        <f>Y256*Escenarios!$E$10/Escenarios!$E$9</f>
        <v>0</v>
      </c>
      <c r="AB256" s="116">
        <f>Observaciones!$I255</f>
        <v>0</v>
      </c>
      <c r="AC256" s="116">
        <f>MAX(0,Constantes!$E$29/((AH255+Z256+AA256+AB256+Observaciones!$F255)^2)+Entradas!$E$17)</f>
        <v>0</v>
      </c>
      <c r="AD256" s="145">
        <f>IF(ETo!$D255&gt;0,ETo!$I255*((1-Entradas!$E$21)*ETo!$K255+ETo!$L255),0)</f>
        <v>1.525546182835013</v>
      </c>
      <c r="AE256" s="116">
        <f>MIN(AD256*1,0.8*(AH255+Z256+AA256+AB256+Observaciones!$F255-AC256-Constantes!$E$28))</f>
        <v>0</v>
      </c>
      <c r="AF256" s="116">
        <f>Observaciones!$J255</f>
        <v>0</v>
      </c>
      <c r="AG256" s="116">
        <f>MAX(0,AH255+Z256+AA256+AB256+Observaciones!$F255-AC256-AE256-AF256-Constantes!$E$26)</f>
        <v>0</v>
      </c>
      <c r="AH256" s="116">
        <f>AH255+Z256+AA256+AB256+Observaciones!$F255-AC256-AE256-AF256-AG256</f>
        <v>41.25</v>
      </c>
      <c r="AI256" s="116">
        <f>(Escenarios!$E$10*S256+Escenarios!$E$9*AE256)/(Escenarios!$E$11)</f>
        <v>0</v>
      </c>
      <c r="AJ256" s="116">
        <f>(Escenarios!$E$9*AG256)/(Escenarios!$E$11)</f>
        <v>0</v>
      </c>
      <c r="AK256" s="116">
        <f>(Escenarios!$E$10*U256+Escenarios!$E$9*AC256)/(Escenarios!$E$11)</f>
        <v>0</v>
      </c>
      <c r="AL256" s="118">
        <f t="shared" si="24"/>
        <v>114.98189362447526</v>
      </c>
      <c r="AM256" s="118">
        <f>MAX(0,(AL256-Constantes!$D$13)*(1-EXP(-Constantes!$D$23)))</f>
        <v>0.45749710742481398</v>
      </c>
      <c r="AN256" s="118">
        <f>AJ256+W256*Escenarios!$E$10/Escenarios!$E$11+AM256</f>
        <v>0.45749710742481398</v>
      </c>
      <c r="AO256" s="118">
        <f>0.0526*AJ256*Observaciones!$F255^1.218</f>
        <v>0</v>
      </c>
      <c r="AP256" s="118">
        <f>AO256*Constantes!$E$40</f>
        <v>0</v>
      </c>
      <c r="AQ256" s="118">
        <f t="shared" si="25"/>
        <v>0</v>
      </c>
      <c r="AR256" s="15"/>
      <c r="AS256" s="72">
        <v>250</v>
      </c>
      <c r="AT256" s="145">
        <f>ETo!$I255*((1-Constantes!$F$19)*ETo!$K255+ETo!$L255)</f>
        <v>1.595530023274907</v>
      </c>
      <c r="AU256" s="118">
        <f>MIN(AT256*Constantes!$F$17,0.8*(AX255+Observaciones!$F255-AV256-AW256-Constantes!$D$14))</f>
        <v>0</v>
      </c>
      <c r="AV256" s="118">
        <f>IF(Observaciones!$F255&gt;0.05*Constantes!$F$18,((Observaciones!$F255-0.05*Constantes!$F$18)^2)/(Observaciones!$F255+0.95*Constantes!$F$18),0)</f>
        <v>0</v>
      </c>
      <c r="AW256" s="118">
        <f>MAX(0,AX255+Observaciones!$F255-AV256-Constantes!$D$13)</f>
        <v>0</v>
      </c>
      <c r="AX256" s="118">
        <f>AX255+Observaciones!$F255-AV256-AU256-AW256-AY255</f>
        <v>26.25</v>
      </c>
      <c r="AY256" s="118">
        <f>MAX(0,(AX256-Constantes!$D$14)*(1-EXP(-Constantes!$D$22)))</f>
        <v>0</v>
      </c>
      <c r="AZ256" s="116">
        <f>AZ255+(Entradas!$F$23*AW256-BA255)/(800*Entradas!$D$46)</f>
        <v>0</v>
      </c>
      <c r="BA256" s="116">
        <f>8000*Entradas!$D$47*AZ256/Constantes!$F$34</f>
        <v>0</v>
      </c>
      <c r="BB256" s="116">
        <f>AV256*Escenarios!$F$10/Escenarios!$F$9</f>
        <v>0</v>
      </c>
      <c r="BC256" s="116">
        <f>BA256*Escenarios!$F$10/Escenarios!$F$9</f>
        <v>0</v>
      </c>
      <c r="BD256" s="116">
        <f>Observaciones!$I255</f>
        <v>0</v>
      </c>
      <c r="BE256" s="116">
        <f>MAX(0,Constantes!$F$29/((BJ255+BB256+BC256+BD256+Observaciones!$F255)^2)+Entradas!$F$17)</f>
        <v>0</v>
      </c>
      <c r="BF256" s="145">
        <f>IF(ETo!$D255&gt;0,ETo!$I255*((1-Entradas!$F$21)*ETo!$K255+ETo!$L255),0)</f>
        <v>1.525546182835013</v>
      </c>
      <c r="BG256" s="116">
        <f>MIN(BF256*1,0.8*(BJ255+BB256+BC256+BD256+Observaciones!$F255-BE256-Constantes!$F$28))</f>
        <v>0</v>
      </c>
      <c r="BH256" s="116">
        <f>Observaciones!$J255</f>
        <v>0</v>
      </c>
      <c r="BI256" s="116">
        <f>MAX(0,BJ255+BB256+BC256+BD256+Observaciones!$F255-BE256-BG256-BH256-Constantes!$F$26)</f>
        <v>0</v>
      </c>
      <c r="BJ256" s="116">
        <f>BJ255+BB256+BC256+BD256+Observaciones!$F255-BE256-BG256-BH256-BI256</f>
        <v>41.25</v>
      </c>
      <c r="BK256" s="116">
        <f>(Escenarios!$F$10*AU256+Escenarios!$F$9*BG256)/(Escenarios!$F$11)</f>
        <v>0</v>
      </c>
      <c r="BL256" s="116">
        <f>(Escenarios!$F$9*BI256)/(Escenarios!$F$11)</f>
        <v>0</v>
      </c>
      <c r="BM256" s="116">
        <f>(Escenarios!$F$10*AW256+Escenarios!$F$9*BE256)/(Escenarios!$F$11)</f>
        <v>0</v>
      </c>
      <c r="BN256" s="118">
        <f t="shared" si="26"/>
        <v>112.72773992949982</v>
      </c>
      <c r="BO256" s="118">
        <f>MAX(0,(BN256-Constantes!$D$13)*(1-EXP(-Constantes!$D$23)))</f>
        <v>0.44192653049114877</v>
      </c>
      <c r="BP256" s="118">
        <f>BL256+AY256*Escenarios!$F$10/Escenarios!$F$11+BO256</f>
        <v>0.44192653049114877</v>
      </c>
      <c r="BQ256" s="118">
        <f>0.0526*BL256*Observaciones!$F255^1.218</f>
        <v>0</v>
      </c>
      <c r="BR256" s="118">
        <f>BQ256*Constantes!$F$40</f>
        <v>0</v>
      </c>
      <c r="BS256" s="118">
        <f t="shared" si="27"/>
        <v>0</v>
      </c>
      <c r="BT256" s="15"/>
      <c r="BU256" s="72">
        <v>250</v>
      </c>
      <c r="BV256" s="73">
        <f>0.0526*Observaciones!$F255^2.218</f>
        <v>0</v>
      </c>
      <c r="BW256" s="73">
        <f>IF(Observaciones!$F255&gt;0.05*$CA$7,((Observaciones!$F255-0.05*$CA$7)^2)/(Observaciones!$F255+0.95*$CA$7),0)</f>
        <v>0</v>
      </c>
      <c r="BX256" s="73">
        <f>0.0526*BW256*Observaciones!$F255^1.218</f>
        <v>0</v>
      </c>
      <c r="BY256" s="27"/>
      <c r="BZ256" s="27"/>
      <c r="CA256" s="101"/>
      <c r="CB256" s="36"/>
    </row>
    <row r="257" spans="2:80" s="2" customFormat="1" ht="14.5" x14ac:dyDescent="0.35">
      <c r="B257" s="35"/>
      <c r="C257" s="72">
        <v>251</v>
      </c>
      <c r="D257" s="145">
        <f>ETo!$I256*((1-Constantes!$D$19)*ETo!$K256+ETo!$L256)</f>
        <v>1.6106820773289154</v>
      </c>
      <c r="E257" s="73">
        <f>MIN(D257*Constantes!$D$17,0.8*(H256+Observaciones!$F256-F257-G257-Constantes!$D$14))</f>
        <v>0</v>
      </c>
      <c r="F257" s="73">
        <f>IF(Observaciones!$F256&gt;0.05*Constantes!$D$18,((Observaciones!$F256-0.05*Constantes!$D$18)^2)/(Observaciones!$F256+0.95*Constantes!$D$18),0)</f>
        <v>0</v>
      </c>
      <c r="G257" s="73">
        <f>MAX(0,H256+Observaciones!$F256-F257-Constantes!$D$13)</f>
        <v>0</v>
      </c>
      <c r="H257" s="73">
        <f>H256+Observaciones!$F256-F257-E257-G257-I256</f>
        <v>26.25</v>
      </c>
      <c r="I257" s="73">
        <f>MAX(0,(H257-Constantes!$D$14)*(1-EXP(-Constantes!$D$22)))</f>
        <v>0</v>
      </c>
      <c r="J257" s="73">
        <f t="shared" si="21"/>
        <v>106.1790765695123</v>
      </c>
      <c r="K257" s="73">
        <f>MAX(0,(J257-Constantes!$D$13)*(1-EXP(-Constantes!$D$23)))</f>
        <v>0.39669160845071938</v>
      </c>
      <c r="L257" s="73">
        <f t="shared" si="22"/>
        <v>0.39669160845071938</v>
      </c>
      <c r="M257" s="73">
        <f>0.0526*F257*Observaciones!$F256^1.218</f>
        <v>0</v>
      </c>
      <c r="N257" s="73">
        <f>M257*Constantes!$D$40</f>
        <v>0</v>
      </c>
      <c r="O257" s="73">
        <f t="shared" si="23"/>
        <v>0</v>
      </c>
      <c r="P257" s="15"/>
      <c r="Q257" s="117">
        <v>251</v>
      </c>
      <c r="R257" s="145">
        <f>ETo!$I256*((1-Constantes!$E$19)*ETo!$K256+ETo!$L256)</f>
        <v>1.6125602154381937</v>
      </c>
      <c r="S257" s="118">
        <f>MIN(R257*Constantes!$E$17,0.8*(V256+Observaciones!$F256-T257-U257-Constantes!$D$14))</f>
        <v>0</v>
      </c>
      <c r="T257" s="118">
        <f>IF(Observaciones!$F256&gt;0.05*Constantes!$E$18,((Observaciones!$F256-0.05*Constantes!$E$18)^2)/(Observaciones!$F256+0.95*Constantes!$E$18),0)</f>
        <v>0</v>
      </c>
      <c r="U257" s="118">
        <f>MAX(0,V256+Observaciones!$F256-T257-Constantes!$D$13)</f>
        <v>0</v>
      </c>
      <c r="V257" s="118">
        <f>V256+Observaciones!$F256-T257-S257-U257-W256</f>
        <v>26.25</v>
      </c>
      <c r="W257" s="118">
        <f>MAX(0,(V257-Constantes!$D$14)*(1-EXP(-Constantes!$D$22)))</f>
        <v>0</v>
      </c>
      <c r="X257" s="116">
        <f>X256+(Entradas!$E$23*U257-Y256)/(800*Entradas!$D$46)</f>
        <v>0</v>
      </c>
      <c r="Y257" s="116">
        <f>8000*Entradas!$D$47*X257/Constantes!$E$34</f>
        <v>0</v>
      </c>
      <c r="Z257" s="116">
        <f>T257*Escenarios!$E$10/Escenarios!$E$9</f>
        <v>0</v>
      </c>
      <c r="AA257" s="116">
        <f>Y257*Escenarios!$E$10/Escenarios!$E$9</f>
        <v>0</v>
      </c>
      <c r="AB257" s="116">
        <f>Observaciones!$I256</f>
        <v>0</v>
      </c>
      <c r="AC257" s="116">
        <f>MAX(0,Constantes!$E$29/((AH256+Z257+AA257+AB257+Observaciones!$F256)^2)+Entradas!$E$17)</f>
        <v>0</v>
      </c>
      <c r="AD257" s="145">
        <f>IF(ETo!$D256&gt;0,ETo!$I256*((1-Entradas!$E$21)*ETo!$K256+ETo!$L256),0)</f>
        <v>1.5374346910670684</v>
      </c>
      <c r="AE257" s="116">
        <f>MIN(AD257*1,0.8*(AH256+Z257+AA257+AB257+Observaciones!$F256-AC257-Constantes!$E$28))</f>
        <v>0</v>
      </c>
      <c r="AF257" s="116">
        <f>Observaciones!$J256</f>
        <v>0</v>
      </c>
      <c r="AG257" s="116">
        <f>MAX(0,AH256+Z257+AA257+AB257+Observaciones!$F256-AC257-AE257-AF257-Constantes!$E$26)</f>
        <v>0</v>
      </c>
      <c r="AH257" s="116">
        <f>AH256+Z257+AA257+AB257+Observaciones!$F256-AC257-AE257-AF257-AG257</f>
        <v>41.25</v>
      </c>
      <c r="AI257" s="116">
        <f>(Escenarios!$E$10*S257+Escenarios!$E$9*AE257)/(Escenarios!$E$11)</f>
        <v>0</v>
      </c>
      <c r="AJ257" s="116">
        <f>(Escenarios!$E$9*AG257)/(Escenarios!$E$11)</f>
        <v>0</v>
      </c>
      <c r="AK257" s="116">
        <f>(Escenarios!$E$10*U257+Escenarios!$E$9*AC257)/(Escenarios!$E$11)</f>
        <v>0</v>
      </c>
      <c r="AL257" s="118">
        <f t="shared" si="24"/>
        <v>114.52439651705045</v>
      </c>
      <c r="AM257" s="118">
        <f>MAX(0,(AL257-Constantes!$D$13)*(1-EXP(-Constantes!$D$23)))</f>
        <v>0.45433694406773423</v>
      </c>
      <c r="AN257" s="118">
        <f>AJ257+W257*Escenarios!$E$10/Escenarios!$E$11+AM257</f>
        <v>0.45433694406773423</v>
      </c>
      <c r="AO257" s="118">
        <f>0.0526*AJ257*Observaciones!$F256^1.218</f>
        <v>0</v>
      </c>
      <c r="AP257" s="118">
        <f>AO257*Constantes!$E$40</f>
        <v>0</v>
      </c>
      <c r="AQ257" s="118">
        <f t="shared" si="25"/>
        <v>0</v>
      </c>
      <c r="AR257" s="15"/>
      <c r="AS257" s="72">
        <v>251</v>
      </c>
      <c r="AT257" s="145">
        <f>ETo!$I256*((1-Constantes!$F$19)*ETo!$K256+ETo!$L256)</f>
        <v>1.6078648701649978</v>
      </c>
      <c r="AU257" s="118">
        <f>MIN(AT257*Constantes!$F$17,0.8*(AX256+Observaciones!$F256-AV257-AW257-Constantes!$D$14))</f>
        <v>0</v>
      </c>
      <c r="AV257" s="118">
        <f>IF(Observaciones!$F256&gt;0.05*Constantes!$F$18,((Observaciones!$F256-0.05*Constantes!$F$18)^2)/(Observaciones!$F256+0.95*Constantes!$F$18),0)</f>
        <v>0</v>
      </c>
      <c r="AW257" s="118">
        <f>MAX(0,AX256+Observaciones!$F256-AV257-Constantes!$D$13)</f>
        <v>0</v>
      </c>
      <c r="AX257" s="118">
        <f>AX256+Observaciones!$F256-AV257-AU257-AW257-AY256</f>
        <v>26.25</v>
      </c>
      <c r="AY257" s="118">
        <f>MAX(0,(AX257-Constantes!$D$14)*(1-EXP(-Constantes!$D$22)))</f>
        <v>0</v>
      </c>
      <c r="AZ257" s="116">
        <f>AZ256+(Entradas!$F$23*AW257-BA256)/(800*Entradas!$D$46)</f>
        <v>0</v>
      </c>
      <c r="BA257" s="116">
        <f>8000*Entradas!$D$47*AZ257/Constantes!$F$34</f>
        <v>0</v>
      </c>
      <c r="BB257" s="116">
        <f>AV257*Escenarios!$F$10/Escenarios!$F$9</f>
        <v>0</v>
      </c>
      <c r="BC257" s="116">
        <f>BA257*Escenarios!$F$10/Escenarios!$F$9</f>
        <v>0</v>
      </c>
      <c r="BD257" s="116">
        <f>Observaciones!$I256</f>
        <v>0</v>
      </c>
      <c r="BE257" s="116">
        <f>MAX(0,Constantes!$F$29/((BJ256+BB257+BC257+BD257+Observaciones!$F256)^2)+Entradas!$F$17)</f>
        <v>0</v>
      </c>
      <c r="BF257" s="145">
        <f>IF(ETo!$D256&gt;0,ETo!$I256*((1-Entradas!$F$21)*ETo!$K256+ETo!$L256),0)</f>
        <v>1.5374346910670684</v>
      </c>
      <c r="BG257" s="116">
        <f>MIN(BF257*1,0.8*(BJ256+BB257+BC257+BD257+Observaciones!$F256-BE257-Constantes!$F$28))</f>
        <v>0</v>
      </c>
      <c r="BH257" s="116">
        <f>Observaciones!$J256</f>
        <v>0</v>
      </c>
      <c r="BI257" s="116">
        <f>MAX(0,BJ256+BB257+BC257+BD257+Observaciones!$F256-BE257-BG257-BH257-Constantes!$F$26)</f>
        <v>0</v>
      </c>
      <c r="BJ257" s="116">
        <f>BJ256+BB257+BC257+BD257+Observaciones!$F256-BE257-BG257-BH257-BI257</f>
        <v>41.25</v>
      </c>
      <c r="BK257" s="116">
        <f>(Escenarios!$F$10*AU257+Escenarios!$F$9*BG257)/(Escenarios!$F$11)</f>
        <v>0</v>
      </c>
      <c r="BL257" s="116">
        <f>(Escenarios!$F$9*BI257)/(Escenarios!$F$11)</f>
        <v>0</v>
      </c>
      <c r="BM257" s="116">
        <f>(Escenarios!$F$10*AW257+Escenarios!$F$9*BE257)/(Escenarios!$F$11)</f>
        <v>0</v>
      </c>
      <c r="BN257" s="118">
        <f t="shared" si="26"/>
        <v>112.28581339900867</v>
      </c>
      <c r="BO257" s="118">
        <f>MAX(0,(BN257-Constantes!$D$13)*(1-EXP(-Constantes!$D$23)))</f>
        <v>0.43887392096528632</v>
      </c>
      <c r="BP257" s="118">
        <f>BL257+AY257*Escenarios!$F$10/Escenarios!$F$11+BO257</f>
        <v>0.43887392096528632</v>
      </c>
      <c r="BQ257" s="118">
        <f>0.0526*BL257*Observaciones!$F256^1.218</f>
        <v>0</v>
      </c>
      <c r="BR257" s="118">
        <f>BQ257*Constantes!$F$40</f>
        <v>0</v>
      </c>
      <c r="BS257" s="118">
        <f t="shared" si="27"/>
        <v>0</v>
      </c>
      <c r="BT257" s="15"/>
      <c r="BU257" s="72">
        <v>251</v>
      </c>
      <c r="BV257" s="73">
        <f>0.0526*Observaciones!$F256^2.218</f>
        <v>0</v>
      </c>
      <c r="BW257" s="73">
        <f>IF(Observaciones!$F256&gt;0.05*$CA$7,((Observaciones!$F256-0.05*$CA$7)^2)/(Observaciones!$F256+0.95*$CA$7),0)</f>
        <v>0</v>
      </c>
      <c r="BX257" s="73">
        <f>0.0526*BW257*Observaciones!$F256^1.218</f>
        <v>0</v>
      </c>
      <c r="BY257" s="27"/>
      <c r="BZ257" s="27"/>
      <c r="CA257" s="101"/>
      <c r="CB257" s="36"/>
    </row>
    <row r="258" spans="2:80" s="2" customFormat="1" ht="14.5" x14ac:dyDescent="0.35">
      <c r="B258" s="35"/>
      <c r="C258" s="72">
        <v>252</v>
      </c>
      <c r="D258" s="145">
        <f>ETo!$I257*((1-Constantes!$D$19)*ETo!$K257+ETo!$L257)</f>
        <v>1.6184643586574277</v>
      </c>
      <c r="E258" s="73">
        <f>MIN(D258*Constantes!$D$17,0.8*(H257+Observaciones!$F257-F258-G258-Constantes!$D$14))</f>
        <v>0</v>
      </c>
      <c r="F258" s="73">
        <f>IF(Observaciones!$F257&gt;0.05*Constantes!$D$18,((Observaciones!$F257-0.05*Constantes!$D$18)^2)/(Observaciones!$F257+0.95*Constantes!$D$18),0)</f>
        <v>0</v>
      </c>
      <c r="G258" s="73">
        <f>MAX(0,H257+Observaciones!$F257-F258-Constantes!$D$13)</f>
        <v>0</v>
      </c>
      <c r="H258" s="73">
        <f>H257+Observaciones!$F257-F258-E258-G258-I257</f>
        <v>26.25</v>
      </c>
      <c r="I258" s="73">
        <f>MAX(0,(H258-Constantes!$D$14)*(1-EXP(-Constantes!$D$22)))</f>
        <v>0</v>
      </c>
      <c r="J258" s="73">
        <f t="shared" si="21"/>
        <v>105.78238496106158</v>
      </c>
      <c r="K258" s="73">
        <f>MAX(0,(J258-Constantes!$D$13)*(1-EXP(-Constantes!$D$23)))</f>
        <v>0.39395145935525644</v>
      </c>
      <c r="L258" s="73">
        <f t="shared" si="22"/>
        <v>0.39395145935525644</v>
      </c>
      <c r="M258" s="73">
        <f>0.0526*F258*Observaciones!$F257^1.218</f>
        <v>0</v>
      </c>
      <c r="N258" s="73">
        <f>M258*Constantes!$D$40</f>
        <v>0</v>
      </c>
      <c r="O258" s="73">
        <f t="shared" si="23"/>
        <v>0</v>
      </c>
      <c r="P258" s="15"/>
      <c r="Q258" s="117">
        <v>252</v>
      </c>
      <c r="R258" s="145">
        <f>ETo!$I257*((1-Constantes!$E$19)*ETo!$K257+ETo!$L257)</f>
        <v>1.6203487778654375</v>
      </c>
      <c r="S258" s="118">
        <f>MIN(R258*Constantes!$E$17,0.8*(V257+Observaciones!$F257-T258-U258-Constantes!$D$14))</f>
        <v>0</v>
      </c>
      <c r="T258" s="118">
        <f>IF(Observaciones!$F257&gt;0.05*Constantes!$E$18,((Observaciones!$F257-0.05*Constantes!$E$18)^2)/(Observaciones!$F257+0.95*Constantes!$E$18),0)</f>
        <v>0</v>
      </c>
      <c r="U258" s="118">
        <f>MAX(0,V257+Observaciones!$F257-T258-Constantes!$D$13)</f>
        <v>0</v>
      </c>
      <c r="V258" s="118">
        <f>V257+Observaciones!$F257-T258-S258-U258-W257</f>
        <v>26.25</v>
      </c>
      <c r="W258" s="118">
        <f>MAX(0,(V258-Constantes!$D$14)*(1-EXP(-Constantes!$D$22)))</f>
        <v>0</v>
      </c>
      <c r="X258" s="116">
        <f>X257+(Entradas!$E$23*U258-Y257)/(800*Entradas!$D$46)</f>
        <v>0</v>
      </c>
      <c r="Y258" s="116">
        <f>8000*Entradas!$D$47*X258/Constantes!$E$34</f>
        <v>0</v>
      </c>
      <c r="Z258" s="116">
        <f>T258*Escenarios!$E$10/Escenarios!$E$9</f>
        <v>0</v>
      </c>
      <c r="AA258" s="116">
        <f>Y258*Escenarios!$E$10/Escenarios!$E$9</f>
        <v>0</v>
      </c>
      <c r="AB258" s="116">
        <f>Observaciones!$I257</f>
        <v>0</v>
      </c>
      <c r="AC258" s="116">
        <f>MAX(0,Constantes!$E$29/((AH257+Z258+AA258+AB258+Observaciones!$F257)^2)+Entradas!$E$17)</f>
        <v>0</v>
      </c>
      <c r="AD258" s="145">
        <f>IF(ETo!$D257&gt;0,ETo!$I257*((1-Entradas!$E$21)*ETo!$K257+ETo!$L257),0)</f>
        <v>1.5449720095450463</v>
      </c>
      <c r="AE258" s="116">
        <f>MIN(AD258*1,0.8*(AH257+Z258+AA258+AB258+Observaciones!$F257-AC258-Constantes!$E$28))</f>
        <v>0</v>
      </c>
      <c r="AF258" s="116">
        <f>Observaciones!$J257</f>
        <v>0</v>
      </c>
      <c r="AG258" s="116">
        <f>MAX(0,AH257+Z258+AA258+AB258+Observaciones!$F257-AC258-AE258-AF258-Constantes!$E$26)</f>
        <v>0</v>
      </c>
      <c r="AH258" s="116">
        <f>AH257+Z258+AA258+AB258+Observaciones!$F257-AC258-AE258-AF258-AG258</f>
        <v>41.25</v>
      </c>
      <c r="AI258" s="116">
        <f>(Escenarios!$E$10*S258+Escenarios!$E$9*AE258)/(Escenarios!$E$11)</f>
        <v>0</v>
      </c>
      <c r="AJ258" s="116">
        <f>(Escenarios!$E$9*AG258)/(Escenarios!$E$11)</f>
        <v>0</v>
      </c>
      <c r="AK258" s="116">
        <f>(Escenarios!$E$10*U258+Escenarios!$E$9*AC258)/(Escenarios!$E$11)</f>
        <v>0</v>
      </c>
      <c r="AL258" s="118">
        <f t="shared" si="24"/>
        <v>114.07005957298271</v>
      </c>
      <c r="AM258" s="118">
        <f>MAX(0,(AL258-Constantes!$D$13)*(1-EXP(-Constantes!$D$23)))</f>
        <v>0.45119860955346319</v>
      </c>
      <c r="AN258" s="118">
        <f>AJ258+W258*Escenarios!$E$10/Escenarios!$E$11+AM258</f>
        <v>0.45119860955346319</v>
      </c>
      <c r="AO258" s="118">
        <f>0.0526*AJ258*Observaciones!$F257^1.218</f>
        <v>0</v>
      </c>
      <c r="AP258" s="118">
        <f>AO258*Constantes!$E$40</f>
        <v>0</v>
      </c>
      <c r="AQ258" s="118">
        <f t="shared" si="25"/>
        <v>0</v>
      </c>
      <c r="AR258" s="15"/>
      <c r="AS258" s="72">
        <v>252</v>
      </c>
      <c r="AT258" s="145">
        <f>ETo!$I257*((1-Constantes!$F$19)*ETo!$K257+ETo!$L257)</f>
        <v>1.6156377298454128</v>
      </c>
      <c r="AU258" s="118">
        <f>MIN(AT258*Constantes!$F$17,0.8*(AX257+Observaciones!$F257-AV258-AW258-Constantes!$D$14))</f>
        <v>0</v>
      </c>
      <c r="AV258" s="118">
        <f>IF(Observaciones!$F257&gt;0.05*Constantes!$F$18,((Observaciones!$F257-0.05*Constantes!$F$18)^2)/(Observaciones!$F257+0.95*Constantes!$F$18),0)</f>
        <v>0</v>
      </c>
      <c r="AW258" s="118">
        <f>MAX(0,AX257+Observaciones!$F257-AV258-Constantes!$D$13)</f>
        <v>0</v>
      </c>
      <c r="AX258" s="118">
        <f>AX257+Observaciones!$F257-AV258-AU258-AW258-AY257</f>
        <v>26.25</v>
      </c>
      <c r="AY258" s="118">
        <f>MAX(0,(AX258-Constantes!$D$14)*(1-EXP(-Constantes!$D$22)))</f>
        <v>0</v>
      </c>
      <c r="AZ258" s="116">
        <f>AZ257+(Entradas!$F$23*AW258-BA257)/(800*Entradas!$D$46)</f>
        <v>0</v>
      </c>
      <c r="BA258" s="116">
        <f>8000*Entradas!$D$47*AZ258/Constantes!$F$34</f>
        <v>0</v>
      </c>
      <c r="BB258" s="116">
        <f>AV258*Escenarios!$F$10/Escenarios!$F$9</f>
        <v>0</v>
      </c>
      <c r="BC258" s="116">
        <f>BA258*Escenarios!$F$10/Escenarios!$F$9</f>
        <v>0</v>
      </c>
      <c r="BD258" s="116">
        <f>Observaciones!$I257</f>
        <v>0</v>
      </c>
      <c r="BE258" s="116">
        <f>MAX(0,Constantes!$F$29/((BJ257+BB258+BC258+BD258+Observaciones!$F257)^2)+Entradas!$F$17)</f>
        <v>0</v>
      </c>
      <c r="BF258" s="145">
        <f>IF(ETo!$D257&gt;0,ETo!$I257*((1-Entradas!$F$21)*ETo!$K257+ETo!$L257),0)</f>
        <v>1.5449720095450463</v>
      </c>
      <c r="BG258" s="116">
        <f>MIN(BF258*1,0.8*(BJ257+BB258+BC258+BD258+Observaciones!$F257-BE258-Constantes!$F$28))</f>
        <v>0</v>
      </c>
      <c r="BH258" s="116">
        <f>Observaciones!$J257</f>
        <v>0</v>
      </c>
      <c r="BI258" s="116">
        <f>MAX(0,BJ257+BB258+BC258+BD258+Observaciones!$F257-BE258-BG258-BH258-Constantes!$F$26)</f>
        <v>0</v>
      </c>
      <c r="BJ258" s="116">
        <f>BJ257+BB258+BC258+BD258+Observaciones!$F257-BE258-BG258-BH258-BI258</f>
        <v>41.25</v>
      </c>
      <c r="BK258" s="116">
        <f>(Escenarios!$F$10*AU258+Escenarios!$F$9*BG258)/(Escenarios!$F$11)</f>
        <v>0</v>
      </c>
      <c r="BL258" s="116">
        <f>(Escenarios!$F$9*BI258)/(Escenarios!$F$11)</f>
        <v>0</v>
      </c>
      <c r="BM258" s="116">
        <f>(Escenarios!$F$10*AW258+Escenarios!$F$9*BE258)/(Escenarios!$F$11)</f>
        <v>0</v>
      </c>
      <c r="BN258" s="118">
        <f t="shared" si="26"/>
        <v>111.84693947804338</v>
      </c>
      <c r="BO258" s="118">
        <f>MAX(0,(BN258-Constantes!$D$13)*(1-EXP(-Constantes!$D$23)))</f>
        <v>0.4358423973536526</v>
      </c>
      <c r="BP258" s="118">
        <f>BL258+AY258*Escenarios!$F$10/Escenarios!$F$11+BO258</f>
        <v>0.4358423973536526</v>
      </c>
      <c r="BQ258" s="118">
        <f>0.0526*BL258*Observaciones!$F257^1.218</f>
        <v>0</v>
      </c>
      <c r="BR258" s="118">
        <f>BQ258*Constantes!$F$40</f>
        <v>0</v>
      </c>
      <c r="BS258" s="118">
        <f t="shared" si="27"/>
        <v>0</v>
      </c>
      <c r="BT258" s="15"/>
      <c r="BU258" s="72">
        <v>252</v>
      </c>
      <c r="BV258" s="73">
        <f>0.0526*Observaciones!$F257^2.218</f>
        <v>0</v>
      </c>
      <c r="BW258" s="73">
        <f>IF(Observaciones!$F257&gt;0.05*$CA$7,((Observaciones!$F257-0.05*$CA$7)^2)/(Observaciones!$F257+0.95*$CA$7),0)</f>
        <v>0</v>
      </c>
      <c r="BX258" s="73">
        <f>0.0526*BW258*Observaciones!$F257^1.218</f>
        <v>0</v>
      </c>
      <c r="BY258" s="27"/>
      <c r="BZ258" s="27"/>
      <c r="CA258" s="101"/>
      <c r="CB258" s="36"/>
    </row>
    <row r="259" spans="2:80" s="2" customFormat="1" ht="14.5" x14ac:dyDescent="0.35">
      <c r="B259" s="35"/>
      <c r="C259" s="72">
        <v>253</v>
      </c>
      <c r="D259" s="145">
        <f>ETo!$I258*((1-Constantes!$D$19)*ETo!$K258+ETo!$L258)</f>
        <v>1.5942221497081388</v>
      </c>
      <c r="E259" s="73">
        <f>MIN(D259*Constantes!$D$17,0.8*(H258+Observaciones!$F258-F259-G259-Constantes!$D$14))</f>
        <v>0</v>
      </c>
      <c r="F259" s="73">
        <f>IF(Observaciones!$F258&gt;0.05*Constantes!$D$18,((Observaciones!$F258-0.05*Constantes!$D$18)^2)/(Observaciones!$F258+0.95*Constantes!$D$18),0)</f>
        <v>0</v>
      </c>
      <c r="G259" s="73">
        <f>MAX(0,H258+Observaciones!$F258-F259-Constantes!$D$13)</f>
        <v>0</v>
      </c>
      <c r="H259" s="73">
        <f>H258+Observaciones!$F258-F259-E259-G259-I258</f>
        <v>26.25</v>
      </c>
      <c r="I259" s="73">
        <f>MAX(0,(H259-Constantes!$D$14)*(1-EXP(-Constantes!$D$22)))</f>
        <v>0</v>
      </c>
      <c r="J259" s="73">
        <f t="shared" si="21"/>
        <v>105.38843350170633</v>
      </c>
      <c r="K259" s="73">
        <f>MAX(0,(J259-Constantes!$D$13)*(1-EXP(-Constantes!$D$23)))</f>
        <v>0.3912302378521737</v>
      </c>
      <c r="L259" s="73">
        <f t="shared" si="22"/>
        <v>0.3912302378521737</v>
      </c>
      <c r="M259" s="73">
        <f>0.0526*F259*Observaciones!$F258^1.218</f>
        <v>0</v>
      </c>
      <c r="N259" s="73">
        <f>M259*Constantes!$D$40</f>
        <v>0</v>
      </c>
      <c r="O259" s="73">
        <f t="shared" si="23"/>
        <v>0</v>
      </c>
      <c r="P259" s="15"/>
      <c r="Q259" s="117">
        <v>253</v>
      </c>
      <c r="R259" s="145">
        <f>ETo!$I258*((1-Constantes!$E$19)*ETo!$K258+ETo!$L258)</f>
        <v>1.5960733397343974</v>
      </c>
      <c r="S259" s="118">
        <f>MIN(R259*Constantes!$E$17,0.8*(V258+Observaciones!$F258-T259-U259-Constantes!$D$14))</f>
        <v>0</v>
      </c>
      <c r="T259" s="118">
        <f>IF(Observaciones!$F258&gt;0.05*Constantes!$E$18,((Observaciones!$F258-0.05*Constantes!$E$18)^2)/(Observaciones!$F258+0.95*Constantes!$E$18),0)</f>
        <v>0</v>
      </c>
      <c r="U259" s="118">
        <f>MAX(0,V258+Observaciones!$F258-T259-Constantes!$D$13)</f>
        <v>0</v>
      </c>
      <c r="V259" s="118">
        <f>V258+Observaciones!$F258-T259-S259-U259-W258</f>
        <v>26.25</v>
      </c>
      <c r="W259" s="118">
        <f>MAX(0,(V259-Constantes!$D$14)*(1-EXP(-Constantes!$D$22)))</f>
        <v>0</v>
      </c>
      <c r="X259" s="116">
        <f>X258+(Entradas!$E$23*U259-Y258)/(800*Entradas!$D$46)</f>
        <v>0</v>
      </c>
      <c r="Y259" s="116">
        <f>8000*Entradas!$D$47*X259/Constantes!$E$34</f>
        <v>0</v>
      </c>
      <c r="Z259" s="116">
        <f>T259*Escenarios!$E$10/Escenarios!$E$9</f>
        <v>0</v>
      </c>
      <c r="AA259" s="116">
        <f>Y259*Escenarios!$E$10/Escenarios!$E$9</f>
        <v>0</v>
      </c>
      <c r="AB259" s="116">
        <f>Observaciones!$I258</f>
        <v>0</v>
      </c>
      <c r="AC259" s="116">
        <f>MAX(0,Constantes!$E$29/((AH258+Z259+AA259+AB259+Observaciones!$F258)^2)+Entradas!$E$17)</f>
        <v>0</v>
      </c>
      <c r="AD259" s="145">
        <f>IF(ETo!$D258&gt;0,ETo!$I258*((1-Entradas!$E$21)*ETo!$K258+ETo!$L258),0)</f>
        <v>1.5220257386840503</v>
      </c>
      <c r="AE259" s="116">
        <f>MIN(AD259*1,0.8*(AH258+Z259+AA259+AB259+Observaciones!$F258-AC259-Constantes!$E$28))</f>
        <v>0</v>
      </c>
      <c r="AF259" s="116">
        <f>Observaciones!$J258</f>
        <v>0</v>
      </c>
      <c r="AG259" s="116">
        <f>MAX(0,AH258+Z259+AA259+AB259+Observaciones!$F258-AC259-AE259-AF259-Constantes!$E$26)</f>
        <v>0</v>
      </c>
      <c r="AH259" s="116">
        <f>AH258+Z259+AA259+AB259+Observaciones!$F258-AC259-AE259-AF259-AG259</f>
        <v>41.25</v>
      </c>
      <c r="AI259" s="116">
        <f>(Escenarios!$E$10*S259+Escenarios!$E$9*AE259)/(Escenarios!$E$11)</f>
        <v>0</v>
      </c>
      <c r="AJ259" s="116">
        <f>(Escenarios!$E$9*AG259)/(Escenarios!$E$11)</f>
        <v>0</v>
      </c>
      <c r="AK259" s="116">
        <f>(Escenarios!$E$10*U259+Escenarios!$E$9*AC259)/(Escenarios!$E$11)</f>
        <v>0</v>
      </c>
      <c r="AL259" s="118">
        <f t="shared" si="24"/>
        <v>113.61886096342926</v>
      </c>
      <c r="AM259" s="118">
        <f>MAX(0,(AL259-Constantes!$D$13)*(1-EXP(-Constantes!$D$23)))</f>
        <v>0.44808195309916959</v>
      </c>
      <c r="AN259" s="118">
        <f>AJ259+W259*Escenarios!$E$10/Escenarios!$E$11+AM259</f>
        <v>0.44808195309916959</v>
      </c>
      <c r="AO259" s="118">
        <f>0.0526*AJ259*Observaciones!$F258^1.218</f>
        <v>0</v>
      </c>
      <c r="AP259" s="118">
        <f>AO259*Constantes!$E$40</f>
        <v>0</v>
      </c>
      <c r="AQ259" s="118">
        <f t="shared" si="25"/>
        <v>0</v>
      </c>
      <c r="AR259" s="15"/>
      <c r="AS259" s="72">
        <v>253</v>
      </c>
      <c r="AT259" s="145">
        <f>ETo!$I258*((1-Constantes!$F$19)*ETo!$K258+ETo!$L258)</f>
        <v>1.591445364668751</v>
      </c>
      <c r="AU259" s="118">
        <f>MIN(AT259*Constantes!$F$17,0.8*(AX258+Observaciones!$F258-AV259-AW259-Constantes!$D$14))</f>
        <v>0</v>
      </c>
      <c r="AV259" s="118">
        <f>IF(Observaciones!$F258&gt;0.05*Constantes!$F$18,((Observaciones!$F258-0.05*Constantes!$F$18)^2)/(Observaciones!$F258+0.95*Constantes!$F$18),0)</f>
        <v>0</v>
      </c>
      <c r="AW259" s="118">
        <f>MAX(0,AX258+Observaciones!$F258-AV259-Constantes!$D$13)</f>
        <v>0</v>
      </c>
      <c r="AX259" s="118">
        <f>AX258+Observaciones!$F258-AV259-AU259-AW259-AY258</f>
        <v>26.25</v>
      </c>
      <c r="AY259" s="118">
        <f>MAX(0,(AX259-Constantes!$D$14)*(1-EXP(-Constantes!$D$22)))</f>
        <v>0</v>
      </c>
      <c r="AZ259" s="116">
        <f>AZ258+(Entradas!$F$23*AW259-BA258)/(800*Entradas!$D$46)</f>
        <v>0</v>
      </c>
      <c r="BA259" s="116">
        <f>8000*Entradas!$D$47*AZ259/Constantes!$F$34</f>
        <v>0</v>
      </c>
      <c r="BB259" s="116">
        <f>AV259*Escenarios!$F$10/Escenarios!$F$9</f>
        <v>0</v>
      </c>
      <c r="BC259" s="116">
        <f>BA259*Escenarios!$F$10/Escenarios!$F$9</f>
        <v>0</v>
      </c>
      <c r="BD259" s="116">
        <f>Observaciones!$I258</f>
        <v>0</v>
      </c>
      <c r="BE259" s="116">
        <f>MAX(0,Constantes!$F$29/((BJ258+BB259+BC259+BD259+Observaciones!$F258)^2)+Entradas!$F$17)</f>
        <v>0</v>
      </c>
      <c r="BF259" s="145">
        <f>IF(ETo!$D258&gt;0,ETo!$I258*((1-Entradas!$F$21)*ETo!$K258+ETo!$L258),0)</f>
        <v>1.5220257386840503</v>
      </c>
      <c r="BG259" s="116">
        <f>MIN(BF259*1,0.8*(BJ258+BB259+BC259+BD259+Observaciones!$F258-BE259-Constantes!$F$28))</f>
        <v>0</v>
      </c>
      <c r="BH259" s="116">
        <f>Observaciones!$J258</f>
        <v>0</v>
      </c>
      <c r="BI259" s="116">
        <f>MAX(0,BJ258+BB259+BC259+BD259+Observaciones!$F258-BE259-BG259-BH259-Constantes!$F$26)</f>
        <v>0</v>
      </c>
      <c r="BJ259" s="116">
        <f>BJ258+BB259+BC259+BD259+Observaciones!$F258-BE259-BG259-BH259-BI259</f>
        <v>41.25</v>
      </c>
      <c r="BK259" s="116">
        <f>(Escenarios!$F$10*AU259+Escenarios!$F$9*BG259)/(Escenarios!$F$11)</f>
        <v>0</v>
      </c>
      <c r="BL259" s="116">
        <f>(Escenarios!$F$9*BI259)/(Escenarios!$F$11)</f>
        <v>0</v>
      </c>
      <c r="BM259" s="116">
        <f>(Escenarios!$F$10*AW259+Escenarios!$F$9*BE259)/(Escenarios!$F$11)</f>
        <v>0</v>
      </c>
      <c r="BN259" s="118">
        <f t="shared" si="26"/>
        <v>111.41109708068973</v>
      </c>
      <c r="BO259" s="118">
        <f>MAX(0,(BN259-Constantes!$D$13)*(1-EXP(-Constantes!$D$23)))</f>
        <v>0.43283181400519904</v>
      </c>
      <c r="BP259" s="118">
        <f>BL259+AY259*Escenarios!$F$10/Escenarios!$F$11+BO259</f>
        <v>0.43283181400519904</v>
      </c>
      <c r="BQ259" s="118">
        <f>0.0526*BL259*Observaciones!$F258^1.218</f>
        <v>0</v>
      </c>
      <c r="BR259" s="118">
        <f>BQ259*Constantes!$F$40</f>
        <v>0</v>
      </c>
      <c r="BS259" s="118">
        <f t="shared" si="27"/>
        <v>0</v>
      </c>
      <c r="BT259" s="15"/>
      <c r="BU259" s="72">
        <v>253</v>
      </c>
      <c r="BV259" s="73">
        <f>0.0526*Observaciones!$F258^2.218</f>
        <v>0</v>
      </c>
      <c r="BW259" s="73">
        <f>IF(Observaciones!$F258&gt;0.05*$CA$7,((Observaciones!$F258-0.05*$CA$7)^2)/(Observaciones!$F258+0.95*$CA$7),0)</f>
        <v>0</v>
      </c>
      <c r="BX259" s="73">
        <f>0.0526*BW259*Observaciones!$F258^1.218</f>
        <v>0</v>
      </c>
      <c r="BY259" s="27"/>
      <c r="BZ259" s="27"/>
      <c r="CA259" s="101"/>
      <c r="CB259" s="36"/>
    </row>
    <row r="260" spans="2:80" s="2" customFormat="1" ht="14.5" x14ac:dyDescent="0.35">
      <c r="B260" s="35"/>
      <c r="C260" s="72">
        <v>254</v>
      </c>
      <c r="D260" s="145">
        <f>ETo!$I259*((1-Constantes!$D$19)*ETo!$K259+ETo!$L259)</f>
        <v>1.656754381680936</v>
      </c>
      <c r="E260" s="73">
        <f>MIN(D260*Constantes!$D$17,0.8*(H259+Observaciones!$F259-F260-G260-Constantes!$D$14))</f>
        <v>0</v>
      </c>
      <c r="F260" s="73">
        <f>IF(Observaciones!$F259&gt;0.05*Constantes!$D$18,((Observaciones!$F259-0.05*Constantes!$D$18)^2)/(Observaciones!$F259+0.95*Constantes!$D$18),0)</f>
        <v>0</v>
      </c>
      <c r="G260" s="73">
        <f>MAX(0,H259+Observaciones!$F259-F260-Constantes!$D$13)</f>
        <v>0</v>
      </c>
      <c r="H260" s="73">
        <f>H259+Observaciones!$F259-F260-E260-G260-I259</f>
        <v>26.25</v>
      </c>
      <c r="I260" s="73">
        <f>MAX(0,(H260-Constantes!$D$14)*(1-EXP(-Constantes!$D$22)))</f>
        <v>0</v>
      </c>
      <c r="J260" s="73">
        <f t="shared" si="21"/>
        <v>104.99720326385416</v>
      </c>
      <c r="K260" s="73">
        <f>MAX(0,(J260-Constantes!$D$13)*(1-EXP(-Constantes!$D$23)))</f>
        <v>0.38852781319904034</v>
      </c>
      <c r="L260" s="73">
        <f t="shared" si="22"/>
        <v>0.38852781319904034</v>
      </c>
      <c r="M260" s="73">
        <f>0.0526*F260*Observaciones!$F259^1.218</f>
        <v>0</v>
      </c>
      <c r="N260" s="73">
        <f>M260*Constantes!$D$40</f>
        <v>0</v>
      </c>
      <c r="O260" s="73">
        <f t="shared" si="23"/>
        <v>0</v>
      </c>
      <c r="P260" s="15"/>
      <c r="Q260" s="117">
        <v>254</v>
      </c>
      <c r="R260" s="145">
        <f>ETo!$I259*((1-Constantes!$E$19)*ETo!$K259+ETo!$L259)</f>
        <v>1.6586792650184961</v>
      </c>
      <c r="S260" s="118">
        <f>MIN(R260*Constantes!$E$17,0.8*(V259+Observaciones!$F259-T260-U260-Constantes!$D$14))</f>
        <v>0</v>
      </c>
      <c r="T260" s="118">
        <f>IF(Observaciones!$F259&gt;0.05*Constantes!$E$18,((Observaciones!$F259-0.05*Constantes!$E$18)^2)/(Observaciones!$F259+0.95*Constantes!$E$18),0)</f>
        <v>0</v>
      </c>
      <c r="U260" s="118">
        <f>MAX(0,V259+Observaciones!$F259-T260-Constantes!$D$13)</f>
        <v>0</v>
      </c>
      <c r="V260" s="118">
        <f>V259+Observaciones!$F259-T260-S260-U260-W259</f>
        <v>26.25</v>
      </c>
      <c r="W260" s="118">
        <f>MAX(0,(V260-Constantes!$D$14)*(1-EXP(-Constantes!$D$22)))</f>
        <v>0</v>
      </c>
      <c r="X260" s="116">
        <f>X259+(Entradas!$E$23*U260-Y259)/(800*Entradas!$D$46)</f>
        <v>0</v>
      </c>
      <c r="Y260" s="116">
        <f>8000*Entradas!$D$47*X260/Constantes!$E$34</f>
        <v>0</v>
      </c>
      <c r="Z260" s="116">
        <f>T260*Escenarios!$E$10/Escenarios!$E$9</f>
        <v>0</v>
      </c>
      <c r="AA260" s="116">
        <f>Y260*Escenarios!$E$10/Escenarios!$E$9</f>
        <v>0</v>
      </c>
      <c r="AB260" s="116">
        <f>Observaciones!$I259</f>
        <v>0</v>
      </c>
      <c r="AC260" s="116">
        <f>MAX(0,Constantes!$E$29/((AH259+Z260+AA260+AB260+Observaciones!$F259)^2)+Entradas!$E$17)</f>
        <v>0</v>
      </c>
      <c r="AD260" s="145">
        <f>IF(ETo!$D259&gt;0,ETo!$I259*((1-Entradas!$E$21)*ETo!$K259+ETo!$L259),0)</f>
        <v>1.5816839315160851</v>
      </c>
      <c r="AE260" s="116">
        <f>MIN(AD260*1,0.8*(AH259+Z260+AA260+AB260+Observaciones!$F259-AC260-Constantes!$E$28))</f>
        <v>0</v>
      </c>
      <c r="AF260" s="116">
        <f>Observaciones!$J259</f>
        <v>0</v>
      </c>
      <c r="AG260" s="116">
        <f>MAX(0,AH259+Z260+AA260+AB260+Observaciones!$F259-AC260-AE260-AF260-Constantes!$E$26)</f>
        <v>0</v>
      </c>
      <c r="AH260" s="116">
        <f>AH259+Z260+AA260+AB260+Observaciones!$F259-AC260-AE260-AF260-AG260</f>
        <v>41.25</v>
      </c>
      <c r="AI260" s="116">
        <f>(Escenarios!$E$10*S260+Escenarios!$E$9*AE260)/(Escenarios!$E$11)</f>
        <v>0</v>
      </c>
      <c r="AJ260" s="116">
        <f>(Escenarios!$E$9*AG260)/(Escenarios!$E$11)</f>
        <v>0</v>
      </c>
      <c r="AK260" s="116">
        <f>(Escenarios!$E$10*U260+Escenarios!$E$9*AC260)/(Escenarios!$E$11)</f>
        <v>0</v>
      </c>
      <c r="AL260" s="118">
        <f t="shared" si="24"/>
        <v>113.17077901033008</v>
      </c>
      <c r="AM260" s="118">
        <f>MAX(0,(AL260-Constantes!$D$13)*(1-EXP(-Constantes!$D$23)))</f>
        <v>0.44498682496355518</v>
      </c>
      <c r="AN260" s="118">
        <f>AJ260+W260*Escenarios!$E$10/Escenarios!$E$11+AM260</f>
        <v>0.44498682496355518</v>
      </c>
      <c r="AO260" s="118">
        <f>0.0526*AJ260*Observaciones!$F259^1.218</f>
        <v>0</v>
      </c>
      <c r="AP260" s="118">
        <f>AO260*Constantes!$E$40</f>
        <v>0</v>
      </c>
      <c r="AQ260" s="118">
        <f t="shared" si="25"/>
        <v>0</v>
      </c>
      <c r="AR260" s="15"/>
      <c r="AS260" s="72">
        <v>254</v>
      </c>
      <c r="AT260" s="145">
        <f>ETo!$I259*((1-Constantes!$F$19)*ETo!$K259+ETo!$L259)</f>
        <v>1.6538670566745952</v>
      </c>
      <c r="AU260" s="118">
        <f>MIN(AT260*Constantes!$F$17,0.8*(AX259+Observaciones!$F259-AV260-AW260-Constantes!$D$14))</f>
        <v>0</v>
      </c>
      <c r="AV260" s="118">
        <f>IF(Observaciones!$F259&gt;0.05*Constantes!$F$18,((Observaciones!$F259-0.05*Constantes!$F$18)^2)/(Observaciones!$F259+0.95*Constantes!$F$18),0)</f>
        <v>0</v>
      </c>
      <c r="AW260" s="118">
        <f>MAX(0,AX259+Observaciones!$F259-AV260-Constantes!$D$13)</f>
        <v>0</v>
      </c>
      <c r="AX260" s="118">
        <f>AX259+Observaciones!$F259-AV260-AU260-AW260-AY259</f>
        <v>26.25</v>
      </c>
      <c r="AY260" s="118">
        <f>MAX(0,(AX260-Constantes!$D$14)*(1-EXP(-Constantes!$D$22)))</f>
        <v>0</v>
      </c>
      <c r="AZ260" s="116">
        <f>AZ259+(Entradas!$F$23*AW260-BA259)/(800*Entradas!$D$46)</f>
        <v>0</v>
      </c>
      <c r="BA260" s="116">
        <f>8000*Entradas!$D$47*AZ260/Constantes!$F$34</f>
        <v>0</v>
      </c>
      <c r="BB260" s="116">
        <f>AV260*Escenarios!$F$10/Escenarios!$F$9</f>
        <v>0</v>
      </c>
      <c r="BC260" s="116">
        <f>BA260*Escenarios!$F$10/Escenarios!$F$9</f>
        <v>0</v>
      </c>
      <c r="BD260" s="116">
        <f>Observaciones!$I259</f>
        <v>0</v>
      </c>
      <c r="BE260" s="116">
        <f>MAX(0,Constantes!$F$29/((BJ259+BB260+BC260+BD260+Observaciones!$F259)^2)+Entradas!$F$17)</f>
        <v>0</v>
      </c>
      <c r="BF260" s="145">
        <f>IF(ETo!$D259&gt;0,ETo!$I259*((1-Entradas!$F$21)*ETo!$K259+ETo!$L259),0)</f>
        <v>1.5816839315160851</v>
      </c>
      <c r="BG260" s="116">
        <f>MIN(BF260*1,0.8*(BJ259+BB260+BC260+BD260+Observaciones!$F259-BE260-Constantes!$F$28))</f>
        <v>0</v>
      </c>
      <c r="BH260" s="116">
        <f>Observaciones!$J259</f>
        <v>0</v>
      </c>
      <c r="BI260" s="116">
        <f>MAX(0,BJ259+BB260+BC260+BD260+Observaciones!$F259-BE260-BG260-BH260-Constantes!$F$26)</f>
        <v>0</v>
      </c>
      <c r="BJ260" s="116">
        <f>BJ259+BB260+BC260+BD260+Observaciones!$F259-BE260-BG260-BH260-BI260</f>
        <v>41.25</v>
      </c>
      <c r="BK260" s="116">
        <f>(Escenarios!$F$10*AU260+Escenarios!$F$9*BG260)/(Escenarios!$F$11)</f>
        <v>0</v>
      </c>
      <c r="BL260" s="116">
        <f>(Escenarios!$F$9*BI260)/(Escenarios!$F$11)</f>
        <v>0</v>
      </c>
      <c r="BM260" s="116">
        <f>(Escenarios!$F$10*AW260+Escenarios!$F$9*BE260)/(Escenarios!$F$11)</f>
        <v>0</v>
      </c>
      <c r="BN260" s="118">
        <f t="shared" si="26"/>
        <v>110.97826526668453</v>
      </c>
      <c r="BO260" s="118">
        <f>MAX(0,(BN260-Constantes!$D$13)*(1-EXP(-Constantes!$D$23)))</f>
        <v>0.42984202627496215</v>
      </c>
      <c r="BP260" s="118">
        <f>BL260+AY260*Escenarios!$F$10/Escenarios!$F$11+BO260</f>
        <v>0.42984202627496215</v>
      </c>
      <c r="BQ260" s="118">
        <f>0.0526*BL260*Observaciones!$F259^1.218</f>
        <v>0</v>
      </c>
      <c r="BR260" s="118">
        <f>BQ260*Constantes!$F$40</f>
        <v>0</v>
      </c>
      <c r="BS260" s="118">
        <f t="shared" si="27"/>
        <v>0</v>
      </c>
      <c r="BT260" s="15"/>
      <c r="BU260" s="72">
        <v>254</v>
      </c>
      <c r="BV260" s="73">
        <f>0.0526*Observaciones!$F259^2.218</f>
        <v>0</v>
      </c>
      <c r="BW260" s="73">
        <f>IF(Observaciones!$F259&gt;0.05*$CA$7,((Observaciones!$F259-0.05*$CA$7)^2)/(Observaciones!$F259+0.95*$CA$7),0)</f>
        <v>0</v>
      </c>
      <c r="BX260" s="73">
        <f>0.0526*BW260*Observaciones!$F259^1.218</f>
        <v>0</v>
      </c>
      <c r="BY260" s="27"/>
      <c r="BZ260" s="27"/>
      <c r="CA260" s="101"/>
      <c r="CB260" s="36"/>
    </row>
    <row r="261" spans="2:80" s="2" customFormat="1" ht="14.5" x14ac:dyDescent="0.35">
      <c r="B261" s="35"/>
      <c r="C261" s="72">
        <v>255</v>
      </c>
      <c r="D261" s="145">
        <f>ETo!$I260*((1-Constantes!$D$19)*ETo!$K260+ETo!$L260)</f>
        <v>1.5860538216149456</v>
      </c>
      <c r="E261" s="73">
        <f>MIN(D261*Constantes!$D$17,0.8*(H260+Observaciones!$F260-F261-G261-Constantes!$D$14))</f>
        <v>0</v>
      </c>
      <c r="F261" s="73">
        <f>IF(Observaciones!$F260&gt;0.05*Constantes!$D$18,((Observaciones!$F260-0.05*Constantes!$D$18)^2)/(Observaciones!$F260+0.95*Constantes!$D$18),0)</f>
        <v>0</v>
      </c>
      <c r="G261" s="73">
        <f>MAX(0,H260+Observaciones!$F260-F261-Constantes!$D$13)</f>
        <v>0</v>
      </c>
      <c r="H261" s="73">
        <f>H260+Observaciones!$F260-F261-E261-G261-I260</f>
        <v>26.25</v>
      </c>
      <c r="I261" s="73">
        <f>MAX(0,(H261-Constantes!$D$14)*(1-EXP(-Constantes!$D$22)))</f>
        <v>0</v>
      </c>
      <c r="J261" s="73">
        <f t="shared" si="21"/>
        <v>104.60867545065513</v>
      </c>
      <c r="K261" s="73">
        <f>MAX(0,(J261-Constantes!$D$13)*(1-EXP(-Constantes!$D$23)))</f>
        <v>0.38584405555652956</v>
      </c>
      <c r="L261" s="73">
        <f t="shared" si="22"/>
        <v>0.38584405555652956</v>
      </c>
      <c r="M261" s="73">
        <f>0.0526*F261*Observaciones!$F260^1.218</f>
        <v>0</v>
      </c>
      <c r="N261" s="73">
        <f>M261*Constantes!$D$40</f>
        <v>0</v>
      </c>
      <c r="O261" s="73">
        <f t="shared" si="23"/>
        <v>0</v>
      </c>
      <c r="P261" s="15"/>
      <c r="Q261" s="117">
        <v>255</v>
      </c>
      <c r="R261" s="145">
        <f>ETo!$I260*((1-Constantes!$E$19)*ETo!$K260+ETo!$L260)</f>
        <v>1.5878884747247159</v>
      </c>
      <c r="S261" s="118">
        <f>MIN(R261*Constantes!$E$17,0.8*(V260+Observaciones!$F260-T261-U261-Constantes!$D$14))</f>
        <v>0</v>
      </c>
      <c r="T261" s="118">
        <f>IF(Observaciones!$F260&gt;0.05*Constantes!$E$18,((Observaciones!$F260-0.05*Constantes!$E$18)^2)/(Observaciones!$F260+0.95*Constantes!$E$18),0)</f>
        <v>0</v>
      </c>
      <c r="U261" s="118">
        <f>MAX(0,V260+Observaciones!$F260-T261-Constantes!$D$13)</f>
        <v>0</v>
      </c>
      <c r="V261" s="118">
        <f>V260+Observaciones!$F260-T261-S261-U261-W260</f>
        <v>26.25</v>
      </c>
      <c r="W261" s="118">
        <f>MAX(0,(V261-Constantes!$D$14)*(1-EXP(-Constantes!$D$22)))</f>
        <v>0</v>
      </c>
      <c r="X261" s="116">
        <f>X260+(Entradas!$E$23*U261-Y260)/(800*Entradas!$D$46)</f>
        <v>0</v>
      </c>
      <c r="Y261" s="116">
        <f>8000*Entradas!$D$47*X261/Constantes!$E$34</f>
        <v>0</v>
      </c>
      <c r="Z261" s="116">
        <f>T261*Escenarios!$E$10/Escenarios!$E$9</f>
        <v>0</v>
      </c>
      <c r="AA261" s="116">
        <f>Y261*Escenarios!$E$10/Escenarios!$E$9</f>
        <v>0</v>
      </c>
      <c r="AB261" s="116">
        <f>Observaciones!$I260</f>
        <v>0</v>
      </c>
      <c r="AC261" s="116">
        <f>MAX(0,Constantes!$E$29/((AH260+Z261+AA261+AB261+Observaciones!$F260)^2)+Entradas!$E$17)</f>
        <v>0</v>
      </c>
      <c r="AD261" s="145">
        <f>IF(ETo!$D260&gt;0,ETo!$I260*((1-Entradas!$E$21)*ETo!$K260+ETo!$L260),0)</f>
        <v>1.5145023503338835</v>
      </c>
      <c r="AE261" s="116">
        <f>MIN(AD261*1,0.8*(AH260+Z261+AA261+AB261+Observaciones!$F260-AC261-Constantes!$E$28))</f>
        <v>0</v>
      </c>
      <c r="AF261" s="116">
        <f>Observaciones!$J260</f>
        <v>0</v>
      </c>
      <c r="AG261" s="116">
        <f>MAX(0,AH260+Z261+AA261+AB261+Observaciones!$F260-AC261-AE261-AF261-Constantes!$E$26)</f>
        <v>0</v>
      </c>
      <c r="AH261" s="116">
        <f>AH260+Z261+AA261+AB261+Observaciones!$F260-AC261-AE261-AF261-AG261</f>
        <v>41.25</v>
      </c>
      <c r="AI261" s="116">
        <f>(Escenarios!$E$10*S261+Escenarios!$E$9*AE261)/(Escenarios!$E$11)</f>
        <v>0</v>
      </c>
      <c r="AJ261" s="116">
        <f>(Escenarios!$E$9*AG261)/(Escenarios!$E$11)</f>
        <v>0</v>
      </c>
      <c r="AK261" s="116">
        <f>(Escenarios!$E$10*U261+Escenarios!$E$9*AC261)/(Escenarios!$E$11)</f>
        <v>0</v>
      </c>
      <c r="AL261" s="118">
        <f t="shared" si="24"/>
        <v>112.72579218536653</v>
      </c>
      <c r="AM261" s="118">
        <f>MAX(0,(AL261-Constantes!$D$13)*(1-EXP(-Constantes!$D$23)))</f>
        <v>0.4419130764396606</v>
      </c>
      <c r="AN261" s="118">
        <f>AJ261+W261*Escenarios!$E$10/Escenarios!$E$11+AM261</f>
        <v>0.4419130764396606</v>
      </c>
      <c r="AO261" s="118">
        <f>0.0526*AJ261*Observaciones!$F260^1.218</f>
        <v>0</v>
      </c>
      <c r="AP261" s="118">
        <f>AO261*Constantes!$E$40</f>
        <v>0</v>
      </c>
      <c r="AQ261" s="118">
        <f t="shared" si="25"/>
        <v>0</v>
      </c>
      <c r="AR261" s="15"/>
      <c r="AS261" s="72">
        <v>255</v>
      </c>
      <c r="AT261" s="145">
        <f>ETo!$I260*((1-Constantes!$F$19)*ETo!$K260+ETo!$L260)</f>
        <v>1.5833018419502887</v>
      </c>
      <c r="AU261" s="118">
        <f>MIN(AT261*Constantes!$F$17,0.8*(AX260+Observaciones!$F260-AV261-AW261-Constantes!$D$14))</f>
        <v>0</v>
      </c>
      <c r="AV261" s="118">
        <f>IF(Observaciones!$F260&gt;0.05*Constantes!$F$18,((Observaciones!$F260-0.05*Constantes!$F$18)^2)/(Observaciones!$F260+0.95*Constantes!$F$18),0)</f>
        <v>0</v>
      </c>
      <c r="AW261" s="118">
        <f>MAX(0,AX260+Observaciones!$F260-AV261-Constantes!$D$13)</f>
        <v>0</v>
      </c>
      <c r="AX261" s="118">
        <f>AX260+Observaciones!$F260-AV261-AU261-AW261-AY260</f>
        <v>26.25</v>
      </c>
      <c r="AY261" s="118">
        <f>MAX(0,(AX261-Constantes!$D$14)*(1-EXP(-Constantes!$D$22)))</f>
        <v>0</v>
      </c>
      <c r="AZ261" s="116">
        <f>AZ260+(Entradas!$F$23*AW261-BA260)/(800*Entradas!$D$46)</f>
        <v>0</v>
      </c>
      <c r="BA261" s="116">
        <f>8000*Entradas!$D$47*AZ261/Constantes!$F$34</f>
        <v>0</v>
      </c>
      <c r="BB261" s="116">
        <f>AV261*Escenarios!$F$10/Escenarios!$F$9</f>
        <v>0</v>
      </c>
      <c r="BC261" s="116">
        <f>BA261*Escenarios!$F$10/Escenarios!$F$9</f>
        <v>0</v>
      </c>
      <c r="BD261" s="116">
        <f>Observaciones!$I260</f>
        <v>0</v>
      </c>
      <c r="BE261" s="116">
        <f>MAX(0,Constantes!$F$29/((BJ260+BB261+BC261+BD261+Observaciones!$F260)^2)+Entradas!$F$17)</f>
        <v>0</v>
      </c>
      <c r="BF261" s="145">
        <f>IF(ETo!$D260&gt;0,ETo!$I260*((1-Entradas!$F$21)*ETo!$K260+ETo!$L260),0)</f>
        <v>1.5145023503338835</v>
      </c>
      <c r="BG261" s="116">
        <f>MIN(BF261*1,0.8*(BJ260+BB261+BC261+BD261+Observaciones!$F260-BE261-Constantes!$F$28))</f>
        <v>0</v>
      </c>
      <c r="BH261" s="116">
        <f>Observaciones!$J260</f>
        <v>0</v>
      </c>
      <c r="BI261" s="116">
        <f>MAX(0,BJ260+BB261+BC261+BD261+Observaciones!$F260-BE261-BG261-BH261-Constantes!$F$26)</f>
        <v>0</v>
      </c>
      <c r="BJ261" s="116">
        <f>BJ260+BB261+BC261+BD261+Observaciones!$F260-BE261-BG261-BH261-BI261</f>
        <v>41.25</v>
      </c>
      <c r="BK261" s="116">
        <f>(Escenarios!$F$10*AU261+Escenarios!$F$9*BG261)/(Escenarios!$F$11)</f>
        <v>0</v>
      </c>
      <c r="BL261" s="116">
        <f>(Escenarios!$F$9*BI261)/(Escenarios!$F$11)</f>
        <v>0</v>
      </c>
      <c r="BM261" s="116">
        <f>(Escenarios!$F$10*AW261+Escenarios!$F$9*BE261)/(Escenarios!$F$11)</f>
        <v>0</v>
      </c>
      <c r="BN261" s="118">
        <f t="shared" si="26"/>
        <v>110.54842324040956</v>
      </c>
      <c r="BO261" s="118">
        <f>MAX(0,(BN261-Constantes!$D$13)*(1-EXP(-Constantes!$D$23)))</f>
        <v>0.42687289051711408</v>
      </c>
      <c r="BP261" s="118">
        <f>BL261+AY261*Escenarios!$F$10/Escenarios!$F$11+BO261</f>
        <v>0.42687289051711408</v>
      </c>
      <c r="BQ261" s="118">
        <f>0.0526*BL261*Observaciones!$F260^1.218</f>
        <v>0</v>
      </c>
      <c r="BR261" s="118">
        <f>BQ261*Constantes!$F$40</f>
        <v>0</v>
      </c>
      <c r="BS261" s="118">
        <f t="shared" si="27"/>
        <v>0</v>
      </c>
      <c r="BT261" s="15"/>
      <c r="BU261" s="72">
        <v>255</v>
      </c>
      <c r="BV261" s="73">
        <f>0.0526*Observaciones!$F260^2.218</f>
        <v>0</v>
      </c>
      <c r="BW261" s="73">
        <f>IF(Observaciones!$F260&gt;0.05*$CA$7,((Observaciones!$F260-0.05*$CA$7)^2)/(Observaciones!$F260+0.95*$CA$7),0)</f>
        <v>0</v>
      </c>
      <c r="BX261" s="73">
        <f>0.0526*BW261*Observaciones!$F260^1.218</f>
        <v>0</v>
      </c>
      <c r="BY261" s="27"/>
      <c r="BZ261" s="27"/>
      <c r="CA261" s="101"/>
      <c r="CB261" s="36"/>
    </row>
    <row r="262" spans="2:80" s="2" customFormat="1" ht="14.5" x14ac:dyDescent="0.35">
      <c r="B262" s="35"/>
      <c r="C262" s="72">
        <v>256</v>
      </c>
      <c r="D262" s="145">
        <f>ETo!$I261*((1-Constantes!$D$19)*ETo!$K261+ETo!$L261)</f>
        <v>1.5286066396662816</v>
      </c>
      <c r="E262" s="73">
        <f>MIN(D262*Constantes!$D$17,0.8*(H261+Observaciones!$F261-F262-G262-Constantes!$D$14))</f>
        <v>0</v>
      </c>
      <c r="F262" s="73">
        <f>IF(Observaciones!$F261&gt;0.05*Constantes!$D$18,((Observaciones!$F261-0.05*Constantes!$D$18)^2)/(Observaciones!$F261+0.95*Constantes!$D$18),0)</f>
        <v>0</v>
      </c>
      <c r="G262" s="73">
        <f>MAX(0,H261+Observaciones!$F261-F262-Constantes!$D$13)</f>
        <v>0</v>
      </c>
      <c r="H262" s="73">
        <f>H261+Observaciones!$F261-F262-E262-G262-I261</f>
        <v>26.25</v>
      </c>
      <c r="I262" s="73">
        <f>MAX(0,(H262-Constantes!$D$14)*(1-EXP(-Constantes!$D$22)))</f>
        <v>0</v>
      </c>
      <c r="J262" s="73">
        <f t="shared" si="21"/>
        <v>104.22283139509859</v>
      </c>
      <c r="K262" s="73">
        <f>MAX(0,(J262-Constantes!$D$13)*(1-EXP(-Constantes!$D$23)))</f>
        <v>0.38317883598218022</v>
      </c>
      <c r="L262" s="73">
        <f t="shared" si="22"/>
        <v>0.38317883598218022</v>
      </c>
      <c r="M262" s="73">
        <f>0.0526*F262*Observaciones!$F261^1.218</f>
        <v>0</v>
      </c>
      <c r="N262" s="73">
        <f>M262*Constantes!$D$40</f>
        <v>0</v>
      </c>
      <c r="O262" s="73">
        <f t="shared" si="23"/>
        <v>0</v>
      </c>
      <c r="P262" s="15"/>
      <c r="Q262" s="117">
        <v>256</v>
      </c>
      <c r="R262" s="145">
        <f>ETo!$I261*((1-Constantes!$E$19)*ETo!$K261+ETo!$L261)</f>
        <v>1.5303663644312184</v>
      </c>
      <c r="S262" s="118">
        <f>MIN(R262*Constantes!$E$17,0.8*(V261+Observaciones!$F261-T262-U262-Constantes!$D$14))</f>
        <v>0</v>
      </c>
      <c r="T262" s="118">
        <f>IF(Observaciones!$F261&gt;0.05*Constantes!$E$18,((Observaciones!$F261-0.05*Constantes!$E$18)^2)/(Observaciones!$F261+0.95*Constantes!$E$18),0)</f>
        <v>0</v>
      </c>
      <c r="U262" s="118">
        <f>MAX(0,V261+Observaciones!$F261-T262-Constantes!$D$13)</f>
        <v>0</v>
      </c>
      <c r="V262" s="118">
        <f>V261+Observaciones!$F261-T262-S262-U262-W261</f>
        <v>26.25</v>
      </c>
      <c r="W262" s="118">
        <f>MAX(0,(V262-Constantes!$D$14)*(1-EXP(-Constantes!$D$22)))</f>
        <v>0</v>
      </c>
      <c r="X262" s="116">
        <f>X261+(Entradas!$E$23*U262-Y261)/(800*Entradas!$D$46)</f>
        <v>0</v>
      </c>
      <c r="Y262" s="116">
        <f>8000*Entradas!$D$47*X262/Constantes!$E$34</f>
        <v>0</v>
      </c>
      <c r="Z262" s="116">
        <f>T262*Escenarios!$E$10/Escenarios!$E$9</f>
        <v>0</v>
      </c>
      <c r="AA262" s="116">
        <f>Y262*Escenarios!$E$10/Escenarios!$E$9</f>
        <v>0</v>
      </c>
      <c r="AB262" s="116">
        <f>Observaciones!$I261</f>
        <v>0</v>
      </c>
      <c r="AC262" s="116">
        <f>MAX(0,Constantes!$E$29/((AH261+Z262+AA262+AB262+Observaciones!$F261)^2)+Entradas!$E$17)</f>
        <v>0</v>
      </c>
      <c r="AD262" s="145">
        <f>IF(ETo!$D261&gt;0,ETo!$I261*((1-Entradas!$E$21)*ETo!$K261+ETo!$L261),0)</f>
        <v>1.4599773738337449</v>
      </c>
      <c r="AE262" s="116">
        <f>MIN(AD262*1,0.8*(AH261+Z262+AA262+AB262+Observaciones!$F261-AC262-Constantes!$E$28))</f>
        <v>0</v>
      </c>
      <c r="AF262" s="116">
        <f>Observaciones!$J261</f>
        <v>0</v>
      </c>
      <c r="AG262" s="116">
        <f>MAX(0,AH261+Z262+AA262+AB262+Observaciones!$F261-AC262-AE262-AF262-Constantes!$E$26)</f>
        <v>0</v>
      </c>
      <c r="AH262" s="116">
        <f>AH261+Z262+AA262+AB262+Observaciones!$F261-AC262-AE262-AF262-AG262</f>
        <v>41.25</v>
      </c>
      <c r="AI262" s="116">
        <f>(Escenarios!$E$10*S262+Escenarios!$E$9*AE262)/(Escenarios!$E$11)</f>
        <v>0</v>
      </c>
      <c r="AJ262" s="116">
        <f>(Escenarios!$E$9*AG262)/(Escenarios!$E$11)</f>
        <v>0</v>
      </c>
      <c r="AK262" s="116">
        <f>(Escenarios!$E$10*U262+Escenarios!$E$9*AC262)/(Escenarios!$E$11)</f>
        <v>0</v>
      </c>
      <c r="AL262" s="118">
        <f t="shared" si="24"/>
        <v>112.28387910892687</v>
      </c>
      <c r="AM262" s="118">
        <f>MAX(0,(AL262-Constantes!$D$13)*(1-EXP(-Constantes!$D$23)))</f>
        <v>0.43886055984772016</v>
      </c>
      <c r="AN262" s="118">
        <f>AJ262+W262*Escenarios!$E$10/Escenarios!$E$11+AM262</f>
        <v>0.43886055984772016</v>
      </c>
      <c r="AO262" s="118">
        <f>0.0526*AJ262*Observaciones!$F261^1.218</f>
        <v>0</v>
      </c>
      <c r="AP262" s="118">
        <f>AO262*Constantes!$E$40</f>
        <v>0</v>
      </c>
      <c r="AQ262" s="118">
        <f t="shared" si="25"/>
        <v>0</v>
      </c>
      <c r="AR262" s="15"/>
      <c r="AS262" s="72">
        <v>256</v>
      </c>
      <c r="AT262" s="145">
        <f>ETo!$I261*((1-Constantes!$F$19)*ETo!$K261+ETo!$L261)</f>
        <v>1.525967052518876</v>
      </c>
      <c r="AU262" s="118">
        <f>MIN(AT262*Constantes!$F$17,0.8*(AX261+Observaciones!$F261-AV262-AW262-Constantes!$D$14))</f>
        <v>0</v>
      </c>
      <c r="AV262" s="118">
        <f>IF(Observaciones!$F261&gt;0.05*Constantes!$F$18,((Observaciones!$F261-0.05*Constantes!$F$18)^2)/(Observaciones!$F261+0.95*Constantes!$F$18),0)</f>
        <v>0</v>
      </c>
      <c r="AW262" s="118">
        <f>MAX(0,AX261+Observaciones!$F261-AV262-Constantes!$D$13)</f>
        <v>0</v>
      </c>
      <c r="AX262" s="118">
        <f>AX261+Observaciones!$F261-AV262-AU262-AW262-AY261</f>
        <v>26.25</v>
      </c>
      <c r="AY262" s="118">
        <f>MAX(0,(AX262-Constantes!$D$14)*(1-EXP(-Constantes!$D$22)))</f>
        <v>0</v>
      </c>
      <c r="AZ262" s="116">
        <f>AZ261+(Entradas!$F$23*AW262-BA261)/(800*Entradas!$D$46)</f>
        <v>0</v>
      </c>
      <c r="BA262" s="116">
        <f>8000*Entradas!$D$47*AZ262/Constantes!$F$34</f>
        <v>0</v>
      </c>
      <c r="BB262" s="116">
        <f>AV262*Escenarios!$F$10/Escenarios!$F$9</f>
        <v>0</v>
      </c>
      <c r="BC262" s="116">
        <f>BA262*Escenarios!$F$10/Escenarios!$F$9</f>
        <v>0</v>
      </c>
      <c r="BD262" s="116">
        <f>Observaciones!$I261</f>
        <v>0</v>
      </c>
      <c r="BE262" s="116">
        <f>MAX(0,Constantes!$F$29/((BJ261+BB262+BC262+BD262+Observaciones!$F261)^2)+Entradas!$F$17)</f>
        <v>0</v>
      </c>
      <c r="BF262" s="145">
        <f>IF(ETo!$D261&gt;0,ETo!$I261*((1-Entradas!$F$21)*ETo!$K261+ETo!$L261),0)</f>
        <v>1.4599773738337449</v>
      </c>
      <c r="BG262" s="116">
        <f>MIN(BF262*1,0.8*(BJ261+BB262+BC262+BD262+Observaciones!$F261-BE262-Constantes!$F$28))</f>
        <v>0</v>
      </c>
      <c r="BH262" s="116">
        <f>Observaciones!$J261</f>
        <v>0</v>
      </c>
      <c r="BI262" s="116">
        <f>MAX(0,BJ261+BB262+BC262+BD262+Observaciones!$F261-BE262-BG262-BH262-Constantes!$F$26)</f>
        <v>0</v>
      </c>
      <c r="BJ262" s="116">
        <f>BJ261+BB262+BC262+BD262+Observaciones!$F261-BE262-BG262-BH262-BI262</f>
        <v>41.25</v>
      </c>
      <c r="BK262" s="116">
        <f>(Escenarios!$F$10*AU262+Escenarios!$F$9*BG262)/(Escenarios!$F$11)</f>
        <v>0</v>
      </c>
      <c r="BL262" s="116">
        <f>(Escenarios!$F$9*BI262)/(Escenarios!$F$11)</f>
        <v>0</v>
      </c>
      <c r="BM262" s="116">
        <f>(Escenarios!$F$10*AW262+Escenarios!$F$9*BE262)/(Escenarios!$F$11)</f>
        <v>0</v>
      </c>
      <c r="BN262" s="118">
        <f t="shared" si="26"/>
        <v>110.12155034989244</v>
      </c>
      <c r="BO262" s="118">
        <f>MAX(0,(BN262-Constantes!$D$13)*(1-EXP(-Constantes!$D$23)))</f>
        <v>0.42392426407806144</v>
      </c>
      <c r="BP262" s="118">
        <f>BL262+AY262*Escenarios!$F$10/Escenarios!$F$11+BO262</f>
        <v>0.42392426407806144</v>
      </c>
      <c r="BQ262" s="118">
        <f>0.0526*BL262*Observaciones!$F261^1.218</f>
        <v>0</v>
      </c>
      <c r="BR262" s="118">
        <f>BQ262*Constantes!$F$40</f>
        <v>0</v>
      </c>
      <c r="BS262" s="118">
        <f t="shared" si="27"/>
        <v>0</v>
      </c>
      <c r="BT262" s="15"/>
      <c r="BU262" s="72">
        <v>256</v>
      </c>
      <c r="BV262" s="73">
        <f>0.0526*Observaciones!$F261^2.218</f>
        <v>0</v>
      </c>
      <c r="BW262" s="73">
        <f>IF(Observaciones!$F261&gt;0.05*$CA$7,((Observaciones!$F261-0.05*$CA$7)^2)/(Observaciones!$F261+0.95*$CA$7),0)</f>
        <v>0</v>
      </c>
      <c r="BX262" s="73">
        <f>0.0526*BW262*Observaciones!$F261^1.218</f>
        <v>0</v>
      </c>
      <c r="BY262" s="27"/>
      <c r="BZ262" s="27"/>
      <c r="CA262" s="101"/>
      <c r="CB262" s="36"/>
    </row>
    <row r="263" spans="2:80" s="2" customFormat="1" ht="14.5" x14ac:dyDescent="0.35">
      <c r="B263" s="35"/>
      <c r="C263" s="72">
        <v>257</v>
      </c>
      <c r="D263" s="145">
        <f>ETo!$I262*((1-Constantes!$D$19)*ETo!$K262+ETo!$L262)</f>
        <v>1.5446619099647674</v>
      </c>
      <c r="E263" s="73">
        <f>MIN(D263*Constantes!$D$17,0.8*(H262+Observaciones!$F262-F263-G263-Constantes!$D$14))</f>
        <v>0</v>
      </c>
      <c r="F263" s="73">
        <f>IF(Observaciones!$F262&gt;0.05*Constantes!$D$18,((Observaciones!$F262-0.05*Constantes!$D$18)^2)/(Observaciones!$F262+0.95*Constantes!$D$18),0)</f>
        <v>0</v>
      </c>
      <c r="G263" s="73">
        <f>MAX(0,H262+Observaciones!$F262-F263-Constantes!$D$13)</f>
        <v>0</v>
      </c>
      <c r="H263" s="73">
        <f>H262+Observaciones!$F262-F263-E263-G263-I262</f>
        <v>26.25</v>
      </c>
      <c r="I263" s="73">
        <f>MAX(0,(H263-Constantes!$D$14)*(1-EXP(-Constantes!$D$22)))</f>
        <v>0</v>
      </c>
      <c r="J263" s="73">
        <f t="shared" ref="J263:J326" si="28">J262+G263-K262</f>
        <v>103.83965255911642</v>
      </c>
      <c r="K263" s="73">
        <f>MAX(0,(J263-Constantes!$D$13)*(1-EXP(-Constantes!$D$23)))</f>
        <v>0.38053202642420209</v>
      </c>
      <c r="L263" s="73">
        <f t="shared" ref="L263:L326" si="29">F263+I263+K263</f>
        <v>0.38053202642420209</v>
      </c>
      <c r="M263" s="73">
        <f>0.0526*F263*Observaciones!$F262^1.218</f>
        <v>0</v>
      </c>
      <c r="N263" s="73">
        <f>M263*Constantes!$D$40</f>
        <v>0</v>
      </c>
      <c r="O263" s="73">
        <f t="shared" ref="O263:O326" si="30">N263*1000000/(L263/1000*10000)</f>
        <v>0</v>
      </c>
      <c r="P263" s="15"/>
      <c r="Q263" s="117">
        <v>257</v>
      </c>
      <c r="R263" s="145">
        <f>ETo!$I262*((1-Constantes!$E$19)*ETo!$K262+ETo!$L262)</f>
        <v>1.5464387321803832</v>
      </c>
      <c r="S263" s="118">
        <f>MIN(R263*Constantes!$E$17,0.8*(V262+Observaciones!$F262-T263-U263-Constantes!$D$14))</f>
        <v>0</v>
      </c>
      <c r="T263" s="118">
        <f>IF(Observaciones!$F262&gt;0.05*Constantes!$E$18,((Observaciones!$F262-0.05*Constantes!$E$18)^2)/(Observaciones!$F262+0.95*Constantes!$E$18),0)</f>
        <v>0</v>
      </c>
      <c r="U263" s="118">
        <f>MAX(0,V262+Observaciones!$F262-T263-Constantes!$D$13)</f>
        <v>0</v>
      </c>
      <c r="V263" s="118">
        <f>V262+Observaciones!$F262-T263-S263-U263-W262</f>
        <v>26.25</v>
      </c>
      <c r="W263" s="118">
        <f>MAX(0,(V263-Constantes!$D$14)*(1-EXP(-Constantes!$D$22)))</f>
        <v>0</v>
      </c>
      <c r="X263" s="116">
        <f>X262+(Entradas!$E$23*U263-Y262)/(800*Entradas!$D$46)</f>
        <v>0</v>
      </c>
      <c r="Y263" s="116">
        <f>8000*Entradas!$D$47*X263/Constantes!$E$34</f>
        <v>0</v>
      </c>
      <c r="Z263" s="116">
        <f>T263*Escenarios!$E$10/Escenarios!$E$9</f>
        <v>0</v>
      </c>
      <c r="AA263" s="116">
        <f>Y263*Escenarios!$E$10/Escenarios!$E$9</f>
        <v>0</v>
      </c>
      <c r="AB263" s="116">
        <f>Observaciones!$I262</f>
        <v>0</v>
      </c>
      <c r="AC263" s="116">
        <f>MAX(0,Constantes!$E$29/((AH262+Z263+AA263+AB263+Observaciones!$F262)^2)+Entradas!$E$17)</f>
        <v>0</v>
      </c>
      <c r="AD263" s="145">
        <f>IF(ETo!$D262&gt;0,ETo!$I262*((1-Entradas!$E$21)*ETo!$K262+ETo!$L262),0)</f>
        <v>1.4753658435557351</v>
      </c>
      <c r="AE263" s="116">
        <f>MIN(AD263*1,0.8*(AH262+Z263+AA263+AB263+Observaciones!$F262-AC263-Constantes!$E$28))</f>
        <v>0</v>
      </c>
      <c r="AF263" s="116">
        <f>Observaciones!$J262</f>
        <v>0</v>
      </c>
      <c r="AG263" s="116">
        <f>MAX(0,AH262+Z263+AA263+AB263+Observaciones!$F262-AC263-AE263-AF263-Constantes!$E$26)</f>
        <v>0</v>
      </c>
      <c r="AH263" s="116">
        <f>AH262+Z263+AA263+AB263+Observaciones!$F262-AC263-AE263-AF263-AG263</f>
        <v>41.25</v>
      </c>
      <c r="AI263" s="116">
        <f>(Escenarios!$E$10*S263+Escenarios!$E$9*AE263)/(Escenarios!$E$11)</f>
        <v>0</v>
      </c>
      <c r="AJ263" s="116">
        <f>(Escenarios!$E$9*AG263)/(Escenarios!$E$11)</f>
        <v>0</v>
      </c>
      <c r="AK263" s="116">
        <f>(Escenarios!$E$10*U263+Escenarios!$E$9*AC263)/(Escenarios!$E$11)</f>
        <v>0</v>
      </c>
      <c r="AL263" s="118">
        <f t="shared" si="24"/>
        <v>111.84501854907914</v>
      </c>
      <c r="AM263" s="118">
        <f>MAX(0,(AL263-Constantes!$D$13)*(1-EXP(-Constantes!$D$23)))</f>
        <v>0.43582912852806699</v>
      </c>
      <c r="AN263" s="118">
        <f>AJ263+W263*Escenarios!$E$10/Escenarios!$E$11+AM263</f>
        <v>0.43582912852806699</v>
      </c>
      <c r="AO263" s="118">
        <f>0.0526*AJ263*Observaciones!$F262^1.218</f>
        <v>0</v>
      </c>
      <c r="AP263" s="118">
        <f>AO263*Constantes!$E$40</f>
        <v>0</v>
      </c>
      <c r="AQ263" s="118">
        <f t="shared" si="25"/>
        <v>0</v>
      </c>
      <c r="AR263" s="15"/>
      <c r="AS263" s="72">
        <v>257</v>
      </c>
      <c r="AT263" s="145">
        <f>ETo!$I262*((1-Constantes!$F$19)*ETo!$K262+ETo!$L262)</f>
        <v>1.5419966766413427</v>
      </c>
      <c r="AU263" s="118">
        <f>MIN(AT263*Constantes!$F$17,0.8*(AX262+Observaciones!$F262-AV263-AW263-Constantes!$D$14))</f>
        <v>0</v>
      </c>
      <c r="AV263" s="118">
        <f>IF(Observaciones!$F262&gt;0.05*Constantes!$F$18,((Observaciones!$F262-0.05*Constantes!$F$18)^2)/(Observaciones!$F262+0.95*Constantes!$F$18),0)</f>
        <v>0</v>
      </c>
      <c r="AW263" s="118">
        <f>MAX(0,AX262+Observaciones!$F262-AV263-Constantes!$D$13)</f>
        <v>0</v>
      </c>
      <c r="AX263" s="118">
        <f>AX262+Observaciones!$F262-AV263-AU263-AW263-AY262</f>
        <v>26.25</v>
      </c>
      <c r="AY263" s="118">
        <f>MAX(0,(AX263-Constantes!$D$14)*(1-EXP(-Constantes!$D$22)))</f>
        <v>0</v>
      </c>
      <c r="AZ263" s="116">
        <f>AZ262+(Entradas!$F$23*AW263-BA262)/(800*Entradas!$D$46)</f>
        <v>0</v>
      </c>
      <c r="BA263" s="116">
        <f>8000*Entradas!$D$47*AZ263/Constantes!$F$34</f>
        <v>0</v>
      </c>
      <c r="BB263" s="116">
        <f>AV263*Escenarios!$F$10/Escenarios!$F$9</f>
        <v>0</v>
      </c>
      <c r="BC263" s="116">
        <f>BA263*Escenarios!$F$10/Escenarios!$F$9</f>
        <v>0</v>
      </c>
      <c r="BD263" s="116">
        <f>Observaciones!$I262</f>
        <v>0</v>
      </c>
      <c r="BE263" s="116">
        <f>MAX(0,Constantes!$F$29/((BJ262+BB263+BC263+BD263+Observaciones!$F262)^2)+Entradas!$F$17)</f>
        <v>0</v>
      </c>
      <c r="BF263" s="145">
        <f>IF(ETo!$D262&gt;0,ETo!$I262*((1-Entradas!$F$21)*ETo!$K262+ETo!$L262),0)</f>
        <v>1.4753658435557351</v>
      </c>
      <c r="BG263" s="116">
        <f>MIN(BF263*1,0.8*(BJ262+BB263+BC263+BD263+Observaciones!$F262-BE263-Constantes!$F$28))</f>
        <v>0</v>
      </c>
      <c r="BH263" s="116">
        <f>Observaciones!$J262</f>
        <v>0</v>
      </c>
      <c r="BI263" s="116">
        <f>MAX(0,BJ262+BB263+BC263+BD263+Observaciones!$F262-BE263-BG263-BH263-Constantes!$F$26)</f>
        <v>0</v>
      </c>
      <c r="BJ263" s="116">
        <f>BJ262+BB263+BC263+BD263+Observaciones!$F262-BE263-BG263-BH263-BI263</f>
        <v>41.25</v>
      </c>
      <c r="BK263" s="116">
        <f>(Escenarios!$F$10*AU263+Escenarios!$F$9*BG263)/(Escenarios!$F$11)</f>
        <v>0</v>
      </c>
      <c r="BL263" s="116">
        <f>(Escenarios!$F$9*BI263)/(Escenarios!$F$11)</f>
        <v>0</v>
      </c>
      <c r="BM263" s="116">
        <f>(Escenarios!$F$10*AW263+Escenarios!$F$9*BE263)/(Escenarios!$F$11)</f>
        <v>0</v>
      </c>
      <c r="BN263" s="118">
        <f t="shared" si="26"/>
        <v>109.69762608581438</v>
      </c>
      <c r="BO263" s="118">
        <f>MAX(0,(BN263-Constantes!$D$13)*(1-EXP(-Constantes!$D$23)))</f>
        <v>0.42099600528959097</v>
      </c>
      <c r="BP263" s="118">
        <f>BL263+AY263*Escenarios!$F$10/Escenarios!$F$11+BO263</f>
        <v>0.42099600528959097</v>
      </c>
      <c r="BQ263" s="118">
        <f>0.0526*BL263*Observaciones!$F262^1.218</f>
        <v>0</v>
      </c>
      <c r="BR263" s="118">
        <f>BQ263*Constantes!$F$40</f>
        <v>0</v>
      </c>
      <c r="BS263" s="118">
        <f t="shared" si="27"/>
        <v>0</v>
      </c>
      <c r="BT263" s="15"/>
      <c r="BU263" s="72">
        <v>257</v>
      </c>
      <c r="BV263" s="73">
        <f>0.0526*Observaciones!$F262^2.218</f>
        <v>0</v>
      </c>
      <c r="BW263" s="73">
        <f>IF(Observaciones!$F262&gt;0.05*$CA$7,((Observaciones!$F262-0.05*$CA$7)^2)/(Observaciones!$F262+0.95*$CA$7),0)</f>
        <v>0</v>
      </c>
      <c r="BX263" s="73">
        <f>0.0526*BW263*Observaciones!$F262^1.218</f>
        <v>0</v>
      </c>
      <c r="BY263" s="27"/>
      <c r="BZ263" s="27"/>
      <c r="CA263" s="101"/>
      <c r="CB263" s="36"/>
    </row>
    <row r="264" spans="2:80" s="2" customFormat="1" ht="14.5" x14ac:dyDescent="0.35">
      <c r="B264" s="35"/>
      <c r="C264" s="72">
        <v>258</v>
      </c>
      <c r="D264" s="145">
        <f>ETo!$I263*((1-Constantes!$D$19)*ETo!$K263+ETo!$L263)</f>
        <v>1.6260343785378109</v>
      </c>
      <c r="E264" s="73">
        <f>MIN(D264*Constantes!$D$17,0.8*(H263+Observaciones!$F263-F264-G264-Constantes!$D$14))</f>
        <v>0</v>
      </c>
      <c r="F264" s="73">
        <f>IF(Observaciones!$F263&gt;0.05*Constantes!$D$18,((Observaciones!$F263-0.05*Constantes!$D$18)^2)/(Observaciones!$F263+0.95*Constantes!$D$18),0)</f>
        <v>0</v>
      </c>
      <c r="G264" s="73">
        <f>MAX(0,H263+Observaciones!$F263-F264-Constantes!$D$13)</f>
        <v>0</v>
      </c>
      <c r="H264" s="73">
        <f>H263+Observaciones!$F263-F264-E264-G264-I263</f>
        <v>26.25</v>
      </c>
      <c r="I264" s="73">
        <f>MAX(0,(H264-Constantes!$D$14)*(1-EXP(-Constantes!$D$22)))</f>
        <v>0</v>
      </c>
      <c r="J264" s="73">
        <f t="shared" si="28"/>
        <v>103.45912053269221</v>
      </c>
      <c r="K264" s="73">
        <f>MAX(0,(J264-Constantes!$D$13)*(1-EXP(-Constantes!$D$23)))</f>
        <v>0.37790349971532289</v>
      </c>
      <c r="L264" s="73">
        <f t="shared" si="29"/>
        <v>0.37790349971532289</v>
      </c>
      <c r="M264" s="73">
        <f>0.0526*F264*Observaciones!$F263^1.218</f>
        <v>0</v>
      </c>
      <c r="N264" s="73">
        <f>M264*Constantes!$D$40</f>
        <v>0</v>
      </c>
      <c r="O264" s="73">
        <f t="shared" si="30"/>
        <v>0</v>
      </c>
      <c r="P264" s="15"/>
      <c r="Q264" s="117">
        <v>258</v>
      </c>
      <c r="R264" s="145">
        <f>ETo!$I263*((1-Constantes!$E$19)*ETo!$K263+ETo!$L263)</f>
        <v>1.6279092673052233</v>
      </c>
      <c r="S264" s="118">
        <f>MIN(R264*Constantes!$E$17,0.8*(V263+Observaciones!$F263-T264-U264-Constantes!$D$14))</f>
        <v>0</v>
      </c>
      <c r="T264" s="118">
        <f>IF(Observaciones!$F263&gt;0.05*Constantes!$E$18,((Observaciones!$F263-0.05*Constantes!$E$18)^2)/(Observaciones!$F263+0.95*Constantes!$E$18),0)</f>
        <v>0</v>
      </c>
      <c r="U264" s="118">
        <f>MAX(0,V263+Observaciones!$F263-T264-Constantes!$D$13)</f>
        <v>0</v>
      </c>
      <c r="V264" s="118">
        <f>V263+Observaciones!$F263-T264-S264-U264-W263</f>
        <v>26.25</v>
      </c>
      <c r="W264" s="118">
        <f>MAX(0,(V264-Constantes!$D$14)*(1-EXP(-Constantes!$D$22)))</f>
        <v>0</v>
      </c>
      <c r="X264" s="116">
        <f>X263+(Entradas!$E$23*U264-Y263)/(800*Entradas!$D$46)</f>
        <v>0</v>
      </c>
      <c r="Y264" s="116">
        <f>8000*Entradas!$D$47*X264/Constantes!$E$34</f>
        <v>0</v>
      </c>
      <c r="Z264" s="116">
        <f>T264*Escenarios!$E$10/Escenarios!$E$9</f>
        <v>0</v>
      </c>
      <c r="AA264" s="116">
        <f>Y264*Escenarios!$E$10/Escenarios!$E$9</f>
        <v>0</v>
      </c>
      <c r="AB264" s="116">
        <f>Observaciones!$I263</f>
        <v>0</v>
      </c>
      <c r="AC264" s="116">
        <f>MAX(0,Constantes!$E$29/((AH263+Z264+AA264+AB264+Observaciones!$F263)^2)+Entradas!$E$17)</f>
        <v>0</v>
      </c>
      <c r="AD264" s="145">
        <f>IF(ETo!$D263&gt;0,ETo!$I263*((1-Entradas!$E$21)*ETo!$K263+ETo!$L263),0)</f>
        <v>1.5529137166087263</v>
      </c>
      <c r="AE264" s="116">
        <f>MIN(AD264*1,0.8*(AH263+Z264+AA264+AB264+Observaciones!$F263-AC264-Constantes!$E$28))</f>
        <v>0</v>
      </c>
      <c r="AF264" s="116">
        <f>Observaciones!$J263</f>
        <v>0</v>
      </c>
      <c r="AG264" s="116">
        <f>MAX(0,AH263+Z264+AA264+AB264+Observaciones!$F263-AC264-AE264-AF264-Constantes!$E$26)</f>
        <v>0</v>
      </c>
      <c r="AH264" s="116">
        <f>AH263+Z264+AA264+AB264+Observaciones!$F263-AC264-AE264-AF264-AG264</f>
        <v>41.25</v>
      </c>
      <c r="AI264" s="116">
        <f>(Escenarios!$E$10*S264+Escenarios!$E$9*AE264)/(Escenarios!$E$11)</f>
        <v>0</v>
      </c>
      <c r="AJ264" s="116">
        <f>(Escenarios!$E$9*AG264)/(Escenarios!$E$11)</f>
        <v>0</v>
      </c>
      <c r="AK264" s="116">
        <f>(Escenarios!$E$10*U264+Escenarios!$E$9*AC264)/(Escenarios!$E$11)</f>
        <v>0</v>
      </c>
      <c r="AL264" s="118">
        <f t="shared" ref="AL264:AL327" si="31">AL263+AK264-AM263</f>
        <v>111.40918942055107</v>
      </c>
      <c r="AM264" s="118">
        <f>MAX(0,(AL264-Constantes!$D$13)*(1-EXP(-Constantes!$D$23)))</f>
        <v>0.43281863683408672</v>
      </c>
      <c r="AN264" s="118">
        <f>AJ264+W264*Escenarios!$E$10/Escenarios!$E$11+AM264</f>
        <v>0.43281863683408672</v>
      </c>
      <c r="AO264" s="118">
        <f>0.0526*AJ264*Observaciones!$F263^1.218</f>
        <v>0</v>
      </c>
      <c r="AP264" s="118">
        <f>AO264*Constantes!$E$40</f>
        <v>0</v>
      </c>
      <c r="AQ264" s="118">
        <f t="shared" ref="AQ264:AQ327" si="32">AP264*1000000/(AN264/1000*10000)</f>
        <v>0</v>
      </c>
      <c r="AR264" s="15"/>
      <c r="AS264" s="72">
        <v>258</v>
      </c>
      <c r="AT264" s="145">
        <f>ETo!$I263*((1-Constantes!$F$19)*ETo!$K263+ETo!$L263)</f>
        <v>1.6232220453866921</v>
      </c>
      <c r="AU264" s="118">
        <f>MIN(AT264*Constantes!$F$17,0.8*(AX263+Observaciones!$F263-AV264-AW264-Constantes!$D$14))</f>
        <v>0</v>
      </c>
      <c r="AV264" s="118">
        <f>IF(Observaciones!$F263&gt;0.05*Constantes!$F$18,((Observaciones!$F263-0.05*Constantes!$F$18)^2)/(Observaciones!$F263+0.95*Constantes!$F$18),0)</f>
        <v>0</v>
      </c>
      <c r="AW264" s="118">
        <f>MAX(0,AX263+Observaciones!$F263-AV264-Constantes!$D$13)</f>
        <v>0</v>
      </c>
      <c r="AX264" s="118">
        <f>AX263+Observaciones!$F263-AV264-AU264-AW264-AY263</f>
        <v>26.25</v>
      </c>
      <c r="AY264" s="118">
        <f>MAX(0,(AX264-Constantes!$D$14)*(1-EXP(-Constantes!$D$22)))</f>
        <v>0</v>
      </c>
      <c r="AZ264" s="116">
        <f>AZ263+(Entradas!$F$23*AW264-BA263)/(800*Entradas!$D$46)</f>
        <v>0</v>
      </c>
      <c r="BA264" s="116">
        <f>8000*Entradas!$D$47*AZ264/Constantes!$F$34</f>
        <v>0</v>
      </c>
      <c r="BB264" s="116">
        <f>AV264*Escenarios!$F$10/Escenarios!$F$9</f>
        <v>0</v>
      </c>
      <c r="BC264" s="116">
        <f>BA264*Escenarios!$F$10/Escenarios!$F$9</f>
        <v>0</v>
      </c>
      <c r="BD264" s="116">
        <f>Observaciones!$I263</f>
        <v>0</v>
      </c>
      <c r="BE264" s="116">
        <f>MAX(0,Constantes!$F$29/((BJ263+BB264+BC264+BD264+Observaciones!$F263)^2)+Entradas!$F$17)</f>
        <v>0</v>
      </c>
      <c r="BF264" s="145">
        <f>IF(ETo!$D263&gt;0,ETo!$I263*((1-Entradas!$F$21)*ETo!$K263+ETo!$L263),0)</f>
        <v>1.5529137166087263</v>
      </c>
      <c r="BG264" s="116">
        <f>MIN(BF264*1,0.8*(BJ263+BB264+BC264+BD264+Observaciones!$F263-BE264-Constantes!$F$28))</f>
        <v>0</v>
      </c>
      <c r="BH264" s="116">
        <f>Observaciones!$J263</f>
        <v>0</v>
      </c>
      <c r="BI264" s="116">
        <f>MAX(0,BJ263+BB264+BC264+BD264+Observaciones!$F263-BE264-BG264-BH264-Constantes!$F$26)</f>
        <v>0</v>
      </c>
      <c r="BJ264" s="116">
        <f>BJ263+BB264+BC264+BD264+Observaciones!$F263-BE264-BG264-BH264-BI264</f>
        <v>41.25</v>
      </c>
      <c r="BK264" s="116">
        <f>(Escenarios!$F$10*AU264+Escenarios!$F$9*BG264)/(Escenarios!$F$11)</f>
        <v>0</v>
      </c>
      <c r="BL264" s="116">
        <f>(Escenarios!$F$9*BI264)/(Escenarios!$F$11)</f>
        <v>0</v>
      </c>
      <c r="BM264" s="116">
        <f>(Escenarios!$F$10*AW264+Escenarios!$F$9*BE264)/(Escenarios!$F$11)</f>
        <v>0</v>
      </c>
      <c r="BN264" s="118">
        <f t="shared" ref="BN264:BN327" si="33">BN263+BM264-BO263</f>
        <v>109.27663008052478</v>
      </c>
      <c r="BO264" s="118">
        <f>MAX(0,(BN264-Constantes!$D$13)*(1-EXP(-Constantes!$D$23)))</f>
        <v>0.41808797346206344</v>
      </c>
      <c r="BP264" s="118">
        <f>BL264+AY264*Escenarios!$F$10/Escenarios!$F$11+BO264</f>
        <v>0.41808797346206344</v>
      </c>
      <c r="BQ264" s="118">
        <f>0.0526*BL264*Observaciones!$F263^1.218</f>
        <v>0</v>
      </c>
      <c r="BR264" s="118">
        <f>BQ264*Constantes!$F$40</f>
        <v>0</v>
      </c>
      <c r="BS264" s="118">
        <f t="shared" ref="BS264:BS327" si="34">BR264*1000000/(BP264/1000*10000)</f>
        <v>0</v>
      </c>
      <c r="BT264" s="15"/>
      <c r="BU264" s="72">
        <v>258</v>
      </c>
      <c r="BV264" s="73">
        <f>0.0526*Observaciones!$F263^2.218</f>
        <v>0</v>
      </c>
      <c r="BW264" s="73">
        <f>IF(Observaciones!$F263&gt;0.05*$CA$7,((Observaciones!$F263-0.05*$CA$7)^2)/(Observaciones!$F263+0.95*$CA$7),0)</f>
        <v>0</v>
      </c>
      <c r="BX264" s="73">
        <f>0.0526*BW264*Observaciones!$F263^1.218</f>
        <v>0</v>
      </c>
      <c r="BY264" s="27"/>
      <c r="BZ264" s="27"/>
      <c r="CA264" s="101"/>
      <c r="CB264" s="36"/>
    </row>
    <row r="265" spans="2:80" s="2" customFormat="1" ht="14.5" x14ac:dyDescent="0.35">
      <c r="B265" s="35"/>
      <c r="C265" s="72">
        <v>259</v>
      </c>
      <c r="D265" s="145">
        <f>ETo!$I264*((1-Constantes!$D$19)*ETo!$K264+ETo!$L264)</f>
        <v>1.5814720588501718</v>
      </c>
      <c r="E265" s="73">
        <f>MIN(D265*Constantes!$D$17,0.8*(H264+Observaciones!$F264-F265-G265-Constantes!$D$14))</f>
        <v>0</v>
      </c>
      <c r="F265" s="73">
        <f>IF(Observaciones!$F264&gt;0.05*Constantes!$D$18,((Observaciones!$F264-0.05*Constantes!$D$18)^2)/(Observaciones!$F264+0.95*Constantes!$D$18),0)</f>
        <v>0</v>
      </c>
      <c r="G265" s="73">
        <f>MAX(0,H264+Observaciones!$F264-F265-Constantes!$D$13)</f>
        <v>0</v>
      </c>
      <c r="H265" s="73">
        <f>H264+Observaciones!$F264-F265-E265-G265-I264</f>
        <v>26.25</v>
      </c>
      <c r="I265" s="73">
        <f>MAX(0,(H265-Constantes!$D$14)*(1-EXP(-Constantes!$D$22)))</f>
        <v>0</v>
      </c>
      <c r="J265" s="73">
        <f t="shared" si="28"/>
        <v>103.08121703297689</v>
      </c>
      <c r="K265" s="73">
        <f>MAX(0,(J265-Constantes!$D$13)*(1-EXP(-Constantes!$D$23)))</f>
        <v>0.37529312956667926</v>
      </c>
      <c r="L265" s="73">
        <f t="shared" si="29"/>
        <v>0.37529312956667926</v>
      </c>
      <c r="M265" s="73">
        <f>0.0526*F265*Observaciones!$F264^1.218</f>
        <v>0</v>
      </c>
      <c r="N265" s="73">
        <f>M265*Constantes!$D$40</f>
        <v>0</v>
      </c>
      <c r="O265" s="73">
        <f t="shared" si="30"/>
        <v>0</v>
      </c>
      <c r="P265" s="15"/>
      <c r="Q265" s="117">
        <v>259</v>
      </c>
      <c r="R265" s="145">
        <f>ETo!$I264*((1-Constantes!$E$19)*ETo!$K264+ETo!$L264)</f>
        <v>1.5832888564687833</v>
      </c>
      <c r="S265" s="118">
        <f>MIN(R265*Constantes!$E$17,0.8*(V264+Observaciones!$F264-T265-U265-Constantes!$D$14))</f>
        <v>0</v>
      </c>
      <c r="T265" s="118">
        <f>IF(Observaciones!$F264&gt;0.05*Constantes!$E$18,((Observaciones!$F264-0.05*Constantes!$E$18)^2)/(Observaciones!$F264+0.95*Constantes!$E$18),0)</f>
        <v>0</v>
      </c>
      <c r="U265" s="118">
        <f>MAX(0,V264+Observaciones!$F264-T265-Constantes!$D$13)</f>
        <v>0</v>
      </c>
      <c r="V265" s="118">
        <f>V264+Observaciones!$F264-T265-S265-U265-W264</f>
        <v>26.25</v>
      </c>
      <c r="W265" s="118">
        <f>MAX(0,(V265-Constantes!$D$14)*(1-EXP(-Constantes!$D$22)))</f>
        <v>0</v>
      </c>
      <c r="X265" s="116">
        <f>X264+(Entradas!$E$23*U265-Y264)/(800*Entradas!$D$46)</f>
        <v>0</v>
      </c>
      <c r="Y265" s="116">
        <f>8000*Entradas!$D$47*X265/Constantes!$E$34</f>
        <v>0</v>
      </c>
      <c r="Z265" s="116">
        <f>T265*Escenarios!$E$10/Escenarios!$E$9</f>
        <v>0</v>
      </c>
      <c r="AA265" s="116">
        <f>Y265*Escenarios!$E$10/Escenarios!$E$9</f>
        <v>0</v>
      </c>
      <c r="AB265" s="116">
        <f>Observaciones!$I264</f>
        <v>0</v>
      </c>
      <c r="AC265" s="116">
        <f>MAX(0,Constantes!$E$29/((AH264+Z265+AA265+AB265+Observaciones!$F264)^2)+Entradas!$E$17)</f>
        <v>0</v>
      </c>
      <c r="AD265" s="145">
        <f>IF(ETo!$D264&gt;0,ETo!$I264*((1-Entradas!$E$21)*ETo!$K264+ETo!$L264),0)</f>
        <v>1.5106169517243089</v>
      </c>
      <c r="AE265" s="116">
        <f>MIN(AD265*1,0.8*(AH264+Z265+AA265+AB265+Observaciones!$F264-AC265-Constantes!$E$28))</f>
        <v>0</v>
      </c>
      <c r="AF265" s="116">
        <f>Observaciones!$J264</f>
        <v>0</v>
      </c>
      <c r="AG265" s="116">
        <f>MAX(0,AH264+Z265+AA265+AB265+Observaciones!$F264-AC265-AE265-AF265-Constantes!$E$26)</f>
        <v>0</v>
      </c>
      <c r="AH265" s="116">
        <f>AH264+Z265+AA265+AB265+Observaciones!$F264-AC265-AE265-AF265-AG265</f>
        <v>41.25</v>
      </c>
      <c r="AI265" s="116">
        <f>(Escenarios!$E$10*S265+Escenarios!$E$9*AE265)/(Escenarios!$E$11)</f>
        <v>0</v>
      </c>
      <c r="AJ265" s="116">
        <f>(Escenarios!$E$9*AG265)/(Escenarios!$E$11)</f>
        <v>0</v>
      </c>
      <c r="AK265" s="116">
        <f>(Escenarios!$E$10*U265+Escenarios!$E$9*AC265)/(Escenarios!$E$11)</f>
        <v>0</v>
      </c>
      <c r="AL265" s="118">
        <f t="shared" si="31"/>
        <v>110.97637078371699</v>
      </c>
      <c r="AM265" s="118">
        <f>MAX(0,(AL265-Constantes!$D$13)*(1-EXP(-Constantes!$D$23)))</f>
        <v>0.42982894012521938</v>
      </c>
      <c r="AN265" s="118">
        <f>AJ265+W265*Escenarios!$E$10/Escenarios!$E$11+AM265</f>
        <v>0.42982894012521938</v>
      </c>
      <c r="AO265" s="118">
        <f>0.0526*AJ265*Observaciones!$F264^1.218</f>
        <v>0</v>
      </c>
      <c r="AP265" s="118">
        <f>AO265*Constantes!$E$40</f>
        <v>0</v>
      </c>
      <c r="AQ265" s="118">
        <f t="shared" si="32"/>
        <v>0</v>
      </c>
      <c r="AR265" s="15"/>
      <c r="AS265" s="72">
        <v>259</v>
      </c>
      <c r="AT265" s="145">
        <f>ETo!$I264*((1-Constantes!$F$19)*ETo!$K264+ETo!$L264)</f>
        <v>1.5787468624222534</v>
      </c>
      <c r="AU265" s="118">
        <f>MIN(AT265*Constantes!$F$17,0.8*(AX264+Observaciones!$F264-AV265-AW265-Constantes!$D$14))</f>
        <v>0</v>
      </c>
      <c r="AV265" s="118">
        <f>IF(Observaciones!$F264&gt;0.05*Constantes!$F$18,((Observaciones!$F264-0.05*Constantes!$F$18)^2)/(Observaciones!$F264+0.95*Constantes!$F$18),0)</f>
        <v>0</v>
      </c>
      <c r="AW265" s="118">
        <f>MAX(0,AX264+Observaciones!$F264-AV265-Constantes!$D$13)</f>
        <v>0</v>
      </c>
      <c r="AX265" s="118">
        <f>AX264+Observaciones!$F264-AV265-AU265-AW265-AY264</f>
        <v>26.25</v>
      </c>
      <c r="AY265" s="118">
        <f>MAX(0,(AX265-Constantes!$D$14)*(1-EXP(-Constantes!$D$22)))</f>
        <v>0</v>
      </c>
      <c r="AZ265" s="116">
        <f>AZ264+(Entradas!$F$23*AW265-BA264)/(800*Entradas!$D$46)</f>
        <v>0</v>
      </c>
      <c r="BA265" s="116">
        <f>8000*Entradas!$D$47*AZ265/Constantes!$F$34</f>
        <v>0</v>
      </c>
      <c r="BB265" s="116">
        <f>AV265*Escenarios!$F$10/Escenarios!$F$9</f>
        <v>0</v>
      </c>
      <c r="BC265" s="116">
        <f>BA265*Escenarios!$F$10/Escenarios!$F$9</f>
        <v>0</v>
      </c>
      <c r="BD265" s="116">
        <f>Observaciones!$I264</f>
        <v>0</v>
      </c>
      <c r="BE265" s="116">
        <f>MAX(0,Constantes!$F$29/((BJ264+BB265+BC265+BD265+Observaciones!$F264)^2)+Entradas!$F$17)</f>
        <v>0</v>
      </c>
      <c r="BF265" s="145">
        <f>IF(ETo!$D264&gt;0,ETo!$I264*((1-Entradas!$F$21)*ETo!$K264+ETo!$L264),0)</f>
        <v>1.5106169517243089</v>
      </c>
      <c r="BG265" s="116">
        <f>MIN(BF265*1,0.8*(BJ264+BB265+BC265+BD265+Observaciones!$F264-BE265-Constantes!$F$28))</f>
        <v>0</v>
      </c>
      <c r="BH265" s="116">
        <f>Observaciones!$J264</f>
        <v>0</v>
      </c>
      <c r="BI265" s="116">
        <f>MAX(0,BJ264+BB265+BC265+BD265+Observaciones!$F264-BE265-BG265-BH265-Constantes!$F$26)</f>
        <v>0</v>
      </c>
      <c r="BJ265" s="116">
        <f>BJ264+BB265+BC265+BD265+Observaciones!$F264-BE265-BG265-BH265-BI265</f>
        <v>41.25</v>
      </c>
      <c r="BK265" s="116">
        <f>(Escenarios!$F$10*AU265+Escenarios!$F$9*BG265)/(Escenarios!$F$11)</f>
        <v>0</v>
      </c>
      <c r="BL265" s="116">
        <f>(Escenarios!$F$9*BI265)/(Escenarios!$F$11)</f>
        <v>0</v>
      </c>
      <c r="BM265" s="116">
        <f>(Escenarios!$F$10*AW265+Escenarios!$F$9*BE265)/(Escenarios!$F$11)</f>
        <v>0</v>
      </c>
      <c r="BN265" s="118">
        <f t="shared" si="33"/>
        <v>108.85854210706272</v>
      </c>
      <c r="BO265" s="118">
        <f>MAX(0,(BN265-Constantes!$D$13)*(1-EXP(-Constantes!$D$23)))</f>
        <v>0.41520002887765384</v>
      </c>
      <c r="BP265" s="118">
        <f>BL265+AY265*Escenarios!$F$10/Escenarios!$F$11+BO265</f>
        <v>0.41520002887765384</v>
      </c>
      <c r="BQ265" s="118">
        <f>0.0526*BL265*Observaciones!$F264^1.218</f>
        <v>0</v>
      </c>
      <c r="BR265" s="118">
        <f>BQ265*Constantes!$F$40</f>
        <v>0</v>
      </c>
      <c r="BS265" s="118">
        <f t="shared" si="34"/>
        <v>0</v>
      </c>
      <c r="BT265" s="15"/>
      <c r="BU265" s="72">
        <v>259</v>
      </c>
      <c r="BV265" s="73">
        <f>0.0526*Observaciones!$F264^2.218</f>
        <v>0</v>
      </c>
      <c r="BW265" s="73">
        <f>IF(Observaciones!$F264&gt;0.05*$CA$7,((Observaciones!$F264-0.05*$CA$7)^2)/(Observaciones!$F264+0.95*$CA$7),0)</f>
        <v>0</v>
      </c>
      <c r="BX265" s="73">
        <f>0.0526*BW265*Observaciones!$F264^1.218</f>
        <v>0</v>
      </c>
      <c r="BY265" s="27"/>
      <c r="BZ265" s="27"/>
      <c r="CA265" s="101"/>
      <c r="CB265" s="36"/>
    </row>
    <row r="266" spans="2:80" s="2" customFormat="1" ht="14.5" x14ac:dyDescent="0.35">
      <c r="B266" s="35"/>
      <c r="C266" s="72">
        <v>260</v>
      </c>
      <c r="D266" s="145">
        <f>ETo!$I265*((1-Constantes!$D$19)*ETo!$K265+ETo!$L265)</f>
        <v>0</v>
      </c>
      <c r="E266" s="73">
        <f>MIN(D266*Constantes!$D$17,0.8*(H265+Observaciones!$F265-F266-G266-Constantes!$D$14))</f>
        <v>0</v>
      </c>
      <c r="F266" s="73">
        <f>IF(Observaciones!$F265&gt;0.05*Constantes!$D$18,((Observaciones!$F265-0.05*Constantes!$D$18)^2)/(Observaciones!$F265+0.95*Constantes!$D$18),0)</f>
        <v>0</v>
      </c>
      <c r="G266" s="73">
        <f>MAX(0,H265+Observaciones!$F265-F266-Constantes!$D$13)</f>
        <v>0</v>
      </c>
      <c r="H266" s="73">
        <f>H265+Observaciones!$F265-F266-E266-G266-I265</f>
        <v>26.25</v>
      </c>
      <c r="I266" s="73">
        <f>MAX(0,(H266-Constantes!$D$14)*(1-EXP(-Constantes!$D$22)))</f>
        <v>0</v>
      </c>
      <c r="J266" s="73">
        <f t="shared" si="28"/>
        <v>102.70592390341021</v>
      </c>
      <c r="K266" s="73">
        <f>MAX(0,(J266-Constantes!$D$13)*(1-EXP(-Constantes!$D$23)))</f>
        <v>0.37270079056174832</v>
      </c>
      <c r="L266" s="73">
        <f t="shared" si="29"/>
        <v>0.37270079056174832</v>
      </c>
      <c r="M266" s="73">
        <f>0.0526*F266*Observaciones!$F265^1.218</f>
        <v>0</v>
      </c>
      <c r="N266" s="73">
        <f>M266*Constantes!$D$40</f>
        <v>0</v>
      </c>
      <c r="O266" s="73">
        <f t="shared" si="30"/>
        <v>0</v>
      </c>
      <c r="P266" s="15"/>
      <c r="Q266" s="117">
        <v>260</v>
      </c>
      <c r="R266" s="145">
        <f>ETo!$I265*((1-Constantes!$E$19)*ETo!$K265+ETo!$L265)</f>
        <v>0</v>
      </c>
      <c r="S266" s="118">
        <f>MIN(R266*Constantes!$E$17,0.8*(V265+Observaciones!$F265-T266-U266-Constantes!$D$14))</f>
        <v>0</v>
      </c>
      <c r="T266" s="118">
        <f>IF(Observaciones!$F265&gt;0.05*Constantes!$E$18,((Observaciones!$F265-0.05*Constantes!$E$18)^2)/(Observaciones!$F265+0.95*Constantes!$E$18),0)</f>
        <v>0</v>
      </c>
      <c r="U266" s="118">
        <f>MAX(0,V265+Observaciones!$F265-T266-Constantes!$D$13)</f>
        <v>0</v>
      </c>
      <c r="V266" s="118">
        <f>V265+Observaciones!$F265-T266-S266-U266-W265</f>
        <v>26.25</v>
      </c>
      <c r="W266" s="118">
        <f>MAX(0,(V266-Constantes!$D$14)*(1-EXP(-Constantes!$D$22)))</f>
        <v>0</v>
      </c>
      <c r="X266" s="116">
        <f>X265+(Entradas!$E$23*U266-Y265)/(800*Entradas!$D$46)</f>
        <v>0</v>
      </c>
      <c r="Y266" s="116">
        <f>8000*Entradas!$D$47*X266/Constantes!$E$34</f>
        <v>0</v>
      </c>
      <c r="Z266" s="116">
        <f>T266*Escenarios!$E$10/Escenarios!$E$9</f>
        <v>0</v>
      </c>
      <c r="AA266" s="116">
        <f>Y266*Escenarios!$E$10/Escenarios!$E$9</f>
        <v>0</v>
      </c>
      <c r="AB266" s="116">
        <f>Observaciones!$I265</f>
        <v>0</v>
      </c>
      <c r="AC266" s="116">
        <f>MAX(0,Constantes!$E$29/((AH265+Z266+AA266+AB266+Observaciones!$F265)^2)+Entradas!$E$17)</f>
        <v>0</v>
      </c>
      <c r="AD266" s="145">
        <f>IF(ETo!$D265&gt;0,ETo!$I265*((1-Entradas!$E$21)*ETo!$K265+ETo!$L265),0)</f>
        <v>0</v>
      </c>
      <c r="AE266" s="116">
        <f>MIN(AD266*1,0.8*(AH265+Z266+AA266+AB266+Observaciones!$F265-AC266-Constantes!$E$28))</f>
        <v>0</v>
      </c>
      <c r="AF266" s="116">
        <f>Observaciones!$J265</f>
        <v>0</v>
      </c>
      <c r="AG266" s="116">
        <f>MAX(0,AH265+Z266+AA266+AB266+Observaciones!$F265-AC266-AE266-AF266-Constantes!$E$26)</f>
        <v>0</v>
      </c>
      <c r="AH266" s="116">
        <f>AH265+Z266+AA266+AB266+Observaciones!$F265-AC266-AE266-AF266-AG266</f>
        <v>41.25</v>
      </c>
      <c r="AI266" s="116">
        <f>(Escenarios!$E$10*S266+Escenarios!$E$9*AE266)/(Escenarios!$E$11)</f>
        <v>0</v>
      </c>
      <c r="AJ266" s="116">
        <f>(Escenarios!$E$9*AG266)/(Escenarios!$E$11)</f>
        <v>0</v>
      </c>
      <c r="AK266" s="116">
        <f>(Escenarios!$E$10*U266+Escenarios!$E$9*AC266)/(Escenarios!$E$11)</f>
        <v>0</v>
      </c>
      <c r="AL266" s="118">
        <f t="shared" si="31"/>
        <v>110.54654184359177</v>
      </c>
      <c r="AM266" s="118">
        <f>MAX(0,(AL266-Constantes!$D$13)*(1-EXP(-Constantes!$D$23)))</f>
        <v>0.42685989476001041</v>
      </c>
      <c r="AN266" s="118">
        <f>AJ266+W266*Escenarios!$E$10/Escenarios!$E$11+AM266</f>
        <v>0.42685989476001041</v>
      </c>
      <c r="AO266" s="118">
        <f>0.0526*AJ266*Observaciones!$F265^1.218</f>
        <v>0</v>
      </c>
      <c r="AP266" s="118">
        <f>AO266*Constantes!$E$40</f>
        <v>0</v>
      </c>
      <c r="AQ266" s="118">
        <f t="shared" si="32"/>
        <v>0</v>
      </c>
      <c r="AR266" s="15"/>
      <c r="AS266" s="72">
        <v>260</v>
      </c>
      <c r="AT266" s="145">
        <f>ETo!$I265*((1-Constantes!$F$19)*ETo!$K265+ETo!$L265)</f>
        <v>0</v>
      </c>
      <c r="AU266" s="118">
        <f>MIN(AT266*Constantes!$F$17,0.8*(AX265+Observaciones!$F265-AV266-AW266-Constantes!$D$14))</f>
        <v>0</v>
      </c>
      <c r="AV266" s="118">
        <f>IF(Observaciones!$F265&gt;0.05*Constantes!$F$18,((Observaciones!$F265-0.05*Constantes!$F$18)^2)/(Observaciones!$F265+0.95*Constantes!$F$18),0)</f>
        <v>0</v>
      </c>
      <c r="AW266" s="118">
        <f>MAX(0,AX265+Observaciones!$F265-AV266-Constantes!$D$13)</f>
        <v>0</v>
      </c>
      <c r="AX266" s="118">
        <f>AX265+Observaciones!$F265-AV266-AU266-AW266-AY265</f>
        <v>26.25</v>
      </c>
      <c r="AY266" s="118">
        <f>MAX(0,(AX266-Constantes!$D$14)*(1-EXP(-Constantes!$D$22)))</f>
        <v>0</v>
      </c>
      <c r="AZ266" s="116">
        <f>AZ265+(Entradas!$F$23*AW266-BA265)/(800*Entradas!$D$46)</f>
        <v>0</v>
      </c>
      <c r="BA266" s="116">
        <f>8000*Entradas!$D$47*AZ266/Constantes!$F$34</f>
        <v>0</v>
      </c>
      <c r="BB266" s="116">
        <f>AV266*Escenarios!$F$10/Escenarios!$F$9</f>
        <v>0</v>
      </c>
      <c r="BC266" s="116">
        <f>BA266*Escenarios!$F$10/Escenarios!$F$9</f>
        <v>0</v>
      </c>
      <c r="BD266" s="116">
        <f>Observaciones!$I265</f>
        <v>0</v>
      </c>
      <c r="BE266" s="116">
        <f>MAX(0,Constantes!$F$29/((BJ265+BB266+BC266+BD266+Observaciones!$F265)^2)+Entradas!$F$17)</f>
        <v>0</v>
      </c>
      <c r="BF266" s="145">
        <f>IF(ETo!$D265&gt;0,ETo!$I265*((1-Entradas!$F$21)*ETo!$K265+ETo!$L265),0)</f>
        <v>0</v>
      </c>
      <c r="BG266" s="116">
        <f>MIN(BF266*1,0.8*(BJ265+BB266+BC266+BD266+Observaciones!$F265-BE266-Constantes!$F$28))</f>
        <v>0</v>
      </c>
      <c r="BH266" s="116">
        <f>Observaciones!$J265</f>
        <v>0</v>
      </c>
      <c r="BI266" s="116">
        <f>MAX(0,BJ265+BB266+BC266+BD266+Observaciones!$F265-BE266-BG266-BH266-Constantes!$F$26)</f>
        <v>0</v>
      </c>
      <c r="BJ266" s="116">
        <f>BJ265+BB266+BC266+BD266+Observaciones!$F265-BE266-BG266-BH266-BI266</f>
        <v>41.25</v>
      </c>
      <c r="BK266" s="116">
        <f>(Escenarios!$F$10*AU266+Escenarios!$F$9*BG266)/(Escenarios!$F$11)</f>
        <v>0</v>
      </c>
      <c r="BL266" s="116">
        <f>(Escenarios!$F$9*BI266)/(Escenarios!$F$11)</f>
        <v>0</v>
      </c>
      <c r="BM266" s="116">
        <f>(Escenarios!$F$10*AW266+Escenarios!$F$9*BE266)/(Escenarios!$F$11)</f>
        <v>0</v>
      </c>
      <c r="BN266" s="118">
        <f t="shared" si="33"/>
        <v>108.44334207818507</v>
      </c>
      <c r="BO266" s="118">
        <f>MAX(0,(BN266-Constantes!$D$13)*(1-EXP(-Constantes!$D$23)))</f>
        <v>0.41233203278363867</v>
      </c>
      <c r="BP266" s="118">
        <f>BL266+AY266*Escenarios!$F$10/Escenarios!$F$11+BO266</f>
        <v>0.41233203278363867</v>
      </c>
      <c r="BQ266" s="118">
        <f>0.0526*BL266*Observaciones!$F265^1.218</f>
        <v>0</v>
      </c>
      <c r="BR266" s="118">
        <f>BQ266*Constantes!$F$40</f>
        <v>0</v>
      </c>
      <c r="BS266" s="118">
        <f t="shared" si="34"/>
        <v>0</v>
      </c>
      <c r="BT266" s="15"/>
      <c r="BU266" s="72">
        <v>260</v>
      </c>
      <c r="BV266" s="73">
        <f>0.0526*Observaciones!$F265^2.218</f>
        <v>0</v>
      </c>
      <c r="BW266" s="73">
        <f>IF(Observaciones!$F265&gt;0.05*$CA$7,((Observaciones!$F265-0.05*$CA$7)^2)/(Observaciones!$F265+0.95*$CA$7),0)</f>
        <v>0</v>
      </c>
      <c r="BX266" s="73">
        <f>0.0526*BW266*Observaciones!$F265^1.218</f>
        <v>0</v>
      </c>
      <c r="BY266" s="27"/>
      <c r="BZ266" s="27"/>
      <c r="CA266" s="101"/>
      <c r="CB266" s="36"/>
    </row>
    <row r="267" spans="2:80" s="2" customFormat="1" ht="14.5" x14ac:dyDescent="0.35">
      <c r="B267" s="35"/>
      <c r="C267" s="72">
        <v>261</v>
      </c>
      <c r="D267" s="145">
        <f>ETo!$I266*((1-Constantes!$D$19)*ETo!$K266+ETo!$L266)</f>
        <v>0</v>
      </c>
      <c r="E267" s="73">
        <f>MIN(D267*Constantes!$D$17,0.8*(H266+Observaciones!$F266-F267-G267-Constantes!$D$14))</f>
        <v>0</v>
      </c>
      <c r="F267" s="73">
        <f>IF(Observaciones!$F266&gt;0.05*Constantes!$D$18,((Observaciones!$F266-0.05*Constantes!$D$18)^2)/(Observaciones!$F266+0.95*Constantes!$D$18),0)</f>
        <v>0</v>
      </c>
      <c r="G267" s="73">
        <f>MAX(0,H266+Observaciones!$F266-F267-Constantes!$D$13)</f>
        <v>0</v>
      </c>
      <c r="H267" s="73">
        <f>H266+Observaciones!$F266-F267-E267-G267-I266</f>
        <v>26.25</v>
      </c>
      <c r="I267" s="73">
        <f>MAX(0,(H267-Constantes!$D$14)*(1-EXP(-Constantes!$D$22)))</f>
        <v>0</v>
      </c>
      <c r="J267" s="73">
        <f t="shared" si="28"/>
        <v>102.33322311284846</v>
      </c>
      <c r="K267" s="73">
        <f>MAX(0,(J267-Constantes!$D$13)*(1-EXP(-Constantes!$D$23)))</f>
        <v>0.37012635815032269</v>
      </c>
      <c r="L267" s="73">
        <f t="shared" si="29"/>
        <v>0.37012635815032269</v>
      </c>
      <c r="M267" s="73">
        <f>0.0526*F267*Observaciones!$F266^1.218</f>
        <v>0</v>
      </c>
      <c r="N267" s="73">
        <f>M267*Constantes!$D$40</f>
        <v>0</v>
      </c>
      <c r="O267" s="73">
        <f t="shared" si="30"/>
        <v>0</v>
      </c>
      <c r="P267" s="15"/>
      <c r="Q267" s="117">
        <v>261</v>
      </c>
      <c r="R267" s="145">
        <f>ETo!$I266*((1-Constantes!$E$19)*ETo!$K266+ETo!$L266)</f>
        <v>0</v>
      </c>
      <c r="S267" s="118">
        <f>MIN(R267*Constantes!$E$17,0.8*(V266+Observaciones!$F266-T267-U267-Constantes!$D$14))</f>
        <v>0</v>
      </c>
      <c r="T267" s="118">
        <f>IF(Observaciones!$F266&gt;0.05*Constantes!$E$18,((Observaciones!$F266-0.05*Constantes!$E$18)^2)/(Observaciones!$F266+0.95*Constantes!$E$18),0)</f>
        <v>0</v>
      </c>
      <c r="U267" s="118">
        <f>MAX(0,V266+Observaciones!$F266-T267-Constantes!$D$13)</f>
        <v>0</v>
      </c>
      <c r="V267" s="118">
        <f>V266+Observaciones!$F266-T267-S267-U267-W266</f>
        <v>26.25</v>
      </c>
      <c r="W267" s="118">
        <f>MAX(0,(V267-Constantes!$D$14)*(1-EXP(-Constantes!$D$22)))</f>
        <v>0</v>
      </c>
      <c r="X267" s="116">
        <f>X266+(Entradas!$E$23*U267-Y266)/(800*Entradas!$D$46)</f>
        <v>0</v>
      </c>
      <c r="Y267" s="116">
        <f>8000*Entradas!$D$47*X267/Constantes!$E$34</f>
        <v>0</v>
      </c>
      <c r="Z267" s="116">
        <f>T267*Escenarios!$E$10/Escenarios!$E$9</f>
        <v>0</v>
      </c>
      <c r="AA267" s="116">
        <f>Y267*Escenarios!$E$10/Escenarios!$E$9</f>
        <v>0</v>
      </c>
      <c r="AB267" s="116">
        <f>Observaciones!$I266</f>
        <v>0</v>
      </c>
      <c r="AC267" s="116">
        <f>MAX(0,Constantes!$E$29/((AH266+Z267+AA267+AB267+Observaciones!$F266)^2)+Entradas!$E$17)</f>
        <v>0</v>
      </c>
      <c r="AD267" s="145">
        <f>IF(ETo!$D266&gt;0,ETo!$I266*((1-Entradas!$E$21)*ETo!$K266+ETo!$L266),0)</f>
        <v>0</v>
      </c>
      <c r="AE267" s="116">
        <f>MIN(AD267*1,0.8*(AH266+Z267+AA267+AB267+Observaciones!$F266-AC267-Constantes!$E$28))</f>
        <v>0</v>
      </c>
      <c r="AF267" s="116">
        <f>Observaciones!$J266</f>
        <v>0</v>
      </c>
      <c r="AG267" s="116">
        <f>MAX(0,AH266+Z267+AA267+AB267+Observaciones!$F266-AC267-AE267-AF267-Constantes!$E$26)</f>
        <v>0</v>
      </c>
      <c r="AH267" s="116">
        <f>AH266+Z267+AA267+AB267+Observaciones!$F266-AC267-AE267-AF267-AG267</f>
        <v>41.25</v>
      </c>
      <c r="AI267" s="116">
        <f>(Escenarios!$E$10*S267+Escenarios!$E$9*AE267)/(Escenarios!$E$11)</f>
        <v>0</v>
      </c>
      <c r="AJ267" s="116">
        <f>(Escenarios!$E$9*AG267)/(Escenarios!$E$11)</f>
        <v>0</v>
      </c>
      <c r="AK267" s="116">
        <f>(Escenarios!$E$10*U267+Escenarios!$E$9*AC267)/(Escenarios!$E$11)</f>
        <v>0</v>
      </c>
      <c r="AL267" s="118">
        <f t="shared" si="31"/>
        <v>110.11968194883175</v>
      </c>
      <c r="AM267" s="118">
        <f>MAX(0,(AL267-Constantes!$D$13)*(1-EXP(-Constantes!$D$23)))</f>
        <v>0.42391135808920927</v>
      </c>
      <c r="AN267" s="118">
        <f>AJ267+W267*Escenarios!$E$10/Escenarios!$E$11+AM267</f>
        <v>0.42391135808920927</v>
      </c>
      <c r="AO267" s="118">
        <f>0.0526*AJ267*Observaciones!$F266^1.218</f>
        <v>0</v>
      </c>
      <c r="AP267" s="118">
        <f>AO267*Constantes!$E$40</f>
        <v>0</v>
      </c>
      <c r="AQ267" s="118">
        <f t="shared" si="32"/>
        <v>0</v>
      </c>
      <c r="AR267" s="15"/>
      <c r="AS267" s="72">
        <v>261</v>
      </c>
      <c r="AT267" s="145">
        <f>ETo!$I266*((1-Constantes!$F$19)*ETo!$K266+ETo!$L266)</f>
        <v>0</v>
      </c>
      <c r="AU267" s="118">
        <f>MIN(AT267*Constantes!$F$17,0.8*(AX266+Observaciones!$F266-AV267-AW267-Constantes!$D$14))</f>
        <v>0</v>
      </c>
      <c r="AV267" s="118">
        <f>IF(Observaciones!$F266&gt;0.05*Constantes!$F$18,((Observaciones!$F266-0.05*Constantes!$F$18)^2)/(Observaciones!$F266+0.95*Constantes!$F$18),0)</f>
        <v>0</v>
      </c>
      <c r="AW267" s="118">
        <f>MAX(0,AX266+Observaciones!$F266-AV267-Constantes!$D$13)</f>
        <v>0</v>
      </c>
      <c r="AX267" s="118">
        <f>AX266+Observaciones!$F266-AV267-AU267-AW267-AY266</f>
        <v>26.25</v>
      </c>
      <c r="AY267" s="118">
        <f>MAX(0,(AX267-Constantes!$D$14)*(1-EXP(-Constantes!$D$22)))</f>
        <v>0</v>
      </c>
      <c r="AZ267" s="116">
        <f>AZ266+(Entradas!$F$23*AW267-BA266)/(800*Entradas!$D$46)</f>
        <v>0</v>
      </c>
      <c r="BA267" s="116">
        <f>8000*Entradas!$D$47*AZ267/Constantes!$F$34</f>
        <v>0</v>
      </c>
      <c r="BB267" s="116">
        <f>AV267*Escenarios!$F$10/Escenarios!$F$9</f>
        <v>0</v>
      </c>
      <c r="BC267" s="116">
        <f>BA267*Escenarios!$F$10/Escenarios!$F$9</f>
        <v>0</v>
      </c>
      <c r="BD267" s="116">
        <f>Observaciones!$I266</f>
        <v>0</v>
      </c>
      <c r="BE267" s="116">
        <f>MAX(0,Constantes!$F$29/((BJ266+BB267+BC267+BD267+Observaciones!$F266)^2)+Entradas!$F$17)</f>
        <v>0</v>
      </c>
      <c r="BF267" s="145">
        <f>IF(ETo!$D266&gt;0,ETo!$I266*((1-Entradas!$F$21)*ETo!$K266+ETo!$L266),0)</f>
        <v>0</v>
      </c>
      <c r="BG267" s="116">
        <f>MIN(BF267*1,0.8*(BJ266+BB267+BC267+BD267+Observaciones!$F266-BE267-Constantes!$F$28))</f>
        <v>0</v>
      </c>
      <c r="BH267" s="116">
        <f>Observaciones!$J266</f>
        <v>0</v>
      </c>
      <c r="BI267" s="116">
        <f>MAX(0,BJ266+BB267+BC267+BD267+Observaciones!$F266-BE267-BG267-BH267-Constantes!$F$26)</f>
        <v>0</v>
      </c>
      <c r="BJ267" s="116">
        <f>BJ266+BB267+BC267+BD267+Observaciones!$F266-BE267-BG267-BH267-BI267</f>
        <v>41.25</v>
      </c>
      <c r="BK267" s="116">
        <f>(Escenarios!$F$10*AU267+Escenarios!$F$9*BG267)/(Escenarios!$F$11)</f>
        <v>0</v>
      </c>
      <c r="BL267" s="116">
        <f>(Escenarios!$F$9*BI267)/(Escenarios!$F$11)</f>
        <v>0</v>
      </c>
      <c r="BM267" s="116">
        <f>(Escenarios!$F$10*AW267+Escenarios!$F$9*BE267)/(Escenarios!$F$11)</f>
        <v>0</v>
      </c>
      <c r="BN267" s="118">
        <f t="shared" si="33"/>
        <v>108.03101004540143</v>
      </c>
      <c r="BO267" s="118">
        <f>MAX(0,(BN267-Constantes!$D$13)*(1-EXP(-Constantes!$D$23)))</f>
        <v>0.4094838473857294</v>
      </c>
      <c r="BP267" s="118">
        <f>BL267+AY267*Escenarios!$F$10/Escenarios!$F$11+BO267</f>
        <v>0.4094838473857294</v>
      </c>
      <c r="BQ267" s="118">
        <f>0.0526*BL267*Observaciones!$F266^1.218</f>
        <v>0</v>
      </c>
      <c r="BR267" s="118">
        <f>BQ267*Constantes!$F$40</f>
        <v>0</v>
      </c>
      <c r="BS267" s="118">
        <f t="shared" si="34"/>
        <v>0</v>
      </c>
      <c r="BT267" s="15"/>
      <c r="BU267" s="72">
        <v>261</v>
      </c>
      <c r="BV267" s="73">
        <f>0.0526*Observaciones!$F266^2.218</f>
        <v>0</v>
      </c>
      <c r="BW267" s="73">
        <f>IF(Observaciones!$F266&gt;0.05*$CA$7,((Observaciones!$F266-0.05*$CA$7)^2)/(Observaciones!$F266+0.95*$CA$7),0)</f>
        <v>0</v>
      </c>
      <c r="BX267" s="73">
        <f>0.0526*BW267*Observaciones!$F266^1.218</f>
        <v>0</v>
      </c>
      <c r="BY267" s="27"/>
      <c r="BZ267" s="27"/>
      <c r="CA267" s="101"/>
      <c r="CB267" s="36"/>
    </row>
    <row r="268" spans="2:80" s="2" customFormat="1" ht="14.5" x14ac:dyDescent="0.35">
      <c r="B268" s="35"/>
      <c r="C268" s="72">
        <v>262</v>
      </c>
      <c r="D268" s="145">
        <f>ETo!$I267*((1-Constantes!$D$19)*ETo!$K267+ETo!$L267)</f>
        <v>0</v>
      </c>
      <c r="E268" s="73">
        <f>MIN(D268*Constantes!$D$17,0.8*(H267+Observaciones!$F267-F268-G268-Constantes!$D$14))</f>
        <v>0</v>
      </c>
      <c r="F268" s="73">
        <f>IF(Observaciones!$F267&gt;0.05*Constantes!$D$18,((Observaciones!$F267-0.05*Constantes!$D$18)^2)/(Observaciones!$F267+0.95*Constantes!$D$18),0)</f>
        <v>0</v>
      </c>
      <c r="G268" s="73">
        <f>MAX(0,H267+Observaciones!$F267-F268-Constantes!$D$13)</f>
        <v>0</v>
      </c>
      <c r="H268" s="73">
        <f>H267+Observaciones!$F267-F268-E268-G268-I267</f>
        <v>26.25</v>
      </c>
      <c r="I268" s="73">
        <f>MAX(0,(H268-Constantes!$D$14)*(1-EXP(-Constantes!$D$22)))</f>
        <v>0</v>
      </c>
      <c r="J268" s="73">
        <f t="shared" si="28"/>
        <v>101.96309675469814</v>
      </c>
      <c r="K268" s="73">
        <f>MAX(0,(J268-Constantes!$D$13)*(1-EXP(-Constantes!$D$23)))</f>
        <v>0.36756970864252614</v>
      </c>
      <c r="L268" s="73">
        <f t="shared" si="29"/>
        <v>0.36756970864252614</v>
      </c>
      <c r="M268" s="73">
        <f>0.0526*F268*Observaciones!$F267^1.218</f>
        <v>0</v>
      </c>
      <c r="N268" s="73">
        <f>M268*Constantes!$D$40</f>
        <v>0</v>
      </c>
      <c r="O268" s="73">
        <f t="shared" si="30"/>
        <v>0</v>
      </c>
      <c r="P268" s="15"/>
      <c r="Q268" s="117">
        <v>262</v>
      </c>
      <c r="R268" s="145">
        <f>ETo!$I267*((1-Constantes!$E$19)*ETo!$K267+ETo!$L267)</f>
        <v>0</v>
      </c>
      <c r="S268" s="118">
        <f>MIN(R268*Constantes!$E$17,0.8*(V267+Observaciones!$F267-T268-U268-Constantes!$D$14))</f>
        <v>0</v>
      </c>
      <c r="T268" s="118">
        <f>IF(Observaciones!$F267&gt;0.05*Constantes!$E$18,((Observaciones!$F267-0.05*Constantes!$E$18)^2)/(Observaciones!$F267+0.95*Constantes!$E$18),0)</f>
        <v>0</v>
      </c>
      <c r="U268" s="118">
        <f>MAX(0,V267+Observaciones!$F267-T268-Constantes!$D$13)</f>
        <v>0</v>
      </c>
      <c r="V268" s="118">
        <f>V267+Observaciones!$F267-T268-S268-U268-W267</f>
        <v>26.25</v>
      </c>
      <c r="W268" s="118">
        <f>MAX(0,(V268-Constantes!$D$14)*(1-EXP(-Constantes!$D$22)))</f>
        <v>0</v>
      </c>
      <c r="X268" s="116">
        <f>X267+(Entradas!$E$23*U268-Y267)/(800*Entradas!$D$46)</f>
        <v>0</v>
      </c>
      <c r="Y268" s="116">
        <f>8000*Entradas!$D$47*X268/Constantes!$E$34</f>
        <v>0</v>
      </c>
      <c r="Z268" s="116">
        <f>T268*Escenarios!$E$10/Escenarios!$E$9</f>
        <v>0</v>
      </c>
      <c r="AA268" s="116">
        <f>Y268*Escenarios!$E$10/Escenarios!$E$9</f>
        <v>0</v>
      </c>
      <c r="AB268" s="116">
        <f>Observaciones!$I267</f>
        <v>0</v>
      </c>
      <c r="AC268" s="116">
        <f>MAX(0,Constantes!$E$29/((AH267+Z268+AA268+AB268+Observaciones!$F267)^2)+Entradas!$E$17)</f>
        <v>0</v>
      </c>
      <c r="AD268" s="145">
        <f>IF(ETo!$D267&gt;0,ETo!$I267*((1-Entradas!$E$21)*ETo!$K267+ETo!$L267),0)</f>
        <v>0</v>
      </c>
      <c r="AE268" s="116">
        <f>MIN(AD268*1,0.8*(AH267+Z268+AA268+AB268+Observaciones!$F267-AC268-Constantes!$E$28))</f>
        <v>0</v>
      </c>
      <c r="AF268" s="116">
        <f>Observaciones!$J267</f>
        <v>0</v>
      </c>
      <c r="AG268" s="116">
        <f>MAX(0,AH267+Z268+AA268+AB268+Observaciones!$F267-AC268-AE268-AF268-Constantes!$E$26)</f>
        <v>0</v>
      </c>
      <c r="AH268" s="116">
        <f>AH267+Z268+AA268+AB268+Observaciones!$F267-AC268-AE268-AF268-AG268</f>
        <v>41.25</v>
      </c>
      <c r="AI268" s="116">
        <f>(Escenarios!$E$10*S268+Escenarios!$E$9*AE268)/(Escenarios!$E$11)</f>
        <v>0</v>
      </c>
      <c r="AJ268" s="116">
        <f>(Escenarios!$E$9*AG268)/(Escenarios!$E$11)</f>
        <v>0</v>
      </c>
      <c r="AK268" s="116">
        <f>(Escenarios!$E$10*U268+Escenarios!$E$9*AC268)/(Escenarios!$E$11)</f>
        <v>0</v>
      </c>
      <c r="AL268" s="118">
        <f t="shared" si="31"/>
        <v>109.69577059074254</v>
      </c>
      <c r="AM268" s="118">
        <f>MAX(0,(AL268-Constantes!$D$13)*(1-EXP(-Constantes!$D$23)))</f>
        <v>0.42098318844891569</v>
      </c>
      <c r="AN268" s="118">
        <f>AJ268+W268*Escenarios!$E$10/Escenarios!$E$11+AM268</f>
        <v>0.42098318844891569</v>
      </c>
      <c r="AO268" s="118">
        <f>0.0526*AJ268*Observaciones!$F267^1.218</f>
        <v>0</v>
      </c>
      <c r="AP268" s="118">
        <f>AO268*Constantes!$E$40</f>
        <v>0</v>
      </c>
      <c r="AQ268" s="118">
        <f t="shared" si="32"/>
        <v>0</v>
      </c>
      <c r="AR268" s="15"/>
      <c r="AS268" s="72">
        <v>262</v>
      </c>
      <c r="AT268" s="145">
        <f>ETo!$I267*((1-Constantes!$F$19)*ETo!$K267+ETo!$L267)</f>
        <v>0</v>
      </c>
      <c r="AU268" s="118">
        <f>MIN(AT268*Constantes!$F$17,0.8*(AX267+Observaciones!$F267-AV268-AW268-Constantes!$D$14))</f>
        <v>0</v>
      </c>
      <c r="AV268" s="118">
        <f>IF(Observaciones!$F267&gt;0.05*Constantes!$F$18,((Observaciones!$F267-0.05*Constantes!$F$18)^2)/(Observaciones!$F267+0.95*Constantes!$F$18),0)</f>
        <v>0</v>
      </c>
      <c r="AW268" s="118">
        <f>MAX(0,AX267+Observaciones!$F267-AV268-Constantes!$D$13)</f>
        <v>0</v>
      </c>
      <c r="AX268" s="118">
        <f>AX267+Observaciones!$F267-AV268-AU268-AW268-AY267</f>
        <v>26.25</v>
      </c>
      <c r="AY268" s="118">
        <f>MAX(0,(AX268-Constantes!$D$14)*(1-EXP(-Constantes!$D$22)))</f>
        <v>0</v>
      </c>
      <c r="AZ268" s="116">
        <f>AZ267+(Entradas!$F$23*AW268-BA267)/(800*Entradas!$D$46)</f>
        <v>0</v>
      </c>
      <c r="BA268" s="116">
        <f>8000*Entradas!$D$47*AZ268/Constantes!$F$34</f>
        <v>0</v>
      </c>
      <c r="BB268" s="116">
        <f>AV268*Escenarios!$F$10/Escenarios!$F$9</f>
        <v>0</v>
      </c>
      <c r="BC268" s="116">
        <f>BA268*Escenarios!$F$10/Escenarios!$F$9</f>
        <v>0</v>
      </c>
      <c r="BD268" s="116">
        <f>Observaciones!$I267</f>
        <v>0</v>
      </c>
      <c r="BE268" s="116">
        <f>MAX(0,Constantes!$F$29/((BJ267+BB268+BC268+BD268+Observaciones!$F267)^2)+Entradas!$F$17)</f>
        <v>0</v>
      </c>
      <c r="BF268" s="145">
        <f>IF(ETo!$D267&gt;0,ETo!$I267*((1-Entradas!$F$21)*ETo!$K267+ETo!$L267),0)</f>
        <v>0</v>
      </c>
      <c r="BG268" s="116">
        <f>MIN(BF268*1,0.8*(BJ267+BB268+BC268+BD268+Observaciones!$F267-BE268-Constantes!$F$28))</f>
        <v>0</v>
      </c>
      <c r="BH268" s="116">
        <f>Observaciones!$J267</f>
        <v>0</v>
      </c>
      <c r="BI268" s="116">
        <f>MAX(0,BJ267+BB268+BC268+BD268+Observaciones!$F267-BE268-BG268-BH268-Constantes!$F$26)</f>
        <v>0</v>
      </c>
      <c r="BJ268" s="116">
        <f>BJ267+BB268+BC268+BD268+Observaciones!$F267-BE268-BG268-BH268-BI268</f>
        <v>41.25</v>
      </c>
      <c r="BK268" s="116">
        <f>(Escenarios!$F$10*AU268+Escenarios!$F$9*BG268)/(Escenarios!$F$11)</f>
        <v>0</v>
      </c>
      <c r="BL268" s="116">
        <f>(Escenarios!$F$9*BI268)/(Escenarios!$F$11)</f>
        <v>0</v>
      </c>
      <c r="BM268" s="116">
        <f>(Escenarios!$F$10*AW268+Escenarios!$F$9*BE268)/(Escenarios!$F$11)</f>
        <v>0</v>
      </c>
      <c r="BN268" s="118">
        <f t="shared" si="33"/>
        <v>107.6215261980157</v>
      </c>
      <c r="BO268" s="118">
        <f>MAX(0,(BN268-Constantes!$D$13)*(1-EXP(-Constantes!$D$23)))</f>
        <v>0.40665533584145241</v>
      </c>
      <c r="BP268" s="118">
        <f>BL268+AY268*Escenarios!$F$10/Escenarios!$F$11+BO268</f>
        <v>0.40665533584145241</v>
      </c>
      <c r="BQ268" s="118">
        <f>0.0526*BL268*Observaciones!$F267^1.218</f>
        <v>0</v>
      </c>
      <c r="BR268" s="118">
        <f>BQ268*Constantes!$F$40</f>
        <v>0</v>
      </c>
      <c r="BS268" s="118">
        <f t="shared" si="34"/>
        <v>0</v>
      </c>
      <c r="BT268" s="15"/>
      <c r="BU268" s="72">
        <v>262</v>
      </c>
      <c r="BV268" s="73">
        <f>0.0526*Observaciones!$F267^2.218</f>
        <v>0</v>
      </c>
      <c r="BW268" s="73">
        <f>IF(Observaciones!$F267&gt;0.05*$CA$7,((Observaciones!$F267-0.05*$CA$7)^2)/(Observaciones!$F267+0.95*$CA$7),0)</f>
        <v>0</v>
      </c>
      <c r="BX268" s="73">
        <f>0.0526*BW268*Observaciones!$F267^1.218</f>
        <v>0</v>
      </c>
      <c r="BY268" s="27"/>
      <c r="BZ268" s="27"/>
      <c r="CA268" s="101"/>
      <c r="CB268" s="36"/>
    </row>
    <row r="269" spans="2:80" s="2" customFormat="1" ht="14.5" x14ac:dyDescent="0.35">
      <c r="B269" s="35"/>
      <c r="C269" s="72">
        <v>263</v>
      </c>
      <c r="D269" s="145">
        <f>ETo!$I268*((1-Constantes!$D$19)*ETo!$K268+ETo!$L268)</f>
        <v>1.5885382680411755</v>
      </c>
      <c r="E269" s="73">
        <f>MIN(D269*Constantes!$D$17,0.8*(H268+Observaciones!$F268-F269-G269-Constantes!$D$14))</f>
        <v>0</v>
      </c>
      <c r="F269" s="73">
        <f>IF(Observaciones!$F268&gt;0.05*Constantes!$D$18,((Observaciones!$F268-0.05*Constantes!$D$18)^2)/(Observaciones!$F268+0.95*Constantes!$D$18),0)</f>
        <v>0</v>
      </c>
      <c r="G269" s="73">
        <f>MAX(0,H268+Observaciones!$F268-F269-Constantes!$D$13)</f>
        <v>0</v>
      </c>
      <c r="H269" s="73">
        <f>H268+Observaciones!$F268-F269-E269-G269-I268</f>
        <v>26.25</v>
      </c>
      <c r="I269" s="73">
        <f>MAX(0,(H269-Constantes!$D$14)*(1-EXP(-Constantes!$D$22)))</f>
        <v>0</v>
      </c>
      <c r="J269" s="73">
        <f t="shared" si="28"/>
        <v>101.59552704605562</v>
      </c>
      <c r="K269" s="73">
        <f>MAX(0,(J269-Constantes!$D$13)*(1-EXP(-Constantes!$D$23)))</f>
        <v>0.36503071920287056</v>
      </c>
      <c r="L269" s="73">
        <f t="shared" si="29"/>
        <v>0.36503071920287056</v>
      </c>
      <c r="M269" s="73">
        <f>0.0526*F269*Observaciones!$F268^1.218</f>
        <v>0</v>
      </c>
      <c r="N269" s="73">
        <f>M269*Constantes!$D$40</f>
        <v>0</v>
      </c>
      <c r="O269" s="73">
        <f t="shared" si="30"/>
        <v>0</v>
      </c>
      <c r="P269" s="15"/>
      <c r="Q269" s="117">
        <v>263</v>
      </c>
      <c r="R269" s="145">
        <f>ETo!$I268*((1-Constantes!$E$19)*ETo!$K268+ETo!$L268)</f>
        <v>1.5903525657122846</v>
      </c>
      <c r="S269" s="118">
        <f>MIN(R269*Constantes!$E$17,0.8*(V268+Observaciones!$F268-T269-U269-Constantes!$D$14))</f>
        <v>0</v>
      </c>
      <c r="T269" s="118">
        <f>IF(Observaciones!$F268&gt;0.05*Constantes!$E$18,((Observaciones!$F268-0.05*Constantes!$E$18)^2)/(Observaciones!$F268+0.95*Constantes!$E$18),0)</f>
        <v>0</v>
      </c>
      <c r="U269" s="118">
        <f>MAX(0,V268+Observaciones!$F268-T269-Constantes!$D$13)</f>
        <v>0</v>
      </c>
      <c r="V269" s="118">
        <f>V268+Observaciones!$F268-T269-S269-U269-W268</f>
        <v>26.25</v>
      </c>
      <c r="W269" s="118">
        <f>MAX(0,(V269-Constantes!$D$14)*(1-EXP(-Constantes!$D$22)))</f>
        <v>0</v>
      </c>
      <c r="X269" s="116">
        <f>X268+(Entradas!$E$23*U269-Y268)/(800*Entradas!$D$46)</f>
        <v>0</v>
      </c>
      <c r="Y269" s="116">
        <f>8000*Entradas!$D$47*X269/Constantes!$E$34</f>
        <v>0</v>
      </c>
      <c r="Z269" s="116">
        <f>T269*Escenarios!$E$10/Escenarios!$E$9</f>
        <v>0</v>
      </c>
      <c r="AA269" s="116">
        <f>Y269*Escenarios!$E$10/Escenarios!$E$9</f>
        <v>0</v>
      </c>
      <c r="AB269" s="116">
        <f>Observaciones!$I268</f>
        <v>0</v>
      </c>
      <c r="AC269" s="116">
        <f>MAX(0,Constantes!$E$29/((AH268+Z269+AA269+AB269+Observaciones!$F268)^2)+Entradas!$E$17)</f>
        <v>0</v>
      </c>
      <c r="AD269" s="145">
        <f>IF(ETo!$D268&gt;0,ETo!$I268*((1-Entradas!$E$21)*ETo!$K268+ETo!$L268),0)</f>
        <v>1.5177806588679121</v>
      </c>
      <c r="AE269" s="116">
        <f>MIN(AD269*1,0.8*(AH268+Z269+AA269+AB269+Observaciones!$F268-AC269-Constantes!$E$28))</f>
        <v>0</v>
      </c>
      <c r="AF269" s="116">
        <f>Observaciones!$J268</f>
        <v>0</v>
      </c>
      <c r="AG269" s="116">
        <f>MAX(0,AH268+Z269+AA269+AB269+Observaciones!$F268-AC269-AE269-AF269-Constantes!$E$26)</f>
        <v>0</v>
      </c>
      <c r="AH269" s="116">
        <f>AH268+Z269+AA269+AB269+Observaciones!$F268-AC269-AE269-AF269-AG269</f>
        <v>41.25</v>
      </c>
      <c r="AI269" s="116">
        <f>(Escenarios!$E$10*S269+Escenarios!$E$9*AE269)/(Escenarios!$E$11)</f>
        <v>0</v>
      </c>
      <c r="AJ269" s="116">
        <f>(Escenarios!$E$9*AG269)/(Escenarios!$E$11)</f>
        <v>0</v>
      </c>
      <c r="AK269" s="116">
        <f>(Escenarios!$E$10*U269+Escenarios!$E$9*AC269)/(Escenarios!$E$11)</f>
        <v>0</v>
      </c>
      <c r="AL269" s="118">
        <f t="shared" si="31"/>
        <v>109.27478740229363</v>
      </c>
      <c r="AM269" s="118">
        <f>MAX(0,(AL269-Constantes!$D$13)*(1-EXP(-Constantes!$D$23)))</f>
        <v>0.41807524515377364</v>
      </c>
      <c r="AN269" s="118">
        <f>AJ269+W269*Escenarios!$E$10/Escenarios!$E$11+AM269</f>
        <v>0.41807524515377364</v>
      </c>
      <c r="AO269" s="118">
        <f>0.0526*AJ269*Observaciones!$F268^1.218</f>
        <v>0</v>
      </c>
      <c r="AP269" s="118">
        <f>AO269*Constantes!$E$40</f>
        <v>0</v>
      </c>
      <c r="AQ269" s="118">
        <f t="shared" si="32"/>
        <v>0</v>
      </c>
      <c r="AR269" s="15"/>
      <c r="AS269" s="72">
        <v>263</v>
      </c>
      <c r="AT269" s="145">
        <f>ETo!$I268*((1-Constantes!$F$19)*ETo!$K268+ETo!$L268)</f>
        <v>1.5858168215345114</v>
      </c>
      <c r="AU269" s="118">
        <f>MIN(AT269*Constantes!$F$17,0.8*(AX268+Observaciones!$F268-AV269-AW269-Constantes!$D$14))</f>
        <v>0</v>
      </c>
      <c r="AV269" s="118">
        <f>IF(Observaciones!$F268&gt;0.05*Constantes!$F$18,((Observaciones!$F268-0.05*Constantes!$F$18)^2)/(Observaciones!$F268+0.95*Constantes!$F$18),0)</f>
        <v>0</v>
      </c>
      <c r="AW269" s="118">
        <f>MAX(0,AX268+Observaciones!$F268-AV269-Constantes!$D$13)</f>
        <v>0</v>
      </c>
      <c r="AX269" s="118">
        <f>AX268+Observaciones!$F268-AV269-AU269-AW269-AY268</f>
        <v>26.25</v>
      </c>
      <c r="AY269" s="118">
        <f>MAX(0,(AX269-Constantes!$D$14)*(1-EXP(-Constantes!$D$22)))</f>
        <v>0</v>
      </c>
      <c r="AZ269" s="116">
        <f>AZ268+(Entradas!$F$23*AW269-BA268)/(800*Entradas!$D$46)</f>
        <v>0</v>
      </c>
      <c r="BA269" s="116">
        <f>8000*Entradas!$D$47*AZ269/Constantes!$F$34</f>
        <v>0</v>
      </c>
      <c r="BB269" s="116">
        <f>AV269*Escenarios!$F$10/Escenarios!$F$9</f>
        <v>0</v>
      </c>
      <c r="BC269" s="116">
        <f>BA269*Escenarios!$F$10/Escenarios!$F$9</f>
        <v>0</v>
      </c>
      <c r="BD269" s="116">
        <f>Observaciones!$I268</f>
        <v>0</v>
      </c>
      <c r="BE269" s="116">
        <f>MAX(0,Constantes!$F$29/((BJ268+BB269+BC269+BD269+Observaciones!$F268)^2)+Entradas!$F$17)</f>
        <v>0</v>
      </c>
      <c r="BF269" s="145">
        <f>IF(ETo!$D268&gt;0,ETo!$I268*((1-Entradas!$F$21)*ETo!$K268+ETo!$L268),0)</f>
        <v>1.5177806588679121</v>
      </c>
      <c r="BG269" s="116">
        <f>MIN(BF269*1,0.8*(BJ268+BB269+BC269+BD269+Observaciones!$F268-BE269-Constantes!$F$28))</f>
        <v>0</v>
      </c>
      <c r="BH269" s="116">
        <f>Observaciones!$J268</f>
        <v>0</v>
      </c>
      <c r="BI269" s="116">
        <f>MAX(0,BJ268+BB269+BC269+BD269+Observaciones!$F268-BE269-BG269-BH269-Constantes!$F$26)</f>
        <v>0</v>
      </c>
      <c r="BJ269" s="116">
        <f>BJ268+BB269+BC269+BD269+Observaciones!$F268-BE269-BG269-BH269-BI269</f>
        <v>41.25</v>
      </c>
      <c r="BK269" s="116">
        <f>(Escenarios!$F$10*AU269+Escenarios!$F$9*BG269)/(Escenarios!$F$11)</f>
        <v>0</v>
      </c>
      <c r="BL269" s="116">
        <f>(Escenarios!$F$9*BI269)/(Escenarios!$F$11)</f>
        <v>0</v>
      </c>
      <c r="BM269" s="116">
        <f>(Escenarios!$F$10*AW269+Escenarios!$F$9*BE269)/(Escenarios!$F$11)</f>
        <v>0</v>
      </c>
      <c r="BN269" s="118">
        <f t="shared" si="33"/>
        <v>107.21487086217425</v>
      </c>
      <c r="BO269" s="118">
        <f>MAX(0,(BN269-Constantes!$D$13)*(1-EXP(-Constantes!$D$23)))</f>
        <v>0.4038463622535739</v>
      </c>
      <c r="BP269" s="118">
        <f>BL269+AY269*Escenarios!$F$10/Escenarios!$F$11+BO269</f>
        <v>0.4038463622535739</v>
      </c>
      <c r="BQ269" s="118">
        <f>0.0526*BL269*Observaciones!$F268^1.218</f>
        <v>0</v>
      </c>
      <c r="BR269" s="118">
        <f>BQ269*Constantes!$F$40</f>
        <v>0</v>
      </c>
      <c r="BS269" s="118">
        <f t="shared" si="34"/>
        <v>0</v>
      </c>
      <c r="BT269" s="15"/>
      <c r="BU269" s="72">
        <v>263</v>
      </c>
      <c r="BV269" s="73">
        <f>0.0526*Observaciones!$F268^2.218</f>
        <v>0</v>
      </c>
      <c r="BW269" s="73">
        <f>IF(Observaciones!$F268&gt;0.05*$CA$7,((Observaciones!$F268-0.05*$CA$7)^2)/(Observaciones!$F268+0.95*$CA$7),0)</f>
        <v>0</v>
      </c>
      <c r="BX269" s="73">
        <f>0.0526*BW269*Observaciones!$F268^1.218</f>
        <v>0</v>
      </c>
      <c r="BY269" s="27"/>
      <c r="BZ269" s="27"/>
      <c r="CA269" s="101"/>
      <c r="CB269" s="36"/>
    </row>
    <row r="270" spans="2:80" s="2" customFormat="1" ht="14.5" x14ac:dyDescent="0.35">
      <c r="B270" s="35"/>
      <c r="C270" s="72">
        <v>264</v>
      </c>
      <c r="D270" s="145">
        <f>ETo!$I269*((1-Constantes!$D$19)*ETo!$K269+ETo!$L269)</f>
        <v>1.6282431688974162</v>
      </c>
      <c r="E270" s="73">
        <f>MIN(D270*Constantes!$D$17,0.8*(H269+Observaciones!$F269-F270-G270-Constantes!$D$14))</f>
        <v>0</v>
      </c>
      <c r="F270" s="73">
        <f>IF(Observaciones!$F269&gt;0.05*Constantes!$D$18,((Observaciones!$F269-0.05*Constantes!$D$18)^2)/(Observaciones!$F269+0.95*Constantes!$D$18),0)</f>
        <v>0</v>
      </c>
      <c r="G270" s="73">
        <f>MAX(0,H269+Observaciones!$F269-F270-Constantes!$D$13)</f>
        <v>0</v>
      </c>
      <c r="H270" s="73">
        <f>H269+Observaciones!$F269-F270-E270-G270-I269</f>
        <v>26.25</v>
      </c>
      <c r="I270" s="73">
        <f>MAX(0,(H270-Constantes!$D$14)*(1-EXP(-Constantes!$D$22)))</f>
        <v>0</v>
      </c>
      <c r="J270" s="73">
        <f t="shared" si="28"/>
        <v>101.23049632685274</v>
      </c>
      <c r="K270" s="73">
        <f>MAX(0,(J270-Constantes!$D$13)*(1-EXP(-Constantes!$D$23)))</f>
        <v>0.36250926784435461</v>
      </c>
      <c r="L270" s="73">
        <f t="shared" si="29"/>
        <v>0.36250926784435461</v>
      </c>
      <c r="M270" s="73">
        <f>0.0526*F270*Observaciones!$F269^1.218</f>
        <v>0</v>
      </c>
      <c r="N270" s="73">
        <f>M270*Constantes!$D$40</f>
        <v>0</v>
      </c>
      <c r="O270" s="73">
        <f t="shared" si="30"/>
        <v>0</v>
      </c>
      <c r="P270" s="15"/>
      <c r="Q270" s="117">
        <v>264</v>
      </c>
      <c r="R270" s="145">
        <f>ETo!$I269*((1-Constantes!$E$19)*ETo!$K269+ETo!$L269)</f>
        <v>1.6301038151917737</v>
      </c>
      <c r="S270" s="118">
        <f>MIN(R270*Constantes!$E$17,0.8*(V269+Observaciones!$F269-T270-U270-Constantes!$D$14))</f>
        <v>0</v>
      </c>
      <c r="T270" s="118">
        <f>IF(Observaciones!$F269&gt;0.05*Constantes!$E$18,((Observaciones!$F269-0.05*Constantes!$E$18)^2)/(Observaciones!$F269+0.95*Constantes!$E$18),0)</f>
        <v>0</v>
      </c>
      <c r="U270" s="118">
        <f>MAX(0,V269+Observaciones!$F269-T270-Constantes!$D$13)</f>
        <v>0</v>
      </c>
      <c r="V270" s="118">
        <f>V269+Observaciones!$F269-T270-S270-U270-W269</f>
        <v>26.25</v>
      </c>
      <c r="W270" s="118">
        <f>MAX(0,(V270-Constantes!$D$14)*(1-EXP(-Constantes!$D$22)))</f>
        <v>0</v>
      </c>
      <c r="X270" s="116">
        <f>X269+(Entradas!$E$23*U270-Y269)/(800*Entradas!$D$46)</f>
        <v>0</v>
      </c>
      <c r="Y270" s="116">
        <f>8000*Entradas!$D$47*X270/Constantes!$E$34</f>
        <v>0</v>
      </c>
      <c r="Z270" s="116">
        <f>T270*Escenarios!$E$10/Escenarios!$E$9</f>
        <v>0</v>
      </c>
      <c r="AA270" s="116">
        <f>Y270*Escenarios!$E$10/Escenarios!$E$9</f>
        <v>0</v>
      </c>
      <c r="AB270" s="116">
        <f>Observaciones!$I269</f>
        <v>0</v>
      </c>
      <c r="AC270" s="116">
        <f>MAX(0,Constantes!$E$29/((AH269+Z270+AA270+AB270+Observaciones!$F269)^2)+Entradas!$E$17)</f>
        <v>0</v>
      </c>
      <c r="AD270" s="145">
        <f>IF(ETo!$D269&gt;0,ETo!$I269*((1-Entradas!$E$21)*ETo!$K269+ETo!$L269),0)</f>
        <v>1.5556779634174605</v>
      </c>
      <c r="AE270" s="116">
        <f>MIN(AD270*1,0.8*(AH269+Z270+AA270+AB270+Observaciones!$F269-AC270-Constantes!$E$28))</f>
        <v>0</v>
      </c>
      <c r="AF270" s="116">
        <f>Observaciones!$J269</f>
        <v>0</v>
      </c>
      <c r="AG270" s="116">
        <f>MAX(0,AH269+Z270+AA270+AB270+Observaciones!$F269-AC270-AE270-AF270-Constantes!$E$26)</f>
        <v>0</v>
      </c>
      <c r="AH270" s="116">
        <f>AH269+Z270+AA270+AB270+Observaciones!$F269-AC270-AE270-AF270-AG270</f>
        <v>41.25</v>
      </c>
      <c r="AI270" s="116">
        <f>(Escenarios!$E$10*S270+Escenarios!$E$9*AE270)/(Escenarios!$E$11)</f>
        <v>0</v>
      </c>
      <c r="AJ270" s="116">
        <f>(Escenarios!$E$9*AG270)/(Escenarios!$E$11)</f>
        <v>0</v>
      </c>
      <c r="AK270" s="116">
        <f>(Escenarios!$E$10*U270+Escenarios!$E$9*AC270)/(Escenarios!$E$11)</f>
        <v>0</v>
      </c>
      <c r="AL270" s="118">
        <f t="shared" si="31"/>
        <v>108.85671215713985</v>
      </c>
      <c r="AM270" s="118">
        <f>MAX(0,(AL270-Constantes!$D$13)*(1-EXP(-Constantes!$D$23)))</f>
        <v>0.41518738849021164</v>
      </c>
      <c r="AN270" s="118">
        <f>AJ270+W270*Escenarios!$E$10/Escenarios!$E$11+AM270</f>
        <v>0.41518738849021164</v>
      </c>
      <c r="AO270" s="118">
        <f>0.0526*AJ270*Observaciones!$F269^1.218</f>
        <v>0</v>
      </c>
      <c r="AP270" s="118">
        <f>AO270*Constantes!$E$40</f>
        <v>0</v>
      </c>
      <c r="AQ270" s="118">
        <f t="shared" si="32"/>
        <v>0</v>
      </c>
      <c r="AR270" s="15"/>
      <c r="AS270" s="72">
        <v>264</v>
      </c>
      <c r="AT270" s="145">
        <f>ETo!$I269*((1-Constantes!$F$19)*ETo!$K269+ETo!$L269)</f>
        <v>1.625452199455879</v>
      </c>
      <c r="AU270" s="118">
        <f>MIN(AT270*Constantes!$F$17,0.8*(AX269+Observaciones!$F269-AV270-AW270-Constantes!$D$14))</f>
        <v>0</v>
      </c>
      <c r="AV270" s="118">
        <f>IF(Observaciones!$F269&gt;0.05*Constantes!$F$18,((Observaciones!$F269-0.05*Constantes!$F$18)^2)/(Observaciones!$F269+0.95*Constantes!$F$18),0)</f>
        <v>0</v>
      </c>
      <c r="AW270" s="118">
        <f>MAX(0,AX269+Observaciones!$F269-AV270-Constantes!$D$13)</f>
        <v>0</v>
      </c>
      <c r="AX270" s="118">
        <f>AX269+Observaciones!$F269-AV270-AU270-AW270-AY269</f>
        <v>26.25</v>
      </c>
      <c r="AY270" s="118">
        <f>MAX(0,(AX270-Constantes!$D$14)*(1-EXP(-Constantes!$D$22)))</f>
        <v>0</v>
      </c>
      <c r="AZ270" s="116">
        <f>AZ269+(Entradas!$F$23*AW270-BA269)/(800*Entradas!$D$46)</f>
        <v>0</v>
      </c>
      <c r="BA270" s="116">
        <f>8000*Entradas!$D$47*AZ270/Constantes!$F$34</f>
        <v>0</v>
      </c>
      <c r="BB270" s="116">
        <f>AV270*Escenarios!$F$10/Escenarios!$F$9</f>
        <v>0</v>
      </c>
      <c r="BC270" s="116">
        <f>BA270*Escenarios!$F$10/Escenarios!$F$9</f>
        <v>0</v>
      </c>
      <c r="BD270" s="116">
        <f>Observaciones!$I269</f>
        <v>0</v>
      </c>
      <c r="BE270" s="116">
        <f>MAX(0,Constantes!$F$29/((BJ269+BB270+BC270+BD270+Observaciones!$F269)^2)+Entradas!$F$17)</f>
        <v>0</v>
      </c>
      <c r="BF270" s="145">
        <f>IF(ETo!$D269&gt;0,ETo!$I269*((1-Entradas!$F$21)*ETo!$K269+ETo!$L269),0)</f>
        <v>1.5556779634174605</v>
      </c>
      <c r="BG270" s="116">
        <f>MIN(BF270*1,0.8*(BJ269+BB270+BC270+BD270+Observaciones!$F269-BE270-Constantes!$F$28))</f>
        <v>0</v>
      </c>
      <c r="BH270" s="116">
        <f>Observaciones!$J269</f>
        <v>0</v>
      </c>
      <c r="BI270" s="116">
        <f>MAX(0,BJ269+BB270+BC270+BD270+Observaciones!$F269-BE270-BG270-BH270-Constantes!$F$26)</f>
        <v>0</v>
      </c>
      <c r="BJ270" s="116">
        <f>BJ269+BB270+BC270+BD270+Observaciones!$F269-BE270-BG270-BH270-BI270</f>
        <v>41.25</v>
      </c>
      <c r="BK270" s="116">
        <f>(Escenarios!$F$10*AU270+Escenarios!$F$9*BG270)/(Escenarios!$F$11)</f>
        <v>0</v>
      </c>
      <c r="BL270" s="116">
        <f>(Escenarios!$F$9*BI270)/(Escenarios!$F$11)</f>
        <v>0</v>
      </c>
      <c r="BM270" s="116">
        <f>(Escenarios!$F$10*AW270+Escenarios!$F$9*BE270)/(Escenarios!$F$11)</f>
        <v>0</v>
      </c>
      <c r="BN270" s="118">
        <f t="shared" si="33"/>
        <v>106.81102449992068</v>
      </c>
      <c r="BO270" s="118">
        <f>MAX(0,(BN270-Constantes!$D$13)*(1-EXP(-Constantes!$D$23)))</f>
        <v>0.40105679166357089</v>
      </c>
      <c r="BP270" s="118">
        <f>BL270+AY270*Escenarios!$F$10/Escenarios!$F$11+BO270</f>
        <v>0.40105679166357089</v>
      </c>
      <c r="BQ270" s="118">
        <f>0.0526*BL270*Observaciones!$F269^1.218</f>
        <v>0</v>
      </c>
      <c r="BR270" s="118">
        <f>BQ270*Constantes!$F$40</f>
        <v>0</v>
      </c>
      <c r="BS270" s="118">
        <f t="shared" si="34"/>
        <v>0</v>
      </c>
      <c r="BT270" s="15"/>
      <c r="BU270" s="72">
        <v>264</v>
      </c>
      <c r="BV270" s="73">
        <f>0.0526*Observaciones!$F269^2.218</f>
        <v>0</v>
      </c>
      <c r="BW270" s="73">
        <f>IF(Observaciones!$F269&gt;0.05*$CA$7,((Observaciones!$F269-0.05*$CA$7)^2)/(Observaciones!$F269+0.95*$CA$7),0)</f>
        <v>0</v>
      </c>
      <c r="BX270" s="73">
        <f>0.0526*BW270*Observaciones!$F269^1.218</f>
        <v>0</v>
      </c>
      <c r="BY270" s="27"/>
      <c r="BZ270" s="27"/>
      <c r="CA270" s="101"/>
      <c r="CB270" s="36"/>
    </row>
    <row r="271" spans="2:80" s="2" customFormat="1" ht="14.5" x14ac:dyDescent="0.35">
      <c r="B271" s="35"/>
      <c r="C271" s="72">
        <v>265</v>
      </c>
      <c r="D271" s="145">
        <f>ETo!$I270*((1-Constantes!$D$19)*ETo!$K270+ETo!$L270)</f>
        <v>1.6729800471734659</v>
      </c>
      <c r="E271" s="73">
        <f>MIN(D271*Constantes!$D$17,0.8*(H270+Observaciones!$F270-F271-G271-Constantes!$D$14))</f>
        <v>0</v>
      </c>
      <c r="F271" s="73">
        <f>IF(Observaciones!$F270&gt;0.05*Constantes!$D$18,((Observaciones!$F270-0.05*Constantes!$D$18)^2)/(Observaciones!$F270+0.95*Constantes!$D$18),0)</f>
        <v>0</v>
      </c>
      <c r="G271" s="73">
        <f>MAX(0,H270+Observaciones!$F270-F271-Constantes!$D$13)</f>
        <v>0</v>
      </c>
      <c r="H271" s="73">
        <f>H270+Observaciones!$F270-F271-E271-G271-I270</f>
        <v>26.25</v>
      </c>
      <c r="I271" s="73">
        <f>MAX(0,(H271-Constantes!$D$14)*(1-EXP(-Constantes!$D$22)))</f>
        <v>0</v>
      </c>
      <c r="J271" s="73">
        <f t="shared" si="28"/>
        <v>100.86798705900839</v>
      </c>
      <c r="K271" s="73">
        <f>MAX(0,(J271-Constantes!$D$13)*(1-EXP(-Constantes!$D$23)))</f>
        <v>0.36000523342260293</v>
      </c>
      <c r="L271" s="73">
        <f t="shared" si="29"/>
        <v>0.36000523342260293</v>
      </c>
      <c r="M271" s="73">
        <f>0.0526*F271*Observaciones!$F270^1.218</f>
        <v>0</v>
      </c>
      <c r="N271" s="73">
        <f>M271*Constantes!$D$40</f>
        <v>0</v>
      </c>
      <c r="O271" s="73">
        <f t="shared" si="30"/>
        <v>0</v>
      </c>
      <c r="P271" s="15"/>
      <c r="Q271" s="117">
        <v>265</v>
      </c>
      <c r="R271" s="145">
        <f>ETo!$I270*((1-Constantes!$E$19)*ETo!$K270+ETo!$L270)</f>
        <v>1.6748928259074929</v>
      </c>
      <c r="S271" s="118">
        <f>MIN(R271*Constantes!$E$17,0.8*(V270+Observaciones!$F270-T271-U271-Constantes!$D$14))</f>
        <v>0</v>
      </c>
      <c r="T271" s="118">
        <f>IF(Observaciones!$F270&gt;0.05*Constantes!$E$18,((Observaciones!$F270-0.05*Constantes!$E$18)^2)/(Observaciones!$F270+0.95*Constantes!$E$18),0)</f>
        <v>0</v>
      </c>
      <c r="U271" s="118">
        <f>MAX(0,V270+Observaciones!$F270-T271-Constantes!$D$13)</f>
        <v>0</v>
      </c>
      <c r="V271" s="118">
        <f>V270+Observaciones!$F270-T271-S271-U271-W270</f>
        <v>26.25</v>
      </c>
      <c r="W271" s="118">
        <f>MAX(0,(V271-Constantes!$D$14)*(1-EXP(-Constantes!$D$22)))</f>
        <v>0</v>
      </c>
      <c r="X271" s="116">
        <f>X270+(Entradas!$E$23*U271-Y270)/(800*Entradas!$D$46)</f>
        <v>0</v>
      </c>
      <c r="Y271" s="116">
        <f>8000*Entradas!$D$47*X271/Constantes!$E$34</f>
        <v>0</v>
      </c>
      <c r="Z271" s="116">
        <f>T271*Escenarios!$E$10/Escenarios!$E$9</f>
        <v>0</v>
      </c>
      <c r="AA271" s="116">
        <f>Y271*Escenarios!$E$10/Escenarios!$E$9</f>
        <v>0</v>
      </c>
      <c r="AB271" s="116">
        <f>Observaciones!$I270</f>
        <v>0</v>
      </c>
      <c r="AC271" s="116">
        <f>MAX(0,Constantes!$E$29/((AH270+Z271+AA271+AB271+Observaciones!$F270)^2)+Entradas!$E$17)</f>
        <v>0</v>
      </c>
      <c r="AD271" s="145">
        <f>IF(ETo!$D270&gt;0,ETo!$I270*((1-Entradas!$E$21)*ETo!$K270+ETo!$L270),0)</f>
        <v>1.5983816765464069</v>
      </c>
      <c r="AE271" s="116">
        <f>MIN(AD271*1,0.8*(AH270+Z271+AA271+AB271+Observaciones!$F270-AC271-Constantes!$E$28))</f>
        <v>0</v>
      </c>
      <c r="AF271" s="116">
        <f>Observaciones!$J270</f>
        <v>0</v>
      </c>
      <c r="AG271" s="116">
        <f>MAX(0,AH270+Z271+AA271+AB271+Observaciones!$F270-AC271-AE271-AF271-Constantes!$E$26)</f>
        <v>0</v>
      </c>
      <c r="AH271" s="116">
        <f>AH270+Z271+AA271+AB271+Observaciones!$F270-AC271-AE271-AF271-AG271</f>
        <v>41.25</v>
      </c>
      <c r="AI271" s="116">
        <f>(Escenarios!$E$10*S271+Escenarios!$E$9*AE271)/(Escenarios!$E$11)</f>
        <v>0</v>
      </c>
      <c r="AJ271" s="116">
        <f>(Escenarios!$E$9*AG271)/(Escenarios!$E$11)</f>
        <v>0</v>
      </c>
      <c r="AK271" s="116">
        <f>(Escenarios!$E$10*U271+Escenarios!$E$9*AC271)/(Escenarios!$E$11)</f>
        <v>0</v>
      </c>
      <c r="AL271" s="118">
        <f t="shared" si="31"/>
        <v>108.44152476864964</v>
      </c>
      <c r="AM271" s="118">
        <f>MAX(0,(AL271-Constantes!$D$13)*(1-EXP(-Constantes!$D$23)))</f>
        <v>0.41231947970973037</v>
      </c>
      <c r="AN271" s="118">
        <f>AJ271+W271*Escenarios!$E$10/Escenarios!$E$11+AM271</f>
        <v>0.41231947970973037</v>
      </c>
      <c r="AO271" s="118">
        <f>0.0526*AJ271*Observaciones!$F270^1.218</f>
        <v>0</v>
      </c>
      <c r="AP271" s="118">
        <f>AO271*Constantes!$E$40</f>
        <v>0</v>
      </c>
      <c r="AQ271" s="118">
        <f t="shared" si="32"/>
        <v>0</v>
      </c>
      <c r="AR271" s="15"/>
      <c r="AS271" s="72">
        <v>265</v>
      </c>
      <c r="AT271" s="145">
        <f>ETo!$I270*((1-Constantes!$F$19)*ETo!$K270+ETo!$L270)</f>
        <v>1.6701108790724251</v>
      </c>
      <c r="AU271" s="118">
        <f>MIN(AT271*Constantes!$F$17,0.8*(AX270+Observaciones!$F270-AV271-AW271-Constantes!$D$14))</f>
        <v>0</v>
      </c>
      <c r="AV271" s="118">
        <f>IF(Observaciones!$F270&gt;0.05*Constantes!$F$18,((Observaciones!$F270-0.05*Constantes!$F$18)^2)/(Observaciones!$F270+0.95*Constantes!$F$18),0)</f>
        <v>0</v>
      </c>
      <c r="AW271" s="118">
        <f>MAX(0,AX270+Observaciones!$F270-AV271-Constantes!$D$13)</f>
        <v>0</v>
      </c>
      <c r="AX271" s="118">
        <f>AX270+Observaciones!$F270-AV271-AU271-AW271-AY270</f>
        <v>26.25</v>
      </c>
      <c r="AY271" s="118">
        <f>MAX(0,(AX271-Constantes!$D$14)*(1-EXP(-Constantes!$D$22)))</f>
        <v>0</v>
      </c>
      <c r="AZ271" s="116">
        <f>AZ270+(Entradas!$F$23*AW271-BA270)/(800*Entradas!$D$46)</f>
        <v>0</v>
      </c>
      <c r="BA271" s="116">
        <f>8000*Entradas!$D$47*AZ271/Constantes!$F$34</f>
        <v>0</v>
      </c>
      <c r="BB271" s="116">
        <f>AV271*Escenarios!$F$10/Escenarios!$F$9</f>
        <v>0</v>
      </c>
      <c r="BC271" s="116">
        <f>BA271*Escenarios!$F$10/Escenarios!$F$9</f>
        <v>0</v>
      </c>
      <c r="BD271" s="116">
        <f>Observaciones!$I270</f>
        <v>0</v>
      </c>
      <c r="BE271" s="116">
        <f>MAX(0,Constantes!$F$29/((BJ270+BB271+BC271+BD271+Observaciones!$F270)^2)+Entradas!$F$17)</f>
        <v>0</v>
      </c>
      <c r="BF271" s="145">
        <f>IF(ETo!$D270&gt;0,ETo!$I270*((1-Entradas!$F$21)*ETo!$K270+ETo!$L270),0)</f>
        <v>1.5983816765464069</v>
      </c>
      <c r="BG271" s="116">
        <f>MIN(BF271*1,0.8*(BJ270+BB271+BC271+BD271+Observaciones!$F270-BE271-Constantes!$F$28))</f>
        <v>0</v>
      </c>
      <c r="BH271" s="116">
        <f>Observaciones!$J270</f>
        <v>0</v>
      </c>
      <c r="BI271" s="116">
        <f>MAX(0,BJ270+BB271+BC271+BD271+Observaciones!$F270-BE271-BG271-BH271-Constantes!$F$26)</f>
        <v>0</v>
      </c>
      <c r="BJ271" s="116">
        <f>BJ270+BB271+BC271+BD271+Observaciones!$F270-BE271-BG271-BH271-BI271</f>
        <v>41.25</v>
      </c>
      <c r="BK271" s="116">
        <f>(Escenarios!$F$10*AU271+Escenarios!$F$9*BG271)/(Escenarios!$F$11)</f>
        <v>0</v>
      </c>
      <c r="BL271" s="116">
        <f>(Escenarios!$F$9*BI271)/(Escenarios!$F$11)</f>
        <v>0</v>
      </c>
      <c r="BM271" s="116">
        <f>(Escenarios!$F$10*AW271+Escenarios!$F$9*BE271)/(Escenarios!$F$11)</f>
        <v>0</v>
      </c>
      <c r="BN271" s="118">
        <f t="shared" si="33"/>
        <v>106.4099677082571</v>
      </c>
      <c r="BO271" s="118">
        <f>MAX(0,(BN271-Constantes!$D$13)*(1-EXP(-Constantes!$D$23)))</f>
        <v>0.39828649004514699</v>
      </c>
      <c r="BP271" s="118">
        <f>BL271+AY271*Escenarios!$F$10/Escenarios!$F$11+BO271</f>
        <v>0.39828649004514699</v>
      </c>
      <c r="BQ271" s="118">
        <f>0.0526*BL271*Observaciones!$F270^1.218</f>
        <v>0</v>
      </c>
      <c r="BR271" s="118">
        <f>BQ271*Constantes!$F$40</f>
        <v>0</v>
      </c>
      <c r="BS271" s="118">
        <f t="shared" si="34"/>
        <v>0</v>
      </c>
      <c r="BT271" s="15"/>
      <c r="BU271" s="72">
        <v>265</v>
      </c>
      <c r="BV271" s="73">
        <f>0.0526*Observaciones!$F270^2.218</f>
        <v>0</v>
      </c>
      <c r="BW271" s="73">
        <f>IF(Observaciones!$F270&gt;0.05*$CA$7,((Observaciones!$F270-0.05*$CA$7)^2)/(Observaciones!$F270+0.95*$CA$7),0)</f>
        <v>0</v>
      </c>
      <c r="BX271" s="73">
        <f>0.0526*BW271*Observaciones!$F270^1.218</f>
        <v>0</v>
      </c>
      <c r="BY271" s="27"/>
      <c r="BZ271" s="27"/>
      <c r="CA271" s="101"/>
      <c r="CB271" s="36"/>
    </row>
    <row r="272" spans="2:80" s="2" customFormat="1" ht="14.5" x14ac:dyDescent="0.35">
      <c r="B272" s="35"/>
      <c r="C272" s="72">
        <v>266</v>
      </c>
      <c r="D272" s="145">
        <f>ETo!$I271*((1-Constantes!$D$19)*ETo!$K271+ETo!$L271)</f>
        <v>1.8148598130014477</v>
      </c>
      <c r="E272" s="73">
        <f>MIN(D272*Constantes!$D$17,0.8*(H271+Observaciones!$F271-F272-G272-Constantes!$D$14))</f>
        <v>0</v>
      </c>
      <c r="F272" s="73">
        <f>IF(Observaciones!$F271&gt;0.05*Constantes!$D$18,((Observaciones!$F271-0.05*Constantes!$D$18)^2)/(Observaciones!$F271+0.95*Constantes!$D$18),0)</f>
        <v>0</v>
      </c>
      <c r="G272" s="73">
        <f>MAX(0,H271+Observaciones!$F271-F272-Constantes!$D$13)</f>
        <v>0</v>
      </c>
      <c r="H272" s="73">
        <f>H271+Observaciones!$F271-F272-E272-G272-I271</f>
        <v>26.25</v>
      </c>
      <c r="I272" s="73">
        <f>MAX(0,(H272-Constantes!$D$14)*(1-EXP(-Constantes!$D$22)))</f>
        <v>0</v>
      </c>
      <c r="J272" s="73">
        <f t="shared" si="28"/>
        <v>100.50798182558579</v>
      </c>
      <c r="K272" s="73">
        <f>MAX(0,(J272-Constantes!$D$13)*(1-EXP(-Constantes!$D$23)))</f>
        <v>0.3575184956300454</v>
      </c>
      <c r="L272" s="73">
        <f t="shared" si="29"/>
        <v>0.3575184956300454</v>
      </c>
      <c r="M272" s="73">
        <f>0.0526*F272*Observaciones!$F271^1.218</f>
        <v>0</v>
      </c>
      <c r="N272" s="73">
        <f>M272*Constantes!$D$40</f>
        <v>0</v>
      </c>
      <c r="O272" s="73">
        <f t="shared" si="30"/>
        <v>0</v>
      </c>
      <c r="P272" s="15"/>
      <c r="Q272" s="117">
        <v>266</v>
      </c>
      <c r="R272" s="145">
        <f>ETo!$I271*((1-Constantes!$E$19)*ETo!$K271+ETo!$L271)</f>
        <v>1.8169398753956589</v>
      </c>
      <c r="S272" s="118">
        <f>MIN(R272*Constantes!$E$17,0.8*(V271+Observaciones!$F271-T272-U272-Constantes!$D$14))</f>
        <v>0</v>
      </c>
      <c r="T272" s="118">
        <f>IF(Observaciones!$F271&gt;0.05*Constantes!$E$18,((Observaciones!$F271-0.05*Constantes!$E$18)^2)/(Observaciones!$F271+0.95*Constantes!$E$18),0)</f>
        <v>0</v>
      </c>
      <c r="U272" s="118">
        <f>MAX(0,V271+Observaciones!$F271-T272-Constantes!$D$13)</f>
        <v>0</v>
      </c>
      <c r="V272" s="118">
        <f>V271+Observaciones!$F271-T272-S272-U272-W271</f>
        <v>26.25</v>
      </c>
      <c r="W272" s="118">
        <f>MAX(0,(V272-Constantes!$D$14)*(1-EXP(-Constantes!$D$22)))</f>
        <v>0</v>
      </c>
      <c r="X272" s="116">
        <f>X271+(Entradas!$E$23*U272-Y271)/(800*Entradas!$D$46)</f>
        <v>0</v>
      </c>
      <c r="Y272" s="116">
        <f>8000*Entradas!$D$47*X272/Constantes!$E$34</f>
        <v>0</v>
      </c>
      <c r="Z272" s="116">
        <f>T272*Escenarios!$E$10/Escenarios!$E$9</f>
        <v>0</v>
      </c>
      <c r="AA272" s="116">
        <f>Y272*Escenarios!$E$10/Escenarios!$E$9</f>
        <v>0</v>
      </c>
      <c r="AB272" s="116">
        <f>Observaciones!$I271</f>
        <v>0</v>
      </c>
      <c r="AC272" s="116">
        <f>MAX(0,Constantes!$E$29/((AH271+Z272+AA272+AB272+Observaciones!$F271)^2)+Entradas!$E$17)</f>
        <v>0</v>
      </c>
      <c r="AD272" s="145">
        <f>IF(ETo!$D271&gt;0,ETo!$I271*((1-Entradas!$E$21)*ETo!$K271+ETo!$L271),0)</f>
        <v>1.7337373796272004</v>
      </c>
      <c r="AE272" s="116">
        <f>MIN(AD272*1,0.8*(AH271+Z272+AA272+AB272+Observaciones!$F271-AC272-Constantes!$E$28))</f>
        <v>0</v>
      </c>
      <c r="AF272" s="116">
        <f>Observaciones!$J271</f>
        <v>0</v>
      </c>
      <c r="AG272" s="116">
        <f>MAX(0,AH271+Z272+AA272+AB272+Observaciones!$F271-AC272-AE272-AF272-Constantes!$E$26)</f>
        <v>0</v>
      </c>
      <c r="AH272" s="116">
        <f>AH271+Z272+AA272+AB272+Observaciones!$F271-AC272-AE272-AF272-AG272</f>
        <v>41.25</v>
      </c>
      <c r="AI272" s="116">
        <f>(Escenarios!$E$10*S272+Escenarios!$E$9*AE272)/(Escenarios!$E$11)</f>
        <v>0</v>
      </c>
      <c r="AJ272" s="116">
        <f>(Escenarios!$E$9*AG272)/(Escenarios!$E$11)</f>
        <v>0</v>
      </c>
      <c r="AK272" s="116">
        <f>(Escenarios!$E$10*U272+Escenarios!$E$9*AC272)/(Escenarios!$E$11)</f>
        <v>0</v>
      </c>
      <c r="AL272" s="118">
        <f t="shared" si="31"/>
        <v>108.02920528893991</v>
      </c>
      <c r="AM272" s="118">
        <f>MAX(0,(AL272-Constantes!$D$13)*(1-EXP(-Constantes!$D$23)))</f>
        <v>0.4094713810222364</v>
      </c>
      <c r="AN272" s="118">
        <f>AJ272+W272*Escenarios!$E$10/Escenarios!$E$11+AM272</f>
        <v>0.4094713810222364</v>
      </c>
      <c r="AO272" s="118">
        <f>0.0526*AJ272*Observaciones!$F271^1.218</f>
        <v>0</v>
      </c>
      <c r="AP272" s="118">
        <f>AO272*Constantes!$E$40</f>
        <v>0</v>
      </c>
      <c r="AQ272" s="118">
        <f t="shared" si="32"/>
        <v>0</v>
      </c>
      <c r="AR272" s="15"/>
      <c r="AS272" s="72">
        <v>266</v>
      </c>
      <c r="AT272" s="145">
        <f>ETo!$I271*((1-Constantes!$F$19)*ETo!$K271+ETo!$L271)</f>
        <v>1.8117397194101303</v>
      </c>
      <c r="AU272" s="118">
        <f>MIN(AT272*Constantes!$F$17,0.8*(AX271+Observaciones!$F271-AV272-AW272-Constantes!$D$14))</f>
        <v>0</v>
      </c>
      <c r="AV272" s="118">
        <f>IF(Observaciones!$F271&gt;0.05*Constantes!$F$18,((Observaciones!$F271-0.05*Constantes!$F$18)^2)/(Observaciones!$F271+0.95*Constantes!$F$18),0)</f>
        <v>0</v>
      </c>
      <c r="AW272" s="118">
        <f>MAX(0,AX271+Observaciones!$F271-AV272-Constantes!$D$13)</f>
        <v>0</v>
      </c>
      <c r="AX272" s="118">
        <f>AX271+Observaciones!$F271-AV272-AU272-AW272-AY271</f>
        <v>26.25</v>
      </c>
      <c r="AY272" s="118">
        <f>MAX(0,(AX272-Constantes!$D$14)*(1-EXP(-Constantes!$D$22)))</f>
        <v>0</v>
      </c>
      <c r="AZ272" s="116">
        <f>AZ271+(Entradas!$F$23*AW272-BA271)/(800*Entradas!$D$46)</f>
        <v>0</v>
      </c>
      <c r="BA272" s="116">
        <f>8000*Entradas!$D$47*AZ272/Constantes!$F$34</f>
        <v>0</v>
      </c>
      <c r="BB272" s="116">
        <f>AV272*Escenarios!$F$10/Escenarios!$F$9</f>
        <v>0</v>
      </c>
      <c r="BC272" s="116">
        <f>BA272*Escenarios!$F$10/Escenarios!$F$9</f>
        <v>0</v>
      </c>
      <c r="BD272" s="116">
        <f>Observaciones!$I271</f>
        <v>0</v>
      </c>
      <c r="BE272" s="116">
        <f>MAX(0,Constantes!$F$29/((BJ271+BB272+BC272+BD272+Observaciones!$F271)^2)+Entradas!$F$17)</f>
        <v>0</v>
      </c>
      <c r="BF272" s="145">
        <f>IF(ETo!$D271&gt;0,ETo!$I271*((1-Entradas!$F$21)*ETo!$K271+ETo!$L271),0)</f>
        <v>1.7337373796272004</v>
      </c>
      <c r="BG272" s="116">
        <f>MIN(BF272*1,0.8*(BJ271+BB272+BC272+BD272+Observaciones!$F271-BE272-Constantes!$F$28))</f>
        <v>0</v>
      </c>
      <c r="BH272" s="116">
        <f>Observaciones!$J271</f>
        <v>0</v>
      </c>
      <c r="BI272" s="116">
        <f>MAX(0,BJ271+BB272+BC272+BD272+Observaciones!$F271-BE272-BG272-BH272-Constantes!$F$26)</f>
        <v>0</v>
      </c>
      <c r="BJ272" s="116">
        <f>BJ271+BB272+BC272+BD272+Observaciones!$F271-BE272-BG272-BH272-BI272</f>
        <v>41.25</v>
      </c>
      <c r="BK272" s="116">
        <f>(Escenarios!$F$10*AU272+Escenarios!$F$9*BG272)/(Escenarios!$F$11)</f>
        <v>0</v>
      </c>
      <c r="BL272" s="116">
        <f>(Escenarios!$F$9*BI272)/(Escenarios!$F$11)</f>
        <v>0</v>
      </c>
      <c r="BM272" s="116">
        <f>(Escenarios!$F$10*AW272+Escenarios!$F$9*BE272)/(Escenarios!$F$11)</f>
        <v>0</v>
      </c>
      <c r="BN272" s="118">
        <f t="shared" si="33"/>
        <v>106.01168121821195</v>
      </c>
      <c r="BO272" s="118">
        <f>MAX(0,(BN272-Constantes!$D$13)*(1-EXP(-Constantes!$D$23)))</f>
        <v>0.3955353242977932</v>
      </c>
      <c r="BP272" s="118">
        <f>BL272+AY272*Escenarios!$F$10/Escenarios!$F$11+BO272</f>
        <v>0.3955353242977932</v>
      </c>
      <c r="BQ272" s="118">
        <f>0.0526*BL272*Observaciones!$F271^1.218</f>
        <v>0</v>
      </c>
      <c r="BR272" s="118">
        <f>BQ272*Constantes!$F$40</f>
        <v>0</v>
      </c>
      <c r="BS272" s="118">
        <f t="shared" si="34"/>
        <v>0</v>
      </c>
      <c r="BT272" s="15"/>
      <c r="BU272" s="72">
        <v>266</v>
      </c>
      <c r="BV272" s="73">
        <f>0.0526*Observaciones!$F271^2.218</f>
        <v>0</v>
      </c>
      <c r="BW272" s="73">
        <f>IF(Observaciones!$F271&gt;0.05*$CA$7,((Observaciones!$F271-0.05*$CA$7)^2)/(Observaciones!$F271+0.95*$CA$7),0)</f>
        <v>0</v>
      </c>
      <c r="BX272" s="73">
        <f>0.0526*BW272*Observaciones!$F271^1.218</f>
        <v>0</v>
      </c>
      <c r="BY272" s="27"/>
      <c r="BZ272" s="27"/>
      <c r="CA272" s="101"/>
      <c r="CB272" s="36"/>
    </row>
    <row r="273" spans="2:80" s="2" customFormat="1" ht="14.5" x14ac:dyDescent="0.35">
      <c r="B273" s="35"/>
      <c r="C273" s="72">
        <v>267</v>
      </c>
      <c r="D273" s="145">
        <f>ETo!$I272*((1-Constantes!$D$19)*ETo!$K272+ETo!$L272)</f>
        <v>1.6611824516706863</v>
      </c>
      <c r="E273" s="73">
        <f>MIN(D273*Constantes!$D$17,0.8*(H272+Observaciones!$F272-F273-G273-Constantes!$D$14))</f>
        <v>0</v>
      </c>
      <c r="F273" s="73">
        <f>IF(Observaciones!$F272&gt;0.05*Constantes!$D$18,((Observaciones!$F272-0.05*Constantes!$D$18)^2)/(Observaciones!$F272+0.95*Constantes!$D$18),0)</f>
        <v>0</v>
      </c>
      <c r="G273" s="73">
        <f>MAX(0,H272+Observaciones!$F272-F273-Constantes!$D$13)</f>
        <v>0</v>
      </c>
      <c r="H273" s="73">
        <f>H272+Observaciones!$F272-F273-E273-G273-I272</f>
        <v>26.25</v>
      </c>
      <c r="I273" s="73">
        <f>MAX(0,(H273-Constantes!$D$14)*(1-EXP(-Constantes!$D$22)))</f>
        <v>0</v>
      </c>
      <c r="J273" s="73">
        <f t="shared" si="28"/>
        <v>100.15046332995574</v>
      </c>
      <c r="K273" s="73">
        <f>MAX(0,(J273-Constantes!$D$13)*(1-EXP(-Constantes!$D$23)))</f>
        <v>0.35504893499013679</v>
      </c>
      <c r="L273" s="73">
        <f t="shared" si="29"/>
        <v>0.35504893499013679</v>
      </c>
      <c r="M273" s="73">
        <f>0.0526*F273*Observaciones!$F272^1.218</f>
        <v>0</v>
      </c>
      <c r="N273" s="73">
        <f>M273*Constantes!$D$40</f>
        <v>0</v>
      </c>
      <c r="O273" s="73">
        <f t="shared" si="30"/>
        <v>0</v>
      </c>
      <c r="P273" s="15"/>
      <c r="Q273" s="117">
        <v>267</v>
      </c>
      <c r="R273" s="145">
        <f>ETo!$I272*((1-Constantes!$E$19)*ETo!$K272+ETo!$L272)</f>
        <v>1.6630757350838006</v>
      </c>
      <c r="S273" s="118">
        <f>MIN(R273*Constantes!$E$17,0.8*(V272+Observaciones!$F272-T273-U273-Constantes!$D$14))</f>
        <v>0</v>
      </c>
      <c r="T273" s="118">
        <f>IF(Observaciones!$F272&gt;0.05*Constantes!$E$18,((Observaciones!$F272-0.05*Constantes!$E$18)^2)/(Observaciones!$F272+0.95*Constantes!$E$18),0)</f>
        <v>0</v>
      </c>
      <c r="U273" s="118">
        <f>MAX(0,V272+Observaciones!$F272-T273-Constantes!$D$13)</f>
        <v>0</v>
      </c>
      <c r="V273" s="118">
        <f>V272+Observaciones!$F272-T273-S273-U273-W272</f>
        <v>26.25</v>
      </c>
      <c r="W273" s="118">
        <f>MAX(0,(V273-Constantes!$D$14)*(1-EXP(-Constantes!$D$22)))</f>
        <v>0</v>
      </c>
      <c r="X273" s="116">
        <f>X272+(Entradas!$E$23*U273-Y272)/(800*Entradas!$D$46)</f>
        <v>0</v>
      </c>
      <c r="Y273" s="116">
        <f>8000*Entradas!$D$47*X273/Constantes!$E$34</f>
        <v>0</v>
      </c>
      <c r="Z273" s="116">
        <f>T273*Escenarios!$E$10/Escenarios!$E$9</f>
        <v>0</v>
      </c>
      <c r="AA273" s="116">
        <f>Y273*Escenarios!$E$10/Escenarios!$E$9</f>
        <v>0</v>
      </c>
      <c r="AB273" s="116">
        <f>Observaciones!$I272</f>
        <v>0</v>
      </c>
      <c r="AC273" s="116">
        <f>MAX(0,Constantes!$E$29/((AH272+Z273+AA273+AB273+Observaciones!$F272)^2)+Entradas!$E$17)</f>
        <v>0</v>
      </c>
      <c r="AD273" s="145">
        <f>IF(ETo!$D272&gt;0,ETo!$I272*((1-Entradas!$E$21)*ETo!$K272+ETo!$L272),0)</f>
        <v>1.5873443985592126</v>
      </c>
      <c r="AE273" s="116">
        <f>MIN(AD273*1,0.8*(AH272+Z273+AA273+AB273+Observaciones!$F272-AC273-Constantes!$E$28))</f>
        <v>0</v>
      </c>
      <c r="AF273" s="116">
        <f>Observaciones!$J272</f>
        <v>0</v>
      </c>
      <c r="AG273" s="116">
        <f>MAX(0,AH272+Z273+AA273+AB273+Observaciones!$F272-AC273-AE273-AF273-Constantes!$E$26)</f>
        <v>0</v>
      </c>
      <c r="AH273" s="116">
        <f>AH272+Z273+AA273+AB273+Observaciones!$F272-AC273-AE273-AF273-AG273</f>
        <v>41.25</v>
      </c>
      <c r="AI273" s="116">
        <f>(Escenarios!$E$10*S273+Escenarios!$E$9*AE273)/(Escenarios!$E$11)</f>
        <v>0</v>
      </c>
      <c r="AJ273" s="116">
        <f>(Escenarios!$E$9*AG273)/(Escenarios!$E$11)</f>
        <v>0</v>
      </c>
      <c r="AK273" s="116">
        <f>(Escenarios!$E$10*U273+Escenarios!$E$9*AC273)/(Escenarios!$E$11)</f>
        <v>0</v>
      </c>
      <c r="AL273" s="118">
        <f t="shared" si="31"/>
        <v>107.61973390791766</v>
      </c>
      <c r="AM273" s="118">
        <f>MAX(0,(AL273-Constantes!$D$13)*(1-EXP(-Constantes!$D$23)))</f>
        <v>0.40664295558942204</v>
      </c>
      <c r="AN273" s="118">
        <f>AJ273+W273*Escenarios!$E$10/Escenarios!$E$11+AM273</f>
        <v>0.40664295558942204</v>
      </c>
      <c r="AO273" s="118">
        <f>0.0526*AJ273*Observaciones!$F272^1.218</f>
        <v>0</v>
      </c>
      <c r="AP273" s="118">
        <f>AO273*Constantes!$E$40</f>
        <v>0</v>
      </c>
      <c r="AQ273" s="118">
        <f t="shared" si="32"/>
        <v>0</v>
      </c>
      <c r="AR273" s="15"/>
      <c r="AS273" s="72">
        <v>267</v>
      </c>
      <c r="AT273" s="145">
        <f>ETo!$I272*((1-Constantes!$F$19)*ETo!$K272+ETo!$L272)</f>
        <v>1.6583425265510137</v>
      </c>
      <c r="AU273" s="118">
        <f>MIN(AT273*Constantes!$F$17,0.8*(AX272+Observaciones!$F272-AV273-AW273-Constantes!$D$14))</f>
        <v>0</v>
      </c>
      <c r="AV273" s="118">
        <f>IF(Observaciones!$F272&gt;0.05*Constantes!$F$18,((Observaciones!$F272-0.05*Constantes!$F$18)^2)/(Observaciones!$F272+0.95*Constantes!$F$18),0)</f>
        <v>0</v>
      </c>
      <c r="AW273" s="118">
        <f>MAX(0,AX272+Observaciones!$F272-AV273-Constantes!$D$13)</f>
        <v>0</v>
      </c>
      <c r="AX273" s="118">
        <f>AX272+Observaciones!$F272-AV273-AU273-AW273-AY272</f>
        <v>26.25</v>
      </c>
      <c r="AY273" s="118">
        <f>MAX(0,(AX273-Constantes!$D$14)*(1-EXP(-Constantes!$D$22)))</f>
        <v>0</v>
      </c>
      <c r="AZ273" s="116">
        <f>AZ272+(Entradas!$F$23*AW273-BA272)/(800*Entradas!$D$46)</f>
        <v>0</v>
      </c>
      <c r="BA273" s="116">
        <f>8000*Entradas!$D$47*AZ273/Constantes!$F$34</f>
        <v>0</v>
      </c>
      <c r="BB273" s="116">
        <f>AV273*Escenarios!$F$10/Escenarios!$F$9</f>
        <v>0</v>
      </c>
      <c r="BC273" s="116">
        <f>BA273*Escenarios!$F$10/Escenarios!$F$9</f>
        <v>0</v>
      </c>
      <c r="BD273" s="116">
        <f>Observaciones!$I272</f>
        <v>0</v>
      </c>
      <c r="BE273" s="116">
        <f>MAX(0,Constantes!$F$29/((BJ272+BB273+BC273+BD273+Observaciones!$F272)^2)+Entradas!$F$17)</f>
        <v>0</v>
      </c>
      <c r="BF273" s="145">
        <f>IF(ETo!$D272&gt;0,ETo!$I272*((1-Entradas!$F$21)*ETo!$K272+ETo!$L272),0)</f>
        <v>1.5873443985592126</v>
      </c>
      <c r="BG273" s="116">
        <f>MIN(BF273*1,0.8*(BJ272+BB273+BC273+BD273+Observaciones!$F272-BE273-Constantes!$F$28))</f>
        <v>0</v>
      </c>
      <c r="BH273" s="116">
        <f>Observaciones!$J272</f>
        <v>0</v>
      </c>
      <c r="BI273" s="116">
        <f>MAX(0,BJ272+BB273+BC273+BD273+Observaciones!$F272-BE273-BG273-BH273-Constantes!$F$26)</f>
        <v>0</v>
      </c>
      <c r="BJ273" s="116">
        <f>BJ272+BB273+BC273+BD273+Observaciones!$F272-BE273-BG273-BH273-BI273</f>
        <v>41.25</v>
      </c>
      <c r="BK273" s="116">
        <f>(Escenarios!$F$10*AU273+Escenarios!$F$9*BG273)/(Escenarios!$F$11)</f>
        <v>0</v>
      </c>
      <c r="BL273" s="116">
        <f>(Escenarios!$F$9*BI273)/(Escenarios!$F$11)</f>
        <v>0</v>
      </c>
      <c r="BM273" s="116">
        <f>(Escenarios!$F$10*AW273+Escenarios!$F$9*BE273)/(Escenarios!$F$11)</f>
        <v>0</v>
      </c>
      <c r="BN273" s="118">
        <f t="shared" si="33"/>
        <v>105.61614589391415</v>
      </c>
      <c r="BO273" s="118">
        <f>MAX(0,(BN273-Constantes!$D$13)*(1-EXP(-Constantes!$D$23)))</f>
        <v>0.39280316224039269</v>
      </c>
      <c r="BP273" s="118">
        <f>BL273+AY273*Escenarios!$F$10/Escenarios!$F$11+BO273</f>
        <v>0.39280316224039269</v>
      </c>
      <c r="BQ273" s="118">
        <f>0.0526*BL273*Observaciones!$F272^1.218</f>
        <v>0</v>
      </c>
      <c r="BR273" s="118">
        <f>BQ273*Constantes!$F$40</f>
        <v>0</v>
      </c>
      <c r="BS273" s="118">
        <f t="shared" si="34"/>
        <v>0</v>
      </c>
      <c r="BT273" s="15"/>
      <c r="BU273" s="72">
        <v>267</v>
      </c>
      <c r="BV273" s="73">
        <f>0.0526*Observaciones!$F272^2.218</f>
        <v>0</v>
      </c>
      <c r="BW273" s="73">
        <f>IF(Observaciones!$F272&gt;0.05*$CA$7,((Observaciones!$F272-0.05*$CA$7)^2)/(Observaciones!$F272+0.95*$CA$7),0)</f>
        <v>0</v>
      </c>
      <c r="BX273" s="73">
        <f>0.0526*BW273*Observaciones!$F272^1.218</f>
        <v>0</v>
      </c>
      <c r="BY273" s="27"/>
      <c r="BZ273" s="27"/>
      <c r="CA273" s="101"/>
      <c r="CB273" s="36"/>
    </row>
    <row r="274" spans="2:80" s="2" customFormat="1" ht="14.5" x14ac:dyDescent="0.35">
      <c r="B274" s="35"/>
      <c r="C274" s="72">
        <v>268</v>
      </c>
      <c r="D274" s="145">
        <f>ETo!$I273*((1-Constantes!$D$19)*ETo!$K273+ETo!$L273)</f>
        <v>1.6622837370979442</v>
      </c>
      <c r="E274" s="73">
        <f>MIN(D274*Constantes!$D$17,0.8*(H273+Observaciones!$F273-F274-G274-Constantes!$D$14))</f>
        <v>0</v>
      </c>
      <c r="F274" s="73">
        <f>IF(Observaciones!$F273&gt;0.05*Constantes!$D$18,((Observaciones!$F273-0.05*Constantes!$D$18)^2)/(Observaciones!$F273+0.95*Constantes!$D$18),0)</f>
        <v>0</v>
      </c>
      <c r="G274" s="73">
        <f>MAX(0,H273+Observaciones!$F273-F274-Constantes!$D$13)</f>
        <v>0</v>
      </c>
      <c r="H274" s="73">
        <f>H273+Observaciones!$F273-F274-E274-G274-I273</f>
        <v>26.25</v>
      </c>
      <c r="I274" s="73">
        <f>MAX(0,(H274-Constantes!$D$14)*(1-EXP(-Constantes!$D$22)))</f>
        <v>0</v>
      </c>
      <c r="J274" s="73">
        <f t="shared" si="28"/>
        <v>99.795414394965604</v>
      </c>
      <c r="K274" s="73">
        <f>MAX(0,(J274-Constantes!$D$13)*(1-EXP(-Constantes!$D$23)))</f>
        <v>0.3525964328516169</v>
      </c>
      <c r="L274" s="73">
        <f t="shared" si="29"/>
        <v>0.3525964328516169</v>
      </c>
      <c r="M274" s="73">
        <f>0.0526*F274*Observaciones!$F273^1.218</f>
        <v>0</v>
      </c>
      <c r="N274" s="73">
        <f>M274*Constantes!$D$40</f>
        <v>0</v>
      </c>
      <c r="O274" s="73">
        <f t="shared" si="30"/>
        <v>0</v>
      </c>
      <c r="P274" s="15"/>
      <c r="Q274" s="117">
        <v>268</v>
      </c>
      <c r="R274" s="145">
        <f>ETo!$I273*((1-Constantes!$E$19)*ETo!$K273+ETo!$L273)</f>
        <v>1.664175897578259</v>
      </c>
      <c r="S274" s="118">
        <f>MIN(R274*Constantes!$E$17,0.8*(V273+Observaciones!$F273-T274-U274-Constantes!$D$14))</f>
        <v>0</v>
      </c>
      <c r="T274" s="118">
        <f>IF(Observaciones!$F273&gt;0.05*Constantes!$E$18,((Observaciones!$F273-0.05*Constantes!$E$18)^2)/(Observaciones!$F273+0.95*Constantes!$E$18),0)</f>
        <v>0</v>
      </c>
      <c r="U274" s="118">
        <f>MAX(0,V273+Observaciones!$F273-T274-Constantes!$D$13)</f>
        <v>0</v>
      </c>
      <c r="V274" s="118">
        <f>V273+Observaciones!$F273-T274-S274-U274-W273</f>
        <v>26.25</v>
      </c>
      <c r="W274" s="118">
        <f>MAX(0,(V274-Constantes!$D$14)*(1-EXP(-Constantes!$D$22)))</f>
        <v>0</v>
      </c>
      <c r="X274" s="116">
        <f>X273+(Entradas!$E$23*U274-Y273)/(800*Entradas!$D$46)</f>
        <v>0</v>
      </c>
      <c r="Y274" s="116">
        <f>8000*Entradas!$D$47*X274/Constantes!$E$34</f>
        <v>0</v>
      </c>
      <c r="Z274" s="116">
        <f>T274*Escenarios!$E$10/Escenarios!$E$9</f>
        <v>0</v>
      </c>
      <c r="AA274" s="116">
        <f>Y274*Escenarios!$E$10/Escenarios!$E$9</f>
        <v>0</v>
      </c>
      <c r="AB274" s="116">
        <f>Observaciones!$I273</f>
        <v>0</v>
      </c>
      <c r="AC274" s="116">
        <f>MAX(0,Constantes!$E$29/((AH273+Z274+AA274+AB274+Observaciones!$F273)^2)+Entradas!$E$17)</f>
        <v>0</v>
      </c>
      <c r="AD274" s="145">
        <f>IF(ETo!$D273&gt;0,ETo!$I273*((1-Entradas!$E$21)*ETo!$K273+ETo!$L273),0)</f>
        <v>1.5884894783656678</v>
      </c>
      <c r="AE274" s="116">
        <f>MIN(AD274*1,0.8*(AH273+Z274+AA274+AB274+Observaciones!$F273-AC274-Constantes!$E$28))</f>
        <v>0</v>
      </c>
      <c r="AF274" s="116">
        <f>Observaciones!$J273</f>
        <v>0</v>
      </c>
      <c r="AG274" s="116">
        <f>MAX(0,AH273+Z274+AA274+AB274+Observaciones!$F273-AC274-AE274-AF274-Constantes!$E$26)</f>
        <v>0</v>
      </c>
      <c r="AH274" s="116">
        <f>AH273+Z274+AA274+AB274+Observaciones!$F273-AC274-AE274-AF274-AG274</f>
        <v>41.25</v>
      </c>
      <c r="AI274" s="116">
        <f>(Escenarios!$E$10*S274+Escenarios!$E$9*AE274)/(Escenarios!$E$11)</f>
        <v>0</v>
      </c>
      <c r="AJ274" s="116">
        <f>(Escenarios!$E$9*AG274)/(Escenarios!$E$11)</f>
        <v>0</v>
      </c>
      <c r="AK274" s="116">
        <f>(Escenarios!$E$10*U274+Escenarios!$E$9*AC274)/(Escenarios!$E$11)</f>
        <v>0</v>
      </c>
      <c r="AL274" s="118">
        <f t="shared" si="31"/>
        <v>107.21309095232824</v>
      </c>
      <c r="AM274" s="118">
        <f>MAX(0,(AL274-Constantes!$D$13)*(1-EXP(-Constantes!$D$23)))</f>
        <v>0.40383406751819095</v>
      </c>
      <c r="AN274" s="118">
        <f>AJ274+W274*Escenarios!$E$10/Escenarios!$E$11+AM274</f>
        <v>0.40383406751819095</v>
      </c>
      <c r="AO274" s="118">
        <f>0.0526*AJ274*Observaciones!$F273^1.218</f>
        <v>0</v>
      </c>
      <c r="AP274" s="118">
        <f>AO274*Constantes!$E$40</f>
        <v>0</v>
      </c>
      <c r="AQ274" s="118">
        <f t="shared" si="32"/>
        <v>0</v>
      </c>
      <c r="AR274" s="15"/>
      <c r="AS274" s="72">
        <v>268</v>
      </c>
      <c r="AT274" s="145">
        <f>ETo!$I273*((1-Constantes!$F$19)*ETo!$K273+ETo!$L273)</f>
        <v>1.6594454963774721</v>
      </c>
      <c r="AU274" s="118">
        <f>MIN(AT274*Constantes!$F$17,0.8*(AX273+Observaciones!$F273-AV274-AW274-Constantes!$D$14))</f>
        <v>0</v>
      </c>
      <c r="AV274" s="118">
        <f>IF(Observaciones!$F273&gt;0.05*Constantes!$F$18,((Observaciones!$F273-0.05*Constantes!$F$18)^2)/(Observaciones!$F273+0.95*Constantes!$F$18),0)</f>
        <v>0</v>
      </c>
      <c r="AW274" s="118">
        <f>MAX(0,AX273+Observaciones!$F273-AV274-Constantes!$D$13)</f>
        <v>0</v>
      </c>
      <c r="AX274" s="118">
        <f>AX273+Observaciones!$F273-AV274-AU274-AW274-AY273</f>
        <v>26.25</v>
      </c>
      <c r="AY274" s="118">
        <f>MAX(0,(AX274-Constantes!$D$14)*(1-EXP(-Constantes!$D$22)))</f>
        <v>0</v>
      </c>
      <c r="AZ274" s="116">
        <f>AZ273+(Entradas!$F$23*AW274-BA273)/(800*Entradas!$D$46)</f>
        <v>0</v>
      </c>
      <c r="BA274" s="116">
        <f>8000*Entradas!$D$47*AZ274/Constantes!$F$34</f>
        <v>0</v>
      </c>
      <c r="BB274" s="116">
        <f>AV274*Escenarios!$F$10/Escenarios!$F$9</f>
        <v>0</v>
      </c>
      <c r="BC274" s="116">
        <f>BA274*Escenarios!$F$10/Escenarios!$F$9</f>
        <v>0</v>
      </c>
      <c r="BD274" s="116">
        <f>Observaciones!$I273</f>
        <v>0</v>
      </c>
      <c r="BE274" s="116">
        <f>MAX(0,Constantes!$F$29/((BJ273+BB274+BC274+BD274+Observaciones!$F273)^2)+Entradas!$F$17)</f>
        <v>0</v>
      </c>
      <c r="BF274" s="145">
        <f>IF(ETo!$D273&gt;0,ETo!$I273*((1-Entradas!$F$21)*ETo!$K273+ETo!$L273),0)</f>
        <v>1.5884894783656678</v>
      </c>
      <c r="BG274" s="116">
        <f>MIN(BF274*1,0.8*(BJ273+BB274+BC274+BD274+Observaciones!$F273-BE274-Constantes!$F$28))</f>
        <v>0</v>
      </c>
      <c r="BH274" s="116">
        <f>Observaciones!$J273</f>
        <v>0</v>
      </c>
      <c r="BI274" s="116">
        <f>MAX(0,BJ273+BB274+BC274+BD274+Observaciones!$F273-BE274-BG274-BH274-Constantes!$F$26)</f>
        <v>0</v>
      </c>
      <c r="BJ274" s="116">
        <f>BJ273+BB274+BC274+BD274+Observaciones!$F273-BE274-BG274-BH274-BI274</f>
        <v>41.25</v>
      </c>
      <c r="BK274" s="116">
        <f>(Escenarios!$F$10*AU274+Escenarios!$F$9*BG274)/(Escenarios!$F$11)</f>
        <v>0</v>
      </c>
      <c r="BL274" s="116">
        <f>(Escenarios!$F$9*BI274)/(Escenarios!$F$11)</f>
        <v>0</v>
      </c>
      <c r="BM274" s="116">
        <f>(Escenarios!$F$10*AW274+Escenarios!$F$9*BE274)/(Escenarios!$F$11)</f>
        <v>0</v>
      </c>
      <c r="BN274" s="118">
        <f t="shared" si="33"/>
        <v>105.22334273167375</v>
      </c>
      <c r="BO274" s="118">
        <f>MAX(0,(BN274-Constantes!$D$13)*(1-EXP(-Constantes!$D$23)))</f>
        <v>0.39008987260487044</v>
      </c>
      <c r="BP274" s="118">
        <f>BL274+AY274*Escenarios!$F$10/Escenarios!$F$11+BO274</f>
        <v>0.39008987260487044</v>
      </c>
      <c r="BQ274" s="118">
        <f>0.0526*BL274*Observaciones!$F273^1.218</f>
        <v>0</v>
      </c>
      <c r="BR274" s="118">
        <f>BQ274*Constantes!$F$40</f>
        <v>0</v>
      </c>
      <c r="BS274" s="118">
        <f t="shared" si="34"/>
        <v>0</v>
      </c>
      <c r="BT274" s="15"/>
      <c r="BU274" s="72">
        <v>268</v>
      </c>
      <c r="BV274" s="73">
        <f>0.0526*Observaciones!$F273^2.218</f>
        <v>0</v>
      </c>
      <c r="BW274" s="73">
        <f>IF(Observaciones!$F273&gt;0.05*$CA$7,((Observaciones!$F273-0.05*$CA$7)^2)/(Observaciones!$F273+0.95*$CA$7),0)</f>
        <v>0</v>
      </c>
      <c r="BX274" s="73">
        <f>0.0526*BW274*Observaciones!$F273^1.218</f>
        <v>0</v>
      </c>
      <c r="BY274" s="27"/>
      <c r="BZ274" s="27"/>
      <c r="CA274" s="101"/>
      <c r="CB274" s="36"/>
    </row>
    <row r="275" spans="2:80" s="2" customFormat="1" ht="14.5" x14ac:dyDescent="0.35">
      <c r="B275" s="35"/>
      <c r="C275" s="72">
        <v>269</v>
      </c>
      <c r="D275" s="145">
        <f>ETo!$I274*((1-Constantes!$D$19)*ETo!$K274+ETo!$L274)</f>
        <v>1.6974531606864198</v>
      </c>
      <c r="E275" s="73">
        <f>MIN(D275*Constantes!$D$17,0.8*(H274+Observaciones!$F274-F275-G275-Constantes!$D$14))</f>
        <v>0</v>
      </c>
      <c r="F275" s="73">
        <f>IF(Observaciones!$F274&gt;0.05*Constantes!$D$18,((Observaciones!$F274-0.05*Constantes!$D$18)^2)/(Observaciones!$F274+0.95*Constantes!$D$18),0)</f>
        <v>0</v>
      </c>
      <c r="G275" s="73">
        <f>MAX(0,H274+Observaciones!$F274-F275-Constantes!$D$13)</f>
        <v>0</v>
      </c>
      <c r="H275" s="73">
        <f>H274+Observaciones!$F274-F275-E275-G275-I274</f>
        <v>26.25</v>
      </c>
      <c r="I275" s="73">
        <f>MAX(0,(H275-Constantes!$D$14)*(1-EXP(-Constantes!$D$22)))</f>
        <v>0</v>
      </c>
      <c r="J275" s="73">
        <f t="shared" si="28"/>
        <v>99.442817962113992</v>
      </c>
      <c r="K275" s="73">
        <f>MAX(0,(J275-Constantes!$D$13)*(1-EXP(-Constantes!$D$23)))</f>
        <v>0.35016087138280955</v>
      </c>
      <c r="L275" s="73">
        <f t="shared" si="29"/>
        <v>0.35016087138280955</v>
      </c>
      <c r="M275" s="73">
        <f>0.0526*F275*Observaciones!$F274^1.218</f>
        <v>0</v>
      </c>
      <c r="N275" s="73">
        <f>M275*Constantes!$D$40</f>
        <v>0</v>
      </c>
      <c r="O275" s="73">
        <f t="shared" si="30"/>
        <v>0</v>
      </c>
      <c r="P275" s="15"/>
      <c r="Q275" s="117">
        <v>269</v>
      </c>
      <c r="R275" s="145">
        <f>ETo!$I274*((1-Constantes!$E$19)*ETo!$K274+ETo!$L274)</f>
        <v>1.6993856917315955</v>
      </c>
      <c r="S275" s="118">
        <f>MIN(R275*Constantes!$E$17,0.8*(V274+Observaciones!$F274-T275-U275-Constantes!$D$14))</f>
        <v>0</v>
      </c>
      <c r="T275" s="118">
        <f>IF(Observaciones!$F274&gt;0.05*Constantes!$E$18,((Observaciones!$F274-0.05*Constantes!$E$18)^2)/(Observaciones!$F274+0.95*Constantes!$E$18),0)</f>
        <v>0</v>
      </c>
      <c r="U275" s="118">
        <f>MAX(0,V274+Observaciones!$F274-T275-Constantes!$D$13)</f>
        <v>0</v>
      </c>
      <c r="V275" s="118">
        <f>V274+Observaciones!$F274-T275-S275-U275-W274</f>
        <v>26.25</v>
      </c>
      <c r="W275" s="118">
        <f>MAX(0,(V275-Constantes!$D$14)*(1-EXP(-Constantes!$D$22)))</f>
        <v>0</v>
      </c>
      <c r="X275" s="116">
        <f>X274+(Entradas!$E$23*U275-Y274)/(800*Entradas!$D$46)</f>
        <v>0</v>
      </c>
      <c r="Y275" s="116">
        <f>8000*Entradas!$D$47*X275/Constantes!$E$34</f>
        <v>0</v>
      </c>
      <c r="Z275" s="116">
        <f>T275*Escenarios!$E$10/Escenarios!$E$9</f>
        <v>0</v>
      </c>
      <c r="AA275" s="116">
        <f>Y275*Escenarios!$E$10/Escenarios!$E$9</f>
        <v>0</v>
      </c>
      <c r="AB275" s="116">
        <f>Observaciones!$I274</f>
        <v>0</v>
      </c>
      <c r="AC275" s="116">
        <f>MAX(0,Constantes!$E$29/((AH274+Z275+AA275+AB275+Observaciones!$F274)^2)+Entradas!$E$17)</f>
        <v>0</v>
      </c>
      <c r="AD275" s="145">
        <f>IF(ETo!$D274&gt;0,ETo!$I274*((1-Entradas!$E$21)*ETo!$K274+ETo!$L274),0)</f>
        <v>1.6220844499245706</v>
      </c>
      <c r="AE275" s="116">
        <f>MIN(AD275*1,0.8*(AH274+Z275+AA275+AB275+Observaciones!$F274-AC275-Constantes!$E$28))</f>
        <v>0</v>
      </c>
      <c r="AF275" s="116">
        <f>Observaciones!$J274</f>
        <v>0</v>
      </c>
      <c r="AG275" s="116">
        <f>MAX(0,AH274+Z275+AA275+AB275+Observaciones!$F274-AC275-AE275-AF275-Constantes!$E$26)</f>
        <v>0</v>
      </c>
      <c r="AH275" s="116">
        <f>AH274+Z275+AA275+AB275+Observaciones!$F274-AC275-AE275-AF275-AG275</f>
        <v>41.25</v>
      </c>
      <c r="AI275" s="116">
        <f>(Escenarios!$E$10*S275+Escenarios!$E$9*AE275)/(Escenarios!$E$11)</f>
        <v>0</v>
      </c>
      <c r="AJ275" s="116">
        <f>(Escenarios!$E$9*AG275)/(Escenarios!$E$11)</f>
        <v>0</v>
      </c>
      <c r="AK275" s="116">
        <f>(Escenarios!$E$10*U275+Escenarios!$E$9*AC275)/(Escenarios!$E$11)</f>
        <v>0</v>
      </c>
      <c r="AL275" s="118">
        <f t="shared" si="31"/>
        <v>106.80925688481005</v>
      </c>
      <c r="AM275" s="118">
        <f>MAX(0,(AL275-Constantes!$D$13)*(1-EXP(-Constantes!$D$23)))</f>
        <v>0.40104458185412872</v>
      </c>
      <c r="AN275" s="118">
        <f>AJ275+W275*Escenarios!$E$10/Escenarios!$E$11+AM275</f>
        <v>0.40104458185412872</v>
      </c>
      <c r="AO275" s="118">
        <f>0.0526*AJ275*Observaciones!$F274^1.218</f>
        <v>0</v>
      </c>
      <c r="AP275" s="118">
        <f>AO275*Constantes!$E$40</f>
        <v>0</v>
      </c>
      <c r="AQ275" s="118">
        <f t="shared" si="32"/>
        <v>0</v>
      </c>
      <c r="AR275" s="15"/>
      <c r="AS275" s="72">
        <v>269</v>
      </c>
      <c r="AT275" s="145">
        <f>ETo!$I274*((1-Constantes!$F$19)*ETo!$K274+ETo!$L274)</f>
        <v>1.6945543641186562</v>
      </c>
      <c r="AU275" s="118">
        <f>MIN(AT275*Constantes!$F$17,0.8*(AX274+Observaciones!$F274-AV275-AW275-Constantes!$D$14))</f>
        <v>0</v>
      </c>
      <c r="AV275" s="118">
        <f>IF(Observaciones!$F274&gt;0.05*Constantes!$F$18,((Observaciones!$F274-0.05*Constantes!$F$18)^2)/(Observaciones!$F274+0.95*Constantes!$F$18),0)</f>
        <v>0</v>
      </c>
      <c r="AW275" s="118">
        <f>MAX(0,AX274+Observaciones!$F274-AV275-Constantes!$D$13)</f>
        <v>0</v>
      </c>
      <c r="AX275" s="118">
        <f>AX274+Observaciones!$F274-AV275-AU275-AW275-AY274</f>
        <v>26.25</v>
      </c>
      <c r="AY275" s="118">
        <f>MAX(0,(AX275-Constantes!$D$14)*(1-EXP(-Constantes!$D$22)))</f>
        <v>0</v>
      </c>
      <c r="AZ275" s="116">
        <f>AZ274+(Entradas!$F$23*AW275-BA274)/(800*Entradas!$D$46)</f>
        <v>0</v>
      </c>
      <c r="BA275" s="116">
        <f>8000*Entradas!$D$47*AZ275/Constantes!$F$34</f>
        <v>0</v>
      </c>
      <c r="BB275" s="116">
        <f>AV275*Escenarios!$F$10/Escenarios!$F$9</f>
        <v>0</v>
      </c>
      <c r="BC275" s="116">
        <f>BA275*Escenarios!$F$10/Escenarios!$F$9</f>
        <v>0</v>
      </c>
      <c r="BD275" s="116">
        <f>Observaciones!$I274</f>
        <v>0</v>
      </c>
      <c r="BE275" s="116">
        <f>MAX(0,Constantes!$F$29/((BJ274+BB275+BC275+BD275+Observaciones!$F274)^2)+Entradas!$F$17)</f>
        <v>0</v>
      </c>
      <c r="BF275" s="145">
        <f>IF(ETo!$D274&gt;0,ETo!$I274*((1-Entradas!$F$21)*ETo!$K274+ETo!$L274),0)</f>
        <v>1.6220844499245706</v>
      </c>
      <c r="BG275" s="116">
        <f>MIN(BF275*1,0.8*(BJ274+BB275+BC275+BD275+Observaciones!$F274-BE275-Constantes!$F$28))</f>
        <v>0</v>
      </c>
      <c r="BH275" s="116">
        <f>Observaciones!$J274</f>
        <v>0</v>
      </c>
      <c r="BI275" s="116">
        <f>MAX(0,BJ274+BB275+BC275+BD275+Observaciones!$F274-BE275-BG275-BH275-Constantes!$F$26)</f>
        <v>0</v>
      </c>
      <c r="BJ275" s="116">
        <f>BJ274+BB275+BC275+BD275+Observaciones!$F274-BE275-BG275-BH275-BI275</f>
        <v>41.25</v>
      </c>
      <c r="BK275" s="116">
        <f>(Escenarios!$F$10*AU275+Escenarios!$F$9*BG275)/(Escenarios!$F$11)</f>
        <v>0</v>
      </c>
      <c r="BL275" s="116">
        <f>(Escenarios!$F$9*BI275)/(Escenarios!$F$11)</f>
        <v>0</v>
      </c>
      <c r="BM275" s="116">
        <f>(Escenarios!$F$10*AW275+Escenarios!$F$9*BE275)/(Escenarios!$F$11)</f>
        <v>0</v>
      </c>
      <c r="BN275" s="118">
        <f t="shared" si="33"/>
        <v>104.83325285906888</v>
      </c>
      <c r="BO275" s="118">
        <f>MAX(0,(BN275-Constantes!$D$13)*(1-EXP(-Constantes!$D$23)))</f>
        <v>0.38739532502988616</v>
      </c>
      <c r="BP275" s="118">
        <f>BL275+AY275*Escenarios!$F$10/Escenarios!$F$11+BO275</f>
        <v>0.38739532502988616</v>
      </c>
      <c r="BQ275" s="118">
        <f>0.0526*BL275*Observaciones!$F274^1.218</f>
        <v>0</v>
      </c>
      <c r="BR275" s="118">
        <f>BQ275*Constantes!$F$40</f>
        <v>0</v>
      </c>
      <c r="BS275" s="118">
        <f t="shared" si="34"/>
        <v>0</v>
      </c>
      <c r="BT275" s="15"/>
      <c r="BU275" s="72">
        <v>269</v>
      </c>
      <c r="BV275" s="73">
        <f>0.0526*Observaciones!$F274^2.218</f>
        <v>0</v>
      </c>
      <c r="BW275" s="73">
        <f>IF(Observaciones!$F274&gt;0.05*$CA$7,((Observaciones!$F274-0.05*$CA$7)^2)/(Observaciones!$F274+0.95*$CA$7),0)</f>
        <v>0</v>
      </c>
      <c r="BX275" s="73">
        <f>0.0526*BW275*Observaciones!$F274^1.218</f>
        <v>0</v>
      </c>
      <c r="BY275" s="27"/>
      <c r="BZ275" s="27"/>
      <c r="CA275" s="101"/>
      <c r="CB275" s="36"/>
    </row>
    <row r="276" spans="2:80" s="2" customFormat="1" ht="14.5" x14ac:dyDescent="0.35">
      <c r="B276" s="35"/>
      <c r="C276" s="72">
        <v>270</v>
      </c>
      <c r="D276" s="145">
        <f>ETo!$I275*((1-Constantes!$D$19)*ETo!$K275+ETo!$L275)</f>
        <v>1.6983783786635167</v>
      </c>
      <c r="E276" s="73">
        <f>MIN(D276*Constantes!$D$17,0.8*(H275+Observaciones!$F275-F276-G276-Constantes!$D$14))</f>
        <v>0</v>
      </c>
      <c r="F276" s="73">
        <f>IF(Observaciones!$F275&gt;0.05*Constantes!$D$18,((Observaciones!$F275-0.05*Constantes!$D$18)^2)/(Observaciones!$F275+0.95*Constantes!$D$18),0)</f>
        <v>0</v>
      </c>
      <c r="G276" s="73">
        <f>MAX(0,H275+Observaciones!$F275-F276-Constantes!$D$13)</f>
        <v>0</v>
      </c>
      <c r="H276" s="73">
        <f>H275+Observaciones!$F275-F276-E276-G276-I275</f>
        <v>26.25</v>
      </c>
      <c r="I276" s="73">
        <f>MAX(0,(H276-Constantes!$D$14)*(1-EXP(-Constantes!$D$22)))</f>
        <v>0</v>
      </c>
      <c r="J276" s="73">
        <f t="shared" si="28"/>
        <v>99.09265709073118</v>
      </c>
      <c r="K276" s="73">
        <f>MAX(0,(J276-Constantes!$D$13)*(1-EXP(-Constantes!$D$23)))</f>
        <v>0.34774213356596129</v>
      </c>
      <c r="L276" s="73">
        <f t="shared" si="29"/>
        <v>0.34774213356596129</v>
      </c>
      <c r="M276" s="73">
        <f>0.0526*F276*Observaciones!$F275^1.218</f>
        <v>0</v>
      </c>
      <c r="N276" s="73">
        <f>M276*Constantes!$D$40</f>
        <v>0</v>
      </c>
      <c r="O276" s="73">
        <f t="shared" si="30"/>
        <v>0</v>
      </c>
      <c r="P276" s="15"/>
      <c r="Q276" s="117">
        <v>270</v>
      </c>
      <c r="R276" s="145">
        <f>ETo!$I275*((1-Constantes!$E$19)*ETo!$K275+ETo!$L275)</f>
        <v>1.7003096734496979</v>
      </c>
      <c r="S276" s="118">
        <f>MIN(R276*Constantes!$E$17,0.8*(V275+Observaciones!$F275-T276-U276-Constantes!$D$14))</f>
        <v>0</v>
      </c>
      <c r="T276" s="118">
        <f>IF(Observaciones!$F275&gt;0.05*Constantes!$E$18,((Observaciones!$F275-0.05*Constantes!$E$18)^2)/(Observaciones!$F275+0.95*Constantes!$E$18),0)</f>
        <v>0</v>
      </c>
      <c r="U276" s="118">
        <f>MAX(0,V275+Observaciones!$F275-T276-Constantes!$D$13)</f>
        <v>0</v>
      </c>
      <c r="V276" s="118">
        <f>V275+Observaciones!$F275-T276-S276-U276-W275</f>
        <v>26.25</v>
      </c>
      <c r="W276" s="118">
        <f>MAX(0,(V276-Constantes!$D$14)*(1-EXP(-Constantes!$D$22)))</f>
        <v>0</v>
      </c>
      <c r="X276" s="116">
        <f>X275+(Entradas!$E$23*U276-Y275)/(800*Entradas!$D$46)</f>
        <v>0</v>
      </c>
      <c r="Y276" s="116">
        <f>8000*Entradas!$D$47*X276/Constantes!$E$34</f>
        <v>0</v>
      </c>
      <c r="Z276" s="116">
        <f>T276*Escenarios!$E$10/Escenarios!$E$9</f>
        <v>0</v>
      </c>
      <c r="AA276" s="116">
        <f>Y276*Escenarios!$E$10/Escenarios!$E$9</f>
        <v>0</v>
      </c>
      <c r="AB276" s="116">
        <f>Observaciones!$I275</f>
        <v>0</v>
      </c>
      <c r="AC276" s="116">
        <f>MAX(0,Constantes!$E$29/((AH275+Z276+AA276+AB276+Observaciones!$F275)^2)+Entradas!$E$17)</f>
        <v>0</v>
      </c>
      <c r="AD276" s="145">
        <f>IF(ETo!$D275&gt;0,ETo!$I275*((1-Entradas!$E$21)*ETo!$K275+ETo!$L275),0)</f>
        <v>1.6230578820024351</v>
      </c>
      <c r="AE276" s="116">
        <f>MIN(AD276*1,0.8*(AH275+Z276+AA276+AB276+Observaciones!$F275-AC276-Constantes!$E$28))</f>
        <v>0</v>
      </c>
      <c r="AF276" s="116">
        <f>Observaciones!$J275</f>
        <v>0</v>
      </c>
      <c r="AG276" s="116">
        <f>MAX(0,AH275+Z276+AA276+AB276+Observaciones!$F275-AC276-AE276-AF276-Constantes!$E$26)</f>
        <v>0</v>
      </c>
      <c r="AH276" s="116">
        <f>AH275+Z276+AA276+AB276+Observaciones!$F275-AC276-AE276-AF276-AG276</f>
        <v>41.25</v>
      </c>
      <c r="AI276" s="116">
        <f>(Escenarios!$E$10*S276+Escenarios!$E$9*AE276)/(Escenarios!$E$11)</f>
        <v>0</v>
      </c>
      <c r="AJ276" s="116">
        <f>(Escenarios!$E$9*AG276)/(Escenarios!$E$11)</f>
        <v>0</v>
      </c>
      <c r="AK276" s="116">
        <f>(Escenarios!$E$10*U276+Escenarios!$E$9*AC276)/(Escenarios!$E$11)</f>
        <v>0</v>
      </c>
      <c r="AL276" s="118">
        <f t="shared" si="31"/>
        <v>106.40821230295593</v>
      </c>
      <c r="AM276" s="118">
        <f>MAX(0,(AL276-Constantes!$D$13)*(1-EXP(-Constantes!$D$23)))</f>
        <v>0.39827436457501936</v>
      </c>
      <c r="AN276" s="118">
        <f>AJ276+W276*Escenarios!$E$10/Escenarios!$E$11+AM276</f>
        <v>0.39827436457501936</v>
      </c>
      <c r="AO276" s="118">
        <f>0.0526*AJ276*Observaciones!$F275^1.218</f>
        <v>0</v>
      </c>
      <c r="AP276" s="118">
        <f>AO276*Constantes!$E$40</f>
        <v>0</v>
      </c>
      <c r="AQ276" s="118">
        <f t="shared" si="32"/>
        <v>0</v>
      </c>
      <c r="AR276" s="15"/>
      <c r="AS276" s="72">
        <v>270</v>
      </c>
      <c r="AT276" s="145">
        <f>ETo!$I275*((1-Constantes!$F$19)*ETo!$K275+ETo!$L275)</f>
        <v>1.6954814364842439</v>
      </c>
      <c r="AU276" s="118">
        <f>MIN(AT276*Constantes!$F$17,0.8*(AX275+Observaciones!$F275-AV276-AW276-Constantes!$D$14))</f>
        <v>0</v>
      </c>
      <c r="AV276" s="118">
        <f>IF(Observaciones!$F275&gt;0.05*Constantes!$F$18,((Observaciones!$F275-0.05*Constantes!$F$18)^2)/(Observaciones!$F275+0.95*Constantes!$F$18),0)</f>
        <v>0</v>
      </c>
      <c r="AW276" s="118">
        <f>MAX(0,AX275+Observaciones!$F275-AV276-Constantes!$D$13)</f>
        <v>0</v>
      </c>
      <c r="AX276" s="118">
        <f>AX275+Observaciones!$F275-AV276-AU276-AW276-AY275</f>
        <v>26.25</v>
      </c>
      <c r="AY276" s="118">
        <f>MAX(0,(AX276-Constantes!$D$14)*(1-EXP(-Constantes!$D$22)))</f>
        <v>0</v>
      </c>
      <c r="AZ276" s="116">
        <f>AZ275+(Entradas!$F$23*AW276-BA275)/(800*Entradas!$D$46)</f>
        <v>0</v>
      </c>
      <c r="BA276" s="116">
        <f>8000*Entradas!$D$47*AZ276/Constantes!$F$34</f>
        <v>0</v>
      </c>
      <c r="BB276" s="116">
        <f>AV276*Escenarios!$F$10/Escenarios!$F$9</f>
        <v>0</v>
      </c>
      <c r="BC276" s="116">
        <f>BA276*Escenarios!$F$10/Escenarios!$F$9</f>
        <v>0</v>
      </c>
      <c r="BD276" s="116">
        <f>Observaciones!$I275</f>
        <v>0</v>
      </c>
      <c r="BE276" s="116">
        <f>MAX(0,Constantes!$F$29/((BJ275+BB276+BC276+BD276+Observaciones!$F275)^2)+Entradas!$F$17)</f>
        <v>0</v>
      </c>
      <c r="BF276" s="145">
        <f>IF(ETo!$D275&gt;0,ETo!$I275*((1-Entradas!$F$21)*ETo!$K275+ETo!$L275),0)</f>
        <v>1.6230578820024351</v>
      </c>
      <c r="BG276" s="116">
        <f>MIN(BF276*1,0.8*(BJ275+BB276+BC276+BD276+Observaciones!$F275-BE276-Constantes!$F$28))</f>
        <v>0</v>
      </c>
      <c r="BH276" s="116">
        <f>Observaciones!$J275</f>
        <v>0</v>
      </c>
      <c r="BI276" s="116">
        <f>MAX(0,BJ275+BB276+BC276+BD276+Observaciones!$F275-BE276-BG276-BH276-Constantes!$F$26)</f>
        <v>0</v>
      </c>
      <c r="BJ276" s="116">
        <f>BJ275+BB276+BC276+BD276+Observaciones!$F275-BE276-BG276-BH276-BI276</f>
        <v>41.25</v>
      </c>
      <c r="BK276" s="116">
        <f>(Escenarios!$F$10*AU276+Escenarios!$F$9*BG276)/(Escenarios!$F$11)</f>
        <v>0</v>
      </c>
      <c r="BL276" s="116">
        <f>(Escenarios!$F$9*BI276)/(Escenarios!$F$11)</f>
        <v>0</v>
      </c>
      <c r="BM276" s="116">
        <f>(Escenarios!$F$10*AW276+Escenarios!$F$9*BE276)/(Escenarios!$F$11)</f>
        <v>0</v>
      </c>
      <c r="BN276" s="118">
        <f t="shared" si="33"/>
        <v>104.44585753403899</v>
      </c>
      <c r="BO276" s="118">
        <f>MAX(0,(BN276-Constantes!$D$13)*(1-EXP(-Constantes!$D$23)))</f>
        <v>0.38471939005457129</v>
      </c>
      <c r="BP276" s="118">
        <f>BL276+AY276*Escenarios!$F$10/Escenarios!$F$11+BO276</f>
        <v>0.38471939005457129</v>
      </c>
      <c r="BQ276" s="118">
        <f>0.0526*BL276*Observaciones!$F275^1.218</f>
        <v>0</v>
      </c>
      <c r="BR276" s="118">
        <f>BQ276*Constantes!$F$40</f>
        <v>0</v>
      </c>
      <c r="BS276" s="118">
        <f t="shared" si="34"/>
        <v>0</v>
      </c>
      <c r="BT276" s="15"/>
      <c r="BU276" s="72">
        <v>270</v>
      </c>
      <c r="BV276" s="73">
        <f>0.0526*Observaciones!$F275^2.218</f>
        <v>0</v>
      </c>
      <c r="BW276" s="73">
        <f>IF(Observaciones!$F275&gt;0.05*$CA$7,((Observaciones!$F275-0.05*$CA$7)^2)/(Observaciones!$F275+0.95*$CA$7),0)</f>
        <v>0</v>
      </c>
      <c r="BX276" s="73">
        <f>0.0526*BW276*Observaciones!$F275^1.218</f>
        <v>0</v>
      </c>
      <c r="BY276" s="27"/>
      <c r="BZ276" s="27"/>
      <c r="CA276" s="101"/>
      <c r="CB276" s="36"/>
    </row>
    <row r="277" spans="2:80" s="2" customFormat="1" ht="14.5" x14ac:dyDescent="0.35">
      <c r="B277" s="35"/>
      <c r="C277" s="72">
        <v>271</v>
      </c>
      <c r="D277" s="145">
        <f>ETo!$I276*((1-Constantes!$D$19)*ETo!$K276+ETo!$L276)</f>
        <v>1.7040773663447764</v>
      </c>
      <c r="E277" s="73">
        <f>MIN(D277*Constantes!$D$17,0.8*(H276+Observaciones!$F276-F277-G277-Constantes!$D$14))</f>
        <v>0</v>
      </c>
      <c r="F277" s="73">
        <f>IF(Observaciones!$F276&gt;0.05*Constantes!$D$18,((Observaciones!$F276-0.05*Constantes!$D$18)^2)/(Observaciones!$F276+0.95*Constantes!$D$18),0)</f>
        <v>0</v>
      </c>
      <c r="G277" s="73">
        <f>MAX(0,H276+Observaciones!$F276-F277-Constantes!$D$13)</f>
        <v>0</v>
      </c>
      <c r="H277" s="73">
        <f>H276+Observaciones!$F276-F277-E277-G277-I276</f>
        <v>26.25</v>
      </c>
      <c r="I277" s="73">
        <f>MAX(0,(H277-Constantes!$D$14)*(1-EXP(-Constantes!$D$22)))</f>
        <v>0</v>
      </c>
      <c r="J277" s="73">
        <f t="shared" si="28"/>
        <v>98.744914957165221</v>
      </c>
      <c r="K277" s="73">
        <f>MAX(0,(J277-Constantes!$D$13)*(1-EXP(-Constantes!$D$23)))</f>
        <v>0.34534010319161956</v>
      </c>
      <c r="L277" s="73">
        <f t="shared" si="29"/>
        <v>0.34534010319161956</v>
      </c>
      <c r="M277" s="73">
        <f>0.0526*F277*Observaciones!$F276^1.218</f>
        <v>0</v>
      </c>
      <c r="N277" s="73">
        <f>M277*Constantes!$D$40</f>
        <v>0</v>
      </c>
      <c r="O277" s="73">
        <f t="shared" si="30"/>
        <v>0</v>
      </c>
      <c r="P277" s="15"/>
      <c r="Q277" s="117">
        <v>271</v>
      </c>
      <c r="R277" s="145">
        <f>ETo!$I276*((1-Constantes!$E$19)*ETo!$K276+ETo!$L276)</f>
        <v>1.7060132607981744</v>
      </c>
      <c r="S277" s="118">
        <f>MIN(R277*Constantes!$E$17,0.8*(V276+Observaciones!$F276-T277-U277-Constantes!$D$14))</f>
        <v>0</v>
      </c>
      <c r="T277" s="118">
        <f>IF(Observaciones!$F276&gt;0.05*Constantes!$E$18,((Observaciones!$F276-0.05*Constantes!$E$18)^2)/(Observaciones!$F276+0.95*Constantes!$E$18),0)</f>
        <v>0</v>
      </c>
      <c r="U277" s="118">
        <f>MAX(0,V276+Observaciones!$F276-T277-Constantes!$D$13)</f>
        <v>0</v>
      </c>
      <c r="V277" s="118">
        <f>V276+Observaciones!$F276-T277-S277-U277-W276</f>
        <v>26.25</v>
      </c>
      <c r="W277" s="118">
        <f>MAX(0,(V277-Constantes!$D$14)*(1-EXP(-Constantes!$D$22)))</f>
        <v>0</v>
      </c>
      <c r="X277" s="116">
        <f>X276+(Entradas!$E$23*U277-Y276)/(800*Entradas!$D$46)</f>
        <v>0</v>
      </c>
      <c r="Y277" s="116">
        <f>8000*Entradas!$D$47*X277/Constantes!$E$34</f>
        <v>0</v>
      </c>
      <c r="Z277" s="116">
        <f>T277*Escenarios!$E$10/Escenarios!$E$9</f>
        <v>0</v>
      </c>
      <c r="AA277" s="116">
        <f>Y277*Escenarios!$E$10/Escenarios!$E$9</f>
        <v>0</v>
      </c>
      <c r="AB277" s="116">
        <f>Observaciones!$I276</f>
        <v>0</v>
      </c>
      <c r="AC277" s="116">
        <f>MAX(0,Constantes!$E$29/((AH276+Z277+AA277+AB277+Observaciones!$F276)^2)+Entradas!$E$17)</f>
        <v>0</v>
      </c>
      <c r="AD277" s="145">
        <f>IF(ETo!$D276&gt;0,ETo!$I276*((1-Entradas!$E$21)*ETo!$K276+ETo!$L276),0)</f>
        <v>1.6285774826622512</v>
      </c>
      <c r="AE277" s="116">
        <f>MIN(AD277*1,0.8*(AH276+Z277+AA277+AB277+Observaciones!$F276-AC277-Constantes!$E$28))</f>
        <v>0</v>
      </c>
      <c r="AF277" s="116">
        <f>Observaciones!$J276</f>
        <v>0</v>
      </c>
      <c r="AG277" s="116">
        <f>MAX(0,AH276+Z277+AA277+AB277+Observaciones!$F276-AC277-AE277-AF277-Constantes!$E$26)</f>
        <v>0</v>
      </c>
      <c r="AH277" s="116">
        <f>AH276+Z277+AA277+AB277+Observaciones!$F276-AC277-AE277-AF277-AG277</f>
        <v>41.25</v>
      </c>
      <c r="AI277" s="116">
        <f>(Escenarios!$E$10*S277+Escenarios!$E$9*AE277)/(Escenarios!$E$11)</f>
        <v>0</v>
      </c>
      <c r="AJ277" s="116">
        <f>(Escenarios!$E$9*AG277)/(Escenarios!$E$11)</f>
        <v>0</v>
      </c>
      <c r="AK277" s="116">
        <f>(Escenarios!$E$10*U277+Escenarios!$E$9*AC277)/(Escenarios!$E$11)</f>
        <v>0</v>
      </c>
      <c r="AL277" s="118">
        <f t="shared" si="31"/>
        <v>106.00993793838092</v>
      </c>
      <c r="AM277" s="118">
        <f>MAX(0,(AL277-Constantes!$D$13)*(1-EXP(-Constantes!$D$23)))</f>
        <v>0.39552328258440583</v>
      </c>
      <c r="AN277" s="118">
        <f>AJ277+W277*Escenarios!$E$10/Escenarios!$E$11+AM277</f>
        <v>0.39552328258440583</v>
      </c>
      <c r="AO277" s="118">
        <f>0.0526*AJ277*Observaciones!$F276^1.218</f>
        <v>0</v>
      </c>
      <c r="AP277" s="118">
        <f>AO277*Constantes!$E$40</f>
        <v>0</v>
      </c>
      <c r="AQ277" s="118">
        <f t="shared" si="32"/>
        <v>0</v>
      </c>
      <c r="AR277" s="15"/>
      <c r="AS277" s="72">
        <v>271</v>
      </c>
      <c r="AT277" s="145">
        <f>ETo!$I276*((1-Constantes!$F$19)*ETo!$K276+ETo!$L276)</f>
        <v>1.7011735246646789</v>
      </c>
      <c r="AU277" s="118">
        <f>MIN(AT277*Constantes!$F$17,0.8*(AX276+Observaciones!$F276-AV277-AW277-Constantes!$D$14))</f>
        <v>0</v>
      </c>
      <c r="AV277" s="118">
        <f>IF(Observaciones!$F276&gt;0.05*Constantes!$F$18,((Observaciones!$F276-0.05*Constantes!$F$18)^2)/(Observaciones!$F276+0.95*Constantes!$F$18),0)</f>
        <v>0</v>
      </c>
      <c r="AW277" s="118">
        <f>MAX(0,AX276+Observaciones!$F276-AV277-Constantes!$D$13)</f>
        <v>0</v>
      </c>
      <c r="AX277" s="118">
        <f>AX276+Observaciones!$F276-AV277-AU277-AW277-AY276</f>
        <v>26.25</v>
      </c>
      <c r="AY277" s="118">
        <f>MAX(0,(AX277-Constantes!$D$14)*(1-EXP(-Constantes!$D$22)))</f>
        <v>0</v>
      </c>
      <c r="AZ277" s="116">
        <f>AZ276+(Entradas!$F$23*AW277-BA276)/(800*Entradas!$D$46)</f>
        <v>0</v>
      </c>
      <c r="BA277" s="116">
        <f>8000*Entradas!$D$47*AZ277/Constantes!$F$34</f>
        <v>0</v>
      </c>
      <c r="BB277" s="116">
        <f>AV277*Escenarios!$F$10/Escenarios!$F$9</f>
        <v>0</v>
      </c>
      <c r="BC277" s="116">
        <f>BA277*Escenarios!$F$10/Escenarios!$F$9</f>
        <v>0</v>
      </c>
      <c r="BD277" s="116">
        <f>Observaciones!$I276</f>
        <v>0</v>
      </c>
      <c r="BE277" s="116">
        <f>MAX(0,Constantes!$F$29/((BJ276+BB277+BC277+BD277+Observaciones!$F276)^2)+Entradas!$F$17)</f>
        <v>0</v>
      </c>
      <c r="BF277" s="145">
        <f>IF(ETo!$D276&gt;0,ETo!$I276*((1-Entradas!$F$21)*ETo!$K276+ETo!$L276),0)</f>
        <v>1.6285774826622512</v>
      </c>
      <c r="BG277" s="116">
        <f>MIN(BF277*1,0.8*(BJ276+BB277+BC277+BD277+Observaciones!$F276-BE277-Constantes!$F$28))</f>
        <v>0</v>
      </c>
      <c r="BH277" s="116">
        <f>Observaciones!$J276</f>
        <v>0</v>
      </c>
      <c r="BI277" s="116">
        <f>MAX(0,BJ276+BB277+BC277+BD277+Observaciones!$F276-BE277-BG277-BH277-Constantes!$F$26)</f>
        <v>0</v>
      </c>
      <c r="BJ277" s="116">
        <f>BJ276+BB277+BC277+BD277+Observaciones!$F276-BE277-BG277-BH277-BI277</f>
        <v>41.25</v>
      </c>
      <c r="BK277" s="116">
        <f>(Escenarios!$F$10*AU277+Escenarios!$F$9*BG277)/(Escenarios!$F$11)</f>
        <v>0</v>
      </c>
      <c r="BL277" s="116">
        <f>(Escenarios!$F$9*BI277)/(Escenarios!$F$11)</f>
        <v>0</v>
      </c>
      <c r="BM277" s="116">
        <f>(Escenarios!$F$10*AW277+Escenarios!$F$9*BE277)/(Escenarios!$F$11)</f>
        <v>0</v>
      </c>
      <c r="BN277" s="118">
        <f t="shared" si="33"/>
        <v>104.06113814398442</v>
      </c>
      <c r="BO277" s="118">
        <f>MAX(0,(BN277-Constantes!$D$13)*(1-EXP(-Constantes!$D$23)))</f>
        <v>0.38206193911230857</v>
      </c>
      <c r="BP277" s="118">
        <f>BL277+AY277*Escenarios!$F$10/Escenarios!$F$11+BO277</f>
        <v>0.38206193911230857</v>
      </c>
      <c r="BQ277" s="118">
        <f>0.0526*BL277*Observaciones!$F276^1.218</f>
        <v>0</v>
      </c>
      <c r="BR277" s="118">
        <f>BQ277*Constantes!$F$40</f>
        <v>0</v>
      </c>
      <c r="BS277" s="118">
        <f t="shared" si="34"/>
        <v>0</v>
      </c>
      <c r="BT277" s="15"/>
      <c r="BU277" s="72">
        <v>271</v>
      </c>
      <c r="BV277" s="73">
        <f>0.0526*Observaciones!$F276^2.218</f>
        <v>0</v>
      </c>
      <c r="BW277" s="73">
        <f>IF(Observaciones!$F276&gt;0.05*$CA$7,((Observaciones!$F276-0.05*$CA$7)^2)/(Observaciones!$F276+0.95*$CA$7),0)</f>
        <v>0</v>
      </c>
      <c r="BX277" s="73">
        <f>0.0526*BW277*Observaciones!$F276^1.218</f>
        <v>0</v>
      </c>
      <c r="BY277" s="27"/>
      <c r="BZ277" s="27"/>
      <c r="CA277" s="101"/>
      <c r="CB277" s="36"/>
    </row>
    <row r="278" spans="2:80" s="2" customFormat="1" ht="14.5" x14ac:dyDescent="0.35">
      <c r="B278" s="35"/>
      <c r="C278" s="72">
        <v>272</v>
      </c>
      <c r="D278" s="145">
        <f>ETo!$I277*((1-Constantes!$D$19)*ETo!$K277+ETo!$L277)</f>
        <v>1.7294333190171276</v>
      </c>
      <c r="E278" s="73">
        <f>MIN(D278*Constantes!$D$17,0.8*(H277+Observaciones!$F277-F278-G278-Constantes!$D$14))</f>
        <v>0</v>
      </c>
      <c r="F278" s="73">
        <f>IF(Observaciones!$F277&gt;0.05*Constantes!$D$18,((Observaciones!$F277-0.05*Constantes!$D$18)^2)/(Observaciones!$F277+0.95*Constantes!$D$18),0)</f>
        <v>0</v>
      </c>
      <c r="G278" s="73">
        <f>MAX(0,H277+Observaciones!$F277-F278-Constantes!$D$13)</f>
        <v>0</v>
      </c>
      <c r="H278" s="73">
        <f>H277+Observaciones!$F277-F278-E278-G278-I277</f>
        <v>26.25</v>
      </c>
      <c r="I278" s="73">
        <f>MAX(0,(H278-Constantes!$D$14)*(1-EXP(-Constantes!$D$22)))</f>
        <v>0</v>
      </c>
      <c r="J278" s="73">
        <f t="shared" si="28"/>
        <v>98.399574853973604</v>
      </c>
      <c r="K278" s="73">
        <f>MAX(0,(J278-Constantes!$D$13)*(1-EXP(-Constantes!$D$23)))</f>
        <v>0.34295466485304898</v>
      </c>
      <c r="L278" s="73">
        <f t="shared" si="29"/>
        <v>0.34295466485304898</v>
      </c>
      <c r="M278" s="73">
        <f>0.0526*F278*Observaciones!$F277^1.218</f>
        <v>0</v>
      </c>
      <c r="N278" s="73">
        <f>M278*Constantes!$D$40</f>
        <v>0</v>
      </c>
      <c r="O278" s="73">
        <f t="shared" si="30"/>
        <v>0</v>
      </c>
      <c r="P278" s="15"/>
      <c r="Q278" s="117">
        <v>272</v>
      </c>
      <c r="R278" s="145">
        <f>ETo!$I277*((1-Constantes!$E$19)*ETo!$K277+ETo!$L277)</f>
        <v>1.7313975738986023</v>
      </c>
      <c r="S278" s="118">
        <f>MIN(R278*Constantes!$E$17,0.8*(V277+Observaciones!$F277-T278-U278-Constantes!$D$14))</f>
        <v>0</v>
      </c>
      <c r="T278" s="118">
        <f>IF(Observaciones!$F277&gt;0.05*Constantes!$E$18,((Observaciones!$F277-0.05*Constantes!$E$18)^2)/(Observaciones!$F277+0.95*Constantes!$E$18),0)</f>
        <v>0</v>
      </c>
      <c r="U278" s="118">
        <f>MAX(0,V277+Observaciones!$F277-T278-Constantes!$D$13)</f>
        <v>0</v>
      </c>
      <c r="V278" s="118">
        <f>V277+Observaciones!$F277-T278-S278-U278-W277</f>
        <v>26.25</v>
      </c>
      <c r="W278" s="118">
        <f>MAX(0,(V278-Constantes!$D$14)*(1-EXP(-Constantes!$D$22)))</f>
        <v>0</v>
      </c>
      <c r="X278" s="116">
        <f>X277+(Entradas!$E$23*U278-Y277)/(800*Entradas!$D$46)</f>
        <v>0</v>
      </c>
      <c r="Y278" s="116">
        <f>8000*Entradas!$D$47*X278/Constantes!$E$34</f>
        <v>0</v>
      </c>
      <c r="Z278" s="116">
        <f>T278*Escenarios!$E$10/Escenarios!$E$9</f>
        <v>0</v>
      </c>
      <c r="AA278" s="116">
        <f>Y278*Escenarios!$E$10/Escenarios!$E$9</f>
        <v>0</v>
      </c>
      <c r="AB278" s="116">
        <f>Observaciones!$I277</f>
        <v>0</v>
      </c>
      <c r="AC278" s="116">
        <f>MAX(0,Constantes!$E$29/((AH277+Z278+AA278+AB278+Observaciones!$F277)^2)+Entradas!$E$17)</f>
        <v>0</v>
      </c>
      <c r="AD278" s="145">
        <f>IF(ETo!$D277&gt;0,ETo!$I277*((1-Entradas!$E$21)*ETo!$K277+ETo!$L277),0)</f>
        <v>1.6528273786396126</v>
      </c>
      <c r="AE278" s="116">
        <f>MIN(AD278*1,0.8*(AH277+Z278+AA278+AB278+Observaciones!$F277-AC278-Constantes!$E$28))</f>
        <v>0</v>
      </c>
      <c r="AF278" s="116">
        <f>Observaciones!$J277</f>
        <v>0</v>
      </c>
      <c r="AG278" s="116">
        <f>MAX(0,AH277+Z278+AA278+AB278+Observaciones!$F277-AC278-AE278-AF278-Constantes!$E$26)</f>
        <v>0</v>
      </c>
      <c r="AH278" s="116">
        <f>AH277+Z278+AA278+AB278+Observaciones!$F277-AC278-AE278-AF278-AG278</f>
        <v>41.25</v>
      </c>
      <c r="AI278" s="116">
        <f>(Escenarios!$E$10*S278+Escenarios!$E$9*AE278)/(Escenarios!$E$11)</f>
        <v>0</v>
      </c>
      <c r="AJ278" s="116">
        <f>(Escenarios!$E$9*AG278)/(Escenarios!$E$11)</f>
        <v>0</v>
      </c>
      <c r="AK278" s="116">
        <f>(Escenarios!$E$10*U278+Escenarios!$E$9*AC278)/(Escenarios!$E$11)</f>
        <v>0</v>
      </c>
      <c r="AL278" s="118">
        <f t="shared" si="31"/>
        <v>105.61441465579651</v>
      </c>
      <c r="AM278" s="118">
        <f>MAX(0,(AL278-Constantes!$D$13)*(1-EXP(-Constantes!$D$23)))</f>
        <v>0.39279120370519549</v>
      </c>
      <c r="AN278" s="118">
        <f>AJ278+W278*Escenarios!$E$10/Escenarios!$E$11+AM278</f>
        <v>0.39279120370519549</v>
      </c>
      <c r="AO278" s="118">
        <f>0.0526*AJ278*Observaciones!$F277^1.218</f>
        <v>0</v>
      </c>
      <c r="AP278" s="118">
        <f>AO278*Constantes!$E$40</f>
        <v>0</v>
      </c>
      <c r="AQ278" s="118">
        <f t="shared" si="32"/>
        <v>0</v>
      </c>
      <c r="AR278" s="15"/>
      <c r="AS278" s="72">
        <v>272</v>
      </c>
      <c r="AT278" s="145">
        <f>ETo!$I277*((1-Constantes!$F$19)*ETo!$K277+ETo!$L277)</f>
        <v>1.7264869366949154</v>
      </c>
      <c r="AU278" s="118">
        <f>MIN(AT278*Constantes!$F$17,0.8*(AX277+Observaciones!$F277-AV278-AW278-Constantes!$D$14))</f>
        <v>0</v>
      </c>
      <c r="AV278" s="118">
        <f>IF(Observaciones!$F277&gt;0.05*Constantes!$F$18,((Observaciones!$F277-0.05*Constantes!$F$18)^2)/(Observaciones!$F277+0.95*Constantes!$F$18),0)</f>
        <v>0</v>
      </c>
      <c r="AW278" s="118">
        <f>MAX(0,AX277+Observaciones!$F277-AV278-Constantes!$D$13)</f>
        <v>0</v>
      </c>
      <c r="AX278" s="118">
        <f>AX277+Observaciones!$F277-AV278-AU278-AW278-AY277</f>
        <v>26.25</v>
      </c>
      <c r="AY278" s="118">
        <f>MAX(0,(AX278-Constantes!$D$14)*(1-EXP(-Constantes!$D$22)))</f>
        <v>0</v>
      </c>
      <c r="AZ278" s="116">
        <f>AZ277+(Entradas!$F$23*AW278-BA277)/(800*Entradas!$D$46)</f>
        <v>0</v>
      </c>
      <c r="BA278" s="116">
        <f>8000*Entradas!$D$47*AZ278/Constantes!$F$34</f>
        <v>0</v>
      </c>
      <c r="BB278" s="116">
        <f>AV278*Escenarios!$F$10/Escenarios!$F$9</f>
        <v>0</v>
      </c>
      <c r="BC278" s="116">
        <f>BA278*Escenarios!$F$10/Escenarios!$F$9</f>
        <v>0</v>
      </c>
      <c r="BD278" s="116">
        <f>Observaciones!$I277</f>
        <v>0</v>
      </c>
      <c r="BE278" s="116">
        <f>MAX(0,Constantes!$F$29/((BJ277+BB278+BC278+BD278+Observaciones!$F277)^2)+Entradas!$F$17)</f>
        <v>0</v>
      </c>
      <c r="BF278" s="145">
        <f>IF(ETo!$D277&gt;0,ETo!$I277*((1-Entradas!$F$21)*ETo!$K277+ETo!$L277),0)</f>
        <v>1.6528273786396126</v>
      </c>
      <c r="BG278" s="116">
        <f>MIN(BF278*1,0.8*(BJ277+BB278+BC278+BD278+Observaciones!$F277-BE278-Constantes!$F$28))</f>
        <v>0</v>
      </c>
      <c r="BH278" s="116">
        <f>Observaciones!$J277</f>
        <v>0</v>
      </c>
      <c r="BI278" s="116">
        <f>MAX(0,BJ277+BB278+BC278+BD278+Observaciones!$F277-BE278-BG278-BH278-Constantes!$F$26)</f>
        <v>0</v>
      </c>
      <c r="BJ278" s="116">
        <f>BJ277+BB278+BC278+BD278+Observaciones!$F277-BE278-BG278-BH278-BI278</f>
        <v>41.25</v>
      </c>
      <c r="BK278" s="116">
        <f>(Escenarios!$F$10*AU278+Escenarios!$F$9*BG278)/(Escenarios!$F$11)</f>
        <v>0</v>
      </c>
      <c r="BL278" s="116">
        <f>(Escenarios!$F$9*BI278)/(Escenarios!$F$11)</f>
        <v>0</v>
      </c>
      <c r="BM278" s="116">
        <f>(Escenarios!$F$10*AW278+Escenarios!$F$9*BE278)/(Escenarios!$F$11)</f>
        <v>0</v>
      </c>
      <c r="BN278" s="118">
        <f t="shared" si="33"/>
        <v>103.67907620487212</v>
      </c>
      <c r="BO278" s="118">
        <f>MAX(0,(BN278-Constantes!$D$13)*(1-EXP(-Constantes!$D$23)))</f>
        <v>0.37942284452455544</v>
      </c>
      <c r="BP278" s="118">
        <f>BL278+AY278*Escenarios!$F$10/Escenarios!$F$11+BO278</f>
        <v>0.37942284452455544</v>
      </c>
      <c r="BQ278" s="118">
        <f>0.0526*BL278*Observaciones!$F277^1.218</f>
        <v>0</v>
      </c>
      <c r="BR278" s="118">
        <f>BQ278*Constantes!$F$40</f>
        <v>0</v>
      </c>
      <c r="BS278" s="118">
        <f t="shared" si="34"/>
        <v>0</v>
      </c>
      <c r="BT278" s="15"/>
      <c r="BU278" s="72">
        <v>272</v>
      </c>
      <c r="BV278" s="73">
        <f>0.0526*Observaciones!$F277^2.218</f>
        <v>0</v>
      </c>
      <c r="BW278" s="73">
        <f>IF(Observaciones!$F277&gt;0.05*$CA$7,((Observaciones!$F277-0.05*$CA$7)^2)/(Observaciones!$F277+0.95*$CA$7),0)</f>
        <v>0</v>
      </c>
      <c r="BX278" s="73">
        <f>0.0526*BW278*Observaciones!$F277^1.218</f>
        <v>0</v>
      </c>
      <c r="BY278" s="27"/>
      <c r="BZ278" s="27"/>
      <c r="CA278" s="101"/>
      <c r="CB278" s="36"/>
    </row>
    <row r="279" spans="2:80" s="2" customFormat="1" ht="14.5" x14ac:dyDescent="0.35">
      <c r="B279" s="35"/>
      <c r="C279" s="72">
        <v>273</v>
      </c>
      <c r="D279" s="145">
        <f>ETo!$I278*((1-Constantes!$D$19)*ETo!$K278+ETo!$L278)</f>
        <v>1.6358644342651403</v>
      </c>
      <c r="E279" s="73">
        <f>MIN(D279*Constantes!$D$17,0.8*(H278+Observaciones!$F278-F279-G279-Constantes!$D$14))</f>
        <v>0</v>
      </c>
      <c r="F279" s="73">
        <f>IF(Observaciones!$F278&gt;0.05*Constantes!$D$18,((Observaciones!$F278-0.05*Constantes!$D$18)^2)/(Observaciones!$F278+0.95*Constantes!$D$18),0)</f>
        <v>0</v>
      </c>
      <c r="G279" s="73">
        <f>MAX(0,H278+Observaciones!$F278-F279-Constantes!$D$13)</f>
        <v>0</v>
      </c>
      <c r="H279" s="73">
        <f>H278+Observaciones!$F278-F279-E279-G279-I278</f>
        <v>26.25</v>
      </c>
      <c r="I279" s="73">
        <f>MAX(0,(H279-Constantes!$D$14)*(1-EXP(-Constantes!$D$22)))</f>
        <v>0</v>
      </c>
      <c r="J279" s="73">
        <f t="shared" si="28"/>
        <v>98.056620189120551</v>
      </c>
      <c r="K279" s="73">
        <f>MAX(0,(J279-Constantes!$D$13)*(1-EXP(-Constantes!$D$23)))</f>
        <v>0.34058570394068671</v>
      </c>
      <c r="L279" s="73">
        <f t="shared" si="29"/>
        <v>0.34058570394068671</v>
      </c>
      <c r="M279" s="73">
        <f>0.0526*F279*Observaciones!$F278^1.218</f>
        <v>0</v>
      </c>
      <c r="N279" s="73">
        <f>M279*Constantes!$D$40</f>
        <v>0</v>
      </c>
      <c r="O279" s="73">
        <f t="shared" si="30"/>
        <v>0</v>
      </c>
      <c r="P279" s="15"/>
      <c r="Q279" s="117">
        <v>273</v>
      </c>
      <c r="R279" s="145">
        <f>ETo!$I278*((1-Constantes!$E$19)*ETo!$K278+ETo!$L278)</f>
        <v>1.637712798923431</v>
      </c>
      <c r="S279" s="118">
        <f>MIN(R279*Constantes!$E$17,0.8*(V278+Observaciones!$F278-T279-U279-Constantes!$D$14))</f>
        <v>0</v>
      </c>
      <c r="T279" s="118">
        <f>IF(Observaciones!$F278&gt;0.05*Constantes!$E$18,((Observaciones!$F278-0.05*Constantes!$E$18)^2)/(Observaciones!$F278+0.95*Constantes!$E$18),0)</f>
        <v>0</v>
      </c>
      <c r="U279" s="118">
        <f>MAX(0,V278+Observaciones!$F278-T279-Constantes!$D$13)</f>
        <v>0</v>
      </c>
      <c r="V279" s="118">
        <f>V278+Observaciones!$F278-T279-S279-U279-W278</f>
        <v>26.25</v>
      </c>
      <c r="W279" s="118">
        <f>MAX(0,(V279-Constantes!$D$14)*(1-EXP(-Constantes!$D$22)))</f>
        <v>0</v>
      </c>
      <c r="X279" s="116">
        <f>X278+(Entradas!$E$23*U279-Y278)/(800*Entradas!$D$46)</f>
        <v>0</v>
      </c>
      <c r="Y279" s="116">
        <f>8000*Entradas!$D$47*X279/Constantes!$E$34</f>
        <v>0</v>
      </c>
      <c r="Z279" s="116">
        <f>T279*Escenarios!$E$10/Escenarios!$E$9</f>
        <v>0</v>
      </c>
      <c r="AA279" s="116">
        <f>Y279*Escenarios!$E$10/Escenarios!$E$9</f>
        <v>0</v>
      </c>
      <c r="AB279" s="116">
        <f>Observaciones!$I278</f>
        <v>0</v>
      </c>
      <c r="AC279" s="116">
        <f>MAX(0,Constantes!$E$29/((AH278+Z279+AA279+AB279+Observaciones!$F278)^2)+Entradas!$E$17)</f>
        <v>0</v>
      </c>
      <c r="AD279" s="145">
        <f>IF(ETo!$D278&gt;0,ETo!$I278*((1-Entradas!$E$21)*ETo!$K278+ETo!$L278),0)</f>
        <v>1.5637782125917907</v>
      </c>
      <c r="AE279" s="116">
        <f>MIN(AD279*1,0.8*(AH278+Z279+AA279+AB279+Observaciones!$F278-AC279-Constantes!$E$28))</f>
        <v>0</v>
      </c>
      <c r="AF279" s="116">
        <f>Observaciones!$J278</f>
        <v>0</v>
      </c>
      <c r="AG279" s="116">
        <f>MAX(0,AH278+Z279+AA279+AB279+Observaciones!$F278-AC279-AE279-AF279-Constantes!$E$26)</f>
        <v>0</v>
      </c>
      <c r="AH279" s="116">
        <f>AH278+Z279+AA279+AB279+Observaciones!$F278-AC279-AE279-AF279-AG279</f>
        <v>41.25</v>
      </c>
      <c r="AI279" s="116">
        <f>(Escenarios!$E$10*S279+Escenarios!$E$9*AE279)/(Escenarios!$E$11)</f>
        <v>0</v>
      </c>
      <c r="AJ279" s="116">
        <f>(Escenarios!$E$9*AG279)/(Escenarios!$E$11)</f>
        <v>0</v>
      </c>
      <c r="AK279" s="116">
        <f>(Escenarios!$E$10*U279+Escenarios!$E$9*AC279)/(Escenarios!$E$11)</f>
        <v>0</v>
      </c>
      <c r="AL279" s="118">
        <f t="shared" si="31"/>
        <v>105.22162345209131</v>
      </c>
      <c r="AM279" s="118">
        <f>MAX(0,(AL279-Constantes!$D$13)*(1-EXP(-Constantes!$D$23)))</f>
        <v>0.39007799667330967</v>
      </c>
      <c r="AN279" s="118">
        <f>AJ279+W279*Escenarios!$E$10/Escenarios!$E$11+AM279</f>
        <v>0.39007799667330967</v>
      </c>
      <c r="AO279" s="118">
        <f>0.0526*AJ279*Observaciones!$F278^1.218</f>
        <v>0</v>
      </c>
      <c r="AP279" s="118">
        <f>AO279*Constantes!$E$40</f>
        <v>0</v>
      </c>
      <c r="AQ279" s="118">
        <f t="shared" si="32"/>
        <v>0</v>
      </c>
      <c r="AR279" s="15"/>
      <c r="AS279" s="72">
        <v>273</v>
      </c>
      <c r="AT279" s="145">
        <f>ETo!$I278*((1-Constantes!$F$19)*ETo!$K278+ETo!$L278)</f>
        <v>1.6330918872777032</v>
      </c>
      <c r="AU279" s="118">
        <f>MIN(AT279*Constantes!$F$17,0.8*(AX278+Observaciones!$F278-AV279-AW279-Constantes!$D$14))</f>
        <v>0</v>
      </c>
      <c r="AV279" s="118">
        <f>IF(Observaciones!$F278&gt;0.05*Constantes!$F$18,((Observaciones!$F278-0.05*Constantes!$F$18)^2)/(Observaciones!$F278+0.95*Constantes!$F$18),0)</f>
        <v>0</v>
      </c>
      <c r="AW279" s="118">
        <f>MAX(0,AX278+Observaciones!$F278-AV279-Constantes!$D$13)</f>
        <v>0</v>
      </c>
      <c r="AX279" s="118">
        <f>AX278+Observaciones!$F278-AV279-AU279-AW279-AY278</f>
        <v>26.25</v>
      </c>
      <c r="AY279" s="118">
        <f>MAX(0,(AX279-Constantes!$D$14)*(1-EXP(-Constantes!$D$22)))</f>
        <v>0</v>
      </c>
      <c r="AZ279" s="116">
        <f>AZ278+(Entradas!$F$23*AW279-BA278)/(800*Entradas!$D$46)</f>
        <v>0</v>
      </c>
      <c r="BA279" s="116">
        <f>8000*Entradas!$D$47*AZ279/Constantes!$F$34</f>
        <v>0</v>
      </c>
      <c r="BB279" s="116">
        <f>AV279*Escenarios!$F$10/Escenarios!$F$9</f>
        <v>0</v>
      </c>
      <c r="BC279" s="116">
        <f>BA279*Escenarios!$F$10/Escenarios!$F$9</f>
        <v>0</v>
      </c>
      <c r="BD279" s="116">
        <f>Observaciones!$I278</f>
        <v>0</v>
      </c>
      <c r="BE279" s="116">
        <f>MAX(0,Constantes!$F$29/((BJ278+BB279+BC279+BD279+Observaciones!$F278)^2)+Entradas!$F$17)</f>
        <v>0</v>
      </c>
      <c r="BF279" s="145">
        <f>IF(ETo!$D278&gt;0,ETo!$I278*((1-Entradas!$F$21)*ETo!$K278+ETo!$L278),0)</f>
        <v>1.5637782125917907</v>
      </c>
      <c r="BG279" s="116">
        <f>MIN(BF279*1,0.8*(BJ278+BB279+BC279+BD279+Observaciones!$F278-BE279-Constantes!$F$28))</f>
        <v>0</v>
      </c>
      <c r="BH279" s="116">
        <f>Observaciones!$J278</f>
        <v>0</v>
      </c>
      <c r="BI279" s="116">
        <f>MAX(0,BJ278+BB279+BC279+BD279+Observaciones!$F278-BE279-BG279-BH279-Constantes!$F$26)</f>
        <v>0</v>
      </c>
      <c r="BJ279" s="116">
        <f>BJ278+BB279+BC279+BD279+Observaciones!$F278-BE279-BG279-BH279-BI279</f>
        <v>41.25</v>
      </c>
      <c r="BK279" s="116">
        <f>(Escenarios!$F$10*AU279+Escenarios!$F$9*BG279)/(Escenarios!$F$11)</f>
        <v>0</v>
      </c>
      <c r="BL279" s="116">
        <f>(Escenarios!$F$9*BI279)/(Escenarios!$F$11)</f>
        <v>0</v>
      </c>
      <c r="BM279" s="116">
        <f>(Escenarios!$F$10*AW279+Escenarios!$F$9*BE279)/(Escenarios!$F$11)</f>
        <v>0</v>
      </c>
      <c r="BN279" s="118">
        <f t="shared" si="33"/>
        <v>103.29965336034756</v>
      </c>
      <c r="BO279" s="118">
        <f>MAX(0,(BN279-Constantes!$D$13)*(1-EXP(-Constantes!$D$23)))</f>
        <v>0.37680197949470928</v>
      </c>
      <c r="BP279" s="118">
        <f>BL279+AY279*Escenarios!$F$10/Escenarios!$F$11+BO279</f>
        <v>0.37680197949470928</v>
      </c>
      <c r="BQ279" s="118">
        <f>0.0526*BL279*Observaciones!$F278^1.218</f>
        <v>0</v>
      </c>
      <c r="BR279" s="118">
        <f>BQ279*Constantes!$F$40</f>
        <v>0</v>
      </c>
      <c r="BS279" s="118">
        <f t="shared" si="34"/>
        <v>0</v>
      </c>
      <c r="BT279" s="15"/>
      <c r="BU279" s="72">
        <v>273</v>
      </c>
      <c r="BV279" s="73">
        <f>0.0526*Observaciones!$F278^2.218</f>
        <v>0</v>
      </c>
      <c r="BW279" s="73">
        <f>IF(Observaciones!$F278&gt;0.05*$CA$7,((Observaciones!$F278-0.05*$CA$7)^2)/(Observaciones!$F278+0.95*$CA$7),0)</f>
        <v>0</v>
      </c>
      <c r="BX279" s="73">
        <f>0.0526*BW279*Observaciones!$F278^1.218</f>
        <v>0</v>
      </c>
      <c r="BY279" s="27"/>
      <c r="BZ279" s="27"/>
      <c r="CA279" s="101"/>
      <c r="CB279" s="36"/>
    </row>
    <row r="280" spans="2:80" s="2" customFormat="1" ht="14.5" x14ac:dyDescent="0.35">
      <c r="B280" s="35"/>
      <c r="C280" s="72">
        <v>274</v>
      </c>
      <c r="D280" s="145">
        <f>ETo!$I279*((1-Constantes!$D$19)*ETo!$K279+ETo!$L279)</f>
        <v>1.725441690267183</v>
      </c>
      <c r="E280" s="73">
        <f>MIN(D280*Constantes!$D$17,0.8*(H279+Observaciones!$F279-F280-G280-Constantes!$D$14))</f>
        <v>0</v>
      </c>
      <c r="F280" s="73">
        <f>IF(Observaciones!$F279&gt;0.05*Constantes!$D$18,((Observaciones!$F279-0.05*Constantes!$D$18)^2)/(Observaciones!$F279+0.95*Constantes!$D$18),0)</f>
        <v>0</v>
      </c>
      <c r="G280" s="73">
        <f>MAX(0,H279+Observaciones!$F279-F280-Constantes!$D$13)</f>
        <v>0</v>
      </c>
      <c r="H280" s="73">
        <f>H279+Observaciones!$F279-F280-E280-G280-I279</f>
        <v>26.25</v>
      </c>
      <c r="I280" s="73">
        <f>MAX(0,(H280-Constantes!$D$14)*(1-EXP(-Constantes!$D$22)))</f>
        <v>0</v>
      </c>
      <c r="J280" s="73">
        <f t="shared" si="28"/>
        <v>97.716034485179861</v>
      </c>
      <c r="K280" s="73">
        <f>MAX(0,(J280-Constantes!$D$13)*(1-EXP(-Constantes!$D$23)))</f>
        <v>0.33823310663663603</v>
      </c>
      <c r="L280" s="73">
        <f t="shared" si="29"/>
        <v>0.33823310663663603</v>
      </c>
      <c r="M280" s="73">
        <f>0.0526*F280*Observaciones!$F279^1.218</f>
        <v>0</v>
      </c>
      <c r="N280" s="73">
        <f>M280*Constantes!$D$40</f>
        <v>0</v>
      </c>
      <c r="O280" s="73">
        <f t="shared" si="30"/>
        <v>0</v>
      </c>
      <c r="P280" s="15"/>
      <c r="Q280" s="117">
        <v>274</v>
      </c>
      <c r="R280" s="145">
        <f>ETo!$I279*((1-Constantes!$E$19)*ETo!$K279+ETo!$L279)</f>
        <v>1.7273968109246105</v>
      </c>
      <c r="S280" s="118">
        <f>MIN(R280*Constantes!$E$17,0.8*(V279+Observaciones!$F279-T280-U280-Constantes!$D$14))</f>
        <v>0</v>
      </c>
      <c r="T280" s="118">
        <f>IF(Observaciones!$F279&gt;0.05*Constantes!$E$18,((Observaciones!$F279-0.05*Constantes!$E$18)^2)/(Observaciones!$F279+0.95*Constantes!$E$18),0)</f>
        <v>0</v>
      </c>
      <c r="U280" s="118">
        <f>MAX(0,V279+Observaciones!$F279-T280-Constantes!$D$13)</f>
        <v>0</v>
      </c>
      <c r="V280" s="118">
        <f>V279+Observaciones!$F279-T280-S280-U280-W279</f>
        <v>26.25</v>
      </c>
      <c r="W280" s="118">
        <f>MAX(0,(V280-Constantes!$D$14)*(1-EXP(-Constantes!$D$22)))</f>
        <v>0</v>
      </c>
      <c r="X280" s="116">
        <f>X279+(Entradas!$E$23*U280-Y279)/(800*Entradas!$D$46)</f>
        <v>0</v>
      </c>
      <c r="Y280" s="116">
        <f>8000*Entradas!$D$47*X280/Constantes!$E$34</f>
        <v>0</v>
      </c>
      <c r="Z280" s="116">
        <f>T280*Escenarios!$E$10/Escenarios!$E$9</f>
        <v>0</v>
      </c>
      <c r="AA280" s="116">
        <f>Y280*Escenarios!$E$10/Escenarios!$E$9</f>
        <v>0</v>
      </c>
      <c r="AB280" s="116">
        <f>Observaciones!$I279</f>
        <v>0</v>
      </c>
      <c r="AC280" s="116">
        <f>MAX(0,Constantes!$E$29/((AH279+Z280+AA280+AB280+Observaciones!$F279)^2)+Entradas!$E$17)</f>
        <v>0</v>
      </c>
      <c r="AD280" s="145">
        <f>IF(ETo!$D279&gt;0,ETo!$I279*((1-Entradas!$E$21)*ETo!$K279+ETo!$L279),0)</f>
        <v>1.6491919846274887</v>
      </c>
      <c r="AE280" s="116">
        <f>MIN(AD280*1,0.8*(AH279+Z280+AA280+AB280+Observaciones!$F279-AC280-Constantes!$E$28))</f>
        <v>0</v>
      </c>
      <c r="AF280" s="116">
        <f>Observaciones!$J279</f>
        <v>0</v>
      </c>
      <c r="AG280" s="116">
        <f>MAX(0,AH279+Z280+AA280+AB280+Observaciones!$F279-AC280-AE280-AF280-Constantes!$E$26)</f>
        <v>0</v>
      </c>
      <c r="AH280" s="116">
        <f>AH279+Z280+AA280+AB280+Observaciones!$F279-AC280-AE280-AF280-AG280</f>
        <v>41.25</v>
      </c>
      <c r="AI280" s="116">
        <f>(Escenarios!$E$10*S280+Escenarios!$E$9*AE280)/(Escenarios!$E$11)</f>
        <v>0</v>
      </c>
      <c r="AJ280" s="116">
        <f>(Escenarios!$E$9*AG280)/(Escenarios!$E$11)</f>
        <v>0</v>
      </c>
      <c r="AK280" s="116">
        <f>(Escenarios!$E$10*U280+Escenarios!$E$9*AC280)/(Escenarios!$E$11)</f>
        <v>0</v>
      </c>
      <c r="AL280" s="118">
        <f t="shared" si="31"/>
        <v>104.831545455418</v>
      </c>
      <c r="AM280" s="118">
        <f>MAX(0,(AL280-Constantes!$D$13)*(1-EXP(-Constantes!$D$23)))</f>
        <v>0.38738353113137686</v>
      </c>
      <c r="AN280" s="118">
        <f>AJ280+W280*Escenarios!$E$10/Escenarios!$E$11+AM280</f>
        <v>0.38738353113137686</v>
      </c>
      <c r="AO280" s="118">
        <f>0.0526*AJ280*Observaciones!$F279^1.218</f>
        <v>0</v>
      </c>
      <c r="AP280" s="118">
        <f>AO280*Constantes!$E$40</f>
        <v>0</v>
      </c>
      <c r="AQ280" s="118">
        <f t="shared" si="32"/>
        <v>0</v>
      </c>
      <c r="AR280" s="15"/>
      <c r="AS280" s="72">
        <v>274</v>
      </c>
      <c r="AT280" s="145">
        <f>ETo!$I279*((1-Constantes!$F$19)*ETo!$K279+ETo!$L279)</f>
        <v>1.7225090092810404</v>
      </c>
      <c r="AU280" s="118">
        <f>MIN(AT280*Constantes!$F$17,0.8*(AX279+Observaciones!$F279-AV280-AW280-Constantes!$D$14))</f>
        <v>0</v>
      </c>
      <c r="AV280" s="118">
        <f>IF(Observaciones!$F279&gt;0.05*Constantes!$F$18,((Observaciones!$F279-0.05*Constantes!$F$18)^2)/(Observaciones!$F279+0.95*Constantes!$F$18),0)</f>
        <v>0</v>
      </c>
      <c r="AW280" s="118">
        <f>MAX(0,AX279+Observaciones!$F279-AV280-Constantes!$D$13)</f>
        <v>0</v>
      </c>
      <c r="AX280" s="118">
        <f>AX279+Observaciones!$F279-AV280-AU280-AW280-AY279</f>
        <v>26.25</v>
      </c>
      <c r="AY280" s="118">
        <f>MAX(0,(AX280-Constantes!$D$14)*(1-EXP(-Constantes!$D$22)))</f>
        <v>0</v>
      </c>
      <c r="AZ280" s="116">
        <f>AZ279+(Entradas!$F$23*AW280-BA279)/(800*Entradas!$D$46)</f>
        <v>0</v>
      </c>
      <c r="BA280" s="116">
        <f>8000*Entradas!$D$47*AZ280/Constantes!$F$34</f>
        <v>0</v>
      </c>
      <c r="BB280" s="116">
        <f>AV280*Escenarios!$F$10/Escenarios!$F$9</f>
        <v>0</v>
      </c>
      <c r="BC280" s="116">
        <f>BA280*Escenarios!$F$10/Escenarios!$F$9</f>
        <v>0</v>
      </c>
      <c r="BD280" s="116">
        <f>Observaciones!$I279</f>
        <v>0</v>
      </c>
      <c r="BE280" s="116">
        <f>MAX(0,Constantes!$F$29/((BJ279+BB280+BC280+BD280+Observaciones!$F279)^2)+Entradas!$F$17)</f>
        <v>0</v>
      </c>
      <c r="BF280" s="145">
        <f>IF(ETo!$D279&gt;0,ETo!$I279*((1-Entradas!$F$21)*ETo!$K279+ETo!$L279),0)</f>
        <v>1.6491919846274887</v>
      </c>
      <c r="BG280" s="116">
        <f>MIN(BF280*1,0.8*(BJ279+BB280+BC280+BD280+Observaciones!$F279-BE280-Constantes!$F$28))</f>
        <v>0</v>
      </c>
      <c r="BH280" s="116">
        <f>Observaciones!$J279</f>
        <v>0</v>
      </c>
      <c r="BI280" s="116">
        <f>MAX(0,BJ279+BB280+BC280+BD280+Observaciones!$F279-BE280-BG280-BH280-Constantes!$F$26)</f>
        <v>0</v>
      </c>
      <c r="BJ280" s="116">
        <f>BJ279+BB280+BC280+BD280+Observaciones!$F279-BE280-BG280-BH280-BI280</f>
        <v>41.25</v>
      </c>
      <c r="BK280" s="116">
        <f>(Escenarios!$F$10*AU280+Escenarios!$F$9*BG280)/(Escenarios!$F$11)</f>
        <v>0</v>
      </c>
      <c r="BL280" s="116">
        <f>(Escenarios!$F$9*BI280)/(Escenarios!$F$11)</f>
        <v>0</v>
      </c>
      <c r="BM280" s="116">
        <f>(Escenarios!$F$10*AW280+Escenarios!$F$9*BE280)/(Escenarios!$F$11)</f>
        <v>0</v>
      </c>
      <c r="BN280" s="118">
        <f t="shared" si="33"/>
        <v>102.92285138085285</v>
      </c>
      <c r="BO280" s="118">
        <f>MAX(0,(BN280-Constantes!$D$13)*(1-EXP(-Constantes!$D$23)))</f>
        <v>0.37419921810201562</v>
      </c>
      <c r="BP280" s="118">
        <f>BL280+AY280*Escenarios!$F$10/Escenarios!$F$11+BO280</f>
        <v>0.37419921810201562</v>
      </c>
      <c r="BQ280" s="118">
        <f>0.0526*BL280*Observaciones!$F279^1.218</f>
        <v>0</v>
      </c>
      <c r="BR280" s="118">
        <f>BQ280*Constantes!$F$40</f>
        <v>0</v>
      </c>
      <c r="BS280" s="118">
        <f t="shared" si="34"/>
        <v>0</v>
      </c>
      <c r="BT280" s="15"/>
      <c r="BU280" s="72">
        <v>274</v>
      </c>
      <c r="BV280" s="73">
        <f>0.0526*Observaciones!$F279^2.218</f>
        <v>0</v>
      </c>
      <c r="BW280" s="73">
        <f>IF(Observaciones!$F279&gt;0.05*$CA$7,((Observaciones!$F279-0.05*$CA$7)^2)/(Observaciones!$F279+0.95*$CA$7),0)</f>
        <v>0</v>
      </c>
      <c r="BX280" s="73">
        <f>0.0526*BW280*Observaciones!$F279^1.218</f>
        <v>0</v>
      </c>
      <c r="BY280" s="27"/>
      <c r="BZ280" s="27"/>
      <c r="CA280" s="101"/>
      <c r="CB280" s="36"/>
    </row>
    <row r="281" spans="2:80" s="2" customFormat="1" ht="14.5" x14ac:dyDescent="0.35">
      <c r="B281" s="35"/>
      <c r="C281" s="72">
        <v>275</v>
      </c>
      <c r="D281" s="145">
        <f>ETo!$I280*((1-Constantes!$D$19)*ETo!$K280+ETo!$L280)</f>
        <v>1.810617138814026</v>
      </c>
      <c r="E281" s="73">
        <f>MIN(D281*Constantes!$D$17,0.8*(H280+Observaciones!$F280-F281-G281-Constantes!$D$14))</f>
        <v>0</v>
      </c>
      <c r="F281" s="73">
        <f>IF(Observaciones!$F280&gt;0.05*Constantes!$D$18,((Observaciones!$F280-0.05*Constantes!$D$18)^2)/(Observaciones!$F280+0.95*Constantes!$D$18),0)</f>
        <v>0</v>
      </c>
      <c r="G281" s="73">
        <f>MAX(0,H280+Observaciones!$F280-F281-Constantes!$D$13)</f>
        <v>0</v>
      </c>
      <c r="H281" s="73">
        <f>H280+Observaciones!$F280-F281-E281-G281-I280</f>
        <v>26.25</v>
      </c>
      <c r="I281" s="73">
        <f>MAX(0,(H281-Constantes!$D$14)*(1-EXP(-Constantes!$D$22)))</f>
        <v>0</v>
      </c>
      <c r="J281" s="73">
        <f t="shared" si="28"/>
        <v>97.377801378543225</v>
      </c>
      <c r="K281" s="73">
        <f>MAX(0,(J281-Constantes!$D$13)*(1-EXP(-Constantes!$D$23)))</f>
        <v>0.33589675990919798</v>
      </c>
      <c r="L281" s="73">
        <f t="shared" si="29"/>
        <v>0.33589675990919798</v>
      </c>
      <c r="M281" s="73">
        <f>0.0526*F281*Observaciones!$F280^1.218</f>
        <v>0</v>
      </c>
      <c r="N281" s="73">
        <f>M281*Constantes!$D$40</f>
        <v>0</v>
      </c>
      <c r="O281" s="73">
        <f t="shared" si="30"/>
        <v>0</v>
      </c>
      <c r="P281" s="15"/>
      <c r="Q281" s="117">
        <v>275</v>
      </c>
      <c r="R281" s="145">
        <f>ETo!$I280*((1-Constantes!$E$19)*ETo!$K280+ETo!$L280)</f>
        <v>1.8126718565018496</v>
      </c>
      <c r="S281" s="118">
        <f>MIN(R281*Constantes!$E$17,0.8*(V280+Observaciones!$F280-T281-U281-Constantes!$D$14))</f>
        <v>0</v>
      </c>
      <c r="T281" s="118">
        <f>IF(Observaciones!$F280&gt;0.05*Constantes!$E$18,((Observaciones!$F280-0.05*Constantes!$E$18)^2)/(Observaciones!$F280+0.95*Constantes!$E$18),0)</f>
        <v>0</v>
      </c>
      <c r="U281" s="118">
        <f>MAX(0,V280+Observaciones!$F280-T281-Constantes!$D$13)</f>
        <v>0</v>
      </c>
      <c r="V281" s="118">
        <f>V280+Observaciones!$F280-T281-S281-U281-W280</f>
        <v>26.25</v>
      </c>
      <c r="W281" s="118">
        <f>MAX(0,(V281-Constantes!$D$14)*(1-EXP(-Constantes!$D$22)))</f>
        <v>0</v>
      </c>
      <c r="X281" s="116">
        <f>X280+(Entradas!$E$23*U281-Y280)/(800*Entradas!$D$46)</f>
        <v>0</v>
      </c>
      <c r="Y281" s="116">
        <f>8000*Entradas!$D$47*X281/Constantes!$E$34</f>
        <v>0</v>
      </c>
      <c r="Z281" s="116">
        <f>T281*Escenarios!$E$10/Escenarios!$E$9</f>
        <v>0</v>
      </c>
      <c r="AA281" s="116">
        <f>Y281*Escenarios!$E$10/Escenarios!$E$9</f>
        <v>0</v>
      </c>
      <c r="AB281" s="116">
        <f>Observaciones!$I280</f>
        <v>0</v>
      </c>
      <c r="AC281" s="116">
        <f>MAX(0,Constantes!$E$29/((AH280+Z281+AA281+AB281+Observaciones!$F280)^2)+Entradas!$E$17)</f>
        <v>0</v>
      </c>
      <c r="AD281" s="145">
        <f>IF(ETo!$D280&gt;0,ETo!$I280*((1-Entradas!$E$21)*ETo!$K280+ETo!$L280),0)</f>
        <v>1.7304831489889014</v>
      </c>
      <c r="AE281" s="116">
        <f>MIN(AD281*1,0.8*(AH280+Z281+AA281+AB281+Observaciones!$F280-AC281-Constantes!$E$28))</f>
        <v>0</v>
      </c>
      <c r="AF281" s="116">
        <f>Observaciones!$J280</f>
        <v>0</v>
      </c>
      <c r="AG281" s="116">
        <f>MAX(0,AH280+Z281+AA281+AB281+Observaciones!$F280-AC281-AE281-AF281-Constantes!$E$26)</f>
        <v>0</v>
      </c>
      <c r="AH281" s="116">
        <f>AH280+Z281+AA281+AB281+Observaciones!$F280-AC281-AE281-AF281-AG281</f>
        <v>41.25</v>
      </c>
      <c r="AI281" s="116">
        <f>(Escenarios!$E$10*S281+Escenarios!$E$9*AE281)/(Escenarios!$E$11)</f>
        <v>0</v>
      </c>
      <c r="AJ281" s="116">
        <f>(Escenarios!$E$9*AG281)/(Escenarios!$E$11)</f>
        <v>0</v>
      </c>
      <c r="AK281" s="116">
        <f>(Escenarios!$E$10*U281+Escenarios!$E$9*AC281)/(Escenarios!$E$11)</f>
        <v>0</v>
      </c>
      <c r="AL281" s="118">
        <f t="shared" si="31"/>
        <v>104.44416192428662</v>
      </c>
      <c r="AM281" s="118">
        <f>MAX(0,(AL281-Constantes!$D$13)*(1-EXP(-Constantes!$D$23)))</f>
        <v>0.38470767762246977</v>
      </c>
      <c r="AN281" s="118">
        <f>AJ281+W281*Escenarios!$E$10/Escenarios!$E$11+AM281</f>
        <v>0.38470767762246977</v>
      </c>
      <c r="AO281" s="118">
        <f>0.0526*AJ281*Observaciones!$F280^1.218</f>
        <v>0</v>
      </c>
      <c r="AP281" s="118">
        <f>AO281*Constantes!$E$40</f>
        <v>0</v>
      </c>
      <c r="AQ281" s="118">
        <f t="shared" si="32"/>
        <v>0</v>
      </c>
      <c r="AR281" s="15"/>
      <c r="AS281" s="72">
        <v>275</v>
      </c>
      <c r="AT281" s="145">
        <f>ETo!$I280*((1-Constantes!$F$19)*ETo!$K280+ETo!$L280)</f>
        <v>1.8075350622822901</v>
      </c>
      <c r="AU281" s="118">
        <f>MIN(AT281*Constantes!$F$17,0.8*(AX280+Observaciones!$F280-AV281-AW281-Constantes!$D$14))</f>
        <v>0</v>
      </c>
      <c r="AV281" s="118">
        <f>IF(Observaciones!$F280&gt;0.05*Constantes!$F$18,((Observaciones!$F280-0.05*Constantes!$F$18)^2)/(Observaciones!$F280+0.95*Constantes!$F$18),0)</f>
        <v>0</v>
      </c>
      <c r="AW281" s="118">
        <f>MAX(0,AX280+Observaciones!$F280-AV281-Constantes!$D$13)</f>
        <v>0</v>
      </c>
      <c r="AX281" s="118">
        <f>AX280+Observaciones!$F280-AV281-AU281-AW281-AY280</f>
        <v>26.25</v>
      </c>
      <c r="AY281" s="118">
        <f>MAX(0,(AX281-Constantes!$D$14)*(1-EXP(-Constantes!$D$22)))</f>
        <v>0</v>
      </c>
      <c r="AZ281" s="116">
        <f>AZ280+(Entradas!$F$23*AW281-BA280)/(800*Entradas!$D$46)</f>
        <v>0</v>
      </c>
      <c r="BA281" s="116">
        <f>8000*Entradas!$D$47*AZ281/Constantes!$F$34</f>
        <v>0</v>
      </c>
      <c r="BB281" s="116">
        <f>AV281*Escenarios!$F$10/Escenarios!$F$9</f>
        <v>0</v>
      </c>
      <c r="BC281" s="116">
        <f>BA281*Escenarios!$F$10/Escenarios!$F$9</f>
        <v>0</v>
      </c>
      <c r="BD281" s="116">
        <f>Observaciones!$I280</f>
        <v>0</v>
      </c>
      <c r="BE281" s="116">
        <f>MAX(0,Constantes!$F$29/((BJ280+BB281+BC281+BD281+Observaciones!$F280)^2)+Entradas!$F$17)</f>
        <v>0</v>
      </c>
      <c r="BF281" s="145">
        <f>IF(ETo!$D280&gt;0,ETo!$I280*((1-Entradas!$F$21)*ETo!$K280+ETo!$L280),0)</f>
        <v>1.7304831489889014</v>
      </c>
      <c r="BG281" s="116">
        <f>MIN(BF281*1,0.8*(BJ280+BB281+BC281+BD281+Observaciones!$F280-BE281-Constantes!$F$28))</f>
        <v>0</v>
      </c>
      <c r="BH281" s="116">
        <f>Observaciones!$J280</f>
        <v>0</v>
      </c>
      <c r="BI281" s="116">
        <f>MAX(0,BJ280+BB281+BC281+BD281+Observaciones!$F280-BE281-BG281-BH281-Constantes!$F$26)</f>
        <v>0</v>
      </c>
      <c r="BJ281" s="116">
        <f>BJ280+BB281+BC281+BD281+Observaciones!$F280-BE281-BG281-BH281-BI281</f>
        <v>41.25</v>
      </c>
      <c r="BK281" s="116">
        <f>(Escenarios!$F$10*AU281+Escenarios!$F$9*BG281)/(Escenarios!$F$11)</f>
        <v>0</v>
      </c>
      <c r="BL281" s="116">
        <f>(Escenarios!$F$9*BI281)/(Escenarios!$F$11)</f>
        <v>0</v>
      </c>
      <c r="BM281" s="116">
        <f>(Escenarios!$F$10*AW281+Escenarios!$F$9*BE281)/(Escenarios!$F$11)</f>
        <v>0</v>
      </c>
      <c r="BN281" s="118">
        <f t="shared" si="33"/>
        <v>102.54865216275083</v>
      </c>
      <c r="BO281" s="118">
        <f>MAX(0,(BN281-Constantes!$D$13)*(1-EXP(-Constantes!$D$23)))</f>
        <v>0.37161443529551835</v>
      </c>
      <c r="BP281" s="118">
        <f>BL281+AY281*Escenarios!$F$10/Escenarios!$F$11+BO281</f>
        <v>0.37161443529551835</v>
      </c>
      <c r="BQ281" s="118">
        <f>0.0526*BL281*Observaciones!$F280^1.218</f>
        <v>0</v>
      </c>
      <c r="BR281" s="118">
        <f>BQ281*Constantes!$F$40</f>
        <v>0</v>
      </c>
      <c r="BS281" s="118">
        <f t="shared" si="34"/>
        <v>0</v>
      </c>
      <c r="BT281" s="15"/>
      <c r="BU281" s="72">
        <v>275</v>
      </c>
      <c r="BV281" s="73">
        <f>0.0526*Observaciones!$F280^2.218</f>
        <v>0</v>
      </c>
      <c r="BW281" s="73">
        <f>IF(Observaciones!$F280&gt;0.05*$CA$7,((Observaciones!$F280-0.05*$CA$7)^2)/(Observaciones!$F280+0.95*$CA$7),0)</f>
        <v>0</v>
      </c>
      <c r="BX281" s="73">
        <f>0.0526*BW281*Observaciones!$F280^1.218</f>
        <v>0</v>
      </c>
      <c r="BY281" s="27"/>
      <c r="BZ281" s="27"/>
      <c r="CA281" s="101"/>
      <c r="CB281" s="36"/>
    </row>
    <row r="282" spans="2:80" s="2" customFormat="1" ht="14.5" x14ac:dyDescent="0.35">
      <c r="B282" s="35"/>
      <c r="C282" s="72">
        <v>276</v>
      </c>
      <c r="D282" s="145">
        <f>ETo!$I281*((1-Constantes!$D$19)*ETo!$K281+ETo!$L281)</f>
        <v>1.8159850196463465</v>
      </c>
      <c r="E282" s="73">
        <f>MIN(D282*Constantes!$D$17,0.8*(H281+Observaciones!$F281-F282-G282-Constantes!$D$14))</f>
        <v>0</v>
      </c>
      <c r="F282" s="73">
        <f>IF(Observaciones!$F281&gt;0.05*Constantes!$D$18,((Observaciones!$F281-0.05*Constantes!$D$18)^2)/(Observaciones!$F281+0.95*Constantes!$D$18),0)</f>
        <v>0</v>
      </c>
      <c r="G282" s="73">
        <f>MAX(0,H281+Observaciones!$F281-F282-Constantes!$D$13)</f>
        <v>0</v>
      </c>
      <c r="H282" s="73">
        <f>H281+Observaciones!$F281-F282-E282-G282-I281</f>
        <v>26.25</v>
      </c>
      <c r="I282" s="73">
        <f>MAX(0,(H282-Constantes!$D$14)*(1-EXP(-Constantes!$D$22)))</f>
        <v>0</v>
      </c>
      <c r="J282" s="73">
        <f t="shared" si="28"/>
        <v>97.041904618634021</v>
      </c>
      <c r="K282" s="73">
        <f>MAX(0,(J282-Constantes!$D$13)*(1-EXP(-Constantes!$D$23)))</f>
        <v>0.33357655150744031</v>
      </c>
      <c r="L282" s="73">
        <f t="shared" si="29"/>
        <v>0.33357655150744031</v>
      </c>
      <c r="M282" s="73">
        <f>0.0526*F282*Observaciones!$F281^1.218</f>
        <v>0</v>
      </c>
      <c r="N282" s="73">
        <f>M282*Constantes!$D$40</f>
        <v>0</v>
      </c>
      <c r="O282" s="73">
        <f t="shared" si="30"/>
        <v>0</v>
      </c>
      <c r="P282" s="15"/>
      <c r="Q282" s="117">
        <v>276</v>
      </c>
      <c r="R282" s="145">
        <f>ETo!$I281*((1-Constantes!$E$19)*ETo!$K281+ETo!$L281)</f>
        <v>1.8180440697642199</v>
      </c>
      <c r="S282" s="118">
        <f>MIN(R282*Constantes!$E$17,0.8*(V281+Observaciones!$F281-T282-U282-Constantes!$D$14))</f>
        <v>0</v>
      </c>
      <c r="T282" s="118">
        <f>IF(Observaciones!$F281&gt;0.05*Constantes!$E$18,((Observaciones!$F281-0.05*Constantes!$E$18)^2)/(Observaciones!$F281+0.95*Constantes!$E$18),0)</f>
        <v>0</v>
      </c>
      <c r="U282" s="118">
        <f>MAX(0,V281+Observaciones!$F281-T282-Constantes!$D$13)</f>
        <v>0</v>
      </c>
      <c r="V282" s="118">
        <f>V281+Observaciones!$F281-T282-S282-U282-W281</f>
        <v>26.25</v>
      </c>
      <c r="W282" s="118">
        <f>MAX(0,(V282-Constantes!$D$14)*(1-EXP(-Constantes!$D$22)))</f>
        <v>0</v>
      </c>
      <c r="X282" s="116">
        <f>X281+(Entradas!$E$23*U282-Y281)/(800*Entradas!$D$46)</f>
        <v>0</v>
      </c>
      <c r="Y282" s="116">
        <f>8000*Entradas!$D$47*X282/Constantes!$E$34</f>
        <v>0</v>
      </c>
      <c r="Z282" s="116">
        <f>T282*Escenarios!$E$10/Escenarios!$E$9</f>
        <v>0</v>
      </c>
      <c r="AA282" s="116">
        <f>Y282*Escenarios!$E$10/Escenarios!$E$9</f>
        <v>0</v>
      </c>
      <c r="AB282" s="116">
        <f>Observaciones!$I281</f>
        <v>0</v>
      </c>
      <c r="AC282" s="116">
        <f>MAX(0,Constantes!$E$29/((AH281+Z282+AA282+AB282+Observaciones!$F281)^2)+Entradas!$E$17)</f>
        <v>0</v>
      </c>
      <c r="AD282" s="145">
        <f>IF(ETo!$D281&gt;0,ETo!$I281*((1-Entradas!$E$21)*ETo!$K281+ETo!$L281),0)</f>
        <v>1.7356820650492595</v>
      </c>
      <c r="AE282" s="116">
        <f>MIN(AD282*1,0.8*(AH281+Z282+AA282+AB282+Observaciones!$F281-AC282-Constantes!$E$28))</f>
        <v>0</v>
      </c>
      <c r="AF282" s="116">
        <f>Observaciones!$J281</f>
        <v>0</v>
      </c>
      <c r="AG282" s="116">
        <f>MAX(0,AH281+Z282+AA282+AB282+Observaciones!$F281-AC282-AE282-AF282-Constantes!$E$26)</f>
        <v>0</v>
      </c>
      <c r="AH282" s="116">
        <f>AH281+Z282+AA282+AB282+Observaciones!$F281-AC282-AE282-AF282-AG282</f>
        <v>41.25</v>
      </c>
      <c r="AI282" s="116">
        <f>(Escenarios!$E$10*S282+Escenarios!$E$9*AE282)/(Escenarios!$E$11)</f>
        <v>0</v>
      </c>
      <c r="AJ282" s="116">
        <f>(Escenarios!$E$9*AG282)/(Escenarios!$E$11)</f>
        <v>0</v>
      </c>
      <c r="AK282" s="116">
        <f>(Escenarios!$E$10*U282+Escenarios!$E$9*AC282)/(Escenarios!$E$11)</f>
        <v>0</v>
      </c>
      <c r="AL282" s="118">
        <f t="shared" si="31"/>
        <v>104.05945424666415</v>
      </c>
      <c r="AM282" s="118">
        <f>MAX(0,(AL282-Constantes!$D$13)*(1-EXP(-Constantes!$D$23)))</f>
        <v>0.3820503075838852</v>
      </c>
      <c r="AN282" s="118">
        <f>AJ282+W282*Escenarios!$E$10/Escenarios!$E$11+AM282</f>
        <v>0.3820503075838852</v>
      </c>
      <c r="AO282" s="118">
        <f>0.0526*AJ282*Observaciones!$F281^1.218</f>
        <v>0</v>
      </c>
      <c r="AP282" s="118">
        <f>AO282*Constantes!$E$40</f>
        <v>0</v>
      </c>
      <c r="AQ282" s="118">
        <f t="shared" si="32"/>
        <v>0</v>
      </c>
      <c r="AR282" s="15"/>
      <c r="AS282" s="72">
        <v>276</v>
      </c>
      <c r="AT282" s="145">
        <f>ETo!$I281*((1-Constantes!$F$19)*ETo!$K281+ETo!$L281)</f>
        <v>1.812896444469535</v>
      </c>
      <c r="AU282" s="118">
        <f>MIN(AT282*Constantes!$F$17,0.8*(AX281+Observaciones!$F281-AV282-AW282-Constantes!$D$14))</f>
        <v>0</v>
      </c>
      <c r="AV282" s="118">
        <f>IF(Observaciones!$F281&gt;0.05*Constantes!$F$18,((Observaciones!$F281-0.05*Constantes!$F$18)^2)/(Observaciones!$F281+0.95*Constantes!$F$18),0)</f>
        <v>0</v>
      </c>
      <c r="AW282" s="118">
        <f>MAX(0,AX281+Observaciones!$F281-AV282-Constantes!$D$13)</f>
        <v>0</v>
      </c>
      <c r="AX282" s="118">
        <f>AX281+Observaciones!$F281-AV282-AU282-AW282-AY281</f>
        <v>26.25</v>
      </c>
      <c r="AY282" s="118">
        <f>MAX(0,(AX282-Constantes!$D$14)*(1-EXP(-Constantes!$D$22)))</f>
        <v>0</v>
      </c>
      <c r="AZ282" s="116">
        <f>AZ281+(Entradas!$F$23*AW282-BA281)/(800*Entradas!$D$46)</f>
        <v>0</v>
      </c>
      <c r="BA282" s="116">
        <f>8000*Entradas!$D$47*AZ282/Constantes!$F$34</f>
        <v>0</v>
      </c>
      <c r="BB282" s="116">
        <f>AV282*Escenarios!$F$10/Escenarios!$F$9</f>
        <v>0</v>
      </c>
      <c r="BC282" s="116">
        <f>BA282*Escenarios!$F$10/Escenarios!$F$9</f>
        <v>0</v>
      </c>
      <c r="BD282" s="116">
        <f>Observaciones!$I281</f>
        <v>0</v>
      </c>
      <c r="BE282" s="116">
        <f>MAX(0,Constantes!$F$29/((BJ281+BB282+BC282+BD282+Observaciones!$F281)^2)+Entradas!$F$17)</f>
        <v>0</v>
      </c>
      <c r="BF282" s="145">
        <f>IF(ETo!$D281&gt;0,ETo!$I281*((1-Entradas!$F$21)*ETo!$K281+ETo!$L281),0)</f>
        <v>1.7356820650492595</v>
      </c>
      <c r="BG282" s="116">
        <f>MIN(BF282*1,0.8*(BJ281+BB282+BC282+BD282+Observaciones!$F281-BE282-Constantes!$F$28))</f>
        <v>0</v>
      </c>
      <c r="BH282" s="116">
        <f>Observaciones!$J281</f>
        <v>0</v>
      </c>
      <c r="BI282" s="116">
        <f>MAX(0,BJ281+BB282+BC282+BD282+Observaciones!$F281-BE282-BG282-BH282-Constantes!$F$26)</f>
        <v>0</v>
      </c>
      <c r="BJ282" s="116">
        <f>BJ281+BB282+BC282+BD282+Observaciones!$F281-BE282-BG282-BH282-BI282</f>
        <v>41.25</v>
      </c>
      <c r="BK282" s="116">
        <f>(Escenarios!$F$10*AU282+Escenarios!$F$9*BG282)/(Escenarios!$F$11)</f>
        <v>0</v>
      </c>
      <c r="BL282" s="116">
        <f>(Escenarios!$F$9*BI282)/(Escenarios!$F$11)</f>
        <v>0</v>
      </c>
      <c r="BM282" s="116">
        <f>(Escenarios!$F$10*AW282+Escenarios!$F$9*BE282)/(Escenarios!$F$11)</f>
        <v>0</v>
      </c>
      <c r="BN282" s="118">
        <f t="shared" si="33"/>
        <v>102.17703772745531</v>
      </c>
      <c r="BO282" s="118">
        <f>MAX(0,(BN282-Constantes!$D$13)*(1-EXP(-Constantes!$D$23)))</f>
        <v>0.36904750688805127</v>
      </c>
      <c r="BP282" s="118">
        <f>BL282+AY282*Escenarios!$F$10/Escenarios!$F$11+BO282</f>
        <v>0.36904750688805127</v>
      </c>
      <c r="BQ282" s="118">
        <f>0.0526*BL282*Observaciones!$F281^1.218</f>
        <v>0</v>
      </c>
      <c r="BR282" s="118">
        <f>BQ282*Constantes!$F$40</f>
        <v>0</v>
      </c>
      <c r="BS282" s="118">
        <f t="shared" si="34"/>
        <v>0</v>
      </c>
      <c r="BT282" s="15"/>
      <c r="BU282" s="72">
        <v>276</v>
      </c>
      <c r="BV282" s="73">
        <f>0.0526*Observaciones!$F281^2.218</f>
        <v>0</v>
      </c>
      <c r="BW282" s="73">
        <f>IF(Observaciones!$F281&gt;0.05*$CA$7,((Observaciones!$F281-0.05*$CA$7)^2)/(Observaciones!$F281+0.95*$CA$7),0)</f>
        <v>0</v>
      </c>
      <c r="BX282" s="73">
        <f>0.0526*BW282*Observaciones!$F281^1.218</f>
        <v>0</v>
      </c>
      <c r="BY282" s="27"/>
      <c r="BZ282" s="27"/>
      <c r="CA282" s="101"/>
      <c r="CB282" s="36"/>
    </row>
    <row r="283" spans="2:80" s="2" customFormat="1" ht="14.5" x14ac:dyDescent="0.35">
      <c r="B283" s="35"/>
      <c r="C283" s="72">
        <v>277</v>
      </c>
      <c r="D283" s="145">
        <f>ETo!$I282*((1-Constantes!$D$19)*ETo!$K282+ETo!$L282)</f>
        <v>1.8111671054363156</v>
      </c>
      <c r="E283" s="73">
        <f>MIN(D283*Constantes!$D$17,0.8*(H282+Observaciones!$F282-F283-G283-Constantes!$D$14))</f>
        <v>0</v>
      </c>
      <c r="F283" s="73">
        <f>IF(Observaciones!$F282&gt;0.05*Constantes!$D$18,((Observaciones!$F282-0.05*Constantes!$D$18)^2)/(Observaciones!$F282+0.95*Constantes!$D$18),0)</f>
        <v>0</v>
      </c>
      <c r="G283" s="73">
        <f>MAX(0,H282+Observaciones!$F282-F283-Constantes!$D$13)</f>
        <v>0</v>
      </c>
      <c r="H283" s="73">
        <f>H282+Observaciones!$F282-F283-E283-G283-I282</f>
        <v>26.25</v>
      </c>
      <c r="I283" s="73">
        <f>MAX(0,(H283-Constantes!$D$14)*(1-EXP(-Constantes!$D$22)))</f>
        <v>0</v>
      </c>
      <c r="J283" s="73">
        <f t="shared" si="28"/>
        <v>96.708328067126587</v>
      </c>
      <c r="K283" s="73">
        <f>MAX(0,(J283-Constantes!$D$13)*(1-EXP(-Constantes!$D$23)))</f>
        <v>0.33127236995580489</v>
      </c>
      <c r="L283" s="73">
        <f t="shared" si="29"/>
        <v>0.33127236995580489</v>
      </c>
      <c r="M283" s="73">
        <f>0.0526*F283*Observaciones!$F282^1.218</f>
        <v>0</v>
      </c>
      <c r="N283" s="73">
        <f>M283*Constantes!$D$40</f>
        <v>0</v>
      </c>
      <c r="O283" s="73">
        <f t="shared" si="30"/>
        <v>0</v>
      </c>
      <c r="P283" s="15"/>
      <c r="Q283" s="117">
        <v>277</v>
      </c>
      <c r="R283" s="145">
        <f>ETo!$I282*((1-Constantes!$E$19)*ETo!$K282+ETo!$L282)</f>
        <v>1.8132185066770485</v>
      </c>
      <c r="S283" s="118">
        <f>MIN(R283*Constantes!$E$17,0.8*(V282+Observaciones!$F282-T283-U283-Constantes!$D$14))</f>
        <v>0</v>
      </c>
      <c r="T283" s="118">
        <f>IF(Observaciones!$F282&gt;0.05*Constantes!$E$18,((Observaciones!$F282-0.05*Constantes!$E$18)^2)/(Observaciones!$F282+0.95*Constantes!$E$18),0)</f>
        <v>0</v>
      </c>
      <c r="U283" s="118">
        <f>MAX(0,V282+Observaciones!$F282-T283-Constantes!$D$13)</f>
        <v>0</v>
      </c>
      <c r="V283" s="118">
        <f>V282+Observaciones!$F282-T283-S283-U283-W282</f>
        <v>26.25</v>
      </c>
      <c r="W283" s="118">
        <f>MAX(0,(V283-Constantes!$D$14)*(1-EXP(-Constantes!$D$22)))</f>
        <v>0</v>
      </c>
      <c r="X283" s="116">
        <f>X282+(Entradas!$E$23*U283-Y282)/(800*Entradas!$D$46)</f>
        <v>0</v>
      </c>
      <c r="Y283" s="116">
        <f>8000*Entradas!$D$47*X283/Constantes!$E$34</f>
        <v>0</v>
      </c>
      <c r="Z283" s="116">
        <f>T283*Escenarios!$E$10/Escenarios!$E$9</f>
        <v>0</v>
      </c>
      <c r="AA283" s="116">
        <f>Y283*Escenarios!$E$10/Escenarios!$E$9</f>
        <v>0</v>
      </c>
      <c r="AB283" s="116">
        <f>Observaciones!$I282</f>
        <v>0</v>
      </c>
      <c r="AC283" s="116">
        <f>MAX(0,Constantes!$E$29/((AH282+Z283+AA283+AB283+Observaciones!$F282)^2)+Entradas!$E$17)</f>
        <v>0</v>
      </c>
      <c r="AD283" s="145">
        <f>IF(ETo!$D282&gt;0,ETo!$I282*((1-Entradas!$E$21)*ETo!$K282+ETo!$L282),0)</f>
        <v>1.7311624570477111</v>
      </c>
      <c r="AE283" s="116">
        <f>MIN(AD283*1,0.8*(AH282+Z283+AA283+AB283+Observaciones!$F282-AC283-Constantes!$E$28))</f>
        <v>0</v>
      </c>
      <c r="AF283" s="116">
        <f>Observaciones!$J282</f>
        <v>0</v>
      </c>
      <c r="AG283" s="116">
        <f>MAX(0,AH282+Z283+AA283+AB283+Observaciones!$F282-AC283-AE283-AF283-Constantes!$E$26)</f>
        <v>0</v>
      </c>
      <c r="AH283" s="116">
        <f>AH282+Z283+AA283+AB283+Observaciones!$F282-AC283-AE283-AF283-AG283</f>
        <v>41.25</v>
      </c>
      <c r="AI283" s="116">
        <f>(Escenarios!$E$10*S283+Escenarios!$E$9*AE283)/(Escenarios!$E$11)</f>
        <v>0</v>
      </c>
      <c r="AJ283" s="116">
        <f>(Escenarios!$E$9*AG283)/(Escenarios!$E$11)</f>
        <v>0</v>
      </c>
      <c r="AK283" s="116">
        <f>(Escenarios!$E$10*U283+Escenarios!$E$9*AC283)/(Escenarios!$E$11)</f>
        <v>0</v>
      </c>
      <c r="AL283" s="118">
        <f t="shared" si="31"/>
        <v>103.67740393908026</v>
      </c>
      <c r="AM283" s="118">
        <f>MAX(0,(AL283-Constantes!$D$13)*(1-EXP(-Constantes!$D$23)))</f>
        <v>0.37941129334096774</v>
      </c>
      <c r="AN283" s="118">
        <f>AJ283+W283*Escenarios!$E$10/Escenarios!$E$11+AM283</f>
        <v>0.37941129334096774</v>
      </c>
      <c r="AO283" s="118">
        <f>0.0526*AJ283*Observaciones!$F282^1.218</f>
        <v>0</v>
      </c>
      <c r="AP283" s="118">
        <f>AO283*Constantes!$E$40</f>
        <v>0</v>
      </c>
      <c r="AQ283" s="118">
        <f t="shared" si="32"/>
        <v>0</v>
      </c>
      <c r="AR283" s="15"/>
      <c r="AS283" s="72">
        <v>277</v>
      </c>
      <c r="AT283" s="145">
        <f>ETo!$I282*((1-Constantes!$F$19)*ETo!$K282+ETo!$L282)</f>
        <v>1.8080900035752148</v>
      </c>
      <c r="AU283" s="118">
        <f>MIN(AT283*Constantes!$F$17,0.8*(AX282+Observaciones!$F282-AV283-AW283-Constantes!$D$14))</f>
        <v>0</v>
      </c>
      <c r="AV283" s="118">
        <f>IF(Observaciones!$F282&gt;0.05*Constantes!$F$18,((Observaciones!$F282-0.05*Constantes!$F$18)^2)/(Observaciones!$F282+0.95*Constantes!$F$18),0)</f>
        <v>0</v>
      </c>
      <c r="AW283" s="118">
        <f>MAX(0,AX282+Observaciones!$F282-AV283-Constantes!$D$13)</f>
        <v>0</v>
      </c>
      <c r="AX283" s="118">
        <f>AX282+Observaciones!$F282-AV283-AU283-AW283-AY282</f>
        <v>26.25</v>
      </c>
      <c r="AY283" s="118">
        <f>MAX(0,(AX283-Constantes!$D$14)*(1-EXP(-Constantes!$D$22)))</f>
        <v>0</v>
      </c>
      <c r="AZ283" s="116">
        <f>AZ282+(Entradas!$F$23*AW283-BA282)/(800*Entradas!$D$46)</f>
        <v>0</v>
      </c>
      <c r="BA283" s="116">
        <f>8000*Entradas!$D$47*AZ283/Constantes!$F$34</f>
        <v>0</v>
      </c>
      <c r="BB283" s="116">
        <f>AV283*Escenarios!$F$10/Escenarios!$F$9</f>
        <v>0</v>
      </c>
      <c r="BC283" s="116">
        <f>BA283*Escenarios!$F$10/Escenarios!$F$9</f>
        <v>0</v>
      </c>
      <c r="BD283" s="116">
        <f>Observaciones!$I282</f>
        <v>0</v>
      </c>
      <c r="BE283" s="116">
        <f>MAX(0,Constantes!$F$29/((BJ282+BB283+BC283+BD283+Observaciones!$F282)^2)+Entradas!$F$17)</f>
        <v>0</v>
      </c>
      <c r="BF283" s="145">
        <f>IF(ETo!$D282&gt;0,ETo!$I282*((1-Entradas!$F$21)*ETo!$K282+ETo!$L282),0)</f>
        <v>1.7311624570477111</v>
      </c>
      <c r="BG283" s="116">
        <f>MIN(BF283*1,0.8*(BJ282+BB283+BC283+BD283+Observaciones!$F282-BE283-Constantes!$F$28))</f>
        <v>0</v>
      </c>
      <c r="BH283" s="116">
        <f>Observaciones!$J282</f>
        <v>0</v>
      </c>
      <c r="BI283" s="116">
        <f>MAX(0,BJ282+BB283+BC283+BD283+Observaciones!$F282-BE283-BG283-BH283-Constantes!$F$26)</f>
        <v>0</v>
      </c>
      <c r="BJ283" s="116">
        <f>BJ282+BB283+BC283+BD283+Observaciones!$F282-BE283-BG283-BH283-BI283</f>
        <v>41.25</v>
      </c>
      <c r="BK283" s="116">
        <f>(Escenarios!$F$10*AU283+Escenarios!$F$9*BG283)/(Escenarios!$F$11)</f>
        <v>0</v>
      </c>
      <c r="BL283" s="116">
        <f>(Escenarios!$F$9*BI283)/(Escenarios!$F$11)</f>
        <v>0</v>
      </c>
      <c r="BM283" s="116">
        <f>(Escenarios!$F$10*AW283+Escenarios!$F$9*BE283)/(Escenarios!$F$11)</f>
        <v>0</v>
      </c>
      <c r="BN283" s="118">
        <f t="shared" si="33"/>
        <v>101.80799022056726</v>
      </c>
      <c r="BO283" s="118">
        <f>MAX(0,(BN283-Constantes!$D$13)*(1-EXP(-Constantes!$D$23)))</f>
        <v>0.36649830955027152</v>
      </c>
      <c r="BP283" s="118">
        <f>BL283+AY283*Escenarios!$F$10/Escenarios!$F$11+BO283</f>
        <v>0.36649830955027152</v>
      </c>
      <c r="BQ283" s="118">
        <f>0.0526*BL283*Observaciones!$F282^1.218</f>
        <v>0</v>
      </c>
      <c r="BR283" s="118">
        <f>BQ283*Constantes!$F$40</f>
        <v>0</v>
      </c>
      <c r="BS283" s="118">
        <f t="shared" si="34"/>
        <v>0</v>
      </c>
      <c r="BT283" s="15"/>
      <c r="BU283" s="72">
        <v>277</v>
      </c>
      <c r="BV283" s="73">
        <f>0.0526*Observaciones!$F282^2.218</f>
        <v>0</v>
      </c>
      <c r="BW283" s="73">
        <f>IF(Observaciones!$F282&gt;0.05*$CA$7,((Observaciones!$F282-0.05*$CA$7)^2)/(Observaciones!$F282+0.95*$CA$7),0)</f>
        <v>0</v>
      </c>
      <c r="BX283" s="73">
        <f>0.0526*BW283*Observaciones!$F282^1.218</f>
        <v>0</v>
      </c>
      <c r="BY283" s="27"/>
      <c r="BZ283" s="27"/>
      <c r="CA283" s="101"/>
      <c r="CB283" s="36"/>
    </row>
    <row r="284" spans="2:80" s="2" customFormat="1" ht="14.5" x14ac:dyDescent="0.35">
      <c r="B284" s="35"/>
      <c r="C284" s="72">
        <v>278</v>
      </c>
      <c r="D284" s="145">
        <f>ETo!$I283*((1-Constantes!$D$19)*ETo!$K283+ETo!$L283)</f>
        <v>1.7859938843761178</v>
      </c>
      <c r="E284" s="73">
        <f>MIN(D284*Constantes!$D$17,0.8*(H283+Observaciones!$F283-F284-G284-Constantes!$D$14))</f>
        <v>0.5599999999999995</v>
      </c>
      <c r="F284" s="73">
        <f>IF(Observaciones!$F283&gt;0.05*Constantes!$D$18,((Observaciones!$F283-0.05*Constantes!$D$18)^2)/(Observaciones!$F283+0.95*Constantes!$D$18),0)</f>
        <v>0</v>
      </c>
      <c r="G284" s="73">
        <f>MAX(0,H283+Observaciones!$F283-F284-Constantes!$D$13)</f>
        <v>0</v>
      </c>
      <c r="H284" s="73">
        <f>H283+Observaciones!$F283-F284-E284-G284-I283</f>
        <v>26.39</v>
      </c>
      <c r="I284" s="73">
        <f>MAX(0,(H284-Constantes!$D$14)*(1-EXP(-Constantes!$D$22)))</f>
        <v>1.9274213709297196E-3</v>
      </c>
      <c r="J284" s="73">
        <f t="shared" si="28"/>
        <v>96.377055697170789</v>
      </c>
      <c r="K284" s="73">
        <f>MAX(0,(J284-Constantes!$D$13)*(1-EXP(-Constantes!$D$23)))</f>
        <v>0.32898410454875127</v>
      </c>
      <c r="L284" s="73">
        <f t="shared" si="29"/>
        <v>0.33091152591968098</v>
      </c>
      <c r="M284" s="73">
        <f>0.0526*F284*Observaciones!$F283^1.218</f>
        <v>0</v>
      </c>
      <c r="N284" s="73">
        <f>M284*Constantes!$D$40</f>
        <v>0</v>
      </c>
      <c r="O284" s="73">
        <f t="shared" si="30"/>
        <v>0</v>
      </c>
      <c r="P284" s="15"/>
      <c r="Q284" s="117">
        <v>278</v>
      </c>
      <c r="R284" s="145">
        <f>ETo!$I283*((1-Constantes!$E$19)*ETo!$K283+ETo!$L283)</f>
        <v>1.7880135170834963</v>
      </c>
      <c r="S284" s="118">
        <f>MIN(R284*Constantes!$E$17,0.8*(V283+Observaciones!$F283-T284-U284-Constantes!$D$14))</f>
        <v>0.5599999999999995</v>
      </c>
      <c r="T284" s="118">
        <f>IF(Observaciones!$F283&gt;0.05*Constantes!$E$18,((Observaciones!$F283-0.05*Constantes!$E$18)^2)/(Observaciones!$F283+0.95*Constantes!$E$18),0)</f>
        <v>0</v>
      </c>
      <c r="U284" s="118">
        <f>MAX(0,V283+Observaciones!$F283-T284-Constantes!$D$13)</f>
        <v>0</v>
      </c>
      <c r="V284" s="118">
        <f>V283+Observaciones!$F283-T284-S284-U284-W283</f>
        <v>26.39</v>
      </c>
      <c r="W284" s="118">
        <f>MAX(0,(V284-Constantes!$D$14)*(1-EXP(-Constantes!$D$22)))</f>
        <v>1.9274213709297196E-3</v>
      </c>
      <c r="X284" s="116">
        <f>X283+(Entradas!$E$23*U284-Y283)/(800*Entradas!$D$46)</f>
        <v>0</v>
      </c>
      <c r="Y284" s="116">
        <f>8000*Entradas!$D$47*X284/Constantes!$E$34</f>
        <v>0</v>
      </c>
      <c r="Z284" s="116">
        <f>T284*Escenarios!$E$10/Escenarios!$E$9</f>
        <v>0</v>
      </c>
      <c r="AA284" s="116">
        <f>Y284*Escenarios!$E$10/Escenarios!$E$9</f>
        <v>0</v>
      </c>
      <c r="AB284" s="116">
        <f>Observaciones!$I283</f>
        <v>0</v>
      </c>
      <c r="AC284" s="116">
        <f>MAX(0,Constantes!$E$29/((AH283+Z284+AA284+AB284+Observaciones!$F283)^2)+Entradas!$E$17)</f>
        <v>0</v>
      </c>
      <c r="AD284" s="145">
        <f>IF(ETo!$D283&gt;0,ETo!$I283*((1-Entradas!$E$21)*ETo!$K283+ETo!$L283),0)</f>
        <v>1.7072282087883297</v>
      </c>
      <c r="AE284" s="116">
        <f>MIN(AD284*1,0.8*(AH283+Z284+AA284+AB284+Observaciones!$F283-AC284-Constantes!$E$28))</f>
        <v>0.56000000000000227</v>
      </c>
      <c r="AF284" s="116">
        <f>Observaciones!$J283</f>
        <v>0</v>
      </c>
      <c r="AG284" s="116">
        <f>MAX(0,AH283+Z284+AA284+AB284+Observaciones!$F283-AC284-AE284-AF284-Constantes!$E$26)</f>
        <v>0</v>
      </c>
      <c r="AH284" s="116">
        <f>AH283+Z284+AA284+AB284+Observaciones!$F283-AC284-AE284-AF284-AG284</f>
        <v>41.39</v>
      </c>
      <c r="AI284" s="116">
        <f>(Escenarios!$E$10*S284+Escenarios!$E$9*AE284)/(Escenarios!$E$11)</f>
        <v>0.55999999999999983</v>
      </c>
      <c r="AJ284" s="116">
        <f>(Escenarios!$E$9*AG284)/(Escenarios!$E$11)</f>
        <v>0</v>
      </c>
      <c r="AK284" s="116">
        <f>(Escenarios!$E$10*U284+Escenarios!$E$9*AC284)/(Escenarios!$E$11)</f>
        <v>0</v>
      </c>
      <c r="AL284" s="118">
        <f t="shared" si="31"/>
        <v>103.2979926457393</v>
      </c>
      <c r="AM284" s="118">
        <f>MAX(0,(AL284-Constantes!$D$13)*(1-EXP(-Constantes!$D$23)))</f>
        <v>0.37679050810097492</v>
      </c>
      <c r="AN284" s="118">
        <f>AJ284+W284*Escenarios!$E$10/Escenarios!$E$11+AM284</f>
        <v>0.37852518733481166</v>
      </c>
      <c r="AO284" s="118">
        <f>0.0526*AJ284*Observaciones!$F283^1.218</f>
        <v>0</v>
      </c>
      <c r="AP284" s="118">
        <f>AO284*Constantes!$E$40</f>
        <v>0</v>
      </c>
      <c r="AQ284" s="118">
        <f t="shared" si="32"/>
        <v>0</v>
      </c>
      <c r="AR284" s="15"/>
      <c r="AS284" s="72">
        <v>278</v>
      </c>
      <c r="AT284" s="145">
        <f>ETo!$I283*((1-Constantes!$F$19)*ETo!$K283+ETo!$L283)</f>
        <v>1.7829644353150484</v>
      </c>
      <c r="AU284" s="118">
        <f>MIN(AT284*Constantes!$F$17,0.8*(AX283+Observaciones!$F283-AV284-AW284-Constantes!$D$14))</f>
        <v>0.5599999999999995</v>
      </c>
      <c r="AV284" s="118">
        <f>IF(Observaciones!$F283&gt;0.05*Constantes!$F$18,((Observaciones!$F283-0.05*Constantes!$F$18)^2)/(Observaciones!$F283+0.95*Constantes!$F$18),0)</f>
        <v>0</v>
      </c>
      <c r="AW284" s="118">
        <f>MAX(0,AX283+Observaciones!$F283-AV284-Constantes!$D$13)</f>
        <v>0</v>
      </c>
      <c r="AX284" s="118">
        <f>AX283+Observaciones!$F283-AV284-AU284-AW284-AY283</f>
        <v>26.39</v>
      </c>
      <c r="AY284" s="118">
        <f>MAX(0,(AX284-Constantes!$D$14)*(1-EXP(-Constantes!$D$22)))</f>
        <v>1.9274213709297196E-3</v>
      </c>
      <c r="AZ284" s="116">
        <f>AZ283+(Entradas!$F$23*AW284-BA283)/(800*Entradas!$D$46)</f>
        <v>0</v>
      </c>
      <c r="BA284" s="116">
        <f>8000*Entradas!$D$47*AZ284/Constantes!$F$34</f>
        <v>0</v>
      </c>
      <c r="BB284" s="116">
        <f>AV284*Escenarios!$F$10/Escenarios!$F$9</f>
        <v>0</v>
      </c>
      <c r="BC284" s="116">
        <f>BA284*Escenarios!$F$10/Escenarios!$F$9</f>
        <v>0</v>
      </c>
      <c r="BD284" s="116">
        <f>Observaciones!$I283</f>
        <v>0</v>
      </c>
      <c r="BE284" s="116">
        <f>MAX(0,Constantes!$F$29/((BJ283+BB284+BC284+BD284+Observaciones!$F283)^2)+Entradas!$F$17)</f>
        <v>0</v>
      </c>
      <c r="BF284" s="145">
        <f>IF(ETo!$D283&gt;0,ETo!$I283*((1-Entradas!$F$21)*ETo!$K283+ETo!$L283),0)</f>
        <v>1.7072282087883297</v>
      </c>
      <c r="BG284" s="116">
        <f>MIN(BF284*1,0.8*(BJ283+BB284+BC284+BD284+Observaciones!$F283-BE284-Constantes!$F$28))</f>
        <v>0.56000000000000227</v>
      </c>
      <c r="BH284" s="116">
        <f>Observaciones!$J283</f>
        <v>0</v>
      </c>
      <c r="BI284" s="116">
        <f>MAX(0,BJ283+BB284+BC284+BD284+Observaciones!$F283-BE284-BG284-BH284-Constantes!$F$26)</f>
        <v>0</v>
      </c>
      <c r="BJ284" s="116">
        <f>BJ283+BB284+BC284+BD284+Observaciones!$F283-BE284-BG284-BH284-BI284</f>
        <v>41.39</v>
      </c>
      <c r="BK284" s="116">
        <f>(Escenarios!$F$10*AU284+Escenarios!$F$9*BG284)/(Escenarios!$F$11)</f>
        <v>0.56000000000000005</v>
      </c>
      <c r="BL284" s="116">
        <f>(Escenarios!$F$9*BI284)/(Escenarios!$F$11)</f>
        <v>0</v>
      </c>
      <c r="BM284" s="116">
        <f>(Escenarios!$F$10*AW284+Escenarios!$F$9*BE284)/(Escenarios!$F$11)</f>
        <v>0</v>
      </c>
      <c r="BN284" s="118">
        <f t="shared" si="33"/>
        <v>101.441491911017</v>
      </c>
      <c r="BO284" s="118">
        <f>MAX(0,(BN284-Constantes!$D$13)*(1-EXP(-Constantes!$D$23)))</f>
        <v>0.36396672080473447</v>
      </c>
      <c r="BP284" s="118">
        <f>BL284+AY284*Escenarios!$F$10/Escenarios!$F$11+BO284</f>
        <v>0.36550865790147824</v>
      </c>
      <c r="BQ284" s="118">
        <f>0.0526*BL284*Observaciones!$F283^1.218</f>
        <v>0</v>
      </c>
      <c r="BR284" s="118">
        <f>BQ284*Constantes!$F$40</f>
        <v>0</v>
      </c>
      <c r="BS284" s="118">
        <f t="shared" si="34"/>
        <v>0</v>
      </c>
      <c r="BT284" s="15"/>
      <c r="BU284" s="72">
        <v>278</v>
      </c>
      <c r="BV284" s="73">
        <f>0.0526*Observaciones!$F283^2.218</f>
        <v>2.3845871367955355E-2</v>
      </c>
      <c r="BW284" s="73">
        <f>IF(Observaciones!$F283&gt;0.05*$CA$7,((Observaciones!$F283-0.05*$CA$7)^2)/(Observaciones!$F283+0.95*$CA$7),0)</f>
        <v>0</v>
      </c>
      <c r="BX284" s="73">
        <f>0.0526*BW284*Observaciones!$F283^1.218</f>
        <v>0</v>
      </c>
      <c r="BY284" s="27"/>
      <c r="BZ284" s="27"/>
      <c r="CA284" s="101"/>
      <c r="CB284" s="36"/>
    </row>
    <row r="285" spans="2:80" s="2" customFormat="1" ht="14.5" x14ac:dyDescent="0.35">
      <c r="B285" s="35"/>
      <c r="C285" s="72">
        <v>279</v>
      </c>
      <c r="D285" s="145">
        <f>ETo!$I284*((1-Constantes!$D$19)*ETo!$K284+ETo!$L284)</f>
        <v>1.9578338032952376</v>
      </c>
      <c r="E285" s="73">
        <f>MIN(D285*Constantes!$D$17,0.8*(H284+Observaciones!$F284-F285-G285-Constantes!$D$14))</f>
        <v>0.19200000000000161</v>
      </c>
      <c r="F285" s="73">
        <f>IF(Observaciones!$F284&gt;0.05*Constantes!$D$18,((Observaciones!$F284-0.05*Constantes!$D$18)^2)/(Observaciones!$F284+0.95*Constantes!$D$18),0)</f>
        <v>0</v>
      </c>
      <c r="G285" s="73">
        <f>MAX(0,H284+Observaciones!$F284-F285-Constantes!$D$13)</f>
        <v>0</v>
      </c>
      <c r="H285" s="73">
        <f>H284+Observaciones!$F284-F285-E285-G285-I284</f>
        <v>26.296072578629072</v>
      </c>
      <c r="I285" s="73">
        <f>MAX(0,(H285-Constantes!$D$14)*(1-EXP(-Constantes!$D$22)))</f>
        <v>6.3429480473938221E-4</v>
      </c>
      <c r="J285" s="73">
        <f t="shared" si="28"/>
        <v>96.048071592622037</v>
      </c>
      <c r="K285" s="73">
        <f>MAX(0,(J285-Constantes!$D$13)*(1-EXP(-Constantes!$D$23)))</f>
        <v>0.32671164534543812</v>
      </c>
      <c r="L285" s="73">
        <f t="shared" si="29"/>
        <v>0.32734594015017748</v>
      </c>
      <c r="M285" s="73">
        <f>0.0526*F285*Observaciones!$F284^1.218</f>
        <v>0</v>
      </c>
      <c r="N285" s="73">
        <f>M285*Constantes!$D$40</f>
        <v>0</v>
      </c>
      <c r="O285" s="73">
        <f t="shared" si="30"/>
        <v>0</v>
      </c>
      <c r="P285" s="15"/>
      <c r="Q285" s="117">
        <v>279</v>
      </c>
      <c r="R285" s="145">
        <f>ETo!$I284*((1-Constantes!$E$19)*ETo!$K284+ETo!$L284)</f>
        <v>1.9600516505966652</v>
      </c>
      <c r="S285" s="118">
        <f>MIN(R285*Constantes!$E$17,0.8*(V284+Observaciones!$F284-T285-U285-Constantes!$D$14))</f>
        <v>0.19200000000000161</v>
      </c>
      <c r="T285" s="118">
        <f>IF(Observaciones!$F284&gt;0.05*Constantes!$E$18,((Observaciones!$F284-0.05*Constantes!$E$18)^2)/(Observaciones!$F284+0.95*Constantes!$E$18),0)</f>
        <v>0</v>
      </c>
      <c r="U285" s="118">
        <f>MAX(0,V284+Observaciones!$F284-T285-Constantes!$D$13)</f>
        <v>0</v>
      </c>
      <c r="V285" s="118">
        <f>V284+Observaciones!$F284-T285-S285-U285-W284</f>
        <v>26.296072578629072</v>
      </c>
      <c r="W285" s="118">
        <f>MAX(0,(V285-Constantes!$D$14)*(1-EXP(-Constantes!$D$22)))</f>
        <v>6.3429480473938221E-4</v>
      </c>
      <c r="X285" s="116">
        <f>X284+(Entradas!$E$23*U285-Y284)/(800*Entradas!$D$46)</f>
        <v>0</v>
      </c>
      <c r="Y285" s="116">
        <f>8000*Entradas!$D$47*X285/Constantes!$E$34</f>
        <v>0</v>
      </c>
      <c r="Z285" s="116">
        <f>T285*Escenarios!$E$10/Escenarios!$E$9</f>
        <v>0</v>
      </c>
      <c r="AA285" s="116">
        <f>Y285*Escenarios!$E$10/Escenarios!$E$9</f>
        <v>0</v>
      </c>
      <c r="AB285" s="116">
        <f>Observaciones!$I284</f>
        <v>0</v>
      </c>
      <c r="AC285" s="116">
        <f>MAX(0,Constantes!$E$29/((AH284+Z285+AA285+AB285+Observaciones!$F284)^2)+Entradas!$E$17)</f>
        <v>0</v>
      </c>
      <c r="AD285" s="145">
        <f>IF(ETo!$D284&gt;0,ETo!$I284*((1-Entradas!$E$21)*ETo!$K284+ETo!$L284),0)</f>
        <v>1.8713377585395559</v>
      </c>
      <c r="AE285" s="116">
        <f>MIN(AD285*1,0.8*(AH284+Z285+AA285+AB285+Observaciones!$F284-AC285-Constantes!$E$28))</f>
        <v>0.19200000000000161</v>
      </c>
      <c r="AF285" s="116">
        <f>Observaciones!$J284</f>
        <v>0</v>
      </c>
      <c r="AG285" s="116">
        <f>MAX(0,AH284+Z285+AA285+AB285+Observaciones!$F284-AC285-AE285-AF285-Constantes!$E$26)</f>
        <v>0</v>
      </c>
      <c r="AH285" s="116">
        <f>AH284+Z285+AA285+AB285+Observaciones!$F284-AC285-AE285-AF285-AG285</f>
        <v>41.298000000000002</v>
      </c>
      <c r="AI285" s="116">
        <f>(Escenarios!$E$10*S285+Escenarios!$E$9*AE285)/(Escenarios!$E$11)</f>
        <v>0.19200000000000161</v>
      </c>
      <c r="AJ285" s="116">
        <f>(Escenarios!$E$9*AG285)/(Escenarios!$E$11)</f>
        <v>0</v>
      </c>
      <c r="AK285" s="116">
        <f>(Escenarios!$E$10*U285+Escenarios!$E$9*AC285)/(Escenarios!$E$11)</f>
        <v>0</v>
      </c>
      <c r="AL285" s="118">
        <f t="shared" si="31"/>
        <v>102.92120213763832</v>
      </c>
      <c r="AM285" s="118">
        <f>MAX(0,(AL285-Constantes!$D$13)*(1-EXP(-Constantes!$D$23)))</f>
        <v>0.37418782594698585</v>
      </c>
      <c r="AN285" s="118">
        <f>AJ285+W285*Escenarios!$E$10/Escenarios!$E$11+AM285</f>
        <v>0.37475869127125128</v>
      </c>
      <c r="AO285" s="118">
        <f>0.0526*AJ285*Observaciones!$F284^1.218</f>
        <v>0</v>
      </c>
      <c r="AP285" s="118">
        <f>AO285*Constantes!$E$40</f>
        <v>0</v>
      </c>
      <c r="AQ285" s="118">
        <f t="shared" si="32"/>
        <v>0</v>
      </c>
      <c r="AR285" s="15"/>
      <c r="AS285" s="72">
        <v>279</v>
      </c>
      <c r="AT285" s="145">
        <f>ETo!$I284*((1-Constantes!$F$19)*ETo!$K284+ETo!$L284)</f>
        <v>1.9545070323430955</v>
      </c>
      <c r="AU285" s="118">
        <f>MIN(AT285*Constantes!$F$17,0.8*(AX284+Observaciones!$F284-AV285-AW285-Constantes!$D$14))</f>
        <v>0.19200000000000161</v>
      </c>
      <c r="AV285" s="118">
        <f>IF(Observaciones!$F284&gt;0.05*Constantes!$F$18,((Observaciones!$F284-0.05*Constantes!$F$18)^2)/(Observaciones!$F284+0.95*Constantes!$F$18),0)</f>
        <v>0</v>
      </c>
      <c r="AW285" s="118">
        <f>MAX(0,AX284+Observaciones!$F284-AV285-Constantes!$D$13)</f>
        <v>0</v>
      </c>
      <c r="AX285" s="118">
        <f>AX284+Observaciones!$F284-AV285-AU285-AW285-AY284</f>
        <v>26.296072578629072</v>
      </c>
      <c r="AY285" s="118">
        <f>MAX(0,(AX285-Constantes!$D$14)*(1-EXP(-Constantes!$D$22)))</f>
        <v>6.3429480473938221E-4</v>
      </c>
      <c r="AZ285" s="116">
        <f>AZ284+(Entradas!$F$23*AW285-BA284)/(800*Entradas!$D$46)</f>
        <v>0</v>
      </c>
      <c r="BA285" s="116">
        <f>8000*Entradas!$D$47*AZ285/Constantes!$F$34</f>
        <v>0</v>
      </c>
      <c r="BB285" s="116">
        <f>AV285*Escenarios!$F$10/Escenarios!$F$9</f>
        <v>0</v>
      </c>
      <c r="BC285" s="116">
        <f>BA285*Escenarios!$F$10/Escenarios!$F$9</f>
        <v>0</v>
      </c>
      <c r="BD285" s="116">
        <f>Observaciones!$I284</f>
        <v>0</v>
      </c>
      <c r="BE285" s="116">
        <f>MAX(0,Constantes!$F$29/((BJ284+BB285+BC285+BD285+Observaciones!$F284)^2)+Entradas!$F$17)</f>
        <v>0</v>
      </c>
      <c r="BF285" s="145">
        <f>IF(ETo!$D284&gt;0,ETo!$I284*((1-Entradas!$F$21)*ETo!$K284+ETo!$L284),0)</f>
        <v>1.8713377585395559</v>
      </c>
      <c r="BG285" s="116">
        <f>MIN(BF285*1,0.8*(BJ284+BB285+BC285+BD285+Observaciones!$F284-BE285-Constantes!$F$28))</f>
        <v>0.19200000000000161</v>
      </c>
      <c r="BH285" s="116">
        <f>Observaciones!$J284</f>
        <v>0</v>
      </c>
      <c r="BI285" s="116">
        <f>MAX(0,BJ284+BB285+BC285+BD285+Observaciones!$F284-BE285-BG285-BH285-Constantes!$F$26)</f>
        <v>0</v>
      </c>
      <c r="BJ285" s="116">
        <f>BJ284+BB285+BC285+BD285+Observaciones!$F284-BE285-BG285-BH285-BI285</f>
        <v>41.298000000000002</v>
      </c>
      <c r="BK285" s="116">
        <f>(Escenarios!$F$10*AU285+Escenarios!$F$9*BG285)/(Escenarios!$F$11)</f>
        <v>0.19200000000000161</v>
      </c>
      <c r="BL285" s="116">
        <f>(Escenarios!$F$9*BI285)/(Escenarios!$F$11)</f>
        <v>0</v>
      </c>
      <c r="BM285" s="116">
        <f>(Escenarios!$F$10*AW285+Escenarios!$F$9*BE285)/(Escenarios!$F$11)</f>
        <v>0</v>
      </c>
      <c r="BN285" s="118">
        <f t="shared" si="33"/>
        <v>101.07752519021226</v>
      </c>
      <c r="BO285" s="118">
        <f>MAX(0,(BN285-Constantes!$D$13)*(1-EXP(-Constantes!$D$23)))</f>
        <v>0.36145261902000864</v>
      </c>
      <c r="BP285" s="118">
        <f>BL285+AY285*Escenarios!$F$10/Escenarios!$F$11+BO285</f>
        <v>0.36196005486380012</v>
      </c>
      <c r="BQ285" s="118">
        <f>0.0526*BL285*Observaciones!$F284^1.218</f>
        <v>0</v>
      </c>
      <c r="BR285" s="118">
        <f>BQ285*Constantes!$F$40</f>
        <v>0</v>
      </c>
      <c r="BS285" s="118">
        <f t="shared" si="34"/>
        <v>0</v>
      </c>
      <c r="BT285" s="15"/>
      <c r="BU285" s="72">
        <v>279</v>
      </c>
      <c r="BV285" s="73">
        <f>0.0526*Observaciones!$F284^2.218</f>
        <v>3.1840930012055863E-4</v>
      </c>
      <c r="BW285" s="73">
        <f>IF(Observaciones!$F284&gt;0.05*$CA$7,((Observaciones!$F284-0.05*$CA$7)^2)/(Observaciones!$F284+0.95*$CA$7),0)</f>
        <v>0</v>
      </c>
      <c r="BX285" s="73">
        <f>0.0526*BW285*Observaciones!$F284^1.218</f>
        <v>0</v>
      </c>
      <c r="BY285" s="27"/>
      <c r="BZ285" s="27"/>
      <c r="CA285" s="101"/>
      <c r="CB285" s="36"/>
    </row>
    <row r="286" spans="2:80" s="2" customFormat="1" ht="14.5" x14ac:dyDescent="0.35">
      <c r="B286" s="35"/>
      <c r="C286" s="72">
        <v>280</v>
      </c>
      <c r="D286" s="145">
        <f>ETo!$I285*((1-Constantes!$D$19)*ETo!$K285+ETo!$L285)</f>
        <v>1.8311067873747351</v>
      </c>
      <c r="E286" s="73">
        <f>MIN(D286*Constantes!$D$17,0.8*(H285+Observaciones!$F285-F286-G286-Constantes!$D$14))</f>
        <v>3.6858062903257861E-2</v>
      </c>
      <c r="F286" s="73">
        <f>IF(Observaciones!$F285&gt;0.05*Constantes!$D$18,((Observaciones!$F285-0.05*Constantes!$D$18)^2)/(Observaciones!$F285+0.95*Constantes!$D$18),0)</f>
        <v>0</v>
      </c>
      <c r="G286" s="73">
        <f>MAX(0,H285+Observaciones!$F285-F286-Constantes!$D$13)</f>
        <v>0</v>
      </c>
      <c r="H286" s="73">
        <f>H285+Observaciones!$F285-F286-E286-G286-I285</f>
        <v>26.258580220921075</v>
      </c>
      <c r="I286" s="73">
        <f>MAX(0,(H286-Constantes!$D$14)*(1-EXP(-Constantes!$D$22)))</f>
        <v>1.1812643693270763E-4</v>
      </c>
      <c r="J286" s="73">
        <f t="shared" si="28"/>
        <v>95.721359947276596</v>
      </c>
      <c r="K286" s="73">
        <f>MAX(0,(J286-Constantes!$D$13)*(1-EXP(-Constantes!$D$23)))</f>
        <v>0.32445488316444099</v>
      </c>
      <c r="L286" s="73">
        <f t="shared" si="29"/>
        <v>0.3245730096013737</v>
      </c>
      <c r="M286" s="73">
        <f>0.0526*F286*Observaciones!$F285^1.218</f>
        <v>0</v>
      </c>
      <c r="N286" s="73">
        <f>M286*Constantes!$D$40</f>
        <v>0</v>
      </c>
      <c r="O286" s="73">
        <f t="shared" si="30"/>
        <v>0</v>
      </c>
      <c r="P286" s="15"/>
      <c r="Q286" s="117">
        <v>280</v>
      </c>
      <c r="R286" s="145">
        <f>ETo!$I285*((1-Constantes!$E$19)*ETo!$K285+ETo!$L285)</f>
        <v>1.8331761657881773</v>
      </c>
      <c r="S286" s="118">
        <f>MIN(R286*Constantes!$E$17,0.8*(V285+Observaciones!$F285-T286-U286-Constantes!$D$14))</f>
        <v>3.6858062903257861E-2</v>
      </c>
      <c r="T286" s="118">
        <f>IF(Observaciones!$F285&gt;0.05*Constantes!$E$18,((Observaciones!$F285-0.05*Constantes!$E$18)^2)/(Observaciones!$F285+0.95*Constantes!$E$18),0)</f>
        <v>0</v>
      </c>
      <c r="U286" s="118">
        <f>MAX(0,V285+Observaciones!$F285-T286-Constantes!$D$13)</f>
        <v>0</v>
      </c>
      <c r="V286" s="118">
        <f>V285+Observaciones!$F285-T286-S286-U286-W285</f>
        <v>26.258580220921075</v>
      </c>
      <c r="W286" s="118">
        <f>MAX(0,(V286-Constantes!$D$14)*(1-EXP(-Constantes!$D$22)))</f>
        <v>1.1812643693270763E-4</v>
      </c>
      <c r="X286" s="116">
        <f>X285+(Entradas!$E$23*U286-Y285)/(800*Entradas!$D$46)</f>
        <v>0</v>
      </c>
      <c r="Y286" s="116">
        <f>8000*Entradas!$D$47*X286/Constantes!$E$34</f>
        <v>0</v>
      </c>
      <c r="Z286" s="116">
        <f>T286*Escenarios!$E$10/Escenarios!$E$9</f>
        <v>0</v>
      </c>
      <c r="AA286" s="116">
        <f>Y286*Escenarios!$E$10/Escenarios!$E$9</f>
        <v>0</v>
      </c>
      <c r="AB286" s="116">
        <f>Observaciones!$I285</f>
        <v>0</v>
      </c>
      <c r="AC286" s="116">
        <f>MAX(0,Constantes!$E$29/((AH285+Z286+AA286+AB286+Observaciones!$F285)^2)+Entradas!$E$17)</f>
        <v>0</v>
      </c>
      <c r="AD286" s="145">
        <f>IF(ETo!$D285&gt;0,ETo!$I285*((1-Entradas!$E$21)*ETo!$K285+ETo!$L285),0)</f>
        <v>1.7504010292504901</v>
      </c>
      <c r="AE286" s="116">
        <f>MIN(AD286*1,0.8*(AH285+Z286+AA286+AB286+Observaciones!$F285-AC286-Constantes!$E$28))</f>
        <v>3.8400000000001461E-2</v>
      </c>
      <c r="AF286" s="116">
        <f>Observaciones!$J285</f>
        <v>0</v>
      </c>
      <c r="AG286" s="116">
        <f>MAX(0,AH285+Z286+AA286+AB286+Observaciones!$F285-AC286-AE286-AF286-Constantes!$E$26)</f>
        <v>0</v>
      </c>
      <c r="AH286" s="116">
        <f>AH285+Z286+AA286+AB286+Observaciones!$F285-AC286-AE286-AF286-AG286</f>
        <v>41.259599999999999</v>
      </c>
      <c r="AI286" s="116">
        <f>(Escenarios!$E$10*S286+Escenarios!$E$9*AE286)/(Escenarios!$E$11)</f>
        <v>3.7012256612932219E-2</v>
      </c>
      <c r="AJ286" s="116">
        <f>(Escenarios!$E$9*AG286)/(Escenarios!$E$11)</f>
        <v>0</v>
      </c>
      <c r="AK286" s="116">
        <f>(Escenarios!$E$10*U286+Escenarios!$E$9*AC286)/(Escenarios!$E$11)</f>
        <v>0</v>
      </c>
      <c r="AL286" s="118">
        <f t="shared" si="31"/>
        <v>102.54701431169133</v>
      </c>
      <c r="AM286" s="118">
        <f>MAX(0,(AL286-Constantes!$D$13)*(1-EXP(-Constantes!$D$23)))</f>
        <v>0.3716031218318514</v>
      </c>
      <c r="AN286" s="118">
        <f>AJ286+W286*Escenarios!$E$10/Escenarios!$E$11+AM286</f>
        <v>0.37170943562509084</v>
      </c>
      <c r="AO286" s="118">
        <f>0.0526*AJ286*Observaciones!$F285^1.218</f>
        <v>0</v>
      </c>
      <c r="AP286" s="118">
        <f>AO286*Constantes!$E$40</f>
        <v>0</v>
      </c>
      <c r="AQ286" s="118">
        <f t="shared" si="32"/>
        <v>0</v>
      </c>
      <c r="AR286" s="15"/>
      <c r="AS286" s="72">
        <v>280</v>
      </c>
      <c r="AT286" s="145">
        <f>ETo!$I285*((1-Constantes!$F$19)*ETo!$K285+ETo!$L285)</f>
        <v>1.8280027197545714</v>
      </c>
      <c r="AU286" s="118">
        <f>MIN(AT286*Constantes!$F$17,0.8*(AX285+Observaciones!$F285-AV286-AW286-Constantes!$D$14))</f>
        <v>3.6858062903257861E-2</v>
      </c>
      <c r="AV286" s="118">
        <f>IF(Observaciones!$F285&gt;0.05*Constantes!$F$18,((Observaciones!$F285-0.05*Constantes!$F$18)^2)/(Observaciones!$F285+0.95*Constantes!$F$18),0)</f>
        <v>0</v>
      </c>
      <c r="AW286" s="118">
        <f>MAX(0,AX285+Observaciones!$F285-AV286-Constantes!$D$13)</f>
        <v>0</v>
      </c>
      <c r="AX286" s="118">
        <f>AX285+Observaciones!$F285-AV286-AU286-AW286-AY285</f>
        <v>26.258580220921075</v>
      </c>
      <c r="AY286" s="118">
        <f>MAX(0,(AX286-Constantes!$D$14)*(1-EXP(-Constantes!$D$22)))</f>
        <v>1.1812643693270763E-4</v>
      </c>
      <c r="AZ286" s="116">
        <f>AZ285+(Entradas!$F$23*AW286-BA285)/(800*Entradas!$D$46)</f>
        <v>0</v>
      </c>
      <c r="BA286" s="116">
        <f>8000*Entradas!$D$47*AZ286/Constantes!$F$34</f>
        <v>0</v>
      </c>
      <c r="BB286" s="116">
        <f>AV286*Escenarios!$F$10/Escenarios!$F$9</f>
        <v>0</v>
      </c>
      <c r="BC286" s="116">
        <f>BA286*Escenarios!$F$10/Escenarios!$F$9</f>
        <v>0</v>
      </c>
      <c r="BD286" s="116">
        <f>Observaciones!$I285</f>
        <v>0</v>
      </c>
      <c r="BE286" s="116">
        <f>MAX(0,Constantes!$F$29/((BJ285+BB286+BC286+BD286+Observaciones!$F285)^2)+Entradas!$F$17)</f>
        <v>0</v>
      </c>
      <c r="BF286" s="145">
        <f>IF(ETo!$D285&gt;0,ETo!$I285*((1-Entradas!$F$21)*ETo!$K285+ETo!$L285),0)</f>
        <v>1.7504010292504901</v>
      </c>
      <c r="BG286" s="116">
        <f>MIN(BF286*1,0.8*(BJ285+BB286+BC286+BD286+Observaciones!$F285-BE286-Constantes!$F$28))</f>
        <v>3.8400000000001461E-2</v>
      </c>
      <c r="BH286" s="116">
        <f>Observaciones!$J285</f>
        <v>0</v>
      </c>
      <c r="BI286" s="116">
        <f>MAX(0,BJ285+BB286+BC286+BD286+Observaciones!$F285-BE286-BG286-BH286-Constantes!$F$26)</f>
        <v>0</v>
      </c>
      <c r="BJ286" s="116">
        <f>BJ285+BB286+BC286+BD286+Observaciones!$F285-BE286-BG286-BH286-BI286</f>
        <v>41.259599999999999</v>
      </c>
      <c r="BK286" s="116">
        <f>(Escenarios!$F$10*AU286+Escenarios!$F$9*BG286)/(Escenarios!$F$11)</f>
        <v>3.7166450322606577E-2</v>
      </c>
      <c r="BL286" s="116">
        <f>(Escenarios!$F$9*BI286)/(Escenarios!$F$11)</f>
        <v>0</v>
      </c>
      <c r="BM286" s="116">
        <f>(Escenarios!$F$10*AW286+Escenarios!$F$9*BE286)/(Escenarios!$F$11)</f>
        <v>0</v>
      </c>
      <c r="BN286" s="118">
        <f t="shared" si="33"/>
        <v>100.71607257119224</v>
      </c>
      <c r="BO286" s="118">
        <f>MAX(0,(BN286-Constantes!$D$13)*(1-EXP(-Constantes!$D$23)))</f>
        <v>0.35895588340483259</v>
      </c>
      <c r="BP286" s="118">
        <f>BL286+AY286*Escenarios!$F$10/Escenarios!$F$11+BO286</f>
        <v>0.35905038455437877</v>
      </c>
      <c r="BQ286" s="118">
        <f>0.0526*BL286*Observaciones!$F285^1.218</f>
        <v>0</v>
      </c>
      <c r="BR286" s="118">
        <f>BQ286*Constantes!$F$40</f>
        <v>0</v>
      </c>
      <c r="BS286" s="118">
        <f t="shared" si="34"/>
        <v>0</v>
      </c>
      <c r="BT286" s="15"/>
      <c r="BU286" s="72">
        <v>280</v>
      </c>
      <c r="BV286" s="73">
        <f>0.0526*Observaciones!$F285^2.218</f>
        <v>0</v>
      </c>
      <c r="BW286" s="73">
        <f>IF(Observaciones!$F285&gt;0.05*$CA$7,((Observaciones!$F285-0.05*$CA$7)^2)/(Observaciones!$F285+0.95*$CA$7),0)</f>
        <v>0</v>
      </c>
      <c r="BX286" s="73">
        <f>0.0526*BW286*Observaciones!$F285^1.218</f>
        <v>0</v>
      </c>
      <c r="BY286" s="27"/>
      <c r="BZ286" s="27"/>
      <c r="CA286" s="101"/>
      <c r="CB286" s="36"/>
    </row>
    <row r="287" spans="2:80" s="2" customFormat="1" ht="14.5" x14ac:dyDescent="0.35">
      <c r="B287" s="35"/>
      <c r="C287" s="72">
        <v>281</v>
      </c>
      <c r="D287" s="145">
        <f>ETo!$I286*((1-Constantes!$D$19)*ETo!$K286+ETo!$L286)</f>
        <v>1.7544850969694485</v>
      </c>
      <c r="E287" s="73">
        <f>MIN(D287*Constantes!$D$17,0.8*(H286+Observaciones!$F286-F287-G287-Constantes!$D$14))</f>
        <v>6.8641767368603727E-3</v>
      </c>
      <c r="F287" s="73">
        <f>IF(Observaciones!$F286&gt;0.05*Constantes!$D$18,((Observaciones!$F286-0.05*Constantes!$D$18)^2)/(Observaciones!$F286+0.95*Constantes!$D$18),0)</f>
        <v>0</v>
      </c>
      <c r="G287" s="73">
        <f>MAX(0,H286+Observaciones!$F286-F287-Constantes!$D$13)</f>
        <v>0</v>
      </c>
      <c r="H287" s="73">
        <f>H286+Observaciones!$F286-F287-E287-G287-I286</f>
        <v>26.251597917747279</v>
      </c>
      <c r="I287" s="73">
        <f>MAX(0,(H287-Constantes!$D$14)*(1-EXP(-Constantes!$D$22)))</f>
        <v>2.1999005822100632E-5</v>
      </c>
      <c r="J287" s="73">
        <f t="shared" si="28"/>
        <v>95.396905064112161</v>
      </c>
      <c r="K287" s="73">
        <f>MAX(0,(J287-Constantes!$D$13)*(1-EXP(-Constantes!$D$23)))</f>
        <v>0.3222137095785067</v>
      </c>
      <c r="L287" s="73">
        <f t="shared" si="29"/>
        <v>0.32223570858432882</v>
      </c>
      <c r="M287" s="73">
        <f>0.0526*F287*Observaciones!$F286^1.218</f>
        <v>0</v>
      </c>
      <c r="N287" s="73">
        <f>M287*Constantes!$D$40</f>
        <v>0</v>
      </c>
      <c r="O287" s="73">
        <f t="shared" si="30"/>
        <v>0</v>
      </c>
      <c r="P287" s="15"/>
      <c r="Q287" s="117">
        <v>281</v>
      </c>
      <c r="R287" s="145">
        <f>ETo!$I286*((1-Constantes!$E$19)*ETo!$K286+ETo!$L286)</f>
        <v>1.7564616756283544</v>
      </c>
      <c r="S287" s="118">
        <f>MIN(R287*Constantes!$E$17,0.8*(V286+Observaciones!$F286-T287-U287-Constantes!$D$14))</f>
        <v>6.8641767368603727E-3</v>
      </c>
      <c r="T287" s="118">
        <f>IF(Observaciones!$F286&gt;0.05*Constantes!$E$18,((Observaciones!$F286-0.05*Constantes!$E$18)^2)/(Observaciones!$F286+0.95*Constantes!$E$18),0)</f>
        <v>0</v>
      </c>
      <c r="U287" s="118">
        <f>MAX(0,V286+Observaciones!$F286-T287-Constantes!$D$13)</f>
        <v>0</v>
      </c>
      <c r="V287" s="118">
        <f>V286+Observaciones!$F286-T287-S287-U287-W286</f>
        <v>26.251597917747279</v>
      </c>
      <c r="W287" s="118">
        <f>MAX(0,(V287-Constantes!$D$14)*(1-EXP(-Constantes!$D$22)))</f>
        <v>2.1999005822100632E-5</v>
      </c>
      <c r="X287" s="116">
        <f>X286+(Entradas!$E$23*U287-Y286)/(800*Entradas!$D$46)</f>
        <v>0</v>
      </c>
      <c r="Y287" s="116">
        <f>8000*Entradas!$D$47*X287/Constantes!$E$34</f>
        <v>0</v>
      </c>
      <c r="Z287" s="116">
        <f>T287*Escenarios!$E$10/Escenarios!$E$9</f>
        <v>0</v>
      </c>
      <c r="AA287" s="116">
        <f>Y287*Escenarios!$E$10/Escenarios!$E$9</f>
        <v>0</v>
      </c>
      <c r="AB287" s="116">
        <f>Observaciones!$I286</f>
        <v>0</v>
      </c>
      <c r="AC287" s="116">
        <f>MAX(0,Constantes!$E$29/((AH286+Z287+AA287+AB287+Observaciones!$F286)^2)+Entradas!$E$17)</f>
        <v>0</v>
      </c>
      <c r="AD287" s="145">
        <f>IF(ETo!$D286&gt;0,ETo!$I286*((1-Entradas!$E$21)*ETo!$K286+ETo!$L286),0)</f>
        <v>1.6773985292721032</v>
      </c>
      <c r="AE287" s="116">
        <f>MIN(AD287*1,0.8*(AH286+Z287+AA287+AB287+Observaciones!$F286-AC287-Constantes!$E$28))</f>
        <v>7.6799999999991545E-3</v>
      </c>
      <c r="AF287" s="116">
        <f>Observaciones!$J286</f>
        <v>0</v>
      </c>
      <c r="AG287" s="116">
        <f>MAX(0,AH286+Z287+AA287+AB287+Observaciones!$F286-AC287-AE287-AF287-Constantes!$E$26)</f>
        <v>0</v>
      </c>
      <c r="AH287" s="116">
        <f>AH286+Z287+AA287+AB287+Observaciones!$F286-AC287-AE287-AF287-AG287</f>
        <v>41.251919999999998</v>
      </c>
      <c r="AI287" s="116">
        <f>(Escenarios!$E$10*S287+Escenarios!$E$9*AE287)/(Escenarios!$E$11)</f>
        <v>6.9457590631742507E-3</v>
      </c>
      <c r="AJ287" s="116">
        <f>(Escenarios!$E$9*AG287)/(Escenarios!$E$11)</f>
        <v>0</v>
      </c>
      <c r="AK287" s="116">
        <f>(Escenarios!$E$10*U287+Escenarios!$E$9*AC287)/(Escenarios!$E$11)</f>
        <v>0</v>
      </c>
      <c r="AL287" s="118">
        <f t="shared" si="31"/>
        <v>102.17541118985947</v>
      </c>
      <c r="AM287" s="118">
        <f>MAX(0,(AL287-Constantes!$D$13)*(1-EXP(-Constantes!$D$23)))</f>
        <v>0.36903627157218616</v>
      </c>
      <c r="AN287" s="118">
        <f>AJ287+W287*Escenarios!$E$10/Escenarios!$E$11+AM287</f>
        <v>0.36905607067742607</v>
      </c>
      <c r="AO287" s="118">
        <f>0.0526*AJ287*Observaciones!$F286^1.218</f>
        <v>0</v>
      </c>
      <c r="AP287" s="118">
        <f>AO287*Constantes!$E$40</f>
        <v>0</v>
      </c>
      <c r="AQ287" s="118">
        <f t="shared" si="32"/>
        <v>0</v>
      </c>
      <c r="AR287" s="15"/>
      <c r="AS287" s="72">
        <v>281</v>
      </c>
      <c r="AT287" s="145">
        <f>ETo!$I286*((1-Constantes!$F$19)*ETo!$K286+ETo!$L286)</f>
        <v>1.7515202289810885</v>
      </c>
      <c r="AU287" s="118">
        <f>MIN(AT287*Constantes!$F$17,0.8*(AX286+Observaciones!$F286-AV287-AW287-Constantes!$D$14))</f>
        <v>6.8641767368603727E-3</v>
      </c>
      <c r="AV287" s="118">
        <f>IF(Observaciones!$F286&gt;0.05*Constantes!$F$18,((Observaciones!$F286-0.05*Constantes!$F$18)^2)/(Observaciones!$F286+0.95*Constantes!$F$18),0)</f>
        <v>0</v>
      </c>
      <c r="AW287" s="118">
        <f>MAX(0,AX286+Observaciones!$F286-AV287-Constantes!$D$13)</f>
        <v>0</v>
      </c>
      <c r="AX287" s="118">
        <f>AX286+Observaciones!$F286-AV287-AU287-AW287-AY286</f>
        <v>26.251597917747279</v>
      </c>
      <c r="AY287" s="118">
        <f>MAX(0,(AX287-Constantes!$D$14)*(1-EXP(-Constantes!$D$22)))</f>
        <v>2.1999005822100632E-5</v>
      </c>
      <c r="AZ287" s="116">
        <f>AZ286+(Entradas!$F$23*AW287-BA286)/(800*Entradas!$D$46)</f>
        <v>0</v>
      </c>
      <c r="BA287" s="116">
        <f>8000*Entradas!$D$47*AZ287/Constantes!$F$34</f>
        <v>0</v>
      </c>
      <c r="BB287" s="116">
        <f>AV287*Escenarios!$F$10/Escenarios!$F$9</f>
        <v>0</v>
      </c>
      <c r="BC287" s="116">
        <f>BA287*Escenarios!$F$10/Escenarios!$F$9</f>
        <v>0</v>
      </c>
      <c r="BD287" s="116">
        <f>Observaciones!$I286</f>
        <v>0</v>
      </c>
      <c r="BE287" s="116">
        <f>MAX(0,Constantes!$F$29/((BJ286+BB287+BC287+BD287+Observaciones!$F286)^2)+Entradas!$F$17)</f>
        <v>0</v>
      </c>
      <c r="BF287" s="145">
        <f>IF(ETo!$D286&gt;0,ETo!$I286*((1-Entradas!$F$21)*ETo!$K286+ETo!$L286),0)</f>
        <v>1.6773985292721032</v>
      </c>
      <c r="BG287" s="116">
        <f>MIN(BF287*1,0.8*(BJ286+BB287+BC287+BD287+Observaciones!$F286-BE287-Constantes!$F$28))</f>
        <v>7.6799999999991545E-3</v>
      </c>
      <c r="BH287" s="116">
        <f>Observaciones!$J286</f>
        <v>0</v>
      </c>
      <c r="BI287" s="116">
        <f>MAX(0,BJ286+BB287+BC287+BD287+Observaciones!$F286-BE287-BG287-BH287-Constantes!$F$26)</f>
        <v>0</v>
      </c>
      <c r="BJ287" s="116">
        <f>BJ286+BB287+BC287+BD287+Observaciones!$F286-BE287-BG287-BH287-BI287</f>
        <v>41.251919999999998</v>
      </c>
      <c r="BK287" s="116">
        <f>(Escenarios!$F$10*AU287+Escenarios!$F$9*BG287)/(Escenarios!$F$11)</f>
        <v>7.0273413894881287E-3</v>
      </c>
      <c r="BL287" s="116">
        <f>(Escenarios!$F$9*BI287)/(Escenarios!$F$11)</f>
        <v>0</v>
      </c>
      <c r="BM287" s="116">
        <f>(Escenarios!$F$10*AW287+Escenarios!$F$9*BE287)/(Escenarios!$F$11)</f>
        <v>0</v>
      </c>
      <c r="BN287" s="118">
        <f t="shared" si="33"/>
        <v>100.35711668778741</v>
      </c>
      <c r="BO287" s="118">
        <f>MAX(0,(BN287-Constantes!$D$13)*(1-EXP(-Constantes!$D$23)))</f>
        <v>0.3564763940023109</v>
      </c>
      <c r="BP287" s="118">
        <f>BL287+AY287*Escenarios!$F$10/Escenarios!$F$11+BO287</f>
        <v>0.35649399320696856</v>
      </c>
      <c r="BQ287" s="118">
        <f>0.0526*BL287*Observaciones!$F286^1.218</f>
        <v>0</v>
      </c>
      <c r="BR287" s="118">
        <f>BQ287*Constantes!$F$40</f>
        <v>0</v>
      </c>
      <c r="BS287" s="118">
        <f t="shared" si="34"/>
        <v>0</v>
      </c>
      <c r="BT287" s="15"/>
      <c r="BU287" s="72">
        <v>281</v>
      </c>
      <c r="BV287" s="73">
        <f>0.0526*Observaciones!$F286^2.218</f>
        <v>0</v>
      </c>
      <c r="BW287" s="73">
        <f>IF(Observaciones!$F286&gt;0.05*$CA$7,((Observaciones!$F286-0.05*$CA$7)^2)/(Observaciones!$F286+0.95*$CA$7),0)</f>
        <v>0</v>
      </c>
      <c r="BX287" s="73">
        <f>0.0526*BW287*Observaciones!$F286^1.218</f>
        <v>0</v>
      </c>
      <c r="BY287" s="27"/>
      <c r="BZ287" s="27"/>
      <c r="CA287" s="101"/>
      <c r="CB287" s="36"/>
    </row>
    <row r="288" spans="2:80" s="2" customFormat="1" ht="14.5" x14ac:dyDescent="0.35">
      <c r="B288" s="35"/>
      <c r="C288" s="72">
        <v>282</v>
      </c>
      <c r="D288" s="145">
        <f>ETo!$I287*((1-Constantes!$D$19)*ETo!$K287+ETo!$L287)</f>
        <v>1.7792376470866063</v>
      </c>
      <c r="E288" s="73">
        <f>MIN(D288*Constantes!$D$17,0.8*(H287+Observaciones!$F287-F288-G288-Constantes!$D$14))</f>
        <v>1.2783341978234832E-3</v>
      </c>
      <c r="F288" s="73">
        <f>IF(Observaciones!$F287&gt;0.05*Constantes!$D$18,((Observaciones!$F287-0.05*Constantes!$D$18)^2)/(Observaciones!$F287+0.95*Constantes!$D$18),0)</f>
        <v>0</v>
      </c>
      <c r="G288" s="73">
        <f>MAX(0,H287+Observaciones!$F287-F288-Constantes!$D$13)</f>
        <v>0</v>
      </c>
      <c r="H288" s="73">
        <f>H287+Observaciones!$F287-F288-E288-G288-I287</f>
        <v>26.250297584543635</v>
      </c>
      <c r="I288" s="73">
        <f>MAX(0,(H288-Constantes!$D$14)*(1-EXP(-Constantes!$D$22)))</f>
        <v>4.0969343504263701E-6</v>
      </c>
      <c r="J288" s="73">
        <f t="shared" si="28"/>
        <v>95.074691354533655</v>
      </c>
      <c r="K288" s="73">
        <f>MAX(0,(J288-Constantes!$D$13)*(1-EXP(-Constantes!$D$23)))</f>
        <v>0.31998801690934359</v>
      </c>
      <c r="L288" s="73">
        <f t="shared" si="29"/>
        <v>0.31999211384369403</v>
      </c>
      <c r="M288" s="73">
        <f>0.0526*F288*Observaciones!$F287^1.218</f>
        <v>0</v>
      </c>
      <c r="N288" s="73">
        <f>M288*Constantes!$D$40</f>
        <v>0</v>
      </c>
      <c r="O288" s="73">
        <f t="shared" si="30"/>
        <v>0</v>
      </c>
      <c r="P288" s="15"/>
      <c r="Q288" s="117">
        <v>282</v>
      </c>
      <c r="R288" s="145">
        <f>ETo!$I287*((1-Constantes!$E$19)*ETo!$K287+ETo!$L287)</f>
        <v>1.7812420991658771</v>
      </c>
      <c r="S288" s="118">
        <f>MIN(R288*Constantes!$E$17,0.8*(V287+Observaciones!$F287-T288-U288-Constantes!$D$14))</f>
        <v>1.2783341978234832E-3</v>
      </c>
      <c r="T288" s="118">
        <f>IF(Observaciones!$F287&gt;0.05*Constantes!$E$18,((Observaciones!$F287-0.05*Constantes!$E$18)^2)/(Observaciones!$F287+0.95*Constantes!$E$18),0)</f>
        <v>0</v>
      </c>
      <c r="U288" s="118">
        <f>MAX(0,V287+Observaciones!$F287-T288-Constantes!$D$13)</f>
        <v>0</v>
      </c>
      <c r="V288" s="118">
        <f>V287+Observaciones!$F287-T288-S288-U288-W287</f>
        <v>26.250297584543635</v>
      </c>
      <c r="W288" s="118">
        <f>MAX(0,(V288-Constantes!$D$14)*(1-EXP(-Constantes!$D$22)))</f>
        <v>4.0969343504263701E-6</v>
      </c>
      <c r="X288" s="116">
        <f>X287+(Entradas!$E$23*U288-Y287)/(800*Entradas!$D$46)</f>
        <v>0</v>
      </c>
      <c r="Y288" s="116">
        <f>8000*Entradas!$D$47*X288/Constantes!$E$34</f>
        <v>0</v>
      </c>
      <c r="Z288" s="116">
        <f>T288*Escenarios!$E$10/Escenarios!$E$9</f>
        <v>0</v>
      </c>
      <c r="AA288" s="116">
        <f>Y288*Escenarios!$E$10/Escenarios!$E$9</f>
        <v>0</v>
      </c>
      <c r="AB288" s="116">
        <f>Observaciones!$I287</f>
        <v>0</v>
      </c>
      <c r="AC288" s="116">
        <f>MAX(0,Constantes!$E$29/((AH287+Z288+AA288+AB288+Observaciones!$F287)^2)+Entradas!$E$17)</f>
        <v>0</v>
      </c>
      <c r="AD288" s="145">
        <f>IF(ETo!$D287&gt;0,ETo!$I287*((1-Entradas!$E$21)*ETo!$K287+ETo!$L287),0)</f>
        <v>1.7010640159950399</v>
      </c>
      <c r="AE288" s="116">
        <f>MIN(AD288*1,0.8*(AH287+Z288+AA288+AB288+Observaciones!$F287-AC288-Constantes!$E$28))</f>
        <v>1.535999999998694E-3</v>
      </c>
      <c r="AF288" s="116">
        <f>Observaciones!$J287</f>
        <v>0</v>
      </c>
      <c r="AG288" s="116">
        <f>MAX(0,AH287+Z288+AA288+AB288+Observaciones!$F287-AC288-AE288-AF288-Constantes!$E$26)</f>
        <v>0</v>
      </c>
      <c r="AH288" s="116">
        <f>AH287+Z288+AA288+AB288+Observaciones!$F287-AC288-AE288-AF288-AG288</f>
        <v>41.250383999999997</v>
      </c>
      <c r="AI288" s="116">
        <f>(Escenarios!$E$10*S288+Escenarios!$E$9*AE288)/(Escenarios!$E$11)</f>
        <v>1.3041007780410041E-3</v>
      </c>
      <c r="AJ288" s="116">
        <f>(Escenarios!$E$9*AG288)/(Escenarios!$E$11)</f>
        <v>0</v>
      </c>
      <c r="AK288" s="116">
        <f>(Escenarios!$E$10*U288+Escenarios!$E$9*AC288)/(Escenarios!$E$11)</f>
        <v>0</v>
      </c>
      <c r="AL288" s="118">
        <f t="shared" si="31"/>
        <v>101.80637491828729</v>
      </c>
      <c r="AM288" s="118">
        <f>MAX(0,(AL288-Constantes!$D$13)*(1-EXP(-Constantes!$D$23)))</f>
        <v>0.36648715184240205</v>
      </c>
      <c r="AN288" s="118">
        <f>AJ288+W288*Escenarios!$E$10/Escenarios!$E$11+AM288</f>
        <v>0.36649083908331742</v>
      </c>
      <c r="AO288" s="118">
        <f>0.0526*AJ288*Observaciones!$F287^1.218</f>
        <v>0</v>
      </c>
      <c r="AP288" s="118">
        <f>AO288*Constantes!$E$40</f>
        <v>0</v>
      </c>
      <c r="AQ288" s="118">
        <f t="shared" si="32"/>
        <v>0</v>
      </c>
      <c r="AR288" s="15"/>
      <c r="AS288" s="72">
        <v>282</v>
      </c>
      <c r="AT288" s="145">
        <f>ETo!$I287*((1-Constantes!$F$19)*ETo!$K287+ETo!$L287)</f>
        <v>1.7762309689676996</v>
      </c>
      <c r="AU288" s="118">
        <f>MIN(AT288*Constantes!$F$17,0.8*(AX287+Observaciones!$F287-AV288-AW288-Constantes!$D$14))</f>
        <v>1.2783341978234832E-3</v>
      </c>
      <c r="AV288" s="118">
        <f>IF(Observaciones!$F287&gt;0.05*Constantes!$F$18,((Observaciones!$F287-0.05*Constantes!$F$18)^2)/(Observaciones!$F287+0.95*Constantes!$F$18),0)</f>
        <v>0</v>
      </c>
      <c r="AW288" s="118">
        <f>MAX(0,AX287+Observaciones!$F287-AV288-Constantes!$D$13)</f>
        <v>0</v>
      </c>
      <c r="AX288" s="118">
        <f>AX287+Observaciones!$F287-AV288-AU288-AW288-AY287</f>
        <v>26.250297584543635</v>
      </c>
      <c r="AY288" s="118">
        <f>MAX(0,(AX288-Constantes!$D$14)*(1-EXP(-Constantes!$D$22)))</f>
        <v>4.0969343504263701E-6</v>
      </c>
      <c r="AZ288" s="116">
        <f>AZ287+(Entradas!$F$23*AW288-BA287)/(800*Entradas!$D$46)</f>
        <v>0</v>
      </c>
      <c r="BA288" s="116">
        <f>8000*Entradas!$D$47*AZ288/Constantes!$F$34</f>
        <v>0</v>
      </c>
      <c r="BB288" s="116">
        <f>AV288*Escenarios!$F$10/Escenarios!$F$9</f>
        <v>0</v>
      </c>
      <c r="BC288" s="116">
        <f>BA288*Escenarios!$F$10/Escenarios!$F$9</f>
        <v>0</v>
      </c>
      <c r="BD288" s="116">
        <f>Observaciones!$I287</f>
        <v>0</v>
      </c>
      <c r="BE288" s="116">
        <f>MAX(0,Constantes!$F$29/((BJ287+BB288+BC288+BD288+Observaciones!$F287)^2)+Entradas!$F$17)</f>
        <v>0</v>
      </c>
      <c r="BF288" s="145">
        <f>IF(ETo!$D287&gt;0,ETo!$I287*((1-Entradas!$F$21)*ETo!$K287+ETo!$L287),0)</f>
        <v>1.7010640159950399</v>
      </c>
      <c r="BG288" s="116">
        <f>MIN(BF288*1,0.8*(BJ287+BB288+BC288+BD288+Observaciones!$F287-BE288-Constantes!$F$28))</f>
        <v>1.535999999998694E-3</v>
      </c>
      <c r="BH288" s="116">
        <f>Observaciones!$J287</f>
        <v>0</v>
      </c>
      <c r="BI288" s="116">
        <f>MAX(0,BJ287+BB288+BC288+BD288+Observaciones!$F287-BE288-BG288-BH288-Constantes!$F$26)</f>
        <v>0</v>
      </c>
      <c r="BJ288" s="116">
        <f>BJ287+BB288+BC288+BD288+Observaciones!$F287-BE288-BG288-BH288-BI288</f>
        <v>41.250383999999997</v>
      </c>
      <c r="BK288" s="116">
        <f>(Escenarios!$F$10*AU288+Escenarios!$F$9*BG288)/(Escenarios!$F$11)</f>
        <v>1.3298673582585253E-3</v>
      </c>
      <c r="BL288" s="116">
        <f>(Escenarios!$F$9*BI288)/(Escenarios!$F$11)</f>
        <v>0</v>
      </c>
      <c r="BM288" s="116">
        <f>(Escenarios!$F$10*AW288+Escenarios!$F$9*BE288)/(Escenarios!$F$11)</f>
        <v>0</v>
      </c>
      <c r="BN288" s="118">
        <f t="shared" si="33"/>
        <v>100.0006402937851</v>
      </c>
      <c r="BO288" s="118">
        <f>MAX(0,(BN288-Constantes!$D$13)*(1-EXP(-Constantes!$D$23)))</f>
        <v>0.35401403168415091</v>
      </c>
      <c r="BP288" s="118">
        <f>BL288+AY288*Escenarios!$F$10/Escenarios!$F$11+BO288</f>
        <v>0.35401730923163127</v>
      </c>
      <c r="BQ288" s="118">
        <f>0.0526*BL288*Observaciones!$F287^1.218</f>
        <v>0</v>
      </c>
      <c r="BR288" s="118">
        <f>BQ288*Constantes!$F$40</f>
        <v>0</v>
      </c>
      <c r="BS288" s="118">
        <f t="shared" si="34"/>
        <v>0</v>
      </c>
      <c r="BT288" s="15"/>
      <c r="BU288" s="72">
        <v>282</v>
      </c>
      <c r="BV288" s="73">
        <f>0.0526*Observaciones!$F287^2.218</f>
        <v>0</v>
      </c>
      <c r="BW288" s="73">
        <f>IF(Observaciones!$F287&gt;0.05*$CA$7,((Observaciones!$F287-0.05*$CA$7)^2)/(Observaciones!$F287+0.95*$CA$7),0)</f>
        <v>0</v>
      </c>
      <c r="BX288" s="73">
        <f>0.0526*BW288*Observaciones!$F287^1.218</f>
        <v>0</v>
      </c>
      <c r="BY288" s="27"/>
      <c r="BZ288" s="27"/>
      <c r="CA288" s="101"/>
      <c r="CB288" s="36"/>
    </row>
    <row r="289" spans="2:80" s="2" customFormat="1" ht="14.5" x14ac:dyDescent="0.35">
      <c r="B289" s="35"/>
      <c r="C289" s="72">
        <v>283</v>
      </c>
      <c r="D289" s="145">
        <f>ETo!$I288*((1-Constantes!$D$19)*ETo!$K288+ETo!$L288)</f>
        <v>1.8244217712276896</v>
      </c>
      <c r="E289" s="73">
        <f>MIN(D289*Constantes!$D$17,0.8*(H288+Observaciones!$F288-F289-G289-Constantes!$D$14))</f>
        <v>2.3806763490767936E-4</v>
      </c>
      <c r="F289" s="73">
        <f>IF(Observaciones!$F288&gt;0.05*Constantes!$D$18,((Observaciones!$F288-0.05*Constantes!$D$18)^2)/(Observaciones!$F288+0.95*Constantes!$D$18),0)</f>
        <v>0</v>
      </c>
      <c r="G289" s="73">
        <f>MAX(0,H288+Observaciones!$F288-F289-Constantes!$D$13)</f>
        <v>0</v>
      </c>
      <c r="H289" s="73">
        <f>H288+Observaciones!$F288-F289-E289-G289-I288</f>
        <v>26.250055419974377</v>
      </c>
      <c r="I289" s="73">
        <f>MAX(0,(H289-Constantes!$D$14)*(1-EXP(-Constantes!$D$22)))</f>
        <v>7.6298316421513637E-7</v>
      </c>
      <c r="J289" s="73">
        <f t="shared" si="28"/>
        <v>94.754703337624306</v>
      </c>
      <c r="K289" s="73">
        <f>MAX(0,(J289-Constantes!$D$13)*(1-EXP(-Constantes!$D$23)))</f>
        <v>0.31777769822244839</v>
      </c>
      <c r="L289" s="73">
        <f t="shared" si="29"/>
        <v>0.31777846120561259</v>
      </c>
      <c r="M289" s="73">
        <f>0.0526*F289*Observaciones!$F288^1.218</f>
        <v>0</v>
      </c>
      <c r="N289" s="73">
        <f>M289*Constantes!$D$40</f>
        <v>0</v>
      </c>
      <c r="O289" s="73">
        <f t="shared" si="30"/>
        <v>0</v>
      </c>
      <c r="P289" s="15"/>
      <c r="Q289" s="117">
        <v>283</v>
      </c>
      <c r="R289" s="145">
        <f>ETo!$I288*((1-Constantes!$E$19)*ETo!$K288+ETo!$L288)</f>
        <v>1.8264781760457731</v>
      </c>
      <c r="S289" s="118">
        <f>MIN(R289*Constantes!$E$17,0.8*(V288+Observaciones!$F288-T289-U289-Constantes!$D$14))</f>
        <v>2.3806763490767936E-4</v>
      </c>
      <c r="T289" s="118">
        <f>IF(Observaciones!$F288&gt;0.05*Constantes!$E$18,((Observaciones!$F288-0.05*Constantes!$E$18)^2)/(Observaciones!$F288+0.95*Constantes!$E$18),0)</f>
        <v>0</v>
      </c>
      <c r="U289" s="118">
        <f>MAX(0,V288+Observaciones!$F288-T289-Constantes!$D$13)</f>
        <v>0</v>
      </c>
      <c r="V289" s="118">
        <f>V288+Observaciones!$F288-T289-S289-U289-W288</f>
        <v>26.250055419974377</v>
      </c>
      <c r="W289" s="118">
        <f>MAX(0,(V289-Constantes!$D$14)*(1-EXP(-Constantes!$D$22)))</f>
        <v>7.6298316421513637E-7</v>
      </c>
      <c r="X289" s="116">
        <f>X288+(Entradas!$E$23*U289-Y288)/(800*Entradas!$D$46)</f>
        <v>0</v>
      </c>
      <c r="Y289" s="116">
        <f>8000*Entradas!$D$47*X289/Constantes!$E$34</f>
        <v>0</v>
      </c>
      <c r="Z289" s="116">
        <f>T289*Escenarios!$E$10/Escenarios!$E$9</f>
        <v>0</v>
      </c>
      <c r="AA289" s="116">
        <f>Y289*Escenarios!$E$10/Escenarios!$E$9</f>
        <v>0</v>
      </c>
      <c r="AB289" s="116">
        <f>Observaciones!$I288</f>
        <v>0</v>
      </c>
      <c r="AC289" s="116">
        <f>MAX(0,Constantes!$E$29/((AH288+Z289+AA289+AB289+Observaciones!$F288)^2)+Entradas!$E$17)</f>
        <v>0</v>
      </c>
      <c r="AD289" s="145">
        <f>IF(ETo!$D288&gt;0,ETo!$I288*((1-Entradas!$E$21)*ETo!$K288+ETo!$L288),0)</f>
        <v>1.7442219833224195</v>
      </c>
      <c r="AE289" s="116">
        <f>MIN(AD289*1,0.8*(AH288+Z289+AA289+AB289+Observaciones!$F288-AC289-Constantes!$E$28))</f>
        <v>3.0719999999746507E-4</v>
      </c>
      <c r="AF289" s="116">
        <f>Observaciones!$J288</f>
        <v>0</v>
      </c>
      <c r="AG289" s="116">
        <f>MAX(0,AH288+Z289+AA289+AB289+Observaciones!$F288-AC289-AE289-AF289-Constantes!$E$26)</f>
        <v>0</v>
      </c>
      <c r="AH289" s="116">
        <f>AH288+Z289+AA289+AB289+Observaciones!$F288-AC289-AE289-AF289-AG289</f>
        <v>41.250076800000002</v>
      </c>
      <c r="AI289" s="116">
        <f>(Escenarios!$E$10*S289+Escenarios!$E$9*AE289)/(Escenarios!$E$11)</f>
        <v>2.4498087141665791E-4</v>
      </c>
      <c r="AJ289" s="116">
        <f>(Escenarios!$E$9*AG289)/(Escenarios!$E$11)</f>
        <v>0</v>
      </c>
      <c r="AK289" s="116">
        <f>(Escenarios!$E$10*U289+Escenarios!$E$9*AC289)/(Escenarios!$E$11)</f>
        <v>0</v>
      </c>
      <c r="AL289" s="118">
        <f t="shared" si="31"/>
        <v>101.43988776644488</v>
      </c>
      <c r="AM289" s="118">
        <f>MAX(0,(AL289-Constantes!$D$13)*(1-EXP(-Constantes!$D$23)))</f>
        <v>0.3639556401687829</v>
      </c>
      <c r="AN289" s="118">
        <f>AJ289+W289*Escenarios!$E$10/Escenarios!$E$11+AM289</f>
        <v>0.36395632685363072</v>
      </c>
      <c r="AO289" s="118">
        <f>0.0526*AJ289*Observaciones!$F288^1.218</f>
        <v>0</v>
      </c>
      <c r="AP289" s="118">
        <f>AO289*Constantes!$E$40</f>
        <v>0</v>
      </c>
      <c r="AQ289" s="118">
        <f t="shared" si="32"/>
        <v>0</v>
      </c>
      <c r="AR289" s="15"/>
      <c r="AS289" s="72">
        <v>283</v>
      </c>
      <c r="AT289" s="145">
        <f>ETo!$I288*((1-Constantes!$F$19)*ETo!$K288+ETo!$L288)</f>
        <v>1.8213371640005633</v>
      </c>
      <c r="AU289" s="118">
        <f>MIN(AT289*Constantes!$F$17,0.8*(AX288+Observaciones!$F288-AV289-AW289-Constantes!$D$14))</f>
        <v>2.3806763490767936E-4</v>
      </c>
      <c r="AV289" s="118">
        <f>IF(Observaciones!$F288&gt;0.05*Constantes!$F$18,((Observaciones!$F288-0.05*Constantes!$F$18)^2)/(Observaciones!$F288+0.95*Constantes!$F$18),0)</f>
        <v>0</v>
      </c>
      <c r="AW289" s="118">
        <f>MAX(0,AX288+Observaciones!$F288-AV289-Constantes!$D$13)</f>
        <v>0</v>
      </c>
      <c r="AX289" s="118">
        <f>AX288+Observaciones!$F288-AV289-AU289-AW289-AY288</f>
        <v>26.250055419974377</v>
      </c>
      <c r="AY289" s="118">
        <f>MAX(0,(AX289-Constantes!$D$14)*(1-EXP(-Constantes!$D$22)))</f>
        <v>7.6298316421513637E-7</v>
      </c>
      <c r="AZ289" s="116">
        <f>AZ288+(Entradas!$F$23*AW289-BA288)/(800*Entradas!$D$46)</f>
        <v>0</v>
      </c>
      <c r="BA289" s="116">
        <f>8000*Entradas!$D$47*AZ289/Constantes!$F$34</f>
        <v>0</v>
      </c>
      <c r="BB289" s="116">
        <f>AV289*Escenarios!$F$10/Escenarios!$F$9</f>
        <v>0</v>
      </c>
      <c r="BC289" s="116">
        <f>BA289*Escenarios!$F$10/Escenarios!$F$9</f>
        <v>0</v>
      </c>
      <c r="BD289" s="116">
        <f>Observaciones!$I288</f>
        <v>0</v>
      </c>
      <c r="BE289" s="116">
        <f>MAX(0,Constantes!$F$29/((BJ288+BB289+BC289+BD289+Observaciones!$F288)^2)+Entradas!$F$17)</f>
        <v>0</v>
      </c>
      <c r="BF289" s="145">
        <f>IF(ETo!$D288&gt;0,ETo!$I288*((1-Entradas!$F$21)*ETo!$K288+ETo!$L288),0)</f>
        <v>1.7442219833224195</v>
      </c>
      <c r="BG289" s="116">
        <f>MIN(BF289*1,0.8*(BJ288+BB289+BC289+BD289+Observaciones!$F288-BE289-Constantes!$F$28))</f>
        <v>3.0719999999746507E-4</v>
      </c>
      <c r="BH289" s="116">
        <f>Observaciones!$J288</f>
        <v>0</v>
      </c>
      <c r="BI289" s="116">
        <f>MAX(0,BJ288+BB289+BC289+BD289+Observaciones!$F288-BE289-BG289-BH289-Constantes!$F$26)</f>
        <v>0</v>
      </c>
      <c r="BJ289" s="116">
        <f>BJ288+BB289+BC289+BD289+Observaciones!$F288-BE289-BG289-BH289-BI289</f>
        <v>41.250076800000002</v>
      </c>
      <c r="BK289" s="116">
        <f>(Escenarios!$F$10*AU289+Escenarios!$F$9*BG289)/(Escenarios!$F$11)</f>
        <v>2.5189410792563648E-4</v>
      </c>
      <c r="BL289" s="116">
        <f>(Escenarios!$F$9*BI289)/(Escenarios!$F$11)</f>
        <v>0</v>
      </c>
      <c r="BM289" s="116">
        <f>(Escenarios!$F$10*AW289+Escenarios!$F$9*BE289)/(Escenarios!$F$11)</f>
        <v>0</v>
      </c>
      <c r="BN289" s="118">
        <f t="shared" si="33"/>
        <v>99.646626262100952</v>
      </c>
      <c r="BO289" s="118">
        <f>MAX(0,(BN289-Constantes!$D$13)*(1-EXP(-Constantes!$D$23)))</f>
        <v>0.35156867814493942</v>
      </c>
      <c r="BP289" s="118">
        <f>BL289+AY289*Escenarios!$F$10/Escenarios!$F$11+BO289</f>
        <v>0.35156928853147079</v>
      </c>
      <c r="BQ289" s="118">
        <f>0.0526*BL289*Observaciones!$F288^1.218</f>
        <v>0</v>
      </c>
      <c r="BR289" s="118">
        <f>BQ289*Constantes!$F$40</f>
        <v>0</v>
      </c>
      <c r="BS289" s="118">
        <f t="shared" si="34"/>
        <v>0</v>
      </c>
      <c r="BT289" s="15"/>
      <c r="BU289" s="72">
        <v>283</v>
      </c>
      <c r="BV289" s="73">
        <f>0.0526*Observaciones!$F288^2.218</f>
        <v>0</v>
      </c>
      <c r="BW289" s="73">
        <f>IF(Observaciones!$F288&gt;0.05*$CA$7,((Observaciones!$F288-0.05*$CA$7)^2)/(Observaciones!$F288+0.95*$CA$7),0)</f>
        <v>0</v>
      </c>
      <c r="BX289" s="73">
        <f>0.0526*BW289*Observaciones!$F288^1.218</f>
        <v>0</v>
      </c>
      <c r="BY289" s="27"/>
      <c r="BZ289" s="27"/>
      <c r="CA289" s="101"/>
      <c r="CB289" s="36"/>
    </row>
    <row r="290" spans="2:80" s="2" customFormat="1" ht="14.5" x14ac:dyDescent="0.35">
      <c r="B290" s="35"/>
      <c r="C290" s="72">
        <v>284</v>
      </c>
      <c r="D290" s="145">
        <f>ETo!$I289*((1-Constantes!$D$19)*ETo!$K289+ETo!$L289)</f>
        <v>1.920953727298673</v>
      </c>
      <c r="E290" s="73">
        <f>MIN(D290*Constantes!$D$17,0.8*(H289+Observaciones!$F289-F290-G290-Constantes!$D$14))</f>
        <v>4.4335979501397561E-5</v>
      </c>
      <c r="F290" s="73">
        <f>IF(Observaciones!$F289&gt;0.05*Constantes!$D$18,((Observaciones!$F289-0.05*Constantes!$D$18)^2)/(Observaciones!$F289+0.95*Constantes!$D$18),0)</f>
        <v>0</v>
      </c>
      <c r="G290" s="73">
        <f>MAX(0,H289+Observaciones!$F289-F290-Constantes!$D$13)</f>
        <v>0</v>
      </c>
      <c r="H290" s="73">
        <f>H289+Observaciones!$F289-F290-E290-G290-I289</f>
        <v>26.250010321011711</v>
      </c>
      <c r="I290" s="73">
        <f>MAX(0,(H290-Constantes!$D$14)*(1-EXP(-Constantes!$D$22)))</f>
        <v>1.4209241815361343E-7</v>
      </c>
      <c r="J290" s="73">
        <f t="shared" si="28"/>
        <v>94.436925639401863</v>
      </c>
      <c r="K290" s="73">
        <f>MAX(0,(J290-Constantes!$D$13)*(1-EXP(-Constantes!$D$23)))</f>
        <v>0.31558264732196867</v>
      </c>
      <c r="L290" s="73">
        <f t="shared" si="29"/>
        <v>0.31558278941438683</v>
      </c>
      <c r="M290" s="73">
        <f>0.0526*F290*Observaciones!$F289^1.218</f>
        <v>0</v>
      </c>
      <c r="N290" s="73">
        <f>M290*Constantes!$D$40</f>
        <v>0</v>
      </c>
      <c r="O290" s="73">
        <f t="shared" si="30"/>
        <v>0</v>
      </c>
      <c r="P290" s="15"/>
      <c r="Q290" s="117">
        <v>284</v>
      </c>
      <c r="R290" s="145">
        <f>ETo!$I289*((1-Constantes!$E$19)*ETo!$K289+ETo!$L289)</f>
        <v>1.9231211928094669</v>
      </c>
      <c r="S290" s="118">
        <f>MIN(R290*Constantes!$E$17,0.8*(V289+Observaciones!$F289-T290-U290-Constantes!$D$14))</f>
        <v>4.4335979501397561E-5</v>
      </c>
      <c r="T290" s="118">
        <f>IF(Observaciones!$F289&gt;0.05*Constantes!$E$18,((Observaciones!$F289-0.05*Constantes!$E$18)^2)/(Observaciones!$F289+0.95*Constantes!$E$18),0)</f>
        <v>0</v>
      </c>
      <c r="U290" s="118">
        <f>MAX(0,V289+Observaciones!$F289-T290-Constantes!$D$13)</f>
        <v>0</v>
      </c>
      <c r="V290" s="118">
        <f>V289+Observaciones!$F289-T290-S290-U290-W289</f>
        <v>26.250010321011711</v>
      </c>
      <c r="W290" s="118">
        <f>MAX(0,(V290-Constantes!$D$14)*(1-EXP(-Constantes!$D$22)))</f>
        <v>1.4209241815361343E-7</v>
      </c>
      <c r="X290" s="116">
        <f>X289+(Entradas!$E$23*U290-Y289)/(800*Entradas!$D$46)</f>
        <v>0</v>
      </c>
      <c r="Y290" s="116">
        <f>8000*Entradas!$D$47*X290/Constantes!$E$34</f>
        <v>0</v>
      </c>
      <c r="Z290" s="116">
        <f>T290*Escenarios!$E$10/Escenarios!$E$9</f>
        <v>0</v>
      </c>
      <c r="AA290" s="116">
        <f>Y290*Escenarios!$E$10/Escenarios!$E$9</f>
        <v>0</v>
      </c>
      <c r="AB290" s="116">
        <f>Observaciones!$I289</f>
        <v>0</v>
      </c>
      <c r="AC290" s="116">
        <f>MAX(0,Constantes!$E$29/((AH289+Z290+AA290+AB290+Observaciones!$F289)^2)+Entradas!$E$17)</f>
        <v>0</v>
      </c>
      <c r="AD290" s="145">
        <f>IF(ETo!$D289&gt;0,ETo!$I289*((1-Entradas!$E$21)*ETo!$K289+ETo!$L289),0)</f>
        <v>1.8364225723776935</v>
      </c>
      <c r="AE290" s="116">
        <f>MIN(AD290*1,0.8*(AH289+Z290+AA290+AB290+Observaciones!$F289-AC290-Constantes!$E$28))</f>
        <v>6.1440000001766756E-5</v>
      </c>
      <c r="AF290" s="116">
        <f>Observaciones!$J289</f>
        <v>0</v>
      </c>
      <c r="AG290" s="116">
        <f>MAX(0,AH289+Z290+AA290+AB290+Observaciones!$F289-AC290-AE290-AF290-Constantes!$E$26)</f>
        <v>0</v>
      </c>
      <c r="AH290" s="116">
        <f>AH289+Z290+AA290+AB290+Observaciones!$F289-AC290-AE290-AF290-AG290</f>
        <v>41.250015359999999</v>
      </c>
      <c r="AI290" s="116">
        <f>(Escenarios!$E$10*S290+Escenarios!$E$9*AE290)/(Escenarios!$E$11)</f>
        <v>4.6046381551434476E-5</v>
      </c>
      <c r="AJ290" s="116">
        <f>(Escenarios!$E$9*AG290)/(Escenarios!$E$11)</f>
        <v>0</v>
      </c>
      <c r="AK290" s="116">
        <f>(Escenarios!$E$10*U290+Escenarios!$E$9*AC290)/(Escenarios!$E$11)</f>
        <v>0</v>
      </c>
      <c r="AL290" s="118">
        <f t="shared" si="31"/>
        <v>101.0759321262761</v>
      </c>
      <c r="AM290" s="118">
        <f>MAX(0,(AL290-Constantes!$D$13)*(1-EXP(-Constantes!$D$23)))</f>
        <v>0.36144161492360055</v>
      </c>
      <c r="AN290" s="118">
        <f>AJ290+W290*Escenarios!$E$10/Escenarios!$E$11+AM290</f>
        <v>0.36144174280677688</v>
      </c>
      <c r="AO290" s="118">
        <f>0.0526*AJ290*Observaciones!$F289^1.218</f>
        <v>0</v>
      </c>
      <c r="AP290" s="118">
        <f>AO290*Constantes!$E$40</f>
        <v>0</v>
      </c>
      <c r="AQ290" s="118">
        <f t="shared" si="32"/>
        <v>0</v>
      </c>
      <c r="AR290" s="15"/>
      <c r="AS290" s="72">
        <v>284</v>
      </c>
      <c r="AT290" s="145">
        <f>ETo!$I289*((1-Constantes!$F$19)*ETo!$K289+ETo!$L289)</f>
        <v>1.917702529032481</v>
      </c>
      <c r="AU290" s="118">
        <f>MIN(AT290*Constantes!$F$17,0.8*(AX289+Observaciones!$F289-AV290-AW290-Constantes!$D$14))</f>
        <v>4.4335979501397561E-5</v>
      </c>
      <c r="AV290" s="118">
        <f>IF(Observaciones!$F289&gt;0.05*Constantes!$F$18,((Observaciones!$F289-0.05*Constantes!$F$18)^2)/(Observaciones!$F289+0.95*Constantes!$F$18),0)</f>
        <v>0</v>
      </c>
      <c r="AW290" s="118">
        <f>MAX(0,AX289+Observaciones!$F289-AV290-Constantes!$D$13)</f>
        <v>0</v>
      </c>
      <c r="AX290" s="118">
        <f>AX289+Observaciones!$F289-AV290-AU290-AW290-AY289</f>
        <v>26.250010321011711</v>
      </c>
      <c r="AY290" s="118">
        <f>MAX(0,(AX290-Constantes!$D$14)*(1-EXP(-Constantes!$D$22)))</f>
        <v>1.4209241815361343E-7</v>
      </c>
      <c r="AZ290" s="116">
        <f>AZ289+(Entradas!$F$23*AW290-BA289)/(800*Entradas!$D$46)</f>
        <v>0</v>
      </c>
      <c r="BA290" s="116">
        <f>8000*Entradas!$D$47*AZ290/Constantes!$F$34</f>
        <v>0</v>
      </c>
      <c r="BB290" s="116">
        <f>AV290*Escenarios!$F$10/Escenarios!$F$9</f>
        <v>0</v>
      </c>
      <c r="BC290" s="116">
        <f>BA290*Escenarios!$F$10/Escenarios!$F$9</f>
        <v>0</v>
      </c>
      <c r="BD290" s="116">
        <f>Observaciones!$I289</f>
        <v>0</v>
      </c>
      <c r="BE290" s="116">
        <f>MAX(0,Constantes!$F$29/((BJ289+BB290+BC290+BD290+Observaciones!$F289)^2)+Entradas!$F$17)</f>
        <v>0</v>
      </c>
      <c r="BF290" s="145">
        <f>IF(ETo!$D289&gt;0,ETo!$I289*((1-Entradas!$F$21)*ETo!$K289+ETo!$L289),0)</f>
        <v>1.8364225723776935</v>
      </c>
      <c r="BG290" s="116">
        <f>MIN(BF290*1,0.8*(BJ289+BB290+BC290+BD290+Observaciones!$F289-BE290-Constantes!$F$28))</f>
        <v>6.1440000001766756E-5</v>
      </c>
      <c r="BH290" s="116">
        <f>Observaciones!$J289</f>
        <v>0</v>
      </c>
      <c r="BI290" s="116">
        <f>MAX(0,BJ289+BB290+BC290+BD290+Observaciones!$F289-BE290-BG290-BH290-Constantes!$F$26)</f>
        <v>0</v>
      </c>
      <c r="BJ290" s="116">
        <f>BJ289+BB290+BC290+BD290+Observaciones!$F289-BE290-BG290-BH290-BI290</f>
        <v>41.250015359999999</v>
      </c>
      <c r="BK290" s="116">
        <f>(Escenarios!$F$10*AU290+Escenarios!$F$9*BG290)/(Escenarios!$F$11)</f>
        <v>4.7756783601471398E-5</v>
      </c>
      <c r="BL290" s="116">
        <f>(Escenarios!$F$9*BI290)/(Escenarios!$F$11)</f>
        <v>0</v>
      </c>
      <c r="BM290" s="116">
        <f>(Escenarios!$F$10*AW290+Escenarios!$F$9*BE290)/(Escenarios!$F$11)</f>
        <v>0</v>
      </c>
      <c r="BN290" s="118">
        <f t="shared" si="33"/>
        <v>99.295057583956009</v>
      </c>
      <c r="BO290" s="118">
        <f>MAX(0,(BN290-Constantes!$D$13)*(1-EXP(-Constantes!$D$23)))</f>
        <v>0.34914021589645794</v>
      </c>
      <c r="BP290" s="118">
        <f>BL290+AY290*Escenarios!$F$10/Escenarios!$F$11+BO290</f>
        <v>0.34914032957039248</v>
      </c>
      <c r="BQ290" s="118">
        <f>0.0526*BL290*Observaciones!$F289^1.218</f>
        <v>0</v>
      </c>
      <c r="BR290" s="118">
        <f>BQ290*Constantes!$F$40</f>
        <v>0</v>
      </c>
      <c r="BS290" s="118">
        <f t="shared" si="34"/>
        <v>0</v>
      </c>
      <c r="BT290" s="15"/>
      <c r="BU290" s="72">
        <v>284</v>
      </c>
      <c r="BV290" s="73">
        <f>0.0526*Observaciones!$F289^2.218</f>
        <v>0</v>
      </c>
      <c r="BW290" s="73">
        <f>IF(Observaciones!$F289&gt;0.05*$CA$7,((Observaciones!$F289-0.05*$CA$7)^2)/(Observaciones!$F289+0.95*$CA$7),0)</f>
        <v>0</v>
      </c>
      <c r="BX290" s="73">
        <f>0.0526*BW290*Observaciones!$F289^1.218</f>
        <v>0</v>
      </c>
      <c r="BY290" s="27"/>
      <c r="BZ290" s="27"/>
      <c r="CA290" s="101"/>
      <c r="CB290" s="36"/>
    </row>
    <row r="291" spans="2:80" s="2" customFormat="1" ht="14.5" x14ac:dyDescent="0.35">
      <c r="B291" s="35"/>
      <c r="C291" s="72">
        <v>285</v>
      </c>
      <c r="D291" s="145">
        <f>ETo!$I290*((1-Constantes!$D$19)*ETo!$K290+ETo!$L290)</f>
        <v>1.853406590060013</v>
      </c>
      <c r="E291" s="73">
        <f>MIN(D291*Constantes!$D$17,0.8*(H290+Observaciones!$F290-F291-G291-Constantes!$D$14))</f>
        <v>8.2568093688450979E-6</v>
      </c>
      <c r="F291" s="73">
        <f>IF(Observaciones!$F290&gt;0.05*Constantes!$D$18,((Observaciones!$F290-0.05*Constantes!$D$18)^2)/(Observaciones!$F290+0.95*Constantes!$D$18),0)</f>
        <v>0</v>
      </c>
      <c r="G291" s="73">
        <f>MAX(0,H290+Observaciones!$F290-F291-Constantes!$D$13)</f>
        <v>0</v>
      </c>
      <c r="H291" s="73">
        <f>H290+Observaciones!$F290-F291-E291-G291-I290</f>
        <v>26.250001922109924</v>
      </c>
      <c r="I291" s="73">
        <f>MAX(0,(H291-Constantes!$D$14)*(1-EXP(-Constantes!$D$22)))</f>
        <v>2.6462255315395339E-8</v>
      </c>
      <c r="J291" s="73">
        <f t="shared" si="28"/>
        <v>94.121342992079889</v>
      </c>
      <c r="K291" s="73">
        <f>MAX(0,(J291-Constantes!$D$13)*(1-EXP(-Constantes!$D$23)))</f>
        <v>0.31340275874559986</v>
      </c>
      <c r="L291" s="73">
        <f t="shared" si="29"/>
        <v>0.31340278520785519</v>
      </c>
      <c r="M291" s="73">
        <f>0.0526*F291*Observaciones!$F290^1.218</f>
        <v>0</v>
      </c>
      <c r="N291" s="73">
        <f>M291*Constantes!$D$40</f>
        <v>0</v>
      </c>
      <c r="O291" s="73">
        <f t="shared" si="30"/>
        <v>0</v>
      </c>
      <c r="P291" s="15"/>
      <c r="Q291" s="117">
        <v>285</v>
      </c>
      <c r="R291" s="145">
        <f>ETo!$I290*((1-Constantes!$E$19)*ETo!$K290+ETo!$L290)</f>
        <v>1.8554939666999966</v>
      </c>
      <c r="S291" s="118">
        <f>MIN(R291*Constantes!$E$17,0.8*(V290+Observaciones!$F290-T291-U291-Constantes!$D$14))</f>
        <v>8.2568093688450979E-6</v>
      </c>
      <c r="T291" s="118">
        <f>IF(Observaciones!$F290&gt;0.05*Constantes!$E$18,((Observaciones!$F290-0.05*Constantes!$E$18)^2)/(Observaciones!$F290+0.95*Constantes!$E$18),0)</f>
        <v>0</v>
      </c>
      <c r="U291" s="118">
        <f>MAX(0,V290+Observaciones!$F290-T291-Constantes!$D$13)</f>
        <v>0</v>
      </c>
      <c r="V291" s="118">
        <f>V290+Observaciones!$F290-T291-S291-U291-W290</f>
        <v>26.250001922109924</v>
      </c>
      <c r="W291" s="118">
        <f>MAX(0,(V291-Constantes!$D$14)*(1-EXP(-Constantes!$D$22)))</f>
        <v>2.6462255315395339E-8</v>
      </c>
      <c r="X291" s="116">
        <f>X290+(Entradas!$E$23*U291-Y290)/(800*Entradas!$D$46)</f>
        <v>0</v>
      </c>
      <c r="Y291" s="116">
        <f>8000*Entradas!$D$47*X291/Constantes!$E$34</f>
        <v>0</v>
      </c>
      <c r="Z291" s="116">
        <f>T291*Escenarios!$E$10/Escenarios!$E$9</f>
        <v>0</v>
      </c>
      <c r="AA291" s="116">
        <f>Y291*Escenarios!$E$10/Escenarios!$E$9</f>
        <v>0</v>
      </c>
      <c r="AB291" s="116">
        <f>Observaciones!$I290</f>
        <v>0</v>
      </c>
      <c r="AC291" s="116">
        <f>MAX(0,Constantes!$E$29/((AH290+Z291+AA291+AB291+Observaciones!$F290)^2)+Entradas!$E$17)</f>
        <v>0</v>
      </c>
      <c r="AD291" s="145">
        <f>IF(ETo!$D290&gt;0,ETo!$I290*((1-Entradas!$E$21)*ETo!$K290+ETo!$L290),0)</f>
        <v>1.7719989011006378</v>
      </c>
      <c r="AE291" s="116">
        <f>MIN(AD291*1,0.8*(AH290+Z291+AA291+AB291+Observaciones!$F290-AC291-Constantes!$E$28))</f>
        <v>1.2287999999216483E-5</v>
      </c>
      <c r="AF291" s="116">
        <f>Observaciones!$J290</f>
        <v>0</v>
      </c>
      <c r="AG291" s="116">
        <f>MAX(0,AH290+Z291+AA291+AB291+Observaciones!$F290-AC291-AE291-AF291-Constantes!$E$26)</f>
        <v>0</v>
      </c>
      <c r="AH291" s="116">
        <f>AH290+Z291+AA291+AB291+Observaciones!$F290-AC291-AE291-AF291-AG291</f>
        <v>41.250003071999998</v>
      </c>
      <c r="AI291" s="116">
        <f>(Escenarios!$E$10*S291+Escenarios!$E$9*AE291)/(Escenarios!$E$11)</f>
        <v>8.6599284318822367E-6</v>
      </c>
      <c r="AJ291" s="116">
        <f>(Escenarios!$E$9*AG291)/(Escenarios!$E$11)</f>
        <v>0</v>
      </c>
      <c r="AK291" s="116">
        <f>(Escenarios!$E$10*U291+Escenarios!$E$9*AC291)/(Escenarios!$E$11)</f>
        <v>0</v>
      </c>
      <c r="AL291" s="118">
        <f t="shared" si="31"/>
        <v>100.71449051135249</v>
      </c>
      <c r="AM291" s="118">
        <f>MAX(0,(AL291-Constantes!$D$13)*(1-EXP(-Constantes!$D$23)))</f>
        <v>0.35894495531927062</v>
      </c>
      <c r="AN291" s="118">
        <f>AJ291+W291*Escenarios!$E$10/Escenarios!$E$11+AM291</f>
        <v>0.35894497913530038</v>
      </c>
      <c r="AO291" s="118">
        <f>0.0526*AJ291*Observaciones!$F290^1.218</f>
        <v>0</v>
      </c>
      <c r="AP291" s="118">
        <f>AO291*Constantes!$E$40</f>
        <v>0</v>
      </c>
      <c r="AQ291" s="118">
        <f t="shared" si="32"/>
        <v>0</v>
      </c>
      <c r="AR291" s="15"/>
      <c r="AS291" s="72">
        <v>285</v>
      </c>
      <c r="AT291" s="145">
        <f>ETo!$I290*((1-Constantes!$F$19)*ETo!$K290+ETo!$L290)</f>
        <v>1.8502755251000365</v>
      </c>
      <c r="AU291" s="118">
        <f>MIN(AT291*Constantes!$F$17,0.8*(AX290+Observaciones!$F290-AV291-AW291-Constantes!$D$14))</f>
        <v>8.2568093688450979E-6</v>
      </c>
      <c r="AV291" s="118">
        <f>IF(Observaciones!$F290&gt;0.05*Constantes!$F$18,((Observaciones!$F290-0.05*Constantes!$F$18)^2)/(Observaciones!$F290+0.95*Constantes!$F$18),0)</f>
        <v>0</v>
      </c>
      <c r="AW291" s="118">
        <f>MAX(0,AX290+Observaciones!$F290-AV291-Constantes!$D$13)</f>
        <v>0</v>
      </c>
      <c r="AX291" s="118">
        <f>AX290+Observaciones!$F290-AV291-AU291-AW291-AY290</f>
        <v>26.250001922109924</v>
      </c>
      <c r="AY291" s="118">
        <f>MAX(0,(AX291-Constantes!$D$14)*(1-EXP(-Constantes!$D$22)))</f>
        <v>2.6462255315395339E-8</v>
      </c>
      <c r="AZ291" s="116">
        <f>AZ290+(Entradas!$F$23*AW291-BA290)/(800*Entradas!$D$46)</f>
        <v>0</v>
      </c>
      <c r="BA291" s="116">
        <f>8000*Entradas!$D$47*AZ291/Constantes!$F$34</f>
        <v>0</v>
      </c>
      <c r="BB291" s="116">
        <f>AV291*Escenarios!$F$10/Escenarios!$F$9</f>
        <v>0</v>
      </c>
      <c r="BC291" s="116">
        <f>BA291*Escenarios!$F$10/Escenarios!$F$9</f>
        <v>0</v>
      </c>
      <c r="BD291" s="116">
        <f>Observaciones!$I290</f>
        <v>0</v>
      </c>
      <c r="BE291" s="116">
        <f>MAX(0,Constantes!$F$29/((BJ290+BB291+BC291+BD291+Observaciones!$F290)^2)+Entradas!$F$17)</f>
        <v>0</v>
      </c>
      <c r="BF291" s="145">
        <f>IF(ETo!$D290&gt;0,ETo!$I290*((1-Entradas!$F$21)*ETo!$K290+ETo!$L290),0)</f>
        <v>1.7719989011006378</v>
      </c>
      <c r="BG291" s="116">
        <f>MIN(BF291*1,0.8*(BJ290+BB291+BC291+BD291+Observaciones!$F290-BE291-Constantes!$F$28))</f>
        <v>1.2287999999216483E-5</v>
      </c>
      <c r="BH291" s="116">
        <f>Observaciones!$J290</f>
        <v>0</v>
      </c>
      <c r="BI291" s="116">
        <f>MAX(0,BJ290+BB291+BC291+BD291+Observaciones!$F290-BE291-BG291-BH291-Constantes!$F$26)</f>
        <v>0</v>
      </c>
      <c r="BJ291" s="116">
        <f>BJ290+BB291+BC291+BD291+Observaciones!$F290-BE291-BG291-BH291-BI291</f>
        <v>41.250003071999998</v>
      </c>
      <c r="BK291" s="116">
        <f>(Escenarios!$F$10*AU291+Escenarios!$F$9*BG291)/(Escenarios!$F$11)</f>
        <v>9.0630474949193738E-6</v>
      </c>
      <c r="BL291" s="116">
        <f>(Escenarios!$F$9*BI291)/(Escenarios!$F$11)</f>
        <v>0</v>
      </c>
      <c r="BM291" s="116">
        <f>(Escenarios!$F$10*AW291+Escenarios!$F$9*BE291)/(Escenarios!$F$11)</f>
        <v>0</v>
      </c>
      <c r="BN291" s="118">
        <f t="shared" si="33"/>
        <v>98.945917368059554</v>
      </c>
      <c r="BO291" s="118">
        <f>MAX(0,(BN291-Constantes!$D$13)*(1-EXP(-Constantes!$D$23)))</f>
        <v>0.34672852826203893</v>
      </c>
      <c r="BP291" s="118">
        <f>BL291+AY291*Escenarios!$F$10/Escenarios!$F$11+BO291</f>
        <v>0.34672854943184317</v>
      </c>
      <c r="BQ291" s="118">
        <f>0.0526*BL291*Observaciones!$F290^1.218</f>
        <v>0</v>
      </c>
      <c r="BR291" s="118">
        <f>BQ291*Constantes!$F$40</f>
        <v>0</v>
      </c>
      <c r="BS291" s="118">
        <f t="shared" si="34"/>
        <v>0</v>
      </c>
      <c r="BT291" s="15"/>
      <c r="BU291" s="72">
        <v>285</v>
      </c>
      <c r="BV291" s="73">
        <f>0.0526*Observaciones!$F290^2.218</f>
        <v>0</v>
      </c>
      <c r="BW291" s="73">
        <f>IF(Observaciones!$F290&gt;0.05*$CA$7,((Observaciones!$F290-0.05*$CA$7)^2)/(Observaciones!$F290+0.95*$CA$7),0)</f>
        <v>0</v>
      </c>
      <c r="BX291" s="73">
        <f>0.0526*BW291*Observaciones!$F290^1.218</f>
        <v>0</v>
      </c>
      <c r="BY291" s="27"/>
      <c r="BZ291" s="27"/>
      <c r="CA291" s="101"/>
      <c r="CB291" s="36"/>
    </row>
    <row r="292" spans="2:80" s="2" customFormat="1" ht="14.5" x14ac:dyDescent="0.35">
      <c r="B292" s="35"/>
      <c r="C292" s="72">
        <v>286</v>
      </c>
      <c r="D292" s="145">
        <f>ETo!$I291*((1-Constantes!$D$19)*ETo!$K291+ETo!$L291)</f>
        <v>1.8883789439659027</v>
      </c>
      <c r="E292" s="73">
        <f>MIN(D292*Constantes!$D$17,0.8*(H291+Observaciones!$F291-F292-G292-Constantes!$D$14))</f>
        <v>1.1775036361522428</v>
      </c>
      <c r="F292" s="73">
        <f>IF(Observaciones!$F291&gt;0.05*Constantes!$D$18,((Observaciones!$F291-0.05*Constantes!$D$18)^2)/(Observaciones!$F291+0.95*Constantes!$D$18),0)</f>
        <v>3.2277244542597702E-5</v>
      </c>
      <c r="G292" s="73">
        <f>MAX(0,H291+Observaciones!$F291-F292-Constantes!$D$13)</f>
        <v>0</v>
      </c>
      <c r="H292" s="73">
        <f>H291+Observaciones!$F291-F292-E292-G292-I291</f>
        <v>28.872465982250883</v>
      </c>
      <c r="I292" s="73">
        <f>MAX(0,(H292-Constantes!$D$14)*(1-EXP(-Constantes!$D$22)))</f>
        <v>3.610426413376093E-2</v>
      </c>
      <c r="J292" s="73">
        <f t="shared" si="28"/>
        <v>93.807940233334293</v>
      </c>
      <c r="K292" s="73">
        <f>MAX(0,(J292-Constantes!$D$13)*(1-EXP(-Constantes!$D$23)))</f>
        <v>0.31123792775951914</v>
      </c>
      <c r="L292" s="73">
        <f t="shared" si="29"/>
        <v>0.34737446913782266</v>
      </c>
      <c r="M292" s="73">
        <f>0.0526*F292*Observaciones!$F291^1.218</f>
        <v>8.6309503324352181E-6</v>
      </c>
      <c r="N292" s="73">
        <f>M292*Constantes!$D$40</f>
        <v>4.0315255765170038E-8</v>
      </c>
      <c r="O292" s="73">
        <f t="shared" si="30"/>
        <v>1.1605704893981356E-2</v>
      </c>
      <c r="P292" s="15"/>
      <c r="Q292" s="117">
        <v>286</v>
      </c>
      <c r="R292" s="145">
        <f>ETo!$I291*((1-Constantes!$E$19)*ETo!$K291+ETo!$L291)</f>
        <v>1.890505693870103</v>
      </c>
      <c r="S292" s="118">
        <f>MIN(R292*Constantes!$E$17,0.8*(V291+Observaciones!$F291-T292-U292-Constantes!$D$14))</f>
        <v>1.1857263791897388</v>
      </c>
      <c r="T292" s="118">
        <f>IF(Observaciones!$F291&gt;0.05*Constantes!$E$18,((Observaciones!$F291-0.05*Constantes!$E$18)^2)/(Observaciones!$F291+0.95*Constantes!$E$18),0)</f>
        <v>0</v>
      </c>
      <c r="U292" s="118">
        <f>MAX(0,V291+Observaciones!$F291-T292-Constantes!$D$13)</f>
        <v>0</v>
      </c>
      <c r="V292" s="118">
        <f>V291+Observaciones!$F291-T292-S292-U292-W291</f>
        <v>28.86427551645793</v>
      </c>
      <c r="W292" s="118">
        <f>MAX(0,(V292-Constantes!$D$14)*(1-EXP(-Constantes!$D$22)))</f>
        <v>3.5991503570852311E-2</v>
      </c>
      <c r="X292" s="116">
        <f>X291+(Entradas!$E$23*U292-Y291)/(800*Entradas!$D$46)</f>
        <v>0</v>
      </c>
      <c r="Y292" s="116">
        <f>8000*Entradas!$D$47*X292/Constantes!$E$34</f>
        <v>0</v>
      </c>
      <c r="Z292" s="116">
        <f>T292*Escenarios!$E$10/Escenarios!$E$9</f>
        <v>0</v>
      </c>
      <c r="AA292" s="116">
        <f>Y292*Escenarios!$E$10/Escenarios!$E$9</f>
        <v>0</v>
      </c>
      <c r="AB292" s="116">
        <f>Observaciones!$I291</f>
        <v>0</v>
      </c>
      <c r="AC292" s="116">
        <f>MAX(0,Constantes!$E$29/((AH291+Z292+AA292+AB292+Observaciones!$F291)^2)+Entradas!$E$17)</f>
        <v>0</v>
      </c>
      <c r="AD292" s="145">
        <f>IF(ETo!$D291&gt;0,ETo!$I291*((1-Entradas!$E$21)*ETo!$K291+ETo!$L291),0)</f>
        <v>1.805435697702076</v>
      </c>
      <c r="AE292" s="116">
        <f>MIN(AD292*1,0.8*(AH291+Z292+AA292+AB292+Observaciones!$F291-AC292-Constantes!$E$28))</f>
        <v>1.805435697702076</v>
      </c>
      <c r="AF292" s="116">
        <f>Observaciones!$J291</f>
        <v>0</v>
      </c>
      <c r="AG292" s="116">
        <f>MAX(0,AH291+Z292+AA292+AB292+Observaciones!$F291-AC292-AE292-AF292-Constantes!$E$26)</f>
        <v>0</v>
      </c>
      <c r="AH292" s="116">
        <f>AH291+Z292+AA292+AB292+Observaciones!$F291-AC292-AE292-AF292-AG292</f>
        <v>43.244567374297922</v>
      </c>
      <c r="AI292" s="116">
        <f>(Escenarios!$E$10*S292+Escenarios!$E$9*AE292)/(Escenarios!$E$11)</f>
        <v>1.2476973110409724</v>
      </c>
      <c r="AJ292" s="116">
        <f>(Escenarios!$E$9*AG292)/(Escenarios!$E$11)</f>
        <v>0</v>
      </c>
      <c r="AK292" s="116">
        <f>(Escenarios!$E$10*U292+Escenarios!$E$9*AC292)/(Escenarios!$E$11)</f>
        <v>0</v>
      </c>
      <c r="AL292" s="118">
        <f t="shared" si="31"/>
        <v>100.35554555603322</v>
      </c>
      <c r="AM292" s="118">
        <f>MAX(0,(AL292-Constantes!$D$13)*(1-EXP(-Constantes!$D$23)))</f>
        <v>0.35646554140254982</v>
      </c>
      <c r="AN292" s="118">
        <f>AJ292+W292*Escenarios!$E$10/Escenarios!$E$11+AM292</f>
        <v>0.38885789461631692</v>
      </c>
      <c r="AO292" s="118">
        <f>0.0526*AJ292*Observaciones!$F291^1.218</f>
        <v>0</v>
      </c>
      <c r="AP292" s="118">
        <f>AO292*Constantes!$E$40</f>
        <v>0</v>
      </c>
      <c r="AQ292" s="118">
        <f t="shared" si="32"/>
        <v>0</v>
      </c>
      <c r="AR292" s="15"/>
      <c r="AS292" s="72">
        <v>286</v>
      </c>
      <c r="AT292" s="145">
        <f>ETo!$I291*((1-Constantes!$F$19)*ETo!$K291+ETo!$L291)</f>
        <v>1.8851888191096013</v>
      </c>
      <c r="AU292" s="118">
        <f>MIN(AT292*Constantes!$F$17,0.8*(AX291+Observaciones!$F291-AV292-AW292-Constantes!$D$14))</f>
        <v>1.165273543418305</v>
      </c>
      <c r="AV292" s="118">
        <f>IF(Observaciones!$F291&gt;0.05*Constantes!$F$18,((Observaciones!$F291-0.05*Constantes!$F$18)^2)/(Observaciones!$F291+0.95*Constantes!$F$18),0)</f>
        <v>4.7880911185281485E-5</v>
      </c>
      <c r="AW292" s="118">
        <f>MAX(0,AX291+Observaciones!$F291-AV292-Constantes!$D$13)</f>
        <v>0</v>
      </c>
      <c r="AX292" s="118">
        <f>AX291+Observaciones!$F291-AV292-AU292-AW292-AY291</f>
        <v>28.884680471318177</v>
      </c>
      <c r="AY292" s="118">
        <f>MAX(0,(AX292-Constantes!$D$14)*(1-EXP(-Constantes!$D$22)))</f>
        <v>3.6272424614212997E-2</v>
      </c>
      <c r="AZ292" s="116">
        <f>AZ291+(Entradas!$F$23*AW292-BA291)/(800*Entradas!$D$46)</f>
        <v>0</v>
      </c>
      <c r="BA292" s="116">
        <f>8000*Entradas!$D$47*AZ292/Constantes!$F$34</f>
        <v>0</v>
      </c>
      <c r="BB292" s="116">
        <f>AV292*Escenarios!$F$10/Escenarios!$F$9</f>
        <v>1.9152364474112594E-4</v>
      </c>
      <c r="BC292" s="116">
        <f>BA292*Escenarios!$F$10/Escenarios!$F$9</f>
        <v>0</v>
      </c>
      <c r="BD292" s="116">
        <f>Observaciones!$I291</f>
        <v>0</v>
      </c>
      <c r="BE292" s="116">
        <f>MAX(0,Constantes!$F$29/((BJ291+BB292+BC292+BD292+Observaciones!$F291)^2)+Entradas!$F$17)</f>
        <v>0</v>
      </c>
      <c r="BF292" s="145">
        <f>IF(ETo!$D291&gt;0,ETo!$I291*((1-Entradas!$F$21)*ETo!$K291+ETo!$L291),0)</f>
        <v>1.805435697702076</v>
      </c>
      <c r="BG292" s="116">
        <f>MIN(BF292*1,0.8*(BJ291+BB292+BC292+BD292+Observaciones!$F291-BE292-Constantes!$F$28))</f>
        <v>1.805435697702076</v>
      </c>
      <c r="BH292" s="116">
        <f>Observaciones!$J291</f>
        <v>0</v>
      </c>
      <c r="BI292" s="116">
        <f>MAX(0,BJ291+BB292+BC292+BD292+Observaciones!$F291-BE292-BG292-BH292-Constantes!$F$26)</f>
        <v>0</v>
      </c>
      <c r="BJ292" s="116">
        <f>BJ291+BB292+BC292+BD292+Observaciones!$F291-BE292-BG292-BH292-BI292</f>
        <v>43.244758897942667</v>
      </c>
      <c r="BK292" s="116">
        <f>(Escenarios!$F$10*AU292+Escenarios!$F$9*BG292)/(Escenarios!$F$11)</f>
        <v>1.2933059742750592</v>
      </c>
      <c r="BL292" s="116">
        <f>(Escenarios!$F$9*BI292)/(Escenarios!$F$11)</f>
        <v>0</v>
      </c>
      <c r="BM292" s="116">
        <f>(Escenarios!$F$10*AW292+Escenarios!$F$9*BE292)/(Escenarios!$F$11)</f>
        <v>0</v>
      </c>
      <c r="BN292" s="118">
        <f t="shared" si="33"/>
        <v>98.59918883979752</v>
      </c>
      <c r="BO292" s="118">
        <f>MAX(0,(BN292-Constantes!$D$13)*(1-EXP(-Constantes!$D$23)))</f>
        <v>0.34433349937095914</v>
      </c>
      <c r="BP292" s="118">
        <f>BL292+AY292*Escenarios!$F$10/Escenarios!$F$11+BO292</f>
        <v>0.37335143906232954</v>
      </c>
      <c r="BQ292" s="118">
        <f>0.0526*BL292*Observaciones!$F291^1.218</f>
        <v>0</v>
      </c>
      <c r="BR292" s="118">
        <f>BQ292*Constantes!$F$40</f>
        <v>0</v>
      </c>
      <c r="BS292" s="118">
        <f t="shared" si="34"/>
        <v>0</v>
      </c>
      <c r="BT292" s="15"/>
      <c r="BU292" s="72">
        <v>286</v>
      </c>
      <c r="BV292" s="73">
        <f>0.0526*Observaciones!$F291^2.218</f>
        <v>1.0161217826375908</v>
      </c>
      <c r="BW292" s="73">
        <f>IF(Observaciones!$F291&gt;0.05*$CA$7,((Observaciones!$F291-0.05*$CA$7)^2)/(Observaciones!$F291+0.95*$CA$7),0)</f>
        <v>0.11653532226287651</v>
      </c>
      <c r="BX292" s="73">
        <f>0.0526*BW292*Observaciones!$F291^1.218</f>
        <v>3.1161599841578999E-2</v>
      </c>
      <c r="BY292" s="27"/>
      <c r="BZ292" s="27"/>
      <c r="CA292" s="101"/>
      <c r="CB292" s="36"/>
    </row>
    <row r="293" spans="2:80" s="2" customFormat="1" ht="14.5" x14ac:dyDescent="0.35">
      <c r="B293" s="35"/>
      <c r="C293" s="72">
        <v>287</v>
      </c>
      <c r="D293" s="145">
        <f>ETo!$I292*((1-Constantes!$D$19)*ETo!$K292+ETo!$L292)</f>
        <v>1.9285247187262886</v>
      </c>
      <c r="E293" s="73">
        <f>MIN(D293*Constantes!$D$17,0.8*(H292+Observaciones!$F292-F293-G293-Constantes!$D$14))</f>
        <v>1.2025366391453947</v>
      </c>
      <c r="F293" s="73">
        <f>IF(Observaciones!$F292&gt;0.05*Constantes!$D$18,((Observaciones!$F292-0.05*Constantes!$D$18)^2)/(Observaciones!$F292+0.95*Constantes!$D$18),0)</f>
        <v>3.5478303128505868E-2</v>
      </c>
      <c r="G293" s="73">
        <f>MAX(0,H292+Observaciones!$F292-F293-Constantes!$D$13)</f>
        <v>0</v>
      </c>
      <c r="H293" s="73">
        <f>H292+Observaciones!$F292-F293-E293-G293-I292</f>
        <v>32.998346775843224</v>
      </c>
      <c r="I293" s="73">
        <f>MAX(0,(H293-Constantes!$D$14)*(1-EXP(-Constantes!$D$22)))</f>
        <v>9.2906484244320339E-2</v>
      </c>
      <c r="J293" s="73">
        <f t="shared" si="28"/>
        <v>93.496702305574772</v>
      </c>
      <c r="K293" s="73">
        <f>MAX(0,(J293-Constantes!$D$13)*(1-EXP(-Constantes!$D$23)))</f>
        <v>0.30908805035335274</v>
      </c>
      <c r="L293" s="73">
        <f t="shared" si="29"/>
        <v>0.43747283772617895</v>
      </c>
      <c r="M293" s="73">
        <f>0.0526*F293*Observaciones!$F292^1.218</f>
        <v>1.4554731013987854E-2</v>
      </c>
      <c r="N293" s="73">
        <f>M293*Constantes!$D$40</f>
        <v>6.798529487732714E-5</v>
      </c>
      <c r="O293" s="73">
        <f t="shared" si="30"/>
        <v>15.540460804535751</v>
      </c>
      <c r="P293" s="15"/>
      <c r="Q293" s="117">
        <v>287</v>
      </c>
      <c r="R293" s="145">
        <f>ETo!$I292*((1-Constantes!$E$19)*ETo!$K292+ETo!$L292)</f>
        <v>1.9306965203503017</v>
      </c>
      <c r="S293" s="118">
        <f>MIN(R293*Constantes!$E$17,0.8*(V292+Observaciones!$F292-T293-U293-Constantes!$D$14))</f>
        <v>1.2109340912392343</v>
      </c>
      <c r="T293" s="118">
        <f>IF(Observaciones!$F292&gt;0.05*Constantes!$E$18,((Observaciones!$F292-0.05*Constantes!$E$18)^2)/(Observaciones!$F292+0.95*Constantes!$E$18),0)</f>
        <v>3.099777284411058E-2</v>
      </c>
      <c r="U293" s="118">
        <f>MAX(0,V292+Observaciones!$F292-T293-Constantes!$D$13)</f>
        <v>0</v>
      </c>
      <c r="V293" s="118">
        <f>V292+Observaciones!$F292-T293-S293-U293-W292</f>
        <v>32.986352148803732</v>
      </c>
      <c r="W293" s="118">
        <f>MAX(0,(V293-Constantes!$D$14)*(1-EXP(-Constantes!$D$22)))</f>
        <v>9.2741350669375708E-2</v>
      </c>
      <c r="X293" s="116">
        <f>X292+(Entradas!$E$23*U293-Y292)/(800*Entradas!$D$46)</f>
        <v>0</v>
      </c>
      <c r="Y293" s="116">
        <f>8000*Entradas!$D$47*X293/Constantes!$E$34</f>
        <v>0</v>
      </c>
      <c r="Z293" s="116">
        <f>T293*Escenarios!$E$10/Escenarios!$E$9</f>
        <v>0.27897995559699523</v>
      </c>
      <c r="AA293" s="116">
        <f>Y293*Escenarios!$E$10/Escenarios!$E$9</f>
        <v>0</v>
      </c>
      <c r="AB293" s="116">
        <f>Observaciones!$I292</f>
        <v>0</v>
      </c>
      <c r="AC293" s="116">
        <f>MAX(0,Constantes!$E$29/((AH292+Z293+AA293+AB293+Observaciones!$F292)^2)+Entradas!$E$17)</f>
        <v>0</v>
      </c>
      <c r="AD293" s="145">
        <f>IF(ETo!$D292&gt;0,ETo!$I292*((1-Entradas!$E$21)*ETo!$K292+ETo!$L292),0)</f>
        <v>1.843824455389758</v>
      </c>
      <c r="AE293" s="116">
        <f>MIN(AD293*1,0.8*(AH292+Z293+AA293+AB293+Observaciones!$F292-AC293-Constantes!$E$28))</f>
        <v>1.843824455389758</v>
      </c>
      <c r="AF293" s="116">
        <f>Observaciones!$J292</f>
        <v>0</v>
      </c>
      <c r="AG293" s="116">
        <f>MAX(0,AH292+Z293+AA293+AB293+Observaciones!$F292-AC293-AE293-AF293-Constantes!$E$26)</f>
        <v>0</v>
      </c>
      <c r="AH293" s="116">
        <f>AH292+Z293+AA293+AB293+Observaciones!$F292-AC293-AE293-AF293-AG293</f>
        <v>47.079722874505158</v>
      </c>
      <c r="AI293" s="116">
        <f>(Escenarios!$E$10*S293+Escenarios!$E$9*AE293)/(Escenarios!$E$11)</f>
        <v>1.2742231276542868</v>
      </c>
      <c r="AJ293" s="116">
        <f>(Escenarios!$E$9*AG293)/(Escenarios!$E$11)</f>
        <v>0</v>
      </c>
      <c r="AK293" s="116">
        <f>(Escenarios!$E$10*U293+Escenarios!$E$9*AC293)/(Escenarios!$E$11)</f>
        <v>0</v>
      </c>
      <c r="AL293" s="118">
        <f t="shared" si="31"/>
        <v>99.999080014630664</v>
      </c>
      <c r="AM293" s="118">
        <f>MAX(0,(AL293-Constantes!$D$13)*(1-EXP(-Constantes!$D$23)))</f>
        <v>0.3540032540487722</v>
      </c>
      <c r="AN293" s="118">
        <f>AJ293+W293*Escenarios!$E$10/Escenarios!$E$11+AM293</f>
        <v>0.43747046965121034</v>
      </c>
      <c r="AO293" s="118">
        <f>0.0526*AJ293*Observaciones!$F292^1.218</f>
        <v>0</v>
      </c>
      <c r="AP293" s="118">
        <f>AO293*Constantes!$E$40</f>
        <v>0</v>
      </c>
      <c r="AQ293" s="118">
        <f t="shared" si="32"/>
        <v>0</v>
      </c>
      <c r="AR293" s="15"/>
      <c r="AS293" s="72">
        <v>287</v>
      </c>
      <c r="AT293" s="145">
        <f>ETo!$I292*((1-Constantes!$F$19)*ETo!$K292+ETo!$L292)</f>
        <v>1.9252670162902676</v>
      </c>
      <c r="AU293" s="118">
        <f>MIN(AT293*Constantes!$F$17,0.8*(AX292+Observaciones!$F292-AV293-AW293-Constantes!$D$14))</f>
        <v>1.1900466920648105</v>
      </c>
      <c r="AV293" s="118">
        <f>IF(Observaciones!$F292&gt;0.05*Constantes!$F$18,((Observaciones!$F292-0.05*Constantes!$F$18)^2)/(Observaciones!$F292+0.95*Constantes!$F$18),0)</f>
        <v>3.6032979577430561E-2</v>
      </c>
      <c r="AW293" s="118">
        <f>MAX(0,AX292+Observaciones!$F292-AV293-Constantes!$D$13)</f>
        <v>0</v>
      </c>
      <c r="AX293" s="118">
        <f>AX292+Observaciones!$F292-AV293-AU293-AW293-AY292</f>
        <v>33.022328375061726</v>
      </c>
      <c r="AY293" s="118">
        <f>MAX(0,(AX293-Constantes!$D$14)*(1-EXP(-Constantes!$D$22)))</f>
        <v>9.323664600748327E-2</v>
      </c>
      <c r="AZ293" s="116">
        <f>AZ292+(Entradas!$F$23*AW293-BA292)/(800*Entradas!$D$46)</f>
        <v>0</v>
      </c>
      <c r="BA293" s="116">
        <f>8000*Entradas!$D$47*AZ293/Constantes!$F$34</f>
        <v>0</v>
      </c>
      <c r="BB293" s="116">
        <f>AV293*Escenarios!$F$10/Escenarios!$F$9</f>
        <v>0.14413191830972225</v>
      </c>
      <c r="BC293" s="116">
        <f>BA293*Escenarios!$F$10/Escenarios!$F$9</f>
        <v>0</v>
      </c>
      <c r="BD293" s="116">
        <f>Observaciones!$I292</f>
        <v>0</v>
      </c>
      <c r="BE293" s="116">
        <f>MAX(0,Constantes!$F$29/((BJ292+BB293+BC293+BD293+Observaciones!$F292)^2)+Entradas!$F$17)</f>
        <v>0</v>
      </c>
      <c r="BF293" s="145">
        <f>IF(ETo!$D292&gt;0,ETo!$I292*((1-Entradas!$F$21)*ETo!$K292+ETo!$L292),0)</f>
        <v>1.843824455389758</v>
      </c>
      <c r="BG293" s="116">
        <f>MIN(BF293*1,0.8*(BJ292+BB293+BC293+BD293+Observaciones!$F292-BE293-Constantes!$F$28))</f>
        <v>1.843824455389758</v>
      </c>
      <c r="BH293" s="116">
        <f>Observaciones!$J292</f>
        <v>0</v>
      </c>
      <c r="BI293" s="116">
        <f>MAX(0,BJ292+BB293+BC293+BD293+Observaciones!$F292-BE293-BG293-BH293-Constantes!$F$26)</f>
        <v>0</v>
      </c>
      <c r="BJ293" s="116">
        <f>BJ292+BB293+BC293+BD293+Observaciones!$F292-BE293-BG293-BH293-BI293</f>
        <v>46.945066360862633</v>
      </c>
      <c r="BK293" s="116">
        <f>(Escenarios!$F$10*AU293+Escenarios!$F$9*BG293)/(Escenarios!$F$11)</f>
        <v>1.3208022447298</v>
      </c>
      <c r="BL293" s="116">
        <f>(Escenarios!$F$9*BI293)/(Escenarios!$F$11)</f>
        <v>0</v>
      </c>
      <c r="BM293" s="116">
        <f>(Escenarios!$F$10*AW293+Escenarios!$F$9*BE293)/(Escenarios!$F$11)</f>
        <v>0</v>
      </c>
      <c r="BN293" s="118">
        <f t="shared" si="33"/>
        <v>98.254855340426559</v>
      </c>
      <c r="BO293" s="118">
        <f>MAX(0,(BN293-Constantes!$D$13)*(1-EXP(-Constantes!$D$23)))</f>
        <v>0.34195501415287283</v>
      </c>
      <c r="BP293" s="118">
        <f>BL293+AY293*Escenarios!$F$10/Escenarios!$F$11+BO293</f>
        <v>0.41654433095885945</v>
      </c>
      <c r="BQ293" s="118">
        <f>0.0526*BL293*Observaciones!$F292^1.218</f>
        <v>0</v>
      </c>
      <c r="BR293" s="118">
        <f>BQ293*Constantes!$F$40</f>
        <v>0</v>
      </c>
      <c r="BS293" s="118">
        <f t="shared" si="34"/>
        <v>0</v>
      </c>
      <c r="BT293" s="15"/>
      <c r="BU293" s="72">
        <v>287</v>
      </c>
      <c r="BV293" s="73">
        <f>0.0526*Observaciones!$F292^2.218</f>
        <v>2.215313037685418</v>
      </c>
      <c r="BW293" s="73">
        <f>IF(Observaciones!$F292&gt;0.05*$CA$7,((Observaciones!$F292-0.05*$CA$7)^2)/(Observaciones!$F292+0.95*$CA$7),0)</f>
        <v>0.35127835852292982</v>
      </c>
      <c r="BX293" s="73">
        <f>0.0526*BW293*Observaciones!$F292^1.218</f>
        <v>0.14410954212825539</v>
      </c>
      <c r="BY293" s="27"/>
      <c r="BZ293" s="27"/>
      <c r="CA293" s="101"/>
      <c r="CB293" s="36"/>
    </row>
    <row r="294" spans="2:80" s="2" customFormat="1" ht="14.5" x14ac:dyDescent="0.35">
      <c r="B294" s="35"/>
      <c r="C294" s="72">
        <v>288</v>
      </c>
      <c r="D294" s="145">
        <f>ETo!$I293*((1-Constantes!$D$19)*ETo!$K293+ETo!$L293)</f>
        <v>1.9273265528687036</v>
      </c>
      <c r="E294" s="73">
        <f>MIN(D294*Constantes!$D$17,0.8*(H293+Observaciones!$F293-F294-G294-Constantes!$D$14))</f>
        <v>1.2017895196869151</v>
      </c>
      <c r="F294" s="73">
        <f>IF(Observaciones!$F293&gt;0.05*Constantes!$D$18,((Observaciones!$F293-0.05*Constantes!$D$18)^2)/(Observaciones!$F293+0.95*Constantes!$D$18),0)</f>
        <v>0</v>
      </c>
      <c r="G294" s="73">
        <f>MAX(0,H293+Observaciones!$F293-F294-Constantes!$D$13)</f>
        <v>0</v>
      </c>
      <c r="H294" s="73">
        <f>H293+Observaciones!$F293-F294-E294-G294-I293</f>
        <v>31.703650771911988</v>
      </c>
      <c r="I294" s="73">
        <f>MAX(0,(H294-Constantes!$D$14)*(1-EXP(-Constantes!$D$22)))</f>
        <v>7.5082021766932031E-2</v>
      </c>
      <c r="J294" s="73">
        <f t="shared" si="28"/>
        <v>93.187614255221419</v>
      </c>
      <c r="K294" s="73">
        <f>MAX(0,(J294-Constantes!$D$13)*(1-EXP(-Constantes!$D$23)))</f>
        <v>0.30695302323517931</v>
      </c>
      <c r="L294" s="73">
        <f t="shared" si="29"/>
        <v>0.38203504500211133</v>
      </c>
      <c r="M294" s="73">
        <f>0.0526*F294*Observaciones!$F293^1.218</f>
        <v>0</v>
      </c>
      <c r="N294" s="73">
        <f>M294*Constantes!$D$40</f>
        <v>0</v>
      </c>
      <c r="O294" s="73">
        <f t="shared" si="30"/>
        <v>0</v>
      </c>
      <c r="P294" s="15"/>
      <c r="Q294" s="117">
        <v>288</v>
      </c>
      <c r="R294" s="145">
        <f>ETo!$I293*((1-Constantes!$E$19)*ETo!$K293+ETo!$L293)</f>
        <v>1.9294956046684653</v>
      </c>
      <c r="S294" s="118">
        <f>MIN(R294*Constantes!$E$17,0.8*(V293+Observaciones!$F293-T294-U294-Constantes!$D$14))</f>
        <v>1.2101808761562258</v>
      </c>
      <c r="T294" s="118">
        <f>IF(Observaciones!$F293&gt;0.05*Constantes!$E$18,((Observaciones!$F293-0.05*Constantes!$E$18)^2)/(Observaciones!$F293+0.95*Constantes!$E$18),0)</f>
        <v>0</v>
      </c>
      <c r="U294" s="118">
        <f>MAX(0,V293+Observaciones!$F293-T294-Constantes!$D$13)</f>
        <v>0</v>
      </c>
      <c r="V294" s="118">
        <f>V293+Observaciones!$F293-T294-S294-U294-W293</f>
        <v>31.683429921978131</v>
      </c>
      <c r="W294" s="118">
        <f>MAX(0,(V294-Constantes!$D$14)*(1-EXP(-Constantes!$D$22)))</f>
        <v>7.4803635350497194E-2</v>
      </c>
      <c r="X294" s="116">
        <f>X293+(Entradas!$E$23*U294-Y293)/(800*Entradas!$D$46)</f>
        <v>0</v>
      </c>
      <c r="Y294" s="116">
        <f>8000*Entradas!$D$47*X294/Constantes!$E$34</f>
        <v>0</v>
      </c>
      <c r="Z294" s="116">
        <f>T294*Escenarios!$E$10/Escenarios!$E$9</f>
        <v>0</v>
      </c>
      <c r="AA294" s="116">
        <f>Y294*Escenarios!$E$10/Escenarios!$E$9</f>
        <v>0</v>
      </c>
      <c r="AB294" s="116">
        <f>Observaciones!$I293</f>
        <v>0</v>
      </c>
      <c r="AC294" s="116">
        <f>MAX(0,Constantes!$E$29/((AH293+Z294+AA294+AB294+Observaciones!$F293)^2)+Entradas!$E$17)</f>
        <v>0</v>
      </c>
      <c r="AD294" s="145">
        <f>IF(ETo!$D293&gt;0,ETo!$I293*((1-Entradas!$E$21)*ETo!$K293+ETo!$L293),0)</f>
        <v>1.8427335326779812</v>
      </c>
      <c r="AE294" s="116">
        <f>MIN(AD294*1,0.8*(AH293+Z294+AA294+AB294+Observaciones!$F293-AC294-Constantes!$E$28))</f>
        <v>1.8427335326779812</v>
      </c>
      <c r="AF294" s="116">
        <f>Observaciones!$J293</f>
        <v>0</v>
      </c>
      <c r="AG294" s="116">
        <f>MAX(0,AH293+Z294+AA294+AB294+Observaciones!$F293-AC294-AE294-AF294-Constantes!$E$26)</f>
        <v>0</v>
      </c>
      <c r="AH294" s="116">
        <f>AH293+Z294+AA294+AB294+Observaciones!$F293-AC294-AE294-AF294-AG294</f>
        <v>45.236989341827176</v>
      </c>
      <c r="AI294" s="116">
        <f>(Escenarios!$E$10*S294+Escenarios!$E$9*AE294)/(Escenarios!$E$11)</f>
        <v>1.2734361418084013</v>
      </c>
      <c r="AJ294" s="116">
        <f>(Escenarios!$E$9*AG294)/(Escenarios!$E$11)</f>
        <v>0</v>
      </c>
      <c r="AK294" s="116">
        <f>(Escenarios!$E$10*U294+Escenarios!$E$9*AC294)/(Escenarios!$E$11)</f>
        <v>0</v>
      </c>
      <c r="AL294" s="118">
        <f t="shared" si="31"/>
        <v>99.645076760581887</v>
      </c>
      <c r="AM294" s="118">
        <f>MAX(0,(AL294-Constantes!$D$13)*(1-EXP(-Constantes!$D$23)))</f>
        <v>0.35155797495612612</v>
      </c>
      <c r="AN294" s="118">
        <f>AJ294+W294*Escenarios!$E$10/Escenarios!$E$11+AM294</f>
        <v>0.41888124677157357</v>
      </c>
      <c r="AO294" s="118">
        <f>0.0526*AJ294*Observaciones!$F293^1.218</f>
        <v>0</v>
      </c>
      <c r="AP294" s="118">
        <f>AO294*Constantes!$E$40</f>
        <v>0</v>
      </c>
      <c r="AQ294" s="118">
        <f t="shared" si="32"/>
        <v>0</v>
      </c>
      <c r="AR294" s="15"/>
      <c r="AS294" s="72">
        <v>288</v>
      </c>
      <c r="AT294" s="145">
        <f>ETo!$I293*((1-Constantes!$F$19)*ETo!$K293+ETo!$L293)</f>
        <v>1.9240729751690597</v>
      </c>
      <c r="AU294" s="118">
        <f>MIN(AT294*Constantes!$F$17,0.8*(AX293+Observaciones!$F293-AV294-AW294-Constantes!$D$14))</f>
        <v>1.1893086309675915</v>
      </c>
      <c r="AV294" s="118">
        <f>IF(Observaciones!$F293&gt;0.05*Constantes!$F$18,((Observaciones!$F293-0.05*Constantes!$F$18)^2)/(Observaciones!$F293+0.95*Constantes!$F$18),0)</f>
        <v>0</v>
      </c>
      <c r="AW294" s="118">
        <f>MAX(0,AX293+Observaciones!$F293-AV294-Constantes!$D$13)</f>
        <v>0</v>
      </c>
      <c r="AX294" s="118">
        <f>AX293+Observaciones!$F293-AV294-AU294-AW294-AY293</f>
        <v>31.739783098086651</v>
      </c>
      <c r="AY294" s="118">
        <f>MAX(0,(AX294-Constantes!$D$14)*(1-EXP(-Constantes!$D$22)))</f>
        <v>7.5579466178720953E-2</v>
      </c>
      <c r="AZ294" s="116">
        <f>AZ293+(Entradas!$F$23*AW294-BA293)/(800*Entradas!$D$46)</f>
        <v>0</v>
      </c>
      <c r="BA294" s="116">
        <f>8000*Entradas!$D$47*AZ294/Constantes!$F$34</f>
        <v>0</v>
      </c>
      <c r="BB294" s="116">
        <f>AV294*Escenarios!$F$10/Escenarios!$F$9</f>
        <v>0</v>
      </c>
      <c r="BC294" s="116">
        <f>BA294*Escenarios!$F$10/Escenarios!$F$9</f>
        <v>0</v>
      </c>
      <c r="BD294" s="116">
        <f>Observaciones!$I293</f>
        <v>0</v>
      </c>
      <c r="BE294" s="116">
        <f>MAX(0,Constantes!$F$29/((BJ293+BB294+BC294+BD294+Observaciones!$F293)^2)+Entradas!$F$17)</f>
        <v>0</v>
      </c>
      <c r="BF294" s="145">
        <f>IF(ETo!$D293&gt;0,ETo!$I293*((1-Entradas!$F$21)*ETo!$K293+ETo!$L293),0)</f>
        <v>1.8427335326779812</v>
      </c>
      <c r="BG294" s="116">
        <f>MIN(BF294*1,0.8*(BJ293+BB294+BC294+BD294+Observaciones!$F293-BE294-Constantes!$F$28))</f>
        <v>1.8427335326779812</v>
      </c>
      <c r="BH294" s="116">
        <f>Observaciones!$J293</f>
        <v>0</v>
      </c>
      <c r="BI294" s="116">
        <f>MAX(0,BJ293+BB294+BC294+BD294+Observaciones!$F293-BE294-BG294-BH294-Constantes!$F$26)</f>
        <v>0</v>
      </c>
      <c r="BJ294" s="116">
        <f>BJ293+BB294+BC294+BD294+Observaciones!$F293-BE294-BG294-BH294-BI294</f>
        <v>45.10233282818465</v>
      </c>
      <c r="BK294" s="116">
        <f>(Escenarios!$F$10*AU294+Escenarios!$F$9*BG294)/(Escenarios!$F$11)</f>
        <v>1.3199936113096695</v>
      </c>
      <c r="BL294" s="116">
        <f>(Escenarios!$F$9*BI294)/(Escenarios!$F$11)</f>
        <v>0</v>
      </c>
      <c r="BM294" s="116">
        <f>(Escenarios!$F$10*AW294+Escenarios!$F$9*BE294)/(Escenarios!$F$11)</f>
        <v>0</v>
      </c>
      <c r="BN294" s="118">
        <f t="shared" si="33"/>
        <v>97.912900326273686</v>
      </c>
      <c r="BO294" s="118">
        <f>MAX(0,(BN294-Constantes!$D$13)*(1-EXP(-Constantes!$D$23)))</f>
        <v>0.33959295833228342</v>
      </c>
      <c r="BP294" s="118">
        <f>BL294+AY294*Escenarios!$F$10/Escenarios!$F$11+BO294</f>
        <v>0.4000565312752602</v>
      </c>
      <c r="BQ294" s="118">
        <f>0.0526*BL294*Observaciones!$F293^1.218</f>
        <v>0</v>
      </c>
      <c r="BR294" s="118">
        <f>BQ294*Constantes!$F$40</f>
        <v>0</v>
      </c>
      <c r="BS294" s="118">
        <f t="shared" si="34"/>
        <v>0</v>
      </c>
      <c r="BT294" s="15"/>
      <c r="BU294" s="72">
        <v>288</v>
      </c>
      <c r="BV294" s="73">
        <f>0.0526*Observaciones!$F293^2.218</f>
        <v>0</v>
      </c>
      <c r="BW294" s="73">
        <f>IF(Observaciones!$F293&gt;0.05*$CA$7,((Observaciones!$F293-0.05*$CA$7)^2)/(Observaciones!$F293+0.95*$CA$7),0)</f>
        <v>0</v>
      </c>
      <c r="BX294" s="73">
        <f>0.0526*BW294*Observaciones!$F293^1.218</f>
        <v>0</v>
      </c>
      <c r="BY294" s="27"/>
      <c r="BZ294" s="27"/>
      <c r="CA294" s="101"/>
      <c r="CB294" s="36"/>
    </row>
    <row r="295" spans="2:80" s="2" customFormat="1" ht="14.5" x14ac:dyDescent="0.35">
      <c r="B295" s="35"/>
      <c r="C295" s="72">
        <v>289</v>
      </c>
      <c r="D295" s="145">
        <f>ETo!$I294*((1-Constantes!$D$19)*ETo!$K294+ETo!$L294)</f>
        <v>1.9570695750143221</v>
      </c>
      <c r="E295" s="73">
        <f>MIN(D295*Constantes!$D$17,0.8*(H294+Observaciones!$F294-F295-G295-Constantes!$D$14))</f>
        <v>1.2203358590424416</v>
      </c>
      <c r="F295" s="73">
        <f>IF(Observaciones!$F294&gt;0.05*Constantes!$D$18,((Observaciones!$F294-0.05*Constantes!$D$18)^2)/(Observaciones!$F294+0.95*Constantes!$D$18),0)</f>
        <v>0</v>
      </c>
      <c r="G295" s="73">
        <f>MAX(0,H294+Observaciones!$F294-F295-Constantes!$D$13)</f>
        <v>0</v>
      </c>
      <c r="H295" s="73">
        <f>H294+Observaciones!$F294-F295-E295-G295-I294</f>
        <v>30.408232891102614</v>
      </c>
      <c r="I295" s="73">
        <f>MAX(0,(H295-Constantes!$D$14)*(1-EXP(-Constantes!$D$22)))</f>
        <v>5.7247620997242989E-2</v>
      </c>
      <c r="J295" s="73">
        <f t="shared" si="28"/>
        <v>92.880661231986238</v>
      </c>
      <c r="K295" s="73">
        <f>MAX(0,(J295-Constantes!$D$13)*(1-EXP(-Constantes!$D$23)))</f>
        <v>0.30483274382656667</v>
      </c>
      <c r="L295" s="73">
        <f t="shared" si="29"/>
        <v>0.36208036482380968</v>
      </c>
      <c r="M295" s="73">
        <f>0.0526*F295*Observaciones!$F294^1.218</f>
        <v>0</v>
      </c>
      <c r="N295" s="73">
        <f>M295*Constantes!$D$40</f>
        <v>0</v>
      </c>
      <c r="O295" s="73">
        <f t="shared" si="30"/>
        <v>0</v>
      </c>
      <c r="P295" s="15"/>
      <c r="Q295" s="117">
        <v>289</v>
      </c>
      <c r="R295" s="145">
        <f>ETo!$I294*((1-Constantes!$E$19)*ETo!$K294+ETo!$L294)</f>
        <v>1.9592714623251206</v>
      </c>
      <c r="S295" s="118">
        <f>MIN(R295*Constantes!$E$17,0.8*(V294+Observaciones!$F294-T295-U295-Constantes!$D$14))</f>
        <v>1.2288563131046433</v>
      </c>
      <c r="T295" s="118">
        <f>IF(Observaciones!$F294&gt;0.05*Constantes!$E$18,((Observaciones!$F294-0.05*Constantes!$E$18)^2)/(Observaciones!$F294+0.95*Constantes!$E$18),0)</f>
        <v>0</v>
      </c>
      <c r="U295" s="118">
        <f>MAX(0,V294+Observaciones!$F294-T295-Constantes!$D$13)</f>
        <v>0</v>
      </c>
      <c r="V295" s="118">
        <f>V294+Observaciones!$F294-T295-S295-U295-W294</f>
        <v>30.37976997352299</v>
      </c>
      <c r="W295" s="118">
        <f>MAX(0,(V295-Constantes!$D$14)*(1-EXP(-Constantes!$D$22)))</f>
        <v>5.685576359994314E-2</v>
      </c>
      <c r="X295" s="116">
        <f>X294+(Entradas!$E$23*U295-Y294)/(800*Entradas!$D$46)</f>
        <v>0</v>
      </c>
      <c r="Y295" s="116">
        <f>8000*Entradas!$D$47*X295/Constantes!$E$34</f>
        <v>0</v>
      </c>
      <c r="Z295" s="116">
        <f>T295*Escenarios!$E$10/Escenarios!$E$9</f>
        <v>0</v>
      </c>
      <c r="AA295" s="116">
        <f>Y295*Escenarios!$E$10/Escenarios!$E$9</f>
        <v>0</v>
      </c>
      <c r="AB295" s="116">
        <f>Observaciones!$I294</f>
        <v>0</v>
      </c>
      <c r="AC295" s="116">
        <f>MAX(0,Constantes!$E$29/((AH294+Z295+AA295+AB295+Observaciones!$F294)^2)+Entradas!$E$17)</f>
        <v>0</v>
      </c>
      <c r="AD295" s="145">
        <f>IF(ETo!$D294&gt;0,ETo!$I294*((1-Entradas!$E$21)*ETo!$K294+ETo!$L294),0)</f>
        <v>1.8711959698931857</v>
      </c>
      <c r="AE295" s="116">
        <f>MIN(AD295*1,0.8*(AH294+Z295+AA295+AB295+Observaciones!$F294-AC295-Constantes!$E$28))</f>
        <v>1.8711959698931857</v>
      </c>
      <c r="AF295" s="116">
        <f>Observaciones!$J294</f>
        <v>0</v>
      </c>
      <c r="AG295" s="116">
        <f>MAX(0,AH294+Z295+AA295+AB295+Observaciones!$F294-AC295-AE295-AF295-Constantes!$E$26)</f>
        <v>0</v>
      </c>
      <c r="AH295" s="116">
        <f>AH294+Z295+AA295+AB295+Observaciones!$F294-AC295-AE295-AF295-AG295</f>
        <v>43.365793371933989</v>
      </c>
      <c r="AI295" s="116">
        <f>(Escenarios!$E$10*S295+Escenarios!$E$9*AE295)/(Escenarios!$E$11)</f>
        <v>1.2930902787834975</v>
      </c>
      <c r="AJ295" s="116">
        <f>(Escenarios!$E$9*AG295)/(Escenarios!$E$11)</f>
        <v>0</v>
      </c>
      <c r="AK295" s="116">
        <f>(Escenarios!$E$10*U295+Escenarios!$E$9*AC295)/(Escenarios!$E$11)</f>
        <v>0</v>
      </c>
      <c r="AL295" s="118">
        <f t="shared" si="31"/>
        <v>99.293518785625764</v>
      </c>
      <c r="AM295" s="118">
        <f>MAX(0,(AL295-Constantes!$D$13)*(1-EXP(-Constantes!$D$23)))</f>
        <v>0.34912958663997029</v>
      </c>
      <c r="AN295" s="118">
        <f>AJ295+W295*Escenarios!$E$10/Escenarios!$E$11+AM295</f>
        <v>0.40029977387991911</v>
      </c>
      <c r="AO295" s="118">
        <f>0.0526*AJ295*Observaciones!$F294^1.218</f>
        <v>0</v>
      </c>
      <c r="AP295" s="118">
        <f>AO295*Constantes!$E$40</f>
        <v>0</v>
      </c>
      <c r="AQ295" s="118">
        <f t="shared" si="32"/>
        <v>0</v>
      </c>
      <c r="AR295" s="15"/>
      <c r="AS295" s="72">
        <v>289</v>
      </c>
      <c r="AT295" s="145">
        <f>ETo!$I294*((1-Constantes!$F$19)*ETo!$K294+ETo!$L294)</f>
        <v>1.9537667440481246</v>
      </c>
      <c r="AU295" s="118">
        <f>MIN(AT295*Constantes!$F$17,0.8*(AX294+Observaciones!$F294-AV295-AW295-Constantes!$D$14))</f>
        <v>1.20766295331897</v>
      </c>
      <c r="AV295" s="118">
        <f>IF(Observaciones!$F294&gt;0.05*Constantes!$F$18,((Observaciones!$F294-0.05*Constantes!$F$18)^2)/(Observaciones!$F294+0.95*Constantes!$F$18),0)</f>
        <v>0</v>
      </c>
      <c r="AW295" s="118">
        <f>MAX(0,AX294+Observaciones!$F294-AV295-Constantes!$D$13)</f>
        <v>0</v>
      </c>
      <c r="AX295" s="118">
        <f>AX294+Observaciones!$F294-AV295-AU295-AW295-AY294</f>
        <v>30.456540678588961</v>
      </c>
      <c r="AY295" s="118">
        <f>MAX(0,(AX295-Constantes!$D$14)*(1-EXP(-Constantes!$D$22)))</f>
        <v>5.7912688582839537E-2</v>
      </c>
      <c r="AZ295" s="116">
        <f>AZ294+(Entradas!$F$23*AW295-BA294)/(800*Entradas!$D$46)</f>
        <v>0</v>
      </c>
      <c r="BA295" s="116">
        <f>8000*Entradas!$D$47*AZ295/Constantes!$F$34</f>
        <v>0</v>
      </c>
      <c r="BB295" s="116">
        <f>AV295*Escenarios!$F$10/Escenarios!$F$9</f>
        <v>0</v>
      </c>
      <c r="BC295" s="116">
        <f>BA295*Escenarios!$F$10/Escenarios!$F$9</f>
        <v>0</v>
      </c>
      <c r="BD295" s="116">
        <f>Observaciones!$I294</f>
        <v>0</v>
      </c>
      <c r="BE295" s="116">
        <f>MAX(0,Constantes!$F$29/((BJ294+BB295+BC295+BD295+Observaciones!$F294)^2)+Entradas!$F$17)</f>
        <v>0</v>
      </c>
      <c r="BF295" s="145">
        <f>IF(ETo!$D294&gt;0,ETo!$I294*((1-Entradas!$F$21)*ETo!$K294+ETo!$L294),0)</f>
        <v>1.8711959698931857</v>
      </c>
      <c r="BG295" s="116">
        <f>MIN(BF295*1,0.8*(BJ294+BB295+BC295+BD295+Observaciones!$F294-BE295-Constantes!$F$28))</f>
        <v>1.8711959698931857</v>
      </c>
      <c r="BH295" s="116">
        <f>Observaciones!$J294</f>
        <v>0</v>
      </c>
      <c r="BI295" s="116">
        <f>MAX(0,BJ294+BB295+BC295+BD295+Observaciones!$F294-BE295-BG295-BH295-Constantes!$F$26)</f>
        <v>0</v>
      </c>
      <c r="BJ295" s="116">
        <f>BJ294+BB295+BC295+BD295+Observaciones!$F294-BE295-BG295-BH295-BI295</f>
        <v>43.231136858291464</v>
      </c>
      <c r="BK295" s="116">
        <f>(Escenarios!$F$10*AU295+Escenarios!$F$9*BG295)/(Escenarios!$F$11)</f>
        <v>1.3403695566338132</v>
      </c>
      <c r="BL295" s="116">
        <f>(Escenarios!$F$9*BI295)/(Escenarios!$F$11)</f>
        <v>0</v>
      </c>
      <c r="BM295" s="116">
        <f>(Escenarios!$F$10*AW295+Escenarios!$F$9*BE295)/(Escenarios!$F$11)</f>
        <v>0</v>
      </c>
      <c r="BN295" s="118">
        <f t="shared" si="33"/>
        <v>97.573307367941396</v>
      </c>
      <c r="BO295" s="118">
        <f>MAX(0,(BN295-Constantes!$D$13)*(1-EXP(-Constantes!$D$23)))</f>
        <v>0.33724721842305266</v>
      </c>
      <c r="BP295" s="118">
        <f>BL295+AY295*Escenarios!$F$10/Escenarios!$F$11+BO295</f>
        <v>0.38357736928932429</v>
      </c>
      <c r="BQ295" s="118">
        <f>0.0526*BL295*Observaciones!$F294^1.218</f>
        <v>0</v>
      </c>
      <c r="BR295" s="118">
        <f>BQ295*Constantes!$F$40</f>
        <v>0</v>
      </c>
      <c r="BS295" s="118">
        <f t="shared" si="34"/>
        <v>0</v>
      </c>
      <c r="BT295" s="15"/>
      <c r="BU295" s="72">
        <v>289</v>
      </c>
      <c r="BV295" s="73">
        <f>0.0526*Observaciones!$F294^2.218</f>
        <v>0</v>
      </c>
      <c r="BW295" s="73">
        <f>IF(Observaciones!$F294&gt;0.05*$CA$7,((Observaciones!$F294-0.05*$CA$7)^2)/(Observaciones!$F294+0.95*$CA$7),0)</f>
        <v>0</v>
      </c>
      <c r="BX295" s="73">
        <f>0.0526*BW295*Observaciones!$F294^1.218</f>
        <v>0</v>
      </c>
      <c r="BY295" s="27"/>
      <c r="BZ295" s="27"/>
      <c r="CA295" s="101"/>
      <c r="CB295" s="36"/>
    </row>
    <row r="296" spans="2:80" s="2" customFormat="1" ht="14.5" x14ac:dyDescent="0.35">
      <c r="B296" s="35"/>
      <c r="C296" s="72">
        <v>290</v>
      </c>
      <c r="D296" s="145">
        <f>ETo!$I295*((1-Constantes!$D$19)*ETo!$K295+ETo!$L295)</f>
        <v>1.8985242181449904</v>
      </c>
      <c r="E296" s="73">
        <f>MIN(D296*Constantes!$D$17,0.8*(H295+Observaciones!$F295-F296-G296-Constantes!$D$14))</f>
        <v>1.1838297484369669</v>
      </c>
      <c r="F296" s="73">
        <f>IF(Observaciones!$F295&gt;0.05*Constantes!$D$18,((Observaciones!$F295-0.05*Constantes!$D$18)^2)/(Observaciones!$F295+0.95*Constantes!$D$18),0)</f>
        <v>0</v>
      </c>
      <c r="G296" s="73">
        <f>MAX(0,H295+Observaciones!$F295-F296-Constantes!$D$13)</f>
        <v>0</v>
      </c>
      <c r="H296" s="73">
        <f>H295+Observaciones!$F295-F296-E296-G296-I295</f>
        <v>29.167155521668406</v>
      </c>
      <c r="I296" s="73">
        <f>MAX(0,(H296-Constantes!$D$14)*(1-EXP(-Constantes!$D$22)))</f>
        <v>4.0161342105637834E-2</v>
      </c>
      <c r="J296" s="73">
        <f t="shared" si="28"/>
        <v>92.575828488159672</v>
      </c>
      <c r="K296" s="73">
        <f>MAX(0,(J296-Constantes!$D$13)*(1-EXP(-Constantes!$D$23)))</f>
        <v>0.30272711025764382</v>
      </c>
      <c r="L296" s="73">
        <f t="shared" si="29"/>
        <v>0.34288845236328164</v>
      </c>
      <c r="M296" s="73">
        <f>0.0526*F296*Observaciones!$F295^1.218</f>
        <v>0</v>
      </c>
      <c r="N296" s="73">
        <f>M296*Constantes!$D$40</f>
        <v>0</v>
      </c>
      <c r="O296" s="73">
        <f t="shared" si="30"/>
        <v>0</v>
      </c>
      <c r="P296" s="15"/>
      <c r="Q296" s="117">
        <v>290</v>
      </c>
      <c r="R296" s="145">
        <f>ETo!$I295*((1-Constantes!$E$19)*ETo!$K295+ETo!$L295)</f>
        <v>1.9006573174546657</v>
      </c>
      <c r="S296" s="118">
        <f>MIN(R296*Constantes!$E$17,0.8*(V295+Observaciones!$F295-T296-U296-Constantes!$D$14))</f>
        <v>1.1920934839886561</v>
      </c>
      <c r="T296" s="118">
        <f>IF(Observaciones!$F295&gt;0.05*Constantes!$E$18,((Observaciones!$F295-0.05*Constantes!$E$18)^2)/(Observaciones!$F295+0.95*Constantes!$E$18),0)</f>
        <v>0</v>
      </c>
      <c r="U296" s="118">
        <f>MAX(0,V295+Observaciones!$F295-T296-Constantes!$D$13)</f>
        <v>0</v>
      </c>
      <c r="V296" s="118">
        <f>V295+Observaciones!$F295-T296-S296-U296-W295</f>
        <v>29.130820725934388</v>
      </c>
      <c r="W296" s="118">
        <f>MAX(0,(V296-Constantes!$D$14)*(1-EXP(-Constantes!$D$22)))</f>
        <v>3.9661110235594182E-2</v>
      </c>
      <c r="X296" s="116">
        <f>X295+(Entradas!$E$23*U296-Y295)/(800*Entradas!$D$46)</f>
        <v>0</v>
      </c>
      <c r="Y296" s="116">
        <f>8000*Entradas!$D$47*X296/Constantes!$E$34</f>
        <v>0</v>
      </c>
      <c r="Z296" s="116">
        <f>T296*Escenarios!$E$10/Escenarios!$E$9</f>
        <v>0</v>
      </c>
      <c r="AA296" s="116">
        <f>Y296*Escenarios!$E$10/Escenarios!$E$9</f>
        <v>0</v>
      </c>
      <c r="AB296" s="116">
        <f>Observaciones!$I295</f>
        <v>0</v>
      </c>
      <c r="AC296" s="116">
        <f>MAX(0,Constantes!$E$29/((AH295+Z296+AA296+AB296+Observaciones!$F295)^2)+Entradas!$E$17)</f>
        <v>0</v>
      </c>
      <c r="AD296" s="145">
        <f>IF(ETo!$D295&gt;0,ETo!$I295*((1-Entradas!$E$21)*ETo!$K295+ETo!$L295),0)</f>
        <v>1.8153333450676381</v>
      </c>
      <c r="AE296" s="116">
        <f>MIN(AD296*1,0.8*(AH295+Z296+AA296+AB296+Observaciones!$F295-AC296-Constantes!$E$28))</f>
        <v>1.6926346975471915</v>
      </c>
      <c r="AF296" s="116">
        <f>Observaciones!$J295</f>
        <v>0</v>
      </c>
      <c r="AG296" s="116">
        <f>MAX(0,AH295+Z296+AA296+AB296+Observaciones!$F295-AC296-AE296-AF296-Constantes!$E$26)</f>
        <v>0</v>
      </c>
      <c r="AH296" s="116">
        <f>AH295+Z296+AA296+AB296+Observaciones!$F295-AC296-AE296-AF296-AG296</f>
        <v>41.673158674386798</v>
      </c>
      <c r="AI296" s="116">
        <f>(Escenarios!$E$10*S296+Escenarios!$E$9*AE296)/(Escenarios!$E$11)</f>
        <v>1.2421476053445095</v>
      </c>
      <c r="AJ296" s="116">
        <f>(Escenarios!$E$9*AG296)/(Escenarios!$E$11)</f>
        <v>0</v>
      </c>
      <c r="AK296" s="116">
        <f>(Escenarios!$E$10*U296+Escenarios!$E$9*AC296)/(Escenarios!$E$11)</f>
        <v>0</v>
      </c>
      <c r="AL296" s="118">
        <f t="shared" si="31"/>
        <v>98.944389198985789</v>
      </c>
      <c r="AM296" s="118">
        <f>MAX(0,(AL296-Constantes!$D$13)*(1-EXP(-Constantes!$D$23)))</f>
        <v>0.34671797242718894</v>
      </c>
      <c r="AN296" s="118">
        <f>AJ296+W296*Escenarios!$E$10/Escenarios!$E$11+AM296</f>
        <v>0.38241297163922372</v>
      </c>
      <c r="AO296" s="118">
        <f>0.0526*AJ296*Observaciones!$F295^1.218</f>
        <v>0</v>
      </c>
      <c r="AP296" s="118">
        <f>AO296*Constantes!$E$40</f>
        <v>0</v>
      </c>
      <c r="AQ296" s="118">
        <f t="shared" si="32"/>
        <v>0</v>
      </c>
      <c r="AR296" s="15"/>
      <c r="AS296" s="72">
        <v>290</v>
      </c>
      <c r="AT296" s="145">
        <f>ETo!$I295*((1-Constantes!$F$19)*ETo!$K295+ETo!$L295)</f>
        <v>1.8953245691804763</v>
      </c>
      <c r="AU296" s="118">
        <f>MIN(AT296*Constantes!$F$17,0.8*(AX295+Observaciones!$F295-AV296-AW296-Constantes!$D$14))</f>
        <v>1.1715386566422785</v>
      </c>
      <c r="AV296" s="118">
        <f>IF(Observaciones!$F295&gt;0.05*Constantes!$F$18,((Observaciones!$F295-0.05*Constantes!$F$18)^2)/(Observaciones!$F295+0.95*Constantes!$F$18),0)</f>
        <v>0</v>
      </c>
      <c r="AW296" s="118">
        <f>MAX(0,AX295+Observaciones!$F295-AV296-Constantes!$D$13)</f>
        <v>0</v>
      </c>
      <c r="AX296" s="118">
        <f>AX295+Observaciones!$F295-AV296-AU296-AW296-AY295</f>
        <v>29.227089333363843</v>
      </c>
      <c r="AY296" s="118">
        <f>MAX(0,(AX296-Constantes!$D$14)*(1-EXP(-Constantes!$D$22)))</f>
        <v>4.098646860208828E-2</v>
      </c>
      <c r="AZ296" s="116">
        <f>AZ295+(Entradas!$F$23*AW296-BA295)/(800*Entradas!$D$46)</f>
        <v>0</v>
      </c>
      <c r="BA296" s="116">
        <f>8000*Entradas!$D$47*AZ296/Constantes!$F$34</f>
        <v>0</v>
      </c>
      <c r="BB296" s="116">
        <f>AV296*Escenarios!$F$10/Escenarios!$F$9</f>
        <v>0</v>
      </c>
      <c r="BC296" s="116">
        <f>BA296*Escenarios!$F$10/Escenarios!$F$9</f>
        <v>0</v>
      </c>
      <c r="BD296" s="116">
        <f>Observaciones!$I295</f>
        <v>0</v>
      </c>
      <c r="BE296" s="116">
        <f>MAX(0,Constantes!$F$29/((BJ295+BB296+BC296+BD296+Observaciones!$F295)^2)+Entradas!$F$17)</f>
        <v>0</v>
      </c>
      <c r="BF296" s="145">
        <f>IF(ETo!$D295&gt;0,ETo!$I295*((1-Entradas!$F$21)*ETo!$K295+ETo!$L295),0)</f>
        <v>1.8153333450676381</v>
      </c>
      <c r="BG296" s="116">
        <f>MIN(BF296*1,0.8*(BJ295+BB296+BC296+BD296+Observaciones!$F295-BE296-Constantes!$F$28))</f>
        <v>1.5849094866331712</v>
      </c>
      <c r="BH296" s="116">
        <f>Observaciones!$J295</f>
        <v>0</v>
      </c>
      <c r="BI296" s="116">
        <f>MAX(0,BJ295+BB296+BC296+BD296+Observaciones!$F295-BE296-BG296-BH296-Constantes!$F$26)</f>
        <v>0</v>
      </c>
      <c r="BJ296" s="116">
        <f>BJ295+BB296+BC296+BD296+Observaciones!$F295-BE296-BG296-BH296-BI296</f>
        <v>41.646227371658291</v>
      </c>
      <c r="BK296" s="116">
        <f>(Escenarios!$F$10*AU296+Escenarios!$F$9*BG296)/(Escenarios!$F$11)</f>
        <v>1.254212822640457</v>
      </c>
      <c r="BL296" s="116">
        <f>(Escenarios!$F$9*BI296)/(Escenarios!$F$11)</f>
        <v>0</v>
      </c>
      <c r="BM296" s="116">
        <f>(Escenarios!$F$10*AW296+Escenarios!$F$9*BE296)/(Escenarios!$F$11)</f>
        <v>0</v>
      </c>
      <c r="BN296" s="118">
        <f t="shared" si="33"/>
        <v>97.236060149518337</v>
      </c>
      <c r="BO296" s="118">
        <f>MAX(0,(BN296-Constantes!$D$13)*(1-EXP(-Constantes!$D$23)))</f>
        <v>0.33491768172294845</v>
      </c>
      <c r="BP296" s="118">
        <f>BL296+AY296*Escenarios!$F$10/Escenarios!$F$11+BO296</f>
        <v>0.36770685660461905</v>
      </c>
      <c r="BQ296" s="118">
        <f>0.0526*BL296*Observaciones!$F295^1.218</f>
        <v>0</v>
      </c>
      <c r="BR296" s="118">
        <f>BQ296*Constantes!$F$40</f>
        <v>0</v>
      </c>
      <c r="BS296" s="118">
        <f t="shared" si="34"/>
        <v>0</v>
      </c>
      <c r="BT296" s="15"/>
      <c r="BU296" s="72">
        <v>290</v>
      </c>
      <c r="BV296" s="73">
        <f>0.0526*Observaciones!$F295^2.218</f>
        <v>0</v>
      </c>
      <c r="BW296" s="73">
        <f>IF(Observaciones!$F295&gt;0.05*$CA$7,((Observaciones!$F295-0.05*$CA$7)^2)/(Observaciones!$F295+0.95*$CA$7),0)</f>
        <v>0</v>
      </c>
      <c r="BX296" s="73">
        <f>0.0526*BW296*Observaciones!$F295^1.218</f>
        <v>0</v>
      </c>
      <c r="BY296" s="27"/>
      <c r="BZ296" s="27"/>
      <c r="CA296" s="101"/>
      <c r="CB296" s="36"/>
    </row>
    <row r="297" spans="2:80" s="2" customFormat="1" ht="14.5" x14ac:dyDescent="0.35">
      <c r="B297" s="35"/>
      <c r="C297" s="72">
        <v>291</v>
      </c>
      <c r="D297" s="145">
        <f>ETo!$I296*((1-Constantes!$D$19)*ETo!$K296+ETo!$L296)</f>
        <v>1.9020375700757921</v>
      </c>
      <c r="E297" s="73">
        <f>MIN(D297*Constantes!$D$17,0.8*(H296+Observaciones!$F296-F297-G297-Constantes!$D$14))</f>
        <v>1.1860205082348458</v>
      </c>
      <c r="F297" s="73">
        <f>IF(Observaciones!$F296&gt;0.05*Constantes!$D$18,((Observaciones!$F296-0.05*Constantes!$D$18)^2)/(Observaciones!$F296+0.95*Constantes!$D$18),0)</f>
        <v>0</v>
      </c>
      <c r="G297" s="73">
        <f>MAX(0,H296+Observaciones!$F296-F297-Constantes!$D$13)</f>
        <v>0</v>
      </c>
      <c r="H297" s="73">
        <f>H296+Observaciones!$F296-F297-E297-G297-I296</f>
        <v>27.940973671327921</v>
      </c>
      <c r="I297" s="73">
        <f>MAX(0,(H297-Constantes!$D$14)*(1-EXP(-Constantes!$D$22)))</f>
        <v>2.3280134227120778E-2</v>
      </c>
      <c r="J297" s="73">
        <f t="shared" si="28"/>
        <v>92.273101377902023</v>
      </c>
      <c r="K297" s="73">
        <f>MAX(0,(J297-Constantes!$D$13)*(1-EXP(-Constantes!$D$23)))</f>
        <v>0.30063602136220613</v>
      </c>
      <c r="L297" s="73">
        <f t="shared" si="29"/>
        <v>0.3239161555893269</v>
      </c>
      <c r="M297" s="73">
        <f>0.0526*F297*Observaciones!$F296^1.218</f>
        <v>0</v>
      </c>
      <c r="N297" s="73">
        <f>M297*Constantes!$D$40</f>
        <v>0</v>
      </c>
      <c r="O297" s="73">
        <f t="shared" si="30"/>
        <v>0</v>
      </c>
      <c r="P297" s="15"/>
      <c r="Q297" s="117">
        <v>291</v>
      </c>
      <c r="R297" s="145">
        <f>ETo!$I296*((1-Constantes!$E$19)*ETo!$K296+ETo!$L296)</f>
        <v>1.9041735050206019</v>
      </c>
      <c r="S297" s="118">
        <f>MIN(R297*Constantes!$E$17,0.8*(V296+Observaciones!$F296-T297-U297-Constantes!$D$14))</f>
        <v>1.194298839076783</v>
      </c>
      <c r="T297" s="118">
        <f>IF(Observaciones!$F296&gt;0.05*Constantes!$E$18,((Observaciones!$F296-0.05*Constantes!$E$18)^2)/(Observaciones!$F296+0.95*Constantes!$E$18),0)</f>
        <v>0</v>
      </c>
      <c r="U297" s="118">
        <f>MAX(0,V296+Observaciones!$F296-T297-Constantes!$D$13)</f>
        <v>0</v>
      </c>
      <c r="V297" s="118">
        <f>V296+Observaciones!$F296-T297-S297-U297-W296</f>
        <v>27.89686077662201</v>
      </c>
      <c r="W297" s="118">
        <f>MAX(0,(V297-Constantes!$D$14)*(1-EXP(-Constantes!$D$22)))</f>
        <v>2.2672818970051165E-2</v>
      </c>
      <c r="X297" s="116">
        <f>X296+(Entradas!$E$23*U297-Y296)/(800*Entradas!$D$46)</f>
        <v>0</v>
      </c>
      <c r="Y297" s="116">
        <f>8000*Entradas!$D$47*X297/Constantes!$E$34</f>
        <v>0</v>
      </c>
      <c r="Z297" s="116">
        <f>T297*Escenarios!$E$10/Escenarios!$E$9</f>
        <v>0</v>
      </c>
      <c r="AA297" s="116">
        <f>Y297*Escenarios!$E$10/Escenarios!$E$9</f>
        <v>0</v>
      </c>
      <c r="AB297" s="116">
        <f>Observaciones!$I296</f>
        <v>0</v>
      </c>
      <c r="AC297" s="116">
        <f>MAX(0,Constantes!$E$29/((AH296+Z297+AA297+AB297+Observaciones!$F296)^2)+Entradas!$E$17)</f>
        <v>0</v>
      </c>
      <c r="AD297" s="145">
        <f>IF(ETo!$D296&gt;0,ETo!$I296*((1-Entradas!$E$21)*ETo!$K296+ETo!$L296),0)</f>
        <v>1.8187361072282215</v>
      </c>
      <c r="AE297" s="116">
        <f>MIN(AD297*1,0.8*(AH296+Z297+AA297+AB297+Observaciones!$F296-AC297-Constantes!$E$28))</f>
        <v>0.33852693950943835</v>
      </c>
      <c r="AF297" s="116">
        <f>Observaciones!$J296</f>
        <v>0</v>
      </c>
      <c r="AG297" s="116">
        <f>MAX(0,AH296+Z297+AA297+AB297+Observaciones!$F296-AC297-AE297-AF297-Constantes!$E$26)</f>
        <v>0</v>
      </c>
      <c r="AH297" s="116">
        <f>AH296+Z297+AA297+AB297+Observaciones!$F296-AC297-AE297-AF297-AG297</f>
        <v>41.334631734877362</v>
      </c>
      <c r="AI297" s="116">
        <f>(Escenarios!$E$10*S297+Escenarios!$E$9*AE297)/(Escenarios!$E$11)</f>
        <v>1.1087216491200484</v>
      </c>
      <c r="AJ297" s="116">
        <f>(Escenarios!$E$9*AG297)/(Escenarios!$E$11)</f>
        <v>0</v>
      </c>
      <c r="AK297" s="116">
        <f>(Escenarios!$E$10*U297+Escenarios!$E$9*AC297)/(Escenarios!$E$11)</f>
        <v>0</v>
      </c>
      <c r="AL297" s="118">
        <f t="shared" si="31"/>
        <v>98.597671226558603</v>
      </c>
      <c r="AM297" s="118">
        <f>MAX(0,(AL297-Constantes!$D$13)*(1-EXP(-Constantes!$D$23)))</f>
        <v>0.34432301645058649</v>
      </c>
      <c r="AN297" s="118">
        <f>AJ297+W297*Escenarios!$E$10/Escenarios!$E$11+AM297</f>
        <v>0.36472855352363254</v>
      </c>
      <c r="AO297" s="118">
        <f>0.0526*AJ297*Observaciones!$F296^1.218</f>
        <v>0</v>
      </c>
      <c r="AP297" s="118">
        <f>AO297*Constantes!$E$40</f>
        <v>0</v>
      </c>
      <c r="AQ297" s="118">
        <f t="shared" si="32"/>
        <v>0</v>
      </c>
      <c r="AR297" s="15"/>
      <c r="AS297" s="72">
        <v>291</v>
      </c>
      <c r="AT297" s="145">
        <f>ETo!$I296*((1-Constantes!$F$19)*ETo!$K296+ETo!$L296)</f>
        <v>1.8988336676585775</v>
      </c>
      <c r="AU297" s="118">
        <f>MIN(AT297*Constantes!$F$17,0.8*(AX296+Observaciones!$F296-AV297-AW297-Constantes!$D$14))</f>
        <v>1.1737077017672715</v>
      </c>
      <c r="AV297" s="118">
        <f>IF(Observaciones!$F296&gt;0.05*Constantes!$F$18,((Observaciones!$F296-0.05*Constantes!$F$18)^2)/(Observaciones!$F296+0.95*Constantes!$F$18),0)</f>
        <v>0</v>
      </c>
      <c r="AW297" s="118">
        <f>MAX(0,AX296+Observaciones!$F296-AV297-Constantes!$D$13)</f>
        <v>0</v>
      </c>
      <c r="AX297" s="118">
        <f>AX296+Observaciones!$F296-AV297-AU297-AW297-AY296</f>
        <v>28.012395162994483</v>
      </c>
      <c r="AY297" s="118">
        <f>MAX(0,(AX297-Constantes!$D$14)*(1-EXP(-Constantes!$D$22)))</f>
        <v>2.4263415008419428E-2</v>
      </c>
      <c r="AZ297" s="116">
        <f>AZ296+(Entradas!$F$23*AW297-BA296)/(800*Entradas!$D$46)</f>
        <v>0</v>
      </c>
      <c r="BA297" s="116">
        <f>8000*Entradas!$D$47*AZ297/Constantes!$F$34</f>
        <v>0</v>
      </c>
      <c r="BB297" s="116">
        <f>AV297*Escenarios!$F$10/Escenarios!$F$9</f>
        <v>0</v>
      </c>
      <c r="BC297" s="116">
        <f>BA297*Escenarios!$F$10/Escenarios!$F$9</f>
        <v>0</v>
      </c>
      <c r="BD297" s="116">
        <f>Observaciones!$I296</f>
        <v>0</v>
      </c>
      <c r="BE297" s="116">
        <f>MAX(0,Constantes!$F$29/((BJ296+BB297+BC297+BD297+Observaciones!$F296)^2)+Entradas!$F$17)</f>
        <v>0</v>
      </c>
      <c r="BF297" s="145">
        <f>IF(ETo!$D296&gt;0,ETo!$I296*((1-Entradas!$F$21)*ETo!$K296+ETo!$L296),0)</f>
        <v>1.8187361072282215</v>
      </c>
      <c r="BG297" s="116">
        <f>MIN(BF297*1,0.8*(BJ296+BB297+BC297+BD297+Observaciones!$F296-BE297-Constantes!$F$28))</f>
        <v>0.31698189732663312</v>
      </c>
      <c r="BH297" s="116">
        <f>Observaciones!$J296</f>
        <v>0</v>
      </c>
      <c r="BI297" s="116">
        <f>MAX(0,BJ296+BB297+BC297+BD297+Observaciones!$F296-BE297-BG297-BH297-Constantes!$F$26)</f>
        <v>0</v>
      </c>
      <c r="BJ297" s="116">
        <f>BJ296+BB297+BC297+BD297+Observaciones!$F296-BE297-BG297-BH297-BI297</f>
        <v>41.329245474331657</v>
      </c>
      <c r="BK297" s="116">
        <f>(Escenarios!$F$10*AU297+Escenarios!$F$9*BG297)/(Escenarios!$F$11)</f>
        <v>1.0023625408791437</v>
      </c>
      <c r="BL297" s="116">
        <f>(Escenarios!$F$9*BI297)/(Escenarios!$F$11)</f>
        <v>0</v>
      </c>
      <c r="BM297" s="116">
        <f>(Escenarios!$F$10*AW297+Escenarios!$F$9*BE297)/(Escenarios!$F$11)</f>
        <v>0</v>
      </c>
      <c r="BN297" s="118">
        <f t="shared" si="33"/>
        <v>96.901142467795395</v>
      </c>
      <c r="BO297" s="118">
        <f>MAX(0,(BN297-Constantes!$D$13)*(1-EXP(-Constantes!$D$23)))</f>
        <v>0.33260423630822983</v>
      </c>
      <c r="BP297" s="118">
        <f>BL297+AY297*Escenarios!$F$10/Escenarios!$F$11+BO297</f>
        <v>0.35201496831496537</v>
      </c>
      <c r="BQ297" s="118">
        <f>0.0526*BL297*Observaciones!$F296^1.218</f>
        <v>0</v>
      </c>
      <c r="BR297" s="118">
        <f>BQ297*Constantes!$F$40</f>
        <v>0</v>
      </c>
      <c r="BS297" s="118">
        <f t="shared" si="34"/>
        <v>0</v>
      </c>
      <c r="BT297" s="15"/>
      <c r="BU297" s="72">
        <v>291</v>
      </c>
      <c r="BV297" s="73">
        <f>0.0526*Observaciones!$F296^2.218</f>
        <v>0</v>
      </c>
      <c r="BW297" s="73">
        <f>IF(Observaciones!$F296&gt;0.05*$CA$7,((Observaciones!$F296-0.05*$CA$7)^2)/(Observaciones!$F296+0.95*$CA$7),0)</f>
        <v>0</v>
      </c>
      <c r="BX297" s="73">
        <f>0.0526*BW297*Observaciones!$F296^1.218</f>
        <v>0</v>
      </c>
      <c r="BY297" s="27"/>
      <c r="BZ297" s="27"/>
      <c r="CA297" s="101"/>
      <c r="CB297" s="36"/>
    </row>
    <row r="298" spans="2:80" s="2" customFormat="1" ht="14.5" x14ac:dyDescent="0.35">
      <c r="B298" s="35"/>
      <c r="C298" s="72">
        <v>292</v>
      </c>
      <c r="D298" s="145">
        <f>ETo!$I297*((1-Constantes!$D$19)*ETo!$K297+ETo!$L297)</f>
        <v>1.9054292318797725</v>
      </c>
      <c r="E298" s="73">
        <f>MIN(D298*Constantes!$D$17,0.8*(H297+Observaciones!$F297-F298-G298-Constantes!$D$14))</f>
        <v>1.1881353878354404</v>
      </c>
      <c r="F298" s="73">
        <f>IF(Observaciones!$F297&gt;0.05*Constantes!$D$18,((Observaciones!$F297-0.05*Constantes!$D$18)^2)/(Observaciones!$F297+0.95*Constantes!$D$18),0)</f>
        <v>0</v>
      </c>
      <c r="G298" s="73">
        <f>MAX(0,H297+Observaciones!$F297-F298-Constantes!$D$13)</f>
        <v>0</v>
      </c>
      <c r="H298" s="73">
        <f>H297+Observaciones!$F297-F298-E298-G298-I297</f>
        <v>26.729558149265358</v>
      </c>
      <c r="I298" s="73">
        <f>MAX(0,(H298-Constantes!$D$14)*(1-EXP(-Constantes!$D$22)))</f>
        <v>6.6022187535539432E-3</v>
      </c>
      <c r="J298" s="73">
        <f t="shared" si="28"/>
        <v>91.972465356539814</v>
      </c>
      <c r="K298" s="73">
        <f>MAX(0,(J298-Constantes!$D$13)*(1-EXP(-Constantes!$D$23)))</f>
        <v>0.29855937667285531</v>
      </c>
      <c r="L298" s="73">
        <f t="shared" si="29"/>
        <v>0.30516159542640925</v>
      </c>
      <c r="M298" s="73">
        <f>0.0526*F298*Observaciones!$F297^1.218</f>
        <v>0</v>
      </c>
      <c r="N298" s="73">
        <f>M298*Constantes!$D$40</f>
        <v>0</v>
      </c>
      <c r="O298" s="73">
        <f t="shared" si="30"/>
        <v>0</v>
      </c>
      <c r="P298" s="15"/>
      <c r="Q298" s="117">
        <v>292</v>
      </c>
      <c r="R298" s="145">
        <f>ETo!$I297*((1-Constantes!$E$19)*ETo!$K297+ETo!$L297)</f>
        <v>1.9075679042433096</v>
      </c>
      <c r="S298" s="118">
        <f>MIN(R298*Constantes!$E$17,0.8*(V297+Observaciones!$F297-T298-U298-Constantes!$D$14))</f>
        <v>1.1964278084382169</v>
      </c>
      <c r="T298" s="118">
        <f>IF(Observaciones!$F297&gt;0.05*Constantes!$E$18,((Observaciones!$F297-0.05*Constantes!$E$18)^2)/(Observaciones!$F297+0.95*Constantes!$E$18),0)</f>
        <v>0</v>
      </c>
      <c r="U298" s="118">
        <f>MAX(0,V297+Observaciones!$F297-T298-Constantes!$D$13)</f>
        <v>0</v>
      </c>
      <c r="V298" s="118">
        <f>V297+Observaciones!$F297-T298-S298-U298-W297</f>
        <v>26.677760149213743</v>
      </c>
      <c r="W298" s="118">
        <f>MAX(0,(V298-Constantes!$D$14)*(1-EXP(-Constantes!$D$22)))</f>
        <v>5.8891003801903588E-3</v>
      </c>
      <c r="X298" s="116">
        <f>X297+(Entradas!$E$23*U298-Y297)/(800*Entradas!$D$46)</f>
        <v>0</v>
      </c>
      <c r="Y298" s="116">
        <f>8000*Entradas!$D$47*X298/Constantes!$E$34</f>
        <v>0</v>
      </c>
      <c r="Z298" s="116">
        <f>T298*Escenarios!$E$10/Escenarios!$E$9</f>
        <v>0</v>
      </c>
      <c r="AA298" s="116">
        <f>Y298*Escenarios!$E$10/Escenarios!$E$9</f>
        <v>0</v>
      </c>
      <c r="AB298" s="116">
        <f>Observaciones!$I297</f>
        <v>0</v>
      </c>
      <c r="AC298" s="116">
        <f>MAX(0,Constantes!$E$29/((AH297+Z298+AA298+AB298+Observaciones!$F297)^2)+Entradas!$E$17)</f>
        <v>0</v>
      </c>
      <c r="AD298" s="145">
        <f>IF(ETo!$D297&gt;0,ETo!$I297*((1-Entradas!$E$21)*ETo!$K297+ETo!$L297),0)</f>
        <v>1.8220210097018099</v>
      </c>
      <c r="AE298" s="116">
        <f>MIN(AD298*1,0.8*(AH297+Z298+AA298+AB298+Observaciones!$F297-AC298-Constantes!$E$28))</f>
        <v>6.7705387901889943E-2</v>
      </c>
      <c r="AF298" s="116">
        <f>Observaciones!$J297</f>
        <v>0</v>
      </c>
      <c r="AG298" s="116">
        <f>MAX(0,AH297+Z298+AA298+AB298+Observaciones!$F297-AC298-AE298-AF298-Constantes!$E$26)</f>
        <v>0</v>
      </c>
      <c r="AH298" s="116">
        <f>AH297+Z298+AA298+AB298+Observaciones!$F297-AC298-AE298-AF298-AG298</f>
        <v>41.266926346975474</v>
      </c>
      <c r="AI298" s="116">
        <f>(Escenarios!$E$10*S298+Escenarios!$E$9*AE298)/(Escenarios!$E$11)</f>
        <v>1.0835555663845842</v>
      </c>
      <c r="AJ298" s="116">
        <f>(Escenarios!$E$9*AG298)/(Escenarios!$E$11)</f>
        <v>0</v>
      </c>
      <c r="AK298" s="116">
        <f>(Escenarios!$E$10*U298+Escenarios!$E$9*AC298)/(Escenarios!$E$11)</f>
        <v>0</v>
      </c>
      <c r="AL298" s="118">
        <f t="shared" si="31"/>
        <v>98.253348210108015</v>
      </c>
      <c r="AM298" s="118">
        <f>MAX(0,(AL298-Constantes!$D$13)*(1-EXP(-Constantes!$D$23)))</f>
        <v>0.34194460364332047</v>
      </c>
      <c r="AN298" s="118">
        <f>AJ298+W298*Escenarios!$E$10/Escenarios!$E$11+AM298</f>
        <v>0.3472447939854918</v>
      </c>
      <c r="AO298" s="118">
        <f>0.0526*AJ298*Observaciones!$F297^1.218</f>
        <v>0</v>
      </c>
      <c r="AP298" s="118">
        <f>AO298*Constantes!$E$40</f>
        <v>0</v>
      </c>
      <c r="AQ298" s="118">
        <f t="shared" si="32"/>
        <v>0</v>
      </c>
      <c r="AR298" s="15"/>
      <c r="AS298" s="72">
        <v>292</v>
      </c>
      <c r="AT298" s="145">
        <f>ETo!$I297*((1-Constantes!$F$19)*ETo!$K297+ETo!$L297)</f>
        <v>1.9022212233344657</v>
      </c>
      <c r="AU298" s="118">
        <f>MIN(AT298*Constantes!$F$17,0.8*(AX297+Observaciones!$F297-AV298-AW298-Constantes!$D$14))</f>
        <v>1.1758016188147073</v>
      </c>
      <c r="AV298" s="118">
        <f>IF(Observaciones!$F297&gt;0.05*Constantes!$F$18,((Observaciones!$F297-0.05*Constantes!$F$18)^2)/(Observaciones!$F297+0.95*Constantes!$F$18),0)</f>
        <v>0</v>
      </c>
      <c r="AW298" s="118">
        <f>MAX(0,AX297+Observaciones!$F297-AV298-Constantes!$D$13)</f>
        <v>0</v>
      </c>
      <c r="AX298" s="118">
        <f>AX297+Observaciones!$F297-AV298-AU298-AW298-AY297</f>
        <v>26.812330129171357</v>
      </c>
      <c r="AY298" s="118">
        <f>MAX(0,(AX298-Constantes!$D$14)*(1-EXP(-Constantes!$D$22)))</f>
        <v>7.7417650605895675E-3</v>
      </c>
      <c r="AZ298" s="116">
        <f>AZ297+(Entradas!$F$23*AW298-BA297)/(800*Entradas!$D$46)</f>
        <v>0</v>
      </c>
      <c r="BA298" s="116">
        <f>8000*Entradas!$D$47*AZ298/Constantes!$F$34</f>
        <v>0</v>
      </c>
      <c r="BB298" s="116">
        <f>AV298*Escenarios!$F$10/Escenarios!$F$9</f>
        <v>0</v>
      </c>
      <c r="BC298" s="116">
        <f>BA298*Escenarios!$F$10/Escenarios!$F$9</f>
        <v>0</v>
      </c>
      <c r="BD298" s="116">
        <f>Observaciones!$I297</f>
        <v>0</v>
      </c>
      <c r="BE298" s="116">
        <f>MAX(0,Constantes!$F$29/((BJ297+BB298+BC298+BD298+Observaciones!$F297)^2)+Entradas!$F$17)</f>
        <v>0</v>
      </c>
      <c r="BF298" s="145">
        <f>IF(ETo!$D297&gt;0,ETo!$I297*((1-Entradas!$F$21)*ETo!$K297+ETo!$L297),0)</f>
        <v>1.8220210097018099</v>
      </c>
      <c r="BG298" s="116">
        <f>MIN(BF298*1,0.8*(BJ297+BB298+BC298+BD298+Observaciones!$F297-BE298-Constantes!$F$28))</f>
        <v>6.3396379465325489E-2</v>
      </c>
      <c r="BH298" s="116">
        <f>Observaciones!$J297</f>
        <v>0</v>
      </c>
      <c r="BI298" s="116">
        <f>MAX(0,BJ297+BB298+BC298+BD298+Observaciones!$F297-BE298-BG298-BH298-Constantes!$F$26)</f>
        <v>0</v>
      </c>
      <c r="BJ298" s="116">
        <f>BJ297+BB298+BC298+BD298+Observaciones!$F297-BE298-BG298-BH298-BI298</f>
        <v>41.265849094866333</v>
      </c>
      <c r="BK298" s="116">
        <f>(Escenarios!$F$10*AU298+Escenarios!$F$9*BG298)/(Escenarios!$F$11)</f>
        <v>0.95332057094483102</v>
      </c>
      <c r="BL298" s="116">
        <f>(Escenarios!$F$9*BI298)/(Escenarios!$F$11)</f>
        <v>0</v>
      </c>
      <c r="BM298" s="116">
        <f>(Escenarios!$F$10*AW298+Escenarios!$F$9*BE298)/(Escenarios!$F$11)</f>
        <v>0</v>
      </c>
      <c r="BN298" s="118">
        <f t="shared" si="33"/>
        <v>96.568538231487167</v>
      </c>
      <c r="BO298" s="118">
        <f>MAX(0,(BN298-Constantes!$D$13)*(1-EXP(-Constantes!$D$23)))</f>
        <v>0.33030677102826961</v>
      </c>
      <c r="BP298" s="118">
        <f>BL298+AY298*Escenarios!$F$10/Escenarios!$F$11+BO298</f>
        <v>0.33650018307674129</v>
      </c>
      <c r="BQ298" s="118">
        <f>0.0526*BL298*Observaciones!$F297^1.218</f>
        <v>0</v>
      </c>
      <c r="BR298" s="118">
        <f>BQ298*Constantes!$F$40</f>
        <v>0</v>
      </c>
      <c r="BS298" s="118">
        <f t="shared" si="34"/>
        <v>0</v>
      </c>
      <c r="BT298" s="15"/>
      <c r="BU298" s="72">
        <v>292</v>
      </c>
      <c r="BV298" s="73">
        <f>0.0526*Observaciones!$F297^2.218</f>
        <v>0</v>
      </c>
      <c r="BW298" s="73">
        <f>IF(Observaciones!$F297&gt;0.05*$CA$7,((Observaciones!$F297-0.05*$CA$7)^2)/(Observaciones!$F297+0.95*$CA$7),0)</f>
        <v>0</v>
      </c>
      <c r="BX298" s="73">
        <f>0.0526*BW298*Observaciones!$F297^1.218</f>
        <v>0</v>
      </c>
      <c r="BY298" s="27"/>
      <c r="BZ298" s="27"/>
      <c r="CA298" s="101"/>
      <c r="CB298" s="36"/>
    </row>
    <row r="299" spans="2:80" s="2" customFormat="1" ht="14.5" x14ac:dyDescent="0.35">
      <c r="B299" s="35"/>
      <c r="C299" s="72">
        <v>293</v>
      </c>
      <c r="D299" s="145">
        <f>ETo!$I298*((1-Constantes!$D$19)*ETo!$K298+ETo!$L298)</f>
        <v>1.9087005739677003</v>
      </c>
      <c r="E299" s="73">
        <f>MIN(D299*Constantes!$D$17,0.8*(H298+Observaciones!$F298-F299-G299-Constantes!$D$14))</f>
        <v>0.38364651941228661</v>
      </c>
      <c r="F299" s="73">
        <f>IF(Observaciones!$F298&gt;0.05*Constantes!$D$18,((Observaciones!$F298-0.05*Constantes!$D$18)^2)/(Observaciones!$F298+0.95*Constantes!$D$18),0)</f>
        <v>0</v>
      </c>
      <c r="G299" s="73">
        <f>MAX(0,H298+Observaciones!$F298-F299-Constantes!$D$13)</f>
        <v>0</v>
      </c>
      <c r="H299" s="73">
        <f>H298+Observaciones!$F298-F299-E299-G299-I298</f>
        <v>26.339309411099517</v>
      </c>
      <c r="I299" s="73">
        <f>MAX(0,(H299-Constantes!$D$14)*(1-EXP(-Constantes!$D$22)))</f>
        <v>1.2295490541311186E-3</v>
      </c>
      <c r="J299" s="73">
        <f t="shared" si="28"/>
        <v>91.673905979866959</v>
      </c>
      <c r="K299" s="73">
        <f>MAX(0,(J299-Constantes!$D$13)*(1-EXP(-Constantes!$D$23)))</f>
        <v>0.2964970764161719</v>
      </c>
      <c r="L299" s="73">
        <f t="shared" si="29"/>
        <v>0.29772662547030304</v>
      </c>
      <c r="M299" s="73">
        <f>0.0526*F299*Observaciones!$F298^1.218</f>
        <v>0</v>
      </c>
      <c r="N299" s="73">
        <f>M299*Constantes!$D$40</f>
        <v>0</v>
      </c>
      <c r="O299" s="73">
        <f t="shared" si="30"/>
        <v>0</v>
      </c>
      <c r="P299" s="15"/>
      <c r="Q299" s="117">
        <v>293</v>
      </c>
      <c r="R299" s="145">
        <f>ETo!$I298*((1-Constantes!$E$19)*ETo!$K298+ETo!$L298)</f>
        <v>1.9108418866396217</v>
      </c>
      <c r="S299" s="118">
        <f>MIN(R299*Constantes!$E$17,0.8*(V298+Observaciones!$F298-T299-U299-Constantes!$D$14))</f>
        <v>0.34220811937099427</v>
      </c>
      <c r="T299" s="118">
        <f>IF(Observaciones!$F298&gt;0.05*Constantes!$E$18,((Observaciones!$F298-0.05*Constantes!$E$18)^2)/(Observaciones!$F298+0.95*Constantes!$E$18),0)</f>
        <v>0</v>
      </c>
      <c r="U299" s="118">
        <f>MAX(0,V298+Observaciones!$F298-T299-Constantes!$D$13)</f>
        <v>0</v>
      </c>
      <c r="V299" s="118">
        <f>V298+Observaciones!$F298-T299-S299-U299-W298</f>
        <v>26.329662929462557</v>
      </c>
      <c r="W299" s="118">
        <f>MAX(0,(V299-Constantes!$D$14)*(1-EXP(-Constantes!$D$22)))</f>
        <v>1.0967430908357105E-3</v>
      </c>
      <c r="X299" s="116">
        <f>X298+(Entradas!$E$23*U299-Y298)/(800*Entradas!$D$46)</f>
        <v>0</v>
      </c>
      <c r="Y299" s="116">
        <f>8000*Entradas!$D$47*X299/Constantes!$E$34</f>
        <v>0</v>
      </c>
      <c r="Z299" s="116">
        <f>T299*Escenarios!$E$10/Escenarios!$E$9</f>
        <v>0</v>
      </c>
      <c r="AA299" s="116">
        <f>Y299*Escenarios!$E$10/Escenarios!$E$9</f>
        <v>0</v>
      </c>
      <c r="AB299" s="116">
        <f>Observaciones!$I298</f>
        <v>0</v>
      </c>
      <c r="AC299" s="116">
        <f>MAX(0,Constantes!$E$29/((AH298+Z299+AA299+AB299+Observaciones!$F298)^2)+Entradas!$E$17)</f>
        <v>0</v>
      </c>
      <c r="AD299" s="145">
        <f>IF(ETo!$D298&gt;0,ETo!$I298*((1-Entradas!$E$21)*ETo!$K298+ETo!$L298),0)</f>
        <v>1.8251893797627572</v>
      </c>
      <c r="AE299" s="116">
        <f>MIN(AD299*1,0.8*(AH298+Z299+AA299+AB299+Observaciones!$F298-AC299-Constantes!$E$28))</f>
        <v>1.3541077580379125E-2</v>
      </c>
      <c r="AF299" s="116">
        <f>Observaciones!$J298</f>
        <v>0</v>
      </c>
      <c r="AG299" s="116">
        <f>MAX(0,AH298+Z299+AA299+AB299+Observaciones!$F298-AC299-AE299-AF299-Constantes!$E$26)</f>
        <v>0</v>
      </c>
      <c r="AH299" s="116">
        <f>AH298+Z299+AA299+AB299+Observaciones!$F298-AC299-AE299-AF299-AG299</f>
        <v>41.253385269395096</v>
      </c>
      <c r="AI299" s="116">
        <f>(Escenarios!$E$10*S299+Escenarios!$E$9*AE299)/(Escenarios!$E$11)</f>
        <v>0.30934141519193276</v>
      </c>
      <c r="AJ299" s="116">
        <f>(Escenarios!$E$9*AG299)/(Escenarios!$E$11)</f>
        <v>0</v>
      </c>
      <c r="AK299" s="116">
        <f>(Escenarios!$E$10*U299+Escenarios!$E$9*AC299)/(Escenarios!$E$11)</f>
        <v>0</v>
      </c>
      <c r="AL299" s="118">
        <f t="shared" si="31"/>
        <v>97.911403606464688</v>
      </c>
      <c r="AM299" s="118">
        <f>MAX(0,(AL299-Constantes!$D$13)*(1-EXP(-Constantes!$D$23)))</f>
        <v>0.33958261973337328</v>
      </c>
      <c r="AN299" s="118">
        <f>AJ299+W299*Escenarios!$E$10/Escenarios!$E$11+AM299</f>
        <v>0.34056968851512542</v>
      </c>
      <c r="AO299" s="118">
        <f>0.0526*AJ299*Observaciones!$F298^1.218</f>
        <v>0</v>
      </c>
      <c r="AP299" s="118">
        <f>AO299*Constantes!$E$40</f>
        <v>0</v>
      </c>
      <c r="AQ299" s="118">
        <f t="shared" si="32"/>
        <v>0</v>
      </c>
      <c r="AR299" s="15"/>
      <c r="AS299" s="72">
        <v>293</v>
      </c>
      <c r="AT299" s="145">
        <f>ETo!$I298*((1-Constantes!$F$19)*ETo!$K298+ETo!$L298)</f>
        <v>1.9054886049598176</v>
      </c>
      <c r="AU299" s="118">
        <f>MIN(AT299*Constantes!$F$17,0.8*(AX298+Observaciones!$F298-AV299-AW299-Constantes!$D$14))</f>
        <v>0.44986410333708593</v>
      </c>
      <c r="AV299" s="118">
        <f>IF(Observaciones!$F298&gt;0.05*Constantes!$F$18,((Observaciones!$F298-0.05*Constantes!$F$18)^2)/(Observaciones!$F298+0.95*Constantes!$F$18),0)</f>
        <v>0</v>
      </c>
      <c r="AW299" s="118">
        <f>MAX(0,AX298+Observaciones!$F298-AV299-Constantes!$D$13)</f>
        <v>0</v>
      </c>
      <c r="AX299" s="118">
        <f>AX298+Observaciones!$F298-AV299-AU299-AW299-AY298</f>
        <v>26.354724260773683</v>
      </c>
      <c r="AY299" s="118">
        <f>MAX(0,(AX299-Constantes!$D$14)*(1-EXP(-Constantes!$D$22)))</f>
        <v>1.4417698447858009E-3</v>
      </c>
      <c r="AZ299" s="116">
        <f>AZ298+(Entradas!$F$23*AW299-BA298)/(800*Entradas!$D$46)</f>
        <v>0</v>
      </c>
      <c r="BA299" s="116">
        <f>8000*Entradas!$D$47*AZ299/Constantes!$F$34</f>
        <v>0</v>
      </c>
      <c r="BB299" s="116">
        <f>AV299*Escenarios!$F$10/Escenarios!$F$9</f>
        <v>0</v>
      </c>
      <c r="BC299" s="116">
        <f>BA299*Escenarios!$F$10/Escenarios!$F$9</f>
        <v>0</v>
      </c>
      <c r="BD299" s="116">
        <f>Observaciones!$I298</f>
        <v>0</v>
      </c>
      <c r="BE299" s="116">
        <f>MAX(0,Constantes!$F$29/((BJ298+BB299+BC299+BD299+Observaciones!$F298)^2)+Entradas!$F$17)</f>
        <v>0</v>
      </c>
      <c r="BF299" s="145">
        <f>IF(ETo!$D298&gt;0,ETo!$I298*((1-Entradas!$F$21)*ETo!$K298+ETo!$L298),0)</f>
        <v>1.8251893797627572</v>
      </c>
      <c r="BG299" s="116">
        <f>MIN(BF299*1,0.8*(BJ298+BB299+BC299+BD299+Observaciones!$F298-BE299-Constantes!$F$28))</f>
        <v>1.2679275893066234E-2</v>
      </c>
      <c r="BH299" s="116">
        <f>Observaciones!$J298</f>
        <v>0</v>
      </c>
      <c r="BI299" s="116">
        <f>MAX(0,BJ298+BB299+BC299+BD299+Observaciones!$F298-BE299-BG299-BH299-Constantes!$F$26)</f>
        <v>0</v>
      </c>
      <c r="BJ299" s="116">
        <f>BJ298+BB299+BC299+BD299+Observaciones!$F298-BE299-BG299-BH299-BI299</f>
        <v>41.253169818973269</v>
      </c>
      <c r="BK299" s="116">
        <f>(Escenarios!$F$10*AU299+Escenarios!$F$9*BG299)/(Escenarios!$F$11)</f>
        <v>0.36242713784828196</v>
      </c>
      <c r="BL299" s="116">
        <f>(Escenarios!$F$9*BI299)/(Escenarios!$F$11)</f>
        <v>0</v>
      </c>
      <c r="BM299" s="116">
        <f>(Escenarios!$F$10*AW299+Escenarios!$F$9*BE299)/(Escenarios!$F$11)</f>
        <v>0</v>
      </c>
      <c r="BN299" s="118">
        <f t="shared" si="33"/>
        <v>96.238231460458891</v>
      </c>
      <c r="BO299" s="118">
        <f>MAX(0,(BN299-Constantes!$D$13)*(1-EXP(-Constantes!$D$23)))</f>
        <v>0.32802517550021382</v>
      </c>
      <c r="BP299" s="118">
        <f>BL299+AY299*Escenarios!$F$10/Escenarios!$F$11+BO299</f>
        <v>0.32917859137604244</v>
      </c>
      <c r="BQ299" s="118">
        <f>0.0526*BL299*Observaciones!$F298^1.218</f>
        <v>0</v>
      </c>
      <c r="BR299" s="118">
        <f>BQ299*Constantes!$F$40</f>
        <v>0</v>
      </c>
      <c r="BS299" s="118">
        <f t="shared" si="34"/>
        <v>0</v>
      </c>
      <c r="BT299" s="15"/>
      <c r="BU299" s="72">
        <v>293</v>
      </c>
      <c r="BV299" s="73">
        <f>0.0526*Observaciones!$F298^2.218</f>
        <v>0</v>
      </c>
      <c r="BW299" s="73">
        <f>IF(Observaciones!$F298&gt;0.05*$CA$7,((Observaciones!$F298-0.05*$CA$7)^2)/(Observaciones!$F298+0.95*$CA$7),0)</f>
        <v>0</v>
      </c>
      <c r="BX299" s="73">
        <f>0.0526*BW299*Observaciones!$F298^1.218</f>
        <v>0</v>
      </c>
      <c r="BY299" s="27"/>
      <c r="BZ299" s="27"/>
      <c r="CA299" s="101"/>
      <c r="CB299" s="36"/>
    </row>
    <row r="300" spans="2:80" s="2" customFormat="1" ht="14.5" x14ac:dyDescent="0.35">
      <c r="B300" s="35"/>
      <c r="C300" s="72">
        <v>294</v>
      </c>
      <c r="D300" s="145">
        <f>ETo!$I299*((1-Constantes!$D$19)*ETo!$K299+ETo!$L299)</f>
        <v>1.9118530620309131</v>
      </c>
      <c r="E300" s="73">
        <f>MIN(D300*Constantes!$D$17,0.8*(H299+Observaciones!$F299-F300-G300-Constantes!$D$14))</f>
        <v>7.1447528879613739E-2</v>
      </c>
      <c r="F300" s="73">
        <f>IF(Observaciones!$F299&gt;0.05*Constantes!$D$18,((Observaciones!$F299-0.05*Constantes!$D$18)^2)/(Observaciones!$F299+0.95*Constantes!$D$18),0)</f>
        <v>0</v>
      </c>
      <c r="G300" s="73">
        <f>MAX(0,H299+Observaciones!$F299-F300-Constantes!$D$13)</f>
        <v>0</v>
      </c>
      <c r="H300" s="73">
        <f>H299+Observaciones!$F299-F300-E300-G300-I299</f>
        <v>26.266632333165774</v>
      </c>
      <c r="I300" s="73">
        <f>MAX(0,(H300-Constantes!$D$14)*(1-EXP(-Constantes!$D$22)))</f>
        <v>2.2898224565810781E-4</v>
      </c>
      <c r="J300" s="73">
        <f t="shared" si="28"/>
        <v>91.377408903450785</v>
      </c>
      <c r="K300" s="73">
        <f>MAX(0,(J300-Constantes!$D$13)*(1-EXP(-Constantes!$D$23)))</f>
        <v>0.29444902150792163</v>
      </c>
      <c r="L300" s="73">
        <f t="shared" si="29"/>
        <v>0.29467800375357972</v>
      </c>
      <c r="M300" s="73">
        <f>0.0526*F300*Observaciones!$F299^1.218</f>
        <v>0</v>
      </c>
      <c r="N300" s="73">
        <f>M300*Constantes!$D$40</f>
        <v>0</v>
      </c>
      <c r="O300" s="73">
        <f t="shared" si="30"/>
        <v>0</v>
      </c>
      <c r="P300" s="15"/>
      <c r="Q300" s="117">
        <v>294</v>
      </c>
      <c r="R300" s="145">
        <f>ETo!$I299*((1-Constantes!$E$19)*ETo!$K299+ETo!$L299)</f>
        <v>1.913996919083838</v>
      </c>
      <c r="S300" s="118">
        <f>MIN(R300*Constantes!$E$17,0.8*(V299+Observaciones!$F299-T300-U300-Constantes!$D$14))</f>
        <v>6.3730343570045991E-2</v>
      </c>
      <c r="T300" s="118">
        <f>IF(Observaciones!$F299&gt;0.05*Constantes!$E$18,((Observaciones!$F299-0.05*Constantes!$E$18)^2)/(Observaciones!$F299+0.95*Constantes!$E$18),0)</f>
        <v>0</v>
      </c>
      <c r="U300" s="118">
        <f>MAX(0,V299+Observaciones!$F299-T300-Constantes!$D$13)</f>
        <v>0</v>
      </c>
      <c r="V300" s="118">
        <f>V299+Observaciones!$F299-T300-S300-U300-W299</f>
        <v>26.264835842801673</v>
      </c>
      <c r="W300" s="118">
        <f>MAX(0,(V300-Constantes!$D$14)*(1-EXP(-Constantes!$D$22)))</f>
        <v>2.0424943194070869E-4</v>
      </c>
      <c r="X300" s="116">
        <f>X299+(Entradas!$E$23*U300-Y299)/(800*Entradas!$D$46)</f>
        <v>0</v>
      </c>
      <c r="Y300" s="116">
        <f>8000*Entradas!$D$47*X300/Constantes!$E$34</f>
        <v>0</v>
      </c>
      <c r="Z300" s="116">
        <f>T300*Escenarios!$E$10/Escenarios!$E$9</f>
        <v>0</v>
      </c>
      <c r="AA300" s="116">
        <f>Y300*Escenarios!$E$10/Escenarios!$E$9</f>
        <v>0</v>
      </c>
      <c r="AB300" s="116">
        <f>Observaciones!$I299</f>
        <v>0</v>
      </c>
      <c r="AC300" s="116">
        <f>MAX(0,Constantes!$E$29/((AH299+Z300+AA300+AB300+Observaciones!$F299)^2)+Entradas!$E$17)</f>
        <v>0</v>
      </c>
      <c r="AD300" s="145">
        <f>IF(ETo!$D299&gt;0,ETo!$I299*((1-Entradas!$E$21)*ETo!$K299+ETo!$L299),0)</f>
        <v>1.828242636966837</v>
      </c>
      <c r="AE300" s="116">
        <f>MIN(AD300*1,0.8*(AH299+Z300+AA300+AB300+Observaciones!$F299-AC300-Constantes!$E$28))</f>
        <v>2.7082155160769619E-3</v>
      </c>
      <c r="AF300" s="116">
        <f>Observaciones!$J299</f>
        <v>0</v>
      </c>
      <c r="AG300" s="116">
        <f>MAX(0,AH299+Z300+AA300+AB300+Observaciones!$F299-AC300-AE300-AF300-Constantes!$E$26)</f>
        <v>0</v>
      </c>
      <c r="AH300" s="116">
        <f>AH299+Z300+AA300+AB300+Observaciones!$F299-AC300-AE300-AF300-AG300</f>
        <v>41.250677053879016</v>
      </c>
      <c r="AI300" s="116">
        <f>(Escenarios!$E$10*S300+Escenarios!$E$9*AE300)/(Escenarios!$E$11)</f>
        <v>5.7628130764649087E-2</v>
      </c>
      <c r="AJ300" s="116">
        <f>(Escenarios!$E$9*AG300)/(Escenarios!$E$11)</f>
        <v>0</v>
      </c>
      <c r="AK300" s="116">
        <f>(Escenarios!$E$10*U300+Escenarios!$E$9*AC300)/(Escenarios!$E$11)</f>
        <v>0</v>
      </c>
      <c r="AL300" s="118">
        <f t="shared" si="31"/>
        <v>97.571820986731311</v>
      </c>
      <c r="AM300" s="118">
        <f>MAX(0,(AL300-Constantes!$D$13)*(1-EXP(-Constantes!$D$23)))</f>
        <v>0.33723695123806169</v>
      </c>
      <c r="AN300" s="118">
        <f>AJ300+W300*Escenarios!$E$10/Escenarios!$E$11+AM300</f>
        <v>0.33742077572680834</v>
      </c>
      <c r="AO300" s="118">
        <f>0.0526*AJ300*Observaciones!$F299^1.218</f>
        <v>0</v>
      </c>
      <c r="AP300" s="118">
        <f>AO300*Constantes!$E$40</f>
        <v>0</v>
      </c>
      <c r="AQ300" s="118">
        <f t="shared" si="32"/>
        <v>0</v>
      </c>
      <c r="AR300" s="15"/>
      <c r="AS300" s="72">
        <v>294</v>
      </c>
      <c r="AT300" s="145">
        <f>ETo!$I299*((1-Constantes!$F$19)*ETo!$K299+ETo!$L299)</f>
        <v>1.9086372764515254</v>
      </c>
      <c r="AU300" s="118">
        <f>MIN(AT300*Constantes!$F$17,0.8*(AX299+Observaciones!$F299-AV300-AW300-Constantes!$D$14))</f>
        <v>8.3779408618946158E-2</v>
      </c>
      <c r="AV300" s="118">
        <f>IF(Observaciones!$F299&gt;0.05*Constantes!$F$18,((Observaciones!$F299-0.05*Constantes!$F$18)^2)/(Observaciones!$F299+0.95*Constantes!$F$18),0)</f>
        <v>0</v>
      </c>
      <c r="AW300" s="118">
        <f>MAX(0,AX299+Observaciones!$F299-AV300-Constantes!$D$13)</f>
        <v>0</v>
      </c>
      <c r="AX300" s="118">
        <f>AX299+Observaciones!$F299-AV300-AU300-AW300-AY299</f>
        <v>26.269503082309953</v>
      </c>
      <c r="AY300" s="118">
        <f>MAX(0,(AX300-Constantes!$D$14)*(1-EXP(-Constantes!$D$22)))</f>
        <v>2.6850469745146022E-4</v>
      </c>
      <c r="AZ300" s="116">
        <f>AZ299+(Entradas!$F$23*AW300-BA299)/(800*Entradas!$D$46)</f>
        <v>0</v>
      </c>
      <c r="BA300" s="116">
        <f>8000*Entradas!$D$47*AZ300/Constantes!$F$34</f>
        <v>0</v>
      </c>
      <c r="BB300" s="116">
        <f>AV300*Escenarios!$F$10/Escenarios!$F$9</f>
        <v>0</v>
      </c>
      <c r="BC300" s="116">
        <f>BA300*Escenarios!$F$10/Escenarios!$F$9</f>
        <v>0</v>
      </c>
      <c r="BD300" s="116">
        <f>Observaciones!$I299</f>
        <v>0</v>
      </c>
      <c r="BE300" s="116">
        <f>MAX(0,Constantes!$F$29/((BJ299+BB300+BC300+BD300+Observaciones!$F299)^2)+Entradas!$F$17)</f>
        <v>0</v>
      </c>
      <c r="BF300" s="145">
        <f>IF(ETo!$D299&gt;0,ETo!$I299*((1-Entradas!$F$21)*ETo!$K299+ETo!$L299),0)</f>
        <v>1.828242636966837</v>
      </c>
      <c r="BG300" s="116">
        <f>MIN(BF300*1,0.8*(BJ299+BB300+BC300+BD300+Observaciones!$F299-BE300-Constantes!$F$28))</f>
        <v>2.5358551786155204E-3</v>
      </c>
      <c r="BH300" s="116">
        <f>Observaciones!$J299</f>
        <v>0</v>
      </c>
      <c r="BI300" s="116">
        <f>MAX(0,BJ299+BB300+BC300+BD300+Observaciones!$F299-BE300-BG300-BH300-Constantes!$F$26)</f>
        <v>0</v>
      </c>
      <c r="BJ300" s="116">
        <f>BJ299+BB300+BC300+BD300+Observaciones!$F299-BE300-BG300-BH300-BI300</f>
        <v>41.250633963794655</v>
      </c>
      <c r="BK300" s="116">
        <f>(Escenarios!$F$10*AU300+Escenarios!$F$9*BG300)/(Escenarios!$F$11)</f>
        <v>6.7530697930880026E-2</v>
      </c>
      <c r="BL300" s="116">
        <f>(Escenarios!$F$9*BI300)/(Escenarios!$F$11)</f>
        <v>0</v>
      </c>
      <c r="BM300" s="116">
        <f>(Escenarios!$F$10*AW300+Escenarios!$F$9*BE300)/(Escenarios!$F$11)</f>
        <v>0</v>
      </c>
      <c r="BN300" s="118">
        <f t="shared" si="33"/>
        <v>95.910206284958676</v>
      </c>
      <c r="BO300" s="118">
        <f>MAX(0,(BN300-Constantes!$D$13)*(1-EXP(-Constantes!$D$23)))</f>
        <v>0.32575934010367902</v>
      </c>
      <c r="BP300" s="118">
        <f>BL300+AY300*Escenarios!$F$10/Escenarios!$F$11+BO300</f>
        <v>0.3259741438616402</v>
      </c>
      <c r="BQ300" s="118">
        <f>0.0526*BL300*Observaciones!$F299^1.218</f>
        <v>0</v>
      </c>
      <c r="BR300" s="118">
        <f>BQ300*Constantes!$F$40</f>
        <v>0</v>
      </c>
      <c r="BS300" s="118">
        <f t="shared" si="34"/>
        <v>0</v>
      </c>
      <c r="BT300" s="15"/>
      <c r="BU300" s="72">
        <v>294</v>
      </c>
      <c r="BV300" s="73">
        <f>0.0526*Observaciones!$F299^2.218</f>
        <v>0</v>
      </c>
      <c r="BW300" s="73">
        <f>IF(Observaciones!$F299&gt;0.05*$CA$7,((Observaciones!$F299-0.05*$CA$7)^2)/(Observaciones!$F299+0.95*$CA$7),0)</f>
        <v>0</v>
      </c>
      <c r="BX300" s="73">
        <f>0.0526*BW300*Observaciones!$F299^1.218</f>
        <v>0</v>
      </c>
      <c r="BY300" s="27"/>
      <c r="BZ300" s="27"/>
      <c r="CA300" s="101"/>
      <c r="CB300" s="36"/>
    </row>
    <row r="301" spans="2:80" s="2" customFormat="1" ht="14.5" x14ac:dyDescent="0.35">
      <c r="B301" s="35"/>
      <c r="C301" s="72">
        <v>295</v>
      </c>
      <c r="D301" s="145">
        <f>ETo!$I300*((1-Constantes!$D$19)*ETo!$K300+ETo!$L300)</f>
        <v>1.9148882537209644</v>
      </c>
      <c r="E301" s="73">
        <f>MIN(D301*Constantes!$D$17,0.8*(H300+Observaciones!$F300-F301-G301-Constantes!$D$14))</f>
        <v>1.3305866532618893E-2</v>
      </c>
      <c r="F301" s="73">
        <f>IF(Observaciones!$F300&gt;0.05*Constantes!$D$18,((Observaciones!$F300-0.05*Constantes!$D$18)^2)/(Observaciones!$F300+0.95*Constantes!$D$18),0)</f>
        <v>0</v>
      </c>
      <c r="G301" s="73">
        <f>MAX(0,H300+Observaciones!$F300-F301-Constantes!$D$13)</f>
        <v>0</v>
      </c>
      <c r="H301" s="73">
        <f>H300+Observaciones!$F300-F301-E301-G301-I300</f>
        <v>26.253097484387496</v>
      </c>
      <c r="I301" s="73">
        <f>MAX(0,(H301-Constantes!$D$14)*(1-EXP(-Constantes!$D$22)))</f>
        <v>4.2643982889860909E-5</v>
      </c>
      <c r="J301" s="73">
        <f t="shared" si="28"/>
        <v>91.08295988194287</v>
      </c>
      <c r="K301" s="73">
        <f>MAX(0,(J301-Constantes!$D$13)*(1-EXP(-Constantes!$D$23)))</f>
        <v>0.29241511354829541</v>
      </c>
      <c r="L301" s="73">
        <f t="shared" si="29"/>
        <v>0.29245775753118525</v>
      </c>
      <c r="M301" s="73">
        <f>0.0526*F301*Observaciones!$F300^1.218</f>
        <v>0</v>
      </c>
      <c r="N301" s="73">
        <f>M301*Constantes!$D$40</f>
        <v>0</v>
      </c>
      <c r="O301" s="73">
        <f t="shared" si="30"/>
        <v>0</v>
      </c>
      <c r="P301" s="15"/>
      <c r="Q301" s="117">
        <v>295</v>
      </c>
      <c r="R301" s="145">
        <f>ETo!$I300*((1-Constantes!$E$19)*ETo!$K300+ETo!$L300)</f>
        <v>1.9170345604846963</v>
      </c>
      <c r="S301" s="118">
        <f>MIN(R301*Constantes!$E$17,0.8*(V300+Observaciones!$F300-T301-U301-Constantes!$D$14))</f>
        <v>1.1868674241338795E-2</v>
      </c>
      <c r="T301" s="118">
        <f>IF(Observaciones!$F300&gt;0.05*Constantes!$E$18,((Observaciones!$F300-0.05*Constantes!$E$18)^2)/(Observaciones!$F300+0.95*Constantes!$E$18),0)</f>
        <v>0</v>
      </c>
      <c r="U301" s="118">
        <f>MAX(0,V300+Observaciones!$F300-T301-Constantes!$D$13)</f>
        <v>0</v>
      </c>
      <c r="V301" s="118">
        <f>V300+Observaciones!$F300-T301-S301-U301-W300</f>
        <v>26.252762919128394</v>
      </c>
      <c r="W301" s="118">
        <f>MAX(0,(V301-Constantes!$D$14)*(1-EXP(-Constantes!$D$22)))</f>
        <v>3.8037924101544406E-5</v>
      </c>
      <c r="X301" s="116">
        <f>X300+(Entradas!$E$23*U301-Y300)/(800*Entradas!$D$46)</f>
        <v>0</v>
      </c>
      <c r="Y301" s="116">
        <f>8000*Entradas!$D$47*X301/Constantes!$E$34</f>
        <v>0</v>
      </c>
      <c r="Z301" s="116">
        <f>T301*Escenarios!$E$10/Escenarios!$E$9</f>
        <v>0</v>
      </c>
      <c r="AA301" s="116">
        <f>Y301*Escenarios!$E$10/Escenarios!$E$9</f>
        <v>0</v>
      </c>
      <c r="AB301" s="116">
        <f>Observaciones!$I300</f>
        <v>0</v>
      </c>
      <c r="AC301" s="116">
        <f>MAX(0,Constantes!$E$29/((AH300+Z301+AA301+AB301+Observaciones!$F300)^2)+Entradas!$E$17)</f>
        <v>0</v>
      </c>
      <c r="AD301" s="145">
        <f>IF(ETo!$D300&gt;0,ETo!$I300*((1-Entradas!$E$21)*ETo!$K300+ETo!$L300),0)</f>
        <v>1.8311822899354098</v>
      </c>
      <c r="AE301" s="116">
        <f>MIN(AD301*1,0.8*(AH300+Z301+AA301+AB301+Observaciones!$F300-AC301-Constantes!$E$28))</f>
        <v>5.4164310321311857E-4</v>
      </c>
      <c r="AF301" s="116">
        <f>Observaciones!$J300</f>
        <v>0</v>
      </c>
      <c r="AG301" s="116">
        <f>MAX(0,AH300+Z301+AA301+AB301+Observaciones!$F300-AC301-AE301-AF301-Constantes!$E$26)</f>
        <v>0</v>
      </c>
      <c r="AH301" s="116">
        <f>AH300+Z301+AA301+AB301+Observaciones!$F300-AC301-AE301-AF301-AG301</f>
        <v>41.250135410775805</v>
      </c>
      <c r="AI301" s="116">
        <f>(Escenarios!$E$10*S301+Escenarios!$E$9*AE301)/(Escenarios!$E$11)</f>
        <v>1.0735971127526228E-2</v>
      </c>
      <c r="AJ301" s="116">
        <f>(Escenarios!$E$9*AG301)/(Escenarios!$E$11)</f>
        <v>0</v>
      </c>
      <c r="AK301" s="116">
        <f>(Escenarios!$E$10*U301+Escenarios!$E$9*AC301)/(Escenarios!$E$11)</f>
        <v>0</v>
      </c>
      <c r="AL301" s="118">
        <f t="shared" si="31"/>
        <v>97.234584035493242</v>
      </c>
      <c r="AM301" s="118">
        <f>MAX(0,(AL301-Constantes!$D$13)*(1-EXP(-Constantes!$D$23)))</f>
        <v>0.33490748545858462</v>
      </c>
      <c r="AN301" s="118">
        <f>AJ301+W301*Escenarios!$E$10/Escenarios!$E$11+AM301</f>
        <v>0.33494171959027602</v>
      </c>
      <c r="AO301" s="118">
        <f>0.0526*AJ301*Observaciones!$F300^1.218</f>
        <v>0</v>
      </c>
      <c r="AP301" s="118">
        <f>AO301*Constantes!$E$40</f>
        <v>0</v>
      </c>
      <c r="AQ301" s="118">
        <f t="shared" si="32"/>
        <v>0</v>
      </c>
      <c r="AR301" s="15"/>
      <c r="AS301" s="72">
        <v>295</v>
      </c>
      <c r="AT301" s="145">
        <f>ETo!$I300*((1-Constantes!$F$19)*ETo!$K300+ETo!$L300)</f>
        <v>1.9116687935753656</v>
      </c>
      <c r="AU301" s="118">
        <f>MIN(AT301*Constantes!$F$17,0.8*(AX300+Observaciones!$F300-AV301-AW301-Constantes!$D$14))</f>
        <v>1.5602465847962321E-2</v>
      </c>
      <c r="AV301" s="118">
        <f>IF(Observaciones!$F300&gt;0.05*Constantes!$F$18,((Observaciones!$F300-0.05*Constantes!$F$18)^2)/(Observaciones!$F300+0.95*Constantes!$F$18),0)</f>
        <v>0</v>
      </c>
      <c r="AW301" s="118">
        <f>MAX(0,AX300+Observaciones!$F300-AV301-Constantes!$D$13)</f>
        <v>0</v>
      </c>
      <c r="AX301" s="118">
        <f>AX300+Observaciones!$F300-AV301-AU301-AW301-AY300</f>
        <v>26.253632111764539</v>
      </c>
      <c r="AY301" s="118">
        <f>MAX(0,(AX301-Constantes!$D$14)*(1-EXP(-Constantes!$D$22)))</f>
        <v>5.0004355975549342E-5</v>
      </c>
      <c r="AZ301" s="116">
        <f>AZ300+(Entradas!$F$23*AW301-BA300)/(800*Entradas!$D$46)</f>
        <v>0</v>
      </c>
      <c r="BA301" s="116">
        <f>8000*Entradas!$D$47*AZ301/Constantes!$F$34</f>
        <v>0</v>
      </c>
      <c r="BB301" s="116">
        <f>AV301*Escenarios!$F$10/Escenarios!$F$9</f>
        <v>0</v>
      </c>
      <c r="BC301" s="116">
        <f>BA301*Escenarios!$F$10/Escenarios!$F$9</f>
        <v>0</v>
      </c>
      <c r="BD301" s="116">
        <f>Observaciones!$I300</f>
        <v>0</v>
      </c>
      <c r="BE301" s="116">
        <f>MAX(0,Constantes!$F$29/((BJ300+BB301+BC301+BD301+Observaciones!$F300)^2)+Entradas!$F$17)</f>
        <v>0</v>
      </c>
      <c r="BF301" s="145">
        <f>IF(ETo!$D300&gt;0,ETo!$I300*((1-Entradas!$F$21)*ETo!$K300+ETo!$L300),0)</f>
        <v>1.8311822899354098</v>
      </c>
      <c r="BG301" s="116">
        <f>MIN(BF301*1,0.8*(BJ300+BB301+BC301+BD301+Observaciones!$F300-BE301-Constantes!$F$28))</f>
        <v>5.07171035724241E-4</v>
      </c>
      <c r="BH301" s="116">
        <f>Observaciones!$J300</f>
        <v>0</v>
      </c>
      <c r="BI301" s="116">
        <f>MAX(0,BJ300+BB301+BC301+BD301+Observaciones!$F300-BE301-BG301-BH301-Constantes!$F$26)</f>
        <v>0</v>
      </c>
      <c r="BJ301" s="116">
        <f>BJ300+BB301+BC301+BD301+Observaciones!$F300-BE301-BG301-BH301-BI301</f>
        <v>41.250126792758934</v>
      </c>
      <c r="BK301" s="116">
        <f>(Escenarios!$F$10*AU301+Escenarios!$F$9*BG301)/(Escenarios!$F$11)</f>
        <v>1.2583406885514705E-2</v>
      </c>
      <c r="BL301" s="116">
        <f>(Escenarios!$F$9*BI301)/(Escenarios!$F$11)</f>
        <v>0</v>
      </c>
      <c r="BM301" s="116">
        <f>(Escenarios!$F$10*AW301+Escenarios!$F$9*BE301)/(Escenarios!$F$11)</f>
        <v>0</v>
      </c>
      <c r="BN301" s="118">
        <f t="shared" si="33"/>
        <v>95.584446944855003</v>
      </c>
      <c r="BO301" s="118">
        <f>MAX(0,(BN301-Constantes!$D$13)*(1-EXP(-Constantes!$D$23)))</f>
        <v>0.32350915597548474</v>
      </c>
      <c r="BP301" s="118">
        <f>BL301+AY301*Escenarios!$F$10/Escenarios!$F$11+BO301</f>
        <v>0.32354915946026519</v>
      </c>
      <c r="BQ301" s="118">
        <f>0.0526*BL301*Observaciones!$F300^1.218</f>
        <v>0</v>
      </c>
      <c r="BR301" s="118">
        <f>BQ301*Constantes!$F$40</f>
        <v>0</v>
      </c>
      <c r="BS301" s="118">
        <f t="shared" si="34"/>
        <v>0</v>
      </c>
      <c r="BT301" s="15"/>
      <c r="BU301" s="72">
        <v>295</v>
      </c>
      <c r="BV301" s="73">
        <f>0.0526*Observaciones!$F300^2.218</f>
        <v>0</v>
      </c>
      <c r="BW301" s="73">
        <f>IF(Observaciones!$F300&gt;0.05*$CA$7,((Observaciones!$F300-0.05*$CA$7)^2)/(Observaciones!$F300+0.95*$CA$7),0)</f>
        <v>0</v>
      </c>
      <c r="BX301" s="73">
        <f>0.0526*BW301*Observaciones!$F300^1.218</f>
        <v>0</v>
      </c>
      <c r="BY301" s="27"/>
      <c r="BZ301" s="27"/>
      <c r="CA301" s="101"/>
      <c r="CB301" s="36"/>
    </row>
    <row r="302" spans="2:80" s="2" customFormat="1" ht="14.5" x14ac:dyDescent="0.35">
      <c r="B302" s="35"/>
      <c r="C302" s="72">
        <v>296</v>
      </c>
      <c r="D302" s="145">
        <f>ETo!$I301*((1-Constantes!$D$19)*ETo!$K301+ETo!$L301)</f>
        <v>1.9178077952347823</v>
      </c>
      <c r="E302" s="73">
        <f>MIN(D302*Constantes!$D$17,0.8*(H301+Observaciones!$F301-F302-G302-Constantes!$D$14))</f>
        <v>2.4779875099966379E-3</v>
      </c>
      <c r="F302" s="73">
        <f>IF(Observaciones!$F301&gt;0.05*Constantes!$D$18,((Observaciones!$F301-0.05*Constantes!$D$18)^2)/(Observaciones!$F301+0.95*Constantes!$D$18),0)</f>
        <v>0</v>
      </c>
      <c r="G302" s="73">
        <f>MAX(0,H301+Observaciones!$F301-F302-Constantes!$D$13)</f>
        <v>0</v>
      </c>
      <c r="H302" s="73">
        <f>H301+Observaciones!$F301-F302-E302-G302-I301</f>
        <v>26.250576852894607</v>
      </c>
      <c r="I302" s="73">
        <f>MAX(0,(H302-Constantes!$D$14)*(1-EXP(-Constantes!$D$22)))</f>
        <v>7.9417042639166756E-6</v>
      </c>
      <c r="J302" s="73">
        <f t="shared" si="28"/>
        <v>90.790544768394568</v>
      </c>
      <c r="K302" s="73">
        <f>MAX(0,(J302-Constantes!$D$13)*(1-EXP(-Constantes!$D$23)))</f>
        <v>0.29039525481718087</v>
      </c>
      <c r="L302" s="73">
        <f t="shared" si="29"/>
        <v>0.29040319652144481</v>
      </c>
      <c r="M302" s="73">
        <f>0.0526*F302*Observaciones!$F301^1.218</f>
        <v>0</v>
      </c>
      <c r="N302" s="73">
        <f>M302*Constantes!$D$40</f>
        <v>0</v>
      </c>
      <c r="O302" s="73">
        <f t="shared" si="30"/>
        <v>0</v>
      </c>
      <c r="P302" s="15"/>
      <c r="Q302" s="117">
        <v>296</v>
      </c>
      <c r="R302" s="145">
        <f>ETo!$I301*((1-Constantes!$E$19)*ETo!$K301+ETo!$L301)</f>
        <v>1.9199564583677746</v>
      </c>
      <c r="S302" s="118">
        <f>MIN(R302*Constantes!$E$17,0.8*(V301+Observaciones!$F301-T302-U302-Constantes!$D$14))</f>
        <v>2.2103353027148388E-3</v>
      </c>
      <c r="T302" s="118">
        <f>IF(Observaciones!$F301&gt;0.05*Constantes!$E$18,((Observaciones!$F301-0.05*Constantes!$E$18)^2)/(Observaciones!$F301+0.95*Constantes!$E$18),0)</f>
        <v>0</v>
      </c>
      <c r="U302" s="118">
        <f>MAX(0,V301+Observaciones!$F301-T302-Constantes!$D$13)</f>
        <v>0</v>
      </c>
      <c r="V302" s="118">
        <f>V301+Observaciones!$F301-T302-S302-U302-W301</f>
        <v>26.250514545901577</v>
      </c>
      <c r="W302" s="118">
        <f>MAX(0,(V302-Constantes!$D$14)*(1-EXP(-Constantes!$D$22)))</f>
        <v>7.083905478743937E-6</v>
      </c>
      <c r="X302" s="116">
        <f>X301+(Entradas!$E$23*U302-Y301)/(800*Entradas!$D$46)</f>
        <v>0</v>
      </c>
      <c r="Y302" s="116">
        <f>8000*Entradas!$D$47*X302/Constantes!$E$34</f>
        <v>0</v>
      </c>
      <c r="Z302" s="116">
        <f>T302*Escenarios!$E$10/Escenarios!$E$9</f>
        <v>0</v>
      </c>
      <c r="AA302" s="116">
        <f>Y302*Escenarios!$E$10/Escenarios!$E$9</f>
        <v>0</v>
      </c>
      <c r="AB302" s="116">
        <f>Observaciones!$I301</f>
        <v>0</v>
      </c>
      <c r="AC302" s="116">
        <f>MAX(0,Constantes!$E$29/((AH301+Z302+AA302+AB302+Observaciones!$F301)^2)+Entradas!$E$17)</f>
        <v>0</v>
      </c>
      <c r="AD302" s="145">
        <f>IF(ETo!$D301&gt;0,ETo!$I301*((1-Entradas!$E$21)*ETo!$K301+ETo!$L301),0)</f>
        <v>1.8340099330480664</v>
      </c>
      <c r="AE302" s="116">
        <f>MIN(AD302*1,0.8*(AH301+Z302+AA302+AB302+Observaciones!$F301-AC302-Constantes!$E$28))</f>
        <v>1.083286206437606E-4</v>
      </c>
      <c r="AF302" s="116">
        <f>Observaciones!$J301</f>
        <v>0</v>
      </c>
      <c r="AG302" s="116">
        <f>MAX(0,AH301+Z302+AA302+AB302+Observaciones!$F301-AC302-AE302-AF302-Constantes!$E$26)</f>
        <v>0</v>
      </c>
      <c r="AH302" s="116">
        <f>AH301+Z302+AA302+AB302+Observaciones!$F301-AC302-AE302-AF302-AG302</f>
        <v>41.250027082155164</v>
      </c>
      <c r="AI302" s="116">
        <f>(Escenarios!$E$10*S302+Escenarios!$E$9*AE302)/(Escenarios!$E$11)</f>
        <v>2.0001346345077308E-3</v>
      </c>
      <c r="AJ302" s="116">
        <f>(Escenarios!$E$9*AG302)/(Escenarios!$E$11)</f>
        <v>0</v>
      </c>
      <c r="AK302" s="116">
        <f>(Escenarios!$E$10*U302+Escenarios!$E$9*AC302)/(Escenarios!$E$11)</f>
        <v>0</v>
      </c>
      <c r="AL302" s="118">
        <f t="shared" si="31"/>
        <v>96.899676550034656</v>
      </c>
      <c r="AM302" s="118">
        <f>MAX(0,(AL302-Constantes!$D$13)*(1-EXP(-Constantes!$D$23)))</f>
        <v>0.33259411047460863</v>
      </c>
      <c r="AN302" s="118">
        <f>AJ302+W302*Escenarios!$E$10/Escenarios!$E$11+AM302</f>
        <v>0.33260048598953951</v>
      </c>
      <c r="AO302" s="118">
        <f>0.0526*AJ302*Observaciones!$F301^1.218</f>
        <v>0</v>
      </c>
      <c r="AP302" s="118">
        <f>AO302*Constantes!$E$40</f>
        <v>0</v>
      </c>
      <c r="AQ302" s="118">
        <f t="shared" si="32"/>
        <v>0</v>
      </c>
      <c r="AR302" s="15"/>
      <c r="AS302" s="72">
        <v>296</v>
      </c>
      <c r="AT302" s="145">
        <f>ETo!$I301*((1-Constantes!$F$19)*ETo!$K301+ETo!$L301)</f>
        <v>1.9145848005352928</v>
      </c>
      <c r="AU302" s="118">
        <f>MIN(AT302*Constantes!$F$17,0.8*(AX301+Observaciones!$F301-AV302-AW302-Constantes!$D$14))</f>
        <v>2.9056894116308743E-3</v>
      </c>
      <c r="AV302" s="118">
        <f>IF(Observaciones!$F301&gt;0.05*Constantes!$F$18,((Observaciones!$F301-0.05*Constantes!$F$18)^2)/(Observaciones!$F301+0.95*Constantes!$F$18),0)</f>
        <v>0</v>
      </c>
      <c r="AW302" s="118">
        <f>MAX(0,AX301+Observaciones!$F301-AV302-Constantes!$D$13)</f>
        <v>0</v>
      </c>
      <c r="AX302" s="118">
        <f>AX301+Observaciones!$F301-AV302-AU302-AW302-AY301</f>
        <v>26.250676417996932</v>
      </c>
      <c r="AY302" s="118">
        <f>MAX(0,(AX302-Constantes!$D$14)*(1-EXP(-Constantes!$D$22)))</f>
        <v>9.3124464497678407E-6</v>
      </c>
      <c r="AZ302" s="116">
        <f>AZ301+(Entradas!$F$23*AW302-BA301)/(800*Entradas!$D$46)</f>
        <v>0</v>
      </c>
      <c r="BA302" s="116">
        <f>8000*Entradas!$D$47*AZ302/Constantes!$F$34</f>
        <v>0</v>
      </c>
      <c r="BB302" s="116">
        <f>AV302*Escenarios!$F$10/Escenarios!$F$9</f>
        <v>0</v>
      </c>
      <c r="BC302" s="116">
        <f>BA302*Escenarios!$F$10/Escenarios!$F$9</f>
        <v>0</v>
      </c>
      <c r="BD302" s="116">
        <f>Observaciones!$I301</f>
        <v>0</v>
      </c>
      <c r="BE302" s="116">
        <f>MAX(0,Constantes!$F$29/((BJ301+BB302+BC302+BD302+Observaciones!$F301)^2)+Entradas!$F$17)</f>
        <v>0</v>
      </c>
      <c r="BF302" s="145">
        <f>IF(ETo!$D301&gt;0,ETo!$I301*((1-Entradas!$F$21)*ETo!$K301+ETo!$L301),0)</f>
        <v>1.8340099330480664</v>
      </c>
      <c r="BG302" s="116">
        <f>MIN(BF302*1,0.8*(BJ301+BB302+BC302+BD302+Observaciones!$F301-BE302-Constantes!$F$28))</f>
        <v>1.0143420714712193E-4</v>
      </c>
      <c r="BH302" s="116">
        <f>Observaciones!$J301</f>
        <v>0</v>
      </c>
      <c r="BI302" s="116">
        <f>MAX(0,BJ301+BB302+BC302+BD302+Observaciones!$F301-BE302-BG302-BH302-Constantes!$F$26)</f>
        <v>0</v>
      </c>
      <c r="BJ302" s="116">
        <f>BJ301+BB302+BC302+BD302+Observaciones!$F301-BE302-BG302-BH302-BI302</f>
        <v>41.250025358551788</v>
      </c>
      <c r="BK302" s="116">
        <f>(Escenarios!$F$10*AU302+Escenarios!$F$9*BG302)/(Escenarios!$F$11)</f>
        <v>2.3448383707341241E-3</v>
      </c>
      <c r="BL302" s="116">
        <f>(Escenarios!$F$9*BI302)/(Escenarios!$F$11)</f>
        <v>0</v>
      </c>
      <c r="BM302" s="116">
        <f>(Escenarios!$F$10*AW302+Escenarios!$F$9*BE302)/(Escenarios!$F$11)</f>
        <v>0</v>
      </c>
      <c r="BN302" s="118">
        <f t="shared" si="33"/>
        <v>95.260937788879517</v>
      </c>
      <c r="BO302" s="118">
        <f>MAX(0,(BN302-Constantes!$D$13)*(1-EXP(-Constantes!$D$23)))</f>
        <v>0.32127451500442339</v>
      </c>
      <c r="BP302" s="118">
        <f>BL302+AY302*Escenarios!$F$10/Escenarios!$F$11+BO302</f>
        <v>0.32128196496158318</v>
      </c>
      <c r="BQ302" s="118">
        <f>0.0526*BL302*Observaciones!$F301^1.218</f>
        <v>0</v>
      </c>
      <c r="BR302" s="118">
        <f>BQ302*Constantes!$F$40</f>
        <v>0</v>
      </c>
      <c r="BS302" s="118">
        <f t="shared" si="34"/>
        <v>0</v>
      </c>
      <c r="BT302" s="15"/>
      <c r="BU302" s="72">
        <v>296</v>
      </c>
      <c r="BV302" s="73">
        <f>0.0526*Observaciones!$F301^2.218</f>
        <v>0</v>
      </c>
      <c r="BW302" s="73">
        <f>IF(Observaciones!$F301&gt;0.05*$CA$7,((Observaciones!$F301-0.05*$CA$7)^2)/(Observaciones!$F301+0.95*$CA$7),0)</f>
        <v>0</v>
      </c>
      <c r="BX302" s="73">
        <f>0.0526*BW302*Observaciones!$F301^1.218</f>
        <v>0</v>
      </c>
      <c r="BY302" s="27"/>
      <c r="BZ302" s="27"/>
      <c r="CA302" s="101"/>
      <c r="CB302" s="36"/>
    </row>
    <row r="303" spans="2:80" s="2" customFormat="1" ht="14.5" x14ac:dyDescent="0.35">
      <c r="B303" s="35"/>
      <c r="C303" s="72">
        <v>297</v>
      </c>
      <c r="D303" s="145">
        <f>ETo!$I302*((1-Constantes!$D$19)*ETo!$K302+ETo!$L302)</f>
        <v>1.8995945284678613</v>
      </c>
      <c r="E303" s="73">
        <f>MIN(D303*Constantes!$D$17,0.8*(H302+Observaciones!$F302-F303-G303-Constantes!$D$14))</f>
        <v>4.6148231568565734E-4</v>
      </c>
      <c r="F303" s="73">
        <f>IF(Observaciones!$F302&gt;0.05*Constantes!$D$18,((Observaciones!$F302-0.05*Constantes!$D$18)^2)/(Observaciones!$F302+0.95*Constantes!$D$18),0)</f>
        <v>0</v>
      </c>
      <c r="G303" s="73">
        <f>MAX(0,H302+Observaciones!$F302-F303-Constantes!$D$13)</f>
        <v>0</v>
      </c>
      <c r="H303" s="73">
        <f>H302+Observaciones!$F302-F303-E303-G303-I302</f>
        <v>26.250107428874657</v>
      </c>
      <c r="I303" s="73">
        <f>MAX(0,(H303-Constantes!$D$14)*(1-EXP(-Constantes!$D$22)))</f>
        <v>1.4790050633423834E-6</v>
      </c>
      <c r="J303" s="73">
        <f t="shared" si="28"/>
        <v>90.500149513577384</v>
      </c>
      <c r="K303" s="73">
        <f>MAX(0,(J303-Constantes!$D$13)*(1-EXP(-Constantes!$D$23)))</f>
        <v>0.28838934826946805</v>
      </c>
      <c r="L303" s="73">
        <f t="shared" si="29"/>
        <v>0.28839082727453141</v>
      </c>
      <c r="M303" s="73">
        <f>0.0526*F303*Observaciones!$F302^1.218</f>
        <v>0</v>
      </c>
      <c r="N303" s="73">
        <f>M303*Constantes!$D$40</f>
        <v>0</v>
      </c>
      <c r="O303" s="73">
        <f t="shared" si="30"/>
        <v>0</v>
      </c>
      <c r="P303" s="15"/>
      <c r="Q303" s="117">
        <v>297</v>
      </c>
      <c r="R303" s="145">
        <f>ETo!$I302*((1-Constantes!$E$19)*ETo!$K302+ETo!$L302)</f>
        <v>1.9017210600294974</v>
      </c>
      <c r="S303" s="118">
        <f>MIN(R303*Constantes!$E$17,0.8*(V302+Observaciones!$F302-T303-U303-Constantes!$D$14))</f>
        <v>4.1163672126174336E-4</v>
      </c>
      <c r="T303" s="118">
        <f>IF(Observaciones!$F302&gt;0.05*Constantes!$E$18,((Observaciones!$F302-0.05*Constantes!$E$18)^2)/(Observaciones!$F302+0.95*Constantes!$E$18),0)</f>
        <v>0</v>
      </c>
      <c r="U303" s="118">
        <f>MAX(0,V302+Observaciones!$F302-T303-Constantes!$D$13)</f>
        <v>0</v>
      </c>
      <c r="V303" s="118">
        <f>V302+Observaciones!$F302-T303-S303-U303-W302</f>
        <v>26.250095825274837</v>
      </c>
      <c r="W303" s="118">
        <f>MAX(0,(V303-Constantes!$D$14)*(1-EXP(-Constantes!$D$22)))</f>
        <v>1.3192548756842503E-6</v>
      </c>
      <c r="X303" s="116">
        <f>X302+(Entradas!$E$23*U303-Y302)/(800*Entradas!$D$46)</f>
        <v>0</v>
      </c>
      <c r="Y303" s="116">
        <f>8000*Entradas!$D$47*X303/Constantes!$E$34</f>
        <v>0</v>
      </c>
      <c r="Z303" s="116">
        <f>T303*Escenarios!$E$10/Escenarios!$E$9</f>
        <v>0</v>
      </c>
      <c r="AA303" s="116">
        <f>Y303*Escenarios!$E$10/Escenarios!$E$9</f>
        <v>0</v>
      </c>
      <c r="AB303" s="116">
        <f>Observaciones!$I302</f>
        <v>0</v>
      </c>
      <c r="AC303" s="116">
        <f>MAX(0,Constantes!$E$29/((AH302+Z303+AA303+AB303+Observaciones!$F302)^2)+Entradas!$E$17)</f>
        <v>0</v>
      </c>
      <c r="AD303" s="145">
        <f>IF(ETo!$D302&gt;0,ETo!$I302*((1-Entradas!$E$21)*ETo!$K302+ETo!$L302),0)</f>
        <v>1.8166597975640439</v>
      </c>
      <c r="AE303" s="116">
        <f>MIN(AD303*1,0.8*(AH302+Z303+AA303+AB303+Observaciones!$F302-AC303-Constantes!$E$28))</f>
        <v>2.1665724131025857E-5</v>
      </c>
      <c r="AF303" s="116">
        <f>Observaciones!$J302</f>
        <v>0</v>
      </c>
      <c r="AG303" s="116">
        <f>MAX(0,AH302+Z303+AA303+AB303+Observaciones!$F302-AC303-AE303-AF303-Constantes!$E$26)</f>
        <v>0</v>
      </c>
      <c r="AH303" s="116">
        <f>AH302+Z303+AA303+AB303+Observaciones!$F302-AC303-AE303-AF303-AG303</f>
        <v>41.25000541643103</v>
      </c>
      <c r="AI303" s="116">
        <f>(Escenarios!$E$10*S303+Escenarios!$E$9*AE303)/(Escenarios!$E$11)</f>
        <v>3.726396215486716E-4</v>
      </c>
      <c r="AJ303" s="116">
        <f>(Escenarios!$E$9*AG303)/(Escenarios!$E$11)</f>
        <v>0</v>
      </c>
      <c r="AK303" s="116">
        <f>(Escenarios!$E$10*U303+Escenarios!$E$9*AC303)/(Escenarios!$E$11)</f>
        <v>0</v>
      </c>
      <c r="AL303" s="118">
        <f t="shared" si="31"/>
        <v>96.567082439560053</v>
      </c>
      <c r="AM303" s="118">
        <f>MAX(0,(AL303-Constantes!$D$13)*(1-EXP(-Constantes!$D$23)))</f>
        <v>0.33029671513889031</v>
      </c>
      <c r="AN303" s="118">
        <f>AJ303+W303*Escenarios!$E$10/Escenarios!$E$11+AM303</f>
        <v>0.33029790246827845</v>
      </c>
      <c r="AO303" s="118">
        <f>0.0526*AJ303*Observaciones!$F302^1.218</f>
        <v>0</v>
      </c>
      <c r="AP303" s="118">
        <f>AO303*Constantes!$E$40</f>
        <v>0</v>
      </c>
      <c r="AQ303" s="118">
        <f t="shared" si="32"/>
        <v>0</v>
      </c>
      <c r="AR303" s="15"/>
      <c r="AS303" s="72">
        <v>297</v>
      </c>
      <c r="AT303" s="145">
        <f>ETo!$I302*((1-Constantes!$F$19)*ETo!$K302+ETo!$L302)</f>
        <v>1.8964047311254064</v>
      </c>
      <c r="AU303" s="118">
        <f>MIN(AT303*Constantes!$F$17,0.8*(AX302+Observaciones!$F302-AV303-AW303-Constantes!$D$14))</f>
        <v>5.4113439754530643E-4</v>
      </c>
      <c r="AV303" s="118">
        <f>IF(Observaciones!$F302&gt;0.05*Constantes!$F$18,((Observaciones!$F302-0.05*Constantes!$F$18)^2)/(Observaciones!$F302+0.95*Constantes!$F$18),0)</f>
        <v>0</v>
      </c>
      <c r="AW303" s="118">
        <f>MAX(0,AX302+Observaciones!$F302-AV303-Constantes!$D$13)</f>
        <v>0</v>
      </c>
      <c r="AX303" s="118">
        <f>AX302+Observaciones!$F302-AV303-AU303-AW303-AY302</f>
        <v>26.250125971152936</v>
      </c>
      <c r="AY303" s="118">
        <f>MAX(0,(AX303-Constantes!$D$14)*(1-EXP(-Constantes!$D$22)))</f>
        <v>1.7342820877882632E-6</v>
      </c>
      <c r="AZ303" s="116">
        <f>AZ302+(Entradas!$F$23*AW303-BA302)/(800*Entradas!$D$46)</f>
        <v>0</v>
      </c>
      <c r="BA303" s="116">
        <f>8000*Entradas!$D$47*AZ303/Constantes!$F$34</f>
        <v>0</v>
      </c>
      <c r="BB303" s="116">
        <f>AV303*Escenarios!$F$10/Escenarios!$F$9</f>
        <v>0</v>
      </c>
      <c r="BC303" s="116">
        <f>BA303*Escenarios!$F$10/Escenarios!$F$9</f>
        <v>0</v>
      </c>
      <c r="BD303" s="116">
        <f>Observaciones!$I302</f>
        <v>0</v>
      </c>
      <c r="BE303" s="116">
        <f>MAX(0,Constantes!$F$29/((BJ302+BB303+BC303+BD303+Observaciones!$F302)^2)+Entradas!$F$17)</f>
        <v>0</v>
      </c>
      <c r="BF303" s="145">
        <f>IF(ETo!$D302&gt;0,ETo!$I302*((1-Entradas!$F$21)*ETo!$K302+ETo!$L302),0)</f>
        <v>1.8166597975640439</v>
      </c>
      <c r="BG303" s="116">
        <f>MIN(BF303*1,0.8*(BJ302+BB303+BC303+BD303+Observaciones!$F302-BE303-Constantes!$F$28))</f>
        <v>2.0286841430561256E-5</v>
      </c>
      <c r="BH303" s="116">
        <f>Observaciones!$J302</f>
        <v>0</v>
      </c>
      <c r="BI303" s="116">
        <f>MAX(0,BJ302+BB303+BC303+BD303+Observaciones!$F302-BE303-BG303-BH303-Constantes!$F$26)</f>
        <v>0</v>
      </c>
      <c r="BJ303" s="116">
        <f>BJ302+BB303+BC303+BD303+Observaciones!$F302-BE303-BG303-BH303-BI303</f>
        <v>41.250005071710355</v>
      </c>
      <c r="BK303" s="116">
        <f>(Escenarios!$F$10*AU303+Escenarios!$F$9*BG303)/(Escenarios!$F$11)</f>
        <v>4.3696488632235744E-4</v>
      </c>
      <c r="BL303" s="116">
        <f>(Escenarios!$F$9*BI303)/(Escenarios!$F$11)</f>
        <v>0</v>
      </c>
      <c r="BM303" s="116">
        <f>(Escenarios!$F$10*AW303+Escenarios!$F$9*BE303)/(Escenarios!$F$11)</f>
        <v>0</v>
      </c>
      <c r="BN303" s="118">
        <f t="shared" si="33"/>
        <v>94.939663273875098</v>
      </c>
      <c r="BO303" s="118">
        <f>MAX(0,(BN303-Constantes!$D$13)*(1-EXP(-Constantes!$D$23)))</f>
        <v>0.31905530982606628</v>
      </c>
      <c r="BP303" s="118">
        <f>BL303+AY303*Escenarios!$F$10/Escenarios!$F$11+BO303</f>
        <v>0.31905669725173652</v>
      </c>
      <c r="BQ303" s="118">
        <f>0.0526*BL303*Observaciones!$F302^1.218</f>
        <v>0</v>
      </c>
      <c r="BR303" s="118">
        <f>BQ303*Constantes!$F$40</f>
        <v>0</v>
      </c>
      <c r="BS303" s="118">
        <f t="shared" si="34"/>
        <v>0</v>
      </c>
      <c r="BT303" s="15"/>
      <c r="BU303" s="72">
        <v>297</v>
      </c>
      <c r="BV303" s="73">
        <f>0.0526*Observaciones!$F302^2.218</f>
        <v>0</v>
      </c>
      <c r="BW303" s="73">
        <f>IF(Observaciones!$F302&gt;0.05*$CA$7,((Observaciones!$F302-0.05*$CA$7)^2)/(Observaciones!$F302+0.95*$CA$7),0)</f>
        <v>0</v>
      </c>
      <c r="BX303" s="73">
        <f>0.0526*BW303*Observaciones!$F302^1.218</f>
        <v>0</v>
      </c>
      <c r="BY303" s="27"/>
      <c r="BZ303" s="27"/>
      <c r="CA303" s="101"/>
      <c r="CB303" s="36"/>
    </row>
    <row r="304" spans="2:80" s="2" customFormat="1" ht="14.5" x14ac:dyDescent="0.35">
      <c r="B304" s="35"/>
      <c r="C304" s="72">
        <v>298</v>
      </c>
      <c r="D304" s="145">
        <f>ETo!$I303*((1-Constantes!$D$19)*ETo!$K303+ETo!$L303)</f>
        <v>1.9864454769476518</v>
      </c>
      <c r="E304" s="73">
        <f>MIN(D304*Constantes!$D$17,0.8*(H303+Observaciones!$F303-F304-G304-Constantes!$D$14))</f>
        <v>8.594309972522752E-5</v>
      </c>
      <c r="F304" s="73">
        <f>IF(Observaciones!$F303&gt;0.05*Constantes!$D$18,((Observaciones!$F303-0.05*Constantes!$D$18)^2)/(Observaciones!$F303+0.95*Constantes!$D$18),0)</f>
        <v>0</v>
      </c>
      <c r="G304" s="73">
        <f>MAX(0,H303+Observaciones!$F303-F304-Constantes!$D$13)</f>
        <v>0</v>
      </c>
      <c r="H304" s="73">
        <f>H303+Observaciones!$F303-F304-E304-G304-I303</f>
        <v>26.250020006769866</v>
      </c>
      <c r="I304" s="73">
        <f>MAX(0,(H304-Constantes!$D$14)*(1-EXP(-Constantes!$D$22)))</f>
        <v>2.7543911287428368E-7</v>
      </c>
      <c r="J304" s="73">
        <f t="shared" si="28"/>
        <v>90.211760165307922</v>
      </c>
      <c r="K304" s="73">
        <f>MAX(0,(J304-Constantes!$D$13)*(1-EXP(-Constantes!$D$23)))</f>
        <v>0.28639729753038651</v>
      </c>
      <c r="L304" s="73">
        <f t="shared" si="29"/>
        <v>0.28639757296949936</v>
      </c>
      <c r="M304" s="73">
        <f>0.0526*F304*Observaciones!$F303^1.218</f>
        <v>0</v>
      </c>
      <c r="N304" s="73">
        <f>M304*Constantes!$D$40</f>
        <v>0</v>
      </c>
      <c r="O304" s="73">
        <f t="shared" si="30"/>
        <v>0</v>
      </c>
      <c r="P304" s="15"/>
      <c r="Q304" s="117">
        <v>298</v>
      </c>
      <c r="R304" s="145">
        <f>ETo!$I303*((1-Constantes!$E$19)*ETo!$K303+ETo!$L303)</f>
        <v>1.9886710736223989</v>
      </c>
      <c r="S304" s="118">
        <f>MIN(R304*Constantes!$E$17,0.8*(V303+Observaciones!$F303-T304-U304-Constantes!$D$14))</f>
        <v>7.6660219869495455E-5</v>
      </c>
      <c r="T304" s="118">
        <f>IF(Observaciones!$F303&gt;0.05*Constantes!$E$18,((Observaciones!$F303-0.05*Constantes!$E$18)^2)/(Observaciones!$F303+0.95*Constantes!$E$18),0)</f>
        <v>0</v>
      </c>
      <c r="U304" s="118">
        <f>MAX(0,V303+Observaciones!$F303-T304-Constantes!$D$13)</f>
        <v>0</v>
      </c>
      <c r="V304" s="118">
        <f>V303+Observaciones!$F303-T304-S304-U304-W303</f>
        <v>26.250017845800095</v>
      </c>
      <c r="W304" s="118">
        <f>MAX(0,(V304-Constantes!$D$14)*(1-EXP(-Constantes!$D$22)))</f>
        <v>2.4568840345428013E-7</v>
      </c>
      <c r="X304" s="116">
        <f>X303+(Entradas!$E$23*U304-Y303)/(800*Entradas!$D$46)</f>
        <v>0</v>
      </c>
      <c r="Y304" s="116">
        <f>8000*Entradas!$D$47*X304/Constantes!$E$34</f>
        <v>0</v>
      </c>
      <c r="Z304" s="116">
        <f>T304*Escenarios!$E$10/Escenarios!$E$9</f>
        <v>0</v>
      </c>
      <c r="AA304" s="116">
        <f>Y304*Escenarios!$E$10/Escenarios!$E$9</f>
        <v>0</v>
      </c>
      <c r="AB304" s="116">
        <f>Observaciones!$I303</f>
        <v>0</v>
      </c>
      <c r="AC304" s="116">
        <f>MAX(0,Constantes!$E$29/((AH303+Z304+AA304+AB304+Observaciones!$F303)^2)+Entradas!$E$17)</f>
        <v>0</v>
      </c>
      <c r="AD304" s="145">
        <f>IF(ETo!$D303&gt;0,ETo!$I303*((1-Entradas!$E$21)*ETo!$K303+ETo!$L303),0)</f>
        <v>1.8996472066324877</v>
      </c>
      <c r="AE304" s="116">
        <f>MIN(AD304*1,0.8*(AH303+Z304+AA304+AB304+Observaciones!$F303-AC304-Constantes!$E$28))</f>
        <v>4.3331448239314344E-6</v>
      </c>
      <c r="AF304" s="116">
        <f>Observaciones!$J303</f>
        <v>0</v>
      </c>
      <c r="AG304" s="116">
        <f>MAX(0,AH303+Z304+AA304+AB304+Observaciones!$F303-AC304-AE304-AF304-Constantes!$E$26)</f>
        <v>0</v>
      </c>
      <c r="AH304" s="116">
        <f>AH303+Z304+AA304+AB304+Observaciones!$F303-AC304-AE304-AF304-AG304</f>
        <v>41.250001083286207</v>
      </c>
      <c r="AI304" s="116">
        <f>(Escenarios!$E$10*S304+Escenarios!$E$9*AE304)/(Escenarios!$E$11)</f>
        <v>6.9427512364939062E-5</v>
      </c>
      <c r="AJ304" s="116">
        <f>(Escenarios!$E$9*AG304)/(Escenarios!$E$11)</f>
        <v>0</v>
      </c>
      <c r="AK304" s="116">
        <f>(Escenarios!$E$10*U304+Escenarios!$E$9*AC304)/(Escenarios!$E$11)</f>
        <v>0</v>
      </c>
      <c r="AL304" s="118">
        <f t="shared" si="31"/>
        <v>96.236785724421168</v>
      </c>
      <c r="AM304" s="118">
        <f>MAX(0,(AL304-Constantes!$D$13)*(1-EXP(-Constantes!$D$23)))</f>
        <v>0.32801518907193644</v>
      </c>
      <c r="AN304" s="118">
        <f>AJ304+W304*Escenarios!$E$10/Escenarios!$E$11+AM304</f>
        <v>0.32801541019149955</v>
      </c>
      <c r="AO304" s="118">
        <f>0.0526*AJ304*Observaciones!$F303^1.218</f>
        <v>0</v>
      </c>
      <c r="AP304" s="118">
        <f>AO304*Constantes!$E$40</f>
        <v>0</v>
      </c>
      <c r="AQ304" s="118">
        <f t="shared" si="32"/>
        <v>0</v>
      </c>
      <c r="AR304" s="15"/>
      <c r="AS304" s="72">
        <v>298</v>
      </c>
      <c r="AT304" s="145">
        <f>ETo!$I303*((1-Constantes!$F$19)*ETo!$K303+ETo!$L303)</f>
        <v>1.9831070819355296</v>
      </c>
      <c r="AU304" s="118">
        <f>MIN(AT304*Constantes!$F$17,0.8*(AX303+Observaciones!$F303-AV304-AW304-Constantes!$D$14))</f>
        <v>1.0077692234915503E-4</v>
      </c>
      <c r="AV304" s="118">
        <f>IF(Observaciones!$F303&gt;0.05*Constantes!$F$18,((Observaciones!$F303-0.05*Constantes!$F$18)^2)/(Observaciones!$F303+0.95*Constantes!$F$18),0)</f>
        <v>0</v>
      </c>
      <c r="AW304" s="118">
        <f>MAX(0,AX303+Observaciones!$F303-AV304-Constantes!$D$13)</f>
        <v>0</v>
      </c>
      <c r="AX304" s="118">
        <f>AX303+Observaciones!$F303-AV304-AU304-AW304-AY303</f>
        <v>26.250023459948501</v>
      </c>
      <c r="AY304" s="118">
        <f>MAX(0,(AX304-Constantes!$D$14)*(1-EXP(-Constantes!$D$22)))</f>
        <v>3.2298004358618152E-7</v>
      </c>
      <c r="AZ304" s="116">
        <f>AZ303+(Entradas!$F$23*AW304-BA303)/(800*Entradas!$D$46)</f>
        <v>0</v>
      </c>
      <c r="BA304" s="116">
        <f>8000*Entradas!$D$47*AZ304/Constantes!$F$34</f>
        <v>0</v>
      </c>
      <c r="BB304" s="116">
        <f>AV304*Escenarios!$F$10/Escenarios!$F$9</f>
        <v>0</v>
      </c>
      <c r="BC304" s="116">
        <f>BA304*Escenarios!$F$10/Escenarios!$F$9</f>
        <v>0</v>
      </c>
      <c r="BD304" s="116">
        <f>Observaciones!$I303</f>
        <v>0</v>
      </c>
      <c r="BE304" s="116">
        <f>MAX(0,Constantes!$F$29/((BJ303+BB304+BC304+BD304+Observaciones!$F303)^2)+Entradas!$F$17)</f>
        <v>0</v>
      </c>
      <c r="BF304" s="145">
        <f>IF(ETo!$D303&gt;0,ETo!$I303*((1-Entradas!$F$21)*ETo!$K303+ETo!$L303),0)</f>
        <v>1.8996472066324877</v>
      </c>
      <c r="BG304" s="116">
        <f>MIN(BF304*1,0.8*(BJ303+BB304+BC304+BD304+Observaciones!$F303-BE304-Constantes!$F$28))</f>
        <v>4.0573682838385141E-6</v>
      </c>
      <c r="BH304" s="116">
        <f>Observaciones!$J303</f>
        <v>0</v>
      </c>
      <c r="BI304" s="116">
        <f>MAX(0,BJ303+BB304+BC304+BD304+Observaciones!$F303-BE304-BG304-BH304-Constantes!$F$26)</f>
        <v>0</v>
      </c>
      <c r="BJ304" s="116">
        <f>BJ303+BB304+BC304+BD304+Observaciones!$F303-BE304-BG304-BH304-BI304</f>
        <v>41.250001014342068</v>
      </c>
      <c r="BK304" s="116">
        <f>(Escenarios!$F$10*AU304+Escenarios!$F$9*BG304)/(Escenarios!$F$11)</f>
        <v>8.1433011536091721E-5</v>
      </c>
      <c r="BL304" s="116">
        <f>(Escenarios!$F$9*BI304)/(Escenarios!$F$11)</f>
        <v>0</v>
      </c>
      <c r="BM304" s="116">
        <f>(Escenarios!$F$10*AW304+Escenarios!$F$9*BE304)/(Escenarios!$F$11)</f>
        <v>0</v>
      </c>
      <c r="BN304" s="118">
        <f t="shared" si="33"/>
        <v>94.620607964049029</v>
      </c>
      <c r="BO304" s="118">
        <f>MAX(0,(BN304-Constantes!$D$13)*(1-EXP(-Constantes!$D$23)))</f>
        <v>0.31685143381760483</v>
      </c>
      <c r="BP304" s="118">
        <f>BL304+AY304*Escenarios!$F$10/Escenarios!$F$11+BO304</f>
        <v>0.31685169220163972</v>
      </c>
      <c r="BQ304" s="118">
        <f>0.0526*BL304*Observaciones!$F303^1.218</f>
        <v>0</v>
      </c>
      <c r="BR304" s="118">
        <f>BQ304*Constantes!$F$40</f>
        <v>0</v>
      </c>
      <c r="BS304" s="118">
        <f t="shared" si="34"/>
        <v>0</v>
      </c>
      <c r="BT304" s="15"/>
      <c r="BU304" s="72">
        <v>298</v>
      </c>
      <c r="BV304" s="73">
        <f>0.0526*Observaciones!$F303^2.218</f>
        <v>0</v>
      </c>
      <c r="BW304" s="73">
        <f>IF(Observaciones!$F303&gt;0.05*$CA$7,((Observaciones!$F303-0.05*$CA$7)^2)/(Observaciones!$F303+0.95*$CA$7),0)</f>
        <v>0</v>
      </c>
      <c r="BX304" s="73">
        <f>0.0526*BW304*Observaciones!$F303^1.218</f>
        <v>0</v>
      </c>
      <c r="BY304" s="27"/>
      <c r="BZ304" s="27"/>
      <c r="CA304" s="101"/>
      <c r="CB304" s="36"/>
    </row>
    <row r="305" spans="2:80" s="2" customFormat="1" ht="14.5" x14ac:dyDescent="0.35">
      <c r="B305" s="35"/>
      <c r="C305" s="72">
        <v>299</v>
      </c>
      <c r="D305" s="145">
        <f>ETo!$I304*((1-Constantes!$D$19)*ETo!$K304+ETo!$L304)</f>
        <v>1.8731929863628247</v>
      </c>
      <c r="E305" s="73">
        <f>MIN(D305*Constantes!$D$17,0.8*(H304+Observaciones!$F304-F305-G305-Constantes!$D$14))</f>
        <v>1.6005415892550447E-5</v>
      </c>
      <c r="F305" s="73">
        <f>IF(Observaciones!$F304&gt;0.05*Constantes!$D$18,((Observaciones!$F304-0.05*Constantes!$D$18)^2)/(Observaciones!$F304+0.95*Constantes!$D$18),0)</f>
        <v>0</v>
      </c>
      <c r="G305" s="73">
        <f>MAX(0,H304+Observaciones!$F304-F305-Constantes!$D$13)</f>
        <v>0</v>
      </c>
      <c r="H305" s="73">
        <f>H304+Observaciones!$F304-F305-E305-G305-I304</f>
        <v>26.250003725914858</v>
      </c>
      <c r="I305" s="73">
        <f>MAX(0,(H305-Constantes!$D$14)*(1-EXP(-Constantes!$D$22)))</f>
        <v>5.1295770888468645E-8</v>
      </c>
      <c r="J305" s="73">
        <f t="shared" si="28"/>
        <v>89.925362867777537</v>
      </c>
      <c r="K305" s="73">
        <f>MAX(0,(J305-Constantes!$D$13)*(1-EXP(-Constantes!$D$23)))</f>
        <v>0.28441900689087479</v>
      </c>
      <c r="L305" s="73">
        <f t="shared" si="29"/>
        <v>0.2844190581866457</v>
      </c>
      <c r="M305" s="73">
        <f>0.0526*F305*Observaciones!$F304^1.218</f>
        <v>0</v>
      </c>
      <c r="N305" s="73">
        <f>M305*Constantes!$D$40</f>
        <v>0</v>
      </c>
      <c r="O305" s="73">
        <f t="shared" si="30"/>
        <v>0</v>
      </c>
      <c r="P305" s="15"/>
      <c r="Q305" s="117">
        <v>299</v>
      </c>
      <c r="R305" s="145">
        <f>ETo!$I304*((1-Constantes!$E$19)*ETo!$K304+ETo!$L304)</f>
        <v>1.8752868424356928</v>
      </c>
      <c r="S305" s="118">
        <f>MIN(R305*Constantes!$E$17,0.8*(V304+Observaciones!$F304-T305-U305-Constantes!$D$14))</f>
        <v>1.4276640075649994E-5</v>
      </c>
      <c r="T305" s="118">
        <f>IF(Observaciones!$F304&gt;0.05*Constantes!$E$18,((Observaciones!$F304-0.05*Constantes!$E$18)^2)/(Observaciones!$F304+0.95*Constantes!$E$18),0)</f>
        <v>0</v>
      </c>
      <c r="U305" s="118">
        <f>MAX(0,V304+Observaciones!$F304-T305-Constantes!$D$13)</f>
        <v>0</v>
      </c>
      <c r="V305" s="118">
        <f>V304+Observaciones!$F304-T305-S305-U305-W304</f>
        <v>26.250003323471613</v>
      </c>
      <c r="W305" s="118">
        <f>MAX(0,(V305-Constantes!$D$14)*(1-EXP(-Constantes!$D$22)))</f>
        <v>4.5755215810574036E-8</v>
      </c>
      <c r="X305" s="116">
        <f>X304+(Entradas!$E$23*U305-Y304)/(800*Entradas!$D$46)</f>
        <v>0</v>
      </c>
      <c r="Y305" s="116">
        <f>8000*Entradas!$D$47*X305/Constantes!$E$34</f>
        <v>0</v>
      </c>
      <c r="Z305" s="116">
        <f>T305*Escenarios!$E$10/Escenarios!$E$9</f>
        <v>0</v>
      </c>
      <c r="AA305" s="116">
        <f>Y305*Escenarios!$E$10/Escenarios!$E$9</f>
        <v>0</v>
      </c>
      <c r="AB305" s="116">
        <f>Observaciones!$I304</f>
        <v>0</v>
      </c>
      <c r="AC305" s="116">
        <f>MAX(0,Constantes!$E$29/((AH304+Z305+AA305+AB305+Observaciones!$F304)^2)+Entradas!$E$17)</f>
        <v>0</v>
      </c>
      <c r="AD305" s="145">
        <f>IF(ETo!$D304&gt;0,ETo!$I304*((1-Entradas!$E$21)*ETo!$K304+ETo!$L304),0)</f>
        <v>1.7915325995209723</v>
      </c>
      <c r="AE305" s="116">
        <f>MIN(AD305*1,0.8*(AH304+Z305+AA305+AB305+Observaciones!$F304-AC305-Constantes!$E$28))</f>
        <v>8.6662896592315519E-7</v>
      </c>
      <c r="AF305" s="116">
        <f>Observaciones!$J304</f>
        <v>0</v>
      </c>
      <c r="AG305" s="116">
        <f>MAX(0,AH304+Z305+AA305+AB305+Observaciones!$F304-AC305-AE305-AF305-Constantes!$E$26)</f>
        <v>0</v>
      </c>
      <c r="AH305" s="116">
        <f>AH304+Z305+AA305+AB305+Observaciones!$F304-AC305-AE305-AF305-AG305</f>
        <v>41.250000216657241</v>
      </c>
      <c r="AI305" s="116">
        <f>(Escenarios!$E$10*S305+Escenarios!$E$9*AE305)/(Escenarios!$E$11)</f>
        <v>1.293563896467731E-5</v>
      </c>
      <c r="AJ305" s="116">
        <f>(Escenarios!$E$9*AG305)/(Escenarios!$E$11)</f>
        <v>0</v>
      </c>
      <c r="AK305" s="116">
        <f>(Escenarios!$E$10*U305+Escenarios!$E$9*AC305)/(Escenarios!$E$11)</f>
        <v>0</v>
      </c>
      <c r="AL305" s="118">
        <f t="shared" si="31"/>
        <v>95.908770535349234</v>
      </c>
      <c r="AM305" s="118">
        <f>MAX(0,(AL305-Constantes!$D$13)*(1-EXP(-Constantes!$D$23)))</f>
        <v>0.32574942265670054</v>
      </c>
      <c r="AN305" s="118">
        <f>AJ305+W305*Escenarios!$E$10/Escenarios!$E$11+AM305</f>
        <v>0.32574946383639475</v>
      </c>
      <c r="AO305" s="118">
        <f>0.0526*AJ305*Observaciones!$F304^1.218</f>
        <v>0</v>
      </c>
      <c r="AP305" s="118">
        <f>AO305*Constantes!$E$40</f>
        <v>0</v>
      </c>
      <c r="AQ305" s="118">
        <f t="shared" si="32"/>
        <v>0</v>
      </c>
      <c r="AR305" s="15"/>
      <c r="AS305" s="72">
        <v>299</v>
      </c>
      <c r="AT305" s="145">
        <f>ETo!$I304*((1-Constantes!$F$19)*ETo!$K304+ETo!$L304)</f>
        <v>1.8700522022535226</v>
      </c>
      <c r="AU305" s="118">
        <f>MIN(AT305*Constantes!$F$17,0.8*(AX304+Observaciones!$F304-AV305-AW305-Constantes!$D$14))</f>
        <v>1.876795880093596E-5</v>
      </c>
      <c r="AV305" s="118">
        <f>IF(Observaciones!$F304&gt;0.05*Constantes!$F$18,((Observaciones!$F304-0.05*Constantes!$F$18)^2)/(Observaciones!$F304+0.95*Constantes!$F$18),0)</f>
        <v>0</v>
      </c>
      <c r="AW305" s="118">
        <f>MAX(0,AX304+Observaciones!$F304-AV305-Constantes!$D$13)</f>
        <v>0</v>
      </c>
      <c r="AX305" s="118">
        <f>AX304+Observaciones!$F304-AV305-AU305-AW305-AY304</f>
        <v>26.250004369009659</v>
      </c>
      <c r="AY305" s="118">
        <f>MAX(0,(AX305-Constantes!$D$14)*(1-EXP(-Constantes!$D$22)))</f>
        <v>6.0149447046055178E-8</v>
      </c>
      <c r="AZ305" s="116">
        <f>AZ304+(Entradas!$F$23*AW305-BA304)/(800*Entradas!$D$46)</f>
        <v>0</v>
      </c>
      <c r="BA305" s="116">
        <f>8000*Entradas!$D$47*AZ305/Constantes!$F$34</f>
        <v>0</v>
      </c>
      <c r="BB305" s="116">
        <f>AV305*Escenarios!$F$10/Escenarios!$F$9</f>
        <v>0</v>
      </c>
      <c r="BC305" s="116">
        <f>BA305*Escenarios!$F$10/Escenarios!$F$9</f>
        <v>0</v>
      </c>
      <c r="BD305" s="116">
        <f>Observaciones!$I304</f>
        <v>0</v>
      </c>
      <c r="BE305" s="116">
        <f>MAX(0,Constantes!$F$29/((BJ304+BB305+BC305+BD305+Observaciones!$F304)^2)+Entradas!$F$17)</f>
        <v>0</v>
      </c>
      <c r="BF305" s="145">
        <f>IF(ETo!$D304&gt;0,ETo!$I304*((1-Entradas!$F$21)*ETo!$K304+ETo!$L304),0)</f>
        <v>1.7915325995209723</v>
      </c>
      <c r="BG305" s="116">
        <f>MIN(BF305*1,0.8*(BJ304+BB305+BC305+BD305+Observaciones!$F304-BE305-Constantes!$F$28))</f>
        <v>8.1147365449396602E-7</v>
      </c>
      <c r="BH305" s="116">
        <f>Observaciones!$J304</f>
        <v>0</v>
      </c>
      <c r="BI305" s="116">
        <f>MAX(0,BJ304+BB305+BC305+BD305+Observaciones!$F304-BE305-BG305-BH305-Constantes!$F$26)</f>
        <v>0</v>
      </c>
      <c r="BJ305" s="116">
        <f>BJ304+BB305+BC305+BD305+Observaciones!$F304-BE305-BG305-BH305-BI305</f>
        <v>41.250000202868414</v>
      </c>
      <c r="BK305" s="116">
        <f>(Escenarios!$F$10*AU305+Escenarios!$F$9*BG305)/(Escenarios!$F$11)</f>
        <v>1.5176661771647562E-5</v>
      </c>
      <c r="BL305" s="116">
        <f>(Escenarios!$F$9*BI305)/(Escenarios!$F$11)</f>
        <v>0</v>
      </c>
      <c r="BM305" s="116">
        <f>(Escenarios!$F$10*AW305+Escenarios!$F$9*BE305)/(Escenarios!$F$11)</f>
        <v>0</v>
      </c>
      <c r="BN305" s="118">
        <f t="shared" si="33"/>
        <v>94.303756530231425</v>
      </c>
      <c r="BO305" s="118">
        <f>MAX(0,(BN305-Constantes!$D$13)*(1-EXP(-Constantes!$D$23)))</f>
        <v>0.31466278109272799</v>
      </c>
      <c r="BP305" s="118">
        <f>BL305+AY305*Escenarios!$F$10/Escenarios!$F$11+BO305</f>
        <v>0.31466282921228561</v>
      </c>
      <c r="BQ305" s="118">
        <f>0.0526*BL305*Observaciones!$F304^1.218</f>
        <v>0</v>
      </c>
      <c r="BR305" s="118">
        <f>BQ305*Constantes!$F$40</f>
        <v>0</v>
      </c>
      <c r="BS305" s="118">
        <f t="shared" si="34"/>
        <v>0</v>
      </c>
      <c r="BT305" s="15"/>
      <c r="BU305" s="72">
        <v>299</v>
      </c>
      <c r="BV305" s="73">
        <f>0.0526*Observaciones!$F304^2.218</f>
        <v>0</v>
      </c>
      <c r="BW305" s="73">
        <f>IF(Observaciones!$F304&gt;0.05*$CA$7,((Observaciones!$F304-0.05*$CA$7)^2)/(Observaciones!$F304+0.95*$CA$7),0)</f>
        <v>0</v>
      </c>
      <c r="BX305" s="73">
        <f>0.0526*BW305*Observaciones!$F304^1.218</f>
        <v>0</v>
      </c>
      <c r="BY305" s="27"/>
      <c r="BZ305" s="27"/>
      <c r="CA305" s="101"/>
      <c r="CB305" s="36"/>
    </row>
    <row r="306" spans="2:80" s="2" customFormat="1" ht="14.5" x14ac:dyDescent="0.35">
      <c r="B306" s="35"/>
      <c r="C306" s="72">
        <v>300</v>
      </c>
      <c r="D306" s="145">
        <f>ETo!$I305*((1-Constantes!$D$19)*ETo!$K305+ETo!$L305)</f>
        <v>1.9547466862790923</v>
      </c>
      <c r="E306" s="73">
        <f>MIN(D306*Constantes!$D$17,0.8*(H305+Observaciones!$F305-F306-G306-Constantes!$D$14))</f>
        <v>2.9807318867369762E-6</v>
      </c>
      <c r="F306" s="73">
        <f>IF(Observaciones!$F305&gt;0.05*Constantes!$D$18,((Observaciones!$F305-0.05*Constantes!$D$18)^2)/(Observaciones!$F305+0.95*Constantes!$D$18),0)</f>
        <v>0</v>
      </c>
      <c r="G306" s="73">
        <f>MAX(0,H305+Observaciones!$F305-F306-Constantes!$D$13)</f>
        <v>0</v>
      </c>
      <c r="H306" s="73">
        <f>H305+Observaciones!$F305-F306-E306-G306-I305</f>
        <v>26.250000693887202</v>
      </c>
      <c r="I306" s="73">
        <f>MAX(0,(H306-Constantes!$D$14)*(1-EXP(-Constantes!$D$22)))</f>
        <v>9.5529501570963356E-9</v>
      </c>
      <c r="J306" s="73">
        <f t="shared" si="28"/>
        <v>89.640943860886665</v>
      </c>
      <c r="K306" s="73">
        <f>MAX(0,(J306-Constantes!$D$13)*(1-EXP(-Constantes!$D$23)))</f>
        <v>0.28245438130298239</v>
      </c>
      <c r="L306" s="73">
        <f t="shared" si="29"/>
        <v>0.28245439085593255</v>
      </c>
      <c r="M306" s="73">
        <f>0.0526*F306*Observaciones!$F305^1.218</f>
        <v>0</v>
      </c>
      <c r="N306" s="73">
        <f>M306*Constantes!$D$40</f>
        <v>0</v>
      </c>
      <c r="O306" s="73">
        <f t="shared" si="30"/>
        <v>0</v>
      </c>
      <c r="P306" s="15"/>
      <c r="Q306" s="117">
        <v>300</v>
      </c>
      <c r="R306" s="145">
        <f>ETo!$I305*((1-Constantes!$E$19)*ETo!$K305+ETo!$L305)</f>
        <v>1.9569342787014392</v>
      </c>
      <c r="S306" s="118">
        <f>MIN(R306*Constantes!$E$17,0.8*(V305+Observaciones!$F305-T306-U306-Constantes!$D$14))</f>
        <v>2.6587772907760154E-6</v>
      </c>
      <c r="T306" s="118">
        <f>IF(Observaciones!$F305&gt;0.05*Constantes!$E$18,((Observaciones!$F305-0.05*Constantes!$E$18)^2)/(Observaciones!$F305+0.95*Constantes!$E$18),0)</f>
        <v>0</v>
      </c>
      <c r="U306" s="118">
        <f>MAX(0,V305+Observaciones!$F305-T306-Constantes!$D$13)</f>
        <v>0</v>
      </c>
      <c r="V306" s="118">
        <f>V305+Observaciones!$F305-T306-S306-U306-W305</f>
        <v>26.250000618939108</v>
      </c>
      <c r="W306" s="118">
        <f>MAX(0,(V306-Constantes!$D$14)*(1-EXP(-Constantes!$D$22)))</f>
        <v>8.5211175999824209E-9</v>
      </c>
      <c r="X306" s="116">
        <f>X305+(Entradas!$E$23*U306-Y305)/(800*Entradas!$D$46)</f>
        <v>0</v>
      </c>
      <c r="Y306" s="116">
        <f>8000*Entradas!$D$47*X306/Constantes!$E$34</f>
        <v>0</v>
      </c>
      <c r="Z306" s="116">
        <f>T306*Escenarios!$E$10/Escenarios!$E$9</f>
        <v>0</v>
      </c>
      <c r="AA306" s="116">
        <f>Y306*Escenarios!$E$10/Escenarios!$E$9</f>
        <v>0</v>
      </c>
      <c r="AB306" s="116">
        <f>Observaciones!$I305</f>
        <v>0</v>
      </c>
      <c r="AC306" s="116">
        <f>MAX(0,Constantes!$E$29/((AH305+Z306+AA306+AB306+Observaciones!$F305)^2)+Entradas!$E$17)</f>
        <v>0</v>
      </c>
      <c r="AD306" s="145">
        <f>IF(ETo!$D305&gt;0,ETo!$I305*((1-Entradas!$E$21)*ETo!$K305+ETo!$L305),0)</f>
        <v>1.869430581807572</v>
      </c>
      <c r="AE306" s="116">
        <f>MIN(AD306*1,0.8*(AH305+Z306+AA306+AB306+Observaciones!$F305-AC306-Constantes!$E$28))</f>
        <v>1.7332579318463104E-7</v>
      </c>
      <c r="AF306" s="116">
        <f>Observaciones!$J305</f>
        <v>0</v>
      </c>
      <c r="AG306" s="116">
        <f>MAX(0,AH305+Z306+AA306+AB306+Observaciones!$F305-AC306-AE306-AF306-Constantes!$E$26)</f>
        <v>0</v>
      </c>
      <c r="AH306" s="116">
        <f>AH305+Z306+AA306+AB306+Observaciones!$F305-AC306-AE306-AF306-AG306</f>
        <v>41.250000043331447</v>
      </c>
      <c r="AI306" s="116">
        <f>(Escenarios!$E$10*S306+Escenarios!$E$9*AE306)/(Escenarios!$E$11)</f>
        <v>2.410232141016877E-6</v>
      </c>
      <c r="AJ306" s="116">
        <f>(Escenarios!$E$9*AG306)/(Escenarios!$E$11)</f>
        <v>0</v>
      </c>
      <c r="AK306" s="116">
        <f>(Escenarios!$E$10*U306+Escenarios!$E$9*AC306)/(Escenarios!$E$11)</f>
        <v>0</v>
      </c>
      <c r="AL306" s="118">
        <f t="shared" si="31"/>
        <v>95.583021112692535</v>
      </c>
      <c r="AM306" s="118">
        <f>MAX(0,(AL306-Constantes!$D$13)*(1-EXP(-Constantes!$D$23)))</f>
        <v>0.32349930703331647</v>
      </c>
      <c r="AN306" s="118">
        <f>AJ306+W306*Escenarios!$E$10/Escenarios!$E$11+AM306</f>
        <v>0.32349931470232229</v>
      </c>
      <c r="AO306" s="118">
        <f>0.0526*AJ306*Observaciones!$F305^1.218</f>
        <v>0</v>
      </c>
      <c r="AP306" s="118">
        <f>AO306*Constantes!$E$40</f>
        <v>0</v>
      </c>
      <c r="AQ306" s="118">
        <f t="shared" si="32"/>
        <v>0</v>
      </c>
      <c r="AR306" s="15"/>
      <c r="AS306" s="72">
        <v>300</v>
      </c>
      <c r="AT306" s="145">
        <f>ETo!$I305*((1-Constantes!$F$19)*ETo!$K305+ETo!$L305)</f>
        <v>1.9514652976455722</v>
      </c>
      <c r="AU306" s="118">
        <f>MIN(AT306*Constantes!$F$17,0.8*(AX305+Observaciones!$F305-AV306-AW306-Constantes!$D$14))</f>
        <v>3.4952077271555027E-6</v>
      </c>
      <c r="AV306" s="118">
        <f>IF(Observaciones!$F305&gt;0.05*Constantes!$F$18,((Observaciones!$F305-0.05*Constantes!$F$18)^2)/(Observaciones!$F305+0.95*Constantes!$F$18),0)</f>
        <v>0</v>
      </c>
      <c r="AW306" s="118">
        <f>MAX(0,AX305+Observaciones!$F305-AV306-Constantes!$D$13)</f>
        <v>0</v>
      </c>
      <c r="AX306" s="118">
        <f>AX305+Observaciones!$F305-AV306-AU306-AW306-AY305</f>
        <v>26.250000813652484</v>
      </c>
      <c r="AY306" s="118">
        <f>MAX(0,(AX306-Constantes!$D$14)*(1-EXP(-Constantes!$D$22)))</f>
        <v>1.1201794187700042E-8</v>
      </c>
      <c r="AZ306" s="116">
        <f>AZ305+(Entradas!$F$23*AW306-BA305)/(800*Entradas!$D$46)</f>
        <v>0</v>
      </c>
      <c r="BA306" s="116">
        <f>8000*Entradas!$D$47*AZ306/Constantes!$F$34</f>
        <v>0</v>
      </c>
      <c r="BB306" s="116">
        <f>AV306*Escenarios!$F$10/Escenarios!$F$9</f>
        <v>0</v>
      </c>
      <c r="BC306" s="116">
        <f>BA306*Escenarios!$F$10/Escenarios!$F$9</f>
        <v>0</v>
      </c>
      <c r="BD306" s="116">
        <f>Observaciones!$I305</f>
        <v>0</v>
      </c>
      <c r="BE306" s="116">
        <f>MAX(0,Constantes!$F$29/((BJ305+BB306+BC306+BD306+Observaciones!$F305)^2)+Entradas!$F$17)</f>
        <v>0</v>
      </c>
      <c r="BF306" s="145">
        <f>IF(ETo!$D305&gt;0,ETo!$I305*((1-Entradas!$F$21)*ETo!$K305+ETo!$L305),0)</f>
        <v>1.869430581807572</v>
      </c>
      <c r="BG306" s="116">
        <f>MIN(BF306*1,0.8*(BJ305+BB306+BC306+BD306+Observaciones!$F305-BE306-Constantes!$F$28))</f>
        <v>1.6229473089879321E-7</v>
      </c>
      <c r="BH306" s="116">
        <f>Observaciones!$J305</f>
        <v>0</v>
      </c>
      <c r="BI306" s="116">
        <f>MAX(0,BJ305+BB306+BC306+BD306+Observaciones!$F305-BE306-BG306-BH306-Constantes!$F$26)</f>
        <v>0</v>
      </c>
      <c r="BJ306" s="116">
        <f>BJ305+BB306+BC306+BD306+Observaciones!$F305-BE306-BG306-BH306-BI306</f>
        <v>41.250000040573681</v>
      </c>
      <c r="BK306" s="116">
        <f>(Escenarios!$F$10*AU306+Escenarios!$F$9*BG306)/(Escenarios!$F$11)</f>
        <v>2.8286251279041608E-6</v>
      </c>
      <c r="BL306" s="116">
        <f>(Escenarios!$F$9*BI306)/(Escenarios!$F$11)</f>
        <v>0</v>
      </c>
      <c r="BM306" s="116">
        <f>(Escenarios!$F$10*AW306+Escenarios!$F$9*BE306)/(Escenarios!$F$11)</f>
        <v>0</v>
      </c>
      <c r="BN306" s="118">
        <f t="shared" si="33"/>
        <v>93.989093749138704</v>
      </c>
      <c r="BO306" s="118">
        <f>MAX(0,(BN306-Constantes!$D$13)*(1-EXP(-Constantes!$D$23)))</f>
        <v>0.31248924649653509</v>
      </c>
      <c r="BP306" s="118">
        <f>BL306+AY306*Escenarios!$F$10/Escenarios!$F$11+BO306</f>
        <v>0.31248925545797046</v>
      </c>
      <c r="BQ306" s="118">
        <f>0.0526*BL306*Observaciones!$F305^1.218</f>
        <v>0</v>
      </c>
      <c r="BR306" s="118">
        <f>BQ306*Constantes!$F$40</f>
        <v>0</v>
      </c>
      <c r="BS306" s="118">
        <f t="shared" si="34"/>
        <v>0</v>
      </c>
      <c r="BT306" s="15"/>
      <c r="BU306" s="72">
        <v>300</v>
      </c>
      <c r="BV306" s="73">
        <f>0.0526*Observaciones!$F305^2.218</f>
        <v>0</v>
      </c>
      <c r="BW306" s="73">
        <f>IF(Observaciones!$F305&gt;0.05*$CA$7,((Observaciones!$F305-0.05*$CA$7)^2)/(Observaciones!$F305+0.95*$CA$7),0)</f>
        <v>0</v>
      </c>
      <c r="BX306" s="73">
        <f>0.0526*BW306*Observaciones!$F305^1.218</f>
        <v>0</v>
      </c>
      <c r="BY306" s="27"/>
      <c r="BZ306" s="27"/>
      <c r="CA306" s="101"/>
      <c r="CB306" s="36"/>
    </row>
    <row r="307" spans="2:80" s="2" customFormat="1" ht="14.5" x14ac:dyDescent="0.35">
      <c r="B307" s="35"/>
      <c r="C307" s="72">
        <v>301</v>
      </c>
      <c r="D307" s="145">
        <f>ETo!$I306*((1-Constantes!$D$19)*ETo!$K306+ETo!$L306)</f>
        <v>1.9518662241334526</v>
      </c>
      <c r="E307" s="73">
        <f>MIN(D307*Constantes!$D$17,0.8*(H306+Observaciones!$F306-F307-G307-Constantes!$D$14))</f>
        <v>5.5510976153527742E-7</v>
      </c>
      <c r="F307" s="73">
        <f>IF(Observaciones!$F306&gt;0.05*Constantes!$D$18,((Observaciones!$F306-0.05*Constantes!$D$18)^2)/(Observaciones!$F306+0.95*Constantes!$D$18),0)</f>
        <v>0</v>
      </c>
      <c r="G307" s="73">
        <f>MAX(0,H306+Observaciones!$F306-F307-Constantes!$D$13)</f>
        <v>0</v>
      </c>
      <c r="H307" s="73">
        <f>H306+Observaciones!$F306-F307-E307-G307-I306</f>
        <v>26.250000129224492</v>
      </c>
      <c r="I307" s="73">
        <f>MAX(0,(H307-Constantes!$D$14)*(1-EXP(-Constantes!$D$22)))</f>
        <v>1.7790717741173775E-9</v>
      </c>
      <c r="J307" s="73">
        <f t="shared" si="28"/>
        <v>89.358489479583682</v>
      </c>
      <c r="K307" s="73">
        <f>MAX(0,(J307-Constantes!$D$13)*(1-EXP(-Constantes!$D$23)))</f>
        <v>0.28050332637530284</v>
      </c>
      <c r="L307" s="73">
        <f t="shared" si="29"/>
        <v>0.28050332815437462</v>
      </c>
      <c r="M307" s="73">
        <f>0.0526*F307*Observaciones!$F306^1.218</f>
        <v>0</v>
      </c>
      <c r="N307" s="73">
        <f>M307*Constantes!$D$40</f>
        <v>0</v>
      </c>
      <c r="O307" s="73">
        <f t="shared" si="30"/>
        <v>0</v>
      </c>
      <c r="P307" s="15"/>
      <c r="Q307" s="117">
        <v>301</v>
      </c>
      <c r="R307" s="145">
        <f>ETo!$I306*((1-Constantes!$E$19)*ETo!$K306+ETo!$L306)</f>
        <v>1.9540496844311293</v>
      </c>
      <c r="S307" s="118">
        <f>MIN(R307*Constantes!$E$17,0.8*(V306+Observaciones!$F306-T307-U307-Constantes!$D$14))</f>
        <v>4.9515128637267485E-7</v>
      </c>
      <c r="T307" s="118">
        <f>IF(Observaciones!$F306&gt;0.05*Constantes!$E$18,((Observaciones!$F306-0.05*Constantes!$E$18)^2)/(Observaciones!$F306+0.95*Constantes!$E$18),0)</f>
        <v>0</v>
      </c>
      <c r="U307" s="118">
        <f>MAX(0,V306+Observaciones!$F306-T307-Constantes!$D$13)</f>
        <v>0</v>
      </c>
      <c r="V307" s="118">
        <f>V306+Observaciones!$F306-T307-S307-U307-W306</f>
        <v>26.250000115266705</v>
      </c>
      <c r="W307" s="118">
        <f>MAX(0,(V307-Constantes!$D$14)*(1-EXP(-Constantes!$D$22)))</f>
        <v>1.586910784657079E-9</v>
      </c>
      <c r="X307" s="116">
        <f>X306+(Entradas!$E$23*U307-Y306)/(800*Entradas!$D$46)</f>
        <v>0</v>
      </c>
      <c r="Y307" s="116">
        <f>8000*Entradas!$D$47*X307/Constantes!$E$34</f>
        <v>0</v>
      </c>
      <c r="Z307" s="116">
        <f>T307*Escenarios!$E$10/Escenarios!$E$9</f>
        <v>0</v>
      </c>
      <c r="AA307" s="116">
        <f>Y307*Escenarios!$E$10/Escenarios!$E$9</f>
        <v>0</v>
      </c>
      <c r="AB307" s="116">
        <f>Observaciones!$I306</f>
        <v>0</v>
      </c>
      <c r="AC307" s="116">
        <f>MAX(0,Constantes!$E$29/((AH306+Z307+AA307+AB307+Observaciones!$F306)^2)+Entradas!$E$17)</f>
        <v>0</v>
      </c>
      <c r="AD307" s="145">
        <f>IF(ETo!$D306&gt;0,ETo!$I306*((1-Entradas!$E$21)*ETo!$K306+ETo!$L306),0)</f>
        <v>1.8667112725240589</v>
      </c>
      <c r="AE307" s="116">
        <f>MIN(AD307*1,0.8*(AH306+Z307+AA307+AB307+Observaciones!$F306-AC307-Constantes!$E$28))</f>
        <v>3.4665157500057832E-8</v>
      </c>
      <c r="AF307" s="116">
        <f>Observaciones!$J306</f>
        <v>0</v>
      </c>
      <c r="AG307" s="116">
        <f>MAX(0,AH306+Z307+AA307+AB307+Observaciones!$F306-AC307-AE307-AF307-Constantes!$E$26)</f>
        <v>0</v>
      </c>
      <c r="AH307" s="116">
        <f>AH306+Z307+AA307+AB307+Observaciones!$F306-AC307-AE307-AF307-AG307</f>
        <v>41.250000008666291</v>
      </c>
      <c r="AI307" s="116">
        <f>(Escenarios!$E$10*S307+Escenarios!$E$9*AE307)/(Escenarios!$E$11)</f>
        <v>4.4910267348541317E-7</v>
      </c>
      <c r="AJ307" s="116">
        <f>(Escenarios!$E$9*AG307)/(Escenarios!$E$11)</f>
        <v>0</v>
      </c>
      <c r="AK307" s="116">
        <f>(Escenarios!$E$10*U307+Escenarios!$E$9*AC307)/(Escenarios!$E$11)</f>
        <v>0</v>
      </c>
      <c r="AL307" s="118">
        <f t="shared" si="31"/>
        <v>95.259521805659219</v>
      </c>
      <c r="AM307" s="118">
        <f>MAX(0,(AL307-Constantes!$D$13)*(1-EXP(-Constantes!$D$23)))</f>
        <v>0.32126473409386813</v>
      </c>
      <c r="AN307" s="118">
        <f>AJ307+W307*Escenarios!$E$10/Escenarios!$E$11+AM307</f>
        <v>0.32126473552208784</v>
      </c>
      <c r="AO307" s="118">
        <f>0.0526*AJ307*Observaciones!$F306^1.218</f>
        <v>0</v>
      </c>
      <c r="AP307" s="118">
        <f>AO307*Constantes!$E$40</f>
        <v>0</v>
      </c>
      <c r="AQ307" s="118">
        <f t="shared" si="32"/>
        <v>0</v>
      </c>
      <c r="AR307" s="15"/>
      <c r="AS307" s="72">
        <v>301</v>
      </c>
      <c r="AT307" s="145">
        <f>ETo!$I306*((1-Constantes!$F$19)*ETo!$K306+ETo!$L306)</f>
        <v>1.9485910336869372</v>
      </c>
      <c r="AU307" s="118">
        <f>MIN(AT307*Constantes!$F$17,0.8*(AX306+Observaciones!$F306-AV307-AW307-Constantes!$D$14))</f>
        <v>6.5092198724414636E-7</v>
      </c>
      <c r="AV307" s="118">
        <f>IF(Observaciones!$F306&gt;0.05*Constantes!$F$18,((Observaciones!$F306-0.05*Constantes!$F$18)^2)/(Observaciones!$F306+0.95*Constantes!$F$18),0)</f>
        <v>0</v>
      </c>
      <c r="AW307" s="118">
        <f>MAX(0,AX306+Observaciones!$F306-AV307-Constantes!$D$13)</f>
        <v>0</v>
      </c>
      <c r="AX307" s="118">
        <f>AX306+Observaciones!$F306-AV307-AU307-AW307-AY306</f>
        <v>26.250000151528702</v>
      </c>
      <c r="AY307" s="118">
        <f>MAX(0,(AX307-Constantes!$D$14)*(1-EXP(-Constantes!$D$22)))</f>
        <v>2.0861404247040101E-9</v>
      </c>
      <c r="AZ307" s="116">
        <f>AZ306+(Entradas!$F$23*AW307-BA306)/(800*Entradas!$D$46)</f>
        <v>0</v>
      </c>
      <c r="BA307" s="116">
        <f>8000*Entradas!$D$47*AZ307/Constantes!$F$34</f>
        <v>0</v>
      </c>
      <c r="BB307" s="116">
        <f>AV307*Escenarios!$F$10/Escenarios!$F$9</f>
        <v>0</v>
      </c>
      <c r="BC307" s="116">
        <f>BA307*Escenarios!$F$10/Escenarios!$F$9</f>
        <v>0</v>
      </c>
      <c r="BD307" s="116">
        <f>Observaciones!$I306</f>
        <v>0</v>
      </c>
      <c r="BE307" s="116">
        <f>MAX(0,Constantes!$F$29/((BJ306+BB307+BC307+BD307+Observaciones!$F306)^2)+Entradas!$F$17)</f>
        <v>0</v>
      </c>
      <c r="BF307" s="145">
        <f>IF(ETo!$D306&gt;0,ETo!$I306*((1-Entradas!$F$21)*ETo!$K306+ETo!$L306),0)</f>
        <v>1.8667112725240589</v>
      </c>
      <c r="BG307" s="116">
        <f>MIN(BF307*1,0.8*(BJ306+BB307+BC307+BD307+Observaciones!$F306-BE307-Constantes!$F$28))</f>
        <v>3.2458945042890266E-8</v>
      </c>
      <c r="BH307" s="116">
        <f>Observaciones!$J306</f>
        <v>0</v>
      </c>
      <c r="BI307" s="116">
        <f>MAX(0,BJ306+BB307+BC307+BD307+Observaciones!$F306-BE307-BG307-BH307-Constantes!$F$26)</f>
        <v>0</v>
      </c>
      <c r="BJ307" s="116">
        <f>BJ306+BB307+BC307+BD307+Observaciones!$F306-BE307-BG307-BH307-BI307</f>
        <v>41.250000008114739</v>
      </c>
      <c r="BK307" s="116">
        <f>(Escenarios!$F$10*AU307+Escenarios!$F$9*BG307)/(Escenarios!$F$11)</f>
        <v>5.272293788038951E-7</v>
      </c>
      <c r="BL307" s="116">
        <f>(Escenarios!$F$9*BI307)/(Escenarios!$F$11)</f>
        <v>0</v>
      </c>
      <c r="BM307" s="116">
        <f>(Escenarios!$F$10*AW307+Escenarios!$F$9*BE307)/(Escenarios!$F$11)</f>
        <v>0</v>
      </c>
      <c r="BN307" s="118">
        <f t="shared" si="33"/>
        <v>93.676604502642164</v>
      </c>
      <c r="BO307" s="118">
        <f>MAX(0,(BN307-Constantes!$D$13)*(1-EXP(-Constantes!$D$23)))</f>
        <v>0.31033072560048303</v>
      </c>
      <c r="BP307" s="118">
        <f>BL307+AY307*Escenarios!$F$10/Escenarios!$F$11+BO307</f>
        <v>0.31033072726939537</v>
      </c>
      <c r="BQ307" s="118">
        <f>0.0526*BL307*Observaciones!$F306^1.218</f>
        <v>0</v>
      </c>
      <c r="BR307" s="118">
        <f>BQ307*Constantes!$F$40</f>
        <v>0</v>
      </c>
      <c r="BS307" s="118">
        <f t="shared" si="34"/>
        <v>0</v>
      </c>
      <c r="BT307" s="15"/>
      <c r="BU307" s="72">
        <v>301</v>
      </c>
      <c r="BV307" s="73">
        <f>0.0526*Observaciones!$F306^2.218</f>
        <v>0</v>
      </c>
      <c r="BW307" s="73">
        <f>IF(Observaciones!$F306&gt;0.05*$CA$7,((Observaciones!$F306-0.05*$CA$7)^2)/(Observaciones!$F306+0.95*$CA$7),0)</f>
        <v>0</v>
      </c>
      <c r="BX307" s="73">
        <f>0.0526*BW307*Observaciones!$F306^1.218</f>
        <v>0</v>
      </c>
      <c r="BY307" s="27"/>
      <c r="BZ307" s="27"/>
      <c r="CA307" s="101"/>
      <c r="CB307" s="36"/>
    </row>
    <row r="308" spans="2:80" s="2" customFormat="1" ht="14.5" x14ac:dyDescent="0.35">
      <c r="B308" s="35"/>
      <c r="C308" s="72">
        <v>302</v>
      </c>
      <c r="D308" s="145">
        <f>ETo!$I307*((1-Constantes!$D$19)*ETo!$K307+ETo!$L307)</f>
        <v>1.8853892935978736</v>
      </c>
      <c r="E308" s="73">
        <f>MIN(D308*Constantes!$D$17,0.8*(H307+Observaciones!$F307-F308-G308-Constantes!$D$14))</f>
        <v>1.0337959395201324E-7</v>
      </c>
      <c r="F308" s="73">
        <f>IF(Observaciones!$F307&gt;0.05*Constantes!$D$18,((Observaciones!$F307-0.05*Constantes!$D$18)^2)/(Observaciones!$F307+0.95*Constantes!$D$18),0)</f>
        <v>0</v>
      </c>
      <c r="G308" s="73">
        <f>MAX(0,H307+Observaciones!$F307-F308-Constantes!$D$13)</f>
        <v>0</v>
      </c>
      <c r="H308" s="73">
        <f>H307+Observaciones!$F307-F308-E308-G308-I307</f>
        <v>26.250000024065827</v>
      </c>
      <c r="I308" s="73">
        <f>MAX(0,(H308-Constantes!$D$14)*(1-EXP(-Constantes!$D$22)))</f>
        <v>3.3132134730603117E-10</v>
      </c>
      <c r="J308" s="73">
        <f t="shared" si="28"/>
        <v>89.077986153208386</v>
      </c>
      <c r="K308" s="73">
        <f>MAX(0,(J308-Constantes!$D$13)*(1-EXP(-Constantes!$D$23)))</f>
        <v>0.27856574836843889</v>
      </c>
      <c r="L308" s="73">
        <f t="shared" si="29"/>
        <v>0.27856574869976025</v>
      </c>
      <c r="M308" s="73">
        <f>0.0526*F308*Observaciones!$F307^1.218</f>
        <v>0</v>
      </c>
      <c r="N308" s="73">
        <f>M308*Constantes!$D$40</f>
        <v>0</v>
      </c>
      <c r="O308" s="73">
        <f t="shared" si="30"/>
        <v>0</v>
      </c>
      <c r="P308" s="15"/>
      <c r="Q308" s="117">
        <v>302</v>
      </c>
      <c r="R308" s="145">
        <f>ETo!$I307*((1-Constantes!$E$19)*ETo!$K307+ETo!$L307)</f>
        <v>1.8874949054558039</v>
      </c>
      <c r="S308" s="118">
        <f>MIN(R308*Constantes!$E$17,0.8*(V307+Observaciones!$F307-T308-U308-Constantes!$D$14))</f>
        <v>9.2213363700466297E-8</v>
      </c>
      <c r="T308" s="118">
        <f>IF(Observaciones!$F307&gt;0.05*Constantes!$E$18,((Observaciones!$F307-0.05*Constantes!$E$18)^2)/(Observaciones!$F307+0.95*Constantes!$E$18),0)</f>
        <v>0</v>
      </c>
      <c r="U308" s="118">
        <f>MAX(0,V307+Observaciones!$F307-T308-Constantes!$D$13)</f>
        <v>0</v>
      </c>
      <c r="V308" s="118">
        <f>V307+Observaciones!$F307-T308-S308-U308-W307</f>
        <v>26.25000002146643</v>
      </c>
      <c r="W308" s="118">
        <f>MAX(0,(V308-Constantes!$D$14)*(1-EXP(-Constantes!$D$22)))</f>
        <v>2.9553469094111742E-10</v>
      </c>
      <c r="X308" s="116">
        <f>X307+(Entradas!$E$23*U308-Y307)/(800*Entradas!$D$46)</f>
        <v>0</v>
      </c>
      <c r="Y308" s="116">
        <f>8000*Entradas!$D$47*X308/Constantes!$E$34</f>
        <v>0</v>
      </c>
      <c r="Z308" s="116">
        <f>T308*Escenarios!$E$10/Escenarios!$E$9</f>
        <v>0</v>
      </c>
      <c r="AA308" s="116">
        <f>Y308*Escenarios!$E$10/Escenarios!$E$9</f>
        <v>0</v>
      </c>
      <c r="AB308" s="116">
        <f>Observaciones!$I307</f>
        <v>0</v>
      </c>
      <c r="AC308" s="116">
        <f>MAX(0,Constantes!$E$29/((AH307+Z308+AA308+AB308+Observaciones!$F307)^2)+Entradas!$E$17)</f>
        <v>0</v>
      </c>
      <c r="AD308" s="145">
        <f>IF(ETo!$D307&gt;0,ETo!$I307*((1-Entradas!$E$21)*ETo!$K307+ETo!$L307),0)</f>
        <v>1.8032704311385783</v>
      </c>
      <c r="AE308" s="116">
        <f>MIN(AD308*1,0.8*(AH307+Z308+AA308+AB308+Observaciones!$F307-AC308-Constantes!$E$28))</f>
        <v>6.933032636879944E-9</v>
      </c>
      <c r="AF308" s="116">
        <f>Observaciones!$J307</f>
        <v>0</v>
      </c>
      <c r="AG308" s="116">
        <f>MAX(0,AH307+Z308+AA308+AB308+Observaciones!$F307-AC308-AE308-AF308-Constantes!$E$26)</f>
        <v>0</v>
      </c>
      <c r="AH308" s="116">
        <f>AH307+Z308+AA308+AB308+Observaciones!$F307-AC308-AE308-AF308-AG308</f>
        <v>41.250000001733255</v>
      </c>
      <c r="AI308" s="116">
        <f>(Escenarios!$E$10*S308+Escenarios!$E$9*AE308)/(Escenarios!$E$11)</f>
        <v>8.3685330594107656E-8</v>
      </c>
      <c r="AJ308" s="116">
        <f>(Escenarios!$E$9*AG308)/(Escenarios!$E$11)</f>
        <v>0</v>
      </c>
      <c r="AK308" s="116">
        <f>(Escenarios!$E$10*U308+Escenarios!$E$9*AC308)/(Escenarios!$E$11)</f>
        <v>0</v>
      </c>
      <c r="AL308" s="118">
        <f t="shared" si="31"/>
        <v>94.938257071565346</v>
      </c>
      <c r="AM308" s="118">
        <f>MAX(0,(AL308-Constantes!$D$13)*(1-EXP(-Constantes!$D$23)))</f>
        <v>0.31904559647719521</v>
      </c>
      <c r="AN308" s="118">
        <f>AJ308+W308*Escenarios!$E$10/Escenarios!$E$11+AM308</f>
        <v>0.31904559674317645</v>
      </c>
      <c r="AO308" s="118">
        <f>0.0526*AJ308*Observaciones!$F307^1.218</f>
        <v>0</v>
      </c>
      <c r="AP308" s="118">
        <f>AO308*Constantes!$E$40</f>
        <v>0</v>
      </c>
      <c r="AQ308" s="118">
        <f t="shared" si="32"/>
        <v>0</v>
      </c>
      <c r="AR308" s="15"/>
      <c r="AS308" s="72">
        <v>302</v>
      </c>
      <c r="AT308" s="145">
        <f>ETo!$I307*((1-Constantes!$F$19)*ETo!$K307+ETo!$L307)</f>
        <v>1.8822308758109769</v>
      </c>
      <c r="AU308" s="118">
        <f>MIN(AT308*Constantes!$F$17,0.8*(AX307+Observaciones!$F307-AV308-AW308-Constantes!$D$14))</f>
        <v>1.2122296197958348E-7</v>
      </c>
      <c r="AV308" s="118">
        <f>IF(Observaciones!$F307&gt;0.05*Constantes!$F$18,((Observaciones!$F307-0.05*Constantes!$F$18)^2)/(Observaciones!$F307+0.95*Constantes!$F$18),0)</f>
        <v>0</v>
      </c>
      <c r="AW308" s="118">
        <f>MAX(0,AX307+Observaciones!$F307-AV308-Constantes!$D$13)</f>
        <v>0</v>
      </c>
      <c r="AX308" s="118">
        <f>AX307+Observaciones!$F307-AV308-AU308-AW308-AY307</f>
        <v>26.250000028219603</v>
      </c>
      <c r="AY308" s="118">
        <f>MAX(0,(AX308-Constantes!$D$14)*(1-EXP(-Constantes!$D$22)))</f>
        <v>3.8850760882647461E-10</v>
      </c>
      <c r="AZ308" s="116">
        <f>AZ307+(Entradas!$F$23*AW308-BA307)/(800*Entradas!$D$46)</f>
        <v>0</v>
      </c>
      <c r="BA308" s="116">
        <f>8000*Entradas!$D$47*AZ308/Constantes!$F$34</f>
        <v>0</v>
      </c>
      <c r="BB308" s="116">
        <f>AV308*Escenarios!$F$10/Escenarios!$F$9</f>
        <v>0</v>
      </c>
      <c r="BC308" s="116">
        <f>BA308*Escenarios!$F$10/Escenarios!$F$9</f>
        <v>0</v>
      </c>
      <c r="BD308" s="116">
        <f>Observaciones!$I307</f>
        <v>0</v>
      </c>
      <c r="BE308" s="116">
        <f>MAX(0,Constantes!$F$29/((BJ307+BB308+BC308+BD308+Observaciones!$F307)^2)+Entradas!$F$17)</f>
        <v>0</v>
      </c>
      <c r="BF308" s="145">
        <f>IF(ETo!$D307&gt;0,ETo!$I307*((1-Entradas!$F$21)*ETo!$K307+ETo!$L307),0)</f>
        <v>1.8032704311385783</v>
      </c>
      <c r="BG308" s="116">
        <f>MIN(BF308*1,0.8*(BJ307+BB308+BC308+BD308+Observaciones!$F307-BE308-Constantes!$F$28))</f>
        <v>6.4917912823148073E-9</v>
      </c>
      <c r="BH308" s="116">
        <f>Observaciones!$J307</f>
        <v>0</v>
      </c>
      <c r="BI308" s="116">
        <f>MAX(0,BJ307+BB308+BC308+BD308+Observaciones!$F307-BE308-BG308-BH308-Constantes!$F$26)</f>
        <v>0</v>
      </c>
      <c r="BJ308" s="116">
        <f>BJ307+BB308+BC308+BD308+Observaciones!$F307-BE308-BG308-BH308-BI308</f>
        <v>41.250000001622951</v>
      </c>
      <c r="BK308" s="116">
        <f>(Escenarios!$F$10*AU308+Escenarios!$F$9*BG308)/(Escenarios!$F$11)</f>
        <v>9.8276727840129751E-8</v>
      </c>
      <c r="BL308" s="116">
        <f>(Escenarios!$F$9*BI308)/(Escenarios!$F$11)</f>
        <v>0</v>
      </c>
      <c r="BM308" s="116">
        <f>(Escenarios!$F$10*AW308+Escenarios!$F$9*BE308)/(Escenarios!$F$11)</f>
        <v>0</v>
      </c>
      <c r="BN308" s="118">
        <f t="shared" si="33"/>
        <v>93.366273777041684</v>
      </c>
      <c r="BO308" s="118">
        <f>MAX(0,(BN308-Constantes!$D$13)*(1-EXP(-Constantes!$D$23)))</f>
        <v>0.30818711469736976</v>
      </c>
      <c r="BP308" s="118">
        <f>BL308+AY308*Escenarios!$F$10/Escenarios!$F$11+BO308</f>
        <v>0.30818711500817586</v>
      </c>
      <c r="BQ308" s="118">
        <f>0.0526*BL308*Observaciones!$F307^1.218</f>
        <v>0</v>
      </c>
      <c r="BR308" s="118">
        <f>BQ308*Constantes!$F$40</f>
        <v>0</v>
      </c>
      <c r="BS308" s="118">
        <f t="shared" si="34"/>
        <v>0</v>
      </c>
      <c r="BT308" s="15"/>
      <c r="BU308" s="72">
        <v>302</v>
      </c>
      <c r="BV308" s="73">
        <f>0.0526*Observaciones!$F307^2.218</f>
        <v>0</v>
      </c>
      <c r="BW308" s="73">
        <f>IF(Observaciones!$F307&gt;0.05*$CA$7,((Observaciones!$F307-0.05*$CA$7)^2)/(Observaciones!$F307+0.95*$CA$7),0)</f>
        <v>0</v>
      </c>
      <c r="BX308" s="73">
        <f>0.0526*BW308*Observaciones!$F307^1.218</f>
        <v>0</v>
      </c>
      <c r="BY308" s="27"/>
      <c r="BZ308" s="27"/>
      <c r="CA308" s="101"/>
      <c r="CB308" s="36"/>
    </row>
    <row r="309" spans="2:80" s="2" customFormat="1" ht="14.5" x14ac:dyDescent="0.35">
      <c r="B309" s="35"/>
      <c r="C309" s="72">
        <v>303</v>
      </c>
      <c r="D309" s="145">
        <f>ETo!$I308*((1-Constantes!$D$19)*ETo!$K308+ETo!$L308)</f>
        <v>2.0251641210401901</v>
      </c>
      <c r="E309" s="73">
        <f>MIN(D309*Constantes!$D$17,0.8*(H308+Observaciones!$F308-F309-G309-Constantes!$D$14))</f>
        <v>1.9252661331847777E-8</v>
      </c>
      <c r="F309" s="73">
        <f>IF(Observaciones!$F308&gt;0.05*Constantes!$D$18,((Observaciones!$F308-0.05*Constantes!$D$18)^2)/(Observaciones!$F308+0.95*Constantes!$D$18),0)</f>
        <v>0</v>
      </c>
      <c r="G309" s="73">
        <f>MAX(0,H308+Observaciones!$F308-F309-Constantes!$D$13)</f>
        <v>0</v>
      </c>
      <c r="H309" s="73">
        <f>H308+Observaciones!$F308-F309-E309-G309-I308</f>
        <v>26.250000004481844</v>
      </c>
      <c r="I309" s="73">
        <f>MAX(0,(H309-Constantes!$D$14)*(1-EXP(-Constantes!$D$22)))</f>
        <v>6.17028739164242E-11</v>
      </c>
      <c r="J309" s="73">
        <f t="shared" si="28"/>
        <v>88.79942040483995</v>
      </c>
      <c r="K309" s="73">
        <f>MAX(0,(J309-Constantes!$D$13)*(1-EXP(-Constantes!$D$23)))</f>
        <v>0.27664155419049841</v>
      </c>
      <c r="L309" s="73">
        <f t="shared" si="29"/>
        <v>0.27664155425220127</v>
      </c>
      <c r="M309" s="73">
        <f>0.0526*F309*Observaciones!$F308^1.218</f>
        <v>0</v>
      </c>
      <c r="N309" s="73">
        <f>M309*Constantes!$D$40</f>
        <v>0</v>
      </c>
      <c r="O309" s="73">
        <f t="shared" si="30"/>
        <v>0</v>
      </c>
      <c r="P309" s="15"/>
      <c r="Q309" s="117">
        <v>303</v>
      </c>
      <c r="R309" s="145">
        <f>ETo!$I308*((1-Constantes!$E$19)*ETo!$K308+ETo!$L308)</f>
        <v>2.0274295815334971</v>
      </c>
      <c r="S309" s="118">
        <f>MIN(R309*Constantes!$E$17,0.8*(V308+Observaciones!$F308-T309-U309-Constantes!$D$14))</f>
        <v>1.7173144328808122E-8</v>
      </c>
      <c r="T309" s="118">
        <f>IF(Observaciones!$F308&gt;0.05*Constantes!$E$18,((Observaciones!$F308-0.05*Constantes!$E$18)^2)/(Observaciones!$F308+0.95*Constantes!$E$18),0)</f>
        <v>0</v>
      </c>
      <c r="U309" s="118">
        <f>MAX(0,V308+Observaciones!$F308-T309-Constantes!$D$13)</f>
        <v>0</v>
      </c>
      <c r="V309" s="118">
        <f>V308+Observaciones!$F308-T309-S309-U309-W308</f>
        <v>26.250000003997751</v>
      </c>
      <c r="W309" s="118">
        <f>MAX(0,(V309-Constantes!$D$14)*(1-EXP(-Constantes!$D$22)))</f>
        <v>5.5038225756018627E-11</v>
      </c>
      <c r="X309" s="116">
        <f>X308+(Entradas!$E$23*U309-Y308)/(800*Entradas!$D$46)</f>
        <v>0</v>
      </c>
      <c r="Y309" s="116">
        <f>8000*Entradas!$D$47*X309/Constantes!$E$34</f>
        <v>0</v>
      </c>
      <c r="Z309" s="116">
        <f>T309*Escenarios!$E$10/Escenarios!$E$9</f>
        <v>0</v>
      </c>
      <c r="AA309" s="116">
        <f>Y309*Escenarios!$E$10/Escenarios!$E$9</f>
        <v>0</v>
      </c>
      <c r="AB309" s="116">
        <f>Observaciones!$I308</f>
        <v>0</v>
      </c>
      <c r="AC309" s="116">
        <f>MAX(0,Constantes!$E$29/((AH308+Z309+AA309+AB309+Observaciones!$F308)^2)+Entradas!$E$17)</f>
        <v>0</v>
      </c>
      <c r="AD309" s="145">
        <f>IF(ETo!$D308&gt;0,ETo!$I308*((1-Entradas!$E$21)*ETo!$K308+ETo!$L308),0)</f>
        <v>1.9368111618011934</v>
      </c>
      <c r="AE309" s="116">
        <f>MIN(AD309*1,0.8*(AH308+Z309+AA309+AB309+Observaciones!$F308-AC309-Constantes!$E$28))</f>
        <v>1.3866042536392343E-9</v>
      </c>
      <c r="AF309" s="116">
        <f>Observaciones!$J308</f>
        <v>0</v>
      </c>
      <c r="AG309" s="116">
        <f>MAX(0,AH308+Z309+AA309+AB309+Observaciones!$F308-AC309-AE309-AF309-Constantes!$E$26)</f>
        <v>0</v>
      </c>
      <c r="AH309" s="116">
        <f>AH308+Z309+AA309+AB309+Observaciones!$F308-AC309-AE309-AF309-AG309</f>
        <v>41.250000000346652</v>
      </c>
      <c r="AI309" s="116">
        <f>(Escenarios!$E$10*S309+Escenarios!$E$9*AE309)/(Escenarios!$E$11)</f>
        <v>1.5594490321291235E-8</v>
      </c>
      <c r="AJ309" s="116">
        <f>(Escenarios!$E$9*AG309)/(Escenarios!$E$11)</f>
        <v>0</v>
      </c>
      <c r="AK309" s="116">
        <f>(Escenarios!$E$10*U309+Escenarios!$E$9*AC309)/(Escenarios!$E$11)</f>
        <v>0</v>
      </c>
      <c r="AL309" s="118">
        <f t="shared" si="31"/>
        <v>94.61921147508815</v>
      </c>
      <c r="AM309" s="118">
        <f>MAX(0,(AL309-Constantes!$D$13)*(1-EXP(-Constantes!$D$23)))</f>
        <v>0.31684178756373543</v>
      </c>
      <c r="AN309" s="118">
        <f>AJ309+W309*Escenarios!$E$10/Escenarios!$E$11+AM309</f>
        <v>0.31684178761326981</v>
      </c>
      <c r="AO309" s="118">
        <f>0.0526*AJ309*Observaciones!$F308^1.218</f>
        <v>0</v>
      </c>
      <c r="AP309" s="118">
        <f>AO309*Constantes!$E$40</f>
        <v>0</v>
      </c>
      <c r="AQ309" s="118">
        <f t="shared" si="32"/>
        <v>0</v>
      </c>
      <c r="AR309" s="15"/>
      <c r="AS309" s="72">
        <v>303</v>
      </c>
      <c r="AT309" s="145">
        <f>ETo!$I308*((1-Constantes!$F$19)*ETo!$K308+ETo!$L308)</f>
        <v>2.0217659303002278</v>
      </c>
      <c r="AU309" s="118">
        <f>MIN(AT309*Constantes!$F$17,0.8*(AX308+Observaciones!$F308-AV309-AW309-Constantes!$D$14))</f>
        <v>2.2575682123715526E-8</v>
      </c>
      <c r="AV309" s="118">
        <f>IF(Observaciones!$F308&gt;0.05*Constantes!$F$18,((Observaciones!$F308-0.05*Constantes!$F$18)^2)/(Observaciones!$F308+0.95*Constantes!$F$18),0)</f>
        <v>0</v>
      </c>
      <c r="AW309" s="118">
        <f>MAX(0,AX308+Observaciones!$F308-AV309-Constantes!$D$13)</f>
        <v>0</v>
      </c>
      <c r="AX309" s="118">
        <f>AX308+Observaciones!$F308-AV309-AU309-AW309-AY308</f>
        <v>26.250000005255412</v>
      </c>
      <c r="AY309" s="118">
        <f>MAX(0,(AX309-Constantes!$D$14)*(1-EXP(-Constantes!$D$22)))</f>
        <v>7.2352811465570751E-11</v>
      </c>
      <c r="AZ309" s="116">
        <f>AZ308+(Entradas!$F$23*AW309-BA308)/(800*Entradas!$D$46)</f>
        <v>0</v>
      </c>
      <c r="BA309" s="116">
        <f>8000*Entradas!$D$47*AZ309/Constantes!$F$34</f>
        <v>0</v>
      </c>
      <c r="BB309" s="116">
        <f>AV309*Escenarios!$F$10/Escenarios!$F$9</f>
        <v>0</v>
      </c>
      <c r="BC309" s="116">
        <f>BA309*Escenarios!$F$10/Escenarios!$F$9</f>
        <v>0</v>
      </c>
      <c r="BD309" s="116">
        <f>Observaciones!$I308</f>
        <v>0</v>
      </c>
      <c r="BE309" s="116">
        <f>MAX(0,Constantes!$F$29/((BJ308+BB309+BC309+BD309+Observaciones!$F308)^2)+Entradas!$F$17)</f>
        <v>0</v>
      </c>
      <c r="BF309" s="145">
        <f>IF(ETo!$D308&gt;0,ETo!$I308*((1-Entradas!$F$21)*ETo!$K308+ETo!$L308),0)</f>
        <v>1.9368111618011934</v>
      </c>
      <c r="BG309" s="116">
        <f>MIN(BF309*1,0.8*(BJ308+BB309+BC309+BD309+Observaciones!$F308-BE309-Constantes!$F$28))</f>
        <v>1.2983605301997159E-9</v>
      </c>
      <c r="BH309" s="116">
        <f>Observaciones!$J308</f>
        <v>0</v>
      </c>
      <c r="BI309" s="116">
        <f>MAX(0,BJ308+BB309+BC309+BD309+Observaciones!$F308-BE309-BG309-BH309-Constantes!$F$26)</f>
        <v>0</v>
      </c>
      <c r="BJ309" s="116">
        <f>BJ308+BB309+BC309+BD309+Observaciones!$F308-BE309-BG309-BH309-BI309</f>
        <v>41.25000000032459</v>
      </c>
      <c r="BK309" s="116">
        <f>(Escenarios!$F$10*AU309+Escenarios!$F$9*BG309)/(Escenarios!$F$11)</f>
        <v>1.8320217805012365E-8</v>
      </c>
      <c r="BL309" s="116">
        <f>(Escenarios!$F$9*BI309)/(Escenarios!$F$11)</f>
        <v>0</v>
      </c>
      <c r="BM309" s="116">
        <f>(Escenarios!$F$10*AW309+Escenarios!$F$9*BE309)/(Escenarios!$F$11)</f>
        <v>0</v>
      </c>
      <c r="BN309" s="118">
        <f t="shared" si="33"/>
        <v>93.058086662344309</v>
      </c>
      <c r="BO309" s="118">
        <f>MAX(0,(BN309-Constantes!$D$13)*(1-EXP(-Constantes!$D$23)))</f>
        <v>0.30605831079635087</v>
      </c>
      <c r="BP309" s="118">
        <f>BL309+AY309*Escenarios!$F$10/Escenarios!$F$11+BO309</f>
        <v>0.30605831085423313</v>
      </c>
      <c r="BQ309" s="118">
        <f>0.0526*BL309*Observaciones!$F308^1.218</f>
        <v>0</v>
      </c>
      <c r="BR309" s="118">
        <f>BQ309*Constantes!$F$40</f>
        <v>0</v>
      </c>
      <c r="BS309" s="118">
        <f t="shared" si="34"/>
        <v>0</v>
      </c>
      <c r="BT309" s="15"/>
      <c r="BU309" s="72">
        <v>303</v>
      </c>
      <c r="BV309" s="73">
        <f>0.0526*Observaciones!$F308^2.218</f>
        <v>0</v>
      </c>
      <c r="BW309" s="73">
        <f>IF(Observaciones!$F308&gt;0.05*$CA$7,((Observaciones!$F308-0.05*$CA$7)^2)/(Observaciones!$F308+0.95*$CA$7),0)</f>
        <v>0</v>
      </c>
      <c r="BX309" s="73">
        <f>0.0526*BW309*Observaciones!$F308^1.218</f>
        <v>0</v>
      </c>
      <c r="BY309" s="27"/>
      <c r="BZ309" s="27"/>
      <c r="CA309" s="101"/>
      <c r="CB309" s="36"/>
    </row>
    <row r="310" spans="2:80" s="2" customFormat="1" ht="14.5" x14ac:dyDescent="0.35">
      <c r="B310" s="35"/>
      <c r="C310" s="72">
        <v>304</v>
      </c>
      <c r="D310" s="145">
        <f>ETo!$I309*((1-Constantes!$D$19)*ETo!$K309+ETo!$L309)</f>
        <v>2.0432180083108196</v>
      </c>
      <c r="E310" s="73">
        <f>MIN(D310*Constantes!$D$17,0.8*(H309+Observaciones!$F309-F310-G310-Constantes!$D$14))</f>
        <v>3.585475383260928E-9</v>
      </c>
      <c r="F310" s="73">
        <f>IF(Observaciones!$F309&gt;0.05*Constantes!$D$18,((Observaciones!$F309-0.05*Constantes!$D$18)^2)/(Observaciones!$F309+0.95*Constantes!$D$18),0)</f>
        <v>0</v>
      </c>
      <c r="G310" s="73">
        <f>MAX(0,H309+Observaciones!$F309-F310-Constantes!$D$13)</f>
        <v>0</v>
      </c>
      <c r="H310" s="73">
        <f>H309+Observaciones!$F309-F310-E310-G310-I309</f>
        <v>26.250000000834664</v>
      </c>
      <c r="I310" s="73">
        <f>MAX(0,(H310-Constantes!$D$14)*(1-EXP(-Constantes!$D$22)))</f>
        <v>1.1491064471313696E-11</v>
      </c>
      <c r="J310" s="73">
        <f t="shared" si="28"/>
        <v>88.522778850649445</v>
      </c>
      <c r="K310" s="73">
        <f>MAX(0,(J310-Constantes!$D$13)*(1-EXP(-Constantes!$D$23)))</f>
        <v>0.27473065139262204</v>
      </c>
      <c r="L310" s="73">
        <f t="shared" si="29"/>
        <v>0.27473065140411312</v>
      </c>
      <c r="M310" s="73">
        <f>0.0526*F310*Observaciones!$F309^1.218</f>
        <v>0</v>
      </c>
      <c r="N310" s="73">
        <f>M310*Constantes!$D$40</f>
        <v>0</v>
      </c>
      <c r="O310" s="73">
        <f t="shared" si="30"/>
        <v>0</v>
      </c>
      <c r="P310" s="15"/>
      <c r="Q310" s="117">
        <v>304</v>
      </c>
      <c r="R310" s="145">
        <f>ETo!$I309*((1-Constantes!$E$19)*ETo!$K309+ETo!$L309)</f>
        <v>2.0455031008844933</v>
      </c>
      <c r="S310" s="118">
        <f>MIN(R310*Constantes!$E$17,0.8*(V309+Observaciones!$F309-T310-U310-Constantes!$D$14))</f>
        <v>3.198201170562243E-9</v>
      </c>
      <c r="T310" s="118">
        <f>IF(Observaciones!$F309&gt;0.05*Constantes!$E$18,((Observaciones!$F309-0.05*Constantes!$E$18)^2)/(Observaciones!$F309+0.95*Constantes!$E$18),0)</f>
        <v>0</v>
      </c>
      <c r="U310" s="118">
        <f>MAX(0,V309+Observaciones!$F309-T310-Constantes!$D$13)</f>
        <v>0</v>
      </c>
      <c r="V310" s="118">
        <f>V309+Observaciones!$F309-T310-S310-U310-W309</f>
        <v>26.25000000074451</v>
      </c>
      <c r="W310" s="118">
        <f>MAX(0,(V310-Constantes!$D$14)*(1-EXP(-Constantes!$D$22)))</f>
        <v>1.0249892361241394E-11</v>
      </c>
      <c r="X310" s="116">
        <f>X309+(Entradas!$E$23*U310-Y309)/(800*Entradas!$D$46)</f>
        <v>0</v>
      </c>
      <c r="Y310" s="116">
        <f>8000*Entradas!$D$47*X310/Constantes!$E$34</f>
        <v>0</v>
      </c>
      <c r="Z310" s="116">
        <f>T310*Escenarios!$E$10/Escenarios!$E$9</f>
        <v>0</v>
      </c>
      <c r="AA310" s="116">
        <f>Y310*Escenarios!$E$10/Escenarios!$E$9</f>
        <v>0</v>
      </c>
      <c r="AB310" s="116">
        <f>Observaciones!$I309</f>
        <v>0</v>
      </c>
      <c r="AC310" s="116">
        <f>MAX(0,Constantes!$E$29/((AH309+Z310+AA310+AB310+Observaciones!$F309)^2)+Entradas!$E$17)</f>
        <v>0</v>
      </c>
      <c r="AD310" s="145">
        <f>IF(ETo!$D309&gt;0,ETo!$I309*((1-Entradas!$E$21)*ETo!$K309+ETo!$L309),0)</f>
        <v>1.9540993979375338</v>
      </c>
      <c r="AE310" s="116">
        <f>MIN(AD310*1,0.8*(AH309+Z310+AA310+AB310+Observaciones!$F309-AC310-Constantes!$E$28))</f>
        <v>2.7732198759622405E-10</v>
      </c>
      <c r="AF310" s="116">
        <f>Observaciones!$J309</f>
        <v>0</v>
      </c>
      <c r="AG310" s="116">
        <f>MAX(0,AH309+Z310+AA310+AB310+Observaciones!$F309-AC310-AE310-AF310-Constantes!$E$26)</f>
        <v>0</v>
      </c>
      <c r="AH310" s="116">
        <f>AH309+Z310+AA310+AB310+Observaciones!$F309-AC310-AE310-AF310-AG310</f>
        <v>41.250000000069328</v>
      </c>
      <c r="AI310" s="116">
        <f>(Escenarios!$E$10*S310+Escenarios!$E$9*AE310)/(Escenarios!$E$11)</f>
        <v>2.9061132522656413E-9</v>
      </c>
      <c r="AJ310" s="116">
        <f>(Escenarios!$E$9*AG310)/(Escenarios!$E$11)</f>
        <v>0</v>
      </c>
      <c r="AK310" s="116">
        <f>(Escenarios!$E$10*U310+Escenarios!$E$9*AC310)/(Escenarios!$E$11)</f>
        <v>0</v>
      </c>
      <c r="AL310" s="118">
        <f t="shared" si="31"/>
        <v>94.302369687524418</v>
      </c>
      <c r="AM310" s="118">
        <f>MAX(0,(AL310-Constantes!$D$13)*(1-EXP(-Constantes!$D$23)))</f>
        <v>0.31465320147040127</v>
      </c>
      <c r="AN310" s="118">
        <f>AJ310+W310*Escenarios!$E$10/Escenarios!$E$11+AM310</f>
        <v>0.31465320147962617</v>
      </c>
      <c r="AO310" s="118">
        <f>0.0526*AJ310*Observaciones!$F309^1.218</f>
        <v>0</v>
      </c>
      <c r="AP310" s="118">
        <f>AO310*Constantes!$E$40</f>
        <v>0</v>
      </c>
      <c r="AQ310" s="118">
        <f t="shared" si="32"/>
        <v>0</v>
      </c>
      <c r="AR310" s="15"/>
      <c r="AS310" s="72">
        <v>304</v>
      </c>
      <c r="AT310" s="145">
        <f>ETo!$I309*((1-Constantes!$F$19)*ETo!$K309+ETo!$L309)</f>
        <v>2.0397903694503081</v>
      </c>
      <c r="AU310" s="118">
        <f>MIN(AT310*Constantes!$F$17,0.8*(AX309+Observaciones!$F309-AV310-AW310-Constantes!$D$14))</f>
        <v>4.2043296843985448E-9</v>
      </c>
      <c r="AV310" s="118">
        <f>IF(Observaciones!$F309&gt;0.05*Constantes!$F$18,((Observaciones!$F309-0.05*Constantes!$F$18)^2)/(Observaciones!$F309+0.95*Constantes!$F$18),0)</f>
        <v>0</v>
      </c>
      <c r="AW310" s="118">
        <f>MAX(0,AX309+Observaciones!$F309-AV310-Constantes!$D$13)</f>
        <v>0</v>
      </c>
      <c r="AX310" s="118">
        <f>AX309+Observaciones!$F309-AV310-AU310-AW310-AY309</f>
        <v>26.250000000978726</v>
      </c>
      <c r="AY310" s="118">
        <f>MAX(0,(AX310-Constantes!$D$14)*(1-EXP(-Constantes!$D$22)))</f>
        <v>1.3474416026461545E-11</v>
      </c>
      <c r="AZ310" s="116">
        <f>AZ309+(Entradas!$F$23*AW310-BA309)/(800*Entradas!$D$46)</f>
        <v>0</v>
      </c>
      <c r="BA310" s="116">
        <f>8000*Entradas!$D$47*AZ310/Constantes!$F$34</f>
        <v>0</v>
      </c>
      <c r="BB310" s="116">
        <f>AV310*Escenarios!$F$10/Escenarios!$F$9</f>
        <v>0</v>
      </c>
      <c r="BC310" s="116">
        <f>BA310*Escenarios!$F$10/Escenarios!$F$9</f>
        <v>0</v>
      </c>
      <c r="BD310" s="116">
        <f>Observaciones!$I309</f>
        <v>0</v>
      </c>
      <c r="BE310" s="116">
        <f>MAX(0,Constantes!$F$29/((BJ309+BB310+BC310+BD310+Observaciones!$F309)^2)+Entradas!$F$17)</f>
        <v>0</v>
      </c>
      <c r="BF310" s="145">
        <f>IF(ETo!$D309&gt;0,ETo!$I309*((1-Entradas!$F$21)*ETo!$K309+ETo!$L309),0)</f>
        <v>1.9540993979375338</v>
      </c>
      <c r="BG310" s="116">
        <f>MIN(BF310*1,0.8*(BJ309+BB310+BC310+BD310+Observaciones!$F309-BE310-Constantes!$F$28))</f>
        <v>2.5967210603994316E-10</v>
      </c>
      <c r="BH310" s="116">
        <f>Observaciones!$J309</f>
        <v>0</v>
      </c>
      <c r="BI310" s="116">
        <f>MAX(0,BJ309+BB310+BC310+BD310+Observaciones!$F309-BE310-BG310-BH310-Constantes!$F$26)</f>
        <v>0</v>
      </c>
      <c r="BJ310" s="116">
        <f>BJ309+BB310+BC310+BD310+Observaciones!$F309-BE310-BG310-BH310-BI310</f>
        <v>41.250000000064915</v>
      </c>
      <c r="BK310" s="116">
        <f>(Escenarios!$F$10*AU310+Escenarios!$F$9*BG310)/(Escenarios!$F$11)</f>
        <v>3.4153981687268242E-9</v>
      </c>
      <c r="BL310" s="116">
        <f>(Escenarios!$F$9*BI310)/(Escenarios!$F$11)</f>
        <v>0</v>
      </c>
      <c r="BM310" s="116">
        <f>(Escenarios!$F$10*AW310+Escenarios!$F$9*BE310)/(Escenarios!$F$11)</f>
        <v>0</v>
      </c>
      <c r="BN310" s="118">
        <f t="shared" si="33"/>
        <v>92.752028351547963</v>
      </c>
      <c r="BO310" s="118">
        <f>MAX(0,(BN310-Constantes!$D$13)*(1-EXP(-Constantes!$D$23)))</f>
        <v>0.30394421161799207</v>
      </c>
      <c r="BP310" s="118">
        <f>BL310+AY310*Escenarios!$F$10/Escenarios!$F$11+BO310</f>
        <v>0.30394421162877161</v>
      </c>
      <c r="BQ310" s="118">
        <f>0.0526*BL310*Observaciones!$F309^1.218</f>
        <v>0</v>
      </c>
      <c r="BR310" s="118">
        <f>BQ310*Constantes!$F$40</f>
        <v>0</v>
      </c>
      <c r="BS310" s="118">
        <f t="shared" si="34"/>
        <v>0</v>
      </c>
      <c r="BT310" s="15"/>
      <c r="BU310" s="72">
        <v>304</v>
      </c>
      <c r="BV310" s="73">
        <f>0.0526*Observaciones!$F309^2.218</f>
        <v>0</v>
      </c>
      <c r="BW310" s="73">
        <f>IF(Observaciones!$F309&gt;0.05*$CA$7,((Observaciones!$F309-0.05*$CA$7)^2)/(Observaciones!$F309+0.95*$CA$7),0)</f>
        <v>0</v>
      </c>
      <c r="BX310" s="73">
        <f>0.0526*BW310*Observaciones!$F309^1.218</f>
        <v>0</v>
      </c>
      <c r="BY310" s="27"/>
      <c r="BZ310" s="27"/>
      <c r="CA310" s="101"/>
      <c r="CB310" s="36"/>
    </row>
    <row r="311" spans="2:80" s="2" customFormat="1" ht="14.5" x14ac:dyDescent="0.35">
      <c r="B311" s="35"/>
      <c r="C311" s="72">
        <v>305</v>
      </c>
      <c r="D311" s="145">
        <f>ETo!$I310*((1-Constantes!$D$19)*ETo!$K310+ETo!$L310)</f>
        <v>2.0558978173558029</v>
      </c>
      <c r="E311" s="73">
        <f>MIN(D311*Constantes!$D$17,0.8*(H310+Observaciones!$F310-F311-G311-Constantes!$D$14))</f>
        <v>0.16000000066773057</v>
      </c>
      <c r="F311" s="73">
        <f>IF(Observaciones!$F310&gt;0.05*Constantes!$D$18,((Observaciones!$F310-0.05*Constantes!$D$18)^2)/(Observaciones!$F310+0.95*Constantes!$D$18),0)</f>
        <v>0</v>
      </c>
      <c r="G311" s="73">
        <f>MAX(0,H310+Observaciones!$F310-F311-Constantes!$D$13)</f>
        <v>0</v>
      </c>
      <c r="H311" s="73">
        <f>H310+Observaciones!$F310-F311-E311-G311-I310</f>
        <v>26.290000000155445</v>
      </c>
      <c r="I311" s="73">
        <f>MAX(0,(H311-Constantes!$D$14)*(1-EXP(-Constantes!$D$22)))</f>
        <v>5.5069182240568345E-4</v>
      </c>
      <c r="J311" s="73">
        <f t="shared" si="28"/>
        <v>88.248048199256829</v>
      </c>
      <c r="K311" s="73">
        <f>MAX(0,(J311-Constantes!$D$13)*(1-EXP(-Constantes!$D$23)))</f>
        <v>0.27283294816454146</v>
      </c>
      <c r="L311" s="73">
        <f t="shared" si="29"/>
        <v>0.27338363998694715</v>
      </c>
      <c r="M311" s="73">
        <f>0.0526*F311*Observaciones!$F310^1.218</f>
        <v>0</v>
      </c>
      <c r="N311" s="73">
        <f>M311*Constantes!$D$40</f>
        <v>0</v>
      </c>
      <c r="O311" s="73">
        <f t="shared" si="30"/>
        <v>0</v>
      </c>
      <c r="P311" s="15"/>
      <c r="Q311" s="117">
        <v>305</v>
      </c>
      <c r="R311" s="145">
        <f>ETo!$I310*((1-Constantes!$E$19)*ETo!$K310+ETo!$L310)</f>
        <v>2.0581964715883183</v>
      </c>
      <c r="S311" s="118">
        <f>MIN(R311*Constantes!$E$17,0.8*(V310+Observaciones!$F310-T311-U311-Constantes!$D$14))</f>
        <v>0.16000000059560762</v>
      </c>
      <c r="T311" s="118">
        <f>IF(Observaciones!$F310&gt;0.05*Constantes!$E$18,((Observaciones!$F310-0.05*Constantes!$E$18)^2)/(Observaciones!$F310+0.95*Constantes!$E$18),0)</f>
        <v>0</v>
      </c>
      <c r="U311" s="118">
        <f>MAX(0,V310+Observaciones!$F310-T311-Constantes!$D$13)</f>
        <v>0</v>
      </c>
      <c r="V311" s="118">
        <f>V310+Observaciones!$F310-T311-S311-U311-W310</f>
        <v>26.290000000138651</v>
      </c>
      <c r="W311" s="118">
        <f>MAX(0,(V311-Constantes!$D$14)*(1-EXP(-Constantes!$D$22)))</f>
        <v>5.5069182217447983E-4</v>
      </c>
      <c r="X311" s="116">
        <f>X310+(Entradas!$E$23*U311-Y310)/(800*Entradas!$D$46)</f>
        <v>0</v>
      </c>
      <c r="Y311" s="116">
        <f>8000*Entradas!$D$47*X311/Constantes!$E$34</f>
        <v>0</v>
      </c>
      <c r="Z311" s="116">
        <f>T311*Escenarios!$E$10/Escenarios!$E$9</f>
        <v>0</v>
      </c>
      <c r="AA311" s="116">
        <f>Y311*Escenarios!$E$10/Escenarios!$E$9</f>
        <v>0</v>
      </c>
      <c r="AB311" s="116">
        <f>Observaciones!$I310</f>
        <v>0</v>
      </c>
      <c r="AC311" s="116">
        <f>MAX(0,Constantes!$E$29/((AH310+Z311+AA311+AB311+Observaciones!$F310)^2)+Entradas!$E$17)</f>
        <v>0</v>
      </c>
      <c r="AD311" s="145">
        <f>IF(ETo!$D310&gt;0,ETo!$I310*((1-Entradas!$E$21)*ETo!$K310+ETo!$L310),0)</f>
        <v>1.9662503022876736</v>
      </c>
      <c r="AE311" s="116">
        <f>MIN(AD311*1,0.8*(AH310+Z311+AA311+AB311+Observaciones!$F310-AC311-Constantes!$E$28))</f>
        <v>0.16000000005546441</v>
      </c>
      <c r="AF311" s="116">
        <f>Observaciones!$J310</f>
        <v>0</v>
      </c>
      <c r="AG311" s="116">
        <f>MAX(0,AH310+Z311+AA311+AB311+Observaciones!$F310-AC311-AE311-AF311-Constantes!$E$26)</f>
        <v>0</v>
      </c>
      <c r="AH311" s="116">
        <f>AH310+Z311+AA311+AB311+Observaciones!$F310-AC311-AE311-AF311-AG311</f>
        <v>41.290000000013869</v>
      </c>
      <c r="AI311" s="116">
        <f>(Escenarios!$E$10*S311+Escenarios!$E$9*AE311)/(Escenarios!$E$11)</f>
        <v>0.1600000005415933</v>
      </c>
      <c r="AJ311" s="116">
        <f>(Escenarios!$E$9*AG311)/(Escenarios!$E$11)</f>
        <v>0</v>
      </c>
      <c r="AK311" s="116">
        <f>(Escenarios!$E$10*U311+Escenarios!$E$9*AC311)/(Escenarios!$E$11)</f>
        <v>0</v>
      </c>
      <c r="AL311" s="118">
        <f t="shared" si="31"/>
        <v>93.987716486054012</v>
      </c>
      <c r="AM311" s="118">
        <f>MAX(0,(AL311-Constantes!$D$13)*(1-EXP(-Constantes!$D$23)))</f>
        <v>0.31247973304549315</v>
      </c>
      <c r="AN311" s="118">
        <f>AJ311+W311*Escenarios!$E$10/Escenarios!$E$11+AM311</f>
        <v>0.31297535568545015</v>
      </c>
      <c r="AO311" s="118">
        <f>0.0526*AJ311*Observaciones!$F310^1.218</f>
        <v>0</v>
      </c>
      <c r="AP311" s="118">
        <f>AO311*Constantes!$E$40</f>
        <v>0</v>
      </c>
      <c r="AQ311" s="118">
        <f t="shared" si="32"/>
        <v>0</v>
      </c>
      <c r="AR311" s="15"/>
      <c r="AS311" s="72">
        <v>305</v>
      </c>
      <c r="AT311" s="145">
        <f>ETo!$I310*((1-Constantes!$F$19)*ETo!$K310+ETo!$L310)</f>
        <v>2.0524498360070282</v>
      </c>
      <c r="AU311" s="118">
        <f>MIN(AT311*Constantes!$F$17,0.8*(AX310+Observaciones!$F310-AV311-AW311-Constantes!$D$14))</f>
        <v>0.1600000007829806</v>
      </c>
      <c r="AV311" s="118">
        <f>IF(Observaciones!$F310&gt;0.05*Constantes!$F$18,((Observaciones!$F310-0.05*Constantes!$F$18)^2)/(Observaciones!$F310+0.95*Constantes!$F$18),0)</f>
        <v>0</v>
      </c>
      <c r="AW311" s="118">
        <f>MAX(0,AX310+Observaciones!$F310-AV311-Constantes!$D$13)</f>
        <v>0</v>
      </c>
      <c r="AX311" s="118">
        <f>AX310+Observaciones!$F310-AV311-AU311-AW311-AY310</f>
        <v>26.290000000182271</v>
      </c>
      <c r="AY311" s="118">
        <f>MAX(0,(AX311-Constantes!$D$14)*(1-EXP(-Constantes!$D$22)))</f>
        <v>5.5069182277501236E-4</v>
      </c>
      <c r="AZ311" s="116">
        <f>AZ310+(Entradas!$F$23*AW311-BA310)/(800*Entradas!$D$46)</f>
        <v>0</v>
      </c>
      <c r="BA311" s="116">
        <f>8000*Entradas!$D$47*AZ311/Constantes!$F$34</f>
        <v>0</v>
      </c>
      <c r="BB311" s="116">
        <f>AV311*Escenarios!$F$10/Escenarios!$F$9</f>
        <v>0</v>
      </c>
      <c r="BC311" s="116">
        <f>BA311*Escenarios!$F$10/Escenarios!$F$9</f>
        <v>0</v>
      </c>
      <c r="BD311" s="116">
        <f>Observaciones!$I310</f>
        <v>0</v>
      </c>
      <c r="BE311" s="116">
        <f>MAX(0,Constantes!$F$29/((BJ310+BB311+BC311+BD311+Observaciones!$F310)^2)+Entradas!$F$17)</f>
        <v>0</v>
      </c>
      <c r="BF311" s="145">
        <f>IF(ETo!$D310&gt;0,ETo!$I310*((1-Entradas!$F$21)*ETo!$K310+ETo!$L310),0)</f>
        <v>1.9662503022876736</v>
      </c>
      <c r="BG311" s="116">
        <f>MIN(BF311*1,0.8*(BJ310+BB311+BC311+BD311+Observaciones!$F310-BE311-Constantes!$F$28))</f>
        <v>0.16000000005193443</v>
      </c>
      <c r="BH311" s="116">
        <f>Observaciones!$J310</f>
        <v>0</v>
      </c>
      <c r="BI311" s="116">
        <f>MAX(0,BJ310+BB311+BC311+BD311+Observaciones!$F310-BE311-BG311-BH311-Constantes!$F$26)</f>
        <v>0</v>
      </c>
      <c r="BJ311" s="116">
        <f>BJ310+BB311+BC311+BD311+Observaciones!$F310-BE311-BG311-BH311-BI311</f>
        <v>41.290000000012981</v>
      </c>
      <c r="BK311" s="116">
        <f>(Escenarios!$F$10*AU311+Escenarios!$F$9*BG311)/(Escenarios!$F$11)</f>
        <v>0.16000000063677133</v>
      </c>
      <c r="BL311" s="116">
        <f>(Escenarios!$F$9*BI311)/(Escenarios!$F$11)</f>
        <v>0</v>
      </c>
      <c r="BM311" s="116">
        <f>(Escenarios!$F$10*AW311+Escenarios!$F$9*BE311)/(Escenarios!$F$11)</f>
        <v>0</v>
      </c>
      <c r="BN311" s="118">
        <f t="shared" si="33"/>
        <v>92.448084139929975</v>
      </c>
      <c r="BO311" s="118">
        <f>MAX(0,(BN311-Constantes!$D$13)*(1-EXP(-Constantes!$D$23)))</f>
        <v>0.30184471558935427</v>
      </c>
      <c r="BP311" s="118">
        <f>BL311+AY311*Escenarios!$F$10/Escenarios!$F$11+BO311</f>
        <v>0.3022852690475743</v>
      </c>
      <c r="BQ311" s="118">
        <f>0.0526*BL311*Observaciones!$F310^1.218</f>
        <v>0</v>
      </c>
      <c r="BR311" s="118">
        <f>BQ311*Constantes!$F$40</f>
        <v>0</v>
      </c>
      <c r="BS311" s="118">
        <f t="shared" si="34"/>
        <v>0</v>
      </c>
      <c r="BT311" s="15"/>
      <c r="BU311" s="72">
        <v>305</v>
      </c>
      <c r="BV311" s="73">
        <f>0.0526*Observaciones!$F310^2.218</f>
        <v>1.4813929535417848E-3</v>
      </c>
      <c r="BW311" s="73">
        <f>IF(Observaciones!$F310&gt;0.05*$CA$7,((Observaciones!$F310-0.05*$CA$7)^2)/(Observaciones!$F310+0.95*$CA$7),0)</f>
        <v>0</v>
      </c>
      <c r="BX311" s="73">
        <f>0.0526*BW311*Observaciones!$F310^1.218</f>
        <v>0</v>
      </c>
      <c r="BY311" s="27"/>
      <c r="BZ311" s="27"/>
      <c r="CA311" s="101"/>
      <c r="CB311" s="36"/>
    </row>
    <row r="312" spans="2:80" s="2" customFormat="1" ht="14.5" x14ac:dyDescent="0.35">
      <c r="B312" s="35"/>
      <c r="C312" s="72">
        <v>306</v>
      </c>
      <c r="D312" s="145">
        <f>ETo!$I311*((1-Constantes!$D$19)*ETo!$K311+ETo!$L311)</f>
        <v>1.8985578432466526</v>
      </c>
      <c r="E312" s="73">
        <f>MIN(D312*Constantes!$D$17,0.8*(H311+Observaciones!$F311-F312-G312-Constantes!$D$14))</f>
        <v>3.2000000124355665E-2</v>
      </c>
      <c r="F312" s="73">
        <f>IF(Observaciones!$F311&gt;0.05*Constantes!$D$18,((Observaciones!$F311-0.05*Constantes!$D$18)^2)/(Observaciones!$F311+0.95*Constantes!$D$18),0)</f>
        <v>0</v>
      </c>
      <c r="G312" s="73">
        <f>MAX(0,H311+Observaciones!$F311-F312-Constantes!$D$13)</f>
        <v>0</v>
      </c>
      <c r="H312" s="73">
        <f>H311+Observaciones!$F311-F312-E312-G312-I311</f>
        <v>26.257449308208685</v>
      </c>
      <c r="I312" s="73">
        <f>MAX(0,(H312-Constantes!$D$14)*(1-EXP(-Constantes!$D$22)))</f>
        <v>1.0255682742900607E-4</v>
      </c>
      <c r="J312" s="73">
        <f t="shared" si="28"/>
        <v>87.975215251092294</v>
      </c>
      <c r="K312" s="73">
        <f>MAX(0,(J312-Constantes!$D$13)*(1-EXP(-Constantes!$D$23)))</f>
        <v>0.27094835333016798</v>
      </c>
      <c r="L312" s="73">
        <f t="shared" si="29"/>
        <v>0.27105091015759697</v>
      </c>
      <c r="M312" s="73">
        <f>0.0526*F312*Observaciones!$F311^1.218</f>
        <v>0</v>
      </c>
      <c r="N312" s="73">
        <f>M312*Constantes!$D$40</f>
        <v>0</v>
      </c>
      <c r="O312" s="73">
        <f t="shared" si="30"/>
        <v>0</v>
      </c>
      <c r="P312" s="15"/>
      <c r="Q312" s="117">
        <v>306</v>
      </c>
      <c r="R312" s="145">
        <f>ETo!$I311*((1-Constantes!$E$19)*ETo!$K311+ETo!$L311)</f>
        <v>1.9006759886364595</v>
      </c>
      <c r="S312" s="118">
        <f>MIN(R312*Constantes!$E$17,0.8*(V311+Observaciones!$F311-T312-U312-Constantes!$D$14))</f>
        <v>3.2000000110920725E-2</v>
      </c>
      <c r="T312" s="118">
        <f>IF(Observaciones!$F311&gt;0.05*Constantes!$E$18,((Observaciones!$F311-0.05*Constantes!$E$18)^2)/(Observaciones!$F311+0.95*Constantes!$E$18),0)</f>
        <v>0</v>
      </c>
      <c r="U312" s="118">
        <f>MAX(0,V311+Observaciones!$F311-T312-Constantes!$D$13)</f>
        <v>0</v>
      </c>
      <c r="V312" s="118">
        <f>V311+Observaciones!$F311-T312-S312-U312-W311</f>
        <v>26.257449308205558</v>
      </c>
      <c r="W312" s="118">
        <f>MAX(0,(V312-Constantes!$D$14)*(1-EXP(-Constantes!$D$22)))</f>
        <v>1.0255682738596417E-4</v>
      </c>
      <c r="X312" s="116">
        <f>X311+(Entradas!$E$23*U312-Y311)/(800*Entradas!$D$46)</f>
        <v>0</v>
      </c>
      <c r="Y312" s="116">
        <f>8000*Entradas!$D$47*X312/Constantes!$E$34</f>
        <v>0</v>
      </c>
      <c r="Z312" s="116">
        <f>T312*Escenarios!$E$10/Escenarios!$E$9</f>
        <v>0</v>
      </c>
      <c r="AA312" s="116">
        <f>Y312*Escenarios!$E$10/Escenarios!$E$9</f>
        <v>0</v>
      </c>
      <c r="AB312" s="116">
        <f>Observaciones!$I311</f>
        <v>0</v>
      </c>
      <c r="AC312" s="116">
        <f>MAX(0,Constantes!$E$29/((AH311+Z312+AA312+AB312+Observaciones!$F311)^2)+Entradas!$E$17)</f>
        <v>0</v>
      </c>
      <c r="AD312" s="145">
        <f>IF(ETo!$D311&gt;0,ETo!$I311*((1-Entradas!$E$21)*ETo!$K311+ETo!$L311),0)</f>
        <v>1.8159501730441685</v>
      </c>
      <c r="AE312" s="116">
        <f>MIN(AD312*1,0.8*(AH311+Z312+AA312+AB312+Observaciones!$F311-AC312-Constantes!$E$28))</f>
        <v>3.2000000011095153E-2</v>
      </c>
      <c r="AF312" s="116">
        <f>Observaciones!$J311</f>
        <v>0</v>
      </c>
      <c r="AG312" s="116">
        <f>MAX(0,AH311+Z312+AA312+AB312+Observaciones!$F311-AC312-AE312-AF312-Constantes!$E$26)</f>
        <v>0</v>
      </c>
      <c r="AH312" s="116">
        <f>AH311+Z312+AA312+AB312+Observaciones!$F311-AC312-AE312-AF312-AG312</f>
        <v>41.258000000002774</v>
      </c>
      <c r="AI312" s="116">
        <f>(Escenarios!$E$10*S312+Escenarios!$E$9*AE312)/(Escenarios!$E$11)</f>
        <v>3.2000000100938168E-2</v>
      </c>
      <c r="AJ312" s="116">
        <f>(Escenarios!$E$9*AG312)/(Escenarios!$E$11)</f>
        <v>0</v>
      </c>
      <c r="AK312" s="116">
        <f>(Escenarios!$E$10*U312+Escenarios!$E$9*AC312)/(Escenarios!$E$11)</f>
        <v>0</v>
      </c>
      <c r="AL312" s="118">
        <f t="shared" si="31"/>
        <v>93.675236753008519</v>
      </c>
      <c r="AM312" s="118">
        <f>MAX(0,(AL312-Constantes!$D$13)*(1-EXP(-Constantes!$D$23)))</f>
        <v>0.3103212778636476</v>
      </c>
      <c r="AN312" s="118">
        <f>AJ312+W312*Escenarios!$E$10/Escenarios!$E$11+AM312</f>
        <v>0.31041357900829497</v>
      </c>
      <c r="AO312" s="118">
        <f>0.0526*AJ312*Observaciones!$F311^1.218</f>
        <v>0</v>
      </c>
      <c r="AP312" s="118">
        <f>AO312*Constantes!$E$40</f>
        <v>0</v>
      </c>
      <c r="AQ312" s="118">
        <f t="shared" si="32"/>
        <v>0</v>
      </c>
      <c r="AR312" s="15"/>
      <c r="AS312" s="72">
        <v>306</v>
      </c>
      <c r="AT312" s="145">
        <f>ETo!$I311*((1-Constantes!$F$19)*ETo!$K311+ETo!$L311)</f>
        <v>1.8953806251619409</v>
      </c>
      <c r="AU312" s="118">
        <f>MIN(AT312*Constantes!$F$17,0.8*(AX311+Observaciones!$F311-AV312-AW312-Constantes!$D$14))</f>
        <v>3.2000000145816901E-2</v>
      </c>
      <c r="AV312" s="118">
        <f>IF(Observaciones!$F311&gt;0.05*Constantes!$F$18,((Observaciones!$F311-0.05*Constantes!$F$18)^2)/(Observaciones!$F311+0.95*Constantes!$F$18),0)</f>
        <v>0</v>
      </c>
      <c r="AW312" s="118">
        <f>MAX(0,AX311+Observaciones!$F311-AV312-Constantes!$D$13)</f>
        <v>0</v>
      </c>
      <c r="AX312" s="118">
        <f>AX311+Observaciones!$F311-AV312-AU312-AW312-AY311</f>
        <v>26.25744930821368</v>
      </c>
      <c r="AY312" s="118">
        <f>MAX(0,(AX312-Constantes!$D$14)*(1-EXP(-Constantes!$D$22)))</f>
        <v>1.0255682749777531E-4</v>
      </c>
      <c r="AZ312" s="116">
        <f>AZ311+(Entradas!$F$23*AW312-BA311)/(800*Entradas!$D$46)</f>
        <v>0</v>
      </c>
      <c r="BA312" s="116">
        <f>8000*Entradas!$D$47*AZ312/Constantes!$F$34</f>
        <v>0</v>
      </c>
      <c r="BB312" s="116">
        <f>AV312*Escenarios!$F$10/Escenarios!$F$9</f>
        <v>0</v>
      </c>
      <c r="BC312" s="116">
        <f>BA312*Escenarios!$F$10/Escenarios!$F$9</f>
        <v>0</v>
      </c>
      <c r="BD312" s="116">
        <f>Observaciones!$I311</f>
        <v>0</v>
      </c>
      <c r="BE312" s="116">
        <f>MAX(0,Constantes!$F$29/((BJ311+BB312+BC312+BD312+Observaciones!$F311)^2)+Entradas!$F$17)</f>
        <v>0</v>
      </c>
      <c r="BF312" s="145">
        <f>IF(ETo!$D311&gt;0,ETo!$I311*((1-Entradas!$F$21)*ETo!$K311+ETo!$L311),0)</f>
        <v>1.8159501730441685</v>
      </c>
      <c r="BG312" s="116">
        <f>MIN(BF312*1,0.8*(BJ311+BB312+BC312+BD312+Observaciones!$F311-BE312-Constantes!$F$28))</f>
        <v>3.2000000010384611E-2</v>
      </c>
      <c r="BH312" s="116">
        <f>Observaciones!$J311</f>
        <v>0</v>
      </c>
      <c r="BI312" s="116">
        <f>MAX(0,BJ311+BB312+BC312+BD312+Observaciones!$F311-BE312-BG312-BH312-Constantes!$F$26)</f>
        <v>0</v>
      </c>
      <c r="BJ312" s="116">
        <f>BJ311+BB312+BC312+BD312+Observaciones!$F311-BE312-BG312-BH312-BI312</f>
        <v>41.258000000002596</v>
      </c>
      <c r="BK312" s="116">
        <f>(Escenarios!$F$10*AU312+Escenarios!$F$9*BG312)/(Escenarios!$F$11)</f>
        <v>3.2000000118730443E-2</v>
      </c>
      <c r="BL312" s="116">
        <f>(Escenarios!$F$9*BI312)/(Escenarios!$F$11)</f>
        <v>0</v>
      </c>
      <c r="BM312" s="116">
        <f>(Escenarios!$F$10*AW312+Escenarios!$F$9*BE312)/(Escenarios!$F$11)</f>
        <v>0</v>
      </c>
      <c r="BN312" s="118">
        <f t="shared" si="33"/>
        <v>92.146239424340621</v>
      </c>
      <c r="BO312" s="118">
        <f>MAX(0,(BN312-Constantes!$D$13)*(1-EXP(-Constantes!$D$23)))</f>
        <v>0.29975972183911426</v>
      </c>
      <c r="BP312" s="118">
        <f>BL312+AY312*Escenarios!$F$10/Escenarios!$F$11+BO312</f>
        <v>0.29984176730111245</v>
      </c>
      <c r="BQ312" s="118">
        <f>0.0526*BL312*Observaciones!$F311^1.218</f>
        <v>0</v>
      </c>
      <c r="BR312" s="118">
        <f>BQ312*Constantes!$F$40</f>
        <v>0</v>
      </c>
      <c r="BS312" s="118">
        <f t="shared" si="34"/>
        <v>0</v>
      </c>
      <c r="BT312" s="15"/>
      <c r="BU312" s="72">
        <v>306</v>
      </c>
      <c r="BV312" s="73">
        <f>0.0526*Observaciones!$F311^2.218</f>
        <v>0</v>
      </c>
      <c r="BW312" s="73">
        <f>IF(Observaciones!$F311&gt;0.05*$CA$7,((Observaciones!$F311-0.05*$CA$7)^2)/(Observaciones!$F311+0.95*$CA$7),0)</f>
        <v>0</v>
      </c>
      <c r="BX312" s="73">
        <f>0.0526*BW312*Observaciones!$F311^1.218</f>
        <v>0</v>
      </c>
      <c r="BY312" s="27"/>
      <c r="BZ312" s="27"/>
      <c r="CA312" s="101"/>
      <c r="CB312" s="36"/>
    </row>
    <row r="313" spans="2:80" s="2" customFormat="1" ht="14.5" x14ac:dyDescent="0.35">
      <c r="B313" s="35"/>
      <c r="C313" s="72">
        <v>307</v>
      </c>
      <c r="D313" s="145">
        <f>ETo!$I312*((1-Constantes!$D$19)*ETo!$K312+ETo!$L312)</f>
        <v>1.9587901480252685</v>
      </c>
      <c r="E313" s="73">
        <f>MIN(D313*Constantes!$D$17,0.8*(H312+Observaciones!$F312-F313-G313-Constantes!$D$14))</f>
        <v>5.9594465669476904E-3</v>
      </c>
      <c r="F313" s="73">
        <f>IF(Observaciones!$F312&gt;0.05*Constantes!$D$18,((Observaciones!$F312-0.05*Constantes!$D$18)^2)/(Observaciones!$F312+0.95*Constantes!$D$18),0)</f>
        <v>0</v>
      </c>
      <c r="G313" s="73">
        <f>MAX(0,H312+Observaciones!$F312-F313-Constantes!$D$13)</f>
        <v>0</v>
      </c>
      <c r="H313" s="73">
        <f>H312+Observaciones!$F312-F313-E313-G313-I312</f>
        <v>26.251387304814308</v>
      </c>
      <c r="I313" s="73">
        <f>MAX(0,(H313-Constantes!$D$14)*(1-EXP(-Constantes!$D$22)))</f>
        <v>1.9099435336367332E-5</v>
      </c>
      <c r="J313" s="73">
        <f t="shared" si="28"/>
        <v>87.704266897762125</v>
      </c>
      <c r="K313" s="73">
        <f>MAX(0,(J313-Constantes!$D$13)*(1-EXP(-Constantes!$D$23)))</f>
        <v>0.2690767763432122</v>
      </c>
      <c r="L313" s="73">
        <f t="shared" si="29"/>
        <v>0.26909587577854854</v>
      </c>
      <c r="M313" s="73">
        <f>0.0526*F313*Observaciones!$F312^1.218</f>
        <v>0</v>
      </c>
      <c r="N313" s="73">
        <f>M313*Constantes!$D$40</f>
        <v>0</v>
      </c>
      <c r="O313" s="73">
        <f t="shared" si="30"/>
        <v>0</v>
      </c>
      <c r="P313" s="15"/>
      <c r="Q313" s="117">
        <v>307</v>
      </c>
      <c r="R313" s="145">
        <f>ETo!$I312*((1-Constantes!$E$19)*ETo!$K312+ETo!$L312)</f>
        <v>1.9609773813293676</v>
      </c>
      <c r="S313" s="118">
        <f>MIN(R313*Constantes!$E$17,0.8*(V312+Observaciones!$F312-T313-U313-Constantes!$D$14))</f>
        <v>5.9594465644465799E-3</v>
      </c>
      <c r="T313" s="118">
        <f>IF(Observaciones!$F312&gt;0.05*Constantes!$E$18,((Observaciones!$F312-0.05*Constantes!$E$18)^2)/(Observaciones!$F312+0.95*Constantes!$E$18),0)</f>
        <v>0</v>
      </c>
      <c r="U313" s="118">
        <f>MAX(0,V312+Observaciones!$F312-T313-Constantes!$D$13)</f>
        <v>0</v>
      </c>
      <c r="V313" s="118">
        <f>V312+Observaciones!$F312-T313-S313-U313-W312</f>
        <v>26.251387304813726</v>
      </c>
      <c r="W313" s="118">
        <f>MAX(0,(V313-Constantes!$D$14)*(1-EXP(-Constantes!$D$22)))</f>
        <v>1.9099435328345886E-5</v>
      </c>
      <c r="X313" s="116">
        <f>X312+(Entradas!$E$23*U313-Y312)/(800*Entradas!$D$46)</f>
        <v>0</v>
      </c>
      <c r="Y313" s="116">
        <f>8000*Entradas!$D$47*X313/Constantes!$E$34</f>
        <v>0</v>
      </c>
      <c r="Z313" s="116">
        <f>T313*Escenarios!$E$10/Escenarios!$E$9</f>
        <v>0</v>
      </c>
      <c r="AA313" s="116">
        <f>Y313*Escenarios!$E$10/Escenarios!$E$9</f>
        <v>0</v>
      </c>
      <c r="AB313" s="116">
        <f>Observaciones!$I312</f>
        <v>0</v>
      </c>
      <c r="AC313" s="116">
        <f>MAX(0,Constantes!$E$29/((AH312+Z313+AA313+AB313+Observaciones!$F312)^2)+Entradas!$E$17)</f>
        <v>0</v>
      </c>
      <c r="AD313" s="145">
        <f>IF(ETo!$D312&gt;0,ETo!$I312*((1-Entradas!$E$21)*ETo!$K312+ETo!$L312),0)</f>
        <v>1.8734880491654002</v>
      </c>
      <c r="AE313" s="116">
        <f>MIN(AD313*1,0.8*(AH312+Z313+AA313+AB313+Observaciones!$F312-AC313-Constantes!$E$28))</f>
        <v>6.4000000022190308E-3</v>
      </c>
      <c r="AF313" s="116">
        <f>Observaciones!$J312</f>
        <v>0</v>
      </c>
      <c r="AG313" s="116">
        <f>MAX(0,AH312+Z313+AA313+AB313+Observaciones!$F312-AC313-AE313-AF313-Constantes!$E$26)</f>
        <v>0</v>
      </c>
      <c r="AH313" s="116">
        <f>AH312+Z313+AA313+AB313+Observaciones!$F312-AC313-AE313-AF313-AG313</f>
        <v>41.251600000000558</v>
      </c>
      <c r="AI313" s="116">
        <f>(Escenarios!$E$10*S313+Escenarios!$E$9*AE313)/(Escenarios!$E$11)</f>
        <v>6.0035019082238248E-3</v>
      </c>
      <c r="AJ313" s="116">
        <f>(Escenarios!$E$9*AG313)/(Escenarios!$E$11)</f>
        <v>0</v>
      </c>
      <c r="AK313" s="116">
        <f>(Escenarios!$E$10*U313+Escenarios!$E$9*AC313)/(Escenarios!$E$11)</f>
        <v>0</v>
      </c>
      <c r="AL313" s="118">
        <f t="shared" si="31"/>
        <v>93.364915475144869</v>
      </c>
      <c r="AM313" s="118">
        <f>MAX(0,(AL313-Constantes!$D$13)*(1-EXP(-Constantes!$D$23)))</f>
        <v>0.30817773222081962</v>
      </c>
      <c r="AN313" s="118">
        <f>AJ313+W313*Escenarios!$E$10/Escenarios!$E$11+AM313</f>
        <v>0.30819492171261514</v>
      </c>
      <c r="AO313" s="118">
        <f>0.0526*AJ313*Observaciones!$F312^1.218</f>
        <v>0</v>
      </c>
      <c r="AP313" s="118">
        <f>AO313*Constantes!$E$40</f>
        <v>0</v>
      </c>
      <c r="AQ313" s="118">
        <f t="shared" si="32"/>
        <v>0</v>
      </c>
      <c r="AR313" s="15"/>
      <c r="AS313" s="72">
        <v>307</v>
      </c>
      <c r="AT313" s="145">
        <f>ETo!$I312*((1-Constantes!$F$19)*ETo!$K312+ETo!$L312)</f>
        <v>1.9555092980691198</v>
      </c>
      <c r="AU313" s="118">
        <f>MIN(AT313*Constantes!$F$17,0.8*(AX312+Observaciones!$F312-AV313-AW313-Constantes!$D$14))</f>
        <v>5.9594465709437829E-3</v>
      </c>
      <c r="AV313" s="118">
        <f>IF(Observaciones!$F312&gt;0.05*Constantes!$F$18,((Observaciones!$F312-0.05*Constantes!$F$18)^2)/(Observaciones!$F312+0.95*Constantes!$F$18),0)</f>
        <v>0</v>
      </c>
      <c r="AW313" s="118">
        <f>MAX(0,AX312+Observaciones!$F312-AV313-Constantes!$D$13)</f>
        <v>0</v>
      </c>
      <c r="AX313" s="118">
        <f>AX312+Observaciones!$F312-AV313-AU313-AW313-AY312</f>
        <v>26.251387304815239</v>
      </c>
      <c r="AY313" s="118">
        <f>MAX(0,(AX313-Constantes!$D$14)*(1-EXP(-Constantes!$D$22)))</f>
        <v>1.909943534918208E-5</v>
      </c>
      <c r="AZ313" s="116">
        <f>AZ312+(Entradas!$F$23*AW313-BA312)/(800*Entradas!$D$46)</f>
        <v>0</v>
      </c>
      <c r="BA313" s="116">
        <f>8000*Entradas!$D$47*AZ313/Constantes!$F$34</f>
        <v>0</v>
      </c>
      <c r="BB313" s="116">
        <f>AV313*Escenarios!$F$10/Escenarios!$F$9</f>
        <v>0</v>
      </c>
      <c r="BC313" s="116">
        <f>BA313*Escenarios!$F$10/Escenarios!$F$9</f>
        <v>0</v>
      </c>
      <c r="BD313" s="116">
        <f>Observaciones!$I312</f>
        <v>0</v>
      </c>
      <c r="BE313" s="116">
        <f>MAX(0,Constantes!$F$29/((BJ312+BB313+BC313+BD313+Observaciones!$F312)^2)+Entradas!$F$17)</f>
        <v>0</v>
      </c>
      <c r="BF313" s="145">
        <f>IF(ETo!$D312&gt;0,ETo!$I312*((1-Entradas!$F$21)*ETo!$K312+ETo!$L312),0)</f>
        <v>1.8734880491654002</v>
      </c>
      <c r="BG313" s="116">
        <f>MIN(BF313*1,0.8*(BJ312+BB313+BC313+BD313+Observaciones!$F312-BE313-Constantes!$F$28))</f>
        <v>6.4000000020769223E-3</v>
      </c>
      <c r="BH313" s="116">
        <f>Observaciones!$J312</f>
        <v>0</v>
      </c>
      <c r="BI313" s="116">
        <f>MAX(0,BJ312+BB313+BC313+BD313+Observaciones!$F312-BE313-BG313-BH313-Constantes!$F$26)</f>
        <v>0</v>
      </c>
      <c r="BJ313" s="116">
        <f>BJ312+BB313+BC313+BD313+Observaciones!$F312-BE313-BG313-BH313-BI313</f>
        <v>41.251600000000522</v>
      </c>
      <c r="BK313" s="116">
        <f>(Escenarios!$F$10*AU313+Escenarios!$F$9*BG313)/(Escenarios!$F$11)</f>
        <v>6.0475572571704102E-3</v>
      </c>
      <c r="BL313" s="116">
        <f>(Escenarios!$F$9*BI313)/(Escenarios!$F$11)</f>
        <v>0</v>
      </c>
      <c r="BM313" s="116">
        <f>(Escenarios!$F$10*AW313+Escenarios!$F$9*BE313)/(Escenarios!$F$11)</f>
        <v>0</v>
      </c>
      <c r="BN313" s="118">
        <f t="shared" si="33"/>
        <v>91.846479702501512</v>
      </c>
      <c r="BO313" s="118">
        <f>MAX(0,(BN313-Constantes!$D$13)*(1-EXP(-Constantes!$D$23)))</f>
        <v>0.29768913019271775</v>
      </c>
      <c r="BP313" s="118">
        <f>BL313+AY313*Escenarios!$F$10/Escenarios!$F$11+BO313</f>
        <v>0.2977044097409971</v>
      </c>
      <c r="BQ313" s="118">
        <f>0.0526*BL313*Observaciones!$F312^1.218</f>
        <v>0</v>
      </c>
      <c r="BR313" s="118">
        <f>BQ313*Constantes!$F$40</f>
        <v>0</v>
      </c>
      <c r="BS313" s="118">
        <f t="shared" si="34"/>
        <v>0</v>
      </c>
      <c r="BT313" s="15"/>
      <c r="BU313" s="72">
        <v>307</v>
      </c>
      <c r="BV313" s="73">
        <f>0.0526*Observaciones!$F312^2.218</f>
        <v>0</v>
      </c>
      <c r="BW313" s="73">
        <f>IF(Observaciones!$F312&gt;0.05*$CA$7,((Observaciones!$F312-0.05*$CA$7)^2)/(Observaciones!$F312+0.95*$CA$7),0)</f>
        <v>0</v>
      </c>
      <c r="BX313" s="73">
        <f>0.0526*BW313*Observaciones!$F312^1.218</f>
        <v>0</v>
      </c>
      <c r="BY313" s="27"/>
      <c r="BZ313" s="27"/>
      <c r="CA313" s="101"/>
      <c r="CB313" s="36"/>
    </row>
    <row r="314" spans="2:80" s="2" customFormat="1" ht="14.5" x14ac:dyDescent="0.35">
      <c r="B314" s="35"/>
      <c r="C314" s="72">
        <v>308</v>
      </c>
      <c r="D314" s="145">
        <f>ETo!$I313*((1-Constantes!$D$19)*ETo!$K313+ETo!$L313)</f>
        <v>1.9711349267166443</v>
      </c>
      <c r="E314" s="73">
        <f>MIN(D314*Constantes!$D$17,0.8*(H313+Observaciones!$F313-F314-G314-Constantes!$D$14))</f>
        <v>1.1098438514466125E-3</v>
      </c>
      <c r="F314" s="73">
        <f>IF(Observaciones!$F313&gt;0.05*Constantes!$D$18,((Observaciones!$F313-0.05*Constantes!$D$18)^2)/(Observaciones!$F313+0.95*Constantes!$D$18),0)</f>
        <v>0</v>
      </c>
      <c r="G314" s="73">
        <f>MAX(0,H313+Observaciones!$F313-F314-Constantes!$D$13)</f>
        <v>0</v>
      </c>
      <c r="H314" s="73">
        <f>H313+Observaciones!$F313-F314-E314-G314-I313</f>
        <v>26.250258361527528</v>
      </c>
      <c r="I314" s="73">
        <f>MAX(0,(H314-Constantes!$D$14)*(1-EXP(-Constantes!$D$22)))</f>
        <v>3.5569394970312837E-6</v>
      </c>
      <c r="J314" s="73">
        <f t="shared" si="28"/>
        <v>87.435190121418913</v>
      </c>
      <c r="K314" s="73">
        <f>MAX(0,(J314-Constantes!$D$13)*(1-EXP(-Constantes!$D$23)))</f>
        <v>0.26721812728283384</v>
      </c>
      <c r="L314" s="73">
        <f t="shared" si="29"/>
        <v>0.26722168422233089</v>
      </c>
      <c r="M314" s="73">
        <f>0.0526*F314*Observaciones!$F313^1.218</f>
        <v>0</v>
      </c>
      <c r="N314" s="73">
        <f>M314*Constantes!$D$40</f>
        <v>0</v>
      </c>
      <c r="O314" s="73">
        <f t="shared" si="30"/>
        <v>0</v>
      </c>
      <c r="P314" s="15"/>
      <c r="Q314" s="117">
        <v>308</v>
      </c>
      <c r="R314" s="145">
        <f>ETo!$I313*((1-Constantes!$E$19)*ETo!$K313+ETo!$L313)</f>
        <v>1.9733357461288514</v>
      </c>
      <c r="S314" s="118">
        <f>MIN(R314*Constantes!$E$17,0.8*(V313+Observaciones!$F313-T314-U314-Constantes!$D$14))</f>
        <v>1.1098438509804965E-3</v>
      </c>
      <c r="T314" s="118">
        <f>IF(Observaciones!$F313&gt;0.05*Constantes!$E$18,((Observaciones!$F313-0.05*Constantes!$E$18)^2)/(Observaciones!$F313+0.95*Constantes!$E$18),0)</f>
        <v>0</v>
      </c>
      <c r="U314" s="118">
        <f>MAX(0,V313+Observaciones!$F313-T314-Constantes!$D$13)</f>
        <v>0</v>
      </c>
      <c r="V314" s="118">
        <f>V313+Observaciones!$F313-T314-S314-U314-W313</f>
        <v>26.250258361527418</v>
      </c>
      <c r="W314" s="118">
        <f>MAX(0,(V314-Constantes!$D$14)*(1-EXP(-Constantes!$D$22)))</f>
        <v>3.5569394955150346E-6</v>
      </c>
      <c r="X314" s="116">
        <f>X313+(Entradas!$E$23*U314-Y313)/(800*Entradas!$D$46)</f>
        <v>0</v>
      </c>
      <c r="Y314" s="116">
        <f>8000*Entradas!$D$47*X314/Constantes!$E$34</f>
        <v>0</v>
      </c>
      <c r="Z314" s="116">
        <f>T314*Escenarios!$E$10/Escenarios!$E$9</f>
        <v>0</v>
      </c>
      <c r="AA314" s="116">
        <f>Y314*Escenarios!$E$10/Escenarios!$E$9</f>
        <v>0</v>
      </c>
      <c r="AB314" s="116">
        <f>Observaciones!$I313</f>
        <v>0</v>
      </c>
      <c r="AC314" s="116">
        <f>MAX(0,Constantes!$E$29/((AH313+Z314+AA314+AB314+Observaciones!$F313)^2)+Entradas!$E$17)</f>
        <v>0</v>
      </c>
      <c r="AD314" s="145">
        <f>IF(ETo!$D313&gt;0,ETo!$I313*((1-Entradas!$E$21)*ETo!$K313+ETo!$L313),0)</f>
        <v>1.8853029696405514</v>
      </c>
      <c r="AE314" s="116">
        <f>MIN(AD314*1,0.8*(AH313+Z314+AA314+AB314+Observaciones!$F313-AC314-Constantes!$E$28))</f>
        <v>1.2800000004460799E-3</v>
      </c>
      <c r="AF314" s="116">
        <f>Observaciones!$J313</f>
        <v>0</v>
      </c>
      <c r="AG314" s="116">
        <f>MAX(0,AH313+Z314+AA314+AB314+Observaciones!$F313-AC314-AE314-AF314-Constantes!$E$26)</f>
        <v>0</v>
      </c>
      <c r="AH314" s="116">
        <f>AH313+Z314+AA314+AB314+Observaciones!$F313-AC314-AE314-AF314-AG314</f>
        <v>41.250320000000109</v>
      </c>
      <c r="AI314" s="116">
        <f>(Escenarios!$E$10*S314+Escenarios!$E$9*AE314)/(Escenarios!$E$11)</f>
        <v>1.1268594659270548E-3</v>
      </c>
      <c r="AJ314" s="116">
        <f>(Escenarios!$E$9*AG314)/(Escenarios!$E$11)</f>
        <v>0</v>
      </c>
      <c r="AK314" s="116">
        <f>(Escenarios!$E$10*U314+Escenarios!$E$9*AC314)/(Escenarios!$E$11)</f>
        <v>0</v>
      </c>
      <c r="AL314" s="118">
        <f t="shared" si="31"/>
        <v>93.056737742924057</v>
      </c>
      <c r="AM314" s="118">
        <f>MAX(0,(AL314-Constantes!$D$13)*(1-EXP(-Constantes!$D$23)))</f>
        <v>0.30604899312930045</v>
      </c>
      <c r="AN314" s="118">
        <f>AJ314+W314*Escenarios!$E$10/Escenarios!$E$11+AM314</f>
        <v>0.30605219437484643</v>
      </c>
      <c r="AO314" s="118">
        <f>0.0526*AJ314*Observaciones!$F313^1.218</f>
        <v>0</v>
      </c>
      <c r="AP314" s="118">
        <f>AO314*Constantes!$E$40</f>
        <v>0</v>
      </c>
      <c r="AQ314" s="118">
        <f t="shared" si="32"/>
        <v>0</v>
      </c>
      <c r="AR314" s="15"/>
      <c r="AS314" s="72">
        <v>308</v>
      </c>
      <c r="AT314" s="145">
        <f>ETo!$I313*((1-Constantes!$F$19)*ETo!$K313+ETo!$L313)</f>
        <v>1.9678336975983326</v>
      </c>
      <c r="AU314" s="118">
        <f>MIN(AT314*Constantes!$F$17,0.8*(AX313+Observaciones!$F313-AV314-AW314-Constantes!$D$14))</f>
        <v>1.1098438521912612E-3</v>
      </c>
      <c r="AV314" s="118">
        <f>IF(Observaciones!$F313&gt;0.05*Constantes!$F$18,((Observaciones!$F313-0.05*Constantes!$F$18)^2)/(Observaciones!$F313+0.95*Constantes!$F$18),0)</f>
        <v>0</v>
      </c>
      <c r="AW314" s="118">
        <f>MAX(0,AX313+Observaciones!$F313-AV314-Constantes!$D$13)</f>
        <v>0</v>
      </c>
      <c r="AX314" s="118">
        <f>AX313+Observaciones!$F313-AV314-AU314-AW314-AY313</f>
        <v>26.250258361527699</v>
      </c>
      <c r="AY314" s="118">
        <f>MAX(0,(AX314-Constantes!$D$14)*(1-EXP(-Constantes!$D$22)))</f>
        <v>3.5569394993790244E-6</v>
      </c>
      <c r="AZ314" s="116">
        <f>AZ313+(Entradas!$F$23*AW314-BA313)/(800*Entradas!$D$46)</f>
        <v>0</v>
      </c>
      <c r="BA314" s="116">
        <f>8000*Entradas!$D$47*AZ314/Constantes!$F$34</f>
        <v>0</v>
      </c>
      <c r="BB314" s="116">
        <f>AV314*Escenarios!$F$10/Escenarios!$F$9</f>
        <v>0</v>
      </c>
      <c r="BC314" s="116">
        <f>BA314*Escenarios!$F$10/Escenarios!$F$9</f>
        <v>0</v>
      </c>
      <c r="BD314" s="116">
        <f>Observaciones!$I313</f>
        <v>0</v>
      </c>
      <c r="BE314" s="116">
        <f>MAX(0,Constantes!$F$29/((BJ313+BB314+BC314+BD314+Observaciones!$F313)^2)+Entradas!$F$17)</f>
        <v>0</v>
      </c>
      <c r="BF314" s="145">
        <f>IF(ETo!$D313&gt;0,ETo!$I313*((1-Entradas!$F$21)*ETo!$K313+ETo!$L313),0)</f>
        <v>1.8853029696405514</v>
      </c>
      <c r="BG314" s="116">
        <f>MIN(BF314*1,0.8*(BJ313+BB314+BC314+BD314+Observaciones!$F313-BE314-Constantes!$F$28))</f>
        <v>1.2800000004176582E-3</v>
      </c>
      <c r="BH314" s="116">
        <f>Observaciones!$J313</f>
        <v>0</v>
      </c>
      <c r="BI314" s="116">
        <f>MAX(0,BJ313+BB314+BC314+BD314+Observaciones!$F313-BE314-BG314-BH314-Constantes!$F$26)</f>
        <v>0</v>
      </c>
      <c r="BJ314" s="116">
        <f>BJ313+BB314+BC314+BD314+Observaciones!$F313-BE314-BG314-BH314-BI314</f>
        <v>41.250320000000102</v>
      </c>
      <c r="BK314" s="116">
        <f>(Escenarios!$F$10*AU314+Escenarios!$F$9*BG314)/(Escenarios!$F$11)</f>
        <v>1.1438750818365407E-3</v>
      </c>
      <c r="BL314" s="116">
        <f>(Escenarios!$F$9*BI314)/(Escenarios!$F$11)</f>
        <v>0</v>
      </c>
      <c r="BM314" s="116">
        <f>(Escenarios!$F$10*AW314+Escenarios!$F$9*BE314)/(Escenarios!$F$11)</f>
        <v>0</v>
      </c>
      <c r="BN314" s="118">
        <f t="shared" si="33"/>
        <v>91.548790572308789</v>
      </c>
      <c r="BO314" s="118">
        <f>MAX(0,(BN314-Constantes!$D$13)*(1-EXP(-Constantes!$D$23)))</f>
        <v>0.29563284116756672</v>
      </c>
      <c r="BP314" s="118">
        <f>BL314+AY314*Escenarios!$F$10/Escenarios!$F$11+BO314</f>
        <v>0.29563568671916624</v>
      </c>
      <c r="BQ314" s="118">
        <f>0.0526*BL314*Observaciones!$F313^1.218</f>
        <v>0</v>
      </c>
      <c r="BR314" s="118">
        <f>BQ314*Constantes!$F$40</f>
        <v>0</v>
      </c>
      <c r="BS314" s="118">
        <f t="shared" si="34"/>
        <v>0</v>
      </c>
      <c r="BT314" s="15"/>
      <c r="BU314" s="72">
        <v>308</v>
      </c>
      <c r="BV314" s="73">
        <f>0.0526*Observaciones!$F313^2.218</f>
        <v>0</v>
      </c>
      <c r="BW314" s="73">
        <f>IF(Observaciones!$F313&gt;0.05*$CA$7,((Observaciones!$F313-0.05*$CA$7)^2)/(Observaciones!$F313+0.95*$CA$7),0)</f>
        <v>0</v>
      </c>
      <c r="BX314" s="73">
        <f>0.0526*BW314*Observaciones!$F313^1.218</f>
        <v>0</v>
      </c>
      <c r="BY314" s="27"/>
      <c r="BZ314" s="27"/>
      <c r="CA314" s="101"/>
      <c r="CB314" s="36"/>
    </row>
    <row r="315" spans="2:80" s="2" customFormat="1" ht="14.5" x14ac:dyDescent="0.35">
      <c r="B315" s="35"/>
      <c r="C315" s="72">
        <v>309</v>
      </c>
      <c r="D315" s="145">
        <f>ETo!$I314*((1-Constantes!$D$19)*ETo!$K314+ETo!$L314)</f>
        <v>1.9887334848609475</v>
      </c>
      <c r="E315" s="73">
        <f>MIN(D315*Constantes!$D$17,0.8*(H314+Observaciones!$F314-F315-G315-Constantes!$D$14))</f>
        <v>2.0668922202276009E-4</v>
      </c>
      <c r="F315" s="73">
        <f>IF(Observaciones!$F314&gt;0.05*Constantes!$D$18,((Observaciones!$F314-0.05*Constantes!$D$18)^2)/(Observaciones!$F314+0.95*Constantes!$D$18),0)</f>
        <v>0</v>
      </c>
      <c r="G315" s="73">
        <f>MAX(0,H314+Observaciones!$F314-F315-Constantes!$D$13)</f>
        <v>0</v>
      </c>
      <c r="H315" s="73">
        <f>H314+Observaciones!$F314-F315-E315-G315-I314</f>
        <v>26.25004811536601</v>
      </c>
      <c r="I315" s="73">
        <f>MAX(0,(H315-Constantes!$D$14)*(1-EXP(-Constantes!$D$22)))</f>
        <v>6.6241846226547575E-7</v>
      </c>
      <c r="J315" s="73">
        <f t="shared" si="28"/>
        <v>87.167971994136082</v>
      </c>
      <c r="K315" s="73">
        <f>MAX(0,(J315-Constantes!$D$13)*(1-EXP(-Constantes!$D$23)))</f>
        <v>0.26537231684932094</v>
      </c>
      <c r="L315" s="73">
        <f t="shared" si="29"/>
        <v>0.26537297926778319</v>
      </c>
      <c r="M315" s="73">
        <f>0.0526*F315*Observaciones!$F314^1.218</f>
        <v>0</v>
      </c>
      <c r="N315" s="73">
        <f>M315*Constantes!$D$40</f>
        <v>0</v>
      </c>
      <c r="O315" s="73">
        <f t="shared" si="30"/>
        <v>0</v>
      </c>
      <c r="P315" s="15"/>
      <c r="Q315" s="117">
        <v>309</v>
      </c>
      <c r="R315" s="145">
        <f>ETo!$I314*((1-Constantes!$E$19)*ETo!$K314+ETo!$L314)</f>
        <v>1.9909538811307514</v>
      </c>
      <c r="S315" s="118">
        <f>MIN(R315*Constantes!$E$17,0.8*(V314+Observaciones!$F314-T315-U315-Constantes!$D$14))</f>
        <v>2.0668922193465278E-4</v>
      </c>
      <c r="T315" s="118">
        <f>IF(Observaciones!$F314&gt;0.05*Constantes!$E$18,((Observaciones!$F314-0.05*Constantes!$E$18)^2)/(Observaciones!$F314+0.95*Constantes!$E$18),0)</f>
        <v>0</v>
      </c>
      <c r="U315" s="118">
        <f>MAX(0,V314+Observaciones!$F314-T315-Constantes!$D$13)</f>
        <v>0</v>
      </c>
      <c r="V315" s="118">
        <f>V314+Observaciones!$F314-T315-S315-U315-W314</f>
        <v>26.250048115365988</v>
      </c>
      <c r="W315" s="118">
        <f>MAX(0,(V315-Constantes!$D$14)*(1-EXP(-Constantes!$D$22)))</f>
        <v>6.6241846197200827E-7</v>
      </c>
      <c r="X315" s="116">
        <f>X314+(Entradas!$E$23*U315-Y314)/(800*Entradas!$D$46)</f>
        <v>0</v>
      </c>
      <c r="Y315" s="116">
        <f>8000*Entradas!$D$47*X315/Constantes!$E$34</f>
        <v>0</v>
      </c>
      <c r="Z315" s="116">
        <f>T315*Escenarios!$E$10/Escenarios!$E$9</f>
        <v>0</v>
      </c>
      <c r="AA315" s="116">
        <f>Y315*Escenarios!$E$10/Escenarios!$E$9</f>
        <v>0</v>
      </c>
      <c r="AB315" s="116">
        <f>Observaciones!$I314</f>
        <v>0</v>
      </c>
      <c r="AC315" s="116">
        <f>MAX(0,Constantes!$E$29/((AH314+Z315+AA315+AB315+Observaciones!$F314)^2)+Entradas!$E$17)</f>
        <v>0</v>
      </c>
      <c r="AD315" s="145">
        <f>IF(ETo!$D314&gt;0,ETo!$I314*((1-Entradas!$E$21)*ETo!$K314+ETo!$L314),0)</f>
        <v>1.9021380303385802</v>
      </c>
      <c r="AE315" s="116">
        <f>MIN(AD315*1,0.8*(AH314+Z315+AA315+AB315+Observaciones!$F314-AC315-Constantes!$E$28))</f>
        <v>2.5600000008694227E-4</v>
      </c>
      <c r="AF315" s="116">
        <f>Observaciones!$J314</f>
        <v>0</v>
      </c>
      <c r="AG315" s="116">
        <f>MAX(0,AH314+Z315+AA315+AB315+Observaciones!$F314-AC315-AE315-AF315-Constantes!$E$26)</f>
        <v>0</v>
      </c>
      <c r="AH315" s="116">
        <f>AH314+Z315+AA315+AB315+Observaciones!$F314-AC315-AE315-AF315-AG315</f>
        <v>41.250064000000023</v>
      </c>
      <c r="AI315" s="116">
        <f>(Escenarios!$E$10*S315+Escenarios!$E$9*AE315)/(Escenarios!$E$11)</f>
        <v>2.1162029974988172E-4</v>
      </c>
      <c r="AJ315" s="116">
        <f>(Escenarios!$E$9*AG315)/(Escenarios!$E$11)</f>
        <v>0</v>
      </c>
      <c r="AK315" s="116">
        <f>(Escenarios!$E$10*U315+Escenarios!$E$9*AC315)/(Escenarios!$E$11)</f>
        <v>0</v>
      </c>
      <c r="AL315" s="118">
        <f t="shared" si="31"/>
        <v>92.750688749794762</v>
      </c>
      <c r="AM315" s="118">
        <f>MAX(0,(AL315-Constantes!$D$13)*(1-EXP(-Constantes!$D$23)))</f>
        <v>0.30393495831276929</v>
      </c>
      <c r="AN315" s="118">
        <f>AJ315+W315*Escenarios!$E$10/Escenarios!$E$11+AM315</f>
        <v>0.30393555448938508</v>
      </c>
      <c r="AO315" s="118">
        <f>0.0526*AJ315*Observaciones!$F314^1.218</f>
        <v>0</v>
      </c>
      <c r="AP315" s="118">
        <f>AO315*Constantes!$E$40</f>
        <v>0</v>
      </c>
      <c r="AQ315" s="118">
        <f t="shared" si="32"/>
        <v>0</v>
      </c>
      <c r="AR315" s="15"/>
      <c r="AS315" s="72">
        <v>309</v>
      </c>
      <c r="AT315" s="145">
        <f>ETo!$I314*((1-Constantes!$F$19)*ETo!$K314+ETo!$L314)</f>
        <v>1.9854028904562406</v>
      </c>
      <c r="AU315" s="118">
        <f>MIN(AT315*Constantes!$F$17,0.8*(AX314+Observaciones!$F314-AV315-AW315-Constantes!$D$14))</f>
        <v>2.066892221591843E-4</v>
      </c>
      <c r="AV315" s="118">
        <f>IF(Observaciones!$F314&gt;0.05*Constantes!$F$18,((Observaciones!$F314-0.05*Constantes!$F$18)^2)/(Observaciones!$F314+0.95*Constantes!$F$18),0)</f>
        <v>0</v>
      </c>
      <c r="AW315" s="118">
        <f>MAX(0,AX314+Observaciones!$F314-AV315-Constantes!$D$13)</f>
        <v>0</v>
      </c>
      <c r="AX315" s="118">
        <f>AX314+Observaciones!$F314-AV315-AU315-AW315-AY314</f>
        <v>26.250048115366038</v>
      </c>
      <c r="AY315" s="118">
        <f>MAX(0,(AX315-Constantes!$D$14)*(1-EXP(-Constantes!$D$22)))</f>
        <v>6.6241846265676579E-7</v>
      </c>
      <c r="AZ315" s="116">
        <f>AZ314+(Entradas!$F$23*AW315-BA314)/(800*Entradas!$D$46)</f>
        <v>0</v>
      </c>
      <c r="BA315" s="116">
        <f>8000*Entradas!$D$47*AZ315/Constantes!$F$34</f>
        <v>0</v>
      </c>
      <c r="BB315" s="116">
        <f>AV315*Escenarios!$F$10/Escenarios!$F$9</f>
        <v>0</v>
      </c>
      <c r="BC315" s="116">
        <f>BA315*Escenarios!$F$10/Escenarios!$F$9</f>
        <v>0</v>
      </c>
      <c r="BD315" s="116">
        <f>Observaciones!$I314</f>
        <v>0</v>
      </c>
      <c r="BE315" s="116">
        <f>MAX(0,Constantes!$F$29/((BJ314+BB315+BC315+BD315+Observaciones!$F314)^2)+Entradas!$F$17)</f>
        <v>0</v>
      </c>
      <c r="BF315" s="145">
        <f>IF(ETo!$D314&gt;0,ETo!$I314*((1-Entradas!$F$21)*ETo!$K314+ETo!$L314),0)</f>
        <v>1.9021380303385802</v>
      </c>
      <c r="BG315" s="116">
        <f>MIN(BF315*1,0.8*(BJ314+BB315+BC315+BD315+Observaciones!$F314-BE315-Constantes!$F$28))</f>
        <v>2.5600000008125791E-4</v>
      </c>
      <c r="BH315" s="116">
        <f>Observaciones!$J314</f>
        <v>0</v>
      </c>
      <c r="BI315" s="116">
        <f>MAX(0,BJ314+BB315+BC315+BD315+Observaciones!$F314-BE315-BG315-BH315-Constantes!$F$26)</f>
        <v>0</v>
      </c>
      <c r="BJ315" s="116">
        <f>BJ314+BB315+BC315+BD315+Observaciones!$F314-BE315-BG315-BH315-BI315</f>
        <v>41.250064000000023</v>
      </c>
      <c r="BK315" s="116">
        <f>(Escenarios!$F$10*AU315+Escenarios!$F$9*BG315)/(Escenarios!$F$11)</f>
        <v>2.1655137774359901E-4</v>
      </c>
      <c r="BL315" s="116">
        <f>(Escenarios!$F$9*BI315)/(Escenarios!$F$11)</f>
        <v>0</v>
      </c>
      <c r="BM315" s="116">
        <f>(Escenarios!$F$10*AW315+Escenarios!$F$9*BE315)/(Escenarios!$F$11)</f>
        <v>0</v>
      </c>
      <c r="BN315" s="118">
        <f t="shared" si="33"/>
        <v>91.253157731141229</v>
      </c>
      <c r="BO315" s="118">
        <f>MAX(0,(BN315-Constantes!$D$13)*(1-EXP(-Constantes!$D$23)))</f>
        <v>0.29359075596823975</v>
      </c>
      <c r="BP315" s="118">
        <f>BL315+AY315*Escenarios!$F$10/Escenarios!$F$11+BO315</f>
        <v>0.29359128590300987</v>
      </c>
      <c r="BQ315" s="118">
        <f>0.0526*BL315*Observaciones!$F314^1.218</f>
        <v>0</v>
      </c>
      <c r="BR315" s="118">
        <f>BQ315*Constantes!$F$40</f>
        <v>0</v>
      </c>
      <c r="BS315" s="118">
        <f t="shared" si="34"/>
        <v>0</v>
      </c>
      <c r="BT315" s="15"/>
      <c r="BU315" s="72">
        <v>309</v>
      </c>
      <c r="BV315" s="73">
        <f>0.0526*Observaciones!$F314^2.218</f>
        <v>0</v>
      </c>
      <c r="BW315" s="73">
        <f>IF(Observaciones!$F314&gt;0.05*$CA$7,((Observaciones!$F314-0.05*$CA$7)^2)/(Observaciones!$F314+0.95*$CA$7),0)</f>
        <v>0</v>
      </c>
      <c r="BX315" s="73">
        <f>0.0526*BW315*Observaciones!$F314^1.218</f>
        <v>0</v>
      </c>
      <c r="BY315" s="27"/>
      <c r="BZ315" s="27"/>
      <c r="CA315" s="101"/>
      <c r="CB315" s="36"/>
    </row>
    <row r="316" spans="2:80" s="2" customFormat="1" ht="14.5" x14ac:dyDescent="0.35">
      <c r="B316" s="35"/>
      <c r="C316" s="72">
        <v>310</v>
      </c>
      <c r="D316" s="145">
        <f>ETo!$I315*((1-Constantes!$D$19)*ETo!$K315+ETo!$L315)</f>
        <v>1.9476392555313964</v>
      </c>
      <c r="E316" s="73">
        <f>MIN(D316*Constantes!$D$17,0.8*(H315+Observaciones!$F315-F316-G316-Constantes!$D$14))</f>
        <v>3.84922928077458E-5</v>
      </c>
      <c r="F316" s="73">
        <f>IF(Observaciones!$F315&gt;0.05*Constantes!$D$18,((Observaciones!$F315-0.05*Constantes!$D$18)^2)/(Observaciones!$F315+0.95*Constantes!$D$18),0)</f>
        <v>0</v>
      </c>
      <c r="G316" s="73">
        <f>MAX(0,H315+Observaciones!$F315-F316-Constantes!$D$13)</f>
        <v>0</v>
      </c>
      <c r="H316" s="73">
        <f>H315+Observaciones!$F315-F316-E316-G316-I315</f>
        <v>26.250008960654739</v>
      </c>
      <c r="I316" s="73">
        <f>MAX(0,(H316-Constantes!$D$14)*(1-EXP(-Constantes!$D$22)))</f>
        <v>1.2336398172615134E-7</v>
      </c>
      <c r="J316" s="73">
        <f t="shared" si="28"/>
        <v>86.902599677286759</v>
      </c>
      <c r="K316" s="73">
        <f>MAX(0,(J316-Constantes!$D$13)*(1-EXP(-Constantes!$D$23)))</f>
        <v>0.26353925635979991</v>
      </c>
      <c r="L316" s="73">
        <f t="shared" si="29"/>
        <v>0.26353937972378166</v>
      </c>
      <c r="M316" s="73">
        <f>0.0526*F316*Observaciones!$F315^1.218</f>
        <v>0</v>
      </c>
      <c r="N316" s="73">
        <f>M316*Constantes!$D$40</f>
        <v>0</v>
      </c>
      <c r="O316" s="73">
        <f t="shared" si="30"/>
        <v>0</v>
      </c>
      <c r="P316" s="15"/>
      <c r="Q316" s="117">
        <v>310</v>
      </c>
      <c r="R316" s="145">
        <f>ETo!$I315*((1-Constantes!$E$19)*ETo!$K315+ETo!$L315)</f>
        <v>1.949811995710633</v>
      </c>
      <c r="S316" s="118">
        <f>MIN(R316*Constantes!$E$17,0.8*(V315+Observaciones!$F315-T316-U316-Constantes!$D$14))</f>
        <v>3.8492292790692777E-5</v>
      </c>
      <c r="T316" s="118">
        <f>IF(Observaciones!$F315&gt;0.05*Constantes!$E$18,((Observaciones!$F315-0.05*Constantes!$E$18)^2)/(Observaciones!$F315+0.95*Constantes!$E$18),0)</f>
        <v>0</v>
      </c>
      <c r="U316" s="118">
        <f>MAX(0,V315+Observaciones!$F315-T316-Constantes!$D$13)</f>
        <v>0</v>
      </c>
      <c r="V316" s="118">
        <f>V315+Observaciones!$F315-T316-S316-U316-W315</f>
        <v>26.250008960654736</v>
      </c>
      <c r="W316" s="118">
        <f>MAX(0,(V316-Constantes!$D$14)*(1-EXP(-Constantes!$D$22)))</f>
        <v>1.2336398167724009E-7</v>
      </c>
      <c r="X316" s="116">
        <f>X315+(Entradas!$E$23*U316-Y315)/(800*Entradas!$D$46)</f>
        <v>0</v>
      </c>
      <c r="Y316" s="116">
        <f>8000*Entradas!$D$47*X316/Constantes!$E$34</f>
        <v>0</v>
      </c>
      <c r="Z316" s="116">
        <f>T316*Escenarios!$E$10/Escenarios!$E$9</f>
        <v>0</v>
      </c>
      <c r="AA316" s="116">
        <f>Y316*Escenarios!$E$10/Escenarios!$E$9</f>
        <v>0</v>
      </c>
      <c r="AB316" s="116">
        <f>Observaciones!$I315</f>
        <v>0</v>
      </c>
      <c r="AC316" s="116">
        <f>MAX(0,Constantes!$E$29/((AH315+Z316+AA316+AB316+Observaciones!$F315)^2)+Entradas!$E$17)</f>
        <v>0</v>
      </c>
      <c r="AD316" s="145">
        <f>IF(ETo!$D315&gt;0,ETo!$I315*((1-Entradas!$E$21)*ETo!$K315+ETo!$L315),0)</f>
        <v>1.8629023885411551</v>
      </c>
      <c r="AE316" s="116">
        <f>MIN(AD316*1,0.8*(AH315+Z316+AA316+AB316+Observaciones!$F315-AC316-Constantes!$E$28))</f>
        <v>5.120000001852532E-5</v>
      </c>
      <c r="AF316" s="116">
        <f>Observaciones!$J315</f>
        <v>0</v>
      </c>
      <c r="AG316" s="116">
        <f>MAX(0,AH315+Z316+AA316+AB316+Observaciones!$F315-AC316-AE316-AF316-Constantes!$E$26)</f>
        <v>0</v>
      </c>
      <c r="AH316" s="116">
        <f>AH315+Z316+AA316+AB316+Observaciones!$F315-AC316-AE316-AF316-AG316</f>
        <v>41.250012800000007</v>
      </c>
      <c r="AI316" s="116">
        <f>(Escenarios!$E$10*S316+Escenarios!$E$9*AE316)/(Escenarios!$E$11)</f>
        <v>3.9763063513476026E-5</v>
      </c>
      <c r="AJ316" s="116">
        <f>(Escenarios!$E$9*AG316)/(Escenarios!$E$11)</f>
        <v>0</v>
      </c>
      <c r="AK316" s="116">
        <f>(Escenarios!$E$10*U316+Escenarios!$E$9*AC316)/(Escenarios!$E$11)</f>
        <v>0</v>
      </c>
      <c r="AL316" s="118">
        <f t="shared" si="31"/>
        <v>92.446753791481996</v>
      </c>
      <c r="AM316" s="118">
        <f>MAX(0,(AL316-Constantes!$D$13)*(1-EXP(-Constantes!$D$23)))</f>
        <v>0.30183552620137954</v>
      </c>
      <c r="AN316" s="118">
        <f>AJ316+W316*Escenarios!$E$10/Escenarios!$E$11+AM316</f>
        <v>0.30183563722896306</v>
      </c>
      <c r="AO316" s="118">
        <f>0.0526*AJ316*Observaciones!$F315^1.218</f>
        <v>0</v>
      </c>
      <c r="AP316" s="118">
        <f>AO316*Constantes!$E$40</f>
        <v>0</v>
      </c>
      <c r="AQ316" s="118">
        <f t="shared" si="32"/>
        <v>0</v>
      </c>
      <c r="AR316" s="15"/>
      <c r="AS316" s="72">
        <v>310</v>
      </c>
      <c r="AT316" s="145">
        <f>ETo!$I315*((1-Constantes!$F$19)*ETo!$K315+ETo!$L315)</f>
        <v>1.9443801452625407</v>
      </c>
      <c r="AU316" s="118">
        <f>MIN(AT316*Constantes!$F$17,0.8*(AX315+Observaciones!$F315-AV316-AW316-Constantes!$D$14))</f>
        <v>3.8492292830483166E-5</v>
      </c>
      <c r="AV316" s="118">
        <f>IF(Observaciones!$F315&gt;0.05*Constantes!$F$18,((Observaciones!$F315-0.05*Constantes!$F$18)^2)/(Observaciones!$F315+0.95*Constantes!$F$18),0)</f>
        <v>0</v>
      </c>
      <c r="AW316" s="118">
        <f>MAX(0,AX315+Observaciones!$F315-AV316-Constantes!$D$13)</f>
        <v>0</v>
      </c>
      <c r="AX316" s="118">
        <f>AX315+Observaciones!$F315-AV316-AU316-AW316-AY315</f>
        <v>26.250008960654746</v>
      </c>
      <c r="AY316" s="118">
        <f>MAX(0,(AX316-Constantes!$D$14)*(1-EXP(-Constantes!$D$22)))</f>
        <v>1.2336398182397385E-7</v>
      </c>
      <c r="AZ316" s="116">
        <f>AZ315+(Entradas!$F$23*AW316-BA315)/(800*Entradas!$D$46)</f>
        <v>0</v>
      </c>
      <c r="BA316" s="116">
        <f>8000*Entradas!$D$47*AZ316/Constantes!$F$34</f>
        <v>0</v>
      </c>
      <c r="BB316" s="116">
        <f>AV316*Escenarios!$F$10/Escenarios!$F$9</f>
        <v>0</v>
      </c>
      <c r="BC316" s="116">
        <f>BA316*Escenarios!$F$10/Escenarios!$F$9</f>
        <v>0</v>
      </c>
      <c r="BD316" s="116">
        <f>Observaciones!$I315</f>
        <v>0</v>
      </c>
      <c r="BE316" s="116">
        <f>MAX(0,Constantes!$F$29/((BJ315+BB316+BC316+BD316+Observaciones!$F315)^2)+Entradas!$F$17)</f>
        <v>0</v>
      </c>
      <c r="BF316" s="145">
        <f>IF(ETo!$D315&gt;0,ETo!$I315*((1-Entradas!$F$21)*ETo!$K315+ETo!$L315),0)</f>
        <v>1.8629023885411551</v>
      </c>
      <c r="BG316" s="116">
        <f>MIN(BF316*1,0.8*(BJ315+BB316+BC316+BD316+Observaciones!$F315-BE316-Constantes!$F$28))</f>
        <v>5.120000001852532E-5</v>
      </c>
      <c r="BH316" s="116">
        <f>Observaciones!$J315</f>
        <v>0</v>
      </c>
      <c r="BI316" s="116">
        <f>MAX(0,BJ315+BB316+BC316+BD316+Observaciones!$F315-BE316-BG316-BH316-Constantes!$F$26)</f>
        <v>0</v>
      </c>
      <c r="BJ316" s="116">
        <f>BJ315+BB316+BC316+BD316+Observaciones!$F315-BE316-BG316-BH316-BI316</f>
        <v>41.250012800000007</v>
      </c>
      <c r="BK316" s="116">
        <f>(Escenarios!$F$10*AU316+Escenarios!$F$9*BG316)/(Escenarios!$F$11)</f>
        <v>4.1033834268091592E-5</v>
      </c>
      <c r="BL316" s="116">
        <f>(Escenarios!$F$9*BI316)/(Escenarios!$F$11)</f>
        <v>0</v>
      </c>
      <c r="BM316" s="116">
        <f>(Escenarios!$F$10*AW316+Escenarios!$F$9*BE316)/(Escenarios!$F$11)</f>
        <v>0</v>
      </c>
      <c r="BN316" s="118">
        <f t="shared" si="33"/>
        <v>90.95956697517299</v>
      </c>
      <c r="BO316" s="118">
        <f>MAX(0,(BN316-Constantes!$D$13)*(1-EXP(-Constantes!$D$23)))</f>
        <v>0.29156277648174506</v>
      </c>
      <c r="BP316" s="118">
        <f>BL316+AY316*Escenarios!$F$10/Escenarios!$F$11+BO316</f>
        <v>0.2915628751729305</v>
      </c>
      <c r="BQ316" s="118">
        <f>0.0526*BL316*Observaciones!$F315^1.218</f>
        <v>0</v>
      </c>
      <c r="BR316" s="118">
        <f>BQ316*Constantes!$F$40</f>
        <v>0</v>
      </c>
      <c r="BS316" s="118">
        <f t="shared" si="34"/>
        <v>0</v>
      </c>
      <c r="BT316" s="15"/>
      <c r="BU316" s="72">
        <v>310</v>
      </c>
      <c r="BV316" s="73">
        <f>0.0526*Observaciones!$F315^2.218</f>
        <v>0</v>
      </c>
      <c r="BW316" s="73">
        <f>IF(Observaciones!$F315&gt;0.05*$CA$7,((Observaciones!$F315-0.05*$CA$7)^2)/(Observaciones!$F315+0.95*$CA$7),0)</f>
        <v>0</v>
      </c>
      <c r="BX316" s="73">
        <f>0.0526*BW316*Observaciones!$F315^1.218</f>
        <v>0</v>
      </c>
      <c r="BY316" s="27"/>
      <c r="BZ316" s="27"/>
      <c r="CA316" s="101"/>
      <c r="CB316" s="36"/>
    </row>
    <row r="317" spans="2:80" s="2" customFormat="1" ht="14.5" x14ac:dyDescent="0.35">
      <c r="B317" s="35"/>
      <c r="C317" s="72">
        <v>311</v>
      </c>
      <c r="D317" s="145">
        <f>ETo!$I316*((1-Constantes!$D$19)*ETo!$K316+ETo!$L316)</f>
        <v>2.0876969485160988</v>
      </c>
      <c r="E317" s="73">
        <f>MIN(D317*Constantes!$D$17,0.8*(H316+Observaciones!$F316-F317-G317-Constantes!$D$14))</f>
        <v>0.96000716852379075</v>
      </c>
      <c r="F317" s="73">
        <f>IF(Observaciones!$F316&gt;0.05*Constantes!$D$18,((Observaciones!$F316-0.05*Constantes!$D$18)^2)/(Observaciones!$F316+0.95*Constantes!$D$18),0)</f>
        <v>0</v>
      </c>
      <c r="G317" s="73">
        <f>MAX(0,H316+Observaciones!$F316-F317-Constantes!$D$13)</f>
        <v>0</v>
      </c>
      <c r="H317" s="73">
        <f>H316+Observaciones!$F316-F317-E317-G317-I316</f>
        <v>26.490001668766965</v>
      </c>
      <c r="I317" s="73">
        <f>MAX(0,(H317-Constantes!$D$14)*(1-EXP(-Constantes!$D$22)))</f>
        <v>3.3041738960017278E-3</v>
      </c>
      <c r="J317" s="73">
        <f t="shared" si="28"/>
        <v>86.639060420926953</v>
      </c>
      <c r="K317" s="73">
        <f>MAX(0,(J317-Constantes!$D$13)*(1-EXP(-Constantes!$D$23)))</f>
        <v>0.26171885774397441</v>
      </c>
      <c r="L317" s="73">
        <f t="shared" si="29"/>
        <v>0.26502303163997615</v>
      </c>
      <c r="M317" s="73">
        <f>0.0526*F317*Observaciones!$F316^1.218</f>
        <v>0</v>
      </c>
      <c r="N317" s="73">
        <f>M317*Constantes!$D$40</f>
        <v>0</v>
      </c>
      <c r="O317" s="73">
        <f t="shared" si="30"/>
        <v>0</v>
      </c>
      <c r="P317" s="15"/>
      <c r="Q317" s="117">
        <v>311</v>
      </c>
      <c r="R317" s="145">
        <f>ETo!$I316*((1-Constantes!$E$19)*ETo!$K316+ETo!$L316)</f>
        <v>2.0900278101985013</v>
      </c>
      <c r="S317" s="118">
        <f>MIN(R317*Constantes!$E$17,0.8*(V316+Observaciones!$F316-T317-U317-Constantes!$D$14))</f>
        <v>0.96000716852378787</v>
      </c>
      <c r="T317" s="118">
        <f>IF(Observaciones!$F316&gt;0.05*Constantes!$E$18,((Observaciones!$F316-0.05*Constantes!$E$18)^2)/(Observaciones!$F316+0.95*Constantes!$E$18),0)</f>
        <v>0</v>
      </c>
      <c r="U317" s="118">
        <f>MAX(0,V316+Observaciones!$F316-T317-Constantes!$D$13)</f>
        <v>0</v>
      </c>
      <c r="V317" s="118">
        <f>V316+Observaciones!$F316-T317-S317-U317-W316</f>
        <v>26.490001668766965</v>
      </c>
      <c r="W317" s="118">
        <f>MAX(0,(V317-Constantes!$D$14)*(1-EXP(-Constantes!$D$22)))</f>
        <v>3.3041738960017278E-3</v>
      </c>
      <c r="X317" s="116">
        <f>X316+(Entradas!$E$23*U317-Y316)/(800*Entradas!$D$46)</f>
        <v>0</v>
      </c>
      <c r="Y317" s="116">
        <f>8000*Entradas!$D$47*X317/Constantes!$E$34</f>
        <v>0</v>
      </c>
      <c r="Z317" s="116">
        <f>T317*Escenarios!$E$10/Escenarios!$E$9</f>
        <v>0</v>
      </c>
      <c r="AA317" s="116">
        <f>Y317*Escenarios!$E$10/Escenarios!$E$9</f>
        <v>0</v>
      </c>
      <c r="AB317" s="116">
        <f>Observaciones!$I316</f>
        <v>0</v>
      </c>
      <c r="AC317" s="116">
        <f>MAX(0,Constantes!$E$29/((AH316+Z317+AA317+AB317+Observaciones!$F316)^2)+Entradas!$E$17)</f>
        <v>0</v>
      </c>
      <c r="AD317" s="145">
        <f>IF(ETo!$D316&gt;0,ETo!$I316*((1-Entradas!$E$21)*ETo!$K316+ETo!$L316),0)</f>
        <v>1.9967933429024096</v>
      </c>
      <c r="AE317" s="116">
        <f>MIN(AD317*1,0.8*(AH316+Z317+AA317+AB317+Observaciones!$F316-AC317-Constantes!$E$28))</f>
        <v>0.96001024000000834</v>
      </c>
      <c r="AF317" s="116">
        <f>Observaciones!$J316</f>
        <v>0</v>
      </c>
      <c r="AG317" s="116">
        <f>MAX(0,AH316+Z317+AA317+AB317+Observaciones!$F316-AC317-AE317-AF317-Constantes!$E$26)</f>
        <v>0</v>
      </c>
      <c r="AH317" s="116">
        <f>AH316+Z317+AA317+AB317+Observaciones!$F316-AC317-AE317-AF317-AG317</f>
        <v>41.490002560000001</v>
      </c>
      <c r="AI317" s="116">
        <f>(Escenarios!$E$10*S317+Escenarios!$E$9*AE317)/(Escenarios!$E$11)</f>
        <v>0.96000747567140987</v>
      </c>
      <c r="AJ317" s="116">
        <f>(Escenarios!$E$9*AG317)/(Escenarios!$E$11)</f>
        <v>0</v>
      </c>
      <c r="AK317" s="116">
        <f>(Escenarios!$E$10*U317+Escenarios!$E$9*AC317)/(Escenarios!$E$11)</f>
        <v>0</v>
      </c>
      <c r="AL317" s="118">
        <f t="shared" si="31"/>
        <v>92.144918265280623</v>
      </c>
      <c r="AM317" s="118">
        <f>MAX(0,(AL317-Constantes!$D$13)*(1-EXP(-Constantes!$D$23)))</f>
        <v>0.29975059592687892</v>
      </c>
      <c r="AN317" s="118">
        <f>AJ317+W317*Escenarios!$E$10/Escenarios!$E$11+AM317</f>
        <v>0.3027243524332805</v>
      </c>
      <c r="AO317" s="118">
        <f>0.0526*AJ317*Observaciones!$F316^1.218</f>
        <v>0</v>
      </c>
      <c r="AP317" s="118">
        <f>AO317*Constantes!$E$40</f>
        <v>0</v>
      </c>
      <c r="AQ317" s="118">
        <f t="shared" si="32"/>
        <v>0</v>
      </c>
      <c r="AR317" s="15"/>
      <c r="AS317" s="72">
        <v>311</v>
      </c>
      <c r="AT317" s="145">
        <f>ETo!$I316*((1-Constantes!$F$19)*ETo!$K316+ETo!$L316)</f>
        <v>2.084200655992495</v>
      </c>
      <c r="AU317" s="118">
        <f>MIN(AT317*Constantes!$F$17,0.8*(AX316+Observaciones!$F316-AV317-AW317-Constantes!$D$14))</f>
        <v>0.96000716852379642</v>
      </c>
      <c r="AV317" s="118">
        <f>IF(Observaciones!$F316&gt;0.05*Constantes!$F$18,((Observaciones!$F316-0.05*Constantes!$F$18)^2)/(Observaciones!$F316+0.95*Constantes!$F$18),0)</f>
        <v>0</v>
      </c>
      <c r="AW317" s="118">
        <f>MAX(0,AX316+Observaciones!$F316-AV317-Constantes!$D$13)</f>
        <v>0</v>
      </c>
      <c r="AX317" s="118">
        <f>AX316+Observaciones!$F316-AV317-AU317-AW317-AY316</f>
        <v>26.490001668766968</v>
      </c>
      <c r="AY317" s="118">
        <f>MAX(0,(AX317-Constantes!$D$14)*(1-EXP(-Constantes!$D$22)))</f>
        <v>3.3041738960017768E-3</v>
      </c>
      <c r="AZ317" s="116">
        <f>AZ316+(Entradas!$F$23*AW317-BA316)/(800*Entradas!$D$46)</f>
        <v>0</v>
      </c>
      <c r="BA317" s="116">
        <f>8000*Entradas!$D$47*AZ317/Constantes!$F$34</f>
        <v>0</v>
      </c>
      <c r="BB317" s="116">
        <f>AV317*Escenarios!$F$10/Escenarios!$F$9</f>
        <v>0</v>
      </c>
      <c r="BC317" s="116">
        <f>BA317*Escenarios!$F$10/Escenarios!$F$9</f>
        <v>0</v>
      </c>
      <c r="BD317" s="116">
        <f>Observaciones!$I316</f>
        <v>0</v>
      </c>
      <c r="BE317" s="116">
        <f>MAX(0,Constantes!$F$29/((BJ316+BB317+BC317+BD317+Observaciones!$F316)^2)+Entradas!$F$17)</f>
        <v>0</v>
      </c>
      <c r="BF317" s="145">
        <f>IF(ETo!$D316&gt;0,ETo!$I316*((1-Entradas!$F$21)*ETo!$K316+ETo!$L316),0)</f>
        <v>1.9967933429024096</v>
      </c>
      <c r="BG317" s="116">
        <f>MIN(BF317*1,0.8*(BJ316+BB317+BC317+BD317+Observaciones!$F316-BE317-Constantes!$F$28))</f>
        <v>0.96001024000000834</v>
      </c>
      <c r="BH317" s="116">
        <f>Observaciones!$J316</f>
        <v>0</v>
      </c>
      <c r="BI317" s="116">
        <f>MAX(0,BJ316+BB317+BC317+BD317+Observaciones!$F316-BE317-BG317-BH317-Constantes!$F$26)</f>
        <v>0</v>
      </c>
      <c r="BJ317" s="116">
        <f>BJ316+BB317+BC317+BD317+Observaciones!$F316-BE317-BG317-BH317-BI317</f>
        <v>41.490002560000001</v>
      </c>
      <c r="BK317" s="116">
        <f>(Escenarios!$F$10*AU317+Escenarios!$F$9*BG317)/(Escenarios!$F$11)</f>
        <v>0.96000778281903876</v>
      </c>
      <c r="BL317" s="116">
        <f>(Escenarios!$F$9*BI317)/(Escenarios!$F$11)</f>
        <v>0</v>
      </c>
      <c r="BM317" s="116">
        <f>(Escenarios!$F$10*AW317+Escenarios!$F$9*BE317)/(Escenarios!$F$11)</f>
        <v>0</v>
      </c>
      <c r="BN317" s="118">
        <f t="shared" si="33"/>
        <v>90.66800419869125</v>
      </c>
      <c r="BO317" s="118">
        <f>MAX(0,(BN317-Constantes!$D$13)*(1-EXP(-Constantes!$D$23)))</f>
        <v>0.28954880527280696</v>
      </c>
      <c r="BP317" s="118">
        <f>BL317+AY317*Escenarios!$F$10/Escenarios!$F$11+BO317</f>
        <v>0.29219214438960839</v>
      </c>
      <c r="BQ317" s="118">
        <f>0.0526*BL317*Observaciones!$F316^1.218</f>
        <v>0</v>
      </c>
      <c r="BR317" s="118">
        <f>BQ317*Constantes!$F$40</f>
        <v>0</v>
      </c>
      <c r="BS317" s="118">
        <f t="shared" si="34"/>
        <v>0</v>
      </c>
      <c r="BT317" s="15"/>
      <c r="BU317" s="72">
        <v>311</v>
      </c>
      <c r="BV317" s="73">
        <f>0.0526*Observaciones!$F316^2.218</f>
        <v>7.8815157522507923E-2</v>
      </c>
      <c r="BW317" s="73">
        <f>IF(Observaciones!$F316&gt;0.05*$CA$7,((Observaciones!$F316-0.05*$CA$7)^2)/(Observaciones!$F316+0.95*$CA$7),0)</f>
        <v>0</v>
      </c>
      <c r="BX317" s="73">
        <f>0.0526*BW317*Observaciones!$F316^1.218</f>
        <v>0</v>
      </c>
      <c r="BY317" s="27"/>
      <c r="BZ317" s="27"/>
      <c r="CA317" s="101"/>
      <c r="CB317" s="36"/>
    </row>
    <row r="318" spans="2:80" s="2" customFormat="1" ht="14.5" x14ac:dyDescent="0.35">
      <c r="B318" s="35"/>
      <c r="C318" s="72">
        <v>312</v>
      </c>
      <c r="D318" s="145">
        <f>ETo!$I317*((1-Constantes!$D$19)*ETo!$K317+ETo!$L317)</f>
        <v>1.9610987888080955</v>
      </c>
      <c r="E318" s="73">
        <f>MIN(D318*Constantes!$D$17,0.8*(H317+Observaciones!$F317-F318-G318-Constantes!$D$14))</f>
        <v>0.19200133501357186</v>
      </c>
      <c r="F318" s="73">
        <f>IF(Observaciones!$F317&gt;0.05*Constantes!$D$18,((Observaciones!$F317-0.05*Constantes!$D$18)^2)/(Observaciones!$F317+0.95*Constantes!$D$18),0)</f>
        <v>0</v>
      </c>
      <c r="G318" s="73">
        <f>MAX(0,H317+Observaciones!$F317-F318-Constantes!$D$13)</f>
        <v>0</v>
      </c>
      <c r="H318" s="73">
        <f>H317+Observaciones!$F317-F318-E318-G318-I317</f>
        <v>26.294696159857391</v>
      </c>
      <c r="I318" s="73">
        <f>MAX(0,(H318-Constantes!$D$14)*(1-EXP(-Constantes!$D$22)))</f>
        <v>6.1534524076876332E-4</v>
      </c>
      <c r="J318" s="73">
        <f t="shared" si="28"/>
        <v>86.377341563182981</v>
      </c>
      <c r="K318" s="73">
        <f>MAX(0,(J318-Constantes!$D$13)*(1-EXP(-Constantes!$D$23)))</f>
        <v>0.25991103353989414</v>
      </c>
      <c r="L318" s="73">
        <f t="shared" si="29"/>
        <v>0.26052637878066293</v>
      </c>
      <c r="M318" s="73">
        <f>0.0526*F318*Observaciones!$F317^1.218</f>
        <v>0</v>
      </c>
      <c r="N318" s="73">
        <f>M318*Constantes!$D$40</f>
        <v>0</v>
      </c>
      <c r="O318" s="73">
        <f t="shared" si="30"/>
        <v>0</v>
      </c>
      <c r="P318" s="15"/>
      <c r="Q318" s="117">
        <v>312</v>
      </c>
      <c r="R318" s="145">
        <f>ETo!$I317*((1-Constantes!$E$19)*ETo!$K317+ETo!$L317)</f>
        <v>1.9632860621783399</v>
      </c>
      <c r="S318" s="118">
        <f>MIN(R318*Constantes!$E$17,0.8*(V317+Observaciones!$F317-T318-U318-Constantes!$D$14))</f>
        <v>0.19200133501357186</v>
      </c>
      <c r="T318" s="118">
        <f>IF(Observaciones!$F317&gt;0.05*Constantes!$E$18,((Observaciones!$F317-0.05*Constantes!$E$18)^2)/(Observaciones!$F317+0.95*Constantes!$E$18),0)</f>
        <v>0</v>
      </c>
      <c r="U318" s="118">
        <f>MAX(0,V317+Observaciones!$F317-T318-Constantes!$D$13)</f>
        <v>0</v>
      </c>
      <c r="V318" s="118">
        <f>V317+Observaciones!$F317-T318-S318-U318-W317</f>
        <v>26.294696159857391</v>
      </c>
      <c r="W318" s="118">
        <f>MAX(0,(V318-Constantes!$D$14)*(1-EXP(-Constantes!$D$22)))</f>
        <v>6.1534524076876332E-4</v>
      </c>
      <c r="X318" s="116">
        <f>X317+(Entradas!$E$23*U318-Y317)/(800*Entradas!$D$46)</f>
        <v>0</v>
      </c>
      <c r="Y318" s="116">
        <f>8000*Entradas!$D$47*X318/Constantes!$E$34</f>
        <v>0</v>
      </c>
      <c r="Z318" s="116">
        <f>T318*Escenarios!$E$10/Escenarios!$E$9</f>
        <v>0</v>
      </c>
      <c r="AA318" s="116">
        <f>Y318*Escenarios!$E$10/Escenarios!$E$9</f>
        <v>0</v>
      </c>
      <c r="AB318" s="116">
        <f>Observaciones!$I317</f>
        <v>0</v>
      </c>
      <c r="AC318" s="116">
        <f>MAX(0,Constantes!$E$29/((AH317+Z318+AA318+AB318+Observaciones!$F317)^2)+Entradas!$E$17)</f>
        <v>0</v>
      </c>
      <c r="AD318" s="145">
        <f>IF(ETo!$D317&gt;0,ETo!$I317*((1-Entradas!$E$21)*ETo!$K317+ETo!$L317),0)</f>
        <v>1.8757951273685538</v>
      </c>
      <c r="AE318" s="116">
        <f>MIN(AD318*1,0.8*(AH317+Z318+AA318+AB318+Observaciones!$F317-AC318-Constantes!$E$28))</f>
        <v>0.19200204800000054</v>
      </c>
      <c r="AF318" s="116">
        <f>Observaciones!$J317</f>
        <v>0</v>
      </c>
      <c r="AG318" s="116">
        <f>MAX(0,AH317+Z318+AA318+AB318+Observaciones!$F317-AC318-AE318-AF318-Constantes!$E$26)</f>
        <v>0</v>
      </c>
      <c r="AH318" s="116">
        <f>AH317+Z318+AA318+AB318+Observaciones!$F317-AC318-AE318-AF318-AG318</f>
        <v>41.298000512000002</v>
      </c>
      <c r="AI318" s="116">
        <f>(Escenarios!$E$10*S318+Escenarios!$E$9*AE318)/(Escenarios!$E$11)</f>
        <v>0.19200140631221474</v>
      </c>
      <c r="AJ318" s="116">
        <f>(Escenarios!$E$9*AG318)/(Escenarios!$E$11)</f>
        <v>0</v>
      </c>
      <c r="AK318" s="116">
        <f>(Escenarios!$E$10*U318+Escenarios!$E$9*AC318)/(Escenarios!$E$11)</f>
        <v>0</v>
      </c>
      <c r="AL318" s="118">
        <f t="shared" si="31"/>
        <v>91.845167669353742</v>
      </c>
      <c r="AM318" s="118">
        <f>MAX(0,(AL318-Constantes!$D$13)*(1-EXP(-Constantes!$D$23)))</f>
        <v>0.29768006731776275</v>
      </c>
      <c r="AN318" s="118">
        <f>AJ318+W318*Escenarios!$E$10/Escenarios!$E$11+AM318</f>
        <v>0.29823387803445461</v>
      </c>
      <c r="AO318" s="118">
        <f>0.0526*AJ318*Observaciones!$F317^1.218</f>
        <v>0</v>
      </c>
      <c r="AP318" s="118">
        <f>AO318*Constantes!$E$40</f>
        <v>0</v>
      </c>
      <c r="AQ318" s="118">
        <f t="shared" si="32"/>
        <v>0</v>
      </c>
      <c r="AR318" s="15"/>
      <c r="AS318" s="72">
        <v>312</v>
      </c>
      <c r="AT318" s="145">
        <f>ETo!$I317*((1-Constantes!$F$19)*ETo!$K317+ETo!$L317)</f>
        <v>1.9578178787527283</v>
      </c>
      <c r="AU318" s="118">
        <f>MIN(AT318*Constantes!$F$17,0.8*(AX317+Observaciones!$F317-AV318-AW318-Constantes!$D$14))</f>
        <v>0.19200133501357472</v>
      </c>
      <c r="AV318" s="118">
        <f>IF(Observaciones!$F317&gt;0.05*Constantes!$F$18,((Observaciones!$F317-0.05*Constantes!$F$18)^2)/(Observaciones!$F317+0.95*Constantes!$F$18),0)</f>
        <v>0</v>
      </c>
      <c r="AW318" s="118">
        <f>MAX(0,AX317+Observaciones!$F317-AV318-Constantes!$D$13)</f>
        <v>0</v>
      </c>
      <c r="AX318" s="118">
        <f>AX317+Observaciones!$F317-AV318-AU318-AW318-AY317</f>
        <v>26.294696159857391</v>
      </c>
      <c r="AY318" s="118">
        <f>MAX(0,(AX318-Constantes!$D$14)*(1-EXP(-Constantes!$D$22)))</f>
        <v>6.1534524076876332E-4</v>
      </c>
      <c r="AZ318" s="116">
        <f>AZ317+(Entradas!$F$23*AW318-BA317)/(800*Entradas!$D$46)</f>
        <v>0</v>
      </c>
      <c r="BA318" s="116">
        <f>8000*Entradas!$D$47*AZ318/Constantes!$F$34</f>
        <v>0</v>
      </c>
      <c r="BB318" s="116">
        <f>AV318*Escenarios!$F$10/Escenarios!$F$9</f>
        <v>0</v>
      </c>
      <c r="BC318" s="116">
        <f>BA318*Escenarios!$F$10/Escenarios!$F$9</f>
        <v>0</v>
      </c>
      <c r="BD318" s="116">
        <f>Observaciones!$I317</f>
        <v>0</v>
      </c>
      <c r="BE318" s="116">
        <f>MAX(0,Constantes!$F$29/((BJ317+BB318+BC318+BD318+Observaciones!$F317)^2)+Entradas!$F$17)</f>
        <v>0</v>
      </c>
      <c r="BF318" s="145">
        <f>IF(ETo!$D317&gt;0,ETo!$I317*((1-Entradas!$F$21)*ETo!$K317+ETo!$L317),0)</f>
        <v>1.8757951273685538</v>
      </c>
      <c r="BG318" s="116">
        <f>MIN(BF318*1,0.8*(BJ317+BB318+BC318+BD318+Observaciones!$F317-BE318-Constantes!$F$28))</f>
        <v>0.19200204800000054</v>
      </c>
      <c r="BH318" s="116">
        <f>Observaciones!$J317</f>
        <v>0</v>
      </c>
      <c r="BI318" s="116">
        <f>MAX(0,BJ317+BB318+BC318+BD318+Observaciones!$F317-BE318-BG318-BH318-Constantes!$F$26)</f>
        <v>0</v>
      </c>
      <c r="BJ318" s="116">
        <f>BJ317+BB318+BC318+BD318+Observaciones!$F317-BE318-BG318-BH318-BI318</f>
        <v>41.298000512000002</v>
      </c>
      <c r="BK318" s="116">
        <f>(Escenarios!$F$10*AU318+Escenarios!$F$9*BG318)/(Escenarios!$F$11)</f>
        <v>0.19200147761085989</v>
      </c>
      <c r="BL318" s="116">
        <f>(Escenarios!$F$9*BI318)/(Escenarios!$F$11)</f>
        <v>0</v>
      </c>
      <c r="BM318" s="116">
        <f>(Escenarios!$F$10*AW318+Escenarios!$F$9*BE318)/(Escenarios!$F$11)</f>
        <v>0</v>
      </c>
      <c r="BN318" s="118">
        <f t="shared" si="33"/>
        <v>90.378455393418449</v>
      </c>
      <c r="BO318" s="118">
        <f>MAX(0,(BN318-Constantes!$D$13)*(1-EXP(-Constantes!$D$23)))</f>
        <v>0.28754874557918431</v>
      </c>
      <c r="BP318" s="118">
        <f>BL318+AY318*Escenarios!$F$10/Escenarios!$F$11+BO318</f>
        <v>0.2880410217717993</v>
      </c>
      <c r="BQ318" s="118">
        <f>0.0526*BL318*Observaciones!$F317^1.218</f>
        <v>0</v>
      </c>
      <c r="BR318" s="118">
        <f>BQ318*Constantes!$F$40</f>
        <v>0</v>
      </c>
      <c r="BS318" s="118">
        <f t="shared" si="34"/>
        <v>0</v>
      </c>
      <c r="BT318" s="15"/>
      <c r="BU318" s="72">
        <v>312</v>
      </c>
      <c r="BV318" s="73">
        <f>0.0526*Observaciones!$F317^2.218</f>
        <v>0</v>
      </c>
      <c r="BW318" s="73">
        <f>IF(Observaciones!$F317&gt;0.05*$CA$7,((Observaciones!$F317-0.05*$CA$7)^2)/(Observaciones!$F317+0.95*$CA$7),0)</f>
        <v>0</v>
      </c>
      <c r="BX318" s="73">
        <f>0.0526*BW318*Observaciones!$F317^1.218</f>
        <v>0</v>
      </c>
      <c r="BY318" s="27"/>
      <c r="BZ318" s="27"/>
      <c r="CA318" s="101"/>
      <c r="CB318" s="36"/>
    </row>
    <row r="319" spans="2:80" s="2" customFormat="1" ht="14.5" x14ac:dyDescent="0.35">
      <c r="B319" s="35"/>
      <c r="C319" s="72">
        <v>313</v>
      </c>
      <c r="D319" s="145">
        <f>ETo!$I318*((1-Constantes!$D$19)*ETo!$K318+ETo!$L318)</f>
        <v>2.0051088792645113</v>
      </c>
      <c r="E319" s="73">
        <f>MIN(D319*Constantes!$D$17,0.8*(H318+Observaciones!$F318-F319-G319-Constantes!$D$14))</f>
        <v>3.5756927885913115E-2</v>
      </c>
      <c r="F319" s="73">
        <f>IF(Observaciones!$F318&gt;0.05*Constantes!$D$18,((Observaciones!$F318-0.05*Constantes!$D$18)^2)/(Observaciones!$F318+0.95*Constantes!$D$18),0)</f>
        <v>0</v>
      </c>
      <c r="G319" s="73">
        <f>MAX(0,H318+Observaciones!$F318-F319-Constantes!$D$13)</f>
        <v>0</v>
      </c>
      <c r="H319" s="73">
        <f>H318+Observaciones!$F318-F319-E319-G319-I318</f>
        <v>26.258323886730711</v>
      </c>
      <c r="I319" s="73">
        <f>MAX(0,(H319-Constantes!$D$14)*(1-EXP(-Constantes!$D$22)))</f>
        <v>1.1459740838550366E-4</v>
      </c>
      <c r="J319" s="73">
        <f t="shared" si="28"/>
        <v>86.117430529643087</v>
      </c>
      <c r="K319" s="73">
        <f>MAX(0,(J319-Constantes!$D$13)*(1-EXP(-Constantes!$D$23)))</f>
        <v>0.25811569688975261</v>
      </c>
      <c r="L319" s="73">
        <f t="shared" si="29"/>
        <v>0.2582302942981381</v>
      </c>
      <c r="M319" s="73">
        <f>0.0526*F319*Observaciones!$F318^1.218</f>
        <v>0</v>
      </c>
      <c r="N319" s="73">
        <f>M319*Constantes!$D$40</f>
        <v>0</v>
      </c>
      <c r="O319" s="73">
        <f t="shared" si="30"/>
        <v>0</v>
      </c>
      <c r="P319" s="15"/>
      <c r="Q319" s="117">
        <v>313</v>
      </c>
      <c r="R319" s="145">
        <f>ETo!$I318*((1-Constantes!$E$19)*ETo!$K318+ETo!$L318)</f>
        <v>2.0073460326552901</v>
      </c>
      <c r="S319" s="118">
        <f>MIN(R319*Constantes!$E$17,0.8*(V318+Observaciones!$F318-T319-U319-Constantes!$D$14))</f>
        <v>3.5756927885913115E-2</v>
      </c>
      <c r="T319" s="118">
        <f>IF(Observaciones!$F318&gt;0.05*Constantes!$E$18,((Observaciones!$F318-0.05*Constantes!$E$18)^2)/(Observaciones!$F318+0.95*Constantes!$E$18),0)</f>
        <v>0</v>
      </c>
      <c r="U319" s="118">
        <f>MAX(0,V318+Observaciones!$F318-T319-Constantes!$D$13)</f>
        <v>0</v>
      </c>
      <c r="V319" s="118">
        <f>V318+Observaciones!$F318-T319-S319-U319-W318</f>
        <v>26.258323886730711</v>
      </c>
      <c r="W319" s="118">
        <f>MAX(0,(V319-Constantes!$D$14)*(1-EXP(-Constantes!$D$22)))</f>
        <v>1.1459740838550366E-4</v>
      </c>
      <c r="X319" s="116">
        <f>X318+(Entradas!$E$23*U319-Y318)/(800*Entradas!$D$46)</f>
        <v>0</v>
      </c>
      <c r="Y319" s="116">
        <f>8000*Entradas!$D$47*X319/Constantes!$E$34</f>
        <v>0</v>
      </c>
      <c r="Z319" s="116">
        <f>T319*Escenarios!$E$10/Escenarios!$E$9</f>
        <v>0</v>
      </c>
      <c r="AA319" s="116">
        <f>Y319*Escenarios!$E$10/Escenarios!$E$9</f>
        <v>0</v>
      </c>
      <c r="AB319" s="116">
        <f>Observaciones!$I318</f>
        <v>0</v>
      </c>
      <c r="AC319" s="116">
        <f>MAX(0,Constantes!$E$29/((AH318+Z319+AA319+AB319+Observaciones!$F318)^2)+Entradas!$E$17)</f>
        <v>0</v>
      </c>
      <c r="AD319" s="145">
        <f>IF(ETo!$D318&gt;0,ETo!$I318*((1-Entradas!$E$21)*ETo!$K318+ETo!$L318),0)</f>
        <v>1.917859897024121</v>
      </c>
      <c r="AE319" s="116">
        <f>MIN(AD319*1,0.8*(AH318+Z319+AA319+AB319+Observaciones!$F318-AC319-Constantes!$E$28))</f>
        <v>3.840040960000124E-2</v>
      </c>
      <c r="AF319" s="116">
        <f>Observaciones!$J318</f>
        <v>0</v>
      </c>
      <c r="AG319" s="116">
        <f>MAX(0,AH318+Z319+AA319+AB319+Observaciones!$F318-AC319-AE319-AF319-Constantes!$E$26)</f>
        <v>0</v>
      </c>
      <c r="AH319" s="116">
        <f>AH318+Z319+AA319+AB319+Observaciones!$F318-AC319-AE319-AF319-AG319</f>
        <v>41.2596001024</v>
      </c>
      <c r="AI319" s="116">
        <f>(Escenarios!$E$10*S319+Escenarios!$E$9*AE319)/(Escenarios!$E$11)</f>
        <v>3.602127605732193E-2</v>
      </c>
      <c r="AJ319" s="116">
        <f>(Escenarios!$E$9*AG319)/(Escenarios!$E$11)</f>
        <v>0</v>
      </c>
      <c r="AK319" s="116">
        <f>(Escenarios!$E$10*U319+Escenarios!$E$9*AC319)/(Escenarios!$E$11)</f>
        <v>0</v>
      </c>
      <c r="AL319" s="118">
        <f t="shared" si="31"/>
        <v>91.547487602035986</v>
      </c>
      <c r="AM319" s="118">
        <f>MAX(0,(AL319-Constantes!$D$13)*(1-EXP(-Constantes!$D$23)))</f>
        <v>0.29562384089446192</v>
      </c>
      <c r="AN319" s="118">
        <f>AJ319+W319*Escenarios!$E$10/Escenarios!$E$11+AM319</f>
        <v>0.29572697856200886</v>
      </c>
      <c r="AO319" s="118">
        <f>0.0526*AJ319*Observaciones!$F318^1.218</f>
        <v>0</v>
      </c>
      <c r="AP319" s="118">
        <f>AO319*Constantes!$E$40</f>
        <v>0</v>
      </c>
      <c r="AQ319" s="118">
        <f t="shared" si="32"/>
        <v>0</v>
      </c>
      <c r="AR319" s="15"/>
      <c r="AS319" s="72">
        <v>313</v>
      </c>
      <c r="AT319" s="145">
        <f>ETo!$I318*((1-Constantes!$F$19)*ETo!$K318+ETo!$L318)</f>
        <v>2.001753149178342</v>
      </c>
      <c r="AU319" s="118">
        <f>MIN(AT319*Constantes!$F$17,0.8*(AX318+Observaciones!$F318-AV319-AW319-Constantes!$D$14))</f>
        <v>3.5756927885913115E-2</v>
      </c>
      <c r="AV319" s="118">
        <f>IF(Observaciones!$F318&gt;0.05*Constantes!$F$18,((Observaciones!$F318-0.05*Constantes!$F$18)^2)/(Observaciones!$F318+0.95*Constantes!$F$18),0)</f>
        <v>0</v>
      </c>
      <c r="AW319" s="118">
        <f>MAX(0,AX318+Observaciones!$F318-AV319-Constantes!$D$13)</f>
        <v>0</v>
      </c>
      <c r="AX319" s="118">
        <f>AX318+Observaciones!$F318-AV319-AU319-AW319-AY318</f>
        <v>26.258323886730711</v>
      </c>
      <c r="AY319" s="118">
        <f>MAX(0,(AX319-Constantes!$D$14)*(1-EXP(-Constantes!$D$22)))</f>
        <v>1.1459740838550366E-4</v>
      </c>
      <c r="AZ319" s="116">
        <f>AZ318+(Entradas!$F$23*AW319-BA318)/(800*Entradas!$D$46)</f>
        <v>0</v>
      </c>
      <c r="BA319" s="116">
        <f>8000*Entradas!$D$47*AZ319/Constantes!$F$34</f>
        <v>0</v>
      </c>
      <c r="BB319" s="116">
        <f>AV319*Escenarios!$F$10/Escenarios!$F$9</f>
        <v>0</v>
      </c>
      <c r="BC319" s="116">
        <f>BA319*Escenarios!$F$10/Escenarios!$F$9</f>
        <v>0</v>
      </c>
      <c r="BD319" s="116">
        <f>Observaciones!$I318</f>
        <v>0</v>
      </c>
      <c r="BE319" s="116">
        <f>MAX(0,Constantes!$F$29/((BJ318+BB319+BC319+BD319+Observaciones!$F318)^2)+Entradas!$F$17)</f>
        <v>0</v>
      </c>
      <c r="BF319" s="145">
        <f>IF(ETo!$D318&gt;0,ETo!$I318*((1-Entradas!$F$21)*ETo!$K318+ETo!$L318),0)</f>
        <v>1.917859897024121</v>
      </c>
      <c r="BG319" s="116">
        <f>MIN(BF319*1,0.8*(BJ318+BB319+BC319+BD319+Observaciones!$F318-BE319-Constantes!$F$28))</f>
        <v>3.840040960000124E-2</v>
      </c>
      <c r="BH319" s="116">
        <f>Observaciones!$J318</f>
        <v>0</v>
      </c>
      <c r="BI319" s="116">
        <f>MAX(0,BJ318+BB319+BC319+BD319+Observaciones!$F318-BE319-BG319-BH319-Constantes!$F$26)</f>
        <v>0</v>
      </c>
      <c r="BJ319" s="116">
        <f>BJ318+BB319+BC319+BD319+Observaciones!$F318-BE319-BG319-BH319-BI319</f>
        <v>41.2596001024</v>
      </c>
      <c r="BK319" s="116">
        <f>(Escenarios!$F$10*AU319+Escenarios!$F$9*BG319)/(Escenarios!$F$11)</f>
        <v>3.6285624228730738E-2</v>
      </c>
      <c r="BL319" s="116">
        <f>(Escenarios!$F$9*BI319)/(Escenarios!$F$11)</f>
        <v>0</v>
      </c>
      <c r="BM319" s="116">
        <f>(Escenarios!$F$10*AW319+Escenarios!$F$9*BE319)/(Escenarios!$F$11)</f>
        <v>0</v>
      </c>
      <c r="BN319" s="118">
        <f t="shared" si="33"/>
        <v>90.090906647839262</v>
      </c>
      <c r="BO319" s="118">
        <f>MAX(0,(BN319-Constantes!$D$13)*(1-EXP(-Constantes!$D$23)))</f>
        <v>0.28556250130702149</v>
      </c>
      <c r="BP319" s="118">
        <f>BL319+AY319*Escenarios!$F$10/Escenarios!$F$11+BO319</f>
        <v>0.28565417923372988</v>
      </c>
      <c r="BQ319" s="118">
        <f>0.0526*BL319*Observaciones!$F318^1.218</f>
        <v>0</v>
      </c>
      <c r="BR319" s="118">
        <f>BQ319*Constantes!$F$40</f>
        <v>0</v>
      </c>
      <c r="BS319" s="118">
        <f t="shared" si="34"/>
        <v>0</v>
      </c>
      <c r="BT319" s="15"/>
      <c r="BU319" s="72">
        <v>313</v>
      </c>
      <c r="BV319" s="73">
        <f>0.0526*Observaciones!$F318^2.218</f>
        <v>0</v>
      </c>
      <c r="BW319" s="73">
        <f>IF(Observaciones!$F318&gt;0.05*$CA$7,((Observaciones!$F318-0.05*$CA$7)^2)/(Observaciones!$F318+0.95*$CA$7),0)</f>
        <v>0</v>
      </c>
      <c r="BX319" s="73">
        <f>0.0526*BW319*Observaciones!$F318^1.218</f>
        <v>0</v>
      </c>
      <c r="BY319" s="27"/>
      <c r="BZ319" s="27"/>
      <c r="CA319" s="101"/>
      <c r="CB319" s="36"/>
    </row>
    <row r="320" spans="2:80" s="2" customFormat="1" ht="14.5" x14ac:dyDescent="0.35">
      <c r="B320" s="35"/>
      <c r="C320" s="72">
        <v>314</v>
      </c>
      <c r="D320" s="145">
        <f>ETo!$I319*((1-Constantes!$D$19)*ETo!$K319+ETo!$L319)</f>
        <v>2.0917945965071647</v>
      </c>
      <c r="E320" s="73">
        <f>MIN(D320*Constantes!$D$17,0.8*(H319+Observaciones!$F319-F320-G320-Constantes!$D$14))</f>
        <v>6.6591093845687517E-3</v>
      </c>
      <c r="F320" s="73">
        <f>IF(Observaciones!$F319&gt;0.05*Constantes!$D$18,((Observaciones!$F319-0.05*Constantes!$D$18)^2)/(Observaciones!$F319+0.95*Constantes!$D$18),0)</f>
        <v>0</v>
      </c>
      <c r="G320" s="73">
        <f>MAX(0,H319+Observaciones!$F319-F320-Constantes!$D$13)</f>
        <v>0</v>
      </c>
      <c r="H320" s="73">
        <f>H319+Observaciones!$F319-F320-E320-G320-I319</f>
        <v>26.251550179937759</v>
      </c>
      <c r="I320" s="73">
        <f>MAX(0,(H320-Constantes!$D$14)*(1-EXP(-Constantes!$D$22)))</f>
        <v>2.1341785291592202E-5</v>
      </c>
      <c r="J320" s="73">
        <f t="shared" si="28"/>
        <v>85.859314832753341</v>
      </c>
      <c r="K320" s="73">
        <f>MAX(0,(J320-Constantes!$D$13)*(1-EXP(-Constantes!$D$23)))</f>
        <v>0.25633276153571405</v>
      </c>
      <c r="L320" s="73">
        <f t="shared" si="29"/>
        <v>0.25635410332100567</v>
      </c>
      <c r="M320" s="73">
        <f>0.0526*F320*Observaciones!$F319^1.218</f>
        <v>0</v>
      </c>
      <c r="N320" s="73">
        <f>M320*Constantes!$D$40</f>
        <v>0</v>
      </c>
      <c r="O320" s="73">
        <f t="shared" si="30"/>
        <v>0</v>
      </c>
      <c r="P320" s="15"/>
      <c r="Q320" s="117">
        <v>314</v>
      </c>
      <c r="R320" s="145">
        <f>ETo!$I319*((1-Constantes!$E$19)*ETo!$K319+ETo!$L319)</f>
        <v>2.0941287654115133</v>
      </c>
      <c r="S320" s="118">
        <f>MIN(R320*Constantes!$E$17,0.8*(V319+Observaciones!$F319-T320-U320-Constantes!$D$14))</f>
        <v>6.6591093845687517E-3</v>
      </c>
      <c r="T320" s="118">
        <f>IF(Observaciones!$F319&gt;0.05*Constantes!$E$18,((Observaciones!$F319-0.05*Constantes!$E$18)^2)/(Observaciones!$F319+0.95*Constantes!$E$18),0)</f>
        <v>0</v>
      </c>
      <c r="U320" s="118">
        <f>MAX(0,V319+Observaciones!$F319-T320-Constantes!$D$13)</f>
        <v>0</v>
      </c>
      <c r="V320" s="118">
        <f>V319+Observaciones!$F319-T320-S320-U320-W319</f>
        <v>26.251550179937759</v>
      </c>
      <c r="W320" s="118">
        <f>MAX(0,(V320-Constantes!$D$14)*(1-EXP(-Constantes!$D$22)))</f>
        <v>2.1341785291592202E-5</v>
      </c>
      <c r="X320" s="116">
        <f>X319+(Entradas!$E$23*U320-Y319)/(800*Entradas!$D$46)</f>
        <v>0</v>
      </c>
      <c r="Y320" s="116">
        <f>8000*Entradas!$D$47*X320/Constantes!$E$34</f>
        <v>0</v>
      </c>
      <c r="Z320" s="116">
        <f>T320*Escenarios!$E$10/Escenarios!$E$9</f>
        <v>0</v>
      </c>
      <c r="AA320" s="116">
        <f>Y320*Escenarios!$E$10/Escenarios!$E$9</f>
        <v>0</v>
      </c>
      <c r="AB320" s="116">
        <f>Observaciones!$I319</f>
        <v>0</v>
      </c>
      <c r="AC320" s="116">
        <f>MAX(0,Constantes!$E$29/((AH319+Z320+AA320+AB320+Observaciones!$F319)^2)+Entradas!$E$17)</f>
        <v>0</v>
      </c>
      <c r="AD320" s="145">
        <f>IF(ETo!$D319&gt;0,ETo!$I319*((1-Entradas!$E$21)*ETo!$K319+ETo!$L319),0)</f>
        <v>2.0007620092375822</v>
      </c>
      <c r="AE320" s="116">
        <f>MIN(AD320*1,0.8*(AH319+Z320+AA320+AB320+Observaciones!$F319-AC320-Constantes!$E$28))</f>
        <v>7.6800819200002479E-3</v>
      </c>
      <c r="AF320" s="116">
        <f>Observaciones!$J319</f>
        <v>0</v>
      </c>
      <c r="AG320" s="116">
        <f>MAX(0,AH319+Z320+AA320+AB320+Observaciones!$F319-AC320-AE320-AF320-Constantes!$E$26)</f>
        <v>0</v>
      </c>
      <c r="AH320" s="116">
        <f>AH319+Z320+AA320+AB320+Observaciones!$F319-AC320-AE320-AF320-AG320</f>
        <v>41.25192002048</v>
      </c>
      <c r="AI320" s="116">
        <f>(Escenarios!$E$10*S320+Escenarios!$E$9*AE320)/(Escenarios!$E$11)</f>
        <v>6.7612066381119015E-3</v>
      </c>
      <c r="AJ320" s="116">
        <f>(Escenarios!$E$9*AG320)/(Escenarios!$E$11)</f>
        <v>0</v>
      </c>
      <c r="AK320" s="116">
        <f>(Escenarios!$E$10*U320+Escenarios!$E$9*AC320)/(Escenarios!$E$11)</f>
        <v>0</v>
      </c>
      <c r="AL320" s="118">
        <f t="shared" si="31"/>
        <v>91.251863761141522</v>
      </c>
      <c r="AM320" s="118">
        <f>MAX(0,(AL320-Constantes!$D$13)*(1-EXP(-Constantes!$D$23)))</f>
        <v>0.29358181786456244</v>
      </c>
      <c r="AN320" s="118">
        <f>AJ320+W320*Escenarios!$E$10/Escenarios!$E$11+AM320</f>
        <v>0.29360102547132488</v>
      </c>
      <c r="AO320" s="118">
        <f>0.0526*AJ320*Observaciones!$F319^1.218</f>
        <v>0</v>
      </c>
      <c r="AP320" s="118">
        <f>AO320*Constantes!$E$40</f>
        <v>0</v>
      </c>
      <c r="AQ320" s="118">
        <f t="shared" si="32"/>
        <v>0</v>
      </c>
      <c r="AR320" s="15"/>
      <c r="AS320" s="72">
        <v>314</v>
      </c>
      <c r="AT320" s="145">
        <f>ETo!$I319*((1-Constantes!$F$19)*ETo!$K319+ETo!$L319)</f>
        <v>2.0882933431506423</v>
      </c>
      <c r="AU320" s="118">
        <f>MIN(AT320*Constantes!$F$17,0.8*(AX319+Observaciones!$F319-AV320-AW320-Constantes!$D$14))</f>
        <v>6.6591093845687517E-3</v>
      </c>
      <c r="AV320" s="118">
        <f>IF(Observaciones!$F319&gt;0.05*Constantes!$F$18,((Observaciones!$F319-0.05*Constantes!$F$18)^2)/(Observaciones!$F319+0.95*Constantes!$F$18),0)</f>
        <v>0</v>
      </c>
      <c r="AW320" s="118">
        <f>MAX(0,AX319+Observaciones!$F319-AV320-Constantes!$D$13)</f>
        <v>0</v>
      </c>
      <c r="AX320" s="118">
        <f>AX319+Observaciones!$F319-AV320-AU320-AW320-AY319</f>
        <v>26.251550179937759</v>
      </c>
      <c r="AY320" s="118">
        <f>MAX(0,(AX320-Constantes!$D$14)*(1-EXP(-Constantes!$D$22)))</f>
        <v>2.1341785291592202E-5</v>
      </c>
      <c r="AZ320" s="116">
        <f>AZ319+(Entradas!$F$23*AW320-BA319)/(800*Entradas!$D$46)</f>
        <v>0</v>
      </c>
      <c r="BA320" s="116">
        <f>8000*Entradas!$D$47*AZ320/Constantes!$F$34</f>
        <v>0</v>
      </c>
      <c r="BB320" s="116">
        <f>AV320*Escenarios!$F$10/Escenarios!$F$9</f>
        <v>0</v>
      </c>
      <c r="BC320" s="116">
        <f>BA320*Escenarios!$F$10/Escenarios!$F$9</f>
        <v>0</v>
      </c>
      <c r="BD320" s="116">
        <f>Observaciones!$I319</f>
        <v>0</v>
      </c>
      <c r="BE320" s="116">
        <f>MAX(0,Constantes!$F$29/((BJ319+BB320+BC320+BD320+Observaciones!$F319)^2)+Entradas!$F$17)</f>
        <v>0</v>
      </c>
      <c r="BF320" s="145">
        <f>IF(ETo!$D319&gt;0,ETo!$I319*((1-Entradas!$F$21)*ETo!$K319+ETo!$L319),0)</f>
        <v>2.0007620092375822</v>
      </c>
      <c r="BG320" s="116">
        <f>MIN(BF320*1,0.8*(BJ319+BB320+BC320+BD320+Observaciones!$F319-BE320-Constantes!$F$28))</f>
        <v>7.6800819200002479E-3</v>
      </c>
      <c r="BH320" s="116">
        <f>Observaciones!$J319</f>
        <v>0</v>
      </c>
      <c r="BI320" s="116">
        <f>MAX(0,BJ319+BB320+BC320+BD320+Observaciones!$F319-BE320-BG320-BH320-Constantes!$F$26)</f>
        <v>0</v>
      </c>
      <c r="BJ320" s="116">
        <f>BJ319+BB320+BC320+BD320+Observaciones!$F319-BE320-BG320-BH320-BI320</f>
        <v>41.25192002048</v>
      </c>
      <c r="BK320" s="116">
        <f>(Escenarios!$F$10*AU320+Escenarios!$F$9*BG320)/(Escenarios!$F$11)</f>
        <v>6.8633038916550504E-3</v>
      </c>
      <c r="BL320" s="116">
        <f>(Escenarios!$F$9*BI320)/(Escenarios!$F$11)</f>
        <v>0</v>
      </c>
      <c r="BM320" s="116">
        <f>(Escenarios!$F$10*AW320+Escenarios!$F$9*BE320)/(Escenarios!$F$11)</f>
        <v>0</v>
      </c>
      <c r="BN320" s="118">
        <f t="shared" si="33"/>
        <v>89.805344146532235</v>
      </c>
      <c r="BO320" s="118">
        <f>MAX(0,(BN320-Constantes!$D$13)*(1-EXP(-Constantes!$D$23)))</f>
        <v>0.28358997702623173</v>
      </c>
      <c r="BP320" s="118">
        <f>BL320+AY320*Escenarios!$F$10/Escenarios!$F$11+BO320</f>
        <v>0.28360705045446499</v>
      </c>
      <c r="BQ320" s="118">
        <f>0.0526*BL320*Observaciones!$F319^1.218</f>
        <v>0</v>
      </c>
      <c r="BR320" s="118">
        <f>BQ320*Constantes!$F$40</f>
        <v>0</v>
      </c>
      <c r="BS320" s="118">
        <f t="shared" si="34"/>
        <v>0</v>
      </c>
      <c r="BT320" s="15"/>
      <c r="BU320" s="72">
        <v>314</v>
      </c>
      <c r="BV320" s="73">
        <f>0.0526*Observaciones!$F319^2.218</f>
        <v>0</v>
      </c>
      <c r="BW320" s="73">
        <f>IF(Observaciones!$F319&gt;0.05*$CA$7,((Observaciones!$F319-0.05*$CA$7)^2)/(Observaciones!$F319+0.95*$CA$7),0)</f>
        <v>0</v>
      </c>
      <c r="BX320" s="73">
        <f>0.0526*BW320*Observaciones!$F319^1.218</f>
        <v>0</v>
      </c>
      <c r="BY320" s="27"/>
      <c r="BZ320" s="27"/>
      <c r="CA320" s="101"/>
      <c r="CB320" s="36"/>
    </row>
    <row r="321" spans="2:80" s="2" customFormat="1" ht="14.5" x14ac:dyDescent="0.35">
      <c r="B321" s="35"/>
      <c r="C321" s="72">
        <v>315</v>
      </c>
      <c r="D321" s="145">
        <f>ETo!$I320*((1-Constantes!$D$19)*ETo!$K320+ETo!$L320)</f>
        <v>2.023535800919686</v>
      </c>
      <c r="E321" s="73">
        <f>MIN(D321*Constantes!$D$17,0.8*(H320+Observaciones!$F320-F321-G321-Constantes!$D$14))</f>
        <v>1.2401439502070844E-3</v>
      </c>
      <c r="F321" s="73">
        <f>IF(Observaciones!$F320&gt;0.05*Constantes!$D$18,((Observaciones!$F320-0.05*Constantes!$D$18)^2)/(Observaciones!$F320+0.95*Constantes!$D$18),0)</f>
        <v>0</v>
      </c>
      <c r="G321" s="73">
        <f>MAX(0,H320+Observaciones!$F320-F321-Constantes!$D$13)</f>
        <v>0</v>
      </c>
      <c r="H321" s="73">
        <f>H320+Observaciones!$F320-F321-E321-G321-I320</f>
        <v>26.250288694202261</v>
      </c>
      <c r="I321" s="73">
        <f>MAX(0,(H321-Constantes!$D$14)*(1-EXP(-Constantes!$D$22)))</f>
        <v>3.9745383935852045E-6</v>
      </c>
      <c r="J321" s="73">
        <f t="shared" si="28"/>
        <v>85.602982071217625</v>
      </c>
      <c r="K321" s="73">
        <f>MAX(0,(J321-Constantes!$D$13)*(1-EXP(-Constantes!$D$23)))</f>
        <v>0.25456214181576892</v>
      </c>
      <c r="L321" s="73">
        <f t="shared" si="29"/>
        <v>0.25456611635416249</v>
      </c>
      <c r="M321" s="73">
        <f>0.0526*F321*Observaciones!$F320^1.218</f>
        <v>0</v>
      </c>
      <c r="N321" s="73">
        <f>M321*Constantes!$D$40</f>
        <v>0</v>
      </c>
      <c r="O321" s="73">
        <f t="shared" si="30"/>
        <v>0</v>
      </c>
      <c r="P321" s="15"/>
      <c r="Q321" s="117">
        <v>315</v>
      </c>
      <c r="R321" s="145">
        <f>ETo!$I320*((1-Constantes!$E$19)*ETo!$K320+ETo!$L320)</f>
        <v>2.0257930736500196</v>
      </c>
      <c r="S321" s="118">
        <f>MIN(R321*Constantes!$E$17,0.8*(V320+Observaciones!$F320-T321-U321-Constantes!$D$14))</f>
        <v>1.2401439502070844E-3</v>
      </c>
      <c r="T321" s="118">
        <f>IF(Observaciones!$F320&gt;0.05*Constantes!$E$18,((Observaciones!$F320-0.05*Constantes!$E$18)^2)/(Observaciones!$F320+0.95*Constantes!$E$18),0)</f>
        <v>0</v>
      </c>
      <c r="U321" s="118">
        <f>MAX(0,V320+Observaciones!$F320-T321-Constantes!$D$13)</f>
        <v>0</v>
      </c>
      <c r="V321" s="118">
        <f>V320+Observaciones!$F320-T321-S321-U321-W320</f>
        <v>26.250288694202261</v>
      </c>
      <c r="W321" s="118">
        <f>MAX(0,(V321-Constantes!$D$14)*(1-EXP(-Constantes!$D$22)))</f>
        <v>3.9745383935852045E-6</v>
      </c>
      <c r="X321" s="116">
        <f>X320+(Entradas!$E$23*U321-Y320)/(800*Entradas!$D$46)</f>
        <v>0</v>
      </c>
      <c r="Y321" s="116">
        <f>8000*Entradas!$D$47*X321/Constantes!$E$34</f>
        <v>0</v>
      </c>
      <c r="Z321" s="116">
        <f>T321*Escenarios!$E$10/Escenarios!$E$9</f>
        <v>0</v>
      </c>
      <c r="AA321" s="116">
        <f>Y321*Escenarios!$E$10/Escenarios!$E$9</f>
        <v>0</v>
      </c>
      <c r="AB321" s="116">
        <f>Observaciones!$I320</f>
        <v>0</v>
      </c>
      <c r="AC321" s="116">
        <f>MAX(0,Constantes!$E$29/((AH320+Z321+AA321+AB321+Observaciones!$F320)^2)+Entradas!$E$17)</f>
        <v>0</v>
      </c>
      <c r="AD321" s="145">
        <f>IF(ETo!$D320&gt;0,ETo!$I320*((1-Entradas!$E$21)*ETo!$K320+ETo!$L320),0)</f>
        <v>1.935502164436679</v>
      </c>
      <c r="AE321" s="116">
        <f>MIN(AD321*1,0.8*(AH320+Z321+AA321+AB321+Observaciones!$F320-AC321-Constantes!$E$28))</f>
        <v>1.5360163840000497E-3</v>
      </c>
      <c r="AF321" s="116">
        <f>Observaciones!$J320</f>
        <v>0</v>
      </c>
      <c r="AG321" s="116">
        <f>MAX(0,AH320+Z321+AA321+AB321+Observaciones!$F320-AC321-AE321-AF321-Constantes!$E$26)</f>
        <v>0</v>
      </c>
      <c r="AH321" s="116">
        <f>AH320+Z321+AA321+AB321+Observaciones!$F320-AC321-AE321-AF321-AG321</f>
        <v>41.250384004095999</v>
      </c>
      <c r="AI321" s="116">
        <f>(Escenarios!$E$10*S321+Escenarios!$E$9*AE321)/(Escenarios!$E$11)</f>
        <v>1.2697311935863812E-3</v>
      </c>
      <c r="AJ321" s="116">
        <f>(Escenarios!$E$9*AG321)/(Escenarios!$E$11)</f>
        <v>0</v>
      </c>
      <c r="AK321" s="116">
        <f>(Escenarios!$E$10*U321+Escenarios!$E$9*AC321)/(Escenarios!$E$11)</f>
        <v>0</v>
      </c>
      <c r="AL321" s="118">
        <f t="shared" si="31"/>
        <v>90.958281943276958</v>
      </c>
      <c r="AM321" s="118">
        <f>MAX(0,(AL321-Constantes!$D$13)*(1-EXP(-Constantes!$D$23)))</f>
        <v>0.29155390011805971</v>
      </c>
      <c r="AN321" s="118">
        <f>AJ321+W321*Escenarios!$E$10/Escenarios!$E$11+AM321</f>
        <v>0.29155747720261393</v>
      </c>
      <c r="AO321" s="118">
        <f>0.0526*AJ321*Observaciones!$F320^1.218</f>
        <v>0</v>
      </c>
      <c r="AP321" s="118">
        <f>AO321*Constantes!$E$40</f>
        <v>0</v>
      </c>
      <c r="AQ321" s="118">
        <f t="shared" si="32"/>
        <v>0</v>
      </c>
      <c r="AR321" s="15"/>
      <c r="AS321" s="72">
        <v>315</v>
      </c>
      <c r="AT321" s="145">
        <f>ETo!$I320*((1-Constantes!$F$19)*ETo!$K320+ETo!$L320)</f>
        <v>2.0201498918241856</v>
      </c>
      <c r="AU321" s="118">
        <f>MIN(AT321*Constantes!$F$17,0.8*(AX320+Observaciones!$F320-AV321-AW321-Constantes!$D$14))</f>
        <v>1.2401439502070844E-3</v>
      </c>
      <c r="AV321" s="118">
        <f>IF(Observaciones!$F320&gt;0.05*Constantes!$F$18,((Observaciones!$F320-0.05*Constantes!$F$18)^2)/(Observaciones!$F320+0.95*Constantes!$F$18),0)</f>
        <v>0</v>
      </c>
      <c r="AW321" s="118">
        <f>MAX(0,AX320+Observaciones!$F320-AV321-Constantes!$D$13)</f>
        <v>0</v>
      </c>
      <c r="AX321" s="118">
        <f>AX320+Observaciones!$F320-AV321-AU321-AW321-AY320</f>
        <v>26.250288694202261</v>
      </c>
      <c r="AY321" s="118">
        <f>MAX(0,(AX321-Constantes!$D$14)*(1-EXP(-Constantes!$D$22)))</f>
        <v>3.9745383935852045E-6</v>
      </c>
      <c r="AZ321" s="116">
        <f>AZ320+(Entradas!$F$23*AW321-BA320)/(800*Entradas!$D$46)</f>
        <v>0</v>
      </c>
      <c r="BA321" s="116">
        <f>8000*Entradas!$D$47*AZ321/Constantes!$F$34</f>
        <v>0</v>
      </c>
      <c r="BB321" s="116">
        <f>AV321*Escenarios!$F$10/Escenarios!$F$9</f>
        <v>0</v>
      </c>
      <c r="BC321" s="116">
        <f>BA321*Escenarios!$F$10/Escenarios!$F$9</f>
        <v>0</v>
      </c>
      <c r="BD321" s="116">
        <f>Observaciones!$I320</f>
        <v>0</v>
      </c>
      <c r="BE321" s="116">
        <f>MAX(0,Constantes!$F$29/((BJ320+BB321+BC321+BD321+Observaciones!$F320)^2)+Entradas!$F$17)</f>
        <v>0</v>
      </c>
      <c r="BF321" s="145">
        <f>IF(ETo!$D320&gt;0,ETo!$I320*((1-Entradas!$F$21)*ETo!$K320+ETo!$L320),0)</f>
        <v>1.935502164436679</v>
      </c>
      <c r="BG321" s="116">
        <f>MIN(BF321*1,0.8*(BJ320+BB321+BC321+BD321+Observaciones!$F320-BE321-Constantes!$F$28))</f>
        <v>1.5360163840000497E-3</v>
      </c>
      <c r="BH321" s="116">
        <f>Observaciones!$J320</f>
        <v>0</v>
      </c>
      <c r="BI321" s="116">
        <f>MAX(0,BJ320+BB321+BC321+BD321+Observaciones!$F320-BE321-BG321-BH321-Constantes!$F$26)</f>
        <v>0</v>
      </c>
      <c r="BJ321" s="116">
        <f>BJ320+BB321+BC321+BD321+Observaciones!$F320-BE321-BG321-BH321-BI321</f>
        <v>41.250384004095999</v>
      </c>
      <c r="BK321" s="116">
        <f>(Escenarios!$F$10*AU321+Escenarios!$F$9*BG321)/(Escenarios!$F$11)</f>
        <v>1.2993184369656774E-3</v>
      </c>
      <c r="BL321" s="116">
        <f>(Escenarios!$F$9*BI321)/(Escenarios!$F$11)</f>
        <v>0</v>
      </c>
      <c r="BM321" s="116">
        <f>(Escenarios!$F$10*AW321+Escenarios!$F$9*BE321)/(Escenarios!$F$11)</f>
        <v>0</v>
      </c>
      <c r="BN321" s="118">
        <f t="shared" si="33"/>
        <v>89.521754169505996</v>
      </c>
      <c r="BO321" s="118">
        <f>MAX(0,(BN321-Constantes!$D$13)*(1-EXP(-Constantes!$D$23)))</f>
        <v>0.28163107796591214</v>
      </c>
      <c r="BP321" s="118">
        <f>BL321+AY321*Escenarios!$F$10/Escenarios!$F$11+BO321</f>
        <v>0.28163425759662702</v>
      </c>
      <c r="BQ321" s="118">
        <f>0.0526*BL321*Observaciones!$F320^1.218</f>
        <v>0</v>
      </c>
      <c r="BR321" s="118">
        <f>BQ321*Constantes!$F$40</f>
        <v>0</v>
      </c>
      <c r="BS321" s="118">
        <f t="shared" si="34"/>
        <v>0</v>
      </c>
      <c r="BT321" s="15"/>
      <c r="BU321" s="72">
        <v>315</v>
      </c>
      <c r="BV321" s="73">
        <f>0.0526*Observaciones!$F320^2.218</f>
        <v>0</v>
      </c>
      <c r="BW321" s="73">
        <f>IF(Observaciones!$F320&gt;0.05*$CA$7,((Observaciones!$F320-0.05*$CA$7)^2)/(Observaciones!$F320+0.95*$CA$7),0)</f>
        <v>0</v>
      </c>
      <c r="BX321" s="73">
        <f>0.0526*BW321*Observaciones!$F320^1.218</f>
        <v>0</v>
      </c>
      <c r="BY321" s="27"/>
      <c r="BZ321" s="27"/>
      <c r="CA321" s="101"/>
      <c r="CB321" s="36"/>
    </row>
    <row r="322" spans="2:80" s="2" customFormat="1" ht="14.5" x14ac:dyDescent="0.35">
      <c r="B322" s="35"/>
      <c r="C322" s="72">
        <v>316</v>
      </c>
      <c r="D322" s="145">
        <f>ETo!$I321*((1-Constantes!$D$19)*ETo!$K321+ETo!$L321)</f>
        <v>2.0406739352730434</v>
      </c>
      <c r="E322" s="73">
        <f>MIN(D322*Constantes!$D$17,0.8*(H321+Observaciones!$F321-F322-G322-Constantes!$D$14))</f>
        <v>2.3095536180903765E-4</v>
      </c>
      <c r="F322" s="73">
        <f>IF(Observaciones!$F321&gt;0.05*Constantes!$D$18,((Observaciones!$F321-0.05*Constantes!$D$18)^2)/(Observaciones!$F321+0.95*Constantes!$D$18),0)</f>
        <v>0</v>
      </c>
      <c r="G322" s="73">
        <f>MAX(0,H321+Observaciones!$F321-F322-Constantes!$D$13)</f>
        <v>0</v>
      </c>
      <c r="H322" s="73">
        <f>H321+Observaciones!$F321-F322-E322-G322-I321</f>
        <v>26.250053764302059</v>
      </c>
      <c r="I322" s="73">
        <f>MAX(0,(H322-Constantes!$D$14)*(1-EXP(-Constantes!$D$22)))</f>
        <v>7.4018903415837902E-7</v>
      </c>
      <c r="J322" s="73">
        <f t="shared" si="28"/>
        <v>85.348419929401857</v>
      </c>
      <c r="K322" s="73">
        <f>MAX(0,(J322-Constantes!$D$13)*(1-EXP(-Constantes!$D$23)))</f>
        <v>0.25280375265961857</v>
      </c>
      <c r="L322" s="73">
        <f t="shared" si="29"/>
        <v>0.25280449284865275</v>
      </c>
      <c r="M322" s="73">
        <f>0.0526*F322*Observaciones!$F321^1.218</f>
        <v>0</v>
      </c>
      <c r="N322" s="73">
        <f>M322*Constantes!$D$40</f>
        <v>0</v>
      </c>
      <c r="O322" s="73">
        <f t="shared" si="30"/>
        <v>0</v>
      </c>
      <c r="P322" s="15"/>
      <c r="Q322" s="117">
        <v>316</v>
      </c>
      <c r="R322" s="145">
        <f>ETo!$I321*((1-Constantes!$E$19)*ETo!$K321+ETo!$L321)</f>
        <v>2.0429502087284295</v>
      </c>
      <c r="S322" s="118">
        <f>MIN(R322*Constantes!$E$17,0.8*(V321+Observaciones!$F321-T322-U322-Constantes!$D$14))</f>
        <v>2.3095536180903765E-4</v>
      </c>
      <c r="T322" s="118">
        <f>IF(Observaciones!$F321&gt;0.05*Constantes!$E$18,((Observaciones!$F321-0.05*Constantes!$E$18)^2)/(Observaciones!$F321+0.95*Constantes!$E$18),0)</f>
        <v>0</v>
      </c>
      <c r="U322" s="118">
        <f>MAX(0,V321+Observaciones!$F321-T322-Constantes!$D$13)</f>
        <v>0</v>
      </c>
      <c r="V322" s="118">
        <f>V321+Observaciones!$F321-T322-S322-U322-W321</f>
        <v>26.250053764302059</v>
      </c>
      <c r="W322" s="118">
        <f>MAX(0,(V322-Constantes!$D$14)*(1-EXP(-Constantes!$D$22)))</f>
        <v>7.4018903415837902E-7</v>
      </c>
      <c r="X322" s="116">
        <f>X321+(Entradas!$E$23*U322-Y321)/(800*Entradas!$D$46)</f>
        <v>0</v>
      </c>
      <c r="Y322" s="116">
        <f>8000*Entradas!$D$47*X322/Constantes!$E$34</f>
        <v>0</v>
      </c>
      <c r="Z322" s="116">
        <f>T322*Escenarios!$E$10/Escenarios!$E$9</f>
        <v>0</v>
      </c>
      <c r="AA322" s="116">
        <f>Y322*Escenarios!$E$10/Escenarios!$E$9</f>
        <v>0</v>
      </c>
      <c r="AB322" s="116">
        <f>Observaciones!$I321</f>
        <v>0</v>
      </c>
      <c r="AC322" s="116">
        <f>MAX(0,Constantes!$E$29/((AH321+Z322+AA322+AB322+Observaciones!$F321)^2)+Entradas!$E$17)</f>
        <v>0</v>
      </c>
      <c r="AD322" s="145">
        <f>IF(ETo!$D321&gt;0,ETo!$I321*((1-Entradas!$E$21)*ETo!$K321+ETo!$L321),0)</f>
        <v>1.9518992705129852</v>
      </c>
      <c r="AE322" s="116">
        <f>MIN(AD322*1,0.8*(AH321+Z322+AA322+AB322+Observaciones!$F321-AC322-Constantes!$E$28))</f>
        <v>3.0720327679887308E-4</v>
      </c>
      <c r="AF322" s="116">
        <f>Observaciones!$J321</f>
        <v>0</v>
      </c>
      <c r="AG322" s="116">
        <f>MAX(0,AH321+Z322+AA322+AB322+Observaciones!$F321-AC322-AE322-AF322-Constantes!$E$26)</f>
        <v>0</v>
      </c>
      <c r="AH322" s="116">
        <f>AH321+Z322+AA322+AB322+Observaciones!$F321-AC322-AE322-AF322-AG322</f>
        <v>41.250076800819201</v>
      </c>
      <c r="AI322" s="116">
        <f>(Escenarios!$E$10*S322+Escenarios!$E$9*AE322)/(Escenarios!$E$11)</f>
        <v>2.3858015330802118E-4</v>
      </c>
      <c r="AJ322" s="116">
        <f>(Escenarios!$E$9*AG322)/(Escenarios!$E$11)</f>
        <v>0</v>
      </c>
      <c r="AK322" s="116">
        <f>(Escenarios!$E$10*U322+Escenarios!$E$9*AC322)/(Escenarios!$E$11)</f>
        <v>0</v>
      </c>
      <c r="AL322" s="118">
        <f t="shared" si="31"/>
        <v>90.666728043158898</v>
      </c>
      <c r="AM322" s="118">
        <f>MAX(0,(AL322-Constantes!$D$13)*(1-EXP(-Constantes!$D$23)))</f>
        <v>0.28953999022264421</v>
      </c>
      <c r="AN322" s="118">
        <f>AJ322+W322*Escenarios!$E$10/Escenarios!$E$11+AM322</f>
        <v>0.28954065639277493</v>
      </c>
      <c r="AO322" s="118">
        <f>0.0526*AJ322*Observaciones!$F321^1.218</f>
        <v>0</v>
      </c>
      <c r="AP322" s="118">
        <f>AO322*Constantes!$E$40</f>
        <v>0</v>
      </c>
      <c r="AQ322" s="118">
        <f t="shared" si="32"/>
        <v>0</v>
      </c>
      <c r="AR322" s="15"/>
      <c r="AS322" s="72">
        <v>316</v>
      </c>
      <c r="AT322" s="145">
        <f>ETo!$I321*((1-Constantes!$F$19)*ETo!$K321+ETo!$L321)</f>
        <v>2.0372595250899637</v>
      </c>
      <c r="AU322" s="118">
        <f>MIN(AT322*Constantes!$F$17,0.8*(AX321+Observaciones!$F321-AV322-AW322-Constantes!$D$14))</f>
        <v>2.3095536180903765E-4</v>
      </c>
      <c r="AV322" s="118">
        <f>IF(Observaciones!$F321&gt;0.05*Constantes!$F$18,((Observaciones!$F321-0.05*Constantes!$F$18)^2)/(Observaciones!$F321+0.95*Constantes!$F$18),0)</f>
        <v>0</v>
      </c>
      <c r="AW322" s="118">
        <f>MAX(0,AX321+Observaciones!$F321-AV322-Constantes!$D$13)</f>
        <v>0</v>
      </c>
      <c r="AX322" s="118">
        <f>AX321+Observaciones!$F321-AV322-AU322-AW322-AY321</f>
        <v>26.250053764302059</v>
      </c>
      <c r="AY322" s="118">
        <f>MAX(0,(AX322-Constantes!$D$14)*(1-EXP(-Constantes!$D$22)))</f>
        <v>7.4018903415837902E-7</v>
      </c>
      <c r="AZ322" s="116">
        <f>AZ321+(Entradas!$F$23*AW322-BA321)/(800*Entradas!$D$46)</f>
        <v>0</v>
      </c>
      <c r="BA322" s="116">
        <f>8000*Entradas!$D$47*AZ322/Constantes!$F$34</f>
        <v>0</v>
      </c>
      <c r="BB322" s="116">
        <f>AV322*Escenarios!$F$10/Escenarios!$F$9</f>
        <v>0</v>
      </c>
      <c r="BC322" s="116">
        <f>BA322*Escenarios!$F$10/Escenarios!$F$9</f>
        <v>0</v>
      </c>
      <c r="BD322" s="116">
        <f>Observaciones!$I321</f>
        <v>0</v>
      </c>
      <c r="BE322" s="116">
        <f>MAX(0,Constantes!$F$29/((BJ321+BB322+BC322+BD322+Observaciones!$F321)^2)+Entradas!$F$17)</f>
        <v>0</v>
      </c>
      <c r="BF322" s="145">
        <f>IF(ETo!$D321&gt;0,ETo!$I321*((1-Entradas!$F$21)*ETo!$K321+ETo!$L321),0)</f>
        <v>1.9518992705129852</v>
      </c>
      <c r="BG322" s="116">
        <f>MIN(BF322*1,0.8*(BJ321+BB322+BC322+BD322+Observaciones!$F321-BE322-Constantes!$F$28))</f>
        <v>3.0720327679887308E-4</v>
      </c>
      <c r="BH322" s="116">
        <f>Observaciones!$J321</f>
        <v>0</v>
      </c>
      <c r="BI322" s="116">
        <f>MAX(0,BJ321+BB322+BC322+BD322+Observaciones!$F321-BE322-BG322-BH322-Constantes!$F$26)</f>
        <v>0</v>
      </c>
      <c r="BJ322" s="116">
        <f>BJ321+BB322+BC322+BD322+Observaciones!$F321-BE322-BG322-BH322-BI322</f>
        <v>41.250076800819201</v>
      </c>
      <c r="BK322" s="116">
        <f>(Escenarios!$F$10*AU322+Escenarios!$F$9*BG322)/(Escenarios!$F$11)</f>
        <v>2.4620494480700474E-4</v>
      </c>
      <c r="BL322" s="116">
        <f>(Escenarios!$F$9*BI322)/(Escenarios!$F$11)</f>
        <v>0</v>
      </c>
      <c r="BM322" s="116">
        <f>(Escenarios!$F$10*AW322+Escenarios!$F$9*BE322)/(Escenarios!$F$11)</f>
        <v>0</v>
      </c>
      <c r="BN322" s="118">
        <f t="shared" si="33"/>
        <v>89.240123091540084</v>
      </c>
      <c r="BO322" s="118">
        <f>MAX(0,(BN322-Constantes!$D$13)*(1-EXP(-Constantes!$D$23)))</f>
        <v>0.27968571000979009</v>
      </c>
      <c r="BP322" s="118">
        <f>BL322+AY322*Escenarios!$F$10/Escenarios!$F$11+BO322</f>
        <v>0.27968630216101742</v>
      </c>
      <c r="BQ322" s="118">
        <f>0.0526*BL322*Observaciones!$F321^1.218</f>
        <v>0</v>
      </c>
      <c r="BR322" s="118">
        <f>BQ322*Constantes!$F$40</f>
        <v>0</v>
      </c>
      <c r="BS322" s="118">
        <f t="shared" si="34"/>
        <v>0</v>
      </c>
      <c r="BT322" s="15"/>
      <c r="BU322" s="72">
        <v>316</v>
      </c>
      <c r="BV322" s="73">
        <f>0.0526*Observaciones!$F321^2.218</f>
        <v>0</v>
      </c>
      <c r="BW322" s="73">
        <f>IF(Observaciones!$F321&gt;0.05*$CA$7,((Observaciones!$F321-0.05*$CA$7)^2)/(Observaciones!$F321+0.95*$CA$7),0)</f>
        <v>0</v>
      </c>
      <c r="BX322" s="73">
        <f>0.0526*BW322*Observaciones!$F321^1.218</f>
        <v>0</v>
      </c>
      <c r="BY322" s="27"/>
      <c r="BZ322" s="27"/>
      <c r="CA322" s="101"/>
      <c r="CB322" s="36"/>
    </row>
    <row r="323" spans="2:80" s="2" customFormat="1" ht="14.5" x14ac:dyDescent="0.35">
      <c r="B323" s="35"/>
      <c r="C323" s="72">
        <v>317</v>
      </c>
      <c r="D323" s="145">
        <f>ETo!$I322*((1-Constantes!$D$19)*ETo!$K322+ETo!$L322)</f>
        <v>2.0042450273136381</v>
      </c>
      <c r="E323" s="73">
        <f>MIN(D323*Constantes!$D$17,0.8*(H322+Observaciones!$F322-F323-G323-Constantes!$D$14))</f>
        <v>4.3011441647422544E-5</v>
      </c>
      <c r="F323" s="73">
        <f>IF(Observaciones!$F322&gt;0.05*Constantes!$D$18,((Observaciones!$F322-0.05*Constantes!$D$18)^2)/(Observaciones!$F322+0.95*Constantes!$D$18),0)</f>
        <v>0</v>
      </c>
      <c r="G323" s="73">
        <f>MAX(0,H322+Observaciones!$F322-F323-Constantes!$D$13)</f>
        <v>0</v>
      </c>
      <c r="H323" s="73">
        <f>H322+Observaciones!$F322-F323-E323-G323-I322</f>
        <v>26.250010012671378</v>
      </c>
      <c r="I323" s="73">
        <f>MAX(0,(H323-Constantes!$D$14)*(1-EXP(-Constantes!$D$22)))</f>
        <v>1.3784740567503837E-7</v>
      </c>
      <c r="J323" s="73">
        <f t="shared" si="28"/>
        <v>85.09561617674224</v>
      </c>
      <c r="K323" s="73">
        <f>MAX(0,(J323-Constantes!$D$13)*(1-EXP(-Constantes!$D$23)))</f>
        <v>0.25105750958458783</v>
      </c>
      <c r="L323" s="73">
        <f t="shared" si="29"/>
        <v>0.25105764743199349</v>
      </c>
      <c r="M323" s="73">
        <f>0.0526*F323*Observaciones!$F322^1.218</f>
        <v>0</v>
      </c>
      <c r="N323" s="73">
        <f>M323*Constantes!$D$40</f>
        <v>0</v>
      </c>
      <c r="O323" s="73">
        <f t="shared" si="30"/>
        <v>0</v>
      </c>
      <c r="P323" s="15"/>
      <c r="Q323" s="117">
        <v>317</v>
      </c>
      <c r="R323" s="145">
        <f>ETo!$I322*((1-Constantes!$E$19)*ETo!$K322+ETo!$L322)</f>
        <v>2.0064797174410702</v>
      </c>
      <c r="S323" s="118">
        <f>MIN(R323*Constantes!$E$17,0.8*(V322+Observaciones!$F322-T323-U323-Constantes!$D$14))</f>
        <v>4.3011441647422544E-5</v>
      </c>
      <c r="T323" s="118">
        <f>IF(Observaciones!$F322&gt;0.05*Constantes!$E$18,((Observaciones!$F322-0.05*Constantes!$E$18)^2)/(Observaciones!$F322+0.95*Constantes!$E$18),0)</f>
        <v>0</v>
      </c>
      <c r="U323" s="118">
        <f>MAX(0,V322+Observaciones!$F322-T323-Constantes!$D$13)</f>
        <v>0</v>
      </c>
      <c r="V323" s="118">
        <f>V322+Observaciones!$F322-T323-S323-U323-W322</f>
        <v>26.250010012671378</v>
      </c>
      <c r="W323" s="118">
        <f>MAX(0,(V323-Constantes!$D$14)*(1-EXP(-Constantes!$D$22)))</f>
        <v>1.3784740567503837E-7</v>
      </c>
      <c r="X323" s="116">
        <f>X322+(Entradas!$E$23*U323-Y322)/(800*Entradas!$D$46)</f>
        <v>0</v>
      </c>
      <c r="Y323" s="116">
        <f>8000*Entradas!$D$47*X323/Constantes!$E$34</f>
        <v>0</v>
      </c>
      <c r="Z323" s="116">
        <f>T323*Escenarios!$E$10/Escenarios!$E$9</f>
        <v>0</v>
      </c>
      <c r="AA323" s="116">
        <f>Y323*Escenarios!$E$10/Escenarios!$E$9</f>
        <v>0</v>
      </c>
      <c r="AB323" s="116">
        <f>Observaciones!$I322</f>
        <v>0</v>
      </c>
      <c r="AC323" s="116">
        <f>MAX(0,Constantes!$E$29/((AH322+Z323+AA323+AB323+Observaciones!$F322)^2)+Entradas!$E$17)</f>
        <v>0</v>
      </c>
      <c r="AD323" s="145">
        <f>IF(ETo!$D322&gt;0,ETo!$I322*((1-Entradas!$E$21)*ETo!$K322+ETo!$L322),0)</f>
        <v>1.9170921123437612</v>
      </c>
      <c r="AE323" s="116">
        <f>MIN(AD323*1,0.8*(AH322+Z323+AA323+AB323+Observaciones!$F322-AC323-Constantes!$E$28))</f>
        <v>6.1440655360911475E-5</v>
      </c>
      <c r="AF323" s="116">
        <f>Observaciones!$J322</f>
        <v>0</v>
      </c>
      <c r="AG323" s="116">
        <f>MAX(0,AH322+Z323+AA323+AB323+Observaciones!$F322-AC323-AE323-AF323-Constantes!$E$26)</f>
        <v>0</v>
      </c>
      <c r="AH323" s="116">
        <f>AH322+Z323+AA323+AB323+Observaciones!$F322-AC323-AE323-AF323-AG323</f>
        <v>41.250015360163843</v>
      </c>
      <c r="AI323" s="116">
        <f>(Escenarios!$E$10*S323+Escenarios!$E$9*AE323)/(Escenarios!$E$11)</f>
        <v>4.4854363018771437E-5</v>
      </c>
      <c r="AJ323" s="116">
        <f>(Escenarios!$E$9*AG323)/(Escenarios!$E$11)</f>
        <v>0</v>
      </c>
      <c r="AK323" s="116">
        <f>(Escenarios!$E$10*U323+Escenarios!$E$9*AC323)/(Escenarios!$E$11)</f>
        <v>0</v>
      </c>
      <c r="AL323" s="118">
        <f t="shared" si="31"/>
        <v>90.377188052936248</v>
      </c>
      <c r="AM323" s="118">
        <f>MAX(0,(AL323-Constantes!$D$13)*(1-EXP(-Constantes!$D$23)))</f>
        <v>0.2875399914190207</v>
      </c>
      <c r="AN323" s="118">
        <f>AJ323+W323*Escenarios!$E$10/Escenarios!$E$11+AM323</f>
        <v>0.28754011548168579</v>
      </c>
      <c r="AO323" s="118">
        <f>0.0526*AJ323*Observaciones!$F322^1.218</f>
        <v>0</v>
      </c>
      <c r="AP323" s="118">
        <f>AO323*Constantes!$E$40</f>
        <v>0</v>
      </c>
      <c r="AQ323" s="118">
        <f t="shared" si="32"/>
        <v>0</v>
      </c>
      <c r="AR323" s="15"/>
      <c r="AS323" s="72">
        <v>317</v>
      </c>
      <c r="AT323" s="145">
        <f>ETo!$I322*((1-Constantes!$F$19)*ETo!$K322+ETo!$L322)</f>
        <v>2.0008929921224885</v>
      </c>
      <c r="AU323" s="118">
        <f>MIN(AT323*Constantes!$F$17,0.8*(AX322+Observaciones!$F322-AV323-AW323-Constantes!$D$14))</f>
        <v>4.3011441647422544E-5</v>
      </c>
      <c r="AV323" s="118">
        <f>IF(Observaciones!$F322&gt;0.05*Constantes!$F$18,((Observaciones!$F322-0.05*Constantes!$F$18)^2)/(Observaciones!$F322+0.95*Constantes!$F$18),0)</f>
        <v>0</v>
      </c>
      <c r="AW323" s="118">
        <f>MAX(0,AX322+Observaciones!$F322-AV323-Constantes!$D$13)</f>
        <v>0</v>
      </c>
      <c r="AX323" s="118">
        <f>AX322+Observaciones!$F322-AV323-AU323-AW323-AY322</f>
        <v>26.250010012671378</v>
      </c>
      <c r="AY323" s="118">
        <f>MAX(0,(AX323-Constantes!$D$14)*(1-EXP(-Constantes!$D$22)))</f>
        <v>1.3784740567503837E-7</v>
      </c>
      <c r="AZ323" s="116">
        <f>AZ322+(Entradas!$F$23*AW323-BA322)/(800*Entradas!$D$46)</f>
        <v>0</v>
      </c>
      <c r="BA323" s="116">
        <f>8000*Entradas!$D$47*AZ323/Constantes!$F$34</f>
        <v>0</v>
      </c>
      <c r="BB323" s="116">
        <f>AV323*Escenarios!$F$10/Escenarios!$F$9</f>
        <v>0</v>
      </c>
      <c r="BC323" s="116">
        <f>BA323*Escenarios!$F$10/Escenarios!$F$9</f>
        <v>0</v>
      </c>
      <c r="BD323" s="116">
        <f>Observaciones!$I322</f>
        <v>0</v>
      </c>
      <c r="BE323" s="116">
        <f>MAX(0,Constantes!$F$29/((BJ322+BB323+BC323+BD323+Observaciones!$F322)^2)+Entradas!$F$17)</f>
        <v>0</v>
      </c>
      <c r="BF323" s="145">
        <f>IF(ETo!$D322&gt;0,ETo!$I322*((1-Entradas!$F$21)*ETo!$K322+ETo!$L322),0)</f>
        <v>1.9170921123437612</v>
      </c>
      <c r="BG323" s="116">
        <f>MIN(BF323*1,0.8*(BJ322+BB323+BC323+BD323+Observaciones!$F322-BE323-Constantes!$F$28))</f>
        <v>6.1440655360911475E-5</v>
      </c>
      <c r="BH323" s="116">
        <f>Observaciones!$J322</f>
        <v>0</v>
      </c>
      <c r="BI323" s="116">
        <f>MAX(0,BJ322+BB323+BC323+BD323+Observaciones!$F322-BE323-BG323-BH323-Constantes!$F$26)</f>
        <v>0</v>
      </c>
      <c r="BJ323" s="116">
        <f>BJ322+BB323+BC323+BD323+Observaciones!$F322-BE323-BG323-BH323-BI323</f>
        <v>41.250015360163843</v>
      </c>
      <c r="BK323" s="116">
        <f>(Escenarios!$F$10*AU323+Escenarios!$F$9*BG323)/(Escenarios!$F$11)</f>
        <v>4.669728439012033E-5</v>
      </c>
      <c r="BL323" s="116">
        <f>(Escenarios!$F$9*BI323)/(Escenarios!$F$11)</f>
        <v>0</v>
      </c>
      <c r="BM323" s="116">
        <f>(Escenarios!$F$10*AW323+Escenarios!$F$9*BE323)/(Escenarios!$F$11)</f>
        <v>0</v>
      </c>
      <c r="BN323" s="118">
        <f t="shared" si="33"/>
        <v>88.960437381530298</v>
      </c>
      <c r="BO323" s="118">
        <f>MAX(0,(BN323-Constantes!$D$13)*(1-EXP(-Constantes!$D$23)))</f>
        <v>0.27775377969170167</v>
      </c>
      <c r="BP323" s="118">
        <f>BL323+AY323*Escenarios!$F$10/Escenarios!$F$11+BO323</f>
        <v>0.27775388996962619</v>
      </c>
      <c r="BQ323" s="118">
        <f>0.0526*BL323*Observaciones!$F322^1.218</f>
        <v>0</v>
      </c>
      <c r="BR323" s="118">
        <f>BQ323*Constantes!$F$40</f>
        <v>0</v>
      </c>
      <c r="BS323" s="118">
        <f t="shared" si="34"/>
        <v>0</v>
      </c>
      <c r="BT323" s="15"/>
      <c r="BU323" s="72">
        <v>317</v>
      </c>
      <c r="BV323" s="73">
        <f>0.0526*Observaciones!$F322^2.218</f>
        <v>0</v>
      </c>
      <c r="BW323" s="73">
        <f>IF(Observaciones!$F322&gt;0.05*$CA$7,((Observaciones!$F322-0.05*$CA$7)^2)/(Observaciones!$F322+0.95*$CA$7),0)</f>
        <v>0</v>
      </c>
      <c r="BX323" s="73">
        <f>0.0526*BW323*Observaciones!$F322^1.218</f>
        <v>0</v>
      </c>
      <c r="BY323" s="27"/>
      <c r="BZ323" s="27"/>
      <c r="CA323" s="101"/>
      <c r="CB323" s="36"/>
    </row>
    <row r="324" spans="2:80" s="2" customFormat="1" ht="14.5" x14ac:dyDescent="0.35">
      <c r="B324" s="35"/>
      <c r="C324" s="72">
        <v>318</v>
      </c>
      <c r="D324" s="145">
        <f>ETo!$I323*((1-Constantes!$D$19)*ETo!$K323+ETo!$L323)</f>
        <v>1.9998359296664443</v>
      </c>
      <c r="E324" s="73">
        <f>MIN(D324*Constantes!$D$17,0.8*(H323+Observaciones!$F323-F324-G324-Constantes!$D$14))</f>
        <v>8.0101371025875782E-6</v>
      </c>
      <c r="F324" s="73">
        <f>IF(Observaciones!$F323&gt;0.05*Constantes!$D$18,((Observaciones!$F323-0.05*Constantes!$D$18)^2)/(Observaciones!$F323+0.95*Constantes!$D$18),0)</f>
        <v>0</v>
      </c>
      <c r="G324" s="73">
        <f>MAX(0,H323+Observaciones!$F323-F324-Constantes!$D$13)</f>
        <v>0</v>
      </c>
      <c r="H324" s="73">
        <f>H323+Observaciones!$F323-F324-E324-G324-I323</f>
        <v>26.250001864686872</v>
      </c>
      <c r="I324" s="73">
        <f>MAX(0,(H324-Constantes!$D$14)*(1-EXP(-Constantes!$D$22)))</f>
        <v>2.5671695200591615E-8</v>
      </c>
      <c r="J324" s="73">
        <f t="shared" si="28"/>
        <v>84.844558667157656</v>
      </c>
      <c r="K324" s="73">
        <f>MAX(0,(J324-Constantes!$D$13)*(1-EXP(-Constantes!$D$23)))</f>
        <v>0.24932332869156595</v>
      </c>
      <c r="L324" s="73">
        <f t="shared" si="29"/>
        <v>0.24932335436326117</v>
      </c>
      <c r="M324" s="73">
        <f>0.0526*F324*Observaciones!$F323^1.218</f>
        <v>0</v>
      </c>
      <c r="N324" s="73">
        <f>M324*Constantes!$D$40</f>
        <v>0</v>
      </c>
      <c r="O324" s="73">
        <f t="shared" si="30"/>
        <v>0</v>
      </c>
      <c r="P324" s="15"/>
      <c r="Q324" s="117">
        <v>318</v>
      </c>
      <c r="R324" s="145">
        <f>ETo!$I323*((1-Constantes!$E$19)*ETo!$K323+ETo!$L323)</f>
        <v>2.0020652867472295</v>
      </c>
      <c r="S324" s="118">
        <f>MIN(R324*Constantes!$E$17,0.8*(V323+Observaciones!$F323-T324-U324-Constantes!$D$14))</f>
        <v>8.0101371025875782E-6</v>
      </c>
      <c r="T324" s="118">
        <f>IF(Observaciones!$F323&gt;0.05*Constantes!$E$18,((Observaciones!$F323-0.05*Constantes!$E$18)^2)/(Observaciones!$F323+0.95*Constantes!$E$18),0)</f>
        <v>0</v>
      </c>
      <c r="U324" s="118">
        <f>MAX(0,V323+Observaciones!$F323-T324-Constantes!$D$13)</f>
        <v>0</v>
      </c>
      <c r="V324" s="118">
        <f>V323+Observaciones!$F323-T324-S324-U324-W323</f>
        <v>26.250001864686872</v>
      </c>
      <c r="W324" s="118">
        <f>MAX(0,(V324-Constantes!$D$14)*(1-EXP(-Constantes!$D$22)))</f>
        <v>2.5671695200591615E-8</v>
      </c>
      <c r="X324" s="116">
        <f>X323+(Entradas!$E$23*U324-Y323)/(800*Entradas!$D$46)</f>
        <v>0</v>
      </c>
      <c r="Y324" s="116">
        <f>8000*Entradas!$D$47*X324/Constantes!$E$34</f>
        <v>0</v>
      </c>
      <c r="Z324" s="116">
        <f>T324*Escenarios!$E$10/Escenarios!$E$9</f>
        <v>0</v>
      </c>
      <c r="AA324" s="116">
        <f>Y324*Escenarios!$E$10/Escenarios!$E$9</f>
        <v>0</v>
      </c>
      <c r="AB324" s="116">
        <f>Observaciones!$I323</f>
        <v>0</v>
      </c>
      <c r="AC324" s="116">
        <f>MAX(0,Constantes!$E$29/((AH323+Z324+AA324+AB324+Observaciones!$F323)^2)+Entradas!$E$17)</f>
        <v>0</v>
      </c>
      <c r="AD324" s="145">
        <f>IF(ETo!$D323&gt;0,ETo!$I323*((1-Entradas!$E$21)*ETo!$K323+ETo!$L323),0)</f>
        <v>1.9128910035158171</v>
      </c>
      <c r="AE324" s="116">
        <f>MIN(AD324*1,0.8*(AH323+Z324+AA324+AB324+Observaciones!$F323-AC324-Constantes!$E$28))</f>
        <v>1.2288131074456032E-5</v>
      </c>
      <c r="AF324" s="116">
        <f>Observaciones!$J323</f>
        <v>0</v>
      </c>
      <c r="AG324" s="116">
        <f>MAX(0,AH323+Z324+AA324+AB324+Observaciones!$F323-AC324-AE324-AF324-Constantes!$E$26)</f>
        <v>0</v>
      </c>
      <c r="AH324" s="116">
        <f>AH323+Z324+AA324+AB324+Observaciones!$F323-AC324-AE324-AF324-AG324</f>
        <v>41.250003072032769</v>
      </c>
      <c r="AI324" s="116">
        <f>(Escenarios!$E$10*S324+Escenarios!$E$9*AE324)/(Escenarios!$E$11)</f>
        <v>8.4379364997744241E-6</v>
      </c>
      <c r="AJ324" s="116">
        <f>(Escenarios!$E$9*AG324)/(Escenarios!$E$11)</f>
        <v>0</v>
      </c>
      <c r="AK324" s="116">
        <f>(Escenarios!$E$10*U324+Escenarios!$E$9*AC324)/(Escenarios!$E$11)</f>
        <v>0</v>
      </c>
      <c r="AL324" s="118">
        <f t="shared" si="31"/>
        <v>90.089648061517224</v>
      </c>
      <c r="AM324" s="118">
        <f>MAX(0,(AL324-Constantes!$D$13)*(1-EXP(-Constantes!$D$23)))</f>
        <v>0.28555380761625909</v>
      </c>
      <c r="AN324" s="118">
        <f>AJ324+W324*Escenarios!$E$10/Escenarios!$E$11+AM324</f>
        <v>0.28555383072078477</v>
      </c>
      <c r="AO324" s="118">
        <f>0.0526*AJ324*Observaciones!$F323^1.218</f>
        <v>0</v>
      </c>
      <c r="AP324" s="118">
        <f>AO324*Constantes!$E$40</f>
        <v>0</v>
      </c>
      <c r="AQ324" s="118">
        <f t="shared" si="32"/>
        <v>0</v>
      </c>
      <c r="AR324" s="15"/>
      <c r="AS324" s="72">
        <v>318</v>
      </c>
      <c r="AT324" s="145">
        <f>ETo!$I323*((1-Constantes!$F$19)*ETo!$K323+ETo!$L323)</f>
        <v>1.9964918940452661</v>
      </c>
      <c r="AU324" s="118">
        <f>MIN(AT324*Constantes!$F$17,0.8*(AX323+Observaciones!$F323-AV324-AW324-Constantes!$D$14))</f>
        <v>8.0101371025875782E-6</v>
      </c>
      <c r="AV324" s="118">
        <f>IF(Observaciones!$F323&gt;0.05*Constantes!$F$18,((Observaciones!$F323-0.05*Constantes!$F$18)^2)/(Observaciones!$F323+0.95*Constantes!$F$18),0)</f>
        <v>0</v>
      </c>
      <c r="AW324" s="118">
        <f>MAX(0,AX323+Observaciones!$F323-AV324-Constantes!$D$13)</f>
        <v>0</v>
      </c>
      <c r="AX324" s="118">
        <f>AX323+Observaciones!$F323-AV324-AU324-AW324-AY323</f>
        <v>26.250001864686872</v>
      </c>
      <c r="AY324" s="118">
        <f>MAX(0,(AX324-Constantes!$D$14)*(1-EXP(-Constantes!$D$22)))</f>
        <v>2.5671695200591615E-8</v>
      </c>
      <c r="AZ324" s="116">
        <f>AZ323+(Entradas!$F$23*AW324-BA323)/(800*Entradas!$D$46)</f>
        <v>0</v>
      </c>
      <c r="BA324" s="116">
        <f>8000*Entradas!$D$47*AZ324/Constantes!$F$34</f>
        <v>0</v>
      </c>
      <c r="BB324" s="116">
        <f>AV324*Escenarios!$F$10/Escenarios!$F$9</f>
        <v>0</v>
      </c>
      <c r="BC324" s="116">
        <f>BA324*Escenarios!$F$10/Escenarios!$F$9</f>
        <v>0</v>
      </c>
      <c r="BD324" s="116">
        <f>Observaciones!$I323</f>
        <v>0</v>
      </c>
      <c r="BE324" s="116">
        <f>MAX(0,Constantes!$F$29/((BJ323+BB324+BC324+BD324+Observaciones!$F323)^2)+Entradas!$F$17)</f>
        <v>0</v>
      </c>
      <c r="BF324" s="145">
        <f>IF(ETo!$D323&gt;0,ETo!$I323*((1-Entradas!$F$21)*ETo!$K323+ETo!$L323),0)</f>
        <v>1.9128910035158171</v>
      </c>
      <c r="BG324" s="116">
        <f>MIN(BF324*1,0.8*(BJ323+BB324+BC324+BD324+Observaciones!$F323-BE324-Constantes!$F$28))</f>
        <v>1.2288131074456032E-5</v>
      </c>
      <c r="BH324" s="116">
        <f>Observaciones!$J323</f>
        <v>0</v>
      </c>
      <c r="BI324" s="116">
        <f>MAX(0,BJ323+BB324+BC324+BD324+Observaciones!$F323-BE324-BG324-BH324-Constantes!$F$26)</f>
        <v>0</v>
      </c>
      <c r="BJ324" s="116">
        <f>BJ323+BB324+BC324+BD324+Observaciones!$F323-BE324-BG324-BH324-BI324</f>
        <v>41.250003072032769</v>
      </c>
      <c r="BK324" s="116">
        <f>(Escenarios!$F$10*AU324+Escenarios!$F$9*BG324)/(Escenarios!$F$11)</f>
        <v>8.8657358969612683E-6</v>
      </c>
      <c r="BL324" s="116">
        <f>(Escenarios!$F$9*BI324)/(Escenarios!$F$11)</f>
        <v>0</v>
      </c>
      <c r="BM324" s="116">
        <f>(Escenarios!$F$10*AW324+Escenarios!$F$9*BE324)/(Escenarios!$F$11)</f>
        <v>0</v>
      </c>
      <c r="BN324" s="118">
        <f t="shared" si="33"/>
        <v>88.68268360183859</v>
      </c>
      <c r="BO324" s="118">
        <f>MAX(0,(BN324-Constantes!$D$13)*(1-EXP(-Constantes!$D$23)))</f>
        <v>0.2758351941911007</v>
      </c>
      <c r="BP324" s="118">
        <f>BL324+AY324*Escenarios!$F$10/Escenarios!$F$11+BO324</f>
        <v>0.27583521472845685</v>
      </c>
      <c r="BQ324" s="118">
        <f>0.0526*BL324*Observaciones!$F323^1.218</f>
        <v>0</v>
      </c>
      <c r="BR324" s="118">
        <f>BQ324*Constantes!$F$40</f>
        <v>0</v>
      </c>
      <c r="BS324" s="118">
        <f t="shared" si="34"/>
        <v>0</v>
      </c>
      <c r="BT324" s="15"/>
      <c r="BU324" s="72">
        <v>318</v>
      </c>
      <c r="BV324" s="73">
        <f>0.0526*Observaciones!$F323^2.218</f>
        <v>0</v>
      </c>
      <c r="BW324" s="73">
        <f>IF(Observaciones!$F323&gt;0.05*$CA$7,((Observaciones!$F323-0.05*$CA$7)^2)/(Observaciones!$F323+0.95*$CA$7),0)</f>
        <v>0</v>
      </c>
      <c r="BX324" s="73">
        <f>0.0526*BW324*Observaciones!$F323^1.218</f>
        <v>0</v>
      </c>
      <c r="BY324" s="27"/>
      <c r="BZ324" s="27"/>
      <c r="CA324" s="101"/>
      <c r="CB324" s="36"/>
    </row>
    <row r="325" spans="2:80" s="2" customFormat="1" ht="14.5" x14ac:dyDescent="0.35">
      <c r="B325" s="35"/>
      <c r="C325" s="72">
        <v>319</v>
      </c>
      <c r="D325" s="145">
        <f>ETo!$I324*((1-Constantes!$D$19)*ETo!$K324+ETo!$L324)</f>
        <v>2.0382139244916777</v>
      </c>
      <c r="E325" s="73">
        <f>MIN(D325*Constantes!$D$17,0.8*(H324+Observaciones!$F324-F325-G325-Constantes!$D$14))</f>
        <v>1.4917494979727055E-6</v>
      </c>
      <c r="F325" s="73">
        <f>IF(Observaciones!$F324&gt;0.05*Constantes!$D$18,((Observaciones!$F324-0.05*Constantes!$D$18)^2)/(Observaciones!$F324+0.95*Constantes!$D$18),0)</f>
        <v>0</v>
      </c>
      <c r="G325" s="73">
        <f>MAX(0,H324+Observaciones!$F324-F325-Constantes!$D$13)</f>
        <v>0</v>
      </c>
      <c r="H325" s="73">
        <f>H324+Observaciones!$F324-F325-E325-G325-I324</f>
        <v>26.250000347265679</v>
      </c>
      <c r="I325" s="73">
        <f>MAX(0,(H325-Constantes!$D$14)*(1-EXP(-Constantes!$D$22)))</f>
        <v>4.7809092265613625E-9</v>
      </c>
      <c r="J325" s="73">
        <f t="shared" si="28"/>
        <v>84.595235338466097</v>
      </c>
      <c r="K325" s="73">
        <f>MAX(0,(J325-Constantes!$D$13)*(1-EXP(-Constantes!$D$23)))</f>
        <v>0.24760112666097561</v>
      </c>
      <c r="L325" s="73">
        <f t="shared" si="29"/>
        <v>0.24760113144188484</v>
      </c>
      <c r="M325" s="73">
        <f>0.0526*F325*Observaciones!$F324^1.218</f>
        <v>0</v>
      </c>
      <c r="N325" s="73">
        <f>M325*Constantes!$D$40</f>
        <v>0</v>
      </c>
      <c r="O325" s="73">
        <f t="shared" si="30"/>
        <v>0</v>
      </c>
      <c r="P325" s="15"/>
      <c r="Q325" s="117">
        <v>319</v>
      </c>
      <c r="R325" s="145">
        <f>ETo!$I324*((1-Constantes!$E$19)*ETo!$K324+ETo!$L324)</f>
        <v>2.0404864984763358</v>
      </c>
      <c r="S325" s="118">
        <f>MIN(R325*Constantes!$E$17,0.8*(V324+Observaciones!$F324-T325-U325-Constantes!$D$14))</f>
        <v>1.4917494979727055E-6</v>
      </c>
      <c r="T325" s="118">
        <f>IF(Observaciones!$F324&gt;0.05*Constantes!$E$18,((Observaciones!$F324-0.05*Constantes!$E$18)^2)/(Observaciones!$F324+0.95*Constantes!$E$18),0)</f>
        <v>0</v>
      </c>
      <c r="U325" s="118">
        <f>MAX(0,V324+Observaciones!$F324-T325-Constantes!$D$13)</f>
        <v>0</v>
      </c>
      <c r="V325" s="118">
        <f>V324+Observaciones!$F324-T325-S325-U325-W324</f>
        <v>26.250000347265679</v>
      </c>
      <c r="W325" s="118">
        <f>MAX(0,(V325-Constantes!$D$14)*(1-EXP(-Constantes!$D$22)))</f>
        <v>4.7809092265613625E-9</v>
      </c>
      <c r="X325" s="116">
        <f>X324+(Entradas!$E$23*U325-Y324)/(800*Entradas!$D$46)</f>
        <v>0</v>
      </c>
      <c r="Y325" s="116">
        <f>8000*Entradas!$D$47*X325/Constantes!$E$34</f>
        <v>0</v>
      </c>
      <c r="Z325" s="116">
        <f>T325*Escenarios!$E$10/Escenarios!$E$9</f>
        <v>0</v>
      </c>
      <c r="AA325" s="116">
        <f>Y325*Escenarios!$E$10/Escenarios!$E$9</f>
        <v>0</v>
      </c>
      <c r="AB325" s="116">
        <f>Observaciones!$I324</f>
        <v>0</v>
      </c>
      <c r="AC325" s="116">
        <f>MAX(0,Constantes!$E$29/((AH324+Z325+AA325+AB325+Observaciones!$F324)^2)+Entradas!$E$17)</f>
        <v>0</v>
      </c>
      <c r="AD325" s="145">
        <f>IF(ETo!$D324&gt;0,ETo!$I324*((1-Entradas!$E$21)*ETo!$K324+ETo!$L324),0)</f>
        <v>1.9495835390899952</v>
      </c>
      <c r="AE325" s="116">
        <f>MIN(AD325*1,0.8*(AH324+Z325+AA325+AB325+Observaciones!$F324-AC325-Constantes!$E$28))</f>
        <v>2.4576262148912066E-6</v>
      </c>
      <c r="AF325" s="116">
        <f>Observaciones!$J324</f>
        <v>0</v>
      </c>
      <c r="AG325" s="116">
        <f>MAX(0,AH324+Z325+AA325+AB325+Observaciones!$F324-AC325-AE325-AF325-Constantes!$E$26)</f>
        <v>0</v>
      </c>
      <c r="AH325" s="116">
        <f>AH324+Z325+AA325+AB325+Observaciones!$F324-AC325-AE325-AF325-AG325</f>
        <v>41.250000614406552</v>
      </c>
      <c r="AI325" s="116">
        <f>(Escenarios!$E$10*S325+Escenarios!$E$9*AE325)/(Escenarios!$E$11)</f>
        <v>1.5883371696645557E-6</v>
      </c>
      <c r="AJ325" s="116">
        <f>(Escenarios!$E$9*AG325)/(Escenarios!$E$11)</f>
        <v>0</v>
      </c>
      <c r="AK325" s="116">
        <f>(Escenarios!$E$10*U325+Escenarios!$E$9*AC325)/(Escenarios!$E$11)</f>
        <v>0</v>
      </c>
      <c r="AL325" s="118">
        <f t="shared" si="31"/>
        <v>89.804094253900971</v>
      </c>
      <c r="AM325" s="118">
        <f>MAX(0,(AL325-Constantes!$D$13)*(1-EXP(-Constantes!$D$23)))</f>
        <v>0.28358134338717811</v>
      </c>
      <c r="AN325" s="118">
        <f>AJ325+W325*Escenarios!$E$10/Escenarios!$E$11+AM325</f>
        <v>0.28358134768999643</v>
      </c>
      <c r="AO325" s="118">
        <f>0.0526*AJ325*Observaciones!$F324^1.218</f>
        <v>0</v>
      </c>
      <c r="AP325" s="118">
        <f>AO325*Constantes!$E$40</f>
        <v>0</v>
      </c>
      <c r="AQ325" s="118">
        <f t="shared" si="32"/>
        <v>0</v>
      </c>
      <c r="AR325" s="15"/>
      <c r="AS325" s="72">
        <v>319</v>
      </c>
      <c r="AT325" s="145">
        <f>ETo!$I324*((1-Constantes!$F$19)*ETo!$K324+ETo!$L324)</f>
        <v>2.0348050635146895</v>
      </c>
      <c r="AU325" s="118">
        <f>MIN(AT325*Constantes!$F$17,0.8*(AX324+Observaciones!$F324-AV325-AW325-Constantes!$D$14))</f>
        <v>1.4917494979727055E-6</v>
      </c>
      <c r="AV325" s="118">
        <f>IF(Observaciones!$F324&gt;0.05*Constantes!$F$18,((Observaciones!$F324-0.05*Constantes!$F$18)^2)/(Observaciones!$F324+0.95*Constantes!$F$18),0)</f>
        <v>0</v>
      </c>
      <c r="AW325" s="118">
        <f>MAX(0,AX324+Observaciones!$F324-AV325-Constantes!$D$13)</f>
        <v>0</v>
      </c>
      <c r="AX325" s="118">
        <f>AX324+Observaciones!$F324-AV325-AU325-AW325-AY324</f>
        <v>26.250000347265679</v>
      </c>
      <c r="AY325" s="118">
        <f>MAX(0,(AX325-Constantes!$D$14)*(1-EXP(-Constantes!$D$22)))</f>
        <v>4.7809092265613625E-9</v>
      </c>
      <c r="AZ325" s="116">
        <f>AZ324+(Entradas!$F$23*AW325-BA324)/(800*Entradas!$D$46)</f>
        <v>0</v>
      </c>
      <c r="BA325" s="116">
        <f>8000*Entradas!$D$47*AZ325/Constantes!$F$34</f>
        <v>0</v>
      </c>
      <c r="BB325" s="116">
        <f>AV325*Escenarios!$F$10/Escenarios!$F$9</f>
        <v>0</v>
      </c>
      <c r="BC325" s="116">
        <f>BA325*Escenarios!$F$10/Escenarios!$F$9</f>
        <v>0</v>
      </c>
      <c r="BD325" s="116">
        <f>Observaciones!$I324</f>
        <v>0</v>
      </c>
      <c r="BE325" s="116">
        <f>MAX(0,Constantes!$F$29/((BJ324+BB325+BC325+BD325+Observaciones!$F324)^2)+Entradas!$F$17)</f>
        <v>0</v>
      </c>
      <c r="BF325" s="145">
        <f>IF(ETo!$D324&gt;0,ETo!$I324*((1-Entradas!$F$21)*ETo!$K324+ETo!$L324),0)</f>
        <v>1.9495835390899952</v>
      </c>
      <c r="BG325" s="116">
        <f>MIN(BF325*1,0.8*(BJ324+BB325+BC325+BD325+Observaciones!$F324-BE325-Constantes!$F$28))</f>
        <v>2.4576262148912066E-6</v>
      </c>
      <c r="BH325" s="116">
        <f>Observaciones!$J324</f>
        <v>0</v>
      </c>
      <c r="BI325" s="116">
        <f>MAX(0,BJ324+BB325+BC325+BD325+Observaciones!$F324-BE325-BG325-BH325-Constantes!$F$26)</f>
        <v>0</v>
      </c>
      <c r="BJ325" s="116">
        <f>BJ324+BB325+BC325+BD325+Observaciones!$F324-BE325-BG325-BH325-BI325</f>
        <v>41.250000614406552</v>
      </c>
      <c r="BK325" s="116">
        <f>(Escenarios!$F$10*AU325+Escenarios!$F$9*BG325)/(Escenarios!$F$11)</f>
        <v>1.6849248413564056E-6</v>
      </c>
      <c r="BL325" s="116">
        <f>(Escenarios!$F$9*BI325)/(Escenarios!$F$11)</f>
        <v>0</v>
      </c>
      <c r="BM325" s="116">
        <f>(Escenarios!$F$10*AW325+Escenarios!$F$9*BE325)/(Escenarios!$F$11)</f>
        <v>0</v>
      </c>
      <c r="BN325" s="118">
        <f t="shared" si="33"/>
        <v>88.406848407647487</v>
      </c>
      <c r="BO325" s="118">
        <f>MAX(0,(BN325-Constantes!$D$13)*(1-EXP(-Constantes!$D$23)))</f>
        <v>0.27392986132859953</v>
      </c>
      <c r="BP325" s="118">
        <f>BL325+AY325*Escenarios!$F$10/Escenarios!$F$11+BO325</f>
        <v>0.2739298651533269</v>
      </c>
      <c r="BQ325" s="118">
        <f>0.0526*BL325*Observaciones!$F324^1.218</f>
        <v>0</v>
      </c>
      <c r="BR325" s="118">
        <f>BQ325*Constantes!$F$40</f>
        <v>0</v>
      </c>
      <c r="BS325" s="118">
        <f t="shared" si="34"/>
        <v>0</v>
      </c>
      <c r="BT325" s="15"/>
      <c r="BU325" s="72">
        <v>319</v>
      </c>
      <c r="BV325" s="73">
        <f>0.0526*Observaciones!$F324^2.218</f>
        <v>0</v>
      </c>
      <c r="BW325" s="73">
        <f>IF(Observaciones!$F324&gt;0.05*$CA$7,((Observaciones!$F324-0.05*$CA$7)^2)/(Observaciones!$F324+0.95*$CA$7),0)</f>
        <v>0</v>
      </c>
      <c r="BX325" s="73">
        <f>0.0526*BW325*Observaciones!$F324^1.218</f>
        <v>0</v>
      </c>
      <c r="BY325" s="27"/>
      <c r="BZ325" s="27"/>
      <c r="CA325" s="101"/>
      <c r="CB325" s="36"/>
    </row>
    <row r="326" spans="2:80" s="2" customFormat="1" ht="14.5" x14ac:dyDescent="0.35">
      <c r="B326" s="35"/>
      <c r="C326" s="72">
        <v>320</v>
      </c>
      <c r="D326" s="145">
        <f>ETo!$I325*((1-Constantes!$D$19)*ETo!$K325+ETo!$L325)</f>
        <v>2.0336905755182211</v>
      </c>
      <c r="E326" s="73">
        <f>MIN(D326*Constantes!$D$17,0.8*(H325+Observaciones!$F325-F326-G326-Constantes!$D$14))</f>
        <v>2.778125434588219E-7</v>
      </c>
      <c r="F326" s="73">
        <f>IF(Observaciones!$F325&gt;0.05*Constantes!$D$18,((Observaciones!$F325-0.05*Constantes!$D$18)^2)/(Observaciones!$F325+0.95*Constantes!$D$18),0)</f>
        <v>0</v>
      </c>
      <c r="G326" s="73">
        <f>MAX(0,H325+Observaciones!$F325-F326-Constantes!$D$13)</f>
        <v>0</v>
      </c>
      <c r="H326" s="73">
        <f>H325+Observaciones!$F325-F326-E326-G326-I325</f>
        <v>26.250000064672228</v>
      </c>
      <c r="I326" s="73">
        <f>MAX(0,(H326-Constantes!$D$14)*(1-EXP(-Constantes!$D$22)))</f>
        <v>8.9036168030113857E-10</v>
      </c>
      <c r="J326" s="73">
        <f t="shared" si="28"/>
        <v>84.347634211805115</v>
      </c>
      <c r="K326" s="73">
        <f>MAX(0,(J326-Constantes!$D$13)*(1-EXP(-Constantes!$D$23)))</f>
        <v>0.24589082074876983</v>
      </c>
      <c r="L326" s="73">
        <f t="shared" si="29"/>
        <v>0.24589082163913151</v>
      </c>
      <c r="M326" s="73">
        <f>0.0526*F326*Observaciones!$F325^1.218</f>
        <v>0</v>
      </c>
      <c r="N326" s="73">
        <f>M326*Constantes!$D$40</f>
        <v>0</v>
      </c>
      <c r="O326" s="73">
        <f t="shared" si="30"/>
        <v>0</v>
      </c>
      <c r="P326" s="15"/>
      <c r="Q326" s="117">
        <v>320</v>
      </c>
      <c r="R326" s="145">
        <f>ETo!$I325*((1-Constantes!$E$19)*ETo!$K325+ETo!$L325)</f>
        <v>2.0359577758400409</v>
      </c>
      <c r="S326" s="118">
        <f>MIN(R326*Constantes!$E$17,0.8*(V325+Observaciones!$F325-T326-U326-Constantes!$D$14))</f>
        <v>2.778125434588219E-7</v>
      </c>
      <c r="T326" s="118">
        <f>IF(Observaciones!$F325&gt;0.05*Constantes!$E$18,((Observaciones!$F325-0.05*Constantes!$E$18)^2)/(Observaciones!$F325+0.95*Constantes!$E$18),0)</f>
        <v>0</v>
      </c>
      <c r="U326" s="118">
        <f>MAX(0,V325+Observaciones!$F325-T326-Constantes!$D$13)</f>
        <v>0</v>
      </c>
      <c r="V326" s="118">
        <f>V325+Observaciones!$F325-T326-S326-U326-W325</f>
        <v>26.250000064672228</v>
      </c>
      <c r="W326" s="118">
        <f>MAX(0,(V326-Constantes!$D$14)*(1-EXP(-Constantes!$D$22)))</f>
        <v>8.9036168030113857E-10</v>
      </c>
      <c r="X326" s="116">
        <f>X325+(Entradas!$E$23*U326-Y325)/(800*Entradas!$D$46)</f>
        <v>0</v>
      </c>
      <c r="Y326" s="116">
        <f>8000*Entradas!$D$47*X326/Constantes!$E$34</f>
        <v>0</v>
      </c>
      <c r="Z326" s="116">
        <f>T326*Escenarios!$E$10/Escenarios!$E$9</f>
        <v>0</v>
      </c>
      <c r="AA326" s="116">
        <f>Y326*Escenarios!$E$10/Escenarios!$E$9</f>
        <v>0</v>
      </c>
      <c r="AB326" s="116">
        <f>Observaciones!$I325</f>
        <v>0</v>
      </c>
      <c r="AC326" s="116">
        <f>MAX(0,Constantes!$E$29/((AH325+Z326+AA326+AB326+Observaciones!$F325)^2)+Entradas!$E$17)</f>
        <v>0</v>
      </c>
      <c r="AD326" s="145">
        <f>IF(ETo!$D325&gt;0,ETo!$I325*((1-Entradas!$E$21)*ETo!$K325+ETo!$L325),0)</f>
        <v>1.9452697629672406</v>
      </c>
      <c r="AE326" s="116">
        <f>MIN(AD326*1,0.8*(AH325+Z326+AA326+AB326+Observaciones!$F325-AC326-Constantes!$E$28))</f>
        <v>4.9152524184137292E-7</v>
      </c>
      <c r="AF326" s="116">
        <f>Observaciones!$J325</f>
        <v>0</v>
      </c>
      <c r="AG326" s="116">
        <f>MAX(0,AH325+Z326+AA326+AB326+Observaciones!$F325-AC326-AE326-AF326-Constantes!$E$26)</f>
        <v>0</v>
      </c>
      <c r="AH326" s="116">
        <f>AH325+Z326+AA326+AB326+Observaciones!$F325-AC326-AE326-AF326-AG326</f>
        <v>41.25000012288131</v>
      </c>
      <c r="AI326" s="116">
        <f>(Escenarios!$E$10*S326+Escenarios!$E$9*AE326)/(Escenarios!$E$11)</f>
        <v>2.9918381329707698E-7</v>
      </c>
      <c r="AJ326" s="116">
        <f>(Escenarios!$E$9*AG326)/(Escenarios!$E$11)</f>
        <v>0</v>
      </c>
      <c r="AK326" s="116">
        <f>(Escenarios!$E$10*U326+Escenarios!$E$9*AC326)/(Escenarios!$E$11)</f>
        <v>0</v>
      </c>
      <c r="AL326" s="118">
        <f t="shared" si="31"/>
        <v>89.520512910513787</v>
      </c>
      <c r="AM326" s="118">
        <f>MAX(0,(AL326-Constantes!$D$13)*(1-EXP(-Constantes!$D$23)))</f>
        <v>0.28162250396375965</v>
      </c>
      <c r="AN326" s="118">
        <f>AJ326+W326*Escenarios!$E$10/Escenarios!$E$11+AM326</f>
        <v>0.28162250476508516</v>
      </c>
      <c r="AO326" s="118">
        <f>0.0526*AJ326*Observaciones!$F325^1.218</f>
        <v>0</v>
      </c>
      <c r="AP326" s="118">
        <f>AO326*Constantes!$E$40</f>
        <v>0</v>
      </c>
      <c r="AQ326" s="118">
        <f t="shared" si="32"/>
        <v>0</v>
      </c>
      <c r="AR326" s="15"/>
      <c r="AS326" s="72">
        <v>320</v>
      </c>
      <c r="AT326" s="145">
        <f>ETo!$I325*((1-Constantes!$F$19)*ETo!$K325+ETo!$L325)</f>
        <v>2.0302897750354907</v>
      </c>
      <c r="AU326" s="118">
        <f>MIN(AT326*Constantes!$F$17,0.8*(AX325+Observaciones!$F325-AV326-AW326-Constantes!$D$14))</f>
        <v>2.778125434588219E-7</v>
      </c>
      <c r="AV326" s="118">
        <f>IF(Observaciones!$F325&gt;0.05*Constantes!$F$18,((Observaciones!$F325-0.05*Constantes!$F$18)^2)/(Observaciones!$F325+0.95*Constantes!$F$18),0)</f>
        <v>0</v>
      </c>
      <c r="AW326" s="118">
        <f>MAX(0,AX325+Observaciones!$F325-AV326-Constantes!$D$13)</f>
        <v>0</v>
      </c>
      <c r="AX326" s="118">
        <f>AX325+Observaciones!$F325-AV326-AU326-AW326-AY325</f>
        <v>26.250000064672228</v>
      </c>
      <c r="AY326" s="118">
        <f>MAX(0,(AX326-Constantes!$D$14)*(1-EXP(-Constantes!$D$22)))</f>
        <v>8.9036168030113857E-10</v>
      </c>
      <c r="AZ326" s="116">
        <f>AZ325+(Entradas!$F$23*AW326-BA325)/(800*Entradas!$D$46)</f>
        <v>0</v>
      </c>
      <c r="BA326" s="116">
        <f>8000*Entradas!$D$47*AZ326/Constantes!$F$34</f>
        <v>0</v>
      </c>
      <c r="BB326" s="116">
        <f>AV326*Escenarios!$F$10/Escenarios!$F$9</f>
        <v>0</v>
      </c>
      <c r="BC326" s="116">
        <f>BA326*Escenarios!$F$10/Escenarios!$F$9</f>
        <v>0</v>
      </c>
      <c r="BD326" s="116">
        <f>Observaciones!$I325</f>
        <v>0</v>
      </c>
      <c r="BE326" s="116">
        <f>MAX(0,Constantes!$F$29/((BJ325+BB326+BC326+BD326+Observaciones!$F325)^2)+Entradas!$F$17)</f>
        <v>0</v>
      </c>
      <c r="BF326" s="145">
        <f>IF(ETo!$D325&gt;0,ETo!$I325*((1-Entradas!$F$21)*ETo!$K325+ETo!$L325),0)</f>
        <v>1.9452697629672406</v>
      </c>
      <c r="BG326" s="116">
        <f>MIN(BF326*1,0.8*(BJ325+BB326+BC326+BD326+Observaciones!$F325-BE326-Constantes!$F$28))</f>
        <v>4.9152524184137292E-7</v>
      </c>
      <c r="BH326" s="116">
        <f>Observaciones!$J325</f>
        <v>0</v>
      </c>
      <c r="BI326" s="116">
        <f>MAX(0,BJ325+BB326+BC326+BD326+Observaciones!$F325-BE326-BG326-BH326-Constantes!$F$26)</f>
        <v>0</v>
      </c>
      <c r="BJ326" s="116">
        <f>BJ325+BB326+BC326+BD326+Observaciones!$F325-BE326-BG326-BH326-BI326</f>
        <v>41.25000012288131</v>
      </c>
      <c r="BK326" s="116">
        <f>(Escenarios!$F$10*AU326+Escenarios!$F$9*BG326)/(Escenarios!$F$11)</f>
        <v>3.2055508313533211E-7</v>
      </c>
      <c r="BL326" s="116">
        <f>(Escenarios!$F$9*BI326)/(Escenarios!$F$11)</f>
        <v>0</v>
      </c>
      <c r="BM326" s="116">
        <f>(Escenarios!$F$10*AW326+Escenarios!$F$9*BE326)/(Escenarios!$F$11)</f>
        <v>0</v>
      </c>
      <c r="BN326" s="118">
        <f t="shared" si="33"/>
        <v>88.132918546318891</v>
      </c>
      <c r="BO326" s="118">
        <f>MAX(0,(BN326-Constantes!$D$13)*(1-EXP(-Constantes!$D$23)))</f>
        <v>0.27203768956154017</v>
      </c>
      <c r="BP326" s="118">
        <f>BL326+AY326*Escenarios!$F$10/Escenarios!$F$11+BO326</f>
        <v>0.27203769027382951</v>
      </c>
      <c r="BQ326" s="118">
        <f>0.0526*BL326*Observaciones!$F325^1.218</f>
        <v>0</v>
      </c>
      <c r="BR326" s="118">
        <f>BQ326*Constantes!$F$40</f>
        <v>0</v>
      </c>
      <c r="BS326" s="118">
        <f t="shared" si="34"/>
        <v>0</v>
      </c>
      <c r="BT326" s="15"/>
      <c r="BU326" s="72">
        <v>320</v>
      </c>
      <c r="BV326" s="73">
        <f>0.0526*Observaciones!$F325^2.218</f>
        <v>0</v>
      </c>
      <c r="BW326" s="73">
        <f>IF(Observaciones!$F325&gt;0.05*$CA$7,((Observaciones!$F325-0.05*$CA$7)^2)/(Observaciones!$F325+0.95*$CA$7),0)</f>
        <v>0</v>
      </c>
      <c r="BX326" s="73">
        <f>0.0526*BW326*Observaciones!$F325^1.218</f>
        <v>0</v>
      </c>
      <c r="BY326" s="27"/>
      <c r="BZ326" s="27"/>
      <c r="CA326" s="101"/>
      <c r="CB326" s="36"/>
    </row>
    <row r="327" spans="2:80" s="2" customFormat="1" ht="14.5" x14ac:dyDescent="0.35">
      <c r="B327" s="35"/>
      <c r="C327" s="72">
        <v>321</v>
      </c>
      <c r="D327" s="145">
        <f>ETo!$I326*((1-Constantes!$D$19)*ETo!$K326+ETo!$L326)</f>
        <v>2.0130198090283682</v>
      </c>
      <c r="E327" s="73">
        <f>MIN(D327*Constantes!$D$17,0.8*(H326+Observaciones!$F326-F327-G327-Constantes!$D$14))</f>
        <v>5.1737782769123446E-8</v>
      </c>
      <c r="F327" s="73">
        <f>IF(Observaciones!$F326&gt;0.05*Constantes!$D$18,((Observaciones!$F326-0.05*Constantes!$D$18)^2)/(Observaciones!$F326+0.95*Constantes!$D$18),0)</f>
        <v>0</v>
      </c>
      <c r="G327" s="73">
        <f>MAX(0,H326+Observaciones!$F326-F327-Constantes!$D$13)</f>
        <v>0</v>
      </c>
      <c r="H327" s="73">
        <f>H326+Observaciones!$F326-F327-E327-G327-I326</f>
        <v>26.250000012044083</v>
      </c>
      <c r="I327" s="73">
        <f>MAX(0,(H327-Constantes!$D$14)*(1-EXP(-Constantes!$D$22)))</f>
        <v>1.6581445065152074E-10</v>
      </c>
      <c r="J327" s="73">
        <f t="shared" ref="J327:J390" si="35">J326+G327-K326</f>
        <v>84.101743391056345</v>
      </c>
      <c r="K327" s="73">
        <f>MAX(0,(J327-Constantes!$D$13)*(1-EXP(-Constantes!$D$23)))</f>
        <v>0.24419232878245672</v>
      </c>
      <c r="L327" s="73">
        <f t="shared" ref="L327:L390" si="36">F327+I327+K327</f>
        <v>0.24419232894827117</v>
      </c>
      <c r="M327" s="73">
        <f>0.0526*F327*Observaciones!$F326^1.218</f>
        <v>0</v>
      </c>
      <c r="N327" s="73">
        <f>M327*Constantes!$D$40</f>
        <v>0</v>
      </c>
      <c r="O327" s="73">
        <f t="shared" ref="O327:O390" si="37">N327*1000000/(L327/1000*10000)</f>
        <v>0</v>
      </c>
      <c r="P327" s="15"/>
      <c r="Q327" s="117">
        <v>321</v>
      </c>
      <c r="R327" s="145">
        <f>ETo!$I326*((1-Constantes!$E$19)*ETo!$K326+ETo!$L326)</f>
        <v>2.015263347350353</v>
      </c>
      <c r="S327" s="118">
        <f>MIN(R327*Constantes!$E$17,0.8*(V326+Observaciones!$F326-T327-U327-Constantes!$D$14))</f>
        <v>5.1737782769123446E-8</v>
      </c>
      <c r="T327" s="118">
        <f>IF(Observaciones!$F326&gt;0.05*Constantes!$E$18,((Observaciones!$F326-0.05*Constantes!$E$18)^2)/(Observaciones!$F326+0.95*Constantes!$E$18),0)</f>
        <v>0</v>
      </c>
      <c r="U327" s="118">
        <f>MAX(0,V326+Observaciones!$F326-T327-Constantes!$D$13)</f>
        <v>0</v>
      </c>
      <c r="V327" s="118">
        <f>V326+Observaciones!$F326-T327-S327-U327-W326</f>
        <v>26.250000012044083</v>
      </c>
      <c r="W327" s="118">
        <f>MAX(0,(V327-Constantes!$D$14)*(1-EXP(-Constantes!$D$22)))</f>
        <v>1.6581445065152074E-10</v>
      </c>
      <c r="X327" s="116">
        <f>X326+(Entradas!$E$23*U327-Y326)/(800*Entradas!$D$46)</f>
        <v>0</v>
      </c>
      <c r="Y327" s="116">
        <f>8000*Entradas!$D$47*X327/Constantes!$E$34</f>
        <v>0</v>
      </c>
      <c r="Z327" s="116">
        <f>T327*Escenarios!$E$10/Escenarios!$E$9</f>
        <v>0</v>
      </c>
      <c r="AA327" s="116">
        <f>Y327*Escenarios!$E$10/Escenarios!$E$9</f>
        <v>0</v>
      </c>
      <c r="AB327" s="116">
        <f>Observaciones!$I326</f>
        <v>0</v>
      </c>
      <c r="AC327" s="116">
        <f>MAX(0,Constantes!$E$29/((AH326+Z327+AA327+AB327+Observaciones!$F326)^2)+Entradas!$E$17)</f>
        <v>0</v>
      </c>
      <c r="AD327" s="145">
        <f>IF(ETo!$D326&gt;0,ETo!$I326*((1-Entradas!$E$21)*ETo!$K326+ETo!$L326),0)</f>
        <v>1.9255218144709561</v>
      </c>
      <c r="AE327" s="116">
        <f>MIN(AD327*1,0.8*(AH326+Z327+AA327+AB327+Observaciones!$F326-AC327-Constantes!$E$28))</f>
        <v>9.8305048368274594E-8</v>
      </c>
      <c r="AF327" s="116">
        <f>Observaciones!$J326</f>
        <v>0</v>
      </c>
      <c r="AG327" s="116">
        <f>MAX(0,AH326+Z327+AA327+AB327+Observaciones!$F326-AC327-AE327-AF327-Constantes!$E$26)</f>
        <v>0</v>
      </c>
      <c r="AH327" s="116">
        <f>AH326+Z327+AA327+AB327+Observaciones!$F326-AC327-AE327-AF327-AG327</f>
        <v>41.250000024576259</v>
      </c>
      <c r="AI327" s="116">
        <f>(Escenarios!$E$10*S327+Escenarios!$E$9*AE327)/(Escenarios!$E$11)</f>
        <v>5.6394509329038553E-8</v>
      </c>
      <c r="AJ327" s="116">
        <f>(Escenarios!$E$9*AG327)/(Escenarios!$E$11)</f>
        <v>0</v>
      </c>
      <c r="AK327" s="116">
        <f>(Escenarios!$E$10*U327+Escenarios!$E$9*AC327)/(Escenarios!$E$11)</f>
        <v>0</v>
      </c>
      <c r="AL327" s="118">
        <f t="shared" si="31"/>
        <v>89.238890406550027</v>
      </c>
      <c r="AM327" s="118">
        <f>MAX(0,(AL327-Constantes!$D$13)*(1-EXP(-Constantes!$D$23)))</f>
        <v>0.2796771952325966</v>
      </c>
      <c r="AN327" s="118">
        <f>AJ327+W327*Escenarios!$E$10/Escenarios!$E$11+AM327</f>
        <v>0.27967719538182961</v>
      </c>
      <c r="AO327" s="118">
        <f>0.0526*AJ327*Observaciones!$F326^1.218</f>
        <v>0</v>
      </c>
      <c r="AP327" s="118">
        <f>AO327*Constantes!$E$40</f>
        <v>0</v>
      </c>
      <c r="AQ327" s="118">
        <f t="shared" si="32"/>
        <v>0</v>
      </c>
      <c r="AR327" s="15"/>
      <c r="AS327" s="72">
        <v>321</v>
      </c>
      <c r="AT327" s="145">
        <f>ETo!$I326*((1-Constantes!$F$19)*ETo!$K326+ETo!$L326)</f>
        <v>2.0096545015453899</v>
      </c>
      <c r="AU327" s="118">
        <f>MIN(AT327*Constantes!$F$17,0.8*(AX326+Observaciones!$F326-AV327-AW327-Constantes!$D$14))</f>
        <v>5.1737782769123446E-8</v>
      </c>
      <c r="AV327" s="118">
        <f>IF(Observaciones!$F326&gt;0.05*Constantes!$F$18,((Observaciones!$F326-0.05*Constantes!$F$18)^2)/(Observaciones!$F326+0.95*Constantes!$F$18),0)</f>
        <v>0</v>
      </c>
      <c r="AW327" s="118">
        <f>MAX(0,AX326+Observaciones!$F326-AV327-Constantes!$D$13)</f>
        <v>0</v>
      </c>
      <c r="AX327" s="118">
        <f>AX326+Observaciones!$F326-AV327-AU327-AW327-AY326</f>
        <v>26.250000012044083</v>
      </c>
      <c r="AY327" s="118">
        <f>MAX(0,(AX327-Constantes!$D$14)*(1-EXP(-Constantes!$D$22)))</f>
        <v>1.6581445065152074E-10</v>
      </c>
      <c r="AZ327" s="116">
        <f>AZ326+(Entradas!$F$23*AW327-BA326)/(800*Entradas!$D$46)</f>
        <v>0</v>
      </c>
      <c r="BA327" s="116">
        <f>8000*Entradas!$D$47*AZ327/Constantes!$F$34</f>
        <v>0</v>
      </c>
      <c r="BB327" s="116">
        <f>AV327*Escenarios!$F$10/Escenarios!$F$9</f>
        <v>0</v>
      </c>
      <c r="BC327" s="116">
        <f>BA327*Escenarios!$F$10/Escenarios!$F$9</f>
        <v>0</v>
      </c>
      <c r="BD327" s="116">
        <f>Observaciones!$I326</f>
        <v>0</v>
      </c>
      <c r="BE327" s="116">
        <f>MAX(0,Constantes!$F$29/((BJ326+BB327+BC327+BD327+Observaciones!$F326)^2)+Entradas!$F$17)</f>
        <v>0</v>
      </c>
      <c r="BF327" s="145">
        <f>IF(ETo!$D326&gt;0,ETo!$I326*((1-Entradas!$F$21)*ETo!$K326+ETo!$L326),0)</f>
        <v>1.9255218144709561</v>
      </c>
      <c r="BG327" s="116">
        <f>MIN(BF327*1,0.8*(BJ326+BB327+BC327+BD327+Observaciones!$F326-BE327-Constantes!$F$28))</f>
        <v>9.8305048368274594E-8</v>
      </c>
      <c r="BH327" s="116">
        <f>Observaciones!$J326</f>
        <v>0</v>
      </c>
      <c r="BI327" s="116">
        <f>MAX(0,BJ326+BB327+BC327+BD327+Observaciones!$F326-BE327-BG327-BH327-Constantes!$F$26)</f>
        <v>0</v>
      </c>
      <c r="BJ327" s="116">
        <f>BJ326+BB327+BC327+BD327+Observaciones!$F326-BE327-BG327-BH327-BI327</f>
        <v>41.250000024576259</v>
      </c>
      <c r="BK327" s="116">
        <f>(Escenarios!$F$10*AU327+Escenarios!$F$9*BG327)/(Escenarios!$F$11)</f>
        <v>6.1051235888953667E-8</v>
      </c>
      <c r="BL327" s="116">
        <f>(Escenarios!$F$9*BI327)/(Escenarios!$F$11)</f>
        <v>0</v>
      </c>
      <c r="BM327" s="116">
        <f>(Escenarios!$F$10*AW327+Escenarios!$F$9*BE327)/(Escenarios!$F$11)</f>
        <v>0</v>
      </c>
      <c r="BN327" s="118">
        <f t="shared" si="33"/>
        <v>87.860880856757348</v>
      </c>
      <c r="BO327" s="118">
        <f>MAX(0,(BN327-Constantes!$D$13)*(1-EXP(-Constantes!$D$23)))</f>
        <v>0.27015858797959558</v>
      </c>
      <c r="BP327" s="118">
        <f>BL327+AY327*Escenarios!$F$10/Escenarios!$F$11+BO327</f>
        <v>0.27015858811224713</v>
      </c>
      <c r="BQ327" s="118">
        <f>0.0526*BL327*Observaciones!$F326^1.218</f>
        <v>0</v>
      </c>
      <c r="BR327" s="118">
        <f>BQ327*Constantes!$F$40</f>
        <v>0</v>
      </c>
      <c r="BS327" s="118">
        <f t="shared" si="34"/>
        <v>0</v>
      </c>
      <c r="BT327" s="15"/>
      <c r="BU327" s="72">
        <v>321</v>
      </c>
      <c r="BV327" s="73">
        <f>0.0526*Observaciones!$F326^2.218</f>
        <v>0</v>
      </c>
      <c r="BW327" s="73">
        <f>IF(Observaciones!$F326&gt;0.05*$CA$7,((Observaciones!$F326-0.05*$CA$7)^2)/(Observaciones!$F326+0.95*$CA$7),0)</f>
        <v>0</v>
      </c>
      <c r="BX327" s="73">
        <f>0.0526*BW327*Observaciones!$F326^1.218</f>
        <v>0</v>
      </c>
      <c r="BY327" s="27"/>
      <c r="BZ327" s="27"/>
      <c r="CA327" s="101"/>
      <c r="CB327" s="36"/>
    </row>
    <row r="328" spans="2:80" s="2" customFormat="1" ht="14.5" x14ac:dyDescent="0.35">
      <c r="B328" s="35"/>
      <c r="C328" s="72">
        <v>322</v>
      </c>
      <c r="D328" s="145">
        <f>ETo!$I327*((1-Constantes!$D$19)*ETo!$K327+ETo!$L327)</f>
        <v>1.9976365437267853</v>
      </c>
      <c r="E328" s="73">
        <f>MIN(D328*Constantes!$D$17,0.8*(H327+Observaciones!$F327-F328-G328-Constantes!$D$14))</f>
        <v>9.6352664513688082E-9</v>
      </c>
      <c r="F328" s="73">
        <f>IF(Observaciones!$F327&gt;0.05*Constantes!$D$18,((Observaciones!$F327-0.05*Constantes!$D$18)^2)/(Observaciones!$F327+0.95*Constantes!$D$18),0)</f>
        <v>0</v>
      </c>
      <c r="G328" s="73">
        <f>MAX(0,H327+Observaciones!$F327-F328-Constantes!$D$13)</f>
        <v>0</v>
      </c>
      <c r="H328" s="73">
        <f>H327+Observaciones!$F327-F328-E328-G328-I327</f>
        <v>26.250000002243002</v>
      </c>
      <c r="I328" s="73">
        <f>MAX(0,(H328-Constantes!$D$14)*(1-EXP(-Constantes!$D$22)))</f>
        <v>3.0880074500395556E-11</v>
      </c>
      <c r="J328" s="73">
        <f t="shared" si="35"/>
        <v>83.857551062273885</v>
      </c>
      <c r="K328" s="73">
        <f>MAX(0,(J328-Constantes!$D$13)*(1-EXP(-Constantes!$D$23)))</f>
        <v>0.24250556915715105</v>
      </c>
      <c r="L328" s="73">
        <f t="shared" si="36"/>
        <v>0.24250556918803112</v>
      </c>
      <c r="M328" s="73">
        <f>0.0526*F328*Observaciones!$F327^1.218</f>
        <v>0</v>
      </c>
      <c r="N328" s="73">
        <f>M328*Constantes!$D$40</f>
        <v>0</v>
      </c>
      <c r="O328" s="73">
        <f t="shared" si="37"/>
        <v>0</v>
      </c>
      <c r="P328" s="15"/>
      <c r="Q328" s="117">
        <v>322</v>
      </c>
      <c r="R328" s="145">
        <f>ETo!$I327*((1-Constantes!$E$19)*ETo!$K327+ETo!$L327)</f>
        <v>1.999862342896086</v>
      </c>
      <c r="S328" s="118">
        <f>MIN(R328*Constantes!$E$17,0.8*(V327+Observaciones!$F327-T328-U328-Constantes!$D$14))</f>
        <v>9.6352664513688082E-9</v>
      </c>
      <c r="T328" s="118">
        <f>IF(Observaciones!$F327&gt;0.05*Constantes!$E$18,((Observaciones!$F327-0.05*Constantes!$E$18)^2)/(Observaciones!$F327+0.95*Constantes!$E$18),0)</f>
        <v>0</v>
      </c>
      <c r="U328" s="118">
        <f>MAX(0,V327+Observaciones!$F327-T328-Constantes!$D$13)</f>
        <v>0</v>
      </c>
      <c r="V328" s="118">
        <f>V327+Observaciones!$F327-T328-S328-U328-W327</f>
        <v>26.250000002243002</v>
      </c>
      <c r="W328" s="118">
        <f>MAX(0,(V328-Constantes!$D$14)*(1-EXP(-Constantes!$D$22)))</f>
        <v>3.0880074500395556E-11</v>
      </c>
      <c r="X328" s="116">
        <f>X327+(Entradas!$E$23*U328-Y327)/(800*Entradas!$D$46)</f>
        <v>0</v>
      </c>
      <c r="Y328" s="116">
        <f>8000*Entradas!$D$47*X328/Constantes!$E$34</f>
        <v>0</v>
      </c>
      <c r="Z328" s="116">
        <f>T328*Escenarios!$E$10/Escenarios!$E$9</f>
        <v>0</v>
      </c>
      <c r="AA328" s="116">
        <f>Y328*Escenarios!$E$10/Escenarios!$E$9</f>
        <v>0</v>
      </c>
      <c r="AB328" s="116">
        <f>Observaciones!$I327</f>
        <v>0</v>
      </c>
      <c r="AC328" s="116">
        <f>MAX(0,Constantes!$E$29/((AH327+Z328+AA328+AB328+Observaciones!$F327)^2)+Entradas!$E$17)</f>
        <v>0</v>
      </c>
      <c r="AD328" s="145">
        <f>IF(ETo!$D327&gt;0,ETo!$I327*((1-Entradas!$E$21)*ETo!$K327+ETo!$L327),0)</f>
        <v>1.910830376124065</v>
      </c>
      <c r="AE328" s="116">
        <f>MIN(AD328*1,0.8*(AH327+Z328+AA328+AB328+Observaciones!$F327-AC328-Constantes!$E$28))</f>
        <v>1.9661007399918164E-8</v>
      </c>
      <c r="AF328" s="116">
        <f>Observaciones!$J327</f>
        <v>0</v>
      </c>
      <c r="AG328" s="116">
        <f>MAX(0,AH327+Z328+AA328+AB328+Observaciones!$F327-AC328-AE328-AF328-Constantes!$E$26)</f>
        <v>0</v>
      </c>
      <c r="AH328" s="116">
        <f>AH327+Z328+AA328+AB328+Observaciones!$F327-AC328-AE328-AF328-AG328</f>
        <v>41.25000000491525</v>
      </c>
      <c r="AI328" s="116">
        <f>(Escenarios!$E$10*S328+Escenarios!$E$9*AE328)/(Escenarios!$E$11)</f>
        <v>1.0637840546223744E-8</v>
      </c>
      <c r="AJ328" s="116">
        <f>(Escenarios!$E$9*AG328)/(Escenarios!$E$11)</f>
        <v>0</v>
      </c>
      <c r="AK328" s="116">
        <f>(Escenarios!$E$10*U328+Escenarios!$E$9*AC328)/(Escenarios!$E$11)</f>
        <v>0</v>
      </c>
      <c r="AL328" s="118">
        <f t="shared" ref="AL328:AL391" si="38">AL327+AK328-AM327</f>
        <v>88.959213211317433</v>
      </c>
      <c r="AM328" s="118">
        <f>MAX(0,(AL328-Constantes!$D$13)*(1-EXP(-Constantes!$D$23)))</f>
        <v>0.27774532373037047</v>
      </c>
      <c r="AN328" s="118">
        <f>AJ328+W328*Escenarios!$E$10/Escenarios!$E$11+AM328</f>
        <v>0.27774532375816252</v>
      </c>
      <c r="AO328" s="118">
        <f>0.0526*AJ328*Observaciones!$F327^1.218</f>
        <v>0</v>
      </c>
      <c r="AP328" s="118">
        <f>AO328*Constantes!$E$40</f>
        <v>0</v>
      </c>
      <c r="AQ328" s="118">
        <f t="shared" ref="AQ328:AQ391" si="39">AP328*1000000/(AN328/1000*10000)</f>
        <v>0</v>
      </c>
      <c r="AR328" s="15"/>
      <c r="AS328" s="72">
        <v>322</v>
      </c>
      <c r="AT328" s="145">
        <f>ETo!$I327*((1-Constantes!$F$19)*ETo!$K327+ETo!$L327)</f>
        <v>1.9942978449728346</v>
      </c>
      <c r="AU328" s="118">
        <f>MIN(AT328*Constantes!$F$17,0.8*(AX327+Observaciones!$F327-AV328-AW328-Constantes!$D$14))</f>
        <v>9.6352664513688082E-9</v>
      </c>
      <c r="AV328" s="118">
        <f>IF(Observaciones!$F327&gt;0.05*Constantes!$F$18,((Observaciones!$F327-0.05*Constantes!$F$18)^2)/(Observaciones!$F327+0.95*Constantes!$F$18),0)</f>
        <v>0</v>
      </c>
      <c r="AW328" s="118">
        <f>MAX(0,AX327+Observaciones!$F327-AV328-Constantes!$D$13)</f>
        <v>0</v>
      </c>
      <c r="AX328" s="118">
        <f>AX327+Observaciones!$F327-AV328-AU328-AW328-AY327</f>
        <v>26.250000002243002</v>
      </c>
      <c r="AY328" s="118">
        <f>MAX(0,(AX328-Constantes!$D$14)*(1-EXP(-Constantes!$D$22)))</f>
        <v>3.0880074500395556E-11</v>
      </c>
      <c r="AZ328" s="116">
        <f>AZ327+(Entradas!$F$23*AW328-BA327)/(800*Entradas!$D$46)</f>
        <v>0</v>
      </c>
      <c r="BA328" s="116">
        <f>8000*Entradas!$D$47*AZ328/Constantes!$F$34</f>
        <v>0</v>
      </c>
      <c r="BB328" s="116">
        <f>AV328*Escenarios!$F$10/Escenarios!$F$9</f>
        <v>0</v>
      </c>
      <c r="BC328" s="116">
        <f>BA328*Escenarios!$F$10/Escenarios!$F$9</f>
        <v>0</v>
      </c>
      <c r="BD328" s="116">
        <f>Observaciones!$I327</f>
        <v>0</v>
      </c>
      <c r="BE328" s="116">
        <f>MAX(0,Constantes!$F$29/((BJ327+BB328+BC328+BD328+Observaciones!$F327)^2)+Entradas!$F$17)</f>
        <v>0</v>
      </c>
      <c r="BF328" s="145">
        <f>IF(ETo!$D327&gt;0,ETo!$I327*((1-Entradas!$F$21)*ETo!$K327+ETo!$L327),0)</f>
        <v>1.910830376124065</v>
      </c>
      <c r="BG328" s="116">
        <f>MIN(BF328*1,0.8*(BJ327+BB328+BC328+BD328+Observaciones!$F327-BE328-Constantes!$F$28))</f>
        <v>1.9661007399918164E-8</v>
      </c>
      <c r="BH328" s="116">
        <f>Observaciones!$J327</f>
        <v>0</v>
      </c>
      <c r="BI328" s="116">
        <f>MAX(0,BJ327+BB328+BC328+BD328+Observaciones!$F327-BE328-BG328-BH328-Constantes!$F$26)</f>
        <v>0</v>
      </c>
      <c r="BJ328" s="116">
        <f>BJ327+BB328+BC328+BD328+Observaciones!$F327-BE328-BG328-BH328-BI328</f>
        <v>41.25000000491525</v>
      </c>
      <c r="BK328" s="116">
        <f>(Escenarios!$F$10*AU328+Escenarios!$F$9*BG328)/(Escenarios!$F$11)</f>
        <v>1.1640414641078679E-8</v>
      </c>
      <c r="BL328" s="116">
        <f>(Escenarios!$F$9*BI328)/(Escenarios!$F$11)</f>
        <v>0</v>
      </c>
      <c r="BM328" s="116">
        <f>(Escenarios!$F$10*AW328+Escenarios!$F$9*BE328)/(Escenarios!$F$11)</f>
        <v>0</v>
      </c>
      <c r="BN328" s="118">
        <f t="shared" ref="BN328:BN391" si="40">BN327+BM328-BO327</f>
        <v>87.590722268777753</v>
      </c>
      <c r="BO328" s="118">
        <f>MAX(0,(BN328-Constantes!$D$13)*(1-EXP(-Constantes!$D$23)))</f>
        <v>0.2682924663004026</v>
      </c>
      <c r="BP328" s="118">
        <f>BL328+AY328*Escenarios!$F$10/Escenarios!$F$11+BO328</f>
        <v>0.26829246632510667</v>
      </c>
      <c r="BQ328" s="118">
        <f>0.0526*BL328*Observaciones!$F327^1.218</f>
        <v>0</v>
      </c>
      <c r="BR328" s="118">
        <f>BQ328*Constantes!$F$40</f>
        <v>0</v>
      </c>
      <c r="BS328" s="118">
        <f t="shared" ref="BS328:BS391" si="41">BR328*1000000/(BP328/1000*10000)</f>
        <v>0</v>
      </c>
      <c r="BT328" s="15"/>
      <c r="BU328" s="72">
        <v>322</v>
      </c>
      <c r="BV328" s="73">
        <f>0.0526*Observaciones!$F327^2.218</f>
        <v>0</v>
      </c>
      <c r="BW328" s="73">
        <f>IF(Observaciones!$F327&gt;0.05*$CA$7,((Observaciones!$F327-0.05*$CA$7)^2)/(Observaciones!$F327+0.95*$CA$7),0)</f>
        <v>0</v>
      </c>
      <c r="BX328" s="73">
        <f>0.0526*BW328*Observaciones!$F327^1.218</f>
        <v>0</v>
      </c>
      <c r="BY328" s="27"/>
      <c r="BZ328" s="27"/>
      <c r="CA328" s="101"/>
      <c r="CB328" s="36"/>
    </row>
    <row r="329" spans="2:80" s="2" customFormat="1" ht="14.5" x14ac:dyDescent="0.35">
      <c r="B329" s="35"/>
      <c r="C329" s="72">
        <v>323</v>
      </c>
      <c r="D329" s="145">
        <f>ETo!$I328*((1-Constantes!$D$19)*ETo!$K328+ETo!$L328)</f>
        <v>2.0841035728095272</v>
      </c>
      <c r="E329" s="73">
        <f>MIN(D329*Constantes!$D$17,0.8*(H328+Observaciones!$F328-F329-G329-Constantes!$D$14))</f>
        <v>1.794401782717614E-9</v>
      </c>
      <c r="F329" s="73">
        <f>IF(Observaciones!$F328&gt;0.05*Constantes!$D$18,((Observaciones!$F328-0.05*Constantes!$D$18)^2)/(Observaciones!$F328+0.95*Constantes!$D$18),0)</f>
        <v>0</v>
      </c>
      <c r="G329" s="73">
        <f>MAX(0,H328+Observaciones!$F328-F329-Constantes!$D$13)</f>
        <v>0</v>
      </c>
      <c r="H329" s="73">
        <f>H328+Observaciones!$F328-F329-E329-G329-I328</f>
        <v>26.250000000417721</v>
      </c>
      <c r="I329" s="73">
        <f>MAX(0,(H329-Constantes!$D$14)*(1-EXP(-Constantes!$D$22)))</f>
        <v>5.7508880185246331E-12</v>
      </c>
      <c r="J329" s="73">
        <f t="shared" si="35"/>
        <v>83.615045493116739</v>
      </c>
      <c r="K329" s="73">
        <f>MAX(0,(J329-Constantes!$D$13)*(1-EXP(-Constantes!$D$23)))</f>
        <v>0.24083046083165385</v>
      </c>
      <c r="L329" s="73">
        <f t="shared" si="36"/>
        <v>0.24083046083740475</v>
      </c>
      <c r="M329" s="73">
        <f>0.0526*F329*Observaciones!$F328^1.218</f>
        <v>0</v>
      </c>
      <c r="N329" s="73">
        <f>M329*Constantes!$D$40</f>
        <v>0</v>
      </c>
      <c r="O329" s="73">
        <f t="shared" si="37"/>
        <v>0</v>
      </c>
      <c r="P329" s="15"/>
      <c r="Q329" s="117">
        <v>323</v>
      </c>
      <c r="R329" s="145">
        <f>ETo!$I328*((1-Constantes!$E$19)*ETo!$K328+ETo!$L328)</f>
        <v>2.0864266418114736</v>
      </c>
      <c r="S329" s="118">
        <f>MIN(R329*Constantes!$E$17,0.8*(V328+Observaciones!$F328-T329-U329-Constantes!$D$14))</f>
        <v>1.794401782717614E-9</v>
      </c>
      <c r="T329" s="118">
        <f>IF(Observaciones!$F328&gt;0.05*Constantes!$E$18,((Observaciones!$F328-0.05*Constantes!$E$18)^2)/(Observaciones!$F328+0.95*Constantes!$E$18),0)</f>
        <v>0</v>
      </c>
      <c r="U329" s="118">
        <f>MAX(0,V328+Observaciones!$F328-T329-Constantes!$D$13)</f>
        <v>0</v>
      </c>
      <c r="V329" s="118">
        <f>V328+Observaciones!$F328-T329-S329-U329-W328</f>
        <v>26.250000000417721</v>
      </c>
      <c r="W329" s="118">
        <f>MAX(0,(V329-Constantes!$D$14)*(1-EXP(-Constantes!$D$22)))</f>
        <v>5.7508880185246331E-12</v>
      </c>
      <c r="X329" s="116">
        <f>X328+(Entradas!$E$23*U329-Y328)/(800*Entradas!$D$46)</f>
        <v>0</v>
      </c>
      <c r="Y329" s="116">
        <f>8000*Entradas!$D$47*X329/Constantes!$E$34</f>
        <v>0</v>
      </c>
      <c r="Z329" s="116">
        <f>T329*Escenarios!$E$10/Escenarios!$E$9</f>
        <v>0</v>
      </c>
      <c r="AA329" s="116">
        <f>Y329*Escenarios!$E$10/Escenarios!$E$9</f>
        <v>0</v>
      </c>
      <c r="AB329" s="116">
        <f>Observaciones!$I328</f>
        <v>0</v>
      </c>
      <c r="AC329" s="116">
        <f>MAX(0,Constantes!$E$29/((AH328+Z329+AA329+AB329+Observaciones!$F328)^2)+Entradas!$E$17)</f>
        <v>0</v>
      </c>
      <c r="AD329" s="145">
        <f>IF(ETo!$D328&gt;0,ETo!$I328*((1-Entradas!$E$21)*ETo!$K328+ETo!$L328),0)</f>
        <v>1.9935038817336146</v>
      </c>
      <c r="AE329" s="116">
        <f>MIN(AD329*1,0.8*(AH328+Z329+AA329+AB329+Observaciones!$F328-AC329-Constantes!$E$28))</f>
        <v>3.9322003431152552E-9</v>
      </c>
      <c r="AF329" s="116">
        <f>Observaciones!$J328</f>
        <v>0</v>
      </c>
      <c r="AG329" s="116">
        <f>MAX(0,AH328+Z329+AA329+AB329+Observaciones!$F328-AC329-AE329-AF329-Constantes!$E$26)</f>
        <v>0</v>
      </c>
      <c r="AH329" s="116">
        <f>AH328+Z329+AA329+AB329+Observaciones!$F328-AC329-AE329-AF329-AG329</f>
        <v>41.25000000098305</v>
      </c>
      <c r="AI329" s="116">
        <f>(Escenarios!$E$10*S329+Escenarios!$E$9*AE329)/(Escenarios!$E$11)</f>
        <v>2.0081816387573781E-9</v>
      </c>
      <c r="AJ329" s="116">
        <f>(Escenarios!$E$9*AG329)/(Escenarios!$E$11)</f>
        <v>0</v>
      </c>
      <c r="AK329" s="116">
        <f>(Escenarios!$E$10*U329+Escenarios!$E$9*AC329)/(Escenarios!$E$11)</f>
        <v>0</v>
      </c>
      <c r="AL329" s="118">
        <f t="shared" si="38"/>
        <v>88.681467887587061</v>
      </c>
      <c r="AM329" s="118">
        <f>MAX(0,(AL329-Constantes!$D$13)*(1-EXP(-Constantes!$D$23)))</f>
        <v>0.27582679663936099</v>
      </c>
      <c r="AN329" s="118">
        <f>AJ329+W329*Escenarios!$E$10/Escenarios!$E$11+AM329</f>
        <v>0.2758267966445368</v>
      </c>
      <c r="AO329" s="118">
        <f>0.0526*AJ329*Observaciones!$F328^1.218</f>
        <v>0</v>
      </c>
      <c r="AP329" s="118">
        <f>AO329*Constantes!$E$40</f>
        <v>0</v>
      </c>
      <c r="AQ329" s="118">
        <f t="shared" si="39"/>
        <v>0</v>
      </c>
      <c r="AR329" s="15"/>
      <c r="AS329" s="72">
        <v>323</v>
      </c>
      <c r="AT329" s="145">
        <f>ETo!$I328*((1-Constantes!$F$19)*ETo!$K328+ETo!$L328)</f>
        <v>2.0806189693066068</v>
      </c>
      <c r="AU329" s="118">
        <f>MIN(AT329*Constantes!$F$17,0.8*(AX328+Observaciones!$F328-AV329-AW329-Constantes!$D$14))</f>
        <v>1.794401782717614E-9</v>
      </c>
      <c r="AV329" s="118">
        <f>IF(Observaciones!$F328&gt;0.05*Constantes!$F$18,((Observaciones!$F328-0.05*Constantes!$F$18)^2)/(Observaciones!$F328+0.95*Constantes!$F$18),0)</f>
        <v>0</v>
      </c>
      <c r="AW329" s="118">
        <f>MAX(0,AX328+Observaciones!$F328-AV329-Constantes!$D$13)</f>
        <v>0</v>
      </c>
      <c r="AX329" s="118">
        <f>AX328+Observaciones!$F328-AV329-AU329-AW329-AY328</f>
        <v>26.250000000417721</v>
      </c>
      <c r="AY329" s="118">
        <f>MAX(0,(AX329-Constantes!$D$14)*(1-EXP(-Constantes!$D$22)))</f>
        <v>5.7508880185246331E-12</v>
      </c>
      <c r="AZ329" s="116">
        <f>AZ328+(Entradas!$F$23*AW329-BA328)/(800*Entradas!$D$46)</f>
        <v>0</v>
      </c>
      <c r="BA329" s="116">
        <f>8000*Entradas!$D$47*AZ329/Constantes!$F$34</f>
        <v>0</v>
      </c>
      <c r="BB329" s="116">
        <f>AV329*Escenarios!$F$10/Escenarios!$F$9</f>
        <v>0</v>
      </c>
      <c r="BC329" s="116">
        <f>BA329*Escenarios!$F$10/Escenarios!$F$9</f>
        <v>0</v>
      </c>
      <c r="BD329" s="116">
        <f>Observaciones!$I328</f>
        <v>0</v>
      </c>
      <c r="BE329" s="116">
        <f>MAX(0,Constantes!$F$29/((BJ328+BB329+BC329+BD329+Observaciones!$F328)^2)+Entradas!$F$17)</f>
        <v>0</v>
      </c>
      <c r="BF329" s="145">
        <f>IF(ETo!$D328&gt;0,ETo!$I328*((1-Entradas!$F$21)*ETo!$K328+ETo!$L328),0)</f>
        <v>1.9935038817336146</v>
      </c>
      <c r="BG329" s="116">
        <f>MIN(BF329*1,0.8*(BJ328+BB329+BC329+BD329+Observaciones!$F328-BE329-Constantes!$F$28))</f>
        <v>3.9322003431152552E-9</v>
      </c>
      <c r="BH329" s="116">
        <f>Observaciones!$J328</f>
        <v>0</v>
      </c>
      <c r="BI329" s="116">
        <f>MAX(0,BJ328+BB329+BC329+BD329+Observaciones!$F328-BE329-BG329-BH329-Constantes!$F$26)</f>
        <v>0</v>
      </c>
      <c r="BJ329" s="116">
        <f>BJ328+BB329+BC329+BD329+Observaciones!$F328-BE329-BG329-BH329-BI329</f>
        <v>41.25000000098305</v>
      </c>
      <c r="BK329" s="116">
        <f>(Escenarios!$F$10*AU329+Escenarios!$F$9*BG329)/(Escenarios!$F$11)</f>
        <v>2.2219614947971424E-9</v>
      </c>
      <c r="BL329" s="116">
        <f>(Escenarios!$F$9*BI329)/(Escenarios!$F$11)</f>
        <v>0</v>
      </c>
      <c r="BM329" s="116">
        <f>(Escenarios!$F$10*AW329+Escenarios!$F$9*BE329)/(Escenarios!$F$11)</f>
        <v>0</v>
      </c>
      <c r="BN329" s="118">
        <f t="shared" si="40"/>
        <v>87.322429802477345</v>
      </c>
      <c r="BO329" s="118">
        <f>MAX(0,(BN329-Constantes!$D$13)*(1-EXP(-Constantes!$D$23)))</f>
        <v>0.26643923486522364</v>
      </c>
      <c r="BP329" s="118">
        <f>BL329+AY329*Escenarios!$F$10/Escenarios!$F$11+BO329</f>
        <v>0.26643923486982435</v>
      </c>
      <c r="BQ329" s="118">
        <f>0.0526*BL329*Observaciones!$F328^1.218</f>
        <v>0</v>
      </c>
      <c r="BR329" s="118">
        <f>BQ329*Constantes!$F$40</f>
        <v>0</v>
      </c>
      <c r="BS329" s="118">
        <f t="shared" si="41"/>
        <v>0</v>
      </c>
      <c r="BT329" s="15"/>
      <c r="BU329" s="72">
        <v>323</v>
      </c>
      <c r="BV329" s="73">
        <f>0.0526*Observaciones!$F328^2.218</f>
        <v>0</v>
      </c>
      <c r="BW329" s="73">
        <f>IF(Observaciones!$F328&gt;0.05*$CA$7,((Observaciones!$F328-0.05*$CA$7)^2)/(Observaciones!$F328+0.95*$CA$7),0)</f>
        <v>0</v>
      </c>
      <c r="BX329" s="73">
        <f>0.0526*BW329*Observaciones!$F328^1.218</f>
        <v>0</v>
      </c>
      <c r="BY329" s="27"/>
      <c r="BZ329" s="27"/>
      <c r="CA329" s="101"/>
      <c r="CB329" s="36"/>
    </row>
    <row r="330" spans="2:80" s="2" customFormat="1" ht="14.5" x14ac:dyDescent="0.35">
      <c r="B330" s="35"/>
      <c r="C330" s="72">
        <v>324</v>
      </c>
      <c r="D330" s="145">
        <f>ETo!$I329*((1-Constantes!$D$19)*ETo!$K329+ETo!$L329)</f>
        <v>2.0149887029896738</v>
      </c>
      <c r="E330" s="73">
        <f>MIN(D330*Constantes!$D$17,0.8*(H329+Observaciones!$F329-F330-G330-Constantes!$D$14))</f>
        <v>3.3417677514080427E-10</v>
      </c>
      <c r="F330" s="73">
        <f>IF(Observaciones!$F329&gt;0.05*Constantes!$D$18,((Observaciones!$F329-0.05*Constantes!$D$18)^2)/(Observaciones!$F329+0.95*Constantes!$D$18),0)</f>
        <v>0</v>
      </c>
      <c r="G330" s="73">
        <f>MAX(0,H329+Observaciones!$F329-F330-Constantes!$D$13)</f>
        <v>0</v>
      </c>
      <c r="H330" s="73">
        <f>H329+Observaciones!$F329-F330-E330-G330-I329</f>
        <v>26.250000000077794</v>
      </c>
      <c r="I330" s="73">
        <f>MAX(0,(H330-Constantes!$D$14)*(1-EXP(-Constantes!$D$22)))</f>
        <v>1.0710098397798388E-12</v>
      </c>
      <c r="J330" s="73">
        <f t="shared" si="35"/>
        <v>83.374215032285079</v>
      </c>
      <c r="K330" s="73">
        <f>MAX(0,(J330-Constantes!$D$13)*(1-EXP(-Constantes!$D$23)))</f>
        <v>0.23916692332455844</v>
      </c>
      <c r="L330" s="73">
        <f t="shared" si="36"/>
        <v>0.23916692332562944</v>
      </c>
      <c r="M330" s="73">
        <f>0.0526*F330*Observaciones!$F329^1.218</f>
        <v>0</v>
      </c>
      <c r="N330" s="73">
        <f>M330*Constantes!$D$40</f>
        <v>0</v>
      </c>
      <c r="O330" s="73">
        <f t="shared" si="37"/>
        <v>0</v>
      </c>
      <c r="P330" s="15"/>
      <c r="Q330" s="117">
        <v>324</v>
      </c>
      <c r="R330" s="145">
        <f>ETo!$I329*((1-Constantes!$E$19)*ETo!$K329+ETo!$L329)</f>
        <v>2.017233830410901</v>
      </c>
      <c r="S330" s="118">
        <f>MIN(R330*Constantes!$E$17,0.8*(V329+Observaciones!$F329-T330-U330-Constantes!$D$14))</f>
        <v>3.3417677514080427E-10</v>
      </c>
      <c r="T330" s="118">
        <f>IF(Observaciones!$F329&gt;0.05*Constantes!$E$18,((Observaciones!$F329-0.05*Constantes!$E$18)^2)/(Observaciones!$F329+0.95*Constantes!$E$18),0)</f>
        <v>0</v>
      </c>
      <c r="U330" s="118">
        <f>MAX(0,V329+Observaciones!$F329-T330-Constantes!$D$13)</f>
        <v>0</v>
      </c>
      <c r="V330" s="118">
        <f>V329+Observaciones!$F329-T330-S330-U330-W329</f>
        <v>26.250000000077794</v>
      </c>
      <c r="W330" s="118">
        <f>MAX(0,(V330-Constantes!$D$14)*(1-EXP(-Constantes!$D$22)))</f>
        <v>1.0710098397798388E-12</v>
      </c>
      <c r="X330" s="116">
        <f>X329+(Entradas!$E$23*U330-Y329)/(800*Entradas!$D$46)</f>
        <v>0</v>
      </c>
      <c r="Y330" s="116">
        <f>8000*Entradas!$D$47*X330/Constantes!$E$34</f>
        <v>0</v>
      </c>
      <c r="Z330" s="116">
        <f>T330*Escenarios!$E$10/Escenarios!$E$9</f>
        <v>0</v>
      </c>
      <c r="AA330" s="116">
        <f>Y330*Escenarios!$E$10/Escenarios!$E$9</f>
        <v>0</v>
      </c>
      <c r="AB330" s="116">
        <f>Observaciones!$I329</f>
        <v>0</v>
      </c>
      <c r="AC330" s="116">
        <f>MAX(0,Constantes!$E$29/((AH329+Z330+AA330+AB330+Observaciones!$F329)^2)+Entradas!$E$17)</f>
        <v>0</v>
      </c>
      <c r="AD330" s="145">
        <f>IF(ETo!$D329&gt;0,ETo!$I329*((1-Entradas!$E$21)*ETo!$K329+ETo!$L329),0)</f>
        <v>1.9274287335618088</v>
      </c>
      <c r="AE330" s="116">
        <f>MIN(AD330*1,0.8*(AH329+Z330+AA330+AB330+Observaciones!$F329-AC330-Constantes!$E$28))</f>
        <v>7.8644006862305109E-10</v>
      </c>
      <c r="AF330" s="116">
        <f>Observaciones!$J329</f>
        <v>0</v>
      </c>
      <c r="AG330" s="116">
        <f>MAX(0,AH329+Z330+AA330+AB330+Observaciones!$F329-AC330-AE330-AF330-Constantes!$E$26)</f>
        <v>0</v>
      </c>
      <c r="AH330" s="116">
        <f>AH329+Z330+AA330+AB330+Observaciones!$F329-AC330-AE330-AF330-AG330</f>
        <v>41.250000000196607</v>
      </c>
      <c r="AI330" s="116">
        <f>(Escenarios!$E$10*S330+Escenarios!$E$9*AE330)/(Escenarios!$E$11)</f>
        <v>3.7940310448902891E-10</v>
      </c>
      <c r="AJ330" s="116">
        <f>(Escenarios!$E$9*AG330)/(Escenarios!$E$11)</f>
        <v>0</v>
      </c>
      <c r="AK330" s="116">
        <f>(Escenarios!$E$10*U330+Escenarios!$E$9*AC330)/(Escenarios!$E$11)</f>
        <v>0</v>
      </c>
      <c r="AL330" s="118">
        <f t="shared" si="38"/>
        <v>88.405641090947697</v>
      </c>
      <c r="AM330" s="118">
        <f>MAX(0,(AL330-Constantes!$D$13)*(1-EXP(-Constantes!$D$23)))</f>
        <v>0.27392152178298679</v>
      </c>
      <c r="AN330" s="118">
        <f>AJ330+W330*Escenarios!$E$10/Escenarios!$E$11+AM330</f>
        <v>0.27392152178395068</v>
      </c>
      <c r="AO330" s="118">
        <f>0.0526*AJ330*Observaciones!$F329^1.218</f>
        <v>0</v>
      </c>
      <c r="AP330" s="118">
        <f>AO330*Constantes!$E$40</f>
        <v>0</v>
      </c>
      <c r="AQ330" s="118">
        <f t="shared" si="39"/>
        <v>0</v>
      </c>
      <c r="AR330" s="15"/>
      <c r="AS330" s="72">
        <v>324</v>
      </c>
      <c r="AT330" s="145">
        <f>ETo!$I329*((1-Constantes!$F$19)*ETo!$K329+ETo!$L329)</f>
        <v>2.0116210118578324</v>
      </c>
      <c r="AU330" s="118">
        <f>MIN(AT330*Constantes!$F$17,0.8*(AX329+Observaciones!$F329-AV330-AW330-Constantes!$D$14))</f>
        <v>3.3417677514080427E-10</v>
      </c>
      <c r="AV330" s="118">
        <f>IF(Observaciones!$F329&gt;0.05*Constantes!$F$18,((Observaciones!$F329-0.05*Constantes!$F$18)^2)/(Observaciones!$F329+0.95*Constantes!$F$18),0)</f>
        <v>0</v>
      </c>
      <c r="AW330" s="118">
        <f>MAX(0,AX329+Observaciones!$F329-AV330-Constantes!$D$13)</f>
        <v>0</v>
      </c>
      <c r="AX330" s="118">
        <f>AX329+Observaciones!$F329-AV330-AU330-AW330-AY329</f>
        <v>26.250000000077794</v>
      </c>
      <c r="AY330" s="118">
        <f>MAX(0,(AX330-Constantes!$D$14)*(1-EXP(-Constantes!$D$22)))</f>
        <v>1.0710098397798388E-12</v>
      </c>
      <c r="AZ330" s="116">
        <f>AZ329+(Entradas!$F$23*AW330-BA329)/(800*Entradas!$D$46)</f>
        <v>0</v>
      </c>
      <c r="BA330" s="116">
        <f>8000*Entradas!$D$47*AZ330/Constantes!$F$34</f>
        <v>0</v>
      </c>
      <c r="BB330" s="116">
        <f>AV330*Escenarios!$F$10/Escenarios!$F$9</f>
        <v>0</v>
      </c>
      <c r="BC330" s="116">
        <f>BA330*Escenarios!$F$10/Escenarios!$F$9</f>
        <v>0</v>
      </c>
      <c r="BD330" s="116">
        <f>Observaciones!$I329</f>
        <v>0</v>
      </c>
      <c r="BE330" s="116">
        <f>MAX(0,Constantes!$F$29/((BJ329+BB330+BC330+BD330+Observaciones!$F329)^2)+Entradas!$F$17)</f>
        <v>0</v>
      </c>
      <c r="BF330" s="145">
        <f>IF(ETo!$D329&gt;0,ETo!$I329*((1-Entradas!$F$21)*ETo!$K329+ETo!$L329),0)</f>
        <v>1.9274287335618088</v>
      </c>
      <c r="BG330" s="116">
        <f>MIN(BF330*1,0.8*(BJ329+BB330+BC330+BD330+Observaciones!$F329-BE330-Constantes!$F$28))</f>
        <v>7.8644006862305109E-10</v>
      </c>
      <c r="BH330" s="116">
        <f>Observaciones!$J329</f>
        <v>0</v>
      </c>
      <c r="BI330" s="116">
        <f>MAX(0,BJ329+BB330+BC330+BD330+Observaciones!$F329-BE330-BG330-BH330-Constantes!$F$26)</f>
        <v>0</v>
      </c>
      <c r="BJ330" s="116">
        <f>BJ329+BB330+BC330+BD330+Observaciones!$F329-BE330-BG330-BH330-BI330</f>
        <v>41.250000000196607</v>
      </c>
      <c r="BK330" s="116">
        <f>(Escenarios!$F$10*AU330+Escenarios!$F$9*BG330)/(Escenarios!$F$11)</f>
        <v>4.2462943383725359E-10</v>
      </c>
      <c r="BL330" s="116">
        <f>(Escenarios!$F$9*BI330)/(Escenarios!$F$11)</f>
        <v>0</v>
      </c>
      <c r="BM330" s="116">
        <f>(Escenarios!$F$10*AW330+Escenarios!$F$9*BE330)/(Escenarios!$F$11)</f>
        <v>0</v>
      </c>
      <c r="BN330" s="118">
        <f t="shared" si="40"/>
        <v>87.055990567612128</v>
      </c>
      <c r="BO330" s="118">
        <f>MAX(0,(BN330-Constantes!$D$13)*(1-EXP(-Constantes!$D$23)))</f>
        <v>0.26459880463463953</v>
      </c>
      <c r="BP330" s="118">
        <f>BL330+AY330*Escenarios!$F$10/Escenarios!$F$11+BO330</f>
        <v>0.26459880463549634</v>
      </c>
      <c r="BQ330" s="118">
        <f>0.0526*BL330*Observaciones!$F329^1.218</f>
        <v>0</v>
      </c>
      <c r="BR330" s="118">
        <f>BQ330*Constantes!$F$40</f>
        <v>0</v>
      </c>
      <c r="BS330" s="118">
        <f t="shared" si="41"/>
        <v>0</v>
      </c>
      <c r="BT330" s="15"/>
      <c r="BU330" s="72">
        <v>324</v>
      </c>
      <c r="BV330" s="73">
        <f>0.0526*Observaciones!$F329^2.218</f>
        <v>0</v>
      </c>
      <c r="BW330" s="73">
        <f>IF(Observaciones!$F329&gt;0.05*$CA$7,((Observaciones!$F329-0.05*$CA$7)^2)/(Observaciones!$F329+0.95*$CA$7),0)</f>
        <v>0</v>
      </c>
      <c r="BX330" s="73">
        <f>0.0526*BW330*Observaciones!$F329^1.218</f>
        <v>0</v>
      </c>
      <c r="BY330" s="27"/>
      <c r="BZ330" s="27"/>
      <c r="CA330" s="101"/>
      <c r="CB330" s="36"/>
    </row>
    <row r="331" spans="2:80" s="2" customFormat="1" ht="14.5" x14ac:dyDescent="0.35">
      <c r="B331" s="35"/>
      <c r="C331" s="72">
        <v>325</v>
      </c>
      <c r="D331" s="145">
        <f>ETo!$I330*((1-Constantes!$D$19)*ETo!$K330+ETo!$L330)</f>
        <v>2.0799411543397088</v>
      </c>
      <c r="E331" s="73">
        <f>MIN(D331*Constantes!$D$17,0.8*(H330+Observaciones!$F330-F331-G331-Constantes!$D$14))</f>
        <v>0.32000000006223389</v>
      </c>
      <c r="F331" s="73">
        <f>IF(Observaciones!$F330&gt;0.05*Constantes!$D$18,((Observaciones!$F330-0.05*Constantes!$D$18)^2)/(Observaciones!$F330+0.95*Constantes!$D$18),0)</f>
        <v>0</v>
      </c>
      <c r="G331" s="73">
        <f>MAX(0,H330+Observaciones!$F330-F331-Constantes!$D$13)</f>
        <v>0</v>
      </c>
      <c r="H331" s="73">
        <f>H330+Observaciones!$F330-F331-E331-G331-I330</f>
        <v>26.33000000001449</v>
      </c>
      <c r="I331" s="73">
        <f>MAX(0,(H331-Constantes!$D$14)*(1-EXP(-Constantes!$D$22)))</f>
        <v>1.1013836407307493E-3</v>
      </c>
      <c r="J331" s="73">
        <f t="shared" si="35"/>
        <v>83.135048108960518</v>
      </c>
      <c r="K331" s="73">
        <f>MAX(0,(J331-Constantes!$D$13)*(1-EXP(-Constantes!$D$23)))</f>
        <v>0.23751487671038396</v>
      </c>
      <c r="L331" s="73">
        <f t="shared" si="36"/>
        <v>0.23861626035111472</v>
      </c>
      <c r="M331" s="73">
        <f>0.0526*F331*Observaciones!$F330^1.218</f>
        <v>0</v>
      </c>
      <c r="N331" s="73">
        <f>M331*Constantes!$D$40</f>
        <v>0</v>
      </c>
      <c r="O331" s="73">
        <f t="shared" si="37"/>
        <v>0</v>
      </c>
      <c r="P331" s="15"/>
      <c r="Q331" s="117">
        <v>325</v>
      </c>
      <c r="R331" s="145">
        <f>ETo!$I330*((1-Constantes!$E$19)*ETo!$K330+ETo!$L330)</f>
        <v>2.0822592140096612</v>
      </c>
      <c r="S331" s="118">
        <f>MIN(R331*Constantes!$E$17,0.8*(V330+Observaciones!$F330-T331-U331-Constantes!$D$14))</f>
        <v>0.32000000006223389</v>
      </c>
      <c r="T331" s="118">
        <f>IF(Observaciones!$F330&gt;0.05*Constantes!$E$18,((Observaciones!$F330-0.05*Constantes!$E$18)^2)/(Observaciones!$F330+0.95*Constantes!$E$18),0)</f>
        <v>0</v>
      </c>
      <c r="U331" s="118">
        <f>MAX(0,V330+Observaciones!$F330-T331-Constantes!$D$13)</f>
        <v>0</v>
      </c>
      <c r="V331" s="118">
        <f>V330+Observaciones!$F330-T331-S331-U331-W330</f>
        <v>26.33000000001449</v>
      </c>
      <c r="W331" s="118">
        <f>MAX(0,(V331-Constantes!$D$14)*(1-EXP(-Constantes!$D$22)))</f>
        <v>1.1013836407307493E-3</v>
      </c>
      <c r="X331" s="116">
        <f>X330+(Entradas!$E$23*U331-Y330)/(800*Entradas!$D$46)</f>
        <v>0</v>
      </c>
      <c r="Y331" s="116">
        <f>8000*Entradas!$D$47*X331/Constantes!$E$34</f>
        <v>0</v>
      </c>
      <c r="Z331" s="116">
        <f>T331*Escenarios!$E$10/Escenarios!$E$9</f>
        <v>0</v>
      </c>
      <c r="AA331" s="116">
        <f>Y331*Escenarios!$E$10/Escenarios!$E$9</f>
        <v>0</v>
      </c>
      <c r="AB331" s="116">
        <f>Observaciones!$I330</f>
        <v>0</v>
      </c>
      <c r="AC331" s="116">
        <f>MAX(0,Constantes!$E$29/((AH330+Z331+AA331+AB331+Observaciones!$F330)^2)+Entradas!$E$17)</f>
        <v>0</v>
      </c>
      <c r="AD331" s="145">
        <f>IF(ETo!$D330&gt;0,ETo!$I330*((1-Entradas!$E$21)*ETo!$K330+ETo!$L330),0)</f>
        <v>1.9895368272115534</v>
      </c>
      <c r="AE331" s="116">
        <f>MIN(AD331*1,0.8*(AH330+Z331+AA331+AB331+Observaciones!$F330-AC331-Constantes!$E$28))</f>
        <v>0.32000000015728464</v>
      </c>
      <c r="AF331" s="116">
        <f>Observaciones!$J330</f>
        <v>0</v>
      </c>
      <c r="AG331" s="116">
        <f>MAX(0,AH330+Z331+AA331+AB331+Observaciones!$F330-AC331-AE331-AF331-Constantes!$E$26)</f>
        <v>0</v>
      </c>
      <c r="AH331" s="116">
        <f>AH330+Z331+AA331+AB331+Observaciones!$F330-AC331-AE331-AF331-AG331</f>
        <v>41.33000000003932</v>
      </c>
      <c r="AI331" s="116">
        <f>(Escenarios!$E$10*S331+Escenarios!$E$9*AE331)/(Escenarios!$E$11)</f>
        <v>0.32000000007173895</v>
      </c>
      <c r="AJ331" s="116">
        <f>(Escenarios!$E$9*AG331)/(Escenarios!$E$11)</f>
        <v>0</v>
      </c>
      <c r="AK331" s="116">
        <f>(Escenarios!$E$10*U331+Escenarios!$E$9*AC331)/(Escenarios!$E$11)</f>
        <v>0</v>
      </c>
      <c r="AL331" s="118">
        <f t="shared" si="38"/>
        <v>88.131719569164716</v>
      </c>
      <c r="AM331" s="118">
        <f>MAX(0,(AL331-Constantes!$D$13)*(1-EXP(-Constantes!$D$23)))</f>
        <v>0.27202940762137678</v>
      </c>
      <c r="AN331" s="118">
        <f>AJ331+W331*Escenarios!$E$10/Escenarios!$E$11+AM331</f>
        <v>0.27302065289803445</v>
      </c>
      <c r="AO331" s="118">
        <f>0.0526*AJ331*Observaciones!$F330^1.218</f>
        <v>0</v>
      </c>
      <c r="AP331" s="118">
        <f>AO331*Constantes!$E$40</f>
        <v>0</v>
      </c>
      <c r="AQ331" s="118">
        <f t="shared" si="39"/>
        <v>0</v>
      </c>
      <c r="AR331" s="15"/>
      <c r="AS331" s="72">
        <v>325</v>
      </c>
      <c r="AT331" s="145">
        <f>ETo!$I330*((1-Constantes!$F$19)*ETo!$K330+ETo!$L330)</f>
        <v>2.0764640648347794</v>
      </c>
      <c r="AU331" s="118">
        <f>MIN(AT331*Constantes!$F$17,0.8*(AX330+Observaciones!$F330-AV331-AW331-Constantes!$D$14))</f>
        <v>0.32000000006223389</v>
      </c>
      <c r="AV331" s="118">
        <f>IF(Observaciones!$F330&gt;0.05*Constantes!$F$18,((Observaciones!$F330-0.05*Constantes!$F$18)^2)/(Observaciones!$F330+0.95*Constantes!$F$18),0)</f>
        <v>0</v>
      </c>
      <c r="AW331" s="118">
        <f>MAX(0,AX330+Observaciones!$F330-AV331-Constantes!$D$13)</f>
        <v>0</v>
      </c>
      <c r="AX331" s="118">
        <f>AX330+Observaciones!$F330-AV331-AU331-AW331-AY330</f>
        <v>26.33000000001449</v>
      </c>
      <c r="AY331" s="118">
        <f>MAX(0,(AX331-Constantes!$D$14)*(1-EXP(-Constantes!$D$22)))</f>
        <v>1.1013836407307493E-3</v>
      </c>
      <c r="AZ331" s="116">
        <f>AZ330+(Entradas!$F$23*AW331-BA330)/(800*Entradas!$D$46)</f>
        <v>0</v>
      </c>
      <c r="BA331" s="116">
        <f>8000*Entradas!$D$47*AZ331/Constantes!$F$34</f>
        <v>0</v>
      </c>
      <c r="BB331" s="116">
        <f>AV331*Escenarios!$F$10/Escenarios!$F$9</f>
        <v>0</v>
      </c>
      <c r="BC331" s="116">
        <f>BA331*Escenarios!$F$10/Escenarios!$F$9</f>
        <v>0</v>
      </c>
      <c r="BD331" s="116">
        <f>Observaciones!$I330</f>
        <v>0</v>
      </c>
      <c r="BE331" s="116">
        <f>MAX(0,Constantes!$F$29/((BJ330+BB331+BC331+BD331+Observaciones!$F330)^2)+Entradas!$F$17)</f>
        <v>0</v>
      </c>
      <c r="BF331" s="145">
        <f>IF(ETo!$D330&gt;0,ETo!$I330*((1-Entradas!$F$21)*ETo!$K330+ETo!$L330),0)</f>
        <v>1.9895368272115534</v>
      </c>
      <c r="BG331" s="116">
        <f>MIN(BF331*1,0.8*(BJ330+BB331+BC331+BD331+Observaciones!$F330-BE331-Constantes!$F$28))</f>
        <v>0.32000000015728464</v>
      </c>
      <c r="BH331" s="116">
        <f>Observaciones!$J330</f>
        <v>0</v>
      </c>
      <c r="BI331" s="116">
        <f>MAX(0,BJ330+BB331+BC331+BD331+Observaciones!$F330-BE331-BG331-BH331-Constantes!$F$26)</f>
        <v>0</v>
      </c>
      <c r="BJ331" s="116">
        <f>BJ330+BB331+BC331+BD331+Observaciones!$F330-BE331-BG331-BH331-BI331</f>
        <v>41.33000000003932</v>
      </c>
      <c r="BK331" s="116">
        <f>(Escenarios!$F$10*AU331+Escenarios!$F$9*BG331)/(Escenarios!$F$11)</f>
        <v>0.32000000008124402</v>
      </c>
      <c r="BL331" s="116">
        <f>(Escenarios!$F$9*BI331)/(Escenarios!$F$11)</f>
        <v>0</v>
      </c>
      <c r="BM331" s="116">
        <f>(Escenarios!$F$10*AW331+Escenarios!$F$9*BE331)/(Escenarios!$F$11)</f>
        <v>0</v>
      </c>
      <c r="BN331" s="118">
        <f t="shared" si="40"/>
        <v>86.791391762977483</v>
      </c>
      <c r="BO331" s="118">
        <f>MAX(0,(BN331-Constantes!$D$13)*(1-EXP(-Constantes!$D$23)))</f>
        <v>0.26277108718427089</v>
      </c>
      <c r="BP331" s="118">
        <f>BL331+AY331*Escenarios!$F$10/Escenarios!$F$11+BO331</f>
        <v>0.26365219409685547</v>
      </c>
      <c r="BQ331" s="118">
        <f>0.0526*BL331*Observaciones!$F330^1.218</f>
        <v>0</v>
      </c>
      <c r="BR331" s="118">
        <f>BQ331*Constantes!$F$40</f>
        <v>0</v>
      </c>
      <c r="BS331" s="118">
        <f t="shared" si="41"/>
        <v>0</v>
      </c>
      <c r="BT331" s="15"/>
      <c r="BU331" s="72">
        <v>325</v>
      </c>
      <c r="BV331" s="73">
        <f>0.0526*Observaciones!$F330^2.218</f>
        <v>6.8921513346888582E-3</v>
      </c>
      <c r="BW331" s="73">
        <f>IF(Observaciones!$F330&gt;0.05*$CA$7,((Observaciones!$F330-0.05*$CA$7)^2)/(Observaciones!$F330+0.95*$CA$7),0)</f>
        <v>0</v>
      </c>
      <c r="BX331" s="73">
        <f>0.0526*BW331*Observaciones!$F330^1.218</f>
        <v>0</v>
      </c>
      <c r="BY331" s="27"/>
      <c r="BZ331" s="27"/>
      <c r="CA331" s="101"/>
      <c r="CB331" s="36"/>
    </row>
    <row r="332" spans="2:80" s="2" customFormat="1" ht="14.5" x14ac:dyDescent="0.35">
      <c r="B332" s="35"/>
      <c r="C332" s="72">
        <v>326</v>
      </c>
      <c r="D332" s="145">
        <f>ETo!$I331*((1-Constantes!$D$19)*ETo!$K331+ETo!$L331)</f>
        <v>1.9892020845786444</v>
      </c>
      <c r="E332" s="73">
        <f>MIN(D332*Constantes!$D$17,0.8*(H331+Observaciones!$F331-F332-G332-Constantes!$D$14))</f>
        <v>6.4000000011591854E-2</v>
      </c>
      <c r="F332" s="73">
        <f>IF(Observaciones!$F331&gt;0.05*Constantes!$D$18,((Observaciones!$F331-0.05*Constantes!$D$18)^2)/(Observaciones!$F331+0.95*Constantes!$D$18),0)</f>
        <v>0</v>
      </c>
      <c r="G332" s="73">
        <f>MAX(0,H331+Observaciones!$F331-F332-Constantes!$D$13)</f>
        <v>0</v>
      </c>
      <c r="H332" s="73">
        <f>H331+Observaciones!$F331-F332-E332-G332-I331</f>
        <v>26.264898616362167</v>
      </c>
      <c r="I332" s="73">
        <f>MAX(0,(H332-Constantes!$D$14)*(1-EXP(-Constantes!$D$22)))</f>
        <v>2.0511365409802901E-4</v>
      </c>
      <c r="J332" s="73">
        <f t="shared" si="35"/>
        <v>82.89753323225014</v>
      </c>
      <c r="K332" s="73">
        <f>MAX(0,(J332-Constantes!$D$13)*(1-EXP(-Constantes!$D$23)))</f>
        <v>0.23587424161573517</v>
      </c>
      <c r="L332" s="73">
        <f t="shared" si="36"/>
        <v>0.2360793552698332</v>
      </c>
      <c r="M332" s="73">
        <f>0.0526*F332*Observaciones!$F331^1.218</f>
        <v>0</v>
      </c>
      <c r="N332" s="73">
        <f>M332*Constantes!$D$40</f>
        <v>0</v>
      </c>
      <c r="O332" s="73">
        <f t="shared" si="37"/>
        <v>0</v>
      </c>
      <c r="P332" s="15"/>
      <c r="Q332" s="117">
        <v>326</v>
      </c>
      <c r="R332" s="145">
        <f>ETo!$I331*((1-Constantes!$E$19)*ETo!$K331+ETo!$L331)</f>
        <v>1.9914174860391669</v>
      </c>
      <c r="S332" s="118">
        <f>MIN(R332*Constantes!$E$17,0.8*(V331+Observaciones!$F331-T332-U332-Constantes!$D$14))</f>
        <v>6.4000000011591854E-2</v>
      </c>
      <c r="T332" s="118">
        <f>IF(Observaciones!$F331&gt;0.05*Constantes!$E$18,((Observaciones!$F331-0.05*Constantes!$E$18)^2)/(Observaciones!$F331+0.95*Constantes!$E$18),0)</f>
        <v>0</v>
      </c>
      <c r="U332" s="118">
        <f>MAX(0,V331+Observaciones!$F331-T332-Constantes!$D$13)</f>
        <v>0</v>
      </c>
      <c r="V332" s="118">
        <f>V331+Observaciones!$F331-T332-S332-U332-W331</f>
        <v>26.264898616362167</v>
      </c>
      <c r="W332" s="118">
        <f>MAX(0,(V332-Constantes!$D$14)*(1-EXP(-Constantes!$D$22)))</f>
        <v>2.0511365409802901E-4</v>
      </c>
      <c r="X332" s="116">
        <f>X331+(Entradas!$E$23*U332-Y331)/(800*Entradas!$D$46)</f>
        <v>0</v>
      </c>
      <c r="Y332" s="116">
        <f>8000*Entradas!$D$47*X332/Constantes!$E$34</f>
        <v>0</v>
      </c>
      <c r="Z332" s="116">
        <f>T332*Escenarios!$E$10/Escenarios!$E$9</f>
        <v>0</v>
      </c>
      <c r="AA332" s="116">
        <f>Y332*Escenarios!$E$10/Escenarios!$E$9</f>
        <v>0</v>
      </c>
      <c r="AB332" s="116">
        <f>Observaciones!$I331</f>
        <v>0</v>
      </c>
      <c r="AC332" s="116">
        <f>MAX(0,Constantes!$E$29/((AH331+Z332+AA332+AB332+Observaciones!$F331)^2)+Entradas!$E$17)</f>
        <v>0</v>
      </c>
      <c r="AD332" s="145">
        <f>IF(ETo!$D331&gt;0,ETo!$I331*((1-Entradas!$E$21)*ETo!$K331+ETo!$L331),0)</f>
        <v>1.9028014276182761</v>
      </c>
      <c r="AE332" s="116">
        <f>MIN(AD332*1,0.8*(AH331+Z332+AA332+AB332+Observaciones!$F331-AC332-Constantes!$E$28))</f>
        <v>6.4000000031455784E-2</v>
      </c>
      <c r="AF332" s="116">
        <f>Observaciones!$J331</f>
        <v>0</v>
      </c>
      <c r="AG332" s="116">
        <f>MAX(0,AH331+Z332+AA332+AB332+Observaciones!$F331-AC332-AE332-AF332-Constantes!$E$26)</f>
        <v>0</v>
      </c>
      <c r="AH332" s="116">
        <f>AH331+Z332+AA332+AB332+Observaciones!$F331-AC332-AE332-AF332-AG332</f>
        <v>41.266000000007864</v>
      </c>
      <c r="AI332" s="116">
        <f>(Escenarios!$E$10*S332+Escenarios!$E$9*AE332)/(Escenarios!$E$11)</f>
        <v>6.4000000013578251E-2</v>
      </c>
      <c r="AJ332" s="116">
        <f>(Escenarios!$E$9*AG332)/(Escenarios!$E$11)</f>
        <v>0</v>
      </c>
      <c r="AK332" s="116">
        <f>(Escenarios!$E$10*U332+Escenarios!$E$9*AC332)/(Escenarios!$E$11)</f>
        <v>0</v>
      </c>
      <c r="AL332" s="118">
        <f t="shared" si="38"/>
        <v>87.859690161543341</v>
      </c>
      <c r="AM332" s="118">
        <f>MAX(0,(AL332-Constantes!$D$13)*(1-EXP(-Constantes!$D$23)))</f>
        <v>0.27015036324697173</v>
      </c>
      <c r="AN332" s="118">
        <f>AJ332+W332*Escenarios!$E$10/Escenarios!$E$11+AM332</f>
        <v>0.27033496553565994</v>
      </c>
      <c r="AO332" s="118">
        <f>0.0526*AJ332*Observaciones!$F331^1.218</f>
        <v>0</v>
      </c>
      <c r="AP332" s="118">
        <f>AO332*Constantes!$E$40</f>
        <v>0</v>
      </c>
      <c r="AQ332" s="118">
        <f t="shared" si="39"/>
        <v>0</v>
      </c>
      <c r="AR332" s="15"/>
      <c r="AS332" s="72">
        <v>326</v>
      </c>
      <c r="AT332" s="145">
        <f>ETo!$I331*((1-Constantes!$F$19)*ETo!$K331+ETo!$L331)</f>
        <v>1.9858789823878609</v>
      </c>
      <c r="AU332" s="118">
        <f>MIN(AT332*Constantes!$F$17,0.8*(AX331+Observaciones!$F331-AV332-AW332-Constantes!$D$14))</f>
        <v>6.4000000011591854E-2</v>
      </c>
      <c r="AV332" s="118">
        <f>IF(Observaciones!$F331&gt;0.05*Constantes!$F$18,((Observaciones!$F331-0.05*Constantes!$F$18)^2)/(Observaciones!$F331+0.95*Constantes!$F$18),0)</f>
        <v>0</v>
      </c>
      <c r="AW332" s="118">
        <f>MAX(0,AX331+Observaciones!$F331-AV332-Constantes!$D$13)</f>
        <v>0</v>
      </c>
      <c r="AX332" s="118">
        <f>AX331+Observaciones!$F331-AV332-AU332-AW332-AY331</f>
        <v>26.264898616362167</v>
      </c>
      <c r="AY332" s="118">
        <f>MAX(0,(AX332-Constantes!$D$14)*(1-EXP(-Constantes!$D$22)))</f>
        <v>2.0511365409802901E-4</v>
      </c>
      <c r="AZ332" s="116">
        <f>AZ331+(Entradas!$F$23*AW332-BA331)/(800*Entradas!$D$46)</f>
        <v>0</v>
      </c>
      <c r="BA332" s="116">
        <f>8000*Entradas!$D$47*AZ332/Constantes!$F$34</f>
        <v>0</v>
      </c>
      <c r="BB332" s="116">
        <f>AV332*Escenarios!$F$10/Escenarios!$F$9</f>
        <v>0</v>
      </c>
      <c r="BC332" s="116">
        <f>BA332*Escenarios!$F$10/Escenarios!$F$9</f>
        <v>0</v>
      </c>
      <c r="BD332" s="116">
        <f>Observaciones!$I331</f>
        <v>0</v>
      </c>
      <c r="BE332" s="116">
        <f>MAX(0,Constantes!$F$29/((BJ331+BB332+BC332+BD332+Observaciones!$F331)^2)+Entradas!$F$17)</f>
        <v>0</v>
      </c>
      <c r="BF332" s="145">
        <f>IF(ETo!$D331&gt;0,ETo!$I331*((1-Entradas!$F$21)*ETo!$K331+ETo!$L331),0)</f>
        <v>1.9028014276182761</v>
      </c>
      <c r="BG332" s="116">
        <f>MIN(BF332*1,0.8*(BJ331+BB332+BC332+BD332+Observaciones!$F331-BE332-Constantes!$F$28))</f>
        <v>6.4000000031455784E-2</v>
      </c>
      <c r="BH332" s="116">
        <f>Observaciones!$J331</f>
        <v>0</v>
      </c>
      <c r="BI332" s="116">
        <f>MAX(0,BJ331+BB332+BC332+BD332+Observaciones!$F331-BE332-BG332-BH332-Constantes!$F$26)</f>
        <v>0</v>
      </c>
      <c r="BJ332" s="116">
        <f>BJ331+BB332+BC332+BD332+Observaciones!$F331-BE332-BG332-BH332-BI332</f>
        <v>41.266000000007864</v>
      </c>
      <c r="BK332" s="116">
        <f>(Escenarios!$F$10*AU332+Escenarios!$F$9*BG332)/(Escenarios!$F$11)</f>
        <v>6.4000000015564634E-2</v>
      </c>
      <c r="BL332" s="116">
        <f>(Escenarios!$F$9*BI332)/(Escenarios!$F$11)</f>
        <v>0</v>
      </c>
      <c r="BM332" s="116">
        <f>(Escenarios!$F$10*AW332+Escenarios!$F$9*BE332)/(Escenarios!$F$11)</f>
        <v>0</v>
      </c>
      <c r="BN332" s="118">
        <f t="shared" si="40"/>
        <v>86.528620675793206</v>
      </c>
      <c r="BO332" s="118">
        <f>MAX(0,(BN332-Constantes!$D$13)*(1-EXP(-Constantes!$D$23)))</f>
        <v>0.26095599470053044</v>
      </c>
      <c r="BP332" s="118">
        <f>BL332+AY332*Escenarios!$F$10/Escenarios!$F$11+BO332</f>
        <v>0.26112008562380884</v>
      </c>
      <c r="BQ332" s="118">
        <f>0.0526*BL332*Observaciones!$F331^1.218</f>
        <v>0</v>
      </c>
      <c r="BR332" s="118">
        <f>BQ332*Constantes!$F$40</f>
        <v>0</v>
      </c>
      <c r="BS332" s="118">
        <f t="shared" si="41"/>
        <v>0</v>
      </c>
      <c r="BT332" s="15"/>
      <c r="BU332" s="72">
        <v>326</v>
      </c>
      <c r="BV332" s="73">
        <f>0.0526*Observaciones!$F331^2.218</f>
        <v>0</v>
      </c>
      <c r="BW332" s="73">
        <f>IF(Observaciones!$F331&gt;0.05*$CA$7,((Observaciones!$F331-0.05*$CA$7)^2)/(Observaciones!$F331+0.95*$CA$7),0)</f>
        <v>0</v>
      </c>
      <c r="BX332" s="73">
        <f>0.0526*BW332*Observaciones!$F331^1.218</f>
        <v>0</v>
      </c>
      <c r="BY332" s="27"/>
      <c r="BZ332" s="27"/>
      <c r="CA332" s="101"/>
      <c r="CB332" s="36"/>
    </row>
    <row r="333" spans="2:80" s="2" customFormat="1" ht="14.5" x14ac:dyDescent="0.35">
      <c r="B333" s="35"/>
      <c r="C333" s="72">
        <v>327</v>
      </c>
      <c r="D333" s="145">
        <f>ETo!$I332*((1-Constantes!$D$19)*ETo!$K332+ETo!$L332)</f>
        <v>1.8821723049711334</v>
      </c>
      <c r="E333" s="73">
        <f>MIN(D333*Constantes!$D$17,0.8*(H332+Observaciones!$F332-F333-G333-Constantes!$D$14))</f>
        <v>1.1918893089733729E-2</v>
      </c>
      <c r="F333" s="73">
        <f>IF(Observaciones!$F332&gt;0.05*Constantes!$D$18,((Observaciones!$F332-0.05*Constantes!$D$18)^2)/(Observaciones!$F332+0.95*Constantes!$D$18),0)</f>
        <v>0</v>
      </c>
      <c r="G333" s="73">
        <f>MAX(0,H332+Observaciones!$F332-F333-Constantes!$D$13)</f>
        <v>0</v>
      </c>
      <c r="H333" s="73">
        <f>H332+Observaciones!$F332-F333-E333-G333-I332</f>
        <v>26.252774609618335</v>
      </c>
      <c r="I333" s="73">
        <f>MAX(0,(H333-Constantes!$D$14)*(1-EXP(-Constantes!$D$22)))</f>
        <v>3.8198870531185477E-5</v>
      </c>
      <c r="J333" s="73">
        <f t="shared" si="35"/>
        <v>82.661658990634407</v>
      </c>
      <c r="K333" s="73">
        <f>MAX(0,(J333-Constantes!$D$13)*(1-EXP(-Constantes!$D$23)))</f>
        <v>0.23424493921548881</v>
      </c>
      <c r="L333" s="73">
        <f t="shared" si="36"/>
        <v>0.23428313808602</v>
      </c>
      <c r="M333" s="73">
        <f>0.0526*F333*Observaciones!$F332^1.218</f>
        <v>0</v>
      </c>
      <c r="N333" s="73">
        <f>M333*Constantes!$D$40</f>
        <v>0</v>
      </c>
      <c r="O333" s="73">
        <f t="shared" si="37"/>
        <v>0</v>
      </c>
      <c r="P333" s="15"/>
      <c r="Q333" s="117">
        <v>327</v>
      </c>
      <c r="R333" s="145">
        <f>ETo!$I332*((1-Constantes!$E$19)*ETo!$K332+ETo!$L332)</f>
        <v>1.8842637463535044</v>
      </c>
      <c r="S333" s="118">
        <f>MIN(R333*Constantes!$E$17,0.8*(V332+Observaciones!$F332-T333-U333-Constantes!$D$14))</f>
        <v>1.1918893089733729E-2</v>
      </c>
      <c r="T333" s="118">
        <f>IF(Observaciones!$F332&gt;0.05*Constantes!$E$18,((Observaciones!$F332-0.05*Constantes!$E$18)^2)/(Observaciones!$F332+0.95*Constantes!$E$18),0)</f>
        <v>0</v>
      </c>
      <c r="U333" s="118">
        <f>MAX(0,V332+Observaciones!$F332-T333-Constantes!$D$13)</f>
        <v>0</v>
      </c>
      <c r="V333" s="118">
        <f>V332+Observaciones!$F332-T333-S333-U333-W332</f>
        <v>26.252774609618335</v>
      </c>
      <c r="W333" s="118">
        <f>MAX(0,(V333-Constantes!$D$14)*(1-EXP(-Constantes!$D$22)))</f>
        <v>3.8198870531185477E-5</v>
      </c>
      <c r="X333" s="116">
        <f>X332+(Entradas!$E$23*U333-Y332)/(800*Entradas!$D$46)</f>
        <v>0</v>
      </c>
      <c r="Y333" s="116">
        <f>8000*Entradas!$D$47*X333/Constantes!$E$34</f>
        <v>0</v>
      </c>
      <c r="Z333" s="116">
        <f>T333*Escenarios!$E$10/Escenarios!$E$9</f>
        <v>0</v>
      </c>
      <c r="AA333" s="116">
        <f>Y333*Escenarios!$E$10/Escenarios!$E$9</f>
        <v>0</v>
      </c>
      <c r="AB333" s="116">
        <f>Observaciones!$I332</f>
        <v>0</v>
      </c>
      <c r="AC333" s="116">
        <f>MAX(0,Constantes!$E$29/((AH332+Z333+AA333+AB333+Observaciones!$F332)^2)+Entradas!$E$17)</f>
        <v>0</v>
      </c>
      <c r="AD333" s="145">
        <f>IF(ETo!$D332&gt;0,ETo!$I332*((1-Entradas!$E$21)*ETo!$K332+ETo!$L332),0)</f>
        <v>1.8006060910586503</v>
      </c>
      <c r="AE333" s="116">
        <f>MIN(AD333*1,0.8*(AH332+Z333+AA333+AB333+Observaciones!$F332-AC333-Constantes!$E$28))</f>
        <v>1.2800000006291157E-2</v>
      </c>
      <c r="AF333" s="116">
        <f>Observaciones!$J332</f>
        <v>0</v>
      </c>
      <c r="AG333" s="116">
        <f>MAX(0,AH332+Z333+AA333+AB333+Observaciones!$F332-AC333-AE333-AF333-Constantes!$E$26)</f>
        <v>0</v>
      </c>
      <c r="AH333" s="116">
        <f>AH332+Z333+AA333+AB333+Observaciones!$F332-AC333-AE333-AF333-AG333</f>
        <v>41.25320000000157</v>
      </c>
      <c r="AI333" s="116">
        <f>(Escenarios!$E$10*S333+Escenarios!$E$9*AE333)/(Escenarios!$E$11)</f>
        <v>1.2007003781389471E-2</v>
      </c>
      <c r="AJ333" s="116">
        <f>(Escenarios!$E$9*AG333)/(Escenarios!$E$11)</f>
        <v>0</v>
      </c>
      <c r="AK333" s="116">
        <f>(Escenarios!$E$10*U333+Escenarios!$E$9*AC333)/(Escenarios!$E$11)</f>
        <v>0</v>
      </c>
      <c r="AL333" s="118">
        <f t="shared" si="38"/>
        <v>87.589539798296371</v>
      </c>
      <c r="AM333" s="118">
        <f>MAX(0,(AL333-Constantes!$D$13)*(1-EXP(-Constantes!$D$23)))</f>
        <v>0.26828429838015688</v>
      </c>
      <c r="AN333" s="118">
        <f>AJ333+W333*Escenarios!$E$10/Escenarios!$E$11+AM333</f>
        <v>0.26831867736363496</v>
      </c>
      <c r="AO333" s="118">
        <f>0.0526*AJ333*Observaciones!$F332^1.218</f>
        <v>0</v>
      </c>
      <c r="AP333" s="118">
        <f>AO333*Constantes!$E$40</f>
        <v>0</v>
      </c>
      <c r="AQ333" s="118">
        <f t="shared" si="39"/>
        <v>0</v>
      </c>
      <c r="AR333" s="15"/>
      <c r="AS333" s="72">
        <v>327</v>
      </c>
      <c r="AT333" s="145">
        <f>ETo!$I332*((1-Constantes!$F$19)*ETo!$K332+ETo!$L332)</f>
        <v>1.879035142897576</v>
      </c>
      <c r="AU333" s="118">
        <f>MIN(AT333*Constantes!$F$17,0.8*(AX332+Observaciones!$F332-AV333-AW333-Constantes!$D$14))</f>
        <v>1.1918893089733729E-2</v>
      </c>
      <c r="AV333" s="118">
        <f>IF(Observaciones!$F332&gt;0.05*Constantes!$F$18,((Observaciones!$F332-0.05*Constantes!$F$18)^2)/(Observaciones!$F332+0.95*Constantes!$F$18),0)</f>
        <v>0</v>
      </c>
      <c r="AW333" s="118">
        <f>MAX(0,AX332+Observaciones!$F332-AV333-Constantes!$D$13)</f>
        <v>0</v>
      </c>
      <c r="AX333" s="118">
        <f>AX332+Observaciones!$F332-AV333-AU333-AW333-AY332</f>
        <v>26.252774609618335</v>
      </c>
      <c r="AY333" s="118">
        <f>MAX(0,(AX333-Constantes!$D$14)*(1-EXP(-Constantes!$D$22)))</f>
        <v>3.8198870531185477E-5</v>
      </c>
      <c r="AZ333" s="116">
        <f>AZ332+(Entradas!$F$23*AW333-BA332)/(800*Entradas!$D$46)</f>
        <v>0</v>
      </c>
      <c r="BA333" s="116">
        <f>8000*Entradas!$D$47*AZ333/Constantes!$F$34</f>
        <v>0</v>
      </c>
      <c r="BB333" s="116">
        <f>AV333*Escenarios!$F$10/Escenarios!$F$9</f>
        <v>0</v>
      </c>
      <c r="BC333" s="116">
        <f>BA333*Escenarios!$F$10/Escenarios!$F$9</f>
        <v>0</v>
      </c>
      <c r="BD333" s="116">
        <f>Observaciones!$I332</f>
        <v>0</v>
      </c>
      <c r="BE333" s="116">
        <f>MAX(0,Constantes!$F$29/((BJ332+BB333+BC333+BD333+Observaciones!$F332)^2)+Entradas!$F$17)</f>
        <v>0</v>
      </c>
      <c r="BF333" s="145">
        <f>IF(ETo!$D332&gt;0,ETo!$I332*((1-Entradas!$F$21)*ETo!$K332+ETo!$L332),0)</f>
        <v>1.8006060910586503</v>
      </c>
      <c r="BG333" s="116">
        <f>MIN(BF333*1,0.8*(BJ332+BB333+BC333+BD333+Observaciones!$F332-BE333-Constantes!$F$28))</f>
        <v>1.2800000006291157E-2</v>
      </c>
      <c r="BH333" s="116">
        <f>Observaciones!$J332</f>
        <v>0</v>
      </c>
      <c r="BI333" s="116">
        <f>MAX(0,BJ332+BB333+BC333+BD333+Observaciones!$F332-BE333-BG333-BH333-Constantes!$F$26)</f>
        <v>0</v>
      </c>
      <c r="BJ333" s="116">
        <f>BJ332+BB333+BC333+BD333+Observaciones!$F332-BE333-BG333-BH333-BI333</f>
        <v>41.25320000000157</v>
      </c>
      <c r="BK333" s="116">
        <f>(Escenarios!$F$10*AU333+Escenarios!$F$9*BG333)/(Escenarios!$F$11)</f>
        <v>1.2095114473045215E-2</v>
      </c>
      <c r="BL333" s="116">
        <f>(Escenarios!$F$9*BI333)/(Escenarios!$F$11)</f>
        <v>0</v>
      </c>
      <c r="BM333" s="116">
        <f>(Escenarios!$F$10*AW333+Escenarios!$F$9*BE333)/(Escenarios!$F$11)</f>
        <v>0</v>
      </c>
      <c r="BN333" s="118">
        <f t="shared" si="40"/>
        <v>86.267664681092683</v>
      </c>
      <c r="BO333" s="118">
        <f>MAX(0,(BN333-Constantes!$D$13)*(1-EXP(-Constantes!$D$23)))</f>
        <v>0.25915343997640372</v>
      </c>
      <c r="BP333" s="118">
        <f>BL333+AY333*Escenarios!$F$10/Escenarios!$F$11+BO333</f>
        <v>0.25918399907282869</v>
      </c>
      <c r="BQ333" s="118">
        <f>0.0526*BL333*Observaciones!$F332^1.218</f>
        <v>0</v>
      </c>
      <c r="BR333" s="118">
        <f>BQ333*Constantes!$F$40</f>
        <v>0</v>
      </c>
      <c r="BS333" s="118">
        <f t="shared" si="41"/>
        <v>0</v>
      </c>
      <c r="BT333" s="15"/>
      <c r="BU333" s="72">
        <v>327</v>
      </c>
      <c r="BV333" s="73">
        <f>0.0526*Observaciones!$F332^2.218</f>
        <v>0</v>
      </c>
      <c r="BW333" s="73">
        <f>IF(Observaciones!$F332&gt;0.05*$CA$7,((Observaciones!$F332-0.05*$CA$7)^2)/(Observaciones!$F332+0.95*$CA$7),0)</f>
        <v>0</v>
      </c>
      <c r="BX333" s="73">
        <f>0.0526*BW333*Observaciones!$F332^1.218</f>
        <v>0</v>
      </c>
      <c r="BY333" s="27"/>
      <c r="BZ333" s="27"/>
      <c r="CA333" s="101"/>
      <c r="CB333" s="36"/>
    </row>
    <row r="334" spans="2:80" s="2" customFormat="1" ht="14.5" x14ac:dyDescent="0.35">
      <c r="B334" s="35"/>
      <c r="C334" s="72">
        <v>328</v>
      </c>
      <c r="D334" s="145">
        <f>ETo!$I333*((1-Constantes!$D$19)*ETo!$K333+ETo!$L333)</f>
        <v>1.9255806195734995</v>
      </c>
      <c r="E334" s="73">
        <f>MIN(D334*Constantes!$D$17,0.8*(H333+Observaciones!$F333-F334-G334-Constantes!$D$14))</f>
        <v>2.2196876946679821E-3</v>
      </c>
      <c r="F334" s="73">
        <f>IF(Observaciones!$F333&gt;0.05*Constantes!$D$18,((Observaciones!$F333-0.05*Constantes!$D$18)^2)/(Observaciones!$F333+0.95*Constantes!$D$18),0)</f>
        <v>0</v>
      </c>
      <c r="G334" s="73">
        <f>MAX(0,H333+Observaciones!$F333-F334-Constantes!$D$13)</f>
        <v>0</v>
      </c>
      <c r="H334" s="73">
        <f>H333+Observaciones!$F333-F334-E334-G334-I333</f>
        <v>26.250516723053135</v>
      </c>
      <c r="I334" s="73">
        <f>MAX(0,(H334-Constantes!$D$14)*(1-EXP(-Constantes!$D$22)))</f>
        <v>7.1138789676015766E-6</v>
      </c>
      <c r="J334" s="73">
        <f t="shared" si="35"/>
        <v>82.427414051418921</v>
      </c>
      <c r="K334" s="73">
        <f>MAX(0,(J334-Constantes!$D$13)*(1-EXP(-Constantes!$D$23)))</f>
        <v>0.23262689122900659</v>
      </c>
      <c r="L334" s="73">
        <f t="shared" si="36"/>
        <v>0.23263400510797419</v>
      </c>
      <c r="M334" s="73">
        <f>0.0526*F334*Observaciones!$F333^1.218</f>
        <v>0</v>
      </c>
      <c r="N334" s="73">
        <f>M334*Constantes!$D$40</f>
        <v>0</v>
      </c>
      <c r="O334" s="73">
        <f t="shared" si="37"/>
        <v>0</v>
      </c>
      <c r="P334" s="15"/>
      <c r="Q334" s="117">
        <v>328</v>
      </c>
      <c r="R334" s="145">
        <f>ETo!$I333*((1-Constantes!$E$19)*ETo!$K333+ETo!$L333)</f>
        <v>1.9277224732402702</v>
      </c>
      <c r="S334" s="118">
        <f>MIN(R334*Constantes!$E$17,0.8*(V333+Observaciones!$F333-T334-U334-Constantes!$D$14))</f>
        <v>2.2196876946679821E-3</v>
      </c>
      <c r="T334" s="118">
        <f>IF(Observaciones!$F333&gt;0.05*Constantes!$E$18,((Observaciones!$F333-0.05*Constantes!$E$18)^2)/(Observaciones!$F333+0.95*Constantes!$E$18),0)</f>
        <v>0</v>
      </c>
      <c r="U334" s="118">
        <f>MAX(0,V333+Observaciones!$F333-T334-Constantes!$D$13)</f>
        <v>0</v>
      </c>
      <c r="V334" s="118">
        <f>V333+Observaciones!$F333-T334-S334-U334-W333</f>
        <v>26.250516723053135</v>
      </c>
      <c r="W334" s="118">
        <f>MAX(0,(V334-Constantes!$D$14)*(1-EXP(-Constantes!$D$22)))</f>
        <v>7.1138789676015766E-6</v>
      </c>
      <c r="X334" s="116">
        <f>X333+(Entradas!$E$23*U334-Y333)/(800*Entradas!$D$46)</f>
        <v>0</v>
      </c>
      <c r="Y334" s="116">
        <f>8000*Entradas!$D$47*X334/Constantes!$E$34</f>
        <v>0</v>
      </c>
      <c r="Z334" s="116">
        <f>T334*Escenarios!$E$10/Escenarios!$E$9</f>
        <v>0</v>
      </c>
      <c r="AA334" s="116">
        <f>Y334*Escenarios!$E$10/Escenarios!$E$9</f>
        <v>0</v>
      </c>
      <c r="AB334" s="116">
        <f>Observaciones!$I333</f>
        <v>0</v>
      </c>
      <c r="AC334" s="116">
        <f>MAX(0,Constantes!$E$29/((AH333+Z334+AA334+AB334+Observaciones!$F333)^2)+Entradas!$E$17)</f>
        <v>0</v>
      </c>
      <c r="AD334" s="145">
        <f>IF(ETo!$D333&gt;0,ETo!$I333*((1-Entradas!$E$21)*ETo!$K333+ETo!$L333),0)</f>
        <v>1.8420483265694152</v>
      </c>
      <c r="AE334" s="116">
        <f>MIN(AD334*1,0.8*(AH333+Z334+AA334+AB334+Observaciones!$F333-AC334-Constantes!$E$28))</f>
        <v>2.5600000012559578E-3</v>
      </c>
      <c r="AF334" s="116">
        <f>Observaciones!$J333</f>
        <v>0</v>
      </c>
      <c r="AG334" s="116">
        <f>MAX(0,AH333+Z334+AA334+AB334+Observaciones!$F333-AC334-AE334-AF334-Constantes!$E$26)</f>
        <v>0</v>
      </c>
      <c r="AH334" s="116">
        <f>AH333+Z334+AA334+AB334+Observaciones!$F333-AC334-AE334-AF334-AG334</f>
        <v>41.250640000000317</v>
      </c>
      <c r="AI334" s="116">
        <f>(Escenarios!$E$10*S334+Escenarios!$E$9*AE334)/(Escenarios!$E$11)</f>
        <v>2.2537189253267796E-3</v>
      </c>
      <c r="AJ334" s="116">
        <f>(Escenarios!$E$9*AG334)/(Escenarios!$E$11)</f>
        <v>0</v>
      </c>
      <c r="AK334" s="116">
        <f>(Escenarios!$E$10*U334+Escenarios!$E$9*AC334)/(Escenarios!$E$11)</f>
        <v>0</v>
      </c>
      <c r="AL334" s="118">
        <f t="shared" si="38"/>
        <v>87.321255499916219</v>
      </c>
      <c r="AM334" s="118">
        <f>MAX(0,(AL334-Constantes!$D$13)*(1-EXP(-Constantes!$D$23)))</f>
        <v>0.26643112336492436</v>
      </c>
      <c r="AN334" s="118">
        <f>AJ334+W334*Escenarios!$E$10/Escenarios!$E$11+AM334</f>
        <v>0.26643752585599523</v>
      </c>
      <c r="AO334" s="118">
        <f>0.0526*AJ334*Observaciones!$F333^1.218</f>
        <v>0</v>
      </c>
      <c r="AP334" s="118">
        <f>AO334*Constantes!$E$40</f>
        <v>0</v>
      </c>
      <c r="AQ334" s="118">
        <f t="shared" si="39"/>
        <v>0</v>
      </c>
      <c r="AR334" s="15"/>
      <c r="AS334" s="72">
        <v>328</v>
      </c>
      <c r="AT334" s="145">
        <f>ETo!$I333*((1-Constantes!$F$19)*ETo!$K333+ETo!$L333)</f>
        <v>1.9223678390733421</v>
      </c>
      <c r="AU334" s="118">
        <f>MIN(AT334*Constantes!$F$17,0.8*(AX333+Observaciones!$F333-AV334-AW334-Constantes!$D$14))</f>
        <v>2.2196876946679821E-3</v>
      </c>
      <c r="AV334" s="118">
        <f>IF(Observaciones!$F333&gt;0.05*Constantes!$F$18,((Observaciones!$F333-0.05*Constantes!$F$18)^2)/(Observaciones!$F333+0.95*Constantes!$F$18),0)</f>
        <v>0</v>
      </c>
      <c r="AW334" s="118">
        <f>MAX(0,AX333+Observaciones!$F333-AV334-Constantes!$D$13)</f>
        <v>0</v>
      </c>
      <c r="AX334" s="118">
        <f>AX333+Observaciones!$F333-AV334-AU334-AW334-AY333</f>
        <v>26.250516723053135</v>
      </c>
      <c r="AY334" s="118">
        <f>MAX(0,(AX334-Constantes!$D$14)*(1-EXP(-Constantes!$D$22)))</f>
        <v>7.1138789676015766E-6</v>
      </c>
      <c r="AZ334" s="116">
        <f>AZ333+(Entradas!$F$23*AW334-BA333)/(800*Entradas!$D$46)</f>
        <v>0</v>
      </c>
      <c r="BA334" s="116">
        <f>8000*Entradas!$D$47*AZ334/Constantes!$F$34</f>
        <v>0</v>
      </c>
      <c r="BB334" s="116">
        <f>AV334*Escenarios!$F$10/Escenarios!$F$9</f>
        <v>0</v>
      </c>
      <c r="BC334" s="116">
        <f>BA334*Escenarios!$F$10/Escenarios!$F$9</f>
        <v>0</v>
      </c>
      <c r="BD334" s="116">
        <f>Observaciones!$I333</f>
        <v>0</v>
      </c>
      <c r="BE334" s="116">
        <f>MAX(0,Constantes!$F$29/((BJ333+BB334+BC334+BD334+Observaciones!$F333)^2)+Entradas!$F$17)</f>
        <v>0</v>
      </c>
      <c r="BF334" s="145">
        <f>IF(ETo!$D333&gt;0,ETo!$I333*((1-Entradas!$F$21)*ETo!$K333+ETo!$L333),0)</f>
        <v>1.8420483265694152</v>
      </c>
      <c r="BG334" s="116">
        <f>MIN(BF334*1,0.8*(BJ333+BB334+BC334+BD334+Observaciones!$F333-BE334-Constantes!$F$28))</f>
        <v>2.5600000012559578E-3</v>
      </c>
      <c r="BH334" s="116">
        <f>Observaciones!$J333</f>
        <v>0</v>
      </c>
      <c r="BI334" s="116">
        <f>MAX(0,BJ333+BB334+BC334+BD334+Observaciones!$F333-BE334-BG334-BH334-Constantes!$F$26)</f>
        <v>0</v>
      </c>
      <c r="BJ334" s="116">
        <f>BJ333+BB334+BC334+BD334+Observaciones!$F333-BE334-BG334-BH334-BI334</f>
        <v>41.250640000000317</v>
      </c>
      <c r="BK334" s="116">
        <f>(Escenarios!$F$10*AU334+Escenarios!$F$9*BG334)/(Escenarios!$F$11)</f>
        <v>2.2877501559855772E-3</v>
      </c>
      <c r="BL334" s="116">
        <f>(Escenarios!$F$9*BI334)/(Escenarios!$F$11)</f>
        <v>0</v>
      </c>
      <c r="BM334" s="116">
        <f>(Escenarios!$F$10*AW334+Escenarios!$F$9*BE334)/(Escenarios!$F$11)</f>
        <v>0</v>
      </c>
      <c r="BN334" s="118">
        <f t="shared" si="40"/>
        <v>86.008511241116281</v>
      </c>
      <c r="BO334" s="118">
        <f>MAX(0,(BN334-Constantes!$D$13)*(1-EXP(-Constantes!$D$23)))</f>
        <v>0.25736333640725889</v>
      </c>
      <c r="BP334" s="118">
        <f>BL334+AY334*Escenarios!$F$10/Escenarios!$F$11+BO334</f>
        <v>0.25736902751043295</v>
      </c>
      <c r="BQ334" s="118">
        <f>0.0526*BL334*Observaciones!$F333^1.218</f>
        <v>0</v>
      </c>
      <c r="BR334" s="118">
        <f>BQ334*Constantes!$F$40</f>
        <v>0</v>
      </c>
      <c r="BS334" s="118">
        <f t="shared" si="41"/>
        <v>0</v>
      </c>
      <c r="BT334" s="15"/>
      <c r="BU334" s="72">
        <v>328</v>
      </c>
      <c r="BV334" s="73">
        <f>0.0526*Observaciones!$F333^2.218</f>
        <v>0</v>
      </c>
      <c r="BW334" s="73">
        <f>IF(Observaciones!$F333&gt;0.05*$CA$7,((Observaciones!$F333-0.05*$CA$7)^2)/(Observaciones!$F333+0.95*$CA$7),0)</f>
        <v>0</v>
      </c>
      <c r="BX334" s="73">
        <f>0.0526*BW334*Observaciones!$F333^1.218</f>
        <v>0</v>
      </c>
      <c r="BY334" s="27"/>
      <c r="BZ334" s="27"/>
      <c r="CA334" s="101"/>
      <c r="CB334" s="36"/>
    </row>
    <row r="335" spans="2:80" s="2" customFormat="1" ht="14.5" x14ac:dyDescent="0.35">
      <c r="B335" s="35"/>
      <c r="C335" s="72">
        <v>329</v>
      </c>
      <c r="D335" s="145">
        <f>ETo!$I334*((1-Constantes!$D$19)*ETo!$K334+ETo!$L334)</f>
        <v>1.9582117881905858</v>
      </c>
      <c r="E335" s="73">
        <f>MIN(D335*Constantes!$D$17,0.8*(H334+Observaciones!$F334-F335-G335-Constantes!$D$14))</f>
        <v>4.133784425079057E-4</v>
      </c>
      <c r="F335" s="73">
        <f>IF(Observaciones!$F334&gt;0.05*Constantes!$D$18,((Observaciones!$F334-0.05*Constantes!$D$18)^2)/(Observaciones!$F334+0.95*Constantes!$D$18),0)</f>
        <v>0</v>
      </c>
      <c r="G335" s="73">
        <f>MAX(0,H334+Observaciones!$F334-F335-Constantes!$D$13)</f>
        <v>0</v>
      </c>
      <c r="H335" s="73">
        <f>H334+Observaciones!$F334-F335-E335-G335-I334</f>
        <v>26.250096230731657</v>
      </c>
      <c r="I335" s="73">
        <f>MAX(0,(H335-Constantes!$D$14)*(1-EXP(-Constantes!$D$22)))</f>
        <v>1.324836919542003E-6</v>
      </c>
      <c r="J335" s="73">
        <f t="shared" si="35"/>
        <v>82.194787160189918</v>
      </c>
      <c r="K335" s="73">
        <f>MAX(0,(J335-Constantes!$D$13)*(1-EXP(-Constantes!$D$23)))</f>
        <v>0.23102001991637411</v>
      </c>
      <c r="L335" s="73">
        <f t="shared" si="36"/>
        <v>0.23102134475329364</v>
      </c>
      <c r="M335" s="73">
        <f>0.0526*F335*Observaciones!$F334^1.218</f>
        <v>0</v>
      </c>
      <c r="N335" s="73">
        <f>M335*Constantes!$D$40</f>
        <v>0</v>
      </c>
      <c r="O335" s="73">
        <f t="shared" si="37"/>
        <v>0</v>
      </c>
      <c r="P335" s="15"/>
      <c r="Q335" s="117">
        <v>329</v>
      </c>
      <c r="R335" s="145">
        <f>ETo!$I334*((1-Constantes!$E$19)*ETo!$K334+ETo!$L334)</f>
        <v>1.9603912149239877</v>
      </c>
      <c r="S335" s="118">
        <f>MIN(R335*Constantes!$E$17,0.8*(V334+Observaciones!$F334-T335-U335-Constantes!$D$14))</f>
        <v>4.133784425079057E-4</v>
      </c>
      <c r="T335" s="118">
        <f>IF(Observaciones!$F334&gt;0.05*Constantes!$E$18,((Observaciones!$F334-0.05*Constantes!$E$18)^2)/(Observaciones!$F334+0.95*Constantes!$E$18),0)</f>
        <v>0</v>
      </c>
      <c r="U335" s="118">
        <f>MAX(0,V334+Observaciones!$F334-T335-Constantes!$D$13)</f>
        <v>0</v>
      </c>
      <c r="V335" s="118">
        <f>V334+Observaciones!$F334-T335-S335-U335-W334</f>
        <v>26.250096230731657</v>
      </c>
      <c r="W335" s="118">
        <f>MAX(0,(V335-Constantes!$D$14)*(1-EXP(-Constantes!$D$22)))</f>
        <v>1.324836919542003E-6</v>
      </c>
      <c r="X335" s="116">
        <f>X334+(Entradas!$E$23*U335-Y334)/(800*Entradas!$D$46)</f>
        <v>0</v>
      </c>
      <c r="Y335" s="116">
        <f>8000*Entradas!$D$47*X335/Constantes!$E$34</f>
        <v>0</v>
      </c>
      <c r="Z335" s="116">
        <f>T335*Escenarios!$E$10/Escenarios!$E$9</f>
        <v>0</v>
      </c>
      <c r="AA335" s="116">
        <f>Y335*Escenarios!$E$10/Escenarios!$E$9</f>
        <v>0</v>
      </c>
      <c r="AB335" s="116">
        <f>Observaciones!$I334</f>
        <v>0</v>
      </c>
      <c r="AC335" s="116">
        <f>MAX(0,Constantes!$E$29/((AH334+Z335+AA335+AB335+Observaciones!$F334)^2)+Entradas!$E$17)</f>
        <v>0</v>
      </c>
      <c r="AD335" s="145">
        <f>IF(ETo!$D334&gt;0,ETo!$I334*((1-Entradas!$E$21)*ETo!$K334+ETo!$L334),0)</f>
        <v>1.8732141455879148</v>
      </c>
      <c r="AE335" s="116">
        <f>MIN(AD335*1,0.8*(AH334+Z335+AA335+AB335+Observaciones!$F334-AC335-Constantes!$E$28))</f>
        <v>5.120000002534653E-4</v>
      </c>
      <c r="AF335" s="116">
        <f>Observaciones!$J334</f>
        <v>0</v>
      </c>
      <c r="AG335" s="116">
        <f>MAX(0,AH334+Z335+AA335+AB335+Observaciones!$F334-AC335-AE335-AF335-Constantes!$E$26)</f>
        <v>0</v>
      </c>
      <c r="AH335" s="116">
        <f>AH334+Z335+AA335+AB335+Observaciones!$F334-AC335-AE335-AF335-AG335</f>
        <v>41.250128000000061</v>
      </c>
      <c r="AI335" s="116">
        <f>(Escenarios!$E$10*S335+Escenarios!$E$9*AE335)/(Escenarios!$E$11)</f>
        <v>4.2324059828246162E-4</v>
      </c>
      <c r="AJ335" s="116">
        <f>(Escenarios!$E$9*AG335)/(Escenarios!$E$11)</f>
        <v>0</v>
      </c>
      <c r="AK335" s="116">
        <f>(Escenarios!$E$10*U335+Escenarios!$E$9*AC335)/(Escenarios!$E$11)</f>
        <v>0</v>
      </c>
      <c r="AL335" s="118">
        <f t="shared" si="38"/>
        <v>87.054824376551295</v>
      </c>
      <c r="AM335" s="118">
        <f>MAX(0,(AL335-Constantes!$D$13)*(1-EXP(-Constantes!$D$23)))</f>
        <v>0.26459074916456554</v>
      </c>
      <c r="AN335" s="118">
        <f>AJ335+W335*Escenarios!$E$10/Escenarios!$E$11+AM335</f>
        <v>0.26459194151779314</v>
      </c>
      <c r="AO335" s="118">
        <f>0.0526*AJ335*Observaciones!$F334^1.218</f>
        <v>0</v>
      </c>
      <c r="AP335" s="118">
        <f>AO335*Constantes!$E$40</f>
        <v>0</v>
      </c>
      <c r="AQ335" s="118">
        <f t="shared" si="39"/>
        <v>0</v>
      </c>
      <c r="AR335" s="15"/>
      <c r="AS335" s="72">
        <v>329</v>
      </c>
      <c r="AT335" s="145">
        <f>ETo!$I334*((1-Constantes!$F$19)*ETo!$K334+ETo!$L334)</f>
        <v>1.954942648090483</v>
      </c>
      <c r="AU335" s="118">
        <f>MIN(AT335*Constantes!$F$17,0.8*(AX334+Observaciones!$F334-AV335-AW335-Constantes!$D$14))</f>
        <v>4.133784425079057E-4</v>
      </c>
      <c r="AV335" s="118">
        <f>IF(Observaciones!$F334&gt;0.05*Constantes!$F$18,((Observaciones!$F334-0.05*Constantes!$F$18)^2)/(Observaciones!$F334+0.95*Constantes!$F$18),0)</f>
        <v>0</v>
      </c>
      <c r="AW335" s="118">
        <f>MAX(0,AX334+Observaciones!$F334-AV335-Constantes!$D$13)</f>
        <v>0</v>
      </c>
      <c r="AX335" s="118">
        <f>AX334+Observaciones!$F334-AV335-AU335-AW335-AY334</f>
        <v>26.250096230731657</v>
      </c>
      <c r="AY335" s="118">
        <f>MAX(0,(AX335-Constantes!$D$14)*(1-EXP(-Constantes!$D$22)))</f>
        <v>1.324836919542003E-6</v>
      </c>
      <c r="AZ335" s="116">
        <f>AZ334+(Entradas!$F$23*AW335-BA334)/(800*Entradas!$D$46)</f>
        <v>0</v>
      </c>
      <c r="BA335" s="116">
        <f>8000*Entradas!$D$47*AZ335/Constantes!$F$34</f>
        <v>0</v>
      </c>
      <c r="BB335" s="116">
        <f>AV335*Escenarios!$F$10/Escenarios!$F$9</f>
        <v>0</v>
      </c>
      <c r="BC335" s="116">
        <f>BA335*Escenarios!$F$10/Escenarios!$F$9</f>
        <v>0</v>
      </c>
      <c r="BD335" s="116">
        <f>Observaciones!$I334</f>
        <v>0</v>
      </c>
      <c r="BE335" s="116">
        <f>MAX(0,Constantes!$F$29/((BJ334+BB335+BC335+BD335+Observaciones!$F334)^2)+Entradas!$F$17)</f>
        <v>0</v>
      </c>
      <c r="BF335" s="145">
        <f>IF(ETo!$D334&gt;0,ETo!$I334*((1-Entradas!$F$21)*ETo!$K334+ETo!$L334),0)</f>
        <v>1.8732141455879148</v>
      </c>
      <c r="BG335" s="116">
        <f>MIN(BF335*1,0.8*(BJ334+BB335+BC335+BD335+Observaciones!$F334-BE335-Constantes!$F$28))</f>
        <v>5.120000002534653E-4</v>
      </c>
      <c r="BH335" s="116">
        <f>Observaciones!$J334</f>
        <v>0</v>
      </c>
      <c r="BI335" s="116">
        <f>MAX(0,BJ334+BB335+BC335+BD335+Observaciones!$F334-BE335-BG335-BH335-Constantes!$F$26)</f>
        <v>0</v>
      </c>
      <c r="BJ335" s="116">
        <f>BJ334+BB335+BC335+BD335+Observaciones!$F334-BE335-BG335-BH335-BI335</f>
        <v>41.250128000000061</v>
      </c>
      <c r="BK335" s="116">
        <f>(Escenarios!$F$10*AU335+Escenarios!$F$9*BG335)/(Escenarios!$F$11)</f>
        <v>4.3310275405701761E-4</v>
      </c>
      <c r="BL335" s="116">
        <f>(Escenarios!$F$9*BI335)/(Escenarios!$F$11)</f>
        <v>0</v>
      </c>
      <c r="BM335" s="116">
        <f>(Escenarios!$F$10*AW335+Escenarios!$F$9*BE335)/(Escenarios!$F$11)</f>
        <v>0</v>
      </c>
      <c r="BN335" s="118">
        <f t="shared" si="40"/>
        <v>85.751147904709029</v>
      </c>
      <c r="BO335" s="118">
        <f>MAX(0,(BN335-Constantes!$D$13)*(1-EXP(-Constantes!$D$23)))</f>
        <v>0.25558559798668617</v>
      </c>
      <c r="BP335" s="118">
        <f>BL335+AY335*Escenarios!$F$10/Escenarios!$F$11+BO335</f>
        <v>0.25558665785622181</v>
      </c>
      <c r="BQ335" s="118">
        <f>0.0526*BL335*Observaciones!$F334^1.218</f>
        <v>0</v>
      </c>
      <c r="BR335" s="118">
        <f>BQ335*Constantes!$F$40</f>
        <v>0</v>
      </c>
      <c r="BS335" s="118">
        <f t="shared" si="41"/>
        <v>0</v>
      </c>
      <c r="BT335" s="15"/>
      <c r="BU335" s="72">
        <v>329</v>
      </c>
      <c r="BV335" s="73">
        <f>0.0526*Observaciones!$F334^2.218</f>
        <v>0</v>
      </c>
      <c r="BW335" s="73">
        <f>IF(Observaciones!$F334&gt;0.05*$CA$7,((Observaciones!$F334-0.05*$CA$7)^2)/(Observaciones!$F334+0.95*$CA$7),0)</f>
        <v>0</v>
      </c>
      <c r="BX335" s="73">
        <f>0.0526*BW335*Observaciones!$F334^1.218</f>
        <v>0</v>
      </c>
      <c r="BY335" s="27"/>
      <c r="BZ335" s="27"/>
      <c r="CA335" s="101"/>
      <c r="CB335" s="36"/>
    </row>
    <row r="336" spans="2:80" s="2" customFormat="1" ht="14.5" x14ac:dyDescent="0.35">
      <c r="B336" s="35"/>
      <c r="C336" s="72">
        <v>330</v>
      </c>
      <c r="D336" s="145">
        <f>ETo!$I335*((1-Constantes!$D$19)*ETo!$K335+ETo!$L335)</f>
        <v>2.0499281056897458</v>
      </c>
      <c r="E336" s="73">
        <f>MIN(D336*Constantes!$D$17,0.8*(H335+Observaciones!$F335-F336-G336-Constantes!$D$14))</f>
        <v>7.6984585325590168E-5</v>
      </c>
      <c r="F336" s="73">
        <f>IF(Observaciones!$F335&gt;0.05*Constantes!$D$18,((Observaciones!$F335-0.05*Constantes!$D$18)^2)/(Observaciones!$F335+0.95*Constantes!$D$18),0)</f>
        <v>0</v>
      </c>
      <c r="G336" s="73">
        <f>MAX(0,H335+Observaciones!$F335-F336-Constantes!$D$13)</f>
        <v>0</v>
      </c>
      <c r="H336" s="73">
        <f>H335+Observaciones!$F335-F336-E336-G336-I335</f>
        <v>26.250017921309411</v>
      </c>
      <c r="I336" s="73">
        <f>MAX(0,(H336-Constantes!$D$14)*(1-EXP(-Constantes!$D$22)))</f>
        <v>2.4672796252298875E-7</v>
      </c>
      <c r="J336" s="73">
        <f t="shared" si="35"/>
        <v>81.963767140273546</v>
      </c>
      <c r="K336" s="73">
        <f>MAX(0,(J336-Constantes!$D$13)*(1-EXP(-Constantes!$D$23)))</f>
        <v>0.22942424807466572</v>
      </c>
      <c r="L336" s="73">
        <f t="shared" si="36"/>
        <v>0.22942449480262825</v>
      </c>
      <c r="M336" s="73">
        <f>0.0526*F336*Observaciones!$F335^1.218</f>
        <v>0</v>
      </c>
      <c r="N336" s="73">
        <f>M336*Constantes!$D$40</f>
        <v>0</v>
      </c>
      <c r="O336" s="73">
        <f t="shared" si="37"/>
        <v>0</v>
      </c>
      <c r="P336" s="15"/>
      <c r="Q336" s="117">
        <v>330</v>
      </c>
      <c r="R336" s="145">
        <f>ETo!$I335*((1-Constantes!$E$19)*ETo!$K335+ETo!$L335)</f>
        <v>2.0522118482092297</v>
      </c>
      <c r="S336" s="118">
        <f>MIN(R336*Constantes!$E$17,0.8*(V335+Observaciones!$F335-T336-U336-Constantes!$D$14))</f>
        <v>7.6984585325590168E-5</v>
      </c>
      <c r="T336" s="118">
        <f>IF(Observaciones!$F335&gt;0.05*Constantes!$E$18,((Observaciones!$F335-0.05*Constantes!$E$18)^2)/(Observaciones!$F335+0.95*Constantes!$E$18),0)</f>
        <v>0</v>
      </c>
      <c r="U336" s="118">
        <f>MAX(0,V335+Observaciones!$F335-T336-Constantes!$D$13)</f>
        <v>0</v>
      </c>
      <c r="V336" s="118">
        <f>V335+Observaciones!$F335-T336-S336-U336-W335</f>
        <v>26.250017921309411</v>
      </c>
      <c r="W336" s="118">
        <f>MAX(0,(V336-Constantes!$D$14)*(1-EXP(-Constantes!$D$22)))</f>
        <v>2.4672796252298875E-7</v>
      </c>
      <c r="X336" s="116">
        <f>X335+(Entradas!$E$23*U336-Y335)/(800*Entradas!$D$46)</f>
        <v>0</v>
      </c>
      <c r="Y336" s="116">
        <f>8000*Entradas!$D$47*X336/Constantes!$E$34</f>
        <v>0</v>
      </c>
      <c r="Z336" s="116">
        <f>T336*Escenarios!$E$10/Escenarios!$E$9</f>
        <v>0</v>
      </c>
      <c r="AA336" s="116">
        <f>Y336*Escenarios!$E$10/Escenarios!$E$9</f>
        <v>0</v>
      </c>
      <c r="AB336" s="116">
        <f>Observaciones!$I335</f>
        <v>0</v>
      </c>
      <c r="AC336" s="116">
        <f>MAX(0,Constantes!$E$29/((AH335+Z336+AA336+AB336+Observaciones!$F335)^2)+Entradas!$E$17)</f>
        <v>0</v>
      </c>
      <c r="AD336" s="145">
        <f>IF(ETo!$D335&gt;0,ETo!$I335*((1-Entradas!$E$21)*ETo!$K335+ETo!$L335),0)</f>
        <v>1.9608621474298888</v>
      </c>
      <c r="AE336" s="116">
        <f>MIN(AD336*1,0.8*(AH335+Z336+AA336+AB336+Observaciones!$F335-AC336-Constantes!$E$28))</f>
        <v>1.0240000004841933E-4</v>
      </c>
      <c r="AF336" s="116">
        <f>Observaciones!$J335</f>
        <v>0</v>
      </c>
      <c r="AG336" s="116">
        <f>MAX(0,AH335+Z336+AA336+AB336+Observaciones!$F335-AC336-AE336-AF336-Constantes!$E$26)</f>
        <v>0</v>
      </c>
      <c r="AH336" s="116">
        <f>AH335+Z336+AA336+AB336+Observaciones!$F335-AC336-AE336-AF336-AG336</f>
        <v>41.250025600000015</v>
      </c>
      <c r="AI336" s="116">
        <f>(Escenarios!$E$10*S336+Escenarios!$E$9*AE336)/(Escenarios!$E$11)</f>
        <v>7.9526126797873075E-5</v>
      </c>
      <c r="AJ336" s="116">
        <f>(Escenarios!$E$9*AG336)/(Escenarios!$E$11)</f>
        <v>0</v>
      </c>
      <c r="AK336" s="116">
        <f>(Escenarios!$E$10*U336+Escenarios!$E$9*AC336)/(Escenarios!$E$11)</f>
        <v>0</v>
      </c>
      <c r="AL336" s="118">
        <f t="shared" si="38"/>
        <v>86.790233627386726</v>
      </c>
      <c r="AM336" s="118">
        <f>MAX(0,(AL336-Constantes!$D$13)*(1-EXP(-Constantes!$D$23)))</f>
        <v>0.26276308735739318</v>
      </c>
      <c r="AN336" s="118">
        <f>AJ336+W336*Escenarios!$E$10/Escenarios!$E$11+AM336</f>
        <v>0.26276330941255943</v>
      </c>
      <c r="AO336" s="118">
        <f>0.0526*AJ336*Observaciones!$F335^1.218</f>
        <v>0</v>
      </c>
      <c r="AP336" s="118">
        <f>AO336*Constantes!$E$40</f>
        <v>0</v>
      </c>
      <c r="AQ336" s="118">
        <f t="shared" si="39"/>
        <v>0</v>
      </c>
      <c r="AR336" s="15"/>
      <c r="AS336" s="72">
        <v>330</v>
      </c>
      <c r="AT336" s="145">
        <f>ETo!$I335*((1-Constantes!$F$19)*ETo!$K335+ETo!$L335)</f>
        <v>2.0465024919105206</v>
      </c>
      <c r="AU336" s="118">
        <f>MIN(AT336*Constantes!$F$17,0.8*(AX335+Observaciones!$F335-AV336-AW336-Constantes!$D$14))</f>
        <v>7.6984585325590168E-5</v>
      </c>
      <c r="AV336" s="118">
        <f>IF(Observaciones!$F335&gt;0.05*Constantes!$F$18,((Observaciones!$F335-0.05*Constantes!$F$18)^2)/(Observaciones!$F335+0.95*Constantes!$F$18),0)</f>
        <v>0</v>
      </c>
      <c r="AW336" s="118">
        <f>MAX(0,AX335+Observaciones!$F335-AV336-Constantes!$D$13)</f>
        <v>0</v>
      </c>
      <c r="AX336" s="118">
        <f>AX335+Observaciones!$F335-AV336-AU336-AW336-AY335</f>
        <v>26.250017921309411</v>
      </c>
      <c r="AY336" s="118">
        <f>MAX(0,(AX336-Constantes!$D$14)*(1-EXP(-Constantes!$D$22)))</f>
        <v>2.4672796252298875E-7</v>
      </c>
      <c r="AZ336" s="116">
        <f>AZ335+(Entradas!$F$23*AW336-BA335)/(800*Entradas!$D$46)</f>
        <v>0</v>
      </c>
      <c r="BA336" s="116">
        <f>8000*Entradas!$D$47*AZ336/Constantes!$F$34</f>
        <v>0</v>
      </c>
      <c r="BB336" s="116">
        <f>AV336*Escenarios!$F$10/Escenarios!$F$9</f>
        <v>0</v>
      </c>
      <c r="BC336" s="116">
        <f>BA336*Escenarios!$F$10/Escenarios!$F$9</f>
        <v>0</v>
      </c>
      <c r="BD336" s="116">
        <f>Observaciones!$I335</f>
        <v>0</v>
      </c>
      <c r="BE336" s="116">
        <f>MAX(0,Constantes!$F$29/((BJ335+BB336+BC336+BD336+Observaciones!$F335)^2)+Entradas!$F$17)</f>
        <v>0</v>
      </c>
      <c r="BF336" s="145">
        <f>IF(ETo!$D335&gt;0,ETo!$I335*((1-Entradas!$F$21)*ETo!$K335+ETo!$L335),0)</f>
        <v>1.9608621474298888</v>
      </c>
      <c r="BG336" s="116">
        <f>MIN(BF336*1,0.8*(BJ335+BB336+BC336+BD336+Observaciones!$F335-BE336-Constantes!$F$28))</f>
        <v>1.0240000004841933E-4</v>
      </c>
      <c r="BH336" s="116">
        <f>Observaciones!$J335</f>
        <v>0</v>
      </c>
      <c r="BI336" s="116">
        <f>MAX(0,BJ335+BB336+BC336+BD336+Observaciones!$F335-BE336-BG336-BH336-Constantes!$F$26)</f>
        <v>0</v>
      </c>
      <c r="BJ336" s="116">
        <f>BJ335+BB336+BC336+BD336+Observaciones!$F335-BE336-BG336-BH336-BI336</f>
        <v>41.250025600000015</v>
      </c>
      <c r="BK336" s="116">
        <f>(Escenarios!$F$10*AU336+Escenarios!$F$9*BG336)/(Escenarios!$F$11)</f>
        <v>8.2067668270155994E-5</v>
      </c>
      <c r="BL336" s="116">
        <f>(Escenarios!$F$9*BI336)/(Escenarios!$F$11)</f>
        <v>0</v>
      </c>
      <c r="BM336" s="116">
        <f>(Escenarios!$F$10*AW336+Escenarios!$F$9*BE336)/(Escenarios!$F$11)</f>
        <v>0</v>
      </c>
      <c r="BN336" s="118">
        <f t="shared" si="40"/>
        <v>85.495562306722348</v>
      </c>
      <c r="BO336" s="118">
        <f>MAX(0,(BN336-Constantes!$D$13)*(1-EXP(-Constantes!$D$23)))</f>
        <v>0.25382013930236524</v>
      </c>
      <c r="BP336" s="118">
        <f>BL336+AY336*Escenarios!$F$10/Escenarios!$F$11+BO336</f>
        <v>0.25382033668473525</v>
      </c>
      <c r="BQ336" s="118">
        <f>0.0526*BL336*Observaciones!$F335^1.218</f>
        <v>0</v>
      </c>
      <c r="BR336" s="118">
        <f>BQ336*Constantes!$F$40</f>
        <v>0</v>
      </c>
      <c r="BS336" s="118">
        <f t="shared" si="41"/>
        <v>0</v>
      </c>
      <c r="BT336" s="15"/>
      <c r="BU336" s="72">
        <v>330</v>
      </c>
      <c r="BV336" s="73">
        <f>0.0526*Observaciones!$F335^2.218</f>
        <v>0</v>
      </c>
      <c r="BW336" s="73">
        <f>IF(Observaciones!$F335&gt;0.05*$CA$7,((Observaciones!$F335-0.05*$CA$7)^2)/(Observaciones!$F335+0.95*$CA$7),0)</f>
        <v>0</v>
      </c>
      <c r="BX336" s="73">
        <f>0.0526*BW336*Observaciones!$F335^1.218</f>
        <v>0</v>
      </c>
      <c r="BY336" s="27"/>
      <c r="BZ336" s="27"/>
      <c r="CA336" s="101"/>
      <c r="CB336" s="36"/>
    </row>
    <row r="337" spans="2:80" s="2" customFormat="1" ht="14.5" x14ac:dyDescent="0.35">
      <c r="B337" s="35"/>
      <c r="C337" s="72">
        <v>331</v>
      </c>
      <c r="D337" s="145">
        <f>ETo!$I336*((1-Constantes!$D$19)*ETo!$K336+ETo!$L336)</f>
        <v>1.9803723842165346</v>
      </c>
      <c r="E337" s="73">
        <f>MIN(D337*Constantes!$D$17,0.8*(H336+Observaciones!$F336-F337-G337-Constantes!$D$14))</f>
        <v>1.4337047528556469E-5</v>
      </c>
      <c r="F337" s="73">
        <f>IF(Observaciones!$F336&gt;0.05*Constantes!$D$18,((Observaciones!$F336-0.05*Constantes!$D$18)^2)/(Observaciones!$F336+0.95*Constantes!$D$18),0)</f>
        <v>0</v>
      </c>
      <c r="G337" s="73">
        <f>MAX(0,H336+Observaciones!$F336-F337-Constantes!$D$13)</f>
        <v>0</v>
      </c>
      <c r="H337" s="73">
        <f>H336+Observaciones!$F336-F337-E337-G337-I336</f>
        <v>26.250003337533919</v>
      </c>
      <c r="I337" s="73">
        <f>MAX(0,(H337-Constantes!$D$14)*(1-EXP(-Constantes!$D$22)))</f>
        <v>4.5948815720364815E-8</v>
      </c>
      <c r="J337" s="73">
        <f t="shared" si="35"/>
        <v>81.734342892198882</v>
      </c>
      <c r="K337" s="73">
        <f>MAX(0,(J337-Constantes!$D$13)*(1-EXP(-Constantes!$D$23)))</f>
        <v>0.22783949903423537</v>
      </c>
      <c r="L337" s="73">
        <f t="shared" si="36"/>
        <v>0.22783954498305109</v>
      </c>
      <c r="M337" s="73">
        <f>0.0526*F337*Observaciones!$F336^1.218</f>
        <v>0</v>
      </c>
      <c r="N337" s="73">
        <f>M337*Constantes!$D$40</f>
        <v>0</v>
      </c>
      <c r="O337" s="73">
        <f t="shared" si="37"/>
        <v>0</v>
      </c>
      <c r="P337" s="15"/>
      <c r="Q337" s="117">
        <v>331</v>
      </c>
      <c r="R337" s="145">
        <f>ETo!$I336*((1-Constantes!$E$19)*ETo!$K336+ETo!$L336)</f>
        <v>1.9825770365974629</v>
      </c>
      <c r="S337" s="118">
        <f>MIN(R337*Constantes!$E$17,0.8*(V336+Observaciones!$F336-T337-U337-Constantes!$D$14))</f>
        <v>1.4337047528556469E-5</v>
      </c>
      <c r="T337" s="118">
        <f>IF(Observaciones!$F336&gt;0.05*Constantes!$E$18,((Observaciones!$F336-0.05*Constantes!$E$18)^2)/(Observaciones!$F336+0.95*Constantes!$E$18),0)</f>
        <v>0</v>
      </c>
      <c r="U337" s="118">
        <f>MAX(0,V336+Observaciones!$F336-T337-Constantes!$D$13)</f>
        <v>0</v>
      </c>
      <c r="V337" s="118">
        <f>V336+Observaciones!$F336-T337-S337-U337-W336</f>
        <v>26.250003337533919</v>
      </c>
      <c r="W337" s="118">
        <f>MAX(0,(V337-Constantes!$D$14)*(1-EXP(-Constantes!$D$22)))</f>
        <v>4.5948815720364815E-8</v>
      </c>
      <c r="X337" s="116">
        <f>X336+(Entradas!$E$23*U337-Y336)/(800*Entradas!$D$46)</f>
        <v>0</v>
      </c>
      <c r="Y337" s="116">
        <f>8000*Entradas!$D$47*X337/Constantes!$E$34</f>
        <v>0</v>
      </c>
      <c r="Z337" s="116">
        <f>T337*Escenarios!$E$10/Escenarios!$E$9</f>
        <v>0</v>
      </c>
      <c r="AA337" s="116">
        <f>Y337*Escenarios!$E$10/Escenarios!$E$9</f>
        <v>0</v>
      </c>
      <c r="AB337" s="116">
        <f>Observaciones!$I336</f>
        <v>0</v>
      </c>
      <c r="AC337" s="116">
        <f>MAX(0,Constantes!$E$29/((AH336+Z337+AA337+AB337+Observaciones!$F336)^2)+Entradas!$E$17)</f>
        <v>0</v>
      </c>
      <c r="AD337" s="145">
        <f>IF(ETo!$D336&gt;0,ETo!$I336*((1-Entradas!$E$21)*ETo!$K336+ETo!$L336),0)</f>
        <v>1.894390941360331</v>
      </c>
      <c r="AE337" s="116">
        <f>MIN(AD337*1,0.8*(AH336+Z337+AA337+AB337+Observaciones!$F336-AC337-Constantes!$E$28))</f>
        <v>2.0480000011957602E-5</v>
      </c>
      <c r="AF337" s="116">
        <f>Observaciones!$J336</f>
        <v>0</v>
      </c>
      <c r="AG337" s="116">
        <f>MAX(0,AH336+Z337+AA337+AB337+Observaciones!$F336-AC337-AE337-AF337-Constantes!$E$26)</f>
        <v>0</v>
      </c>
      <c r="AH337" s="116">
        <f>AH336+Z337+AA337+AB337+Observaciones!$F336-AC337-AE337-AF337-AG337</f>
        <v>41.250005120000004</v>
      </c>
      <c r="AI337" s="116">
        <f>(Escenarios!$E$10*S337+Escenarios!$E$9*AE337)/(Escenarios!$E$11)</f>
        <v>1.4951342776896581E-5</v>
      </c>
      <c r="AJ337" s="116">
        <f>(Escenarios!$E$9*AG337)/(Escenarios!$E$11)</f>
        <v>0</v>
      </c>
      <c r="AK337" s="116">
        <f>(Escenarios!$E$10*U337+Escenarios!$E$9*AC337)/(Escenarios!$E$11)</f>
        <v>0</v>
      </c>
      <c r="AL337" s="118">
        <f t="shared" si="38"/>
        <v>86.527470540029327</v>
      </c>
      <c r="AM337" s="118">
        <f>MAX(0,(AL337-Constantes!$D$13)*(1-EXP(-Constantes!$D$23)))</f>
        <v>0.26094805013249345</v>
      </c>
      <c r="AN337" s="118">
        <f>AJ337+W337*Escenarios!$E$10/Escenarios!$E$11+AM337</f>
        <v>0.26094809148642761</v>
      </c>
      <c r="AO337" s="118">
        <f>0.0526*AJ337*Observaciones!$F336^1.218</f>
        <v>0</v>
      </c>
      <c r="AP337" s="118">
        <f>AO337*Constantes!$E$40</f>
        <v>0</v>
      </c>
      <c r="AQ337" s="118">
        <f t="shared" si="39"/>
        <v>0</v>
      </c>
      <c r="AR337" s="15"/>
      <c r="AS337" s="72">
        <v>331</v>
      </c>
      <c r="AT337" s="145">
        <f>ETo!$I336*((1-Constantes!$F$19)*ETo!$K336+ETo!$L336)</f>
        <v>1.977065405645142</v>
      </c>
      <c r="AU337" s="118">
        <f>MIN(AT337*Constantes!$F$17,0.8*(AX336+Observaciones!$F336-AV337-AW337-Constantes!$D$14))</f>
        <v>1.4337047528556469E-5</v>
      </c>
      <c r="AV337" s="118">
        <f>IF(Observaciones!$F336&gt;0.05*Constantes!$F$18,((Observaciones!$F336-0.05*Constantes!$F$18)^2)/(Observaciones!$F336+0.95*Constantes!$F$18),0)</f>
        <v>0</v>
      </c>
      <c r="AW337" s="118">
        <f>MAX(0,AX336+Observaciones!$F336-AV337-Constantes!$D$13)</f>
        <v>0</v>
      </c>
      <c r="AX337" s="118">
        <f>AX336+Observaciones!$F336-AV337-AU337-AW337-AY336</f>
        <v>26.250003337533919</v>
      </c>
      <c r="AY337" s="118">
        <f>MAX(0,(AX337-Constantes!$D$14)*(1-EXP(-Constantes!$D$22)))</f>
        <v>4.5948815720364815E-8</v>
      </c>
      <c r="AZ337" s="116">
        <f>AZ336+(Entradas!$F$23*AW337-BA336)/(800*Entradas!$D$46)</f>
        <v>0</v>
      </c>
      <c r="BA337" s="116">
        <f>8000*Entradas!$D$47*AZ337/Constantes!$F$34</f>
        <v>0</v>
      </c>
      <c r="BB337" s="116">
        <f>AV337*Escenarios!$F$10/Escenarios!$F$9</f>
        <v>0</v>
      </c>
      <c r="BC337" s="116">
        <f>BA337*Escenarios!$F$10/Escenarios!$F$9</f>
        <v>0</v>
      </c>
      <c r="BD337" s="116">
        <f>Observaciones!$I336</f>
        <v>0</v>
      </c>
      <c r="BE337" s="116">
        <f>MAX(0,Constantes!$F$29/((BJ336+BB337+BC337+BD337+Observaciones!$F336)^2)+Entradas!$F$17)</f>
        <v>0</v>
      </c>
      <c r="BF337" s="145">
        <f>IF(ETo!$D336&gt;0,ETo!$I336*((1-Entradas!$F$21)*ETo!$K336+ETo!$L336),0)</f>
        <v>1.894390941360331</v>
      </c>
      <c r="BG337" s="116">
        <f>MIN(BF337*1,0.8*(BJ336+BB337+BC337+BD337+Observaciones!$F336-BE337-Constantes!$F$28))</f>
        <v>2.0480000011957602E-5</v>
      </c>
      <c r="BH337" s="116">
        <f>Observaciones!$J336</f>
        <v>0</v>
      </c>
      <c r="BI337" s="116">
        <f>MAX(0,BJ336+BB337+BC337+BD337+Observaciones!$F336-BE337-BG337-BH337-Constantes!$F$26)</f>
        <v>0</v>
      </c>
      <c r="BJ337" s="116">
        <f>BJ336+BB337+BC337+BD337+Observaciones!$F336-BE337-BG337-BH337-BI337</f>
        <v>41.250005120000004</v>
      </c>
      <c r="BK337" s="116">
        <f>(Escenarios!$F$10*AU337+Escenarios!$F$9*BG337)/(Escenarios!$F$11)</f>
        <v>1.5565638025236696E-5</v>
      </c>
      <c r="BL337" s="116">
        <f>(Escenarios!$F$9*BI337)/(Escenarios!$F$11)</f>
        <v>0</v>
      </c>
      <c r="BM337" s="116">
        <f>(Escenarios!$F$10*AW337+Escenarios!$F$9*BE337)/(Escenarios!$F$11)</f>
        <v>0</v>
      </c>
      <c r="BN337" s="118">
        <f t="shared" si="40"/>
        <v>85.241742167419986</v>
      </c>
      <c r="BO337" s="118">
        <f>MAX(0,(BN337-Constantes!$D$13)*(1-EXP(-Constantes!$D$23)))</f>
        <v>0.252066875531962</v>
      </c>
      <c r="BP337" s="118">
        <f>BL337+AY337*Escenarios!$F$10/Escenarios!$F$11+BO337</f>
        <v>0.25206691229101458</v>
      </c>
      <c r="BQ337" s="118">
        <f>0.0526*BL337*Observaciones!$F336^1.218</f>
        <v>0</v>
      </c>
      <c r="BR337" s="118">
        <f>BQ337*Constantes!$F$40</f>
        <v>0</v>
      </c>
      <c r="BS337" s="118">
        <f t="shared" si="41"/>
        <v>0</v>
      </c>
      <c r="BT337" s="15"/>
      <c r="BU337" s="72">
        <v>331</v>
      </c>
      <c r="BV337" s="73">
        <f>0.0526*Observaciones!$F336^2.218</f>
        <v>0</v>
      </c>
      <c r="BW337" s="73">
        <f>IF(Observaciones!$F336&gt;0.05*$CA$7,((Observaciones!$F336-0.05*$CA$7)^2)/(Observaciones!$F336+0.95*$CA$7),0)</f>
        <v>0</v>
      </c>
      <c r="BX337" s="73">
        <f>0.0526*BW337*Observaciones!$F336^1.218</f>
        <v>0</v>
      </c>
      <c r="BY337" s="27"/>
      <c r="BZ337" s="27"/>
      <c r="CA337" s="101"/>
      <c r="CB337" s="36"/>
    </row>
    <row r="338" spans="2:80" s="2" customFormat="1" ht="14.5" x14ac:dyDescent="0.35">
      <c r="B338" s="35"/>
      <c r="C338" s="72">
        <v>332</v>
      </c>
      <c r="D338" s="145">
        <f>ETo!$I337*((1-Constantes!$D$19)*ETo!$K337+ETo!$L337)</f>
        <v>1.921481576893086</v>
      </c>
      <c r="E338" s="73">
        <f>MIN(D338*Constantes!$D$17,0.8*(H337+Observaciones!$F337-F338-G338-Constantes!$D$14))</f>
        <v>2.6700271348545358E-6</v>
      </c>
      <c r="F338" s="73">
        <f>IF(Observaciones!$F337&gt;0.05*Constantes!$D$18,((Observaciones!$F337-0.05*Constantes!$D$18)^2)/(Observaciones!$F337+0.95*Constantes!$D$18),0)</f>
        <v>0</v>
      </c>
      <c r="G338" s="73">
        <f>MAX(0,H337+Observaciones!$F337-F338-Constantes!$D$13)</f>
        <v>0</v>
      </c>
      <c r="H338" s="73">
        <f>H337+Observaciones!$F337-F338-E338-G338-I337</f>
        <v>26.250000621557966</v>
      </c>
      <c r="I338" s="73">
        <f>MAX(0,(H338-Constantes!$D$14)*(1-EXP(-Constantes!$D$22)))</f>
        <v>8.557172192224501E-9</v>
      </c>
      <c r="J338" s="73">
        <f t="shared" si="35"/>
        <v>81.50650339316465</v>
      </c>
      <c r="K338" s="73">
        <f>MAX(0,(J338-Constantes!$D$13)*(1-EXP(-Constantes!$D$23)))</f>
        <v>0.22626569665503296</v>
      </c>
      <c r="L338" s="73">
        <f t="shared" si="36"/>
        <v>0.22626570521220515</v>
      </c>
      <c r="M338" s="73">
        <f>0.0526*F338*Observaciones!$F337^1.218</f>
        <v>0</v>
      </c>
      <c r="N338" s="73">
        <f>M338*Constantes!$D$40</f>
        <v>0</v>
      </c>
      <c r="O338" s="73">
        <f t="shared" si="37"/>
        <v>0</v>
      </c>
      <c r="P338" s="15"/>
      <c r="Q338" s="117">
        <v>332</v>
      </c>
      <c r="R338" s="145">
        <f>ETo!$I337*((1-Constantes!$E$19)*ETo!$K337+ETo!$L337)</f>
        <v>1.923618224085675</v>
      </c>
      <c r="S338" s="118">
        <f>MIN(R338*Constantes!$E$17,0.8*(V337+Observaciones!$F337-T338-U338-Constantes!$D$14))</f>
        <v>2.6700271348545358E-6</v>
      </c>
      <c r="T338" s="118">
        <f>IF(Observaciones!$F337&gt;0.05*Constantes!$E$18,((Observaciones!$F337-0.05*Constantes!$E$18)^2)/(Observaciones!$F337+0.95*Constantes!$E$18),0)</f>
        <v>0</v>
      </c>
      <c r="U338" s="118">
        <f>MAX(0,V337+Observaciones!$F337-T338-Constantes!$D$13)</f>
        <v>0</v>
      </c>
      <c r="V338" s="118">
        <f>V337+Observaciones!$F337-T338-S338-U338-W337</f>
        <v>26.250000621557966</v>
      </c>
      <c r="W338" s="118">
        <f>MAX(0,(V338-Constantes!$D$14)*(1-EXP(-Constantes!$D$22)))</f>
        <v>8.557172192224501E-9</v>
      </c>
      <c r="X338" s="116">
        <f>X337+(Entradas!$E$23*U338-Y337)/(800*Entradas!$D$46)</f>
        <v>0</v>
      </c>
      <c r="Y338" s="116">
        <f>8000*Entradas!$D$47*X338/Constantes!$E$34</f>
        <v>0</v>
      </c>
      <c r="Z338" s="116">
        <f>T338*Escenarios!$E$10/Escenarios!$E$9</f>
        <v>0</v>
      </c>
      <c r="AA338" s="116">
        <f>Y338*Escenarios!$E$10/Escenarios!$E$9</f>
        <v>0</v>
      </c>
      <c r="AB338" s="116">
        <f>Observaciones!$I337</f>
        <v>0</v>
      </c>
      <c r="AC338" s="116">
        <f>MAX(0,Constantes!$E$29/((AH337+Z338+AA338+AB338+Observaciones!$F337)^2)+Entradas!$E$17)</f>
        <v>0</v>
      </c>
      <c r="AD338" s="145">
        <f>IF(ETo!$D337&gt;0,ETo!$I337*((1-Entradas!$E$21)*ETo!$K337+ETo!$L337),0)</f>
        <v>1.8381523363821193</v>
      </c>
      <c r="AE338" s="116">
        <f>MIN(AD338*1,0.8*(AH337+Z338+AA338+AB338+Observaciones!$F337-AC338-Constantes!$E$28))</f>
        <v>4.0960000035283888E-6</v>
      </c>
      <c r="AF338" s="116">
        <f>Observaciones!$J337</f>
        <v>0</v>
      </c>
      <c r="AG338" s="116">
        <f>MAX(0,AH337+Z338+AA338+AB338+Observaciones!$F337-AC338-AE338-AF338-Constantes!$E$26)</f>
        <v>0</v>
      </c>
      <c r="AH338" s="116">
        <f>AH337+Z338+AA338+AB338+Observaciones!$F337-AC338-AE338-AF338-AG338</f>
        <v>41.250001023999999</v>
      </c>
      <c r="AI338" s="116">
        <f>(Escenarios!$E$10*S338+Escenarios!$E$9*AE338)/(Escenarios!$E$11)</f>
        <v>2.812624421721921E-6</v>
      </c>
      <c r="AJ338" s="116">
        <f>(Escenarios!$E$9*AG338)/(Escenarios!$E$11)</f>
        <v>0</v>
      </c>
      <c r="AK338" s="116">
        <f>(Escenarios!$E$10*U338+Escenarios!$E$9*AC338)/(Escenarios!$E$11)</f>
        <v>0</v>
      </c>
      <c r="AL338" s="118">
        <f t="shared" si="38"/>
        <v>86.266522489896829</v>
      </c>
      <c r="AM338" s="118">
        <f>MAX(0,(AL338-Constantes!$D$13)*(1-EXP(-Constantes!$D$23)))</f>
        <v>0.25914555028550662</v>
      </c>
      <c r="AN338" s="118">
        <f>AJ338+W338*Escenarios!$E$10/Escenarios!$E$11+AM338</f>
        <v>0.25914555798696159</v>
      </c>
      <c r="AO338" s="118">
        <f>0.0526*AJ338*Observaciones!$F337^1.218</f>
        <v>0</v>
      </c>
      <c r="AP338" s="118">
        <f>AO338*Constantes!$E$40</f>
        <v>0</v>
      </c>
      <c r="AQ338" s="118">
        <f t="shared" si="39"/>
        <v>0</v>
      </c>
      <c r="AR338" s="15"/>
      <c r="AS338" s="72">
        <v>332</v>
      </c>
      <c r="AT338" s="145">
        <f>ETo!$I337*((1-Constantes!$F$19)*ETo!$K337+ETo!$L337)</f>
        <v>1.9182766061042025</v>
      </c>
      <c r="AU338" s="118">
        <f>MIN(AT338*Constantes!$F$17,0.8*(AX337+Observaciones!$F337-AV338-AW338-Constantes!$D$14))</f>
        <v>2.6700271348545358E-6</v>
      </c>
      <c r="AV338" s="118">
        <f>IF(Observaciones!$F337&gt;0.05*Constantes!$F$18,((Observaciones!$F337-0.05*Constantes!$F$18)^2)/(Observaciones!$F337+0.95*Constantes!$F$18),0)</f>
        <v>0</v>
      </c>
      <c r="AW338" s="118">
        <f>MAX(0,AX337+Observaciones!$F337-AV338-Constantes!$D$13)</f>
        <v>0</v>
      </c>
      <c r="AX338" s="118">
        <f>AX337+Observaciones!$F337-AV338-AU338-AW338-AY337</f>
        <v>26.250000621557966</v>
      </c>
      <c r="AY338" s="118">
        <f>MAX(0,(AX338-Constantes!$D$14)*(1-EXP(-Constantes!$D$22)))</f>
        <v>8.557172192224501E-9</v>
      </c>
      <c r="AZ338" s="116">
        <f>AZ337+(Entradas!$F$23*AW338-BA337)/(800*Entradas!$D$46)</f>
        <v>0</v>
      </c>
      <c r="BA338" s="116">
        <f>8000*Entradas!$D$47*AZ338/Constantes!$F$34</f>
        <v>0</v>
      </c>
      <c r="BB338" s="116">
        <f>AV338*Escenarios!$F$10/Escenarios!$F$9</f>
        <v>0</v>
      </c>
      <c r="BC338" s="116">
        <f>BA338*Escenarios!$F$10/Escenarios!$F$9</f>
        <v>0</v>
      </c>
      <c r="BD338" s="116">
        <f>Observaciones!$I337</f>
        <v>0</v>
      </c>
      <c r="BE338" s="116">
        <f>MAX(0,Constantes!$F$29/((BJ337+BB338+BC338+BD338+Observaciones!$F337)^2)+Entradas!$F$17)</f>
        <v>0</v>
      </c>
      <c r="BF338" s="145">
        <f>IF(ETo!$D337&gt;0,ETo!$I337*((1-Entradas!$F$21)*ETo!$K337+ETo!$L337),0)</f>
        <v>1.8381523363821193</v>
      </c>
      <c r="BG338" s="116">
        <f>MIN(BF338*1,0.8*(BJ337+BB338+BC338+BD338+Observaciones!$F337-BE338-Constantes!$F$28))</f>
        <v>4.0960000035283888E-6</v>
      </c>
      <c r="BH338" s="116">
        <f>Observaciones!$J337</f>
        <v>0</v>
      </c>
      <c r="BI338" s="116">
        <f>MAX(0,BJ337+BB338+BC338+BD338+Observaciones!$F337-BE338-BG338-BH338-Constantes!$F$26)</f>
        <v>0</v>
      </c>
      <c r="BJ338" s="116">
        <f>BJ337+BB338+BC338+BD338+Observaciones!$F337-BE338-BG338-BH338-BI338</f>
        <v>41.250001023999999</v>
      </c>
      <c r="BK338" s="116">
        <f>(Escenarios!$F$10*AU338+Escenarios!$F$9*BG338)/(Escenarios!$F$11)</f>
        <v>2.9552217085893063E-6</v>
      </c>
      <c r="BL338" s="116">
        <f>(Escenarios!$F$9*BI338)/(Escenarios!$F$11)</f>
        <v>0</v>
      </c>
      <c r="BM338" s="116">
        <f>(Escenarios!$F$10*AW338+Escenarios!$F$9*BE338)/(Escenarios!$F$11)</f>
        <v>0</v>
      </c>
      <c r="BN338" s="118">
        <f t="shared" si="40"/>
        <v>84.98967529188802</v>
      </c>
      <c r="BO338" s="118">
        <f>MAX(0,(BN338-Constantes!$D$13)*(1-EXP(-Constantes!$D$23)))</f>
        <v>0.25032572243905288</v>
      </c>
      <c r="BP338" s="118">
        <f>BL338+AY338*Escenarios!$F$10/Escenarios!$F$11+BO338</f>
        <v>0.25032572928479063</v>
      </c>
      <c r="BQ338" s="118">
        <f>0.0526*BL338*Observaciones!$F337^1.218</f>
        <v>0</v>
      </c>
      <c r="BR338" s="118">
        <f>BQ338*Constantes!$F$40</f>
        <v>0</v>
      </c>
      <c r="BS338" s="118">
        <f t="shared" si="41"/>
        <v>0</v>
      </c>
      <c r="BT338" s="15"/>
      <c r="BU338" s="72">
        <v>332</v>
      </c>
      <c r="BV338" s="73">
        <f>0.0526*Observaciones!$F337^2.218</f>
        <v>0</v>
      </c>
      <c r="BW338" s="73">
        <f>IF(Observaciones!$F337&gt;0.05*$CA$7,((Observaciones!$F337-0.05*$CA$7)^2)/(Observaciones!$F337+0.95*$CA$7),0)</f>
        <v>0</v>
      </c>
      <c r="BX338" s="73">
        <f>0.0526*BW338*Observaciones!$F337^1.218</f>
        <v>0</v>
      </c>
      <c r="BY338" s="27"/>
      <c r="BZ338" s="27"/>
      <c r="CA338" s="101"/>
      <c r="CB338" s="36"/>
    </row>
    <row r="339" spans="2:80" s="2" customFormat="1" ht="14.5" x14ac:dyDescent="0.35">
      <c r="B339" s="35"/>
      <c r="C339" s="72">
        <v>333</v>
      </c>
      <c r="D339" s="145">
        <f>ETo!$I338*((1-Constantes!$D$19)*ETo!$K338+ETo!$L338)</f>
        <v>1.9163448873895199</v>
      </c>
      <c r="E339" s="73">
        <f>MIN(D339*Constantes!$D$17,0.8*(H338+Observaciones!$F338-F339-G339-Constantes!$D$14))</f>
        <v>4.972463727881405E-7</v>
      </c>
      <c r="F339" s="73">
        <f>IF(Observaciones!$F338&gt;0.05*Constantes!$D$18,((Observaciones!$F338-0.05*Constantes!$D$18)^2)/(Observaciones!$F338+0.95*Constantes!$D$18),0)</f>
        <v>0</v>
      </c>
      <c r="G339" s="73">
        <f>MAX(0,H338+Observaciones!$F338-F339-Constantes!$D$13)</f>
        <v>0</v>
      </c>
      <c r="H339" s="73">
        <f>H338+Observaciones!$F338-F339-E339-G339-I338</f>
        <v>26.250000115754421</v>
      </c>
      <c r="I339" s="73">
        <f>MAX(0,(H339-Constantes!$D$14)*(1-EXP(-Constantes!$D$22)))</f>
        <v>1.5936253223017325E-9</v>
      </c>
      <c r="J339" s="73">
        <f t="shared" si="35"/>
        <v>81.280237696509616</v>
      </c>
      <c r="K339" s="73">
        <f>MAX(0,(J339-Constantes!$D$13)*(1-EXP(-Constantes!$D$23)))</f>
        <v>0.22470276532294606</v>
      </c>
      <c r="L339" s="73">
        <f t="shared" si="36"/>
        <v>0.22470276691657137</v>
      </c>
      <c r="M339" s="73">
        <f>0.0526*F339*Observaciones!$F338^1.218</f>
        <v>0</v>
      </c>
      <c r="N339" s="73">
        <f>M339*Constantes!$D$40</f>
        <v>0</v>
      </c>
      <c r="O339" s="73">
        <f t="shared" si="37"/>
        <v>0</v>
      </c>
      <c r="P339" s="15"/>
      <c r="Q339" s="117">
        <v>333</v>
      </c>
      <c r="R339" s="145">
        <f>ETo!$I338*((1-Constantes!$E$19)*ETo!$K338+ETo!$L338)</f>
        <v>1.9184754835846511</v>
      </c>
      <c r="S339" s="118">
        <f>MIN(R339*Constantes!$E$17,0.8*(V338+Observaciones!$F338-T339-U339-Constantes!$D$14))</f>
        <v>4.972463727881405E-7</v>
      </c>
      <c r="T339" s="118">
        <f>IF(Observaciones!$F338&gt;0.05*Constantes!$E$18,((Observaciones!$F338-0.05*Constantes!$E$18)^2)/(Observaciones!$F338+0.95*Constantes!$E$18),0)</f>
        <v>0</v>
      </c>
      <c r="U339" s="118">
        <f>MAX(0,V338+Observaciones!$F338-T339-Constantes!$D$13)</f>
        <v>0</v>
      </c>
      <c r="V339" s="118">
        <f>V338+Observaciones!$F338-T339-S339-U339-W338</f>
        <v>26.250000115754421</v>
      </c>
      <c r="W339" s="118">
        <f>MAX(0,(V339-Constantes!$D$14)*(1-EXP(-Constantes!$D$22)))</f>
        <v>1.5936253223017325E-9</v>
      </c>
      <c r="X339" s="116">
        <f>X338+(Entradas!$E$23*U339-Y338)/(800*Entradas!$D$46)</f>
        <v>0</v>
      </c>
      <c r="Y339" s="116">
        <f>8000*Entradas!$D$47*X339/Constantes!$E$34</f>
        <v>0</v>
      </c>
      <c r="Z339" s="116">
        <f>T339*Escenarios!$E$10/Escenarios!$E$9</f>
        <v>0</v>
      </c>
      <c r="AA339" s="116">
        <f>Y339*Escenarios!$E$10/Escenarios!$E$9</f>
        <v>0</v>
      </c>
      <c r="AB339" s="116">
        <f>Observaciones!$I338</f>
        <v>0</v>
      </c>
      <c r="AC339" s="116">
        <f>MAX(0,Constantes!$E$29/((AH338+Z339+AA339+AB339+Observaciones!$F338)^2)+Entradas!$E$17)</f>
        <v>0</v>
      </c>
      <c r="AD339" s="145">
        <f>IF(ETo!$D338&gt;0,ETo!$I338*((1-Entradas!$E$21)*ETo!$K338+ETo!$L338),0)</f>
        <v>1.8332516357793982</v>
      </c>
      <c r="AE339" s="116">
        <f>MIN(AD339*1,0.8*(AH338+Z339+AA339+AB339+Observaciones!$F338-AC339-Constantes!$E$28))</f>
        <v>8.1919999956880933E-7</v>
      </c>
      <c r="AF339" s="116">
        <f>Observaciones!$J338</f>
        <v>0</v>
      </c>
      <c r="AG339" s="116">
        <f>MAX(0,AH338+Z339+AA339+AB339+Observaciones!$F338-AC339-AE339-AF339-Constantes!$E$26)</f>
        <v>0</v>
      </c>
      <c r="AH339" s="116">
        <f>AH338+Z339+AA339+AB339+Observaciones!$F338-AC339-AE339-AF339-AG339</f>
        <v>41.250000204800003</v>
      </c>
      <c r="AI339" s="116">
        <f>(Escenarios!$E$10*S339+Escenarios!$E$9*AE339)/(Escenarios!$E$11)</f>
        <v>5.2944173546620741E-7</v>
      </c>
      <c r="AJ339" s="116">
        <f>(Escenarios!$E$9*AG339)/(Escenarios!$E$11)</f>
        <v>0</v>
      </c>
      <c r="AK339" s="116">
        <f>(Escenarios!$E$10*U339+Escenarios!$E$9*AC339)/(Escenarios!$E$11)</f>
        <v>0</v>
      </c>
      <c r="AL339" s="118">
        <f t="shared" si="38"/>
        <v>86.007376939611319</v>
      </c>
      <c r="AM339" s="118">
        <f>MAX(0,(AL339-Constantes!$D$13)*(1-EXP(-Constantes!$D$23)))</f>
        <v>0.25735550121443762</v>
      </c>
      <c r="AN339" s="118">
        <f>AJ339+W339*Escenarios!$E$10/Escenarios!$E$11+AM339</f>
        <v>0.25735550264870038</v>
      </c>
      <c r="AO339" s="118">
        <f>0.0526*AJ339*Observaciones!$F338^1.218</f>
        <v>0</v>
      </c>
      <c r="AP339" s="118">
        <f>AO339*Constantes!$E$40</f>
        <v>0</v>
      </c>
      <c r="AQ339" s="118">
        <f t="shared" si="39"/>
        <v>0</v>
      </c>
      <c r="AR339" s="15"/>
      <c r="AS339" s="72">
        <v>333</v>
      </c>
      <c r="AT339" s="145">
        <f>ETo!$I338*((1-Constantes!$F$19)*ETo!$K338+ETo!$L338)</f>
        <v>1.9131489930968226</v>
      </c>
      <c r="AU339" s="118">
        <f>MIN(AT339*Constantes!$F$17,0.8*(AX338+Observaciones!$F338-AV339-AW339-Constantes!$D$14))</f>
        <v>4.972463727881405E-7</v>
      </c>
      <c r="AV339" s="118">
        <f>IF(Observaciones!$F338&gt;0.05*Constantes!$F$18,((Observaciones!$F338-0.05*Constantes!$F$18)^2)/(Observaciones!$F338+0.95*Constantes!$F$18),0)</f>
        <v>0</v>
      </c>
      <c r="AW339" s="118">
        <f>MAX(0,AX338+Observaciones!$F338-AV339-Constantes!$D$13)</f>
        <v>0</v>
      </c>
      <c r="AX339" s="118">
        <f>AX338+Observaciones!$F338-AV339-AU339-AW339-AY338</f>
        <v>26.250000115754421</v>
      </c>
      <c r="AY339" s="118">
        <f>MAX(0,(AX339-Constantes!$D$14)*(1-EXP(-Constantes!$D$22)))</f>
        <v>1.5936253223017325E-9</v>
      </c>
      <c r="AZ339" s="116">
        <f>AZ338+(Entradas!$F$23*AW339-BA338)/(800*Entradas!$D$46)</f>
        <v>0</v>
      </c>
      <c r="BA339" s="116">
        <f>8000*Entradas!$D$47*AZ339/Constantes!$F$34</f>
        <v>0</v>
      </c>
      <c r="BB339" s="116">
        <f>AV339*Escenarios!$F$10/Escenarios!$F$9</f>
        <v>0</v>
      </c>
      <c r="BC339" s="116">
        <f>BA339*Escenarios!$F$10/Escenarios!$F$9</f>
        <v>0</v>
      </c>
      <c r="BD339" s="116">
        <f>Observaciones!$I338</f>
        <v>0</v>
      </c>
      <c r="BE339" s="116">
        <f>MAX(0,Constantes!$F$29/((BJ338+BB339+BC339+BD339+Observaciones!$F338)^2)+Entradas!$F$17)</f>
        <v>0</v>
      </c>
      <c r="BF339" s="145">
        <f>IF(ETo!$D338&gt;0,ETo!$I338*((1-Entradas!$F$21)*ETo!$K338+ETo!$L338),0)</f>
        <v>1.8332516357793982</v>
      </c>
      <c r="BG339" s="116">
        <f>MIN(BF339*1,0.8*(BJ338+BB339+BC339+BD339+Observaciones!$F338-BE339-Constantes!$F$28))</f>
        <v>8.1919999956880933E-7</v>
      </c>
      <c r="BH339" s="116">
        <f>Observaciones!$J338</f>
        <v>0</v>
      </c>
      <c r="BI339" s="116">
        <f>MAX(0,BJ338+BB339+BC339+BD339+Observaciones!$F338-BE339-BG339-BH339-Constantes!$F$26)</f>
        <v>0</v>
      </c>
      <c r="BJ339" s="116">
        <f>BJ338+BB339+BC339+BD339+Observaciones!$F338-BE339-BG339-BH339-BI339</f>
        <v>41.250000204800003</v>
      </c>
      <c r="BK339" s="116">
        <f>(Escenarios!$F$10*AU339+Escenarios!$F$9*BG339)/(Escenarios!$F$11)</f>
        <v>5.6163709814427422E-7</v>
      </c>
      <c r="BL339" s="116">
        <f>(Escenarios!$F$9*BI339)/(Escenarios!$F$11)</f>
        <v>0</v>
      </c>
      <c r="BM339" s="116">
        <f>(Escenarios!$F$10*AW339+Escenarios!$F$9*BE339)/(Escenarios!$F$11)</f>
        <v>0</v>
      </c>
      <c r="BN339" s="118">
        <f t="shared" si="40"/>
        <v>84.739349569448962</v>
      </c>
      <c r="BO339" s="118">
        <f>MAX(0,(BN339-Constantes!$D$13)*(1-EXP(-Constantes!$D$23)))</f>
        <v>0.2485965963690778</v>
      </c>
      <c r="BP339" s="118">
        <f>BL339+AY339*Escenarios!$F$10/Escenarios!$F$11+BO339</f>
        <v>0.24859659764397807</v>
      </c>
      <c r="BQ339" s="118">
        <f>0.0526*BL339*Observaciones!$F338^1.218</f>
        <v>0</v>
      </c>
      <c r="BR339" s="118">
        <f>BQ339*Constantes!$F$40</f>
        <v>0</v>
      </c>
      <c r="BS339" s="118">
        <f t="shared" si="41"/>
        <v>0</v>
      </c>
      <c r="BT339" s="15"/>
      <c r="BU339" s="72">
        <v>333</v>
      </c>
      <c r="BV339" s="73">
        <f>0.0526*Observaciones!$F338^2.218</f>
        <v>0</v>
      </c>
      <c r="BW339" s="73">
        <f>IF(Observaciones!$F338&gt;0.05*$CA$7,((Observaciones!$F338-0.05*$CA$7)^2)/(Observaciones!$F338+0.95*$CA$7),0)</f>
        <v>0</v>
      </c>
      <c r="BX339" s="73">
        <f>0.0526*BW339*Observaciones!$F338^1.218</f>
        <v>0</v>
      </c>
      <c r="BY339" s="27"/>
      <c r="BZ339" s="27"/>
      <c r="CA339" s="101"/>
      <c r="CB339" s="36"/>
    </row>
    <row r="340" spans="2:80" s="2" customFormat="1" ht="14.5" x14ac:dyDescent="0.35">
      <c r="B340" s="35"/>
      <c r="C340" s="72">
        <v>334</v>
      </c>
      <c r="D340" s="145">
        <f>ETo!$I339*((1-Constantes!$D$19)*ETo!$K339+ETo!$L339)</f>
        <v>1.8519859233295213</v>
      </c>
      <c r="E340" s="73">
        <f>MIN(D340*Constantes!$D$17,0.8*(H339+Observaciones!$F339-F340-G340-Constantes!$D$14))</f>
        <v>9.2603536927526883E-8</v>
      </c>
      <c r="F340" s="73">
        <f>IF(Observaciones!$F339&gt;0.05*Constantes!$D$18,((Observaciones!$F339-0.05*Constantes!$D$18)^2)/(Observaciones!$F339+0.95*Constantes!$D$18),0)</f>
        <v>0</v>
      </c>
      <c r="G340" s="73">
        <f>MAX(0,H339+Observaciones!$F339-F340-Constantes!$D$13)</f>
        <v>0</v>
      </c>
      <c r="H340" s="73">
        <f>H339+Observaciones!$F339-F340-E340-G340-I339</f>
        <v>26.250000021557259</v>
      </c>
      <c r="I340" s="73">
        <f>MAX(0,(H340-Constantes!$D$14)*(1-EXP(-Constantes!$D$22)))</f>
        <v>2.9678515619041236E-10</v>
      </c>
      <c r="J340" s="73">
        <f t="shared" si="35"/>
        <v>81.055534931186671</v>
      </c>
      <c r="K340" s="73">
        <f>MAX(0,(J340-Constantes!$D$13)*(1-EXP(-Constantes!$D$23)))</f>
        <v>0.22315062994616719</v>
      </c>
      <c r="L340" s="73">
        <f t="shared" si="36"/>
        <v>0.22315063024295234</v>
      </c>
      <c r="M340" s="73">
        <f>0.0526*F340*Observaciones!$F339^1.218</f>
        <v>0</v>
      </c>
      <c r="N340" s="73">
        <f>M340*Constantes!$D$40</f>
        <v>0</v>
      </c>
      <c r="O340" s="73">
        <f t="shared" si="37"/>
        <v>0</v>
      </c>
      <c r="P340" s="15"/>
      <c r="Q340" s="117">
        <v>334</v>
      </c>
      <c r="R340" s="145">
        <f>ETo!$I339*((1-Constantes!$E$19)*ETo!$K339+ETo!$L339)</f>
        <v>1.8540411951493314</v>
      </c>
      <c r="S340" s="118">
        <f>MIN(R340*Constantes!$E$17,0.8*(V339+Observaciones!$F339-T340-U340-Constantes!$D$14))</f>
        <v>9.2603536927526883E-8</v>
      </c>
      <c r="T340" s="118">
        <f>IF(Observaciones!$F339&gt;0.05*Constantes!$E$18,((Observaciones!$F339-0.05*Constantes!$E$18)^2)/(Observaciones!$F339+0.95*Constantes!$E$18),0)</f>
        <v>0</v>
      </c>
      <c r="U340" s="118">
        <f>MAX(0,V339+Observaciones!$F339-T340-Constantes!$D$13)</f>
        <v>0</v>
      </c>
      <c r="V340" s="118">
        <f>V339+Observaciones!$F339-T340-S340-U340-W339</f>
        <v>26.250000021557259</v>
      </c>
      <c r="W340" s="118">
        <f>MAX(0,(V340-Constantes!$D$14)*(1-EXP(-Constantes!$D$22)))</f>
        <v>2.9678515619041236E-10</v>
      </c>
      <c r="X340" s="116">
        <f>X339+(Entradas!$E$23*U340-Y339)/(800*Entradas!$D$46)</f>
        <v>0</v>
      </c>
      <c r="Y340" s="116">
        <f>8000*Entradas!$D$47*X340/Constantes!$E$34</f>
        <v>0</v>
      </c>
      <c r="Z340" s="116">
        <f>T340*Escenarios!$E$10/Escenarios!$E$9</f>
        <v>0</v>
      </c>
      <c r="AA340" s="116">
        <f>Y340*Escenarios!$E$10/Escenarios!$E$9</f>
        <v>0</v>
      </c>
      <c r="AB340" s="116">
        <f>Observaciones!$I339</f>
        <v>0</v>
      </c>
      <c r="AC340" s="116">
        <f>MAX(0,Constantes!$E$29/((AH339+Z340+AA340+AB340+Observaciones!$F339)^2)+Entradas!$E$17)</f>
        <v>0</v>
      </c>
      <c r="AD340" s="145">
        <f>IF(ETo!$D339&gt;0,ETo!$I339*((1-Entradas!$E$21)*ETo!$K339+ETo!$L339),0)</f>
        <v>1.7718303223569196</v>
      </c>
      <c r="AE340" s="116">
        <f>MIN(AD340*1,0.8*(AH339+Z340+AA340+AB340+Observaciones!$F339-AC340-Constantes!$E$28))</f>
        <v>1.6384000218749863E-7</v>
      </c>
      <c r="AF340" s="116">
        <f>Observaciones!$J339</f>
        <v>0</v>
      </c>
      <c r="AG340" s="116">
        <f>MAX(0,AH339+Z340+AA340+AB340+Observaciones!$F339-AC340-AE340-AF340-Constantes!$E$26)</f>
        <v>0</v>
      </c>
      <c r="AH340" s="116">
        <f>AH339+Z340+AA340+AB340+Observaciones!$F339-AC340-AE340-AF340-AG340</f>
        <v>41.250000040960003</v>
      </c>
      <c r="AI340" s="116">
        <f>(Escenarios!$E$10*S340+Escenarios!$E$9*AE340)/(Escenarios!$E$11)</f>
        <v>9.9727183453524051E-8</v>
      </c>
      <c r="AJ340" s="116">
        <f>(Escenarios!$E$9*AG340)/(Escenarios!$E$11)</f>
        <v>0</v>
      </c>
      <c r="AK340" s="116">
        <f>(Escenarios!$E$10*U340+Escenarios!$E$9*AC340)/(Escenarios!$E$11)</f>
        <v>0</v>
      </c>
      <c r="AL340" s="118">
        <f t="shared" si="38"/>
        <v>85.750021438396885</v>
      </c>
      <c r="AM340" s="118">
        <f>MAX(0,(AL340-Constantes!$D$13)*(1-EXP(-Constantes!$D$23)))</f>
        <v>0.25557781691549503</v>
      </c>
      <c r="AN340" s="118">
        <f>AJ340+W340*Escenarios!$E$10/Escenarios!$E$11+AM340</f>
        <v>0.25557781718260164</v>
      </c>
      <c r="AO340" s="118">
        <f>0.0526*AJ340*Observaciones!$F339^1.218</f>
        <v>0</v>
      </c>
      <c r="AP340" s="118">
        <f>AO340*Constantes!$E$40</f>
        <v>0</v>
      </c>
      <c r="AQ340" s="118">
        <f t="shared" si="39"/>
        <v>0</v>
      </c>
      <c r="AR340" s="15"/>
      <c r="AS340" s="72">
        <v>334</v>
      </c>
      <c r="AT340" s="145">
        <f>ETo!$I339*((1-Constantes!$F$19)*ETo!$K339+ETo!$L339)</f>
        <v>1.8489030155998059</v>
      </c>
      <c r="AU340" s="118">
        <f>MIN(AT340*Constantes!$F$17,0.8*(AX339+Observaciones!$F339-AV340-AW340-Constantes!$D$14))</f>
        <v>9.2603536927526883E-8</v>
      </c>
      <c r="AV340" s="118">
        <f>IF(Observaciones!$F339&gt;0.05*Constantes!$F$18,((Observaciones!$F339-0.05*Constantes!$F$18)^2)/(Observaciones!$F339+0.95*Constantes!$F$18),0)</f>
        <v>0</v>
      </c>
      <c r="AW340" s="118">
        <f>MAX(0,AX339+Observaciones!$F339-AV340-Constantes!$D$13)</f>
        <v>0</v>
      </c>
      <c r="AX340" s="118">
        <f>AX339+Observaciones!$F339-AV340-AU340-AW340-AY339</f>
        <v>26.250000021557259</v>
      </c>
      <c r="AY340" s="118">
        <f>MAX(0,(AX340-Constantes!$D$14)*(1-EXP(-Constantes!$D$22)))</f>
        <v>2.9678515619041236E-10</v>
      </c>
      <c r="AZ340" s="116">
        <f>AZ339+(Entradas!$F$23*AW340-BA339)/(800*Entradas!$D$46)</f>
        <v>0</v>
      </c>
      <c r="BA340" s="116">
        <f>8000*Entradas!$D$47*AZ340/Constantes!$F$34</f>
        <v>0</v>
      </c>
      <c r="BB340" s="116">
        <f>AV340*Escenarios!$F$10/Escenarios!$F$9</f>
        <v>0</v>
      </c>
      <c r="BC340" s="116">
        <f>BA340*Escenarios!$F$10/Escenarios!$F$9</f>
        <v>0</v>
      </c>
      <c r="BD340" s="116">
        <f>Observaciones!$I339</f>
        <v>0</v>
      </c>
      <c r="BE340" s="116">
        <f>MAX(0,Constantes!$F$29/((BJ339+BB340+BC340+BD340+Observaciones!$F339)^2)+Entradas!$F$17)</f>
        <v>0</v>
      </c>
      <c r="BF340" s="145">
        <f>IF(ETo!$D339&gt;0,ETo!$I339*((1-Entradas!$F$21)*ETo!$K339+ETo!$L339),0)</f>
        <v>1.7718303223569196</v>
      </c>
      <c r="BG340" s="116">
        <f>MIN(BF340*1,0.8*(BJ339+BB340+BC340+BD340+Observaciones!$F339-BE340-Constantes!$F$28))</f>
        <v>1.6384000218749863E-7</v>
      </c>
      <c r="BH340" s="116">
        <f>Observaciones!$J339</f>
        <v>0</v>
      </c>
      <c r="BI340" s="116">
        <f>MAX(0,BJ339+BB340+BC340+BD340+Observaciones!$F339-BE340-BG340-BH340-Constantes!$F$26)</f>
        <v>0</v>
      </c>
      <c r="BJ340" s="116">
        <f>BJ339+BB340+BC340+BD340+Observaciones!$F339-BE340-BG340-BH340-BI340</f>
        <v>41.250000040960003</v>
      </c>
      <c r="BK340" s="116">
        <f>(Escenarios!$F$10*AU340+Escenarios!$F$9*BG340)/(Escenarios!$F$11)</f>
        <v>1.0685082997952125E-7</v>
      </c>
      <c r="BL340" s="116">
        <f>(Escenarios!$F$9*BI340)/(Escenarios!$F$11)</f>
        <v>0</v>
      </c>
      <c r="BM340" s="116">
        <f>(Escenarios!$F$10*AW340+Escenarios!$F$9*BE340)/(Escenarios!$F$11)</f>
        <v>0</v>
      </c>
      <c r="BN340" s="118">
        <f t="shared" si="40"/>
        <v>84.490752973079879</v>
      </c>
      <c r="BO340" s="118">
        <f>MAX(0,(BN340-Constantes!$D$13)*(1-EXP(-Constantes!$D$23)))</f>
        <v>0.24687941424532103</v>
      </c>
      <c r="BP340" s="118">
        <f>BL340+AY340*Escenarios!$F$10/Escenarios!$F$11+BO340</f>
        <v>0.24687941448274917</v>
      </c>
      <c r="BQ340" s="118">
        <f>0.0526*BL340*Observaciones!$F339^1.218</f>
        <v>0</v>
      </c>
      <c r="BR340" s="118">
        <f>BQ340*Constantes!$F$40</f>
        <v>0</v>
      </c>
      <c r="BS340" s="118">
        <f t="shared" si="41"/>
        <v>0</v>
      </c>
      <c r="BT340" s="15"/>
      <c r="BU340" s="72">
        <v>334</v>
      </c>
      <c r="BV340" s="73">
        <f>0.0526*Observaciones!$F339^2.218</f>
        <v>0</v>
      </c>
      <c r="BW340" s="73">
        <f>IF(Observaciones!$F339&gt;0.05*$CA$7,((Observaciones!$F339-0.05*$CA$7)^2)/(Observaciones!$F339+0.95*$CA$7),0)</f>
        <v>0</v>
      </c>
      <c r="BX340" s="73">
        <f>0.0526*BW340*Observaciones!$F339^1.218</f>
        <v>0</v>
      </c>
      <c r="BY340" s="27"/>
      <c r="BZ340" s="27"/>
      <c r="CA340" s="101"/>
      <c r="CB340" s="36"/>
    </row>
    <row r="341" spans="2:80" s="2" customFormat="1" ht="14.5" x14ac:dyDescent="0.35">
      <c r="B341" s="35"/>
      <c r="C341" s="72">
        <v>335</v>
      </c>
      <c r="D341" s="145">
        <f>ETo!$I340*((1-Constantes!$D$19)*ETo!$K340+ETo!$L340)</f>
        <v>1.8037530026623947</v>
      </c>
      <c r="E341" s="73">
        <f>MIN(D341*Constantes!$D$17,0.8*(H340+Observaciones!$F340-F341-G341-Constantes!$D$14))</f>
        <v>1.7245807271137892E-8</v>
      </c>
      <c r="F341" s="73">
        <f>IF(Observaciones!$F340&gt;0.05*Constantes!$D$18,((Observaciones!$F340-0.05*Constantes!$D$18)^2)/(Observaciones!$F340+0.95*Constantes!$D$18),0)</f>
        <v>0</v>
      </c>
      <c r="G341" s="73">
        <f>MAX(0,H340+Observaciones!$F340-F341-Constantes!$D$13)</f>
        <v>0</v>
      </c>
      <c r="H341" s="73">
        <f>H340+Observaciones!$F340-F341-E341-G341-I340</f>
        <v>26.250000004014666</v>
      </c>
      <c r="I341" s="73">
        <f>MAX(0,(H341-Constantes!$D$14)*(1-EXP(-Constantes!$D$22)))</f>
        <v>5.5271092260434382E-11</v>
      </c>
      <c r="J341" s="73">
        <f t="shared" si="35"/>
        <v>80.832384301240509</v>
      </c>
      <c r="K341" s="73">
        <f>MAX(0,(J341-Constantes!$D$13)*(1-EXP(-Constantes!$D$23)))</f>
        <v>0.22160921595158575</v>
      </c>
      <c r="L341" s="73">
        <f t="shared" si="36"/>
        <v>0.22160921600685685</v>
      </c>
      <c r="M341" s="73">
        <f>0.0526*F341*Observaciones!$F340^1.218</f>
        <v>0</v>
      </c>
      <c r="N341" s="73">
        <f>M341*Constantes!$D$40</f>
        <v>0</v>
      </c>
      <c r="O341" s="73">
        <f t="shared" si="37"/>
        <v>0</v>
      </c>
      <c r="P341" s="15"/>
      <c r="Q341" s="117">
        <v>335</v>
      </c>
      <c r="R341" s="145">
        <f>ETo!$I340*((1-Constantes!$E$19)*ETo!$K340+ETo!$L340)</f>
        <v>1.8057512421554902</v>
      </c>
      <c r="S341" s="118">
        <f>MIN(R341*Constantes!$E$17,0.8*(V340+Observaciones!$F340-T341-U341-Constantes!$D$14))</f>
        <v>1.7245807271137892E-8</v>
      </c>
      <c r="T341" s="118">
        <f>IF(Observaciones!$F340&gt;0.05*Constantes!$E$18,((Observaciones!$F340-0.05*Constantes!$E$18)^2)/(Observaciones!$F340+0.95*Constantes!$E$18),0)</f>
        <v>0</v>
      </c>
      <c r="U341" s="118">
        <f>MAX(0,V340+Observaciones!$F340-T341-Constantes!$D$13)</f>
        <v>0</v>
      </c>
      <c r="V341" s="118">
        <f>V340+Observaciones!$F340-T341-S341-U341-W340</f>
        <v>26.250000004014666</v>
      </c>
      <c r="W341" s="118">
        <f>MAX(0,(V341-Constantes!$D$14)*(1-EXP(-Constantes!$D$22)))</f>
        <v>5.5271092260434382E-11</v>
      </c>
      <c r="X341" s="116">
        <f>X340+(Entradas!$E$23*U341-Y340)/(800*Entradas!$D$46)</f>
        <v>0</v>
      </c>
      <c r="Y341" s="116">
        <f>8000*Entradas!$D$47*X341/Constantes!$E$34</f>
        <v>0</v>
      </c>
      <c r="Z341" s="116">
        <f>T341*Escenarios!$E$10/Escenarios!$E$9</f>
        <v>0</v>
      </c>
      <c r="AA341" s="116">
        <f>Y341*Escenarios!$E$10/Escenarios!$E$9</f>
        <v>0</v>
      </c>
      <c r="AB341" s="116">
        <f>Observaciones!$I340</f>
        <v>0</v>
      </c>
      <c r="AC341" s="116">
        <f>MAX(0,Constantes!$E$29/((AH340+Z341+AA341+AB341+Observaciones!$F340)^2)+Entradas!$E$17)</f>
        <v>0</v>
      </c>
      <c r="AD341" s="145">
        <f>IF(ETo!$D340&gt;0,ETo!$I340*((1-Entradas!$E$21)*ETo!$K340+ETo!$L340),0)</f>
        <v>1.7258216624316647</v>
      </c>
      <c r="AE341" s="116">
        <f>MIN(AD341*1,0.8*(AH340+Z341+AA341+AB341+Observaciones!$F340-AC341-Constantes!$E$28))</f>
        <v>3.276800271123648E-8</v>
      </c>
      <c r="AF341" s="116">
        <f>Observaciones!$J340</f>
        <v>0</v>
      </c>
      <c r="AG341" s="116">
        <f>MAX(0,AH340+Z341+AA341+AB341+Observaciones!$F340-AC341-AE341-AF341-Constantes!$E$26)</f>
        <v>0</v>
      </c>
      <c r="AH341" s="116">
        <f>AH340+Z341+AA341+AB341+Observaciones!$F340-AC341-AE341-AF341-AG341</f>
        <v>41.250000008192004</v>
      </c>
      <c r="AI341" s="116">
        <f>(Escenarios!$E$10*S341+Escenarios!$E$9*AE341)/(Escenarios!$E$11)</f>
        <v>1.8798026815147751E-8</v>
      </c>
      <c r="AJ341" s="116">
        <f>(Escenarios!$E$9*AG341)/(Escenarios!$E$11)</f>
        <v>0</v>
      </c>
      <c r="AK341" s="116">
        <f>(Escenarios!$E$10*U341+Escenarios!$E$9*AC341)/(Escenarios!$E$11)</f>
        <v>0</v>
      </c>
      <c r="AL341" s="118">
        <f t="shared" si="38"/>
        <v>85.494443621481395</v>
      </c>
      <c r="AM341" s="118">
        <f>MAX(0,(AL341-Constantes!$D$13)*(1-EXP(-Constantes!$D$23)))</f>
        <v>0.25381241197895887</v>
      </c>
      <c r="AN341" s="118">
        <f>AJ341+W341*Escenarios!$E$10/Escenarios!$E$11+AM341</f>
        <v>0.25381241202870286</v>
      </c>
      <c r="AO341" s="118">
        <f>0.0526*AJ341*Observaciones!$F340^1.218</f>
        <v>0</v>
      </c>
      <c r="AP341" s="118">
        <f>AO341*Constantes!$E$40</f>
        <v>0</v>
      </c>
      <c r="AQ341" s="118">
        <f t="shared" si="39"/>
        <v>0</v>
      </c>
      <c r="AR341" s="15"/>
      <c r="AS341" s="72">
        <v>335</v>
      </c>
      <c r="AT341" s="145">
        <f>ETo!$I340*((1-Constantes!$F$19)*ETo!$K340+ETo!$L340)</f>
        <v>1.8007556434227507</v>
      </c>
      <c r="AU341" s="118">
        <f>MIN(AT341*Constantes!$F$17,0.8*(AX340+Observaciones!$F340-AV341-AW341-Constantes!$D$14))</f>
        <v>1.7245807271137892E-8</v>
      </c>
      <c r="AV341" s="118">
        <f>IF(Observaciones!$F340&gt;0.05*Constantes!$F$18,((Observaciones!$F340-0.05*Constantes!$F$18)^2)/(Observaciones!$F340+0.95*Constantes!$F$18),0)</f>
        <v>0</v>
      </c>
      <c r="AW341" s="118">
        <f>MAX(0,AX340+Observaciones!$F340-AV341-Constantes!$D$13)</f>
        <v>0</v>
      </c>
      <c r="AX341" s="118">
        <f>AX340+Observaciones!$F340-AV341-AU341-AW341-AY340</f>
        <v>26.250000004014666</v>
      </c>
      <c r="AY341" s="118">
        <f>MAX(0,(AX341-Constantes!$D$14)*(1-EXP(-Constantes!$D$22)))</f>
        <v>5.5271092260434382E-11</v>
      </c>
      <c r="AZ341" s="116">
        <f>AZ340+(Entradas!$F$23*AW341-BA340)/(800*Entradas!$D$46)</f>
        <v>0</v>
      </c>
      <c r="BA341" s="116">
        <f>8000*Entradas!$D$47*AZ341/Constantes!$F$34</f>
        <v>0</v>
      </c>
      <c r="BB341" s="116">
        <f>AV341*Escenarios!$F$10/Escenarios!$F$9</f>
        <v>0</v>
      </c>
      <c r="BC341" s="116">
        <f>BA341*Escenarios!$F$10/Escenarios!$F$9</f>
        <v>0</v>
      </c>
      <c r="BD341" s="116">
        <f>Observaciones!$I340</f>
        <v>0</v>
      </c>
      <c r="BE341" s="116">
        <f>MAX(0,Constantes!$F$29/((BJ340+BB341+BC341+BD341+Observaciones!$F340)^2)+Entradas!$F$17)</f>
        <v>0</v>
      </c>
      <c r="BF341" s="145">
        <f>IF(ETo!$D340&gt;0,ETo!$I340*((1-Entradas!$F$21)*ETo!$K340+ETo!$L340),0)</f>
        <v>1.7258216624316647</v>
      </c>
      <c r="BG341" s="116">
        <f>MIN(BF341*1,0.8*(BJ340+BB341+BC341+BD341+Observaciones!$F340-BE341-Constantes!$F$28))</f>
        <v>3.276800271123648E-8</v>
      </c>
      <c r="BH341" s="116">
        <f>Observaciones!$J340</f>
        <v>0</v>
      </c>
      <c r="BI341" s="116">
        <f>MAX(0,BJ340+BB341+BC341+BD341+Observaciones!$F340-BE341-BG341-BH341-Constantes!$F$26)</f>
        <v>0</v>
      </c>
      <c r="BJ341" s="116">
        <f>BJ340+BB341+BC341+BD341+Observaciones!$F340-BE341-BG341-BH341-BI341</f>
        <v>41.250000008192004</v>
      </c>
      <c r="BK341" s="116">
        <f>(Escenarios!$F$10*AU341+Escenarios!$F$9*BG341)/(Escenarios!$F$11)</f>
        <v>2.0350246359157609E-8</v>
      </c>
      <c r="BL341" s="116">
        <f>(Escenarios!$F$9*BI341)/(Escenarios!$F$11)</f>
        <v>0</v>
      </c>
      <c r="BM341" s="116">
        <f>(Escenarios!$F$10*AW341+Escenarios!$F$9*BE341)/(Escenarios!$F$11)</f>
        <v>0</v>
      </c>
      <c r="BN341" s="118">
        <f t="shared" si="40"/>
        <v>84.243873558834551</v>
      </c>
      <c r="BO341" s="118">
        <f>MAX(0,(BN341-Constantes!$D$13)*(1-EXP(-Constantes!$D$23)))</f>
        <v>0.24517409356491951</v>
      </c>
      <c r="BP341" s="118">
        <f>BL341+AY341*Escenarios!$F$10/Escenarios!$F$11+BO341</f>
        <v>0.24517409360913639</v>
      </c>
      <c r="BQ341" s="118">
        <f>0.0526*BL341*Observaciones!$F340^1.218</f>
        <v>0</v>
      </c>
      <c r="BR341" s="118">
        <f>BQ341*Constantes!$F$40</f>
        <v>0</v>
      </c>
      <c r="BS341" s="118">
        <f t="shared" si="41"/>
        <v>0</v>
      </c>
      <c r="BT341" s="15"/>
      <c r="BU341" s="72">
        <v>335</v>
      </c>
      <c r="BV341" s="73">
        <f>0.0526*Observaciones!$F340^2.218</f>
        <v>0</v>
      </c>
      <c r="BW341" s="73">
        <f>IF(Observaciones!$F340&gt;0.05*$CA$7,((Observaciones!$F340-0.05*$CA$7)^2)/(Observaciones!$F340+0.95*$CA$7),0)</f>
        <v>0</v>
      </c>
      <c r="BX341" s="73">
        <f>0.0526*BW341*Observaciones!$F340^1.218</f>
        <v>0</v>
      </c>
      <c r="BY341" s="27"/>
      <c r="BZ341" s="27"/>
      <c r="CA341" s="101"/>
      <c r="CB341" s="36"/>
    </row>
    <row r="342" spans="2:80" s="2" customFormat="1" ht="14.5" x14ac:dyDescent="0.35">
      <c r="B342" s="35"/>
      <c r="C342" s="72">
        <v>336</v>
      </c>
      <c r="D342" s="145">
        <f>ETo!$I341*((1-Constantes!$D$19)*ETo!$K341+ETo!$L341)</f>
        <v>1.8039137898883564</v>
      </c>
      <c r="E342" s="73">
        <f>MIN(D342*Constantes!$D$17,0.8*(H341+Observaciones!$F341-F342-G342-Constantes!$D$14))</f>
        <v>3.2117327464220581E-9</v>
      </c>
      <c r="F342" s="73">
        <f>IF(Observaciones!$F341&gt;0.05*Constantes!$D$18,((Observaciones!$F341-0.05*Constantes!$D$18)^2)/(Observaciones!$F341+0.95*Constantes!$D$18),0)</f>
        <v>0</v>
      </c>
      <c r="G342" s="73">
        <f>MAX(0,H341+Observaciones!$F341-F342-Constantes!$D$13)</f>
        <v>0</v>
      </c>
      <c r="H342" s="73">
        <f>H341+Observaciones!$F341-F342-E342-G342-I341</f>
        <v>26.250000000747665</v>
      </c>
      <c r="I342" s="73">
        <f>MAX(0,(H342-Constantes!$D$14)*(1-EXP(-Constantes!$D$22)))</f>
        <v>1.0293325559292474E-11</v>
      </c>
      <c r="J342" s="73">
        <f t="shared" si="35"/>
        <v>80.610775085288921</v>
      </c>
      <c r="K342" s="73">
        <f>MAX(0,(J342-Constantes!$D$13)*(1-EXP(-Constantes!$D$23)))</f>
        <v>0.22007844928120526</v>
      </c>
      <c r="L342" s="73">
        <f t="shared" si="36"/>
        <v>0.22007844929149858</v>
      </c>
      <c r="M342" s="73">
        <f>0.0526*F342*Observaciones!$F341^1.218</f>
        <v>0</v>
      </c>
      <c r="N342" s="73">
        <f>M342*Constantes!$D$40</f>
        <v>0</v>
      </c>
      <c r="O342" s="73">
        <f t="shared" si="37"/>
        <v>0</v>
      </c>
      <c r="P342" s="15"/>
      <c r="Q342" s="117">
        <v>336</v>
      </c>
      <c r="R342" s="145">
        <f>ETo!$I341*((1-Constantes!$E$19)*ETo!$K341+ETo!$L341)</f>
        <v>1.8059121591532241</v>
      </c>
      <c r="S342" s="118">
        <f>MIN(R342*Constantes!$E$17,0.8*(V341+Observaciones!$F341-T342-U342-Constantes!$D$14))</f>
        <v>3.2117327464220581E-9</v>
      </c>
      <c r="T342" s="118">
        <f>IF(Observaciones!$F341&gt;0.05*Constantes!$E$18,((Observaciones!$F341-0.05*Constantes!$E$18)^2)/(Observaciones!$F341+0.95*Constantes!$E$18),0)</f>
        <v>0</v>
      </c>
      <c r="U342" s="118">
        <f>MAX(0,V341+Observaciones!$F341-T342-Constantes!$D$13)</f>
        <v>0</v>
      </c>
      <c r="V342" s="118">
        <f>V341+Observaciones!$F341-T342-S342-U342-W341</f>
        <v>26.250000000747665</v>
      </c>
      <c r="W342" s="118">
        <f>MAX(0,(V342-Constantes!$D$14)*(1-EXP(-Constantes!$D$22)))</f>
        <v>1.0293325559292474E-11</v>
      </c>
      <c r="X342" s="116">
        <f>X341+(Entradas!$E$23*U342-Y341)/(800*Entradas!$D$46)</f>
        <v>0</v>
      </c>
      <c r="Y342" s="116">
        <f>8000*Entradas!$D$47*X342/Constantes!$E$34</f>
        <v>0</v>
      </c>
      <c r="Z342" s="116">
        <f>T342*Escenarios!$E$10/Escenarios!$E$9</f>
        <v>0</v>
      </c>
      <c r="AA342" s="116">
        <f>Y342*Escenarios!$E$10/Escenarios!$E$9</f>
        <v>0</v>
      </c>
      <c r="AB342" s="116">
        <f>Observaciones!$I341</f>
        <v>0</v>
      </c>
      <c r="AC342" s="116">
        <f>MAX(0,Constantes!$E$29/((AH341+Z342+AA342+AB342+Observaciones!$F341)^2)+Entradas!$E$17)</f>
        <v>0</v>
      </c>
      <c r="AD342" s="145">
        <f>IF(ETo!$D341&gt;0,ETo!$I341*((1-Entradas!$E$21)*ETo!$K341+ETo!$L341),0)</f>
        <v>1.7259773885585044</v>
      </c>
      <c r="AE342" s="116">
        <f>MIN(AD342*1,0.8*(AH341+Z342+AA342+AB342+Observaciones!$F341-AC342-Constantes!$E$28))</f>
        <v>6.5536028159840505E-9</v>
      </c>
      <c r="AF342" s="116">
        <f>Observaciones!$J341</f>
        <v>0</v>
      </c>
      <c r="AG342" s="116">
        <f>MAX(0,AH341+Z342+AA342+AB342+Observaciones!$F341-AC342-AE342-AF342-Constantes!$E$26)</f>
        <v>0</v>
      </c>
      <c r="AH342" s="116">
        <f>AH341+Z342+AA342+AB342+Observaciones!$F341-AC342-AE342-AF342-AG342</f>
        <v>41.250000001638398</v>
      </c>
      <c r="AI342" s="116">
        <f>(Escenarios!$E$10*S342+Escenarios!$E$9*AE342)/(Escenarios!$E$11)</f>
        <v>3.5459197533782573E-9</v>
      </c>
      <c r="AJ342" s="116">
        <f>(Escenarios!$E$9*AG342)/(Escenarios!$E$11)</f>
        <v>0</v>
      </c>
      <c r="AK342" s="116">
        <f>(Escenarios!$E$10*U342+Escenarios!$E$9*AC342)/(Escenarios!$E$11)</f>
        <v>0</v>
      </c>
      <c r="AL342" s="118">
        <f t="shared" si="38"/>
        <v>85.240631209502439</v>
      </c>
      <c r="AM342" s="118">
        <f>MAX(0,(AL342-Constantes!$D$13)*(1-EXP(-Constantes!$D$23)))</f>
        <v>0.25205920158507733</v>
      </c>
      <c r="AN342" s="118">
        <f>AJ342+W342*Escenarios!$E$10/Escenarios!$E$11+AM342</f>
        <v>0.25205920159434131</v>
      </c>
      <c r="AO342" s="118">
        <f>0.0526*AJ342*Observaciones!$F341^1.218</f>
        <v>0</v>
      </c>
      <c r="AP342" s="118">
        <f>AO342*Constantes!$E$40</f>
        <v>0</v>
      </c>
      <c r="AQ342" s="118">
        <f t="shared" si="39"/>
        <v>0</v>
      </c>
      <c r="AR342" s="15"/>
      <c r="AS342" s="72">
        <v>336</v>
      </c>
      <c r="AT342" s="145">
        <f>ETo!$I341*((1-Constantes!$F$19)*ETo!$K341+ETo!$L341)</f>
        <v>1.800916235991054</v>
      </c>
      <c r="AU342" s="118">
        <f>MIN(AT342*Constantes!$F$17,0.8*(AX341+Observaciones!$F341-AV342-AW342-Constantes!$D$14))</f>
        <v>3.2117327464220581E-9</v>
      </c>
      <c r="AV342" s="118">
        <f>IF(Observaciones!$F341&gt;0.05*Constantes!$F$18,((Observaciones!$F341-0.05*Constantes!$F$18)^2)/(Observaciones!$F341+0.95*Constantes!$F$18),0)</f>
        <v>0</v>
      </c>
      <c r="AW342" s="118">
        <f>MAX(0,AX341+Observaciones!$F341-AV342-Constantes!$D$13)</f>
        <v>0</v>
      </c>
      <c r="AX342" s="118">
        <f>AX341+Observaciones!$F341-AV342-AU342-AW342-AY341</f>
        <v>26.250000000747665</v>
      </c>
      <c r="AY342" s="118">
        <f>MAX(0,(AX342-Constantes!$D$14)*(1-EXP(-Constantes!$D$22)))</f>
        <v>1.0293325559292474E-11</v>
      </c>
      <c r="AZ342" s="116">
        <f>AZ341+(Entradas!$F$23*AW342-BA341)/(800*Entradas!$D$46)</f>
        <v>0</v>
      </c>
      <c r="BA342" s="116">
        <f>8000*Entradas!$D$47*AZ342/Constantes!$F$34</f>
        <v>0</v>
      </c>
      <c r="BB342" s="116">
        <f>AV342*Escenarios!$F$10/Escenarios!$F$9</f>
        <v>0</v>
      </c>
      <c r="BC342" s="116">
        <f>BA342*Escenarios!$F$10/Escenarios!$F$9</f>
        <v>0</v>
      </c>
      <c r="BD342" s="116">
        <f>Observaciones!$I341</f>
        <v>0</v>
      </c>
      <c r="BE342" s="116">
        <f>MAX(0,Constantes!$F$29/((BJ341+BB342+BC342+BD342+Observaciones!$F341)^2)+Entradas!$F$17)</f>
        <v>0</v>
      </c>
      <c r="BF342" s="145">
        <f>IF(ETo!$D341&gt;0,ETo!$I341*((1-Entradas!$F$21)*ETo!$K341+ETo!$L341),0)</f>
        <v>1.7259773885585044</v>
      </c>
      <c r="BG342" s="116">
        <f>MIN(BF342*1,0.8*(BJ341+BB342+BC342+BD342+Observaciones!$F341-BE342-Constantes!$F$28))</f>
        <v>6.5536028159840505E-9</v>
      </c>
      <c r="BH342" s="116">
        <f>Observaciones!$J341</f>
        <v>0</v>
      </c>
      <c r="BI342" s="116">
        <f>MAX(0,BJ341+BB342+BC342+BD342+Observaciones!$F341-BE342-BG342-BH342-Constantes!$F$26)</f>
        <v>0</v>
      </c>
      <c r="BJ342" s="116">
        <f>BJ341+BB342+BC342+BD342+Observaciones!$F341-BE342-BG342-BH342-BI342</f>
        <v>41.250000001638398</v>
      </c>
      <c r="BK342" s="116">
        <f>(Escenarios!$F$10*AU342+Escenarios!$F$9*BG342)/(Escenarios!$F$11)</f>
        <v>3.8801067603344562E-9</v>
      </c>
      <c r="BL342" s="116">
        <f>(Escenarios!$F$9*BI342)/(Escenarios!$F$11)</f>
        <v>0</v>
      </c>
      <c r="BM342" s="116">
        <f>(Escenarios!$F$10*AW342+Escenarios!$F$9*BE342)/(Escenarios!$F$11)</f>
        <v>0</v>
      </c>
      <c r="BN342" s="118">
        <f t="shared" si="40"/>
        <v>83.998699465269638</v>
      </c>
      <c r="BO342" s="118">
        <f>MAX(0,(BN342-Constantes!$D$13)*(1-EXP(-Constantes!$D$23)))</f>
        <v>0.2434805523948993</v>
      </c>
      <c r="BP342" s="118">
        <f>BL342+AY342*Escenarios!$F$10/Escenarios!$F$11+BO342</f>
        <v>0.24348055240313396</v>
      </c>
      <c r="BQ342" s="118">
        <f>0.0526*BL342*Observaciones!$F341^1.218</f>
        <v>0</v>
      </c>
      <c r="BR342" s="118">
        <f>BQ342*Constantes!$F$40</f>
        <v>0</v>
      </c>
      <c r="BS342" s="118">
        <f t="shared" si="41"/>
        <v>0</v>
      </c>
      <c r="BT342" s="15"/>
      <c r="BU342" s="72">
        <v>336</v>
      </c>
      <c r="BV342" s="73">
        <f>0.0526*Observaciones!$F341^2.218</f>
        <v>0</v>
      </c>
      <c r="BW342" s="73">
        <f>IF(Observaciones!$F341&gt;0.05*$CA$7,((Observaciones!$F341-0.05*$CA$7)^2)/(Observaciones!$F341+0.95*$CA$7),0)</f>
        <v>0</v>
      </c>
      <c r="BX342" s="73">
        <f>0.0526*BW342*Observaciones!$F341^1.218</f>
        <v>0</v>
      </c>
      <c r="BY342" s="27"/>
      <c r="BZ342" s="27"/>
      <c r="CA342" s="101"/>
      <c r="CB342" s="36"/>
    </row>
    <row r="343" spans="2:80" s="2" customFormat="1" ht="14.5" x14ac:dyDescent="0.35">
      <c r="B343" s="35"/>
      <c r="C343" s="72">
        <v>337</v>
      </c>
      <c r="D343" s="145">
        <f>ETo!$I342*((1-Constantes!$D$19)*ETo!$K342+ETo!$L342)</f>
        <v>1.8740141742402798</v>
      </c>
      <c r="E343" s="73">
        <f>MIN(D343*Constantes!$D$17,0.8*(H342+Observaciones!$F342-F343-G343-Constantes!$D$14))</f>
        <v>5.9813203279190934E-10</v>
      </c>
      <c r="F343" s="73">
        <f>IF(Observaciones!$F342&gt;0.05*Constantes!$D$18,((Observaciones!$F342-0.05*Constantes!$D$18)^2)/(Observaciones!$F342+0.95*Constantes!$D$18),0)</f>
        <v>0</v>
      </c>
      <c r="G343" s="73">
        <f>MAX(0,H342+Observaciones!$F342-F343-Constantes!$D$13)</f>
        <v>0</v>
      </c>
      <c r="H343" s="73">
        <f>H342+Observaciones!$F342-F343-E343-G343-I342</f>
        <v>26.250000000139242</v>
      </c>
      <c r="I343" s="73">
        <f>MAX(0,(H343-Constantes!$D$14)*(1-EXP(-Constantes!$D$22)))</f>
        <v>1.9169789765945663E-12</v>
      </c>
      <c r="J343" s="73">
        <f t="shared" si="35"/>
        <v>80.390696636007718</v>
      </c>
      <c r="K343" s="73">
        <f>MAX(0,(J343-Constantes!$D$13)*(1-EXP(-Constantes!$D$23)))</f>
        <v>0.21855825638858531</v>
      </c>
      <c r="L343" s="73">
        <f t="shared" si="36"/>
        <v>0.21855825639050228</v>
      </c>
      <c r="M343" s="73">
        <f>0.0526*F343*Observaciones!$F342^1.218</f>
        <v>0</v>
      </c>
      <c r="N343" s="73">
        <f>M343*Constantes!$D$40</f>
        <v>0</v>
      </c>
      <c r="O343" s="73">
        <f t="shared" si="37"/>
        <v>0</v>
      </c>
      <c r="P343" s="15"/>
      <c r="Q343" s="117">
        <v>337</v>
      </c>
      <c r="R343" s="145">
        <f>ETo!$I342*((1-Constantes!$E$19)*ETo!$K342+ETo!$L342)</f>
        <v>1.8760951206917487</v>
      </c>
      <c r="S343" s="118">
        <f>MIN(R343*Constantes!$E$17,0.8*(V342+Observaciones!$F342-T343-U343-Constantes!$D$14))</f>
        <v>5.9813203279190934E-10</v>
      </c>
      <c r="T343" s="118">
        <f>IF(Observaciones!$F342&gt;0.05*Constantes!$E$18,((Observaciones!$F342-0.05*Constantes!$E$18)^2)/(Observaciones!$F342+0.95*Constantes!$E$18),0)</f>
        <v>0</v>
      </c>
      <c r="U343" s="118">
        <f>MAX(0,V342+Observaciones!$F342-T343-Constantes!$D$13)</f>
        <v>0</v>
      </c>
      <c r="V343" s="118">
        <f>V342+Observaciones!$F342-T343-S343-U343-W342</f>
        <v>26.250000000139242</v>
      </c>
      <c r="W343" s="118">
        <f>MAX(0,(V343-Constantes!$D$14)*(1-EXP(-Constantes!$D$22)))</f>
        <v>1.9169789765945663E-12</v>
      </c>
      <c r="X343" s="116">
        <f>X342+(Entradas!$E$23*U343-Y342)/(800*Entradas!$D$46)</f>
        <v>0</v>
      </c>
      <c r="Y343" s="116">
        <f>8000*Entradas!$D$47*X343/Constantes!$E$34</f>
        <v>0</v>
      </c>
      <c r="Z343" s="116">
        <f>T343*Escenarios!$E$10/Escenarios!$E$9</f>
        <v>0</v>
      </c>
      <c r="AA343" s="116">
        <f>Y343*Escenarios!$E$10/Escenarios!$E$9</f>
        <v>0</v>
      </c>
      <c r="AB343" s="116">
        <f>Observaciones!$I342</f>
        <v>0</v>
      </c>
      <c r="AC343" s="116">
        <f>MAX(0,Constantes!$E$29/((AH342+Z343+AA343+AB343+Observaciones!$F342)^2)+Entradas!$E$17)</f>
        <v>0</v>
      </c>
      <c r="AD343" s="145">
        <f>IF(ETo!$D342&gt;0,ETo!$I342*((1-Entradas!$E$21)*ETo!$K342+ETo!$L342),0)</f>
        <v>1.7928572626329802</v>
      </c>
      <c r="AE343" s="116">
        <f>MIN(AD343*1,0.8*(AH342+Z343+AA343+AB343+Observaciones!$F342-AC343-Constantes!$E$28))</f>
        <v>1.3107182894600556E-9</v>
      </c>
      <c r="AF343" s="116">
        <f>Observaciones!$J342</f>
        <v>0</v>
      </c>
      <c r="AG343" s="116">
        <f>MAX(0,AH342+Z343+AA343+AB343+Observaciones!$F342-AC343-AE343-AF343-Constantes!$E$26)</f>
        <v>0</v>
      </c>
      <c r="AH343" s="116">
        <f>AH342+Z343+AA343+AB343+Observaciones!$F342-AC343-AE343-AF343-AG343</f>
        <v>41.250000000327681</v>
      </c>
      <c r="AI343" s="116">
        <f>(Escenarios!$E$10*S343+Escenarios!$E$9*AE343)/(Escenarios!$E$11)</f>
        <v>6.6939065845872392E-10</v>
      </c>
      <c r="AJ343" s="116">
        <f>(Escenarios!$E$9*AG343)/(Escenarios!$E$11)</f>
        <v>0</v>
      </c>
      <c r="AK343" s="116">
        <f>(Escenarios!$E$10*U343+Escenarios!$E$9*AC343)/(Escenarios!$E$11)</f>
        <v>0</v>
      </c>
      <c r="AL343" s="118">
        <f t="shared" si="38"/>
        <v>84.988572007917355</v>
      </c>
      <c r="AM343" s="118">
        <f>MAX(0,(AL343-Constantes!$D$13)*(1-EXP(-Constantes!$D$23)))</f>
        <v>0.25031810149999129</v>
      </c>
      <c r="AN343" s="118">
        <f>AJ343+W343*Escenarios!$E$10/Escenarios!$E$11+AM343</f>
        <v>0.25031810150171657</v>
      </c>
      <c r="AO343" s="118">
        <f>0.0526*AJ343*Observaciones!$F342^1.218</f>
        <v>0</v>
      </c>
      <c r="AP343" s="118">
        <f>AO343*Constantes!$E$40</f>
        <v>0</v>
      </c>
      <c r="AQ343" s="118">
        <f t="shared" si="39"/>
        <v>0</v>
      </c>
      <c r="AR343" s="15"/>
      <c r="AS343" s="72">
        <v>337</v>
      </c>
      <c r="AT343" s="145">
        <f>ETo!$I342*((1-Constantes!$F$19)*ETo!$K342+ETo!$L342)</f>
        <v>1.8708927545630758</v>
      </c>
      <c r="AU343" s="118">
        <f>MIN(AT343*Constantes!$F$17,0.8*(AX342+Observaciones!$F342-AV343-AW343-Constantes!$D$14))</f>
        <v>5.9813203279190934E-10</v>
      </c>
      <c r="AV343" s="118">
        <f>IF(Observaciones!$F342&gt;0.05*Constantes!$F$18,((Observaciones!$F342-0.05*Constantes!$F$18)^2)/(Observaciones!$F342+0.95*Constantes!$F$18),0)</f>
        <v>0</v>
      </c>
      <c r="AW343" s="118">
        <f>MAX(0,AX342+Observaciones!$F342-AV343-Constantes!$D$13)</f>
        <v>0</v>
      </c>
      <c r="AX343" s="118">
        <f>AX342+Observaciones!$F342-AV343-AU343-AW343-AY342</f>
        <v>26.250000000139242</v>
      </c>
      <c r="AY343" s="118">
        <f>MAX(0,(AX343-Constantes!$D$14)*(1-EXP(-Constantes!$D$22)))</f>
        <v>1.9169789765945663E-12</v>
      </c>
      <c r="AZ343" s="116">
        <f>AZ342+(Entradas!$F$23*AW343-BA342)/(800*Entradas!$D$46)</f>
        <v>0</v>
      </c>
      <c r="BA343" s="116">
        <f>8000*Entradas!$D$47*AZ343/Constantes!$F$34</f>
        <v>0</v>
      </c>
      <c r="BB343" s="116">
        <f>AV343*Escenarios!$F$10/Escenarios!$F$9</f>
        <v>0</v>
      </c>
      <c r="BC343" s="116">
        <f>BA343*Escenarios!$F$10/Escenarios!$F$9</f>
        <v>0</v>
      </c>
      <c r="BD343" s="116">
        <f>Observaciones!$I342</f>
        <v>0</v>
      </c>
      <c r="BE343" s="116">
        <f>MAX(0,Constantes!$F$29/((BJ342+BB343+BC343+BD343+Observaciones!$F342)^2)+Entradas!$F$17)</f>
        <v>0</v>
      </c>
      <c r="BF343" s="145">
        <f>IF(ETo!$D342&gt;0,ETo!$I342*((1-Entradas!$F$21)*ETo!$K342+ETo!$L342),0)</f>
        <v>1.7928572626329802</v>
      </c>
      <c r="BG343" s="116">
        <f>MIN(BF343*1,0.8*(BJ342+BB343+BC343+BD343+Observaciones!$F342-BE343-Constantes!$F$28))</f>
        <v>1.3107182894600556E-9</v>
      </c>
      <c r="BH343" s="116">
        <f>Observaciones!$J342</f>
        <v>0</v>
      </c>
      <c r="BI343" s="116">
        <f>MAX(0,BJ342+BB343+BC343+BD343+Observaciones!$F342-BE343-BG343-BH343-Constantes!$F$26)</f>
        <v>0</v>
      </c>
      <c r="BJ343" s="116">
        <f>BJ342+BB343+BC343+BD343+Observaciones!$F342-BE343-BG343-BH343-BI343</f>
        <v>41.250000000327681</v>
      </c>
      <c r="BK343" s="116">
        <f>(Escenarios!$F$10*AU343+Escenarios!$F$9*BG343)/(Escenarios!$F$11)</f>
        <v>7.4064928412553851E-10</v>
      </c>
      <c r="BL343" s="116">
        <f>(Escenarios!$F$9*BI343)/(Escenarios!$F$11)</f>
        <v>0</v>
      </c>
      <c r="BM343" s="116">
        <f>(Escenarios!$F$10*AW343+Escenarios!$F$9*BE343)/(Escenarios!$F$11)</f>
        <v>0</v>
      </c>
      <c r="BN343" s="118">
        <f t="shared" si="40"/>
        <v>83.755218912874739</v>
      </c>
      <c r="BO343" s="118">
        <f>MAX(0,(BN343-Constantes!$D$13)*(1-EXP(-Constantes!$D$23)))</f>
        <v>0.24179870936823852</v>
      </c>
      <c r="BP343" s="118">
        <f>BL343+AY343*Escenarios!$F$10/Escenarios!$F$11+BO343</f>
        <v>0.2417987093697721</v>
      </c>
      <c r="BQ343" s="118">
        <f>0.0526*BL343*Observaciones!$F342^1.218</f>
        <v>0</v>
      </c>
      <c r="BR343" s="118">
        <f>BQ343*Constantes!$F$40</f>
        <v>0</v>
      </c>
      <c r="BS343" s="118">
        <f t="shared" si="41"/>
        <v>0</v>
      </c>
      <c r="BT343" s="15"/>
      <c r="BU343" s="72">
        <v>337</v>
      </c>
      <c r="BV343" s="73">
        <f>0.0526*Observaciones!$F342^2.218</f>
        <v>0</v>
      </c>
      <c r="BW343" s="73">
        <f>IF(Observaciones!$F342&gt;0.05*$CA$7,((Observaciones!$F342-0.05*$CA$7)^2)/(Observaciones!$F342+0.95*$CA$7),0)</f>
        <v>0</v>
      </c>
      <c r="BX343" s="73">
        <f>0.0526*BW343*Observaciones!$F342^1.218</f>
        <v>0</v>
      </c>
      <c r="BY343" s="27"/>
      <c r="BZ343" s="27"/>
      <c r="CA343" s="101"/>
      <c r="CB343" s="36"/>
    </row>
    <row r="344" spans="2:80" s="2" customFormat="1" ht="14.5" x14ac:dyDescent="0.35">
      <c r="B344" s="35"/>
      <c r="C344" s="72">
        <v>338</v>
      </c>
      <c r="D344" s="145">
        <f>ETo!$I343*((1-Constantes!$D$19)*ETo!$K343+ETo!$L343)</f>
        <v>1.7772884469621708</v>
      </c>
      <c r="E344" s="73">
        <f>MIN(D344*Constantes!$D$17,0.8*(H343+Observaciones!$F343-F344-G344-Constantes!$D$14))</f>
        <v>1.1139320577058243E-10</v>
      </c>
      <c r="F344" s="73">
        <f>IF(Observaciones!$F343&gt;0.05*Constantes!$D$18,((Observaciones!$F343-0.05*Constantes!$D$18)^2)/(Observaciones!$F343+0.95*Constantes!$D$18),0)</f>
        <v>0</v>
      </c>
      <c r="G344" s="73">
        <f>MAX(0,H343+Observaciones!$F343-F344-Constantes!$D$13)</f>
        <v>0</v>
      </c>
      <c r="H344" s="73">
        <f>H343+Observaciones!$F343-F344-E344-G344-I343</f>
        <v>26.250000000025931</v>
      </c>
      <c r="I344" s="73">
        <f>MAX(0,(H344-Constantes!$D$14)*(1-EXP(-Constantes!$D$22)))</f>
        <v>3.5700327992661292E-13</v>
      </c>
      <c r="J344" s="73">
        <f t="shared" si="35"/>
        <v>80.172138379619128</v>
      </c>
      <c r="K344" s="73">
        <f>MAX(0,(J344-Constantes!$D$13)*(1-EXP(-Constantes!$D$23)))</f>
        <v>0.21704856423530763</v>
      </c>
      <c r="L344" s="73">
        <f t="shared" si="36"/>
        <v>0.21704856423566463</v>
      </c>
      <c r="M344" s="73">
        <f>0.0526*F344*Observaciones!$F343^1.218</f>
        <v>0</v>
      </c>
      <c r="N344" s="73">
        <f>M344*Constantes!$D$40</f>
        <v>0</v>
      </c>
      <c r="O344" s="73">
        <f t="shared" si="37"/>
        <v>0</v>
      </c>
      <c r="P344" s="15"/>
      <c r="Q344" s="117">
        <v>338</v>
      </c>
      <c r="R344" s="145">
        <f>ETo!$I343*((1-Constantes!$E$19)*ETo!$K343+ETo!$L343)</f>
        <v>1.7792550853749434</v>
      </c>
      <c r="S344" s="118">
        <f>MIN(R344*Constantes!$E$17,0.8*(V343+Observaciones!$F343-T344-U344-Constantes!$D$14))</f>
        <v>1.1139320577058243E-10</v>
      </c>
      <c r="T344" s="118">
        <f>IF(Observaciones!$F343&gt;0.05*Constantes!$E$18,((Observaciones!$F343-0.05*Constantes!$E$18)^2)/(Observaciones!$F343+0.95*Constantes!$E$18),0)</f>
        <v>0</v>
      </c>
      <c r="U344" s="118">
        <f>MAX(0,V343+Observaciones!$F343-T344-Constantes!$D$13)</f>
        <v>0</v>
      </c>
      <c r="V344" s="118">
        <f>V343+Observaciones!$F343-T344-S344-U344-W343</f>
        <v>26.250000000025931</v>
      </c>
      <c r="W344" s="118">
        <f>MAX(0,(V344-Constantes!$D$14)*(1-EXP(-Constantes!$D$22)))</f>
        <v>3.5700327992661292E-13</v>
      </c>
      <c r="X344" s="116">
        <f>X343+(Entradas!$E$23*U344-Y343)/(800*Entradas!$D$46)</f>
        <v>0</v>
      </c>
      <c r="Y344" s="116">
        <f>8000*Entradas!$D$47*X344/Constantes!$E$34</f>
        <v>0</v>
      </c>
      <c r="Z344" s="116">
        <f>T344*Escenarios!$E$10/Escenarios!$E$9</f>
        <v>0</v>
      </c>
      <c r="AA344" s="116">
        <f>Y344*Escenarios!$E$10/Escenarios!$E$9</f>
        <v>0</v>
      </c>
      <c r="AB344" s="116">
        <f>Observaciones!$I343</f>
        <v>0</v>
      </c>
      <c r="AC344" s="116">
        <f>MAX(0,Constantes!$E$29/((AH343+Z344+AA344+AB344+Observaciones!$F343)^2)+Entradas!$E$17)</f>
        <v>0</v>
      </c>
      <c r="AD344" s="145">
        <f>IF(ETo!$D343&gt;0,ETo!$I343*((1-Entradas!$E$21)*ETo!$K343+ETo!$L343),0)</f>
        <v>1.7005895488640335</v>
      </c>
      <c r="AE344" s="116">
        <f>MIN(AD344*1,0.8*(AH343+Z344+AA344+AB344+Observaciones!$F343-AC344-Constantes!$E$28))</f>
        <v>2.6214479476038831E-10</v>
      </c>
      <c r="AF344" s="116">
        <f>Observaciones!$J343</f>
        <v>0</v>
      </c>
      <c r="AG344" s="116">
        <f>MAX(0,AH343+Z344+AA344+AB344+Observaciones!$F343-AC344-AE344-AF344-Constantes!$E$26)</f>
        <v>0</v>
      </c>
      <c r="AH344" s="116">
        <f>AH343+Z344+AA344+AB344+Observaciones!$F343-AC344-AE344-AF344-AG344</f>
        <v>41.250000000065533</v>
      </c>
      <c r="AI344" s="116">
        <f>(Escenarios!$E$10*S344+Escenarios!$E$9*AE344)/(Escenarios!$E$11)</f>
        <v>1.2646836466956302E-10</v>
      </c>
      <c r="AJ344" s="116">
        <f>(Escenarios!$E$9*AG344)/(Escenarios!$E$11)</f>
        <v>0</v>
      </c>
      <c r="AK344" s="116">
        <f>(Escenarios!$E$10*U344+Escenarios!$E$9*AC344)/(Escenarios!$E$11)</f>
        <v>0</v>
      </c>
      <c r="AL344" s="118">
        <f t="shared" si="38"/>
        <v>84.73825390641737</v>
      </c>
      <c r="AM344" s="118">
        <f>MAX(0,(AL344-Constantes!$D$13)*(1-EXP(-Constantes!$D$23)))</f>
        <v>0.24858902807168762</v>
      </c>
      <c r="AN344" s="118">
        <f>AJ344+W344*Escenarios!$E$10/Escenarios!$E$11+AM344</f>
        <v>0.24858902807200892</v>
      </c>
      <c r="AO344" s="118">
        <f>0.0526*AJ344*Observaciones!$F343^1.218</f>
        <v>0</v>
      </c>
      <c r="AP344" s="118">
        <f>AO344*Constantes!$E$40</f>
        <v>0</v>
      </c>
      <c r="AQ344" s="118">
        <f t="shared" si="39"/>
        <v>0</v>
      </c>
      <c r="AR344" s="15"/>
      <c r="AS344" s="72">
        <v>338</v>
      </c>
      <c r="AT344" s="145">
        <f>ETo!$I343*((1-Constantes!$F$19)*ETo!$K343+ETo!$L343)</f>
        <v>1.7743384893430114</v>
      </c>
      <c r="AU344" s="118">
        <f>MIN(AT344*Constantes!$F$17,0.8*(AX343+Observaciones!$F343-AV344-AW344-Constantes!$D$14))</f>
        <v>1.1139320577058243E-10</v>
      </c>
      <c r="AV344" s="118">
        <f>IF(Observaciones!$F343&gt;0.05*Constantes!$F$18,((Observaciones!$F343-0.05*Constantes!$F$18)^2)/(Observaciones!$F343+0.95*Constantes!$F$18),0)</f>
        <v>0</v>
      </c>
      <c r="AW344" s="118">
        <f>MAX(0,AX343+Observaciones!$F343-AV344-Constantes!$D$13)</f>
        <v>0</v>
      </c>
      <c r="AX344" s="118">
        <f>AX343+Observaciones!$F343-AV344-AU344-AW344-AY343</f>
        <v>26.250000000025931</v>
      </c>
      <c r="AY344" s="118">
        <f>MAX(0,(AX344-Constantes!$D$14)*(1-EXP(-Constantes!$D$22)))</f>
        <v>3.5700327992661292E-13</v>
      </c>
      <c r="AZ344" s="116">
        <f>AZ343+(Entradas!$F$23*AW344-BA343)/(800*Entradas!$D$46)</f>
        <v>0</v>
      </c>
      <c r="BA344" s="116">
        <f>8000*Entradas!$D$47*AZ344/Constantes!$F$34</f>
        <v>0</v>
      </c>
      <c r="BB344" s="116">
        <f>AV344*Escenarios!$F$10/Escenarios!$F$9</f>
        <v>0</v>
      </c>
      <c r="BC344" s="116">
        <f>BA344*Escenarios!$F$10/Escenarios!$F$9</f>
        <v>0</v>
      </c>
      <c r="BD344" s="116">
        <f>Observaciones!$I343</f>
        <v>0</v>
      </c>
      <c r="BE344" s="116">
        <f>MAX(0,Constantes!$F$29/((BJ343+BB344+BC344+BD344+Observaciones!$F343)^2)+Entradas!$F$17)</f>
        <v>0</v>
      </c>
      <c r="BF344" s="145">
        <f>IF(ETo!$D343&gt;0,ETo!$I343*((1-Entradas!$F$21)*ETo!$K343+ETo!$L343),0)</f>
        <v>1.7005895488640335</v>
      </c>
      <c r="BG344" s="116">
        <f>MIN(BF344*1,0.8*(BJ343+BB344+BC344+BD344+Observaciones!$F343-BE344-Constantes!$F$28))</f>
        <v>2.6214479476038831E-10</v>
      </c>
      <c r="BH344" s="116">
        <f>Observaciones!$J343</f>
        <v>0</v>
      </c>
      <c r="BI344" s="116">
        <f>MAX(0,BJ343+BB344+BC344+BD344+Observaciones!$F343-BE344-BG344-BH344-Constantes!$F$26)</f>
        <v>0</v>
      </c>
      <c r="BJ344" s="116">
        <f>BJ343+BB344+BC344+BD344+Observaciones!$F343-BE344-BG344-BH344-BI344</f>
        <v>41.250000000065533</v>
      </c>
      <c r="BK344" s="116">
        <f>(Escenarios!$F$10*AU344+Escenarios!$F$9*BG344)/(Escenarios!$F$11)</f>
        <v>1.415435235685436E-10</v>
      </c>
      <c r="BL344" s="116">
        <f>(Escenarios!$F$9*BI344)/(Escenarios!$F$11)</f>
        <v>0</v>
      </c>
      <c r="BM344" s="116">
        <f>(Escenarios!$F$10*AW344+Escenarios!$F$9*BE344)/(Escenarios!$F$11)</f>
        <v>0</v>
      </c>
      <c r="BN344" s="118">
        <f t="shared" si="40"/>
        <v>83.513420203506499</v>
      </c>
      <c r="BO344" s="118">
        <f>MAX(0,(BN344-Constantes!$D$13)*(1-EXP(-Constantes!$D$23)))</f>
        <v>0.24012848367995859</v>
      </c>
      <c r="BP344" s="118">
        <f>BL344+AY344*Escenarios!$F$10/Escenarios!$F$11+BO344</f>
        <v>0.2401284836802442</v>
      </c>
      <c r="BQ344" s="118">
        <f>0.0526*BL344*Observaciones!$F343^1.218</f>
        <v>0</v>
      </c>
      <c r="BR344" s="118">
        <f>BQ344*Constantes!$F$40</f>
        <v>0</v>
      </c>
      <c r="BS344" s="118">
        <f t="shared" si="41"/>
        <v>0</v>
      </c>
      <c r="BT344" s="15"/>
      <c r="BU344" s="72">
        <v>338</v>
      </c>
      <c r="BV344" s="73">
        <f>0.0526*Observaciones!$F343^2.218</f>
        <v>0</v>
      </c>
      <c r="BW344" s="73">
        <f>IF(Observaciones!$F343&gt;0.05*$CA$7,((Observaciones!$F343-0.05*$CA$7)^2)/(Observaciones!$F343+0.95*$CA$7),0)</f>
        <v>0</v>
      </c>
      <c r="BX344" s="73">
        <f>0.0526*BW344*Observaciones!$F343^1.218</f>
        <v>0</v>
      </c>
      <c r="BY344" s="27"/>
      <c r="BZ344" s="27"/>
      <c r="CA344" s="101"/>
      <c r="CB344" s="36"/>
    </row>
    <row r="345" spans="2:80" s="2" customFormat="1" ht="14.5" x14ac:dyDescent="0.35">
      <c r="B345" s="35"/>
      <c r="C345" s="72">
        <v>339</v>
      </c>
      <c r="D345" s="145">
        <f>ETo!$I344*((1-Constantes!$D$19)*ETo!$K344+ETo!$L344)</f>
        <v>1.9119431969828429</v>
      </c>
      <c r="E345" s="73">
        <f>MIN(D345*Constantes!$D$17,0.8*(H344+Observaciones!$F344-F345-G345-Constantes!$D$14))</f>
        <v>2.0745005713251888E-11</v>
      </c>
      <c r="F345" s="73">
        <f>IF(Observaciones!$F344&gt;0.05*Constantes!$D$18,((Observaciones!$F344-0.05*Constantes!$D$18)^2)/(Observaciones!$F344+0.95*Constantes!$D$18),0)</f>
        <v>0</v>
      </c>
      <c r="G345" s="73">
        <f>MAX(0,H344+Observaciones!$F344-F345-Constantes!$D$13)</f>
        <v>0</v>
      </c>
      <c r="H345" s="73">
        <f>H344+Observaciones!$F344-F345-E345-G345-I344</f>
        <v>26.250000000004832</v>
      </c>
      <c r="I345" s="73">
        <f>MAX(0,(H345-Constantes!$D$14)*(1-EXP(-Constantes!$D$22)))</f>
        <v>6.6519312330482751E-14</v>
      </c>
      <c r="J345" s="73">
        <f t="shared" si="35"/>
        <v>79.955089815383815</v>
      </c>
      <c r="K345" s="73">
        <f>MAX(0,(J345-Constantes!$D$13)*(1-EXP(-Constantes!$D$23)))</f>
        <v>0.21554930028746741</v>
      </c>
      <c r="L345" s="73">
        <f t="shared" si="36"/>
        <v>0.21554930028753394</v>
      </c>
      <c r="M345" s="73">
        <f>0.0526*F345*Observaciones!$F344^1.218</f>
        <v>0</v>
      </c>
      <c r="N345" s="73">
        <f>M345*Constantes!$D$40</f>
        <v>0</v>
      </c>
      <c r="O345" s="73">
        <f t="shared" si="37"/>
        <v>0</v>
      </c>
      <c r="P345" s="15"/>
      <c r="Q345" s="117">
        <v>339</v>
      </c>
      <c r="R345" s="145">
        <f>ETo!$I344*((1-Constantes!$E$19)*ETo!$K344+ETo!$L344)</f>
        <v>1.9140683284476558</v>
      </c>
      <c r="S345" s="118">
        <f>MIN(R345*Constantes!$E$17,0.8*(V344+Observaciones!$F344-T345-U345-Constantes!$D$14))</f>
        <v>2.0745005713251888E-11</v>
      </c>
      <c r="T345" s="118">
        <f>IF(Observaciones!$F344&gt;0.05*Constantes!$E$18,((Observaciones!$F344-0.05*Constantes!$E$18)^2)/(Observaciones!$F344+0.95*Constantes!$E$18),0)</f>
        <v>0</v>
      </c>
      <c r="U345" s="118">
        <f>MAX(0,V344+Observaciones!$F344-T345-Constantes!$D$13)</f>
        <v>0</v>
      </c>
      <c r="V345" s="118">
        <f>V344+Observaciones!$F344-T345-S345-U345-W344</f>
        <v>26.250000000004832</v>
      </c>
      <c r="W345" s="118">
        <f>MAX(0,(V345-Constantes!$D$14)*(1-EXP(-Constantes!$D$22)))</f>
        <v>6.6519312330482751E-14</v>
      </c>
      <c r="X345" s="116">
        <f>X344+(Entradas!$E$23*U345-Y344)/(800*Entradas!$D$46)</f>
        <v>0</v>
      </c>
      <c r="Y345" s="116">
        <f>8000*Entradas!$D$47*X345/Constantes!$E$34</f>
        <v>0</v>
      </c>
      <c r="Z345" s="116">
        <f>T345*Escenarios!$E$10/Escenarios!$E$9</f>
        <v>0</v>
      </c>
      <c r="AA345" s="116">
        <f>Y345*Escenarios!$E$10/Escenarios!$E$9</f>
        <v>0</v>
      </c>
      <c r="AB345" s="116">
        <f>Observaciones!$I344</f>
        <v>0</v>
      </c>
      <c r="AC345" s="116">
        <f>MAX(0,Constantes!$E$29/((AH344+Z345+AA345+AB345+Observaciones!$F344)^2)+Entradas!$E$17)</f>
        <v>0</v>
      </c>
      <c r="AD345" s="145">
        <f>IF(ETo!$D344&gt;0,ETo!$I344*((1-Entradas!$E$21)*ETo!$K344+ETo!$L344),0)</f>
        <v>1.8290630698551298</v>
      </c>
      <c r="AE345" s="116">
        <f>MIN(AD345*1,0.8*(AH344+Z345+AA345+AB345+Observaciones!$F344-AC345-Constantes!$E$28))</f>
        <v>5.2426685215323236E-11</v>
      </c>
      <c r="AF345" s="116">
        <f>Observaciones!$J344</f>
        <v>0</v>
      </c>
      <c r="AG345" s="116">
        <f>MAX(0,AH344+Z345+AA345+AB345+Observaciones!$F344-AC345-AE345-AF345-Constantes!$E$26)</f>
        <v>0</v>
      </c>
      <c r="AH345" s="116">
        <f>AH344+Z345+AA345+AB345+Observaciones!$F344-AC345-AE345-AF345-AG345</f>
        <v>41.25000000001311</v>
      </c>
      <c r="AI345" s="116">
        <f>(Escenarios!$E$10*S345+Escenarios!$E$9*AE345)/(Escenarios!$E$11)</f>
        <v>2.3913173663459023E-11</v>
      </c>
      <c r="AJ345" s="116">
        <f>(Escenarios!$E$9*AG345)/(Escenarios!$E$11)</f>
        <v>0</v>
      </c>
      <c r="AK345" s="116">
        <f>(Escenarios!$E$10*U345+Escenarios!$E$9*AC345)/(Escenarios!$E$11)</f>
        <v>0</v>
      </c>
      <c r="AL345" s="118">
        <f t="shared" si="38"/>
        <v>84.489664878345678</v>
      </c>
      <c r="AM345" s="118">
        <f>MAX(0,(AL345-Constantes!$D$13)*(1-EXP(-Constantes!$D$23)))</f>
        <v>0.2468718982259796</v>
      </c>
      <c r="AN345" s="118">
        <f>AJ345+W345*Escenarios!$E$10/Escenarios!$E$11+AM345</f>
        <v>0.24687189822603947</v>
      </c>
      <c r="AO345" s="118">
        <f>0.0526*AJ345*Observaciones!$F344^1.218</f>
        <v>0</v>
      </c>
      <c r="AP345" s="118">
        <f>AO345*Constantes!$E$40</f>
        <v>0</v>
      </c>
      <c r="AQ345" s="118">
        <f t="shared" si="39"/>
        <v>0</v>
      </c>
      <c r="AR345" s="15"/>
      <c r="AS345" s="72">
        <v>339</v>
      </c>
      <c r="AT345" s="145">
        <f>ETo!$I344*((1-Constantes!$F$19)*ETo!$K344+ETo!$L344)</f>
        <v>1.9087554997856226</v>
      </c>
      <c r="AU345" s="118">
        <f>MIN(AT345*Constantes!$F$17,0.8*(AX344+Observaciones!$F344-AV345-AW345-Constantes!$D$14))</f>
        <v>2.0745005713251888E-11</v>
      </c>
      <c r="AV345" s="118">
        <f>IF(Observaciones!$F344&gt;0.05*Constantes!$F$18,((Observaciones!$F344-0.05*Constantes!$F$18)^2)/(Observaciones!$F344+0.95*Constantes!$F$18),0)</f>
        <v>0</v>
      </c>
      <c r="AW345" s="118">
        <f>MAX(0,AX344+Observaciones!$F344-AV345-Constantes!$D$13)</f>
        <v>0</v>
      </c>
      <c r="AX345" s="118">
        <f>AX344+Observaciones!$F344-AV345-AU345-AW345-AY344</f>
        <v>26.250000000004832</v>
      </c>
      <c r="AY345" s="118">
        <f>MAX(0,(AX345-Constantes!$D$14)*(1-EXP(-Constantes!$D$22)))</f>
        <v>6.6519312330482751E-14</v>
      </c>
      <c r="AZ345" s="116">
        <f>AZ344+(Entradas!$F$23*AW345-BA344)/(800*Entradas!$D$46)</f>
        <v>0</v>
      </c>
      <c r="BA345" s="116">
        <f>8000*Entradas!$D$47*AZ345/Constantes!$F$34</f>
        <v>0</v>
      </c>
      <c r="BB345" s="116">
        <f>AV345*Escenarios!$F$10/Escenarios!$F$9</f>
        <v>0</v>
      </c>
      <c r="BC345" s="116">
        <f>BA345*Escenarios!$F$10/Escenarios!$F$9</f>
        <v>0</v>
      </c>
      <c r="BD345" s="116">
        <f>Observaciones!$I344</f>
        <v>0</v>
      </c>
      <c r="BE345" s="116">
        <f>MAX(0,Constantes!$F$29/((BJ344+BB345+BC345+BD345+Observaciones!$F344)^2)+Entradas!$F$17)</f>
        <v>0</v>
      </c>
      <c r="BF345" s="145">
        <f>IF(ETo!$D344&gt;0,ETo!$I344*((1-Entradas!$F$21)*ETo!$K344+ETo!$L344),0)</f>
        <v>1.8290630698551298</v>
      </c>
      <c r="BG345" s="116">
        <f>MIN(BF345*1,0.8*(BJ344+BB345+BC345+BD345+Observaciones!$F344-BE345-Constantes!$F$28))</f>
        <v>5.2426685215323236E-11</v>
      </c>
      <c r="BH345" s="116">
        <f>Observaciones!$J344</f>
        <v>0</v>
      </c>
      <c r="BI345" s="116">
        <f>MAX(0,BJ344+BB345+BC345+BD345+Observaciones!$F344-BE345-BG345-BH345-Constantes!$F$26)</f>
        <v>0</v>
      </c>
      <c r="BJ345" s="116">
        <f>BJ344+BB345+BC345+BD345+Observaciones!$F344-BE345-BG345-BH345-BI345</f>
        <v>41.25000000001311</v>
      </c>
      <c r="BK345" s="116">
        <f>(Escenarios!$F$10*AU345+Escenarios!$F$9*BG345)/(Escenarios!$F$11)</f>
        <v>2.7081341613666155E-11</v>
      </c>
      <c r="BL345" s="116">
        <f>(Escenarios!$F$9*BI345)/(Escenarios!$F$11)</f>
        <v>0</v>
      </c>
      <c r="BM345" s="116">
        <f>(Escenarios!$F$10*AW345+Escenarios!$F$9*BE345)/(Escenarios!$F$11)</f>
        <v>0</v>
      </c>
      <c r="BN345" s="118">
        <f t="shared" si="40"/>
        <v>83.273291719826545</v>
      </c>
      <c r="BO345" s="118">
        <f>MAX(0,(BN345-Constantes!$D$13)*(1-EXP(-Constantes!$D$23)))</f>
        <v>0.23846979508324168</v>
      </c>
      <c r="BP345" s="118">
        <f>BL345+AY345*Escenarios!$F$10/Escenarios!$F$11+BO345</f>
        <v>0.23846979508329488</v>
      </c>
      <c r="BQ345" s="118">
        <f>0.0526*BL345*Observaciones!$F344^1.218</f>
        <v>0</v>
      </c>
      <c r="BR345" s="118">
        <f>BQ345*Constantes!$F$40</f>
        <v>0</v>
      </c>
      <c r="BS345" s="118">
        <f t="shared" si="41"/>
        <v>0</v>
      </c>
      <c r="BT345" s="15"/>
      <c r="BU345" s="72">
        <v>339</v>
      </c>
      <c r="BV345" s="73">
        <f>0.0526*Observaciones!$F344^2.218</f>
        <v>0</v>
      </c>
      <c r="BW345" s="73">
        <f>IF(Observaciones!$F344&gt;0.05*$CA$7,((Observaciones!$F344-0.05*$CA$7)^2)/(Observaciones!$F344+0.95*$CA$7),0)</f>
        <v>0</v>
      </c>
      <c r="BX345" s="73">
        <f>0.0526*BW345*Observaciones!$F344^1.218</f>
        <v>0</v>
      </c>
      <c r="BY345" s="27"/>
      <c r="BZ345" s="27"/>
      <c r="CA345" s="101"/>
      <c r="CB345" s="36"/>
    </row>
    <row r="346" spans="2:80" s="2" customFormat="1" ht="14.5" x14ac:dyDescent="0.35">
      <c r="B346" s="35"/>
      <c r="C346" s="72">
        <v>340</v>
      </c>
      <c r="D346" s="145">
        <f>ETo!$I345*((1-Constantes!$D$19)*ETo!$K345+ETo!$L345)</f>
        <v>1.8582036315489936</v>
      </c>
      <c r="E346" s="73">
        <f>MIN(D346*Constantes!$D$17,0.8*(H345+Observaciones!$F345-F346-G346-Constantes!$D$14))</f>
        <v>3.865352482534945E-12</v>
      </c>
      <c r="F346" s="73">
        <f>IF(Observaciones!$F345&gt;0.05*Constantes!$D$18,((Observaciones!$F345-0.05*Constantes!$D$18)^2)/(Observaciones!$F345+0.95*Constantes!$D$18),0)</f>
        <v>0</v>
      </c>
      <c r="G346" s="73">
        <f>MAX(0,H345+Observaciones!$F345-F346-Constantes!$D$13)</f>
        <v>0</v>
      </c>
      <c r="H346" s="73">
        <f>H345+Observaciones!$F345-F346-E346-G346-I345</f>
        <v>26.250000000000899</v>
      </c>
      <c r="I346" s="73">
        <f>MAX(0,(H346-Constantes!$D$14)*(1-EXP(-Constantes!$D$22)))</f>
        <v>1.2374548543832454E-14</v>
      </c>
      <c r="J346" s="73">
        <f t="shared" si="35"/>
        <v>79.739540515096351</v>
      </c>
      <c r="K346" s="73">
        <f>MAX(0,(J346-Constantes!$D$13)*(1-EXP(-Constantes!$D$23)))</f>
        <v>0.21406039251218806</v>
      </c>
      <c r="L346" s="73">
        <f t="shared" si="36"/>
        <v>0.21406039251220044</v>
      </c>
      <c r="M346" s="73">
        <f>0.0526*F346*Observaciones!$F345^1.218</f>
        <v>0</v>
      </c>
      <c r="N346" s="73">
        <f>M346*Constantes!$D$40</f>
        <v>0</v>
      </c>
      <c r="O346" s="73">
        <f t="shared" si="37"/>
        <v>0</v>
      </c>
      <c r="P346" s="15"/>
      <c r="Q346" s="117">
        <v>340</v>
      </c>
      <c r="R346" s="145">
        <f>ETo!$I345*((1-Constantes!$E$19)*ETo!$K345+ETo!$L345)</f>
        <v>1.860265904701403</v>
      </c>
      <c r="S346" s="118">
        <f>MIN(R346*Constantes!$E$17,0.8*(V345+Observaciones!$F345-T346-U346-Constantes!$D$14))</f>
        <v>3.865352482534945E-12</v>
      </c>
      <c r="T346" s="118">
        <f>IF(Observaciones!$F345&gt;0.05*Constantes!$E$18,((Observaciones!$F345-0.05*Constantes!$E$18)^2)/(Observaciones!$F345+0.95*Constantes!$E$18),0)</f>
        <v>0</v>
      </c>
      <c r="U346" s="118">
        <f>MAX(0,V345+Observaciones!$F345-T346-Constantes!$D$13)</f>
        <v>0</v>
      </c>
      <c r="V346" s="118">
        <f>V345+Observaciones!$F345-T346-S346-U346-W345</f>
        <v>26.250000000000899</v>
      </c>
      <c r="W346" s="118">
        <f>MAX(0,(V346-Constantes!$D$14)*(1-EXP(-Constantes!$D$22)))</f>
        <v>1.2374548543832454E-14</v>
      </c>
      <c r="X346" s="116">
        <f>X345+(Entradas!$E$23*U346-Y345)/(800*Entradas!$D$46)</f>
        <v>0</v>
      </c>
      <c r="Y346" s="116">
        <f>8000*Entradas!$D$47*X346/Constantes!$E$34</f>
        <v>0</v>
      </c>
      <c r="Z346" s="116">
        <f>T346*Escenarios!$E$10/Escenarios!$E$9</f>
        <v>0</v>
      </c>
      <c r="AA346" s="116">
        <f>Y346*Escenarios!$E$10/Escenarios!$E$9</f>
        <v>0</v>
      </c>
      <c r="AB346" s="116">
        <f>Observaciones!$I345</f>
        <v>0</v>
      </c>
      <c r="AC346" s="116">
        <f>MAX(0,Constantes!$E$29/((AH345+Z346+AA346+AB346+Observaciones!$F345)^2)+Entradas!$E$17)</f>
        <v>0</v>
      </c>
      <c r="AD346" s="145">
        <f>IF(ETo!$D345&gt;0,ETo!$I345*((1-Entradas!$E$21)*ETo!$K345+ETo!$L345),0)</f>
        <v>1.7777749786050294</v>
      </c>
      <c r="AE346" s="116">
        <f>MIN(AD346*1,0.8*(AH345+Z346+AA346+AB346+Observaciones!$F345-AC346-Constantes!$E$28))</f>
        <v>1.0487610779819079E-11</v>
      </c>
      <c r="AF346" s="116">
        <f>Observaciones!$J345</f>
        <v>0</v>
      </c>
      <c r="AG346" s="116">
        <f>MAX(0,AH345+Z346+AA346+AB346+Observaciones!$F345-AC346-AE346-AF346-Constantes!$E$26)</f>
        <v>0</v>
      </c>
      <c r="AH346" s="116">
        <f>AH345+Z346+AA346+AB346+Observaciones!$F345-AC346-AE346-AF346-AG346</f>
        <v>41.250000000002622</v>
      </c>
      <c r="AI346" s="116">
        <f>(Escenarios!$E$10*S346+Escenarios!$E$9*AE346)/(Escenarios!$E$11)</f>
        <v>4.5275783122633587E-12</v>
      </c>
      <c r="AJ346" s="116">
        <f>(Escenarios!$E$9*AG346)/(Escenarios!$E$11)</f>
        <v>0</v>
      </c>
      <c r="AK346" s="116">
        <f>(Escenarios!$E$10*U346+Escenarios!$E$9*AC346)/(Escenarios!$E$11)</f>
        <v>0</v>
      </c>
      <c r="AL346" s="118">
        <f t="shared" si="38"/>
        <v>84.242792980119702</v>
      </c>
      <c r="AM346" s="118">
        <f>MAX(0,(AL346-Constantes!$D$13)*(1-EXP(-Constantes!$D$23)))</f>
        <v>0.24516662946251605</v>
      </c>
      <c r="AN346" s="118">
        <f>AJ346+W346*Escenarios!$E$10/Escenarios!$E$11+AM346</f>
        <v>0.24516662946252718</v>
      </c>
      <c r="AO346" s="118">
        <f>0.0526*AJ346*Observaciones!$F345^1.218</f>
        <v>0</v>
      </c>
      <c r="AP346" s="118">
        <f>AO346*Constantes!$E$40</f>
        <v>0</v>
      </c>
      <c r="AQ346" s="118">
        <f t="shared" si="39"/>
        <v>0</v>
      </c>
      <c r="AR346" s="15"/>
      <c r="AS346" s="72">
        <v>340</v>
      </c>
      <c r="AT346" s="145">
        <f>ETo!$I345*((1-Constantes!$F$19)*ETo!$K345+ETo!$L345)</f>
        <v>1.8551102218203794</v>
      </c>
      <c r="AU346" s="118">
        <f>MIN(AT346*Constantes!$F$17,0.8*(AX345+Observaciones!$F345-AV346-AW346-Constantes!$D$14))</f>
        <v>3.865352482534945E-12</v>
      </c>
      <c r="AV346" s="118">
        <f>IF(Observaciones!$F345&gt;0.05*Constantes!$F$18,((Observaciones!$F345-0.05*Constantes!$F$18)^2)/(Observaciones!$F345+0.95*Constantes!$F$18),0)</f>
        <v>0</v>
      </c>
      <c r="AW346" s="118">
        <f>MAX(0,AX345+Observaciones!$F345-AV346-Constantes!$D$13)</f>
        <v>0</v>
      </c>
      <c r="AX346" s="118">
        <f>AX345+Observaciones!$F345-AV346-AU346-AW346-AY345</f>
        <v>26.250000000000899</v>
      </c>
      <c r="AY346" s="118">
        <f>MAX(0,(AX346-Constantes!$D$14)*(1-EXP(-Constantes!$D$22)))</f>
        <v>1.2374548543832454E-14</v>
      </c>
      <c r="AZ346" s="116">
        <f>AZ345+(Entradas!$F$23*AW346-BA345)/(800*Entradas!$D$46)</f>
        <v>0</v>
      </c>
      <c r="BA346" s="116">
        <f>8000*Entradas!$D$47*AZ346/Constantes!$F$34</f>
        <v>0</v>
      </c>
      <c r="BB346" s="116">
        <f>AV346*Escenarios!$F$10/Escenarios!$F$9</f>
        <v>0</v>
      </c>
      <c r="BC346" s="116">
        <f>BA346*Escenarios!$F$10/Escenarios!$F$9</f>
        <v>0</v>
      </c>
      <c r="BD346" s="116">
        <f>Observaciones!$I345</f>
        <v>0</v>
      </c>
      <c r="BE346" s="116">
        <f>MAX(0,Constantes!$F$29/((BJ345+BB346+BC346+BD346+Observaciones!$F345)^2)+Entradas!$F$17)</f>
        <v>0</v>
      </c>
      <c r="BF346" s="145">
        <f>IF(ETo!$D345&gt;0,ETo!$I345*((1-Entradas!$F$21)*ETo!$K345+ETo!$L345),0)</f>
        <v>1.7777749786050294</v>
      </c>
      <c r="BG346" s="116">
        <f>MIN(BF346*1,0.8*(BJ345+BB346+BC346+BD346+Observaciones!$F345-BE346-Constantes!$F$28))</f>
        <v>1.0487610779819079E-11</v>
      </c>
      <c r="BH346" s="116">
        <f>Observaciones!$J345</f>
        <v>0</v>
      </c>
      <c r="BI346" s="116">
        <f>MAX(0,BJ345+BB346+BC346+BD346+Observaciones!$F345-BE346-BG346-BH346-Constantes!$F$26)</f>
        <v>0</v>
      </c>
      <c r="BJ346" s="116">
        <f>BJ345+BB346+BC346+BD346+Observaciones!$F345-BE346-BG346-BH346-BI346</f>
        <v>41.250000000002622</v>
      </c>
      <c r="BK346" s="116">
        <f>(Escenarios!$F$10*AU346+Escenarios!$F$9*BG346)/(Escenarios!$F$11)</f>
        <v>5.1898041419917716E-12</v>
      </c>
      <c r="BL346" s="116">
        <f>(Escenarios!$F$9*BI346)/(Escenarios!$F$11)</f>
        <v>0</v>
      </c>
      <c r="BM346" s="116">
        <f>(Escenarios!$F$10*AW346+Escenarios!$F$9*BE346)/(Escenarios!$F$11)</f>
        <v>0</v>
      </c>
      <c r="BN346" s="118">
        <f t="shared" si="40"/>
        <v>83.034821924743298</v>
      </c>
      <c r="BO346" s="118">
        <f>MAX(0,(BN346-Constantes!$D$13)*(1-EXP(-Constantes!$D$23)))</f>
        <v>0.23682256388557502</v>
      </c>
      <c r="BP346" s="118">
        <f>BL346+AY346*Escenarios!$F$10/Escenarios!$F$11+BO346</f>
        <v>0.23682256388558492</v>
      </c>
      <c r="BQ346" s="118">
        <f>0.0526*BL346*Observaciones!$F345^1.218</f>
        <v>0</v>
      </c>
      <c r="BR346" s="118">
        <f>BQ346*Constantes!$F$40</f>
        <v>0</v>
      </c>
      <c r="BS346" s="118">
        <f t="shared" si="41"/>
        <v>0</v>
      </c>
      <c r="BT346" s="15"/>
      <c r="BU346" s="72">
        <v>340</v>
      </c>
      <c r="BV346" s="73">
        <f>0.0526*Observaciones!$F345^2.218</f>
        <v>0</v>
      </c>
      <c r="BW346" s="73">
        <f>IF(Observaciones!$F345&gt;0.05*$CA$7,((Observaciones!$F345-0.05*$CA$7)^2)/(Observaciones!$F345+0.95*$CA$7),0)</f>
        <v>0</v>
      </c>
      <c r="BX346" s="73">
        <f>0.0526*BW346*Observaciones!$F345^1.218</f>
        <v>0</v>
      </c>
      <c r="BY346" s="27"/>
      <c r="BZ346" s="27"/>
      <c r="CA346" s="101"/>
      <c r="CB346" s="36"/>
    </row>
    <row r="347" spans="2:80" s="2" customFormat="1" ht="14.5" x14ac:dyDescent="0.35">
      <c r="B347" s="35"/>
      <c r="C347" s="72">
        <v>341</v>
      </c>
      <c r="D347" s="145">
        <f>ETo!$I346*((1-Constantes!$D$19)*ETo!$K346+ETo!$L346)</f>
        <v>1.9874971169136684</v>
      </c>
      <c r="E347" s="73">
        <f>MIN(D347*Constantes!$D$17,0.8*(H346+Observaciones!$F346-F347-G347-Constantes!$D$14))</f>
        <v>7.1906924858922141E-13</v>
      </c>
      <c r="F347" s="73">
        <f>IF(Observaciones!$F346&gt;0.05*Constantes!$D$18,((Observaciones!$F346-0.05*Constantes!$D$18)^2)/(Observaciones!$F346+0.95*Constantes!$D$18),0)</f>
        <v>0</v>
      </c>
      <c r="G347" s="73">
        <f>MAX(0,H346+Observaciones!$F346-F347-Constantes!$D$13)</f>
        <v>0</v>
      </c>
      <c r="H347" s="73">
        <f>H346+Observaciones!$F346-F347-E347-G347-I346</f>
        <v>26.250000000000171</v>
      </c>
      <c r="I347" s="73">
        <f>MAX(0,(H347-Constantes!$D$14)*(1-EXP(-Constantes!$D$22)))</f>
        <v>2.3477404351935088E-15</v>
      </c>
      <c r="J347" s="73">
        <f t="shared" si="35"/>
        <v>79.525480122584156</v>
      </c>
      <c r="K347" s="73">
        <f>MAX(0,(J347-Constantes!$D$13)*(1-EXP(-Constantes!$D$23)))</f>
        <v>0.21258176937416018</v>
      </c>
      <c r="L347" s="73">
        <f t="shared" si="36"/>
        <v>0.21258176937416254</v>
      </c>
      <c r="M347" s="73">
        <f>0.0526*F347*Observaciones!$F346^1.218</f>
        <v>0</v>
      </c>
      <c r="N347" s="73">
        <f>M347*Constantes!$D$40</f>
        <v>0</v>
      </c>
      <c r="O347" s="73">
        <f t="shared" si="37"/>
        <v>0</v>
      </c>
      <c r="P347" s="15"/>
      <c r="Q347" s="117">
        <v>341</v>
      </c>
      <c r="R347" s="145">
        <f>ETo!$I346*((1-Constantes!$E$19)*ETo!$K346+ETo!$L346)</f>
        <v>1.9897093349940569</v>
      </c>
      <c r="S347" s="118">
        <f>MIN(R347*Constantes!$E$17,0.8*(V346+Observaciones!$F346-T347-U347-Constantes!$D$14))</f>
        <v>7.1906924858922141E-13</v>
      </c>
      <c r="T347" s="118">
        <f>IF(Observaciones!$F346&gt;0.05*Constantes!$E$18,((Observaciones!$F346-0.05*Constantes!$E$18)^2)/(Observaciones!$F346+0.95*Constantes!$E$18),0)</f>
        <v>0</v>
      </c>
      <c r="U347" s="118">
        <f>MAX(0,V346+Observaciones!$F346-T347-Constantes!$D$13)</f>
        <v>0</v>
      </c>
      <c r="V347" s="118">
        <f>V346+Observaciones!$F346-T347-S347-U347-W346</f>
        <v>26.250000000000171</v>
      </c>
      <c r="W347" s="118">
        <f>MAX(0,(V347-Constantes!$D$14)*(1-EXP(-Constantes!$D$22)))</f>
        <v>2.3477404351935088E-15</v>
      </c>
      <c r="X347" s="116">
        <f>X346+(Entradas!$E$23*U347-Y346)/(800*Entradas!$D$46)</f>
        <v>0</v>
      </c>
      <c r="Y347" s="116">
        <f>8000*Entradas!$D$47*X347/Constantes!$E$34</f>
        <v>0</v>
      </c>
      <c r="Z347" s="116">
        <f>T347*Escenarios!$E$10/Escenarios!$E$9</f>
        <v>0</v>
      </c>
      <c r="AA347" s="116">
        <f>Y347*Escenarios!$E$10/Escenarios!$E$9</f>
        <v>0</v>
      </c>
      <c r="AB347" s="116">
        <f>Observaciones!$I346</f>
        <v>0</v>
      </c>
      <c r="AC347" s="116">
        <f>MAX(0,Constantes!$E$29/((AH346+Z347+AA347+AB347+Observaciones!$F346)^2)+Entradas!$E$17)</f>
        <v>0</v>
      </c>
      <c r="AD347" s="145">
        <f>IF(ETo!$D346&gt;0,ETo!$I346*((1-Entradas!$E$21)*ETo!$K346+ETo!$L346),0)</f>
        <v>1.9012206117785047</v>
      </c>
      <c r="AE347" s="116">
        <f>MIN(AD347*1,0.8*(AH346+Z347+AA347+AB347+Observaciones!$F346-AC347-Constantes!$E$28))</f>
        <v>2.0975221559638157E-12</v>
      </c>
      <c r="AF347" s="116">
        <f>Observaciones!$J346</f>
        <v>0</v>
      </c>
      <c r="AG347" s="116">
        <f>MAX(0,AH346+Z347+AA347+AB347+Observaciones!$F346-AC347-AE347-AF347-Constantes!$E$26)</f>
        <v>0</v>
      </c>
      <c r="AH347" s="116">
        <f>AH346+Z347+AA347+AB347+Observaciones!$F346-AC347-AE347-AF347-AG347</f>
        <v>41.250000000000526</v>
      </c>
      <c r="AI347" s="116">
        <f>(Escenarios!$E$10*S347+Escenarios!$E$9*AE347)/(Escenarios!$E$11)</f>
        <v>8.5691453932668078E-13</v>
      </c>
      <c r="AJ347" s="116">
        <f>(Escenarios!$E$9*AG347)/(Escenarios!$E$11)</f>
        <v>0</v>
      </c>
      <c r="AK347" s="116">
        <f>(Escenarios!$E$10*U347+Escenarios!$E$9*AC347)/(Escenarios!$E$11)</f>
        <v>0</v>
      </c>
      <c r="AL347" s="118">
        <f t="shared" si="38"/>
        <v>83.997626350657185</v>
      </c>
      <c r="AM347" s="118">
        <f>MAX(0,(AL347-Constantes!$D$13)*(1-EXP(-Constantes!$D$23)))</f>
        <v>0.2434731398508172</v>
      </c>
      <c r="AN347" s="118">
        <f>AJ347+W347*Escenarios!$E$10/Escenarios!$E$11+AM347</f>
        <v>0.24347313985081931</v>
      </c>
      <c r="AO347" s="118">
        <f>0.0526*AJ347*Observaciones!$F346^1.218</f>
        <v>0</v>
      </c>
      <c r="AP347" s="118">
        <f>AO347*Constantes!$E$40</f>
        <v>0</v>
      </c>
      <c r="AQ347" s="118">
        <f t="shared" si="39"/>
        <v>0</v>
      </c>
      <c r="AR347" s="15"/>
      <c r="AS347" s="72">
        <v>341</v>
      </c>
      <c r="AT347" s="145">
        <f>ETo!$I346*((1-Constantes!$F$19)*ETo!$K346+ETo!$L346)</f>
        <v>1.9841787897930852</v>
      </c>
      <c r="AU347" s="118">
        <f>MIN(AT347*Constantes!$F$17,0.8*(AX346+Observaciones!$F346-AV347-AW347-Constantes!$D$14))</f>
        <v>7.1906924858922141E-13</v>
      </c>
      <c r="AV347" s="118">
        <f>IF(Observaciones!$F346&gt;0.05*Constantes!$F$18,((Observaciones!$F346-0.05*Constantes!$F$18)^2)/(Observaciones!$F346+0.95*Constantes!$F$18),0)</f>
        <v>0</v>
      </c>
      <c r="AW347" s="118">
        <f>MAX(0,AX346+Observaciones!$F346-AV347-Constantes!$D$13)</f>
        <v>0</v>
      </c>
      <c r="AX347" s="118">
        <f>AX346+Observaciones!$F346-AV347-AU347-AW347-AY346</f>
        <v>26.250000000000171</v>
      </c>
      <c r="AY347" s="118">
        <f>MAX(0,(AX347-Constantes!$D$14)*(1-EXP(-Constantes!$D$22)))</f>
        <v>2.3477404351935088E-15</v>
      </c>
      <c r="AZ347" s="116">
        <f>AZ346+(Entradas!$F$23*AW347-BA346)/(800*Entradas!$D$46)</f>
        <v>0</v>
      </c>
      <c r="BA347" s="116">
        <f>8000*Entradas!$D$47*AZ347/Constantes!$F$34</f>
        <v>0</v>
      </c>
      <c r="BB347" s="116">
        <f>AV347*Escenarios!$F$10/Escenarios!$F$9</f>
        <v>0</v>
      </c>
      <c r="BC347" s="116">
        <f>BA347*Escenarios!$F$10/Escenarios!$F$9</f>
        <v>0</v>
      </c>
      <c r="BD347" s="116">
        <f>Observaciones!$I346</f>
        <v>0</v>
      </c>
      <c r="BE347" s="116">
        <f>MAX(0,Constantes!$F$29/((BJ346+BB347+BC347+BD347+Observaciones!$F346)^2)+Entradas!$F$17)</f>
        <v>0</v>
      </c>
      <c r="BF347" s="145">
        <f>IF(ETo!$D346&gt;0,ETo!$I346*((1-Entradas!$F$21)*ETo!$K346+ETo!$L346),0)</f>
        <v>1.9012206117785047</v>
      </c>
      <c r="BG347" s="116">
        <f>MIN(BF347*1,0.8*(BJ346+BB347+BC347+BD347+Observaciones!$F346-BE347-Constantes!$F$28))</f>
        <v>2.0975221559638157E-12</v>
      </c>
      <c r="BH347" s="116">
        <f>Observaciones!$J346</f>
        <v>0</v>
      </c>
      <c r="BI347" s="116">
        <f>MAX(0,BJ346+BB347+BC347+BD347+Observaciones!$F346-BE347-BG347-BH347-Constantes!$F$26)</f>
        <v>0</v>
      </c>
      <c r="BJ347" s="116">
        <f>BJ346+BB347+BC347+BD347+Observaciones!$F346-BE347-BG347-BH347-BI347</f>
        <v>41.250000000000526</v>
      </c>
      <c r="BK347" s="116">
        <f>(Escenarios!$F$10*AU347+Escenarios!$F$9*BG347)/(Escenarios!$F$11)</f>
        <v>9.9475983006414026E-13</v>
      </c>
      <c r="BL347" s="116">
        <f>(Escenarios!$F$9*BI347)/(Escenarios!$F$11)</f>
        <v>0</v>
      </c>
      <c r="BM347" s="116">
        <f>(Escenarios!$F$10*AW347+Escenarios!$F$9*BE347)/(Escenarios!$F$11)</f>
        <v>0</v>
      </c>
      <c r="BN347" s="118">
        <f t="shared" si="40"/>
        <v>82.797999360857716</v>
      </c>
      <c r="BO347" s="118">
        <f>MAX(0,(BN347-Constantes!$D$13)*(1-EXP(-Constantes!$D$23)))</f>
        <v>0.23518671094492252</v>
      </c>
      <c r="BP347" s="118">
        <f>BL347+AY347*Escenarios!$F$10/Escenarios!$F$11+BO347</f>
        <v>0.23518671094492441</v>
      </c>
      <c r="BQ347" s="118">
        <f>0.0526*BL347*Observaciones!$F346^1.218</f>
        <v>0</v>
      </c>
      <c r="BR347" s="118">
        <f>BQ347*Constantes!$F$40</f>
        <v>0</v>
      </c>
      <c r="BS347" s="118">
        <f t="shared" si="41"/>
        <v>0</v>
      </c>
      <c r="BT347" s="15"/>
      <c r="BU347" s="72">
        <v>341</v>
      </c>
      <c r="BV347" s="73">
        <f>0.0526*Observaciones!$F346^2.218</f>
        <v>0</v>
      </c>
      <c r="BW347" s="73">
        <f>IF(Observaciones!$F346&gt;0.05*$CA$7,((Observaciones!$F346-0.05*$CA$7)^2)/(Observaciones!$F346+0.95*$CA$7),0)</f>
        <v>0</v>
      </c>
      <c r="BX347" s="73">
        <f>0.0526*BW347*Observaciones!$F346^1.218</f>
        <v>0</v>
      </c>
      <c r="BY347" s="27"/>
      <c r="BZ347" s="27"/>
      <c r="CA347" s="101"/>
      <c r="CB347" s="36"/>
    </row>
    <row r="348" spans="2:80" s="2" customFormat="1" ht="14.5" x14ac:dyDescent="0.35">
      <c r="B348" s="35"/>
      <c r="C348" s="72">
        <v>342</v>
      </c>
      <c r="D348" s="145">
        <f>ETo!$I347*((1-Constantes!$D$19)*ETo!$K347+ETo!$L347)</f>
        <v>2.0413793737049284</v>
      </c>
      <c r="E348" s="73">
        <f>MIN(D348*Constantes!$D$17,0.8*(H347+Observaciones!$F347-F348-G348-Constantes!$D$14))</f>
        <v>1.3642420526593926E-13</v>
      </c>
      <c r="F348" s="73">
        <f>IF(Observaciones!$F347&gt;0.05*Constantes!$D$18,((Observaciones!$F347-0.05*Constantes!$D$18)^2)/(Observaciones!$F347+0.95*Constantes!$D$18),0)</f>
        <v>0</v>
      </c>
      <c r="G348" s="73">
        <f>MAX(0,H347+Observaciones!$F347-F348-Constantes!$D$13)</f>
        <v>0</v>
      </c>
      <c r="H348" s="73">
        <f>H347+Observaciones!$F347-F348-E348-G348-I347</f>
        <v>26.250000000000032</v>
      </c>
      <c r="I348" s="73">
        <f>MAX(0,(H348-Constantes!$D$14)*(1-EXP(-Constantes!$D$22)))</f>
        <v>4.4020133159878291E-16</v>
      </c>
      <c r="J348" s="73">
        <f t="shared" si="35"/>
        <v>79.312898353210002</v>
      </c>
      <c r="K348" s="73">
        <f>MAX(0,(J348-Constantes!$D$13)*(1-EXP(-Constantes!$D$23)))</f>
        <v>0.21111335983220525</v>
      </c>
      <c r="L348" s="73">
        <f t="shared" si="36"/>
        <v>0.21111335983220569</v>
      </c>
      <c r="M348" s="73">
        <f>0.0526*F348*Observaciones!$F347^1.218</f>
        <v>0</v>
      </c>
      <c r="N348" s="73">
        <f>M348*Constantes!$D$40</f>
        <v>0</v>
      </c>
      <c r="O348" s="73">
        <f t="shared" si="37"/>
        <v>0</v>
      </c>
      <c r="P348" s="15"/>
      <c r="Q348" s="117">
        <v>342</v>
      </c>
      <c r="R348" s="145">
        <f>ETo!$I347*((1-Constantes!$E$19)*ETo!$K347+ETo!$L347)</f>
        <v>2.0436527796750017</v>
      </c>
      <c r="S348" s="118">
        <f>MIN(R348*Constantes!$E$17,0.8*(V347+Observaciones!$F347-T348-U348-Constantes!$D$14))</f>
        <v>1.3642420526593926E-13</v>
      </c>
      <c r="T348" s="118">
        <f>IF(Observaciones!$F347&gt;0.05*Constantes!$E$18,((Observaciones!$F347-0.05*Constantes!$E$18)^2)/(Observaciones!$F347+0.95*Constantes!$E$18),0)</f>
        <v>0</v>
      </c>
      <c r="U348" s="118">
        <f>MAX(0,V347+Observaciones!$F347-T348-Constantes!$D$13)</f>
        <v>0</v>
      </c>
      <c r="V348" s="118">
        <f>V347+Observaciones!$F347-T348-S348-U348-W347</f>
        <v>26.250000000000032</v>
      </c>
      <c r="W348" s="118">
        <f>MAX(0,(V348-Constantes!$D$14)*(1-EXP(-Constantes!$D$22)))</f>
        <v>4.4020133159878291E-16</v>
      </c>
      <c r="X348" s="116">
        <f>X347+(Entradas!$E$23*U348-Y347)/(800*Entradas!$D$46)</f>
        <v>0</v>
      </c>
      <c r="Y348" s="116">
        <f>8000*Entradas!$D$47*X348/Constantes!$E$34</f>
        <v>0</v>
      </c>
      <c r="Z348" s="116">
        <f>T348*Escenarios!$E$10/Escenarios!$E$9</f>
        <v>0</v>
      </c>
      <c r="AA348" s="116">
        <f>Y348*Escenarios!$E$10/Escenarios!$E$9</f>
        <v>0</v>
      </c>
      <c r="AB348" s="116">
        <f>Observaciones!$I347</f>
        <v>0</v>
      </c>
      <c r="AC348" s="116">
        <f>MAX(0,Constantes!$E$29/((AH347+Z348+AA348+AB348+Observaciones!$F347)^2)+Entradas!$E$17)</f>
        <v>0</v>
      </c>
      <c r="AD348" s="145">
        <f>IF(ETo!$D347&gt;0,ETo!$I347*((1-Entradas!$E$21)*ETo!$K347+ETo!$L347),0)</f>
        <v>1.9527165408720417</v>
      </c>
      <c r="AE348" s="116">
        <f>MIN(AD348*1,0.8*(AH347+Z348+AA348+AB348+Observaciones!$F347-AC348-Constantes!$E$28))</f>
        <v>4.2064129956997933E-13</v>
      </c>
      <c r="AF348" s="116">
        <f>Observaciones!$J347</f>
        <v>0</v>
      </c>
      <c r="AG348" s="116">
        <f>MAX(0,AH347+Z348+AA348+AB348+Observaciones!$F347-AC348-AE348-AF348-Constantes!$E$26)</f>
        <v>0</v>
      </c>
      <c r="AH348" s="116">
        <f>AH347+Z348+AA348+AB348+Observaciones!$F347-AC348-AE348-AF348-AG348</f>
        <v>41.250000000000107</v>
      </c>
      <c r="AI348" s="116">
        <f>(Escenarios!$E$10*S348+Escenarios!$E$9*AE348)/(Escenarios!$E$11)</f>
        <v>1.6484591469634324E-13</v>
      </c>
      <c r="AJ348" s="116">
        <f>(Escenarios!$E$9*AG348)/(Escenarios!$E$11)</f>
        <v>0</v>
      </c>
      <c r="AK348" s="116">
        <f>(Escenarios!$E$10*U348+Escenarios!$E$9*AC348)/(Escenarios!$E$11)</f>
        <v>0</v>
      </c>
      <c r="AL348" s="118">
        <f t="shared" si="38"/>
        <v>83.754153210806365</v>
      </c>
      <c r="AM348" s="118">
        <f>MAX(0,(AL348-Constantes!$D$13)*(1-EXP(-Constantes!$D$23)))</f>
        <v>0.24179134802633848</v>
      </c>
      <c r="AN348" s="118">
        <f>AJ348+W348*Escenarios!$E$10/Escenarios!$E$11+AM348</f>
        <v>0.24179134802633886</v>
      </c>
      <c r="AO348" s="118">
        <f>0.0526*AJ348*Observaciones!$F347^1.218</f>
        <v>0</v>
      </c>
      <c r="AP348" s="118">
        <f>AO348*Constantes!$E$40</f>
        <v>0</v>
      </c>
      <c r="AQ348" s="118">
        <f t="shared" si="39"/>
        <v>0</v>
      </c>
      <c r="AR348" s="15"/>
      <c r="AS348" s="72">
        <v>342</v>
      </c>
      <c r="AT348" s="145">
        <f>ETo!$I347*((1-Constantes!$F$19)*ETo!$K347+ETo!$L347)</f>
        <v>2.0379692647498171</v>
      </c>
      <c r="AU348" s="118">
        <f>MIN(AT348*Constantes!$F$17,0.8*(AX347+Observaciones!$F347-AV348-AW348-Constantes!$D$14))</f>
        <v>1.3642420526593926E-13</v>
      </c>
      <c r="AV348" s="118">
        <f>IF(Observaciones!$F347&gt;0.05*Constantes!$F$18,((Observaciones!$F347-0.05*Constantes!$F$18)^2)/(Observaciones!$F347+0.95*Constantes!$F$18),0)</f>
        <v>0</v>
      </c>
      <c r="AW348" s="118">
        <f>MAX(0,AX347+Observaciones!$F347-AV348-Constantes!$D$13)</f>
        <v>0</v>
      </c>
      <c r="AX348" s="118">
        <f>AX347+Observaciones!$F347-AV348-AU348-AW348-AY347</f>
        <v>26.250000000000032</v>
      </c>
      <c r="AY348" s="118">
        <f>MAX(0,(AX348-Constantes!$D$14)*(1-EXP(-Constantes!$D$22)))</f>
        <v>4.4020133159878291E-16</v>
      </c>
      <c r="AZ348" s="116">
        <f>AZ347+(Entradas!$F$23*AW348-BA347)/(800*Entradas!$D$46)</f>
        <v>0</v>
      </c>
      <c r="BA348" s="116">
        <f>8000*Entradas!$D$47*AZ348/Constantes!$F$34</f>
        <v>0</v>
      </c>
      <c r="BB348" s="116">
        <f>AV348*Escenarios!$F$10/Escenarios!$F$9</f>
        <v>0</v>
      </c>
      <c r="BC348" s="116">
        <f>BA348*Escenarios!$F$10/Escenarios!$F$9</f>
        <v>0</v>
      </c>
      <c r="BD348" s="116">
        <f>Observaciones!$I347</f>
        <v>0</v>
      </c>
      <c r="BE348" s="116">
        <f>MAX(0,Constantes!$F$29/((BJ347+BB348+BC348+BD348+Observaciones!$F347)^2)+Entradas!$F$17)</f>
        <v>0</v>
      </c>
      <c r="BF348" s="145">
        <f>IF(ETo!$D347&gt;0,ETo!$I347*((1-Entradas!$F$21)*ETo!$K347+ETo!$L347),0)</f>
        <v>1.9527165408720417</v>
      </c>
      <c r="BG348" s="116">
        <f>MIN(BF348*1,0.8*(BJ347+BB348+BC348+BD348+Observaciones!$F347-BE348-Constantes!$F$28))</f>
        <v>4.2064129956997933E-13</v>
      </c>
      <c r="BH348" s="116">
        <f>Observaciones!$J347</f>
        <v>0</v>
      </c>
      <c r="BI348" s="116">
        <f>MAX(0,BJ347+BB348+BC348+BD348+Observaciones!$F347-BE348-BG348-BH348-Constantes!$F$26)</f>
        <v>0</v>
      </c>
      <c r="BJ348" s="116">
        <f>BJ347+BB348+BC348+BD348+Observaciones!$F347-BE348-BG348-BH348-BI348</f>
        <v>41.250000000000107</v>
      </c>
      <c r="BK348" s="116">
        <f>(Escenarios!$F$10*AU348+Escenarios!$F$9*BG348)/(Escenarios!$F$11)</f>
        <v>1.9326762412674725E-13</v>
      </c>
      <c r="BL348" s="116">
        <f>(Escenarios!$F$9*BI348)/(Escenarios!$F$11)</f>
        <v>0</v>
      </c>
      <c r="BM348" s="116">
        <f>(Escenarios!$F$10*AW348+Escenarios!$F$9*BE348)/(Escenarios!$F$11)</f>
        <v>0</v>
      </c>
      <c r="BN348" s="118">
        <f t="shared" si="40"/>
        <v>82.5628126499128</v>
      </c>
      <c r="BO348" s="118">
        <f>MAX(0,(BN348-Constantes!$D$13)*(1-EXP(-Constantes!$D$23)))</f>
        <v>0.233562157665922</v>
      </c>
      <c r="BP348" s="118">
        <f>BL348+AY348*Escenarios!$F$10/Escenarios!$F$11+BO348</f>
        <v>0.23356215766592237</v>
      </c>
      <c r="BQ348" s="118">
        <f>0.0526*BL348*Observaciones!$F347^1.218</f>
        <v>0</v>
      </c>
      <c r="BR348" s="118">
        <f>BQ348*Constantes!$F$40</f>
        <v>0</v>
      </c>
      <c r="BS348" s="118">
        <f t="shared" si="41"/>
        <v>0</v>
      </c>
      <c r="BT348" s="15"/>
      <c r="BU348" s="72">
        <v>342</v>
      </c>
      <c r="BV348" s="73">
        <f>0.0526*Observaciones!$F347^2.218</f>
        <v>0</v>
      </c>
      <c r="BW348" s="73">
        <f>IF(Observaciones!$F347&gt;0.05*$CA$7,((Observaciones!$F347-0.05*$CA$7)^2)/(Observaciones!$F347+0.95*$CA$7),0)</f>
        <v>0</v>
      </c>
      <c r="BX348" s="73">
        <f>0.0526*BW348*Observaciones!$F347^1.218</f>
        <v>0</v>
      </c>
      <c r="BY348" s="27"/>
      <c r="BZ348" s="27"/>
      <c r="CA348" s="101"/>
      <c r="CB348" s="36"/>
    </row>
    <row r="349" spans="2:80" s="2" customFormat="1" ht="14.5" x14ac:dyDescent="0.35">
      <c r="B349" s="35"/>
      <c r="C349" s="72">
        <v>343</v>
      </c>
      <c r="D349" s="145">
        <f>ETo!$I348*((1-Constantes!$D$19)*ETo!$K348+ETo!$L348)</f>
        <v>2.0898411842868936</v>
      </c>
      <c r="E349" s="73">
        <f>MIN(D349*Constantes!$D$17,0.8*(H348+Observaciones!$F348-F349-G349-Constantes!$D$14))</f>
        <v>2.5579538487363607E-14</v>
      </c>
      <c r="F349" s="73">
        <f>IF(Observaciones!$F348&gt;0.05*Constantes!$D$18,((Observaciones!$F348-0.05*Constantes!$D$18)^2)/(Observaciones!$F348+0.95*Constantes!$D$18),0)</f>
        <v>0</v>
      </c>
      <c r="G349" s="73">
        <f>MAX(0,H348+Observaciones!$F348-F349-Constantes!$D$13)</f>
        <v>0</v>
      </c>
      <c r="H349" s="73">
        <f>H348+Observaciones!$F348-F349-E349-G349-I348</f>
        <v>26.250000000000007</v>
      </c>
      <c r="I349" s="73">
        <f>MAX(0,(H349-Constantes!$D$14)*(1-EXP(-Constantes!$D$22)))</f>
        <v>9.7822518133062869E-17</v>
      </c>
      <c r="J349" s="73">
        <f t="shared" si="35"/>
        <v>79.101784993377791</v>
      </c>
      <c r="K349" s="73">
        <f>MAX(0,(J349-Constantes!$D$13)*(1-EXP(-Constantes!$D$23)))</f>
        <v>0.20965509333586158</v>
      </c>
      <c r="L349" s="73">
        <f t="shared" si="36"/>
        <v>0.20965509333586169</v>
      </c>
      <c r="M349" s="73">
        <f>0.0526*F349*Observaciones!$F348^1.218</f>
        <v>0</v>
      </c>
      <c r="N349" s="73">
        <f>M349*Constantes!$D$40</f>
        <v>0</v>
      </c>
      <c r="O349" s="73">
        <f t="shared" si="37"/>
        <v>0</v>
      </c>
      <c r="P349" s="15"/>
      <c r="Q349" s="117">
        <v>343</v>
      </c>
      <c r="R349" s="145">
        <f>ETo!$I348*((1-Constantes!$E$19)*ETo!$K348+ETo!$L348)</f>
        <v>2.0921688841294186</v>
      </c>
      <c r="S349" s="118">
        <f>MIN(R349*Constantes!$E$17,0.8*(V348+Observaciones!$F348-T349-U349-Constantes!$D$14))</f>
        <v>2.5579538487363607E-14</v>
      </c>
      <c r="T349" s="118">
        <f>IF(Observaciones!$F348&gt;0.05*Constantes!$E$18,((Observaciones!$F348-0.05*Constantes!$E$18)^2)/(Observaciones!$F348+0.95*Constantes!$E$18),0)</f>
        <v>0</v>
      </c>
      <c r="U349" s="118">
        <f>MAX(0,V348+Observaciones!$F348-T349-Constantes!$D$13)</f>
        <v>0</v>
      </c>
      <c r="V349" s="118">
        <f>V348+Observaciones!$F348-T349-S349-U349-W348</f>
        <v>26.250000000000007</v>
      </c>
      <c r="W349" s="118">
        <f>MAX(0,(V349-Constantes!$D$14)*(1-EXP(-Constantes!$D$22)))</f>
        <v>9.7822518133062869E-17</v>
      </c>
      <c r="X349" s="116">
        <f>X348+(Entradas!$E$23*U349-Y348)/(800*Entradas!$D$46)</f>
        <v>0</v>
      </c>
      <c r="Y349" s="116">
        <f>8000*Entradas!$D$47*X349/Constantes!$E$34</f>
        <v>0</v>
      </c>
      <c r="Z349" s="116">
        <f>T349*Escenarios!$E$10/Escenarios!$E$9</f>
        <v>0</v>
      </c>
      <c r="AA349" s="116">
        <f>Y349*Escenarios!$E$10/Escenarios!$E$9</f>
        <v>0</v>
      </c>
      <c r="AB349" s="116">
        <f>Observaciones!$I348</f>
        <v>0</v>
      </c>
      <c r="AC349" s="116">
        <f>MAX(0,Constantes!$E$29/((AH348+Z349+AA349+AB349+Observaciones!$F348)^2)+Entradas!$E$17)</f>
        <v>0</v>
      </c>
      <c r="AD349" s="145">
        <f>IF(ETo!$D348&gt;0,ETo!$I348*((1-Entradas!$E$21)*ETo!$K348+ETo!$L348),0)</f>
        <v>1.9990608904284006</v>
      </c>
      <c r="AE349" s="116">
        <f>MIN(AD349*1,0.8*(AH348+Z349+AA349+AB349+Observaciones!$F348-AC349-Constantes!$E$28))</f>
        <v>8.5265128291212022E-14</v>
      </c>
      <c r="AF349" s="116">
        <f>Observaciones!$J348</f>
        <v>0</v>
      </c>
      <c r="AG349" s="116">
        <f>MAX(0,AH348+Z349+AA349+AB349+Observaciones!$F348-AC349-AE349-AF349-Constantes!$E$26)</f>
        <v>0</v>
      </c>
      <c r="AH349" s="116">
        <f>AH348+Z349+AA349+AB349+Observaciones!$F348-AC349-AE349-AF349-AG349</f>
        <v>41.250000000000021</v>
      </c>
      <c r="AI349" s="116">
        <f>(Escenarios!$E$10*S349+Escenarios!$E$9*AE349)/(Escenarios!$E$11)</f>
        <v>3.1548097467748451E-14</v>
      </c>
      <c r="AJ349" s="116">
        <f>(Escenarios!$E$9*AG349)/(Escenarios!$E$11)</f>
        <v>0</v>
      </c>
      <c r="AK349" s="116">
        <f>(Escenarios!$E$10*U349+Escenarios!$E$9*AC349)/(Escenarios!$E$11)</f>
        <v>0</v>
      </c>
      <c r="AL349" s="118">
        <f t="shared" si="38"/>
        <v>83.512361862780025</v>
      </c>
      <c r="AM349" s="118">
        <f>MAX(0,(AL349-Constantes!$D$13)*(1-EXP(-Constantes!$D$23)))</f>
        <v>0.24012117318656129</v>
      </c>
      <c r="AN349" s="118">
        <f>AJ349+W349*Escenarios!$E$10/Escenarios!$E$11+AM349</f>
        <v>0.24012117318656137</v>
      </c>
      <c r="AO349" s="118">
        <f>0.0526*AJ349*Observaciones!$F348^1.218</f>
        <v>0</v>
      </c>
      <c r="AP349" s="118">
        <f>AO349*Constantes!$E$40</f>
        <v>0</v>
      </c>
      <c r="AQ349" s="118">
        <f t="shared" si="39"/>
        <v>0</v>
      </c>
      <c r="AR349" s="15"/>
      <c r="AS349" s="72">
        <v>343</v>
      </c>
      <c r="AT349" s="145">
        <f>ETo!$I348*((1-Constantes!$F$19)*ETo!$K348+ETo!$L348)</f>
        <v>2.086349634523105</v>
      </c>
      <c r="AU349" s="118">
        <f>MIN(AT349*Constantes!$F$17,0.8*(AX348+Observaciones!$F348-AV349-AW349-Constantes!$D$14))</f>
        <v>2.5579538487363607E-14</v>
      </c>
      <c r="AV349" s="118">
        <f>IF(Observaciones!$F348&gt;0.05*Constantes!$F$18,((Observaciones!$F348-0.05*Constantes!$F$18)^2)/(Observaciones!$F348+0.95*Constantes!$F$18),0)</f>
        <v>0</v>
      </c>
      <c r="AW349" s="118">
        <f>MAX(0,AX348+Observaciones!$F348-AV349-Constantes!$D$13)</f>
        <v>0</v>
      </c>
      <c r="AX349" s="118">
        <f>AX348+Observaciones!$F348-AV349-AU349-AW349-AY348</f>
        <v>26.250000000000007</v>
      </c>
      <c r="AY349" s="118">
        <f>MAX(0,(AX349-Constantes!$D$14)*(1-EXP(-Constantes!$D$22)))</f>
        <v>9.7822518133062869E-17</v>
      </c>
      <c r="AZ349" s="116">
        <f>AZ348+(Entradas!$F$23*AW349-BA348)/(800*Entradas!$D$46)</f>
        <v>0</v>
      </c>
      <c r="BA349" s="116">
        <f>8000*Entradas!$D$47*AZ349/Constantes!$F$34</f>
        <v>0</v>
      </c>
      <c r="BB349" s="116">
        <f>AV349*Escenarios!$F$10/Escenarios!$F$9</f>
        <v>0</v>
      </c>
      <c r="BC349" s="116">
        <f>BA349*Escenarios!$F$10/Escenarios!$F$9</f>
        <v>0</v>
      </c>
      <c r="BD349" s="116">
        <f>Observaciones!$I348</f>
        <v>0</v>
      </c>
      <c r="BE349" s="116">
        <f>MAX(0,Constantes!$F$29/((BJ348+BB349+BC349+BD349+Observaciones!$F348)^2)+Entradas!$F$17)</f>
        <v>0</v>
      </c>
      <c r="BF349" s="145">
        <f>IF(ETo!$D348&gt;0,ETo!$I348*((1-Entradas!$F$21)*ETo!$K348+ETo!$L348),0)</f>
        <v>1.9990608904284006</v>
      </c>
      <c r="BG349" s="116">
        <f>MIN(BF349*1,0.8*(BJ348+BB349+BC349+BD349+Observaciones!$F348-BE349-Constantes!$F$28))</f>
        <v>8.5265128291212022E-14</v>
      </c>
      <c r="BH349" s="116">
        <f>Observaciones!$J348</f>
        <v>0</v>
      </c>
      <c r="BI349" s="116">
        <f>MAX(0,BJ348+BB349+BC349+BD349+Observaciones!$F348-BE349-BG349-BH349-Constantes!$F$26)</f>
        <v>0</v>
      </c>
      <c r="BJ349" s="116">
        <f>BJ348+BB349+BC349+BD349+Observaciones!$F348-BE349-BG349-BH349-BI349</f>
        <v>41.250000000000021</v>
      </c>
      <c r="BK349" s="116">
        <f>(Escenarios!$F$10*AU349+Escenarios!$F$9*BG349)/(Escenarios!$F$11)</f>
        <v>3.7516656448133292E-14</v>
      </c>
      <c r="BL349" s="116">
        <f>(Escenarios!$F$9*BI349)/(Escenarios!$F$11)</f>
        <v>0</v>
      </c>
      <c r="BM349" s="116">
        <f>(Escenarios!$F$10*AW349+Escenarios!$F$9*BE349)/(Escenarios!$F$11)</f>
        <v>0</v>
      </c>
      <c r="BN349" s="118">
        <f t="shared" si="40"/>
        <v>82.329250492246885</v>
      </c>
      <c r="BO349" s="118">
        <f>MAX(0,(BN349-Constantes!$D$13)*(1-EXP(-Constantes!$D$23)))</f>
        <v>0.23194882599610894</v>
      </c>
      <c r="BP349" s="118">
        <f>BL349+AY349*Escenarios!$F$10/Escenarios!$F$11+BO349</f>
        <v>0.23194882599610903</v>
      </c>
      <c r="BQ349" s="118">
        <f>0.0526*BL349*Observaciones!$F348^1.218</f>
        <v>0</v>
      </c>
      <c r="BR349" s="118">
        <f>BQ349*Constantes!$F$40</f>
        <v>0</v>
      </c>
      <c r="BS349" s="118">
        <f t="shared" si="41"/>
        <v>0</v>
      </c>
      <c r="BT349" s="15"/>
      <c r="BU349" s="72">
        <v>343</v>
      </c>
      <c r="BV349" s="73">
        <f>0.0526*Observaciones!$F348^2.218</f>
        <v>0</v>
      </c>
      <c r="BW349" s="73">
        <f>IF(Observaciones!$F348&gt;0.05*$CA$7,((Observaciones!$F348-0.05*$CA$7)^2)/(Observaciones!$F348+0.95*$CA$7),0)</f>
        <v>0</v>
      </c>
      <c r="BX349" s="73">
        <f>0.0526*BW349*Observaciones!$F348^1.218</f>
        <v>0</v>
      </c>
      <c r="BY349" s="27"/>
      <c r="BZ349" s="27"/>
      <c r="CA349" s="101"/>
      <c r="CB349" s="36"/>
    </row>
    <row r="350" spans="2:80" s="2" customFormat="1" ht="14.5" x14ac:dyDescent="0.35">
      <c r="B350" s="35"/>
      <c r="C350" s="72">
        <v>344</v>
      </c>
      <c r="D350" s="145">
        <f>ETo!$I349*((1-Constantes!$D$19)*ETo!$K349+ETo!$L349)</f>
        <v>2.0576392604417353</v>
      </c>
      <c r="E350" s="73">
        <f>MIN(D350*Constantes!$D$17,0.8*(H349+Observaciones!$F349-F350-G350-Constantes!$D$14))</f>
        <v>5.6843418860808018E-15</v>
      </c>
      <c r="F350" s="73">
        <f>IF(Observaciones!$F349&gt;0.05*Constantes!$D$18,((Observaciones!$F349-0.05*Constantes!$D$18)^2)/(Observaciones!$F349+0.95*Constantes!$D$18),0)</f>
        <v>0</v>
      </c>
      <c r="G350" s="73">
        <f>MAX(0,H349+Observaciones!$F349-F350-Constantes!$D$13)</f>
        <v>0</v>
      </c>
      <c r="H350" s="73">
        <f>H349+Observaciones!$F349-F350-E350-G350-I349</f>
        <v>26.25</v>
      </c>
      <c r="I350" s="73">
        <f>MAX(0,(H350-Constantes!$D$14)*(1-EXP(-Constantes!$D$22)))</f>
        <v>0</v>
      </c>
      <c r="J350" s="73">
        <f t="shared" si="35"/>
        <v>78.892129900041922</v>
      </c>
      <c r="K350" s="73">
        <f>MAX(0,(J350-Constantes!$D$13)*(1-EXP(-Constantes!$D$23)))</f>
        <v>0.20820689982199539</v>
      </c>
      <c r="L350" s="73">
        <f t="shared" si="36"/>
        <v>0.20820689982199539</v>
      </c>
      <c r="M350" s="73">
        <f>0.0526*F350*Observaciones!$F349^1.218</f>
        <v>0</v>
      </c>
      <c r="N350" s="73">
        <f>M350*Constantes!$D$40</f>
        <v>0</v>
      </c>
      <c r="O350" s="73">
        <f t="shared" si="37"/>
        <v>0</v>
      </c>
      <c r="P350" s="15"/>
      <c r="Q350" s="117">
        <v>344</v>
      </c>
      <c r="R350" s="145">
        <f>ETo!$I349*((1-Constantes!$E$19)*ETo!$K349+ETo!$L349)</f>
        <v>2.0599309317013073</v>
      </c>
      <c r="S350" s="118">
        <f>MIN(R350*Constantes!$E$17,0.8*(V349+Observaciones!$F349-T350-U350-Constantes!$D$14))</f>
        <v>5.6843418860808018E-15</v>
      </c>
      <c r="T350" s="118">
        <f>IF(Observaciones!$F349&gt;0.05*Constantes!$E$18,((Observaciones!$F349-0.05*Constantes!$E$18)^2)/(Observaciones!$F349+0.95*Constantes!$E$18),0)</f>
        <v>0</v>
      </c>
      <c r="U350" s="118">
        <f>MAX(0,V349+Observaciones!$F349-T350-Constantes!$D$13)</f>
        <v>0</v>
      </c>
      <c r="V350" s="118">
        <f>V349+Observaciones!$F349-T350-S350-U350-W349</f>
        <v>26.25</v>
      </c>
      <c r="W350" s="118">
        <f>MAX(0,(V350-Constantes!$D$14)*(1-EXP(-Constantes!$D$22)))</f>
        <v>0</v>
      </c>
      <c r="X350" s="116">
        <f>X349+(Entradas!$E$23*U350-Y349)/(800*Entradas!$D$46)</f>
        <v>0</v>
      </c>
      <c r="Y350" s="116">
        <f>8000*Entradas!$D$47*X350/Constantes!$E$34</f>
        <v>0</v>
      </c>
      <c r="Z350" s="116">
        <f>T350*Escenarios!$E$10/Escenarios!$E$9</f>
        <v>0</v>
      </c>
      <c r="AA350" s="116">
        <f>Y350*Escenarios!$E$10/Escenarios!$E$9</f>
        <v>0</v>
      </c>
      <c r="AB350" s="116">
        <f>Observaciones!$I349</f>
        <v>0</v>
      </c>
      <c r="AC350" s="116">
        <f>MAX(0,Constantes!$E$29/((AH349+Z350+AA350+AB350+Observaciones!$F349)^2)+Entradas!$E$17)</f>
        <v>0</v>
      </c>
      <c r="AD350" s="145">
        <f>IF(ETo!$D349&gt;0,ETo!$I349*((1-Entradas!$E$21)*ETo!$K349+ETo!$L349),0)</f>
        <v>1.9682640813184291</v>
      </c>
      <c r="AE350" s="116">
        <f>MIN(AD350*1,0.8*(AH349+Z350+AA350+AB350+Observaciones!$F349-AC350-Constantes!$E$28))</f>
        <v>1.7053025658242407E-14</v>
      </c>
      <c r="AF350" s="116">
        <f>Observaciones!$J349</f>
        <v>0</v>
      </c>
      <c r="AG350" s="116">
        <f>MAX(0,AH349+Z350+AA350+AB350+Observaciones!$F349-AC350-AE350-AF350-Constantes!$E$26)</f>
        <v>0</v>
      </c>
      <c r="AH350" s="116">
        <f>AH349+Z350+AA350+AB350+Observaciones!$F349-AC350-AE350-AF350-AG350</f>
        <v>41.250000000000007</v>
      </c>
      <c r="AI350" s="116">
        <f>(Escenarios!$E$10*S350+Escenarios!$E$9*AE350)/(Escenarios!$E$11)</f>
        <v>6.8212102632969615E-15</v>
      </c>
      <c r="AJ350" s="116">
        <f>(Escenarios!$E$9*AG350)/(Escenarios!$E$11)</f>
        <v>0</v>
      </c>
      <c r="AK350" s="116">
        <f>(Escenarios!$E$10*U350+Escenarios!$E$9*AC350)/(Escenarios!$E$11)</f>
        <v>0</v>
      </c>
      <c r="AL350" s="118">
        <f t="shared" si="38"/>
        <v>83.27224068959346</v>
      </c>
      <c r="AM350" s="118">
        <f>MAX(0,(AL350-Constantes!$D$13)*(1-EXP(-Constantes!$D$23)))</f>
        <v>0.23846253508711082</v>
      </c>
      <c r="AN350" s="118">
        <f>AJ350+W350*Escenarios!$E$10/Escenarios!$E$11+AM350</f>
        <v>0.23846253508711082</v>
      </c>
      <c r="AO350" s="118">
        <f>0.0526*AJ350*Observaciones!$F349^1.218</f>
        <v>0</v>
      </c>
      <c r="AP350" s="118">
        <f>AO350*Constantes!$E$40</f>
        <v>0</v>
      </c>
      <c r="AQ350" s="118">
        <f t="shared" si="39"/>
        <v>0</v>
      </c>
      <c r="AR350" s="15"/>
      <c r="AS350" s="72">
        <v>344</v>
      </c>
      <c r="AT350" s="145">
        <f>ETo!$I349*((1-Constantes!$F$19)*ETo!$K349+ETo!$L349)</f>
        <v>2.0542017535523773</v>
      </c>
      <c r="AU350" s="118">
        <f>MIN(AT350*Constantes!$F$17,0.8*(AX349+Observaciones!$F349-AV350-AW350-Constantes!$D$14))</f>
        <v>5.6843418860808018E-15</v>
      </c>
      <c r="AV350" s="118">
        <f>IF(Observaciones!$F349&gt;0.05*Constantes!$F$18,((Observaciones!$F349-0.05*Constantes!$F$18)^2)/(Observaciones!$F349+0.95*Constantes!$F$18),0)</f>
        <v>0</v>
      </c>
      <c r="AW350" s="118">
        <f>MAX(0,AX349+Observaciones!$F349-AV350-Constantes!$D$13)</f>
        <v>0</v>
      </c>
      <c r="AX350" s="118">
        <f>AX349+Observaciones!$F349-AV350-AU350-AW350-AY349</f>
        <v>26.25</v>
      </c>
      <c r="AY350" s="118">
        <f>MAX(0,(AX350-Constantes!$D$14)*(1-EXP(-Constantes!$D$22)))</f>
        <v>0</v>
      </c>
      <c r="AZ350" s="116">
        <f>AZ349+(Entradas!$F$23*AW350-BA349)/(800*Entradas!$D$46)</f>
        <v>0</v>
      </c>
      <c r="BA350" s="116">
        <f>8000*Entradas!$D$47*AZ350/Constantes!$F$34</f>
        <v>0</v>
      </c>
      <c r="BB350" s="116">
        <f>AV350*Escenarios!$F$10/Escenarios!$F$9</f>
        <v>0</v>
      </c>
      <c r="BC350" s="116">
        <f>BA350*Escenarios!$F$10/Escenarios!$F$9</f>
        <v>0</v>
      </c>
      <c r="BD350" s="116">
        <f>Observaciones!$I349</f>
        <v>0</v>
      </c>
      <c r="BE350" s="116">
        <f>MAX(0,Constantes!$F$29/((BJ349+BB350+BC350+BD350+Observaciones!$F349)^2)+Entradas!$F$17)</f>
        <v>0</v>
      </c>
      <c r="BF350" s="145">
        <f>IF(ETo!$D349&gt;0,ETo!$I349*((1-Entradas!$F$21)*ETo!$K349+ETo!$L349),0)</f>
        <v>1.9682640813184291</v>
      </c>
      <c r="BG350" s="116">
        <f>MIN(BF350*1,0.8*(BJ349+BB350+BC350+BD350+Observaciones!$F349-BE350-Constantes!$F$28))</f>
        <v>1.7053025658242407E-14</v>
      </c>
      <c r="BH350" s="116">
        <f>Observaciones!$J349</f>
        <v>0</v>
      </c>
      <c r="BI350" s="116">
        <f>MAX(0,BJ349+BB350+BC350+BD350+Observaciones!$F349-BE350-BG350-BH350-Constantes!$F$26)</f>
        <v>0</v>
      </c>
      <c r="BJ350" s="116">
        <f>BJ349+BB350+BC350+BD350+Observaciones!$F349-BE350-BG350-BH350-BI350</f>
        <v>41.250000000000007</v>
      </c>
      <c r="BK350" s="116">
        <f>(Escenarios!$F$10*AU350+Escenarios!$F$9*BG350)/(Escenarios!$F$11)</f>
        <v>7.9580786405131228E-15</v>
      </c>
      <c r="BL350" s="116">
        <f>(Escenarios!$F$9*BI350)/(Escenarios!$F$11)</f>
        <v>0</v>
      </c>
      <c r="BM350" s="116">
        <f>(Escenarios!$F$10*AW350+Escenarios!$F$9*BE350)/(Escenarios!$F$11)</f>
        <v>0</v>
      </c>
      <c r="BN350" s="118">
        <f t="shared" si="40"/>
        <v>82.097301666250772</v>
      </c>
      <c r="BO350" s="118">
        <f>MAX(0,(BN350-Constantes!$D$13)*(1-EXP(-Constantes!$D$23)))</f>
        <v>0.23034663842216663</v>
      </c>
      <c r="BP350" s="118">
        <f>BL350+AY350*Escenarios!$F$10/Escenarios!$F$11+BO350</f>
        <v>0.23034663842216663</v>
      </c>
      <c r="BQ350" s="118">
        <f>0.0526*BL350*Observaciones!$F349^1.218</f>
        <v>0</v>
      </c>
      <c r="BR350" s="118">
        <f>BQ350*Constantes!$F$40</f>
        <v>0</v>
      </c>
      <c r="BS350" s="118">
        <f t="shared" si="41"/>
        <v>0</v>
      </c>
      <c r="BT350" s="15"/>
      <c r="BU350" s="72">
        <v>344</v>
      </c>
      <c r="BV350" s="73">
        <f>0.0526*Observaciones!$F349^2.218</f>
        <v>0</v>
      </c>
      <c r="BW350" s="73">
        <f>IF(Observaciones!$F349&gt;0.05*$CA$7,((Observaciones!$F349-0.05*$CA$7)^2)/(Observaciones!$F349+0.95*$CA$7),0)</f>
        <v>0</v>
      </c>
      <c r="BX350" s="73">
        <f>0.0526*BW350*Observaciones!$F349^1.218</f>
        <v>0</v>
      </c>
      <c r="BY350" s="27"/>
      <c r="BZ350" s="27"/>
      <c r="CA350" s="101"/>
      <c r="CB350" s="36"/>
    </row>
    <row r="351" spans="2:80" s="2" customFormat="1" ht="14.5" x14ac:dyDescent="0.35">
      <c r="B351" s="35"/>
      <c r="C351" s="72">
        <v>345</v>
      </c>
      <c r="D351" s="145">
        <f>ETo!$I350*((1-Constantes!$D$19)*ETo!$K350+ETo!$L350)</f>
        <v>2.2134760757386167</v>
      </c>
      <c r="E351" s="73">
        <f>MIN(D351*Constantes!$D$17,0.8*(H350+Observaciones!$F350-F351-G351-Constantes!$D$14))</f>
        <v>0</v>
      </c>
      <c r="F351" s="73">
        <f>IF(Observaciones!$F350&gt;0.05*Constantes!$D$18,((Observaciones!$F350-0.05*Constantes!$D$18)^2)/(Observaciones!$F350+0.95*Constantes!$D$18),0)</f>
        <v>0</v>
      </c>
      <c r="G351" s="73">
        <f>MAX(0,H350+Observaciones!$F350-F351-Constantes!$D$13)</f>
        <v>0</v>
      </c>
      <c r="H351" s="73">
        <f>H350+Observaciones!$F350-F351-E351-G351-I350</f>
        <v>26.25</v>
      </c>
      <c r="I351" s="73">
        <f>MAX(0,(H351-Constantes!$D$14)*(1-EXP(-Constantes!$D$22)))</f>
        <v>0</v>
      </c>
      <c r="J351" s="73">
        <f t="shared" si="35"/>
        <v>78.68392300021992</v>
      </c>
      <c r="K351" s="73">
        <f>MAX(0,(J351-Constantes!$D$13)*(1-EXP(-Constantes!$D$23)))</f>
        <v>0.20676870971143432</v>
      </c>
      <c r="L351" s="73">
        <f t="shared" si="36"/>
        <v>0.20676870971143432</v>
      </c>
      <c r="M351" s="73">
        <f>0.0526*F351*Observaciones!$F350^1.218</f>
        <v>0</v>
      </c>
      <c r="N351" s="73">
        <f>M351*Constantes!$D$40</f>
        <v>0</v>
      </c>
      <c r="O351" s="73">
        <f t="shared" si="37"/>
        <v>0</v>
      </c>
      <c r="P351" s="15"/>
      <c r="Q351" s="117">
        <v>345</v>
      </c>
      <c r="R351" s="145">
        <f>ETo!$I350*((1-Constantes!$E$19)*ETo!$K350+ETo!$L350)</f>
        <v>2.2159387550900811</v>
      </c>
      <c r="S351" s="118">
        <f>MIN(R351*Constantes!$E$17,0.8*(V350+Observaciones!$F350-T351-U351-Constantes!$D$14))</f>
        <v>0</v>
      </c>
      <c r="T351" s="118">
        <f>IF(Observaciones!$F350&gt;0.05*Constantes!$E$18,((Observaciones!$F350-0.05*Constantes!$E$18)^2)/(Observaciones!$F350+0.95*Constantes!$E$18),0)</f>
        <v>0</v>
      </c>
      <c r="U351" s="118">
        <f>MAX(0,V350+Observaciones!$F350-T351-Constantes!$D$13)</f>
        <v>0</v>
      </c>
      <c r="V351" s="118">
        <f>V350+Observaciones!$F350-T351-S351-U351-W350</f>
        <v>26.25</v>
      </c>
      <c r="W351" s="118">
        <f>MAX(0,(V351-Constantes!$D$14)*(1-EXP(-Constantes!$D$22)))</f>
        <v>0</v>
      </c>
      <c r="X351" s="116">
        <f>X350+(Entradas!$E$23*U351-Y350)/(800*Entradas!$D$46)</f>
        <v>0</v>
      </c>
      <c r="Y351" s="116">
        <f>8000*Entradas!$D$47*X351/Constantes!$E$34</f>
        <v>0</v>
      </c>
      <c r="Z351" s="116">
        <f>T351*Escenarios!$E$10/Escenarios!$E$9</f>
        <v>0</v>
      </c>
      <c r="AA351" s="116">
        <f>Y351*Escenarios!$E$10/Escenarios!$E$9</f>
        <v>0</v>
      </c>
      <c r="AB351" s="116">
        <f>Observaciones!$I350</f>
        <v>0</v>
      </c>
      <c r="AC351" s="116">
        <f>MAX(0,Constantes!$E$29/((AH350+Z351+AA351+AB351+Observaciones!$F350)^2)+Entradas!$E$17)</f>
        <v>0</v>
      </c>
      <c r="AD351" s="145">
        <f>IF(ETo!$D350&gt;0,ETo!$I350*((1-Entradas!$E$21)*ETo!$K350+ETo!$L350),0)</f>
        <v>2.1174315810314925</v>
      </c>
      <c r="AE351" s="116">
        <f>MIN(AD351*1,0.8*(AH350+Z351+AA351+AB351+Observaciones!$F350-AC351-Constantes!$E$28))</f>
        <v>5.6843418860808018E-15</v>
      </c>
      <c r="AF351" s="116">
        <f>Observaciones!$J350</f>
        <v>0</v>
      </c>
      <c r="AG351" s="116">
        <f>MAX(0,AH350+Z351+AA351+AB351+Observaciones!$F350-AC351-AE351-AF351-Constantes!$E$26)</f>
        <v>0</v>
      </c>
      <c r="AH351" s="116">
        <f>AH350+Z351+AA351+AB351+Observaciones!$F350-AC351-AE351-AF351-AG351</f>
        <v>41.25</v>
      </c>
      <c r="AI351" s="116">
        <f>(Escenarios!$E$10*S351+Escenarios!$E$9*AE351)/(Escenarios!$E$11)</f>
        <v>5.6843418860808016E-16</v>
      </c>
      <c r="AJ351" s="116">
        <f>(Escenarios!$E$9*AG351)/(Escenarios!$E$11)</f>
        <v>0</v>
      </c>
      <c r="AK351" s="116">
        <f>(Escenarios!$E$10*U351+Escenarios!$E$9*AC351)/(Escenarios!$E$11)</f>
        <v>0</v>
      </c>
      <c r="AL351" s="118">
        <f t="shared" si="38"/>
        <v>83.033778154506351</v>
      </c>
      <c r="AM351" s="118">
        <f>MAX(0,(AL351-Constantes!$D$13)*(1-EXP(-Constantes!$D$23)))</f>
        <v>0.23681535403790063</v>
      </c>
      <c r="AN351" s="118">
        <f>AJ351+W351*Escenarios!$E$10/Escenarios!$E$11+AM351</f>
        <v>0.23681535403790063</v>
      </c>
      <c r="AO351" s="118">
        <f>0.0526*AJ351*Observaciones!$F350^1.218</f>
        <v>0</v>
      </c>
      <c r="AP351" s="118">
        <f>AO351*Constantes!$E$40</f>
        <v>0</v>
      </c>
      <c r="AQ351" s="118">
        <f t="shared" si="39"/>
        <v>0</v>
      </c>
      <c r="AR351" s="15"/>
      <c r="AS351" s="72">
        <v>345</v>
      </c>
      <c r="AT351" s="145">
        <f>ETo!$I350*((1-Constantes!$F$19)*ETo!$K350+ETo!$L350)</f>
        <v>2.2097820567114188</v>
      </c>
      <c r="AU351" s="118">
        <f>MIN(AT351*Constantes!$F$17,0.8*(AX350+Observaciones!$F350-AV351-AW351-Constantes!$D$14))</f>
        <v>0</v>
      </c>
      <c r="AV351" s="118">
        <f>IF(Observaciones!$F350&gt;0.05*Constantes!$F$18,((Observaciones!$F350-0.05*Constantes!$F$18)^2)/(Observaciones!$F350+0.95*Constantes!$F$18),0)</f>
        <v>0</v>
      </c>
      <c r="AW351" s="118">
        <f>MAX(0,AX350+Observaciones!$F350-AV351-Constantes!$D$13)</f>
        <v>0</v>
      </c>
      <c r="AX351" s="118">
        <f>AX350+Observaciones!$F350-AV351-AU351-AW351-AY350</f>
        <v>26.25</v>
      </c>
      <c r="AY351" s="118">
        <f>MAX(0,(AX351-Constantes!$D$14)*(1-EXP(-Constantes!$D$22)))</f>
        <v>0</v>
      </c>
      <c r="AZ351" s="116">
        <f>AZ350+(Entradas!$F$23*AW351-BA350)/(800*Entradas!$D$46)</f>
        <v>0</v>
      </c>
      <c r="BA351" s="116">
        <f>8000*Entradas!$D$47*AZ351/Constantes!$F$34</f>
        <v>0</v>
      </c>
      <c r="BB351" s="116">
        <f>AV351*Escenarios!$F$10/Escenarios!$F$9</f>
        <v>0</v>
      </c>
      <c r="BC351" s="116">
        <f>BA351*Escenarios!$F$10/Escenarios!$F$9</f>
        <v>0</v>
      </c>
      <c r="BD351" s="116">
        <f>Observaciones!$I350</f>
        <v>0</v>
      </c>
      <c r="BE351" s="116">
        <f>MAX(0,Constantes!$F$29/((BJ350+BB351+BC351+BD351+Observaciones!$F350)^2)+Entradas!$F$17)</f>
        <v>0</v>
      </c>
      <c r="BF351" s="145">
        <f>IF(ETo!$D350&gt;0,ETo!$I350*((1-Entradas!$F$21)*ETo!$K350+ETo!$L350),0)</f>
        <v>2.1174315810314925</v>
      </c>
      <c r="BG351" s="116">
        <f>MIN(BF351*1,0.8*(BJ350+BB351+BC351+BD351+Observaciones!$F350-BE351-Constantes!$F$28))</f>
        <v>5.6843418860808018E-15</v>
      </c>
      <c r="BH351" s="116">
        <f>Observaciones!$J350</f>
        <v>0</v>
      </c>
      <c r="BI351" s="116">
        <f>MAX(0,BJ350+BB351+BC351+BD351+Observaciones!$F350-BE351-BG351-BH351-Constantes!$F$26)</f>
        <v>0</v>
      </c>
      <c r="BJ351" s="116">
        <f>BJ350+BB351+BC351+BD351+Observaciones!$F350-BE351-BG351-BH351-BI351</f>
        <v>41.25</v>
      </c>
      <c r="BK351" s="116">
        <f>(Escenarios!$F$10*AU351+Escenarios!$F$9*BG351)/(Escenarios!$F$11)</f>
        <v>1.1368683772161603E-15</v>
      </c>
      <c r="BL351" s="116">
        <f>(Escenarios!$F$9*BI351)/(Escenarios!$F$11)</f>
        <v>0</v>
      </c>
      <c r="BM351" s="116">
        <f>(Escenarios!$F$10*AW351+Escenarios!$F$9*BE351)/(Escenarios!$F$11)</f>
        <v>0</v>
      </c>
      <c r="BN351" s="118">
        <f t="shared" si="40"/>
        <v>81.86695502782861</v>
      </c>
      <c r="BO351" s="118">
        <f>MAX(0,(BN351-Constantes!$D$13)*(1-EXP(-Constantes!$D$23)))</f>
        <v>0.22875551796620211</v>
      </c>
      <c r="BP351" s="118">
        <f>BL351+AY351*Escenarios!$F$10/Escenarios!$F$11+BO351</f>
        <v>0.22875551796620211</v>
      </c>
      <c r="BQ351" s="118">
        <f>0.0526*BL351*Observaciones!$F350^1.218</f>
        <v>0</v>
      </c>
      <c r="BR351" s="118">
        <f>BQ351*Constantes!$F$40</f>
        <v>0</v>
      </c>
      <c r="BS351" s="118">
        <f t="shared" si="41"/>
        <v>0</v>
      </c>
      <c r="BT351" s="15"/>
      <c r="BU351" s="72">
        <v>345</v>
      </c>
      <c r="BV351" s="73">
        <f>0.0526*Observaciones!$F350^2.218</f>
        <v>0</v>
      </c>
      <c r="BW351" s="73">
        <f>IF(Observaciones!$F350&gt;0.05*$CA$7,((Observaciones!$F350-0.05*$CA$7)^2)/(Observaciones!$F350+0.95*$CA$7),0)</f>
        <v>0</v>
      </c>
      <c r="BX351" s="73">
        <f>0.0526*BW351*Observaciones!$F350^1.218</f>
        <v>0</v>
      </c>
      <c r="BY351" s="27"/>
      <c r="BZ351" s="27"/>
      <c r="CA351" s="101"/>
      <c r="CB351" s="36"/>
    </row>
    <row r="352" spans="2:80" s="2" customFormat="1" ht="14.5" x14ac:dyDescent="0.35">
      <c r="B352" s="35"/>
      <c r="C352" s="72">
        <v>346</v>
      </c>
      <c r="D352" s="145">
        <f>ETo!$I351*((1-Constantes!$D$19)*ETo!$K351+ETo!$L351)</f>
        <v>2.1329808477653009</v>
      </c>
      <c r="E352" s="73">
        <f>MIN(D352*Constantes!$D$17,0.8*(H351+Observaciones!$F351-F352-G352-Constantes!$D$14))</f>
        <v>0</v>
      </c>
      <c r="F352" s="73">
        <f>IF(Observaciones!$F351&gt;0.05*Constantes!$D$18,((Observaciones!$F351-0.05*Constantes!$D$18)^2)/(Observaciones!$F351+0.95*Constantes!$D$18),0)</f>
        <v>0</v>
      </c>
      <c r="G352" s="73">
        <f>MAX(0,H351+Observaciones!$F351-F352-Constantes!$D$13)</f>
        <v>0</v>
      </c>
      <c r="H352" s="73">
        <f>H351+Observaciones!$F351-F352-E352-G352-I351</f>
        <v>26.25</v>
      </c>
      <c r="I352" s="73">
        <f>MAX(0,(H352-Constantes!$D$14)*(1-EXP(-Constantes!$D$22)))</f>
        <v>0</v>
      </c>
      <c r="J352" s="73">
        <f t="shared" si="35"/>
        <v>78.47715429050848</v>
      </c>
      <c r="K352" s="73">
        <f>MAX(0,(J352-Constantes!$D$13)*(1-EXP(-Constantes!$D$23)))</f>
        <v>0.20534045390562436</v>
      </c>
      <c r="L352" s="73">
        <f t="shared" si="36"/>
        <v>0.20534045390562436</v>
      </c>
      <c r="M352" s="73">
        <f>0.0526*F352*Observaciones!$F351^1.218</f>
        <v>0</v>
      </c>
      <c r="N352" s="73">
        <f>M352*Constantes!$D$40</f>
        <v>0</v>
      </c>
      <c r="O352" s="73">
        <f t="shared" si="37"/>
        <v>0</v>
      </c>
      <c r="P352" s="15"/>
      <c r="Q352" s="117">
        <v>346</v>
      </c>
      <c r="R352" s="145">
        <f>ETo!$I351*((1-Constantes!$E$19)*ETo!$K351+ETo!$L351)</f>
        <v>2.1353562178600765</v>
      </c>
      <c r="S352" s="118">
        <f>MIN(R352*Constantes!$E$17,0.8*(V351+Observaciones!$F351-T352-U352-Constantes!$D$14))</f>
        <v>0</v>
      </c>
      <c r="T352" s="118">
        <f>IF(Observaciones!$F351&gt;0.05*Constantes!$E$18,((Observaciones!$F351-0.05*Constantes!$E$18)^2)/(Observaciones!$F351+0.95*Constantes!$E$18),0)</f>
        <v>0</v>
      </c>
      <c r="U352" s="118">
        <f>MAX(0,V351+Observaciones!$F351-T352-Constantes!$D$13)</f>
        <v>0</v>
      </c>
      <c r="V352" s="118">
        <f>V351+Observaciones!$F351-T352-S352-U352-W351</f>
        <v>26.25</v>
      </c>
      <c r="W352" s="118">
        <f>MAX(0,(V352-Constantes!$D$14)*(1-EXP(-Constantes!$D$22)))</f>
        <v>0</v>
      </c>
      <c r="X352" s="116">
        <f>X351+(Entradas!$E$23*U352-Y351)/(800*Entradas!$D$46)</f>
        <v>0</v>
      </c>
      <c r="Y352" s="116">
        <f>8000*Entradas!$D$47*X352/Constantes!$E$34</f>
        <v>0</v>
      </c>
      <c r="Z352" s="116">
        <f>T352*Escenarios!$E$10/Escenarios!$E$9</f>
        <v>0</v>
      </c>
      <c r="AA352" s="116">
        <f>Y352*Escenarios!$E$10/Escenarios!$E$9</f>
        <v>0</v>
      </c>
      <c r="AB352" s="116">
        <f>Observaciones!$I351</f>
        <v>0</v>
      </c>
      <c r="AC352" s="116">
        <f>MAX(0,Constantes!$E$29/((AH351+Z352+AA352+AB352+Observaciones!$F351)^2)+Entradas!$E$17)</f>
        <v>0</v>
      </c>
      <c r="AD352" s="145">
        <f>IF(ETo!$D351&gt;0,ETo!$I351*((1-Entradas!$E$21)*ETo!$K351+ETo!$L351),0)</f>
        <v>2.0403414140690446</v>
      </c>
      <c r="AE352" s="116">
        <f>MIN(AD352*1,0.8*(AH351+Z352+AA352+AB352+Observaciones!$F351-AC352-Constantes!$E$28))</f>
        <v>0</v>
      </c>
      <c r="AF352" s="116">
        <f>Observaciones!$J351</f>
        <v>0</v>
      </c>
      <c r="AG352" s="116">
        <f>MAX(0,AH351+Z352+AA352+AB352+Observaciones!$F351-AC352-AE352-AF352-Constantes!$E$26)</f>
        <v>0</v>
      </c>
      <c r="AH352" s="116">
        <f>AH351+Z352+AA352+AB352+Observaciones!$F351-AC352-AE352-AF352-AG352</f>
        <v>41.25</v>
      </c>
      <c r="AI352" s="116">
        <f>(Escenarios!$E$10*S352+Escenarios!$E$9*AE352)/(Escenarios!$E$11)</f>
        <v>0</v>
      </c>
      <c r="AJ352" s="116">
        <f>(Escenarios!$E$9*AG352)/(Escenarios!$E$11)</f>
        <v>0</v>
      </c>
      <c r="AK352" s="116">
        <f>(Escenarios!$E$10*U352+Escenarios!$E$9*AC352)/(Escenarios!$E$11)</f>
        <v>0</v>
      </c>
      <c r="AL352" s="118">
        <f t="shared" si="38"/>
        <v>82.796962800468449</v>
      </c>
      <c r="AM352" s="118">
        <f>MAX(0,(AL352-Constantes!$D$13)*(1-EXP(-Constantes!$D$23)))</f>
        <v>0.23517955089930387</v>
      </c>
      <c r="AN352" s="118">
        <f>AJ352+W352*Escenarios!$E$10/Escenarios!$E$11+AM352</f>
        <v>0.23517955089930387</v>
      </c>
      <c r="AO352" s="118">
        <f>0.0526*AJ352*Observaciones!$F351^1.218</f>
        <v>0</v>
      </c>
      <c r="AP352" s="118">
        <f>AO352*Constantes!$E$40</f>
        <v>0</v>
      </c>
      <c r="AQ352" s="118">
        <f t="shared" si="39"/>
        <v>0</v>
      </c>
      <c r="AR352" s="15"/>
      <c r="AS352" s="72">
        <v>346</v>
      </c>
      <c r="AT352" s="145">
        <f>ETo!$I351*((1-Constantes!$F$19)*ETo!$K351+ETo!$L351)</f>
        <v>2.129417792623137</v>
      </c>
      <c r="AU352" s="118">
        <f>MIN(AT352*Constantes!$F$17,0.8*(AX351+Observaciones!$F351-AV352-AW352-Constantes!$D$14))</f>
        <v>0</v>
      </c>
      <c r="AV352" s="118">
        <f>IF(Observaciones!$F351&gt;0.05*Constantes!$F$18,((Observaciones!$F351-0.05*Constantes!$F$18)^2)/(Observaciones!$F351+0.95*Constantes!$F$18),0)</f>
        <v>0</v>
      </c>
      <c r="AW352" s="118">
        <f>MAX(0,AX351+Observaciones!$F351-AV352-Constantes!$D$13)</f>
        <v>0</v>
      </c>
      <c r="AX352" s="118">
        <f>AX351+Observaciones!$F351-AV352-AU352-AW352-AY351</f>
        <v>26.25</v>
      </c>
      <c r="AY352" s="118">
        <f>MAX(0,(AX352-Constantes!$D$14)*(1-EXP(-Constantes!$D$22)))</f>
        <v>0</v>
      </c>
      <c r="AZ352" s="116">
        <f>AZ351+(Entradas!$F$23*AW352-BA351)/(800*Entradas!$D$46)</f>
        <v>0</v>
      </c>
      <c r="BA352" s="116">
        <f>8000*Entradas!$D$47*AZ352/Constantes!$F$34</f>
        <v>0</v>
      </c>
      <c r="BB352" s="116">
        <f>AV352*Escenarios!$F$10/Escenarios!$F$9</f>
        <v>0</v>
      </c>
      <c r="BC352" s="116">
        <f>BA352*Escenarios!$F$10/Escenarios!$F$9</f>
        <v>0</v>
      </c>
      <c r="BD352" s="116">
        <f>Observaciones!$I351</f>
        <v>0</v>
      </c>
      <c r="BE352" s="116">
        <f>MAX(0,Constantes!$F$29/((BJ351+BB352+BC352+BD352+Observaciones!$F351)^2)+Entradas!$F$17)</f>
        <v>0</v>
      </c>
      <c r="BF352" s="145">
        <f>IF(ETo!$D351&gt;0,ETo!$I351*((1-Entradas!$F$21)*ETo!$K351+ETo!$L351),0)</f>
        <v>2.0403414140690446</v>
      </c>
      <c r="BG352" s="116">
        <f>MIN(BF352*1,0.8*(BJ351+BB352+BC352+BD352+Observaciones!$F351-BE352-Constantes!$F$28))</f>
        <v>0</v>
      </c>
      <c r="BH352" s="116">
        <f>Observaciones!$J351</f>
        <v>0</v>
      </c>
      <c r="BI352" s="116">
        <f>MAX(0,BJ351+BB352+BC352+BD352+Observaciones!$F351-BE352-BG352-BH352-Constantes!$F$26)</f>
        <v>0</v>
      </c>
      <c r="BJ352" s="116">
        <f>BJ351+BB352+BC352+BD352+Observaciones!$F351-BE352-BG352-BH352-BI352</f>
        <v>41.25</v>
      </c>
      <c r="BK352" s="116">
        <f>(Escenarios!$F$10*AU352+Escenarios!$F$9*BG352)/(Escenarios!$F$11)</f>
        <v>0</v>
      </c>
      <c r="BL352" s="116">
        <f>(Escenarios!$F$9*BI352)/(Escenarios!$F$11)</f>
        <v>0</v>
      </c>
      <c r="BM352" s="116">
        <f>(Escenarios!$F$10*AW352+Escenarios!$F$9*BE352)/(Escenarios!$F$11)</f>
        <v>0</v>
      </c>
      <c r="BN352" s="118">
        <f t="shared" si="40"/>
        <v>81.638199509862403</v>
      </c>
      <c r="BO352" s="118">
        <f>MAX(0,(BN352-Constantes!$D$13)*(1-EXP(-Constantes!$D$23)))</f>
        <v>0.22717538818204733</v>
      </c>
      <c r="BP352" s="118">
        <f>BL352+AY352*Escenarios!$F$10/Escenarios!$F$11+BO352</f>
        <v>0.22717538818204733</v>
      </c>
      <c r="BQ352" s="118">
        <f>0.0526*BL352*Observaciones!$F351^1.218</f>
        <v>0</v>
      </c>
      <c r="BR352" s="118">
        <f>BQ352*Constantes!$F$40</f>
        <v>0</v>
      </c>
      <c r="BS352" s="118">
        <f t="shared" si="41"/>
        <v>0</v>
      </c>
      <c r="BT352" s="15"/>
      <c r="BU352" s="72">
        <v>346</v>
      </c>
      <c r="BV352" s="73">
        <f>0.0526*Observaciones!$F351^2.218</f>
        <v>0</v>
      </c>
      <c r="BW352" s="73">
        <f>IF(Observaciones!$F351&gt;0.05*$CA$7,((Observaciones!$F351-0.05*$CA$7)^2)/(Observaciones!$F351+0.95*$CA$7),0)</f>
        <v>0</v>
      </c>
      <c r="BX352" s="73">
        <f>0.0526*BW352*Observaciones!$F351^1.218</f>
        <v>0</v>
      </c>
      <c r="BY352" s="27"/>
      <c r="BZ352" s="27"/>
      <c r="CA352" s="101"/>
      <c r="CB352" s="36"/>
    </row>
    <row r="353" spans="2:80" s="2" customFormat="1" ht="14.5" x14ac:dyDescent="0.35">
      <c r="B353" s="35"/>
      <c r="C353" s="72">
        <v>347</v>
      </c>
      <c r="D353" s="145">
        <f>ETo!$I352*((1-Constantes!$D$19)*ETo!$K352+ETo!$L352)</f>
        <v>2.0685160396579452</v>
      </c>
      <c r="E353" s="73">
        <f>MIN(D353*Constantes!$D$17,0.8*(H352+Observaciones!$F352-F353-G353-Constantes!$D$14))</f>
        <v>0</v>
      </c>
      <c r="F353" s="73">
        <f>IF(Observaciones!$F352&gt;0.05*Constantes!$D$18,((Observaciones!$F352-0.05*Constantes!$D$18)^2)/(Observaciones!$F352+0.95*Constantes!$D$18),0)</f>
        <v>0</v>
      </c>
      <c r="G353" s="73">
        <f>MAX(0,H352+Observaciones!$F352-F353-Constantes!$D$13)</f>
        <v>0</v>
      </c>
      <c r="H353" s="73">
        <f>H352+Observaciones!$F352-F353-E353-G353-I352</f>
        <v>26.25</v>
      </c>
      <c r="I353" s="73">
        <f>MAX(0,(H353-Constantes!$D$14)*(1-EXP(-Constantes!$D$22)))</f>
        <v>0</v>
      </c>
      <c r="J353" s="73">
        <f t="shared" si="35"/>
        <v>78.27181383660286</v>
      </c>
      <c r="K353" s="73">
        <f>MAX(0,(J353-Constantes!$D$13)*(1-EXP(-Constantes!$D$23)))</f>
        <v>0.20392206378331015</v>
      </c>
      <c r="L353" s="73">
        <f t="shared" si="36"/>
        <v>0.20392206378331015</v>
      </c>
      <c r="M353" s="73">
        <f>0.0526*F353*Observaciones!$F352^1.218</f>
        <v>0</v>
      </c>
      <c r="N353" s="73">
        <f>M353*Constantes!$D$40</f>
        <v>0</v>
      </c>
      <c r="O353" s="73">
        <f t="shared" si="37"/>
        <v>0</v>
      </c>
      <c r="P353" s="15"/>
      <c r="Q353" s="117">
        <v>347</v>
      </c>
      <c r="R353" s="145">
        <f>ETo!$I352*((1-Constantes!$E$19)*ETo!$K352+ETo!$L352)</f>
        <v>2.0708198725629563</v>
      </c>
      <c r="S353" s="118">
        <f>MIN(R353*Constantes!$E$17,0.8*(V352+Observaciones!$F352-T353-U353-Constantes!$D$14))</f>
        <v>0</v>
      </c>
      <c r="T353" s="118">
        <f>IF(Observaciones!$F352&gt;0.05*Constantes!$E$18,((Observaciones!$F352-0.05*Constantes!$E$18)^2)/(Observaciones!$F352+0.95*Constantes!$E$18),0)</f>
        <v>0</v>
      </c>
      <c r="U353" s="118">
        <f>MAX(0,V352+Observaciones!$F352-T353-Constantes!$D$13)</f>
        <v>0</v>
      </c>
      <c r="V353" s="118">
        <f>V352+Observaciones!$F352-T353-S353-U353-W352</f>
        <v>26.25</v>
      </c>
      <c r="W353" s="118">
        <f>MAX(0,(V353-Constantes!$D$14)*(1-EXP(-Constantes!$D$22)))</f>
        <v>0</v>
      </c>
      <c r="X353" s="116">
        <f>X352+(Entradas!$E$23*U353-Y352)/(800*Entradas!$D$46)</f>
        <v>0</v>
      </c>
      <c r="Y353" s="116">
        <f>8000*Entradas!$D$47*X353/Constantes!$E$34</f>
        <v>0</v>
      </c>
      <c r="Z353" s="116">
        <f>T353*Escenarios!$E$10/Escenarios!$E$9</f>
        <v>0</v>
      </c>
      <c r="AA353" s="116">
        <f>Y353*Escenarios!$E$10/Escenarios!$E$9</f>
        <v>0</v>
      </c>
      <c r="AB353" s="116">
        <f>Observaciones!$I352</f>
        <v>0</v>
      </c>
      <c r="AC353" s="116">
        <f>MAX(0,Constantes!$E$29/((AH352+Z353+AA353+AB353+Observaciones!$F352)^2)+Entradas!$E$17)</f>
        <v>0</v>
      </c>
      <c r="AD353" s="145">
        <f>IF(ETo!$D352&gt;0,ETo!$I352*((1-Entradas!$E$21)*ETo!$K352+ETo!$L352),0)</f>
        <v>1.9786665563624977</v>
      </c>
      <c r="AE353" s="116">
        <f>MIN(AD353*1,0.8*(AH352+Z353+AA353+AB353+Observaciones!$F352-AC353-Constantes!$E$28))</f>
        <v>0</v>
      </c>
      <c r="AF353" s="116">
        <f>Observaciones!$J352</f>
        <v>0</v>
      </c>
      <c r="AG353" s="116">
        <f>MAX(0,AH352+Z353+AA353+AB353+Observaciones!$F352-AC353-AE353-AF353-Constantes!$E$26)</f>
        <v>0</v>
      </c>
      <c r="AH353" s="116">
        <f>AH352+Z353+AA353+AB353+Observaciones!$F352-AC353-AE353-AF353-AG353</f>
        <v>41.25</v>
      </c>
      <c r="AI353" s="116">
        <f>(Escenarios!$E$10*S353+Escenarios!$E$9*AE353)/(Escenarios!$E$11)</f>
        <v>0</v>
      </c>
      <c r="AJ353" s="116">
        <f>(Escenarios!$E$9*AG353)/(Escenarios!$E$11)</f>
        <v>0</v>
      </c>
      <c r="AK353" s="116">
        <f>(Escenarios!$E$10*U353+Escenarios!$E$9*AC353)/(Escenarios!$E$11)</f>
        <v>0</v>
      </c>
      <c r="AL353" s="118">
        <f t="shared" si="38"/>
        <v>82.561783249569146</v>
      </c>
      <c r="AM353" s="118">
        <f>MAX(0,(AL353-Constantes!$D$13)*(1-EXP(-Constantes!$D$23)))</f>
        <v>0.23355504707835109</v>
      </c>
      <c r="AN353" s="118">
        <f>AJ353+W353*Escenarios!$E$10/Escenarios!$E$11+AM353</f>
        <v>0.23355504707835109</v>
      </c>
      <c r="AO353" s="118">
        <f>0.0526*AJ353*Observaciones!$F352^1.218</f>
        <v>0</v>
      </c>
      <c r="AP353" s="118">
        <f>AO353*Constantes!$E$40</f>
        <v>0</v>
      </c>
      <c r="AQ353" s="118">
        <f t="shared" si="39"/>
        <v>0</v>
      </c>
      <c r="AR353" s="15"/>
      <c r="AS353" s="72">
        <v>347</v>
      </c>
      <c r="AT353" s="145">
        <f>ETo!$I352*((1-Constantes!$F$19)*ETo!$K352+ETo!$L352)</f>
        <v>2.0650602903004271</v>
      </c>
      <c r="AU353" s="118">
        <f>MIN(AT353*Constantes!$F$17,0.8*(AX352+Observaciones!$F352-AV353-AW353-Constantes!$D$14))</f>
        <v>0</v>
      </c>
      <c r="AV353" s="118">
        <f>IF(Observaciones!$F352&gt;0.05*Constantes!$F$18,((Observaciones!$F352-0.05*Constantes!$F$18)^2)/(Observaciones!$F352+0.95*Constantes!$F$18),0)</f>
        <v>0</v>
      </c>
      <c r="AW353" s="118">
        <f>MAX(0,AX352+Observaciones!$F352-AV353-Constantes!$D$13)</f>
        <v>0</v>
      </c>
      <c r="AX353" s="118">
        <f>AX352+Observaciones!$F352-AV353-AU353-AW353-AY352</f>
        <v>26.25</v>
      </c>
      <c r="AY353" s="118">
        <f>MAX(0,(AX353-Constantes!$D$14)*(1-EXP(-Constantes!$D$22)))</f>
        <v>0</v>
      </c>
      <c r="AZ353" s="116">
        <f>AZ352+(Entradas!$F$23*AW353-BA352)/(800*Entradas!$D$46)</f>
        <v>0</v>
      </c>
      <c r="BA353" s="116">
        <f>8000*Entradas!$D$47*AZ353/Constantes!$F$34</f>
        <v>0</v>
      </c>
      <c r="BB353" s="116">
        <f>AV353*Escenarios!$F$10/Escenarios!$F$9</f>
        <v>0</v>
      </c>
      <c r="BC353" s="116">
        <f>BA353*Escenarios!$F$10/Escenarios!$F$9</f>
        <v>0</v>
      </c>
      <c r="BD353" s="116">
        <f>Observaciones!$I352</f>
        <v>0</v>
      </c>
      <c r="BE353" s="116">
        <f>MAX(0,Constantes!$F$29/((BJ352+BB353+BC353+BD353+Observaciones!$F352)^2)+Entradas!$F$17)</f>
        <v>0</v>
      </c>
      <c r="BF353" s="145">
        <f>IF(ETo!$D352&gt;0,ETo!$I352*((1-Entradas!$F$21)*ETo!$K352+ETo!$L352),0)</f>
        <v>1.9786665563624977</v>
      </c>
      <c r="BG353" s="116">
        <f>MIN(BF353*1,0.8*(BJ352+BB353+BC353+BD353+Observaciones!$F352-BE353-Constantes!$F$28))</f>
        <v>0</v>
      </c>
      <c r="BH353" s="116">
        <f>Observaciones!$J352</f>
        <v>0</v>
      </c>
      <c r="BI353" s="116">
        <f>MAX(0,BJ352+BB353+BC353+BD353+Observaciones!$F352-BE353-BG353-BH353-Constantes!$F$26)</f>
        <v>0</v>
      </c>
      <c r="BJ353" s="116">
        <f>BJ352+BB353+BC353+BD353+Observaciones!$F352-BE353-BG353-BH353-BI353</f>
        <v>41.25</v>
      </c>
      <c r="BK353" s="116">
        <f>(Escenarios!$F$10*AU353+Escenarios!$F$9*BG353)/(Escenarios!$F$11)</f>
        <v>0</v>
      </c>
      <c r="BL353" s="116">
        <f>(Escenarios!$F$9*BI353)/(Escenarios!$F$11)</f>
        <v>0</v>
      </c>
      <c r="BM353" s="116">
        <f>(Escenarios!$F$10*AW353+Escenarios!$F$9*BE353)/(Escenarios!$F$11)</f>
        <v>0</v>
      </c>
      <c r="BN353" s="118">
        <f t="shared" si="40"/>
        <v>81.411024121680356</v>
      </c>
      <c r="BO353" s="118">
        <f>MAX(0,(BN353-Constantes!$D$13)*(1-EXP(-Constantes!$D$23)))</f>
        <v>0.22560617315158671</v>
      </c>
      <c r="BP353" s="118">
        <f>BL353+AY353*Escenarios!$F$10/Escenarios!$F$11+BO353</f>
        <v>0.22560617315158671</v>
      </c>
      <c r="BQ353" s="118">
        <f>0.0526*BL353*Observaciones!$F352^1.218</f>
        <v>0</v>
      </c>
      <c r="BR353" s="118">
        <f>BQ353*Constantes!$F$40</f>
        <v>0</v>
      </c>
      <c r="BS353" s="118">
        <f t="shared" si="41"/>
        <v>0</v>
      </c>
      <c r="BT353" s="15"/>
      <c r="BU353" s="72">
        <v>347</v>
      </c>
      <c r="BV353" s="73">
        <f>0.0526*Observaciones!$F352^2.218</f>
        <v>0</v>
      </c>
      <c r="BW353" s="73">
        <f>IF(Observaciones!$F352&gt;0.05*$CA$7,((Observaciones!$F352-0.05*$CA$7)^2)/(Observaciones!$F352+0.95*$CA$7),0)</f>
        <v>0</v>
      </c>
      <c r="BX353" s="73">
        <f>0.0526*BW353*Observaciones!$F352^1.218</f>
        <v>0</v>
      </c>
      <c r="BY353" s="27"/>
      <c r="BZ353" s="27"/>
      <c r="CA353" s="101"/>
      <c r="CB353" s="36"/>
    </row>
    <row r="354" spans="2:80" s="2" customFormat="1" ht="14.5" x14ac:dyDescent="0.35">
      <c r="B354" s="35"/>
      <c r="C354" s="72">
        <v>348</v>
      </c>
      <c r="D354" s="145">
        <f>ETo!$I353*((1-Constantes!$D$19)*ETo!$K353+ETo!$L353)</f>
        <v>2.0954253967615677</v>
      </c>
      <c r="E354" s="73">
        <f>MIN(D354*Constantes!$D$17,0.8*(H353+Observaciones!$F353-F354-G354-Constantes!$D$14))</f>
        <v>0</v>
      </c>
      <c r="F354" s="73">
        <f>IF(Observaciones!$F353&gt;0.05*Constantes!$D$18,((Observaciones!$F353-0.05*Constantes!$D$18)^2)/(Observaciones!$F353+0.95*Constantes!$D$18),0)</f>
        <v>0</v>
      </c>
      <c r="G354" s="73">
        <f>MAX(0,H353+Observaciones!$F353-F354-Constantes!$D$13)</f>
        <v>0</v>
      </c>
      <c r="H354" s="73">
        <f>H353+Observaciones!$F353-F354-E354-G354-I353</f>
        <v>26.25</v>
      </c>
      <c r="I354" s="73">
        <f>MAX(0,(H354-Constantes!$D$14)*(1-EXP(-Constantes!$D$22)))</f>
        <v>0</v>
      </c>
      <c r="J354" s="73">
        <f t="shared" si="35"/>
        <v>78.06789177281955</v>
      </c>
      <c r="K354" s="73">
        <f>MAX(0,(J354-Constantes!$D$13)*(1-EXP(-Constantes!$D$23)))</f>
        <v>0.20251347119723789</v>
      </c>
      <c r="L354" s="73">
        <f t="shared" si="36"/>
        <v>0.20251347119723789</v>
      </c>
      <c r="M354" s="73">
        <f>0.0526*F354*Observaciones!$F353^1.218</f>
        <v>0</v>
      </c>
      <c r="N354" s="73">
        <f>M354*Constantes!$D$40</f>
        <v>0</v>
      </c>
      <c r="O354" s="73">
        <f t="shared" si="37"/>
        <v>0</v>
      </c>
      <c r="P354" s="15"/>
      <c r="Q354" s="117">
        <v>348</v>
      </c>
      <c r="R354" s="145">
        <f>ETo!$I353*((1-Constantes!$E$19)*ETo!$K353+ETo!$L353)</f>
        <v>2.0977592440105508</v>
      </c>
      <c r="S354" s="118">
        <f>MIN(R354*Constantes!$E$17,0.8*(V353+Observaciones!$F353-T354-U354-Constantes!$D$14))</f>
        <v>0</v>
      </c>
      <c r="T354" s="118">
        <f>IF(Observaciones!$F353&gt;0.05*Constantes!$E$18,((Observaciones!$F353-0.05*Constantes!$E$18)^2)/(Observaciones!$F353+0.95*Constantes!$E$18),0)</f>
        <v>0</v>
      </c>
      <c r="U354" s="118">
        <f>MAX(0,V353+Observaciones!$F353-T354-Constantes!$D$13)</f>
        <v>0</v>
      </c>
      <c r="V354" s="118">
        <f>V353+Observaciones!$F353-T354-S354-U354-W353</f>
        <v>26.25</v>
      </c>
      <c r="W354" s="118">
        <f>MAX(0,(V354-Constantes!$D$14)*(1-EXP(-Constantes!$D$22)))</f>
        <v>0</v>
      </c>
      <c r="X354" s="116">
        <f>X353+(Entradas!$E$23*U354-Y353)/(800*Entradas!$D$46)</f>
        <v>0</v>
      </c>
      <c r="Y354" s="116">
        <f>8000*Entradas!$D$47*X354/Constantes!$E$34</f>
        <v>0</v>
      </c>
      <c r="Z354" s="116">
        <f>T354*Escenarios!$E$10/Escenarios!$E$9</f>
        <v>0</v>
      </c>
      <c r="AA354" s="116">
        <f>Y354*Escenarios!$E$10/Escenarios!$E$9</f>
        <v>0</v>
      </c>
      <c r="AB354" s="116">
        <f>Observaciones!$I353</f>
        <v>0</v>
      </c>
      <c r="AC354" s="116">
        <f>MAX(0,Constantes!$E$29/((AH353+Z354+AA354+AB354+Observaciones!$F353)^2)+Entradas!$E$17)</f>
        <v>0</v>
      </c>
      <c r="AD354" s="145">
        <f>IF(ETo!$D353&gt;0,ETo!$I353*((1-Entradas!$E$21)*ETo!$K353+ETo!$L353),0)</f>
        <v>2.0044053540512086</v>
      </c>
      <c r="AE354" s="116">
        <f>MIN(AD354*1,0.8*(AH353+Z354+AA354+AB354+Observaciones!$F353-AC354-Constantes!$E$28))</f>
        <v>0</v>
      </c>
      <c r="AF354" s="116">
        <f>Observaciones!$J353</f>
        <v>0</v>
      </c>
      <c r="AG354" s="116">
        <f>MAX(0,AH353+Z354+AA354+AB354+Observaciones!$F353-AC354-AE354-AF354-Constantes!$E$26)</f>
        <v>0</v>
      </c>
      <c r="AH354" s="116">
        <f>AH353+Z354+AA354+AB354+Observaciones!$F353-AC354-AE354-AF354-AG354</f>
        <v>41.25</v>
      </c>
      <c r="AI354" s="116">
        <f>(Escenarios!$E$10*S354+Escenarios!$E$9*AE354)/(Escenarios!$E$11)</f>
        <v>0</v>
      </c>
      <c r="AJ354" s="116">
        <f>(Escenarios!$E$9*AG354)/(Escenarios!$E$11)</f>
        <v>0</v>
      </c>
      <c r="AK354" s="116">
        <f>(Escenarios!$E$10*U354+Escenarios!$E$9*AC354)/(Escenarios!$E$11)</f>
        <v>0</v>
      </c>
      <c r="AL354" s="118">
        <f t="shared" si="38"/>
        <v>82.328228202490791</v>
      </c>
      <c r="AM354" s="118">
        <f>MAX(0,(AL354-Constantes!$D$13)*(1-EXP(-Constantes!$D$23)))</f>
        <v>0.23194176452495407</v>
      </c>
      <c r="AN354" s="118">
        <f>AJ354+W354*Escenarios!$E$10/Escenarios!$E$11+AM354</f>
        <v>0.23194176452495407</v>
      </c>
      <c r="AO354" s="118">
        <f>0.0526*AJ354*Observaciones!$F353^1.218</f>
        <v>0</v>
      </c>
      <c r="AP354" s="118">
        <f>AO354*Constantes!$E$40</f>
        <v>0</v>
      </c>
      <c r="AQ354" s="118">
        <f t="shared" si="39"/>
        <v>0</v>
      </c>
      <c r="AR354" s="15"/>
      <c r="AS354" s="72">
        <v>348</v>
      </c>
      <c r="AT354" s="145">
        <f>ETo!$I353*((1-Constantes!$F$19)*ETo!$K353+ETo!$L353)</f>
        <v>2.0919246258880921</v>
      </c>
      <c r="AU354" s="118">
        <f>MIN(AT354*Constantes!$F$17,0.8*(AX353+Observaciones!$F353-AV354-AW354-Constantes!$D$14))</f>
        <v>0</v>
      </c>
      <c r="AV354" s="118">
        <f>IF(Observaciones!$F353&gt;0.05*Constantes!$F$18,((Observaciones!$F353-0.05*Constantes!$F$18)^2)/(Observaciones!$F353+0.95*Constantes!$F$18),0)</f>
        <v>0</v>
      </c>
      <c r="AW354" s="118">
        <f>MAX(0,AX353+Observaciones!$F353-AV354-Constantes!$D$13)</f>
        <v>0</v>
      </c>
      <c r="AX354" s="118">
        <f>AX353+Observaciones!$F353-AV354-AU354-AW354-AY353</f>
        <v>26.25</v>
      </c>
      <c r="AY354" s="118">
        <f>MAX(0,(AX354-Constantes!$D$14)*(1-EXP(-Constantes!$D$22)))</f>
        <v>0</v>
      </c>
      <c r="AZ354" s="116">
        <f>AZ353+(Entradas!$F$23*AW354-BA353)/(800*Entradas!$D$46)</f>
        <v>0</v>
      </c>
      <c r="BA354" s="116">
        <f>8000*Entradas!$D$47*AZ354/Constantes!$F$34</f>
        <v>0</v>
      </c>
      <c r="BB354" s="116">
        <f>AV354*Escenarios!$F$10/Escenarios!$F$9</f>
        <v>0</v>
      </c>
      <c r="BC354" s="116">
        <f>BA354*Escenarios!$F$10/Escenarios!$F$9</f>
        <v>0</v>
      </c>
      <c r="BD354" s="116">
        <f>Observaciones!$I353</f>
        <v>0</v>
      </c>
      <c r="BE354" s="116">
        <f>MAX(0,Constantes!$F$29/((BJ353+BB354+BC354+BD354+Observaciones!$F353)^2)+Entradas!$F$17)</f>
        <v>0</v>
      </c>
      <c r="BF354" s="145">
        <f>IF(ETo!$D353&gt;0,ETo!$I353*((1-Entradas!$F$21)*ETo!$K353+ETo!$L353),0)</f>
        <v>2.0044053540512086</v>
      </c>
      <c r="BG354" s="116">
        <f>MIN(BF354*1,0.8*(BJ353+BB354+BC354+BD354+Observaciones!$F353-BE354-Constantes!$F$28))</f>
        <v>0</v>
      </c>
      <c r="BH354" s="116">
        <f>Observaciones!$J353</f>
        <v>0</v>
      </c>
      <c r="BI354" s="116">
        <f>MAX(0,BJ353+BB354+BC354+BD354+Observaciones!$F353-BE354-BG354-BH354-Constantes!$F$26)</f>
        <v>0</v>
      </c>
      <c r="BJ354" s="116">
        <f>BJ353+BB354+BC354+BD354+Observaciones!$F353-BE354-BG354-BH354-BI354</f>
        <v>41.25</v>
      </c>
      <c r="BK354" s="116">
        <f>(Escenarios!$F$10*AU354+Escenarios!$F$9*BG354)/(Escenarios!$F$11)</f>
        <v>0</v>
      </c>
      <c r="BL354" s="116">
        <f>(Escenarios!$F$9*BI354)/(Escenarios!$F$11)</f>
        <v>0</v>
      </c>
      <c r="BM354" s="116">
        <f>(Escenarios!$F$10*AW354+Escenarios!$F$9*BE354)/(Escenarios!$F$11)</f>
        <v>0</v>
      </c>
      <c r="BN354" s="118">
        <f t="shared" si="40"/>
        <v>81.185417948528766</v>
      </c>
      <c r="BO354" s="118">
        <f>MAX(0,(BN354-Constantes!$D$13)*(1-EXP(-Constantes!$D$23)))</f>
        <v>0.22404779748110923</v>
      </c>
      <c r="BP354" s="118">
        <f>BL354+AY354*Escenarios!$F$10/Escenarios!$F$11+BO354</f>
        <v>0.22404779748110923</v>
      </c>
      <c r="BQ354" s="118">
        <f>0.0526*BL354*Observaciones!$F353^1.218</f>
        <v>0</v>
      </c>
      <c r="BR354" s="118">
        <f>BQ354*Constantes!$F$40</f>
        <v>0</v>
      </c>
      <c r="BS354" s="118">
        <f t="shared" si="41"/>
        <v>0</v>
      </c>
      <c r="BT354" s="15"/>
      <c r="BU354" s="72">
        <v>348</v>
      </c>
      <c r="BV354" s="73">
        <f>0.0526*Observaciones!$F353^2.218</f>
        <v>0</v>
      </c>
      <c r="BW354" s="73">
        <f>IF(Observaciones!$F353&gt;0.05*$CA$7,((Observaciones!$F353-0.05*$CA$7)^2)/(Observaciones!$F353+0.95*$CA$7),0)</f>
        <v>0</v>
      </c>
      <c r="BX354" s="73">
        <f>0.0526*BW354*Observaciones!$F353^1.218</f>
        <v>0</v>
      </c>
      <c r="BY354" s="27"/>
      <c r="BZ354" s="27"/>
      <c r="CA354" s="101"/>
      <c r="CB354" s="36"/>
    </row>
    <row r="355" spans="2:80" s="2" customFormat="1" ht="14.5" x14ac:dyDescent="0.35">
      <c r="B355" s="35"/>
      <c r="C355" s="72">
        <v>349</v>
      </c>
      <c r="D355" s="145">
        <f>ETo!$I354*((1-Constantes!$D$19)*ETo!$K354+ETo!$L354)</f>
        <v>1.9932416255150751</v>
      </c>
      <c r="E355" s="73">
        <f>MIN(D355*Constantes!$D$17,0.8*(H354+Observaciones!$F354-F355-G355-Constantes!$D$14))</f>
        <v>1.2428910358663623</v>
      </c>
      <c r="F355" s="73">
        <f>IF(Observaciones!$F354&gt;0.05*Constantes!$D$18,((Observaciones!$F354-0.05*Constantes!$D$18)^2)/(Observaciones!$F354+0.95*Constantes!$D$18),0)</f>
        <v>0.36903144404465704</v>
      </c>
      <c r="G355" s="73">
        <f>MAX(0,H354+Observaciones!$F354-F355-Constantes!$D$13)</f>
        <v>0</v>
      </c>
      <c r="H355" s="73">
        <f>H354+Observaciones!$F354-F355-E355-G355-I354</f>
        <v>33.83807752008898</v>
      </c>
      <c r="I355" s="73">
        <f>MAX(0,(H355-Constantes!$D$14)*(1-EXP(-Constantes!$D$22)))</f>
        <v>0.10446730554636306</v>
      </c>
      <c r="J355" s="73">
        <f t="shared" si="35"/>
        <v>77.865378301622314</v>
      </c>
      <c r="K355" s="73">
        <f>MAX(0,(J355-Constantes!$D$13)*(1-EXP(-Constantes!$D$23)))</f>
        <v>0.20111460847088131</v>
      </c>
      <c r="L355" s="73">
        <f t="shared" si="36"/>
        <v>0.67461335806190137</v>
      </c>
      <c r="M355" s="73">
        <f>0.0526*F355*Observaciones!$F354^1.218</f>
        <v>0.28969612795024763</v>
      </c>
      <c r="N355" s="73">
        <f>M355*Constantes!$D$40</f>
        <v>1.3531735258171026E-3</v>
      </c>
      <c r="O355" s="73">
        <f t="shared" si="37"/>
        <v>200.58504766413739</v>
      </c>
      <c r="P355" s="15"/>
      <c r="Q355" s="117">
        <v>349</v>
      </c>
      <c r="R355" s="145">
        <f>ETo!$I354*((1-Constantes!$E$19)*ETo!$K354+ETo!$L354)</f>
        <v>1.9954602872991936</v>
      </c>
      <c r="S355" s="118">
        <f>MIN(R355*Constantes!$E$17,0.8*(V354+Observaciones!$F354-T355-U355-Constantes!$D$14))</f>
        <v>1.2515539672522995</v>
      </c>
      <c r="T355" s="118">
        <f>IF(Observaciones!$F354&gt;0.05*Constantes!$E$18,((Observaciones!$F354-0.05*Constantes!$E$18)^2)/(Observaciones!$F354+0.95*Constantes!$E$18),0)</f>
        <v>0.3494157391731979</v>
      </c>
      <c r="U355" s="118">
        <f>MAX(0,V354+Observaciones!$F354-T355-Constantes!$D$13)</f>
        <v>0</v>
      </c>
      <c r="V355" s="118">
        <f>V354+Observaciones!$F354-T355-S355-U355-W354</f>
        <v>33.849030293574508</v>
      </c>
      <c r="W355" s="118">
        <f>MAX(0,(V355-Constantes!$D$14)*(1-EXP(-Constantes!$D$22)))</f>
        <v>0.10461809561555563</v>
      </c>
      <c r="X355" s="116">
        <f>X354+(Entradas!$E$23*U355-Y354)/(800*Entradas!$D$46)</f>
        <v>0</v>
      </c>
      <c r="Y355" s="116">
        <f>8000*Entradas!$D$47*X355/Constantes!$E$34</f>
        <v>0</v>
      </c>
      <c r="Z355" s="116">
        <f>T355*Escenarios!$E$10/Escenarios!$E$9</f>
        <v>3.144741652558781</v>
      </c>
      <c r="AA355" s="116">
        <f>Y355*Escenarios!$E$10/Escenarios!$E$9</f>
        <v>0</v>
      </c>
      <c r="AB355" s="116">
        <f>Observaciones!$I354</f>
        <v>0</v>
      </c>
      <c r="AC355" s="116">
        <f>MAX(0,Constantes!$E$29/((AH354+Z355+AA355+AB355+Observaciones!$F354)^2)+Entradas!$E$17)</f>
        <v>0</v>
      </c>
      <c r="AD355" s="145">
        <f>IF(ETo!$D354&gt;0,ETo!$I354*((1-Entradas!$E$21)*ETo!$K354+ETo!$L354),0)</f>
        <v>1.9067138159344312</v>
      </c>
      <c r="AE355" s="116">
        <f>MIN(AD355*1,0.8*(AH354+Z355+AA355+AB355+Observaciones!$F354-AC355-Constantes!$E$28))</f>
        <v>1.9067138159344312</v>
      </c>
      <c r="AF355" s="116">
        <f>Observaciones!$J354</f>
        <v>0</v>
      </c>
      <c r="AG355" s="116">
        <f>MAX(0,AH354+Z355+AA355+AB355+Observaciones!$F354-AC355-AE355-AF355-Constantes!$E$26)</f>
        <v>0</v>
      </c>
      <c r="AH355" s="116">
        <f>AH354+Z355+AA355+AB355+Observaciones!$F354-AC355-AE355-AF355-AG355</f>
        <v>51.68802783662435</v>
      </c>
      <c r="AI355" s="116">
        <f>(Escenarios!$E$10*S355+Escenarios!$E$9*AE355)/(Escenarios!$E$11)</f>
        <v>1.3170699521205129</v>
      </c>
      <c r="AJ355" s="116">
        <f>(Escenarios!$E$9*AG355)/(Escenarios!$E$11)</f>
        <v>0</v>
      </c>
      <c r="AK355" s="116">
        <f>(Escenarios!$E$10*U355+Escenarios!$E$9*AC355)/(Escenarios!$E$11)</f>
        <v>0</v>
      </c>
      <c r="AL355" s="118">
        <f t="shared" si="38"/>
        <v>82.096286437965844</v>
      </c>
      <c r="AM355" s="118">
        <f>MAX(0,(AL355-Constantes!$D$13)*(1-EXP(-Constantes!$D$23)))</f>
        <v>0.23033962572815606</v>
      </c>
      <c r="AN355" s="118">
        <f>AJ355+W355*Escenarios!$E$10/Escenarios!$E$11+AM355</f>
        <v>0.32449591178215614</v>
      </c>
      <c r="AO355" s="118">
        <f>0.0526*AJ355*Observaciones!$F354^1.218</f>
        <v>0</v>
      </c>
      <c r="AP355" s="118">
        <f>AO355*Constantes!$E$40</f>
        <v>0</v>
      </c>
      <c r="AQ355" s="118">
        <f t="shared" si="39"/>
        <v>0</v>
      </c>
      <c r="AR355" s="15"/>
      <c r="AS355" s="72">
        <v>349</v>
      </c>
      <c r="AT355" s="145">
        <f>ETo!$I354*((1-Constantes!$F$19)*ETo!$K354+ETo!$L354)</f>
        <v>1.9899136328388962</v>
      </c>
      <c r="AU355" s="118">
        <f>MIN(AT355*Constantes!$F$17,0.8*(AX354+Observaciones!$F354-AV355-AW355-Constantes!$D$14))</f>
        <v>1.2300060803085859</v>
      </c>
      <c r="AV355" s="118">
        <f>IF(Observaciones!$F354&gt;0.05*Constantes!$F$18,((Observaciones!$F354-0.05*Constantes!$F$18)^2)/(Observaciones!$F354+0.95*Constantes!$F$18),0)</f>
        <v>0.3714088328815251</v>
      </c>
      <c r="AW355" s="118">
        <f>MAX(0,AX354+Observaciones!$F354-AV355-Constantes!$D$13)</f>
        <v>0</v>
      </c>
      <c r="AX355" s="118">
        <f>AX354+Observaciones!$F354-AV355-AU355-AW355-AY354</f>
        <v>33.848585086809891</v>
      </c>
      <c r="AY355" s="118">
        <f>MAX(0,(AX355-Constantes!$D$14)*(1-EXP(-Constantes!$D$22)))</f>
        <v>0.10461196632246558</v>
      </c>
      <c r="AZ355" s="116">
        <f>AZ354+(Entradas!$F$23*AW355-BA354)/(800*Entradas!$D$46)</f>
        <v>0</v>
      </c>
      <c r="BA355" s="116">
        <f>8000*Entradas!$D$47*AZ355/Constantes!$F$34</f>
        <v>0</v>
      </c>
      <c r="BB355" s="116">
        <f>AV355*Escenarios!$F$10/Escenarios!$F$9</f>
        <v>1.4856353315261004</v>
      </c>
      <c r="BC355" s="116">
        <f>BA355*Escenarios!$F$10/Escenarios!$F$9</f>
        <v>0</v>
      </c>
      <c r="BD355" s="116">
        <f>Observaciones!$I354</f>
        <v>0</v>
      </c>
      <c r="BE355" s="116">
        <f>MAX(0,Constantes!$F$29/((BJ354+BB355+BC355+BD355+Observaciones!$F354)^2)+Entradas!$F$17)</f>
        <v>0</v>
      </c>
      <c r="BF355" s="145">
        <f>IF(ETo!$D354&gt;0,ETo!$I354*((1-Entradas!$F$21)*ETo!$K354+ETo!$L354),0)</f>
        <v>1.9067138159344312</v>
      </c>
      <c r="BG355" s="116">
        <f>MIN(BF355*1,0.8*(BJ354+BB355+BC355+BD355+Observaciones!$F354-BE355-Constantes!$F$28))</f>
        <v>1.9067138159344312</v>
      </c>
      <c r="BH355" s="116">
        <f>Observaciones!$J354</f>
        <v>0</v>
      </c>
      <c r="BI355" s="116">
        <f>MAX(0,BJ354+BB355+BC355+BD355+Observaciones!$F354-BE355-BG355-BH355-Constantes!$F$26)</f>
        <v>0</v>
      </c>
      <c r="BJ355" s="116">
        <f>BJ354+BB355+BC355+BD355+Observaciones!$F354-BE355-BG355-BH355-BI355</f>
        <v>50.028921515591669</v>
      </c>
      <c r="BK355" s="116">
        <f>(Escenarios!$F$10*AU355+Escenarios!$F$9*BG355)/(Escenarios!$F$11)</f>
        <v>1.365347627433755</v>
      </c>
      <c r="BL355" s="116">
        <f>(Escenarios!$F$9*BI355)/(Escenarios!$F$11)</f>
        <v>0</v>
      </c>
      <c r="BM355" s="116">
        <f>(Escenarios!$F$10*AW355+Escenarios!$F$9*BE355)/(Escenarios!$F$11)</f>
        <v>0</v>
      </c>
      <c r="BN355" s="118">
        <f t="shared" si="40"/>
        <v>80.96137015104766</v>
      </c>
      <c r="BO355" s="118">
        <f>MAX(0,(BN355-Constantes!$D$13)*(1-EXP(-Constantes!$D$23)))</f>
        <v>0.22250018629768645</v>
      </c>
      <c r="BP355" s="118">
        <f>BL355+AY355*Escenarios!$F$10/Escenarios!$F$11+BO355</f>
        <v>0.30618975935565895</v>
      </c>
      <c r="BQ355" s="118">
        <f>0.0526*BL355*Observaciones!$F354^1.218</f>
        <v>0</v>
      </c>
      <c r="BR355" s="118">
        <f>BQ355*Constantes!$F$40</f>
        <v>0</v>
      </c>
      <c r="BS355" s="118">
        <f t="shared" si="41"/>
        <v>0</v>
      </c>
      <c r="BT355" s="15"/>
      <c r="BU355" s="72">
        <v>349</v>
      </c>
      <c r="BV355" s="73">
        <f>0.0526*Observaciones!$F354^2.218</f>
        <v>7.2221606590785727</v>
      </c>
      <c r="BW355" s="73">
        <f>IF(Observaciones!$F354&gt;0.05*$CA$7,((Observaciones!$F354-0.05*$CA$7)^2)/(Observaciones!$F354+0.95*$CA$7),0)</f>
        <v>1.3246488963913126</v>
      </c>
      <c r="BX355" s="73">
        <f>0.0526*BW355*Observaciones!$F354^1.218</f>
        <v>1.0398725159357811</v>
      </c>
      <c r="BY355" s="27"/>
      <c r="BZ355" s="27"/>
      <c r="CA355" s="101"/>
      <c r="CB355" s="36"/>
    </row>
    <row r="356" spans="2:80" s="2" customFormat="1" ht="14.5" x14ac:dyDescent="0.35">
      <c r="B356" s="35"/>
      <c r="C356" s="72">
        <v>350</v>
      </c>
      <c r="D356" s="145">
        <f>ETo!$I355*((1-Constantes!$D$19)*ETo!$K355+ETo!$L355)</f>
        <v>2.0363091931697093</v>
      </c>
      <c r="E356" s="73">
        <f>MIN(D356*Constantes!$D$17,0.8*(H355+Observaciones!$F355-F356-G356-Constantes!$D$14))</f>
        <v>1.2697459304708638</v>
      </c>
      <c r="F356" s="73">
        <f>IF(Observaciones!$F355&gt;0.05*Constantes!$D$18,((Observaciones!$F355-0.05*Constantes!$D$18)^2)/(Observaciones!$F355+0.95*Constantes!$D$18),0)</f>
        <v>0</v>
      </c>
      <c r="G356" s="73">
        <f>MAX(0,H355+Observaciones!$F355-F356-Constantes!$D$13)</f>
        <v>0</v>
      </c>
      <c r="H356" s="73">
        <f>H355+Observaciones!$F355-F356-E356-G356-I355</f>
        <v>35.863864284071752</v>
      </c>
      <c r="I356" s="73">
        <f>MAX(0,(H356-Constantes!$D$14)*(1-EXP(-Constantes!$D$22)))</f>
        <v>0.13235691055955548</v>
      </c>
      <c r="J356" s="73">
        <f t="shared" si="35"/>
        <v>77.664263693151426</v>
      </c>
      <c r="K356" s="73">
        <f>MAX(0,(J356-Constantes!$D$13)*(1-EXP(-Constantes!$D$23)))</f>
        <v>0.1997254083951899</v>
      </c>
      <c r="L356" s="73">
        <f t="shared" si="36"/>
        <v>0.33208231895474538</v>
      </c>
      <c r="M356" s="73">
        <f>0.0526*F356*Observaciones!$F355^1.218</f>
        <v>0</v>
      </c>
      <c r="N356" s="73">
        <f>M356*Constantes!$D$40</f>
        <v>0</v>
      </c>
      <c r="O356" s="73">
        <f t="shared" si="37"/>
        <v>0</v>
      </c>
      <c r="P356" s="15"/>
      <c r="Q356" s="117">
        <v>350</v>
      </c>
      <c r="R356" s="145">
        <f>ETo!$I355*((1-Constantes!$E$19)*ETo!$K355+ETo!$L355)</f>
        <v>2.0385767753368866</v>
      </c>
      <c r="S356" s="118">
        <f>MIN(R356*Constantes!$E$17,0.8*(V355+Observaciones!$F355-T356-U356-Constantes!$D$14))</f>
        <v>1.2785966561000932</v>
      </c>
      <c r="T356" s="118">
        <f>IF(Observaciones!$F355&gt;0.05*Constantes!$E$18,((Observaciones!$F355-0.05*Constantes!$E$18)^2)/(Observaciones!$F355+0.95*Constantes!$E$18),0)</f>
        <v>0</v>
      </c>
      <c r="U356" s="118">
        <f>MAX(0,V355+Observaciones!$F355-T356-Constantes!$D$13)</f>
        <v>0</v>
      </c>
      <c r="V356" s="118">
        <f>V355+Observaciones!$F355-T356-S356-U356-W355</f>
        <v>35.865815541858858</v>
      </c>
      <c r="W356" s="118">
        <f>MAX(0,(V356-Constantes!$D$14)*(1-EXP(-Constantes!$D$22)))</f>
        <v>0.13238377410212021</v>
      </c>
      <c r="X356" s="116">
        <f>X355+(Entradas!$E$23*U356-Y355)/(800*Entradas!$D$46)</f>
        <v>0</v>
      </c>
      <c r="Y356" s="116">
        <f>8000*Entradas!$D$47*X356/Constantes!$E$34</f>
        <v>0</v>
      </c>
      <c r="Z356" s="116">
        <f>T356*Escenarios!$E$10/Escenarios!$E$9</f>
        <v>0</v>
      </c>
      <c r="AA356" s="116">
        <f>Y356*Escenarios!$E$10/Escenarios!$E$9</f>
        <v>0</v>
      </c>
      <c r="AB356" s="116">
        <f>Observaciones!$I355</f>
        <v>0</v>
      </c>
      <c r="AC356" s="116">
        <f>MAX(0,Constantes!$E$29/((AH355+Z356+AA356+AB356+Observaciones!$F355)^2)+Entradas!$E$17)</f>
        <v>0</v>
      </c>
      <c r="AD356" s="145">
        <f>IF(ETo!$D355&gt;0,ETo!$I355*((1-Entradas!$E$21)*ETo!$K355+ETo!$L355),0)</f>
        <v>1.9478734886497764</v>
      </c>
      <c r="AE356" s="116">
        <f>MIN(AD356*1,0.8*(AH355+Z356+AA356+AB356+Observaciones!$F355-AC356-Constantes!$E$28))</f>
        <v>1.9478734886497764</v>
      </c>
      <c r="AF356" s="116">
        <f>Observaciones!$J355</f>
        <v>0</v>
      </c>
      <c r="AG356" s="116">
        <f>MAX(0,AH355+Z356+AA356+AB356+Observaciones!$F355-AC356-AE356-AF356-Constantes!$E$26)</f>
        <v>0</v>
      </c>
      <c r="AH356" s="116">
        <f>AH355+Z356+AA356+AB356+Observaciones!$F355-AC356-AE356-AF356-AG356</f>
        <v>53.140154347974573</v>
      </c>
      <c r="AI356" s="116">
        <f>(Escenarios!$E$10*S356+Escenarios!$E$9*AE356)/(Escenarios!$E$11)</f>
        <v>1.3455243393550615</v>
      </c>
      <c r="AJ356" s="116">
        <f>(Escenarios!$E$9*AG356)/(Escenarios!$E$11)</f>
        <v>0</v>
      </c>
      <c r="AK356" s="116">
        <f>(Escenarios!$E$10*U356+Escenarios!$E$9*AC356)/(Escenarios!$E$11)</f>
        <v>0</v>
      </c>
      <c r="AL356" s="118">
        <f t="shared" si="38"/>
        <v>81.865946812237695</v>
      </c>
      <c r="AM356" s="118">
        <f>MAX(0,(AL356-Constantes!$D$13)*(1-EXP(-Constantes!$D$23)))</f>
        <v>0.22874855371240743</v>
      </c>
      <c r="AN356" s="118">
        <f>AJ356+W356*Escenarios!$E$10/Escenarios!$E$11+AM356</f>
        <v>0.34789395040431564</v>
      </c>
      <c r="AO356" s="118">
        <f>0.0526*AJ356*Observaciones!$F355^1.218</f>
        <v>0</v>
      </c>
      <c r="AP356" s="118">
        <f>AO356*Constantes!$E$40</f>
        <v>0</v>
      </c>
      <c r="AQ356" s="118">
        <f t="shared" si="39"/>
        <v>0</v>
      </c>
      <c r="AR356" s="15"/>
      <c r="AS356" s="72">
        <v>350</v>
      </c>
      <c r="AT356" s="145">
        <f>ETo!$I355*((1-Constantes!$F$19)*ETo!$K355+ETo!$L355)</f>
        <v>2.0329078199189419</v>
      </c>
      <c r="AU356" s="118">
        <f>MIN(AT356*Constantes!$F$17,0.8*(AX355+Observaciones!$F355-AV356-AW356-Constantes!$D$14))</f>
        <v>1.2565816616070242</v>
      </c>
      <c r="AV356" s="118">
        <f>IF(Observaciones!$F355&gt;0.05*Constantes!$F$18,((Observaciones!$F355-0.05*Constantes!$F$18)^2)/(Observaciones!$F355+0.95*Constantes!$F$18),0)</f>
        <v>0</v>
      </c>
      <c r="AW356" s="118">
        <f>MAX(0,AX355+Observaciones!$F355-AV356-Constantes!$D$13)</f>
        <v>0</v>
      </c>
      <c r="AX356" s="118">
        <f>AX355+Observaciones!$F355-AV356-AU356-AW356-AY355</f>
        <v>35.887391458880401</v>
      </c>
      <c r="AY356" s="118">
        <f>MAX(0,(AX356-Constantes!$D$14)*(1-EXP(-Constantes!$D$22)))</f>
        <v>0.13268081612758256</v>
      </c>
      <c r="AZ356" s="116">
        <f>AZ355+(Entradas!$F$23*AW356-BA355)/(800*Entradas!$D$46)</f>
        <v>0</v>
      </c>
      <c r="BA356" s="116">
        <f>8000*Entradas!$D$47*AZ356/Constantes!$F$34</f>
        <v>0</v>
      </c>
      <c r="BB356" s="116">
        <f>AV356*Escenarios!$F$10/Escenarios!$F$9</f>
        <v>0</v>
      </c>
      <c r="BC356" s="116">
        <f>BA356*Escenarios!$F$10/Escenarios!$F$9</f>
        <v>0</v>
      </c>
      <c r="BD356" s="116">
        <f>Observaciones!$I355</f>
        <v>0</v>
      </c>
      <c r="BE356" s="116">
        <f>MAX(0,Constantes!$F$29/((BJ355+BB356+BC356+BD356+Observaciones!$F355)^2)+Entradas!$F$17)</f>
        <v>0</v>
      </c>
      <c r="BF356" s="145">
        <f>IF(ETo!$D355&gt;0,ETo!$I355*((1-Entradas!$F$21)*ETo!$K355+ETo!$L355),0)</f>
        <v>1.9478734886497764</v>
      </c>
      <c r="BG356" s="116">
        <f>MIN(BF356*1,0.8*(BJ355+BB356+BC356+BD356+Observaciones!$F355-BE356-Constantes!$F$28))</f>
        <v>1.9478734886497764</v>
      </c>
      <c r="BH356" s="116">
        <f>Observaciones!$J355</f>
        <v>0</v>
      </c>
      <c r="BI356" s="116">
        <f>MAX(0,BJ355+BB356+BC356+BD356+Observaciones!$F355-BE356-BG356-BH356-Constantes!$F$26)</f>
        <v>0</v>
      </c>
      <c r="BJ356" s="116">
        <f>BJ355+BB356+BC356+BD356+Observaciones!$F355-BE356-BG356-BH356-BI356</f>
        <v>51.481048026941892</v>
      </c>
      <c r="BK356" s="116">
        <f>(Escenarios!$F$10*AU356+Escenarios!$F$9*BG356)/(Escenarios!$F$11)</f>
        <v>1.3948400270155747</v>
      </c>
      <c r="BL356" s="116">
        <f>(Escenarios!$F$9*BI356)/(Escenarios!$F$11)</f>
        <v>0</v>
      </c>
      <c r="BM356" s="116">
        <f>(Escenarios!$F$10*AW356+Escenarios!$F$9*BE356)/(Escenarios!$F$11)</f>
        <v>0</v>
      </c>
      <c r="BN356" s="118">
        <f t="shared" si="40"/>
        <v>80.738869964749981</v>
      </c>
      <c r="BO356" s="118">
        <f>MAX(0,(BN356-Constantes!$D$13)*(1-EXP(-Constantes!$D$23)))</f>
        <v>0.22096326524557489</v>
      </c>
      <c r="BP356" s="118">
        <f>BL356+AY356*Escenarios!$F$10/Escenarios!$F$11+BO356</f>
        <v>0.32710791814764095</v>
      </c>
      <c r="BQ356" s="118">
        <f>0.0526*BL356*Observaciones!$F355^1.218</f>
        <v>0</v>
      </c>
      <c r="BR356" s="118">
        <f>BQ356*Constantes!$F$40</f>
        <v>0</v>
      </c>
      <c r="BS356" s="118">
        <f t="shared" si="41"/>
        <v>0</v>
      </c>
      <c r="BT356" s="15"/>
      <c r="BU356" s="72">
        <v>350</v>
      </c>
      <c r="BV356" s="73">
        <f>0.0526*Observaciones!$F355^2.218</f>
        <v>0.79397345371627714</v>
      </c>
      <c r="BW356" s="73">
        <f>IF(Observaciones!$F355&gt;0.05*$CA$7,((Observaciones!$F355-0.05*$CA$7)^2)/(Observaciones!$F355+0.95*$CA$7),0)</f>
        <v>7.6652401060814793E-2</v>
      </c>
      <c r="BX356" s="73">
        <f>0.0526*BW356*Observaciones!$F355^1.218</f>
        <v>1.7899991648794227E-2</v>
      </c>
      <c r="BY356" s="27"/>
      <c r="BZ356" s="27"/>
      <c r="CA356" s="101"/>
      <c r="CB356" s="36"/>
    </row>
    <row r="357" spans="2:80" s="2" customFormat="1" ht="14.5" x14ac:dyDescent="0.35">
      <c r="B357" s="35"/>
      <c r="C357" s="72">
        <v>351</v>
      </c>
      <c r="D357" s="145">
        <f>ETo!$I356*((1-Constantes!$D$19)*ETo!$K356+ETo!$L356)</f>
        <v>1.9232762893032125</v>
      </c>
      <c r="E357" s="73">
        <f>MIN(D357*Constantes!$D$17,0.8*(H356+Observaciones!$F356-F357-G357-Constantes!$D$14))</f>
        <v>1.1992639672330603</v>
      </c>
      <c r="F357" s="73">
        <f>IF(Observaciones!$F356&gt;0.05*Constantes!$D$18,((Observaciones!$F356-0.05*Constantes!$D$18)^2)/(Observaciones!$F356+0.95*Constantes!$D$18),0)</f>
        <v>1.4472777942189367E-2</v>
      </c>
      <c r="G357" s="73">
        <f>MAX(0,H356+Observaciones!$F356-F357-Constantes!$D$13)</f>
        <v>0</v>
      </c>
      <c r="H357" s="73">
        <f>H356+Observaciones!$F356-F357-E357-G357-I356</f>
        <v>39.317770628336945</v>
      </c>
      <c r="I357" s="73">
        <f>MAX(0,(H357-Constantes!$D$14)*(1-EXP(-Constantes!$D$22)))</f>
        <v>0.17990785985331581</v>
      </c>
      <c r="J357" s="73">
        <f t="shared" si="35"/>
        <v>77.46453828475623</v>
      </c>
      <c r="K357" s="73">
        <f>MAX(0,(J357-Constantes!$D$13)*(1-EXP(-Constantes!$D$23)))</f>
        <v>0.19834580422536022</v>
      </c>
      <c r="L357" s="73">
        <f t="shared" si="36"/>
        <v>0.39272644202086537</v>
      </c>
      <c r="M357" s="73">
        <f>0.0526*F357*Observaciones!$F356^1.218</f>
        <v>5.1438639094702589E-3</v>
      </c>
      <c r="N357" s="73">
        <f>M357*Constantes!$D$40</f>
        <v>2.4027040029670739E-5</v>
      </c>
      <c r="O357" s="73">
        <f t="shared" si="37"/>
        <v>6.1180092448152994</v>
      </c>
      <c r="P357" s="15"/>
      <c r="Q357" s="117">
        <v>351</v>
      </c>
      <c r="R357" s="145">
        <f>ETo!$I356*((1-Constantes!$E$19)*ETo!$K356+ETo!$L356)</f>
        <v>1.9254143850126779</v>
      </c>
      <c r="S357" s="118">
        <f>MIN(R357*Constantes!$E$17,0.8*(V356+Observaciones!$F356-T357-U357-Constantes!$D$14))</f>
        <v>1.2076211325803003</v>
      </c>
      <c r="T357" s="118">
        <f>IF(Observaciones!$F356&gt;0.05*Constantes!$E$18,((Observaciones!$F356-0.05*Constantes!$E$18)^2)/(Observaciones!$F356+0.95*Constantes!$E$18),0)</f>
        <v>1.1817547844737016E-2</v>
      </c>
      <c r="U357" s="118">
        <f>MAX(0,V356+Observaciones!$F356-T357-Constantes!$D$13)</f>
        <v>0</v>
      </c>
      <c r="V357" s="118">
        <f>V356+Observaciones!$F356-T357-S357-U357-W356</f>
        <v>39.313993087331696</v>
      </c>
      <c r="W357" s="118">
        <f>MAX(0,(V357-Constantes!$D$14)*(1-EXP(-Constantes!$D$22)))</f>
        <v>0.17985585333000809</v>
      </c>
      <c r="X357" s="116">
        <f>X356+(Entradas!$E$23*U357-Y356)/(800*Entradas!$D$46)</f>
        <v>0</v>
      </c>
      <c r="Y357" s="116">
        <f>8000*Entradas!$D$47*X357/Constantes!$E$34</f>
        <v>0</v>
      </c>
      <c r="Z357" s="116">
        <f>T357*Escenarios!$E$10/Escenarios!$E$9</f>
        <v>0.10635793060263314</v>
      </c>
      <c r="AA357" s="116">
        <f>Y357*Escenarios!$E$10/Escenarios!$E$9</f>
        <v>0</v>
      </c>
      <c r="AB357" s="116">
        <f>Observaciones!$I356</f>
        <v>0</v>
      </c>
      <c r="AC357" s="116">
        <f>MAX(0,Constantes!$E$29/((AH356+Z357+AA357+AB357+Observaciones!$F356)^2)+Entradas!$E$17)</f>
        <v>0</v>
      </c>
      <c r="AD357" s="145">
        <f>IF(ETo!$D356&gt;0,ETo!$I356*((1-Entradas!$E$21)*ETo!$K356+ETo!$L356),0)</f>
        <v>1.8398905566340573</v>
      </c>
      <c r="AE357" s="116">
        <f>MIN(AD357*1,0.8*(AH356+Z357+AA357+AB357+Observaciones!$F356-AC357-Constantes!$E$28))</f>
        <v>1.8398905566340573</v>
      </c>
      <c r="AF357" s="116">
        <f>Observaciones!$J356</f>
        <v>0</v>
      </c>
      <c r="AG357" s="116">
        <f>MAX(0,AH356+Z357+AA357+AB357+Observaciones!$F356-AC357-AE357-AF357-Constantes!$E$26)</f>
        <v>0</v>
      </c>
      <c r="AH357" s="116">
        <f>AH356+Z357+AA357+AB357+Observaciones!$F356-AC357-AE357-AF357-AG357</f>
        <v>56.206621721943144</v>
      </c>
      <c r="AI357" s="116">
        <f>(Escenarios!$E$10*S357+Escenarios!$E$9*AE357)/(Escenarios!$E$11)</f>
        <v>1.2708480749856761</v>
      </c>
      <c r="AJ357" s="116">
        <f>(Escenarios!$E$9*AG357)/(Escenarios!$E$11)</f>
        <v>0</v>
      </c>
      <c r="AK357" s="116">
        <f>(Escenarios!$E$10*U357+Escenarios!$E$9*AC357)/(Escenarios!$E$11)</f>
        <v>0</v>
      </c>
      <c r="AL357" s="118">
        <f t="shared" si="38"/>
        <v>81.637198258525288</v>
      </c>
      <c r="AM357" s="118">
        <f>MAX(0,(AL357-Constantes!$D$13)*(1-EXP(-Constantes!$D$23)))</f>
        <v>0.22716847203386753</v>
      </c>
      <c r="AN357" s="118">
        <f>AJ357+W357*Escenarios!$E$10/Escenarios!$E$11+AM357</f>
        <v>0.3890387400308748</v>
      </c>
      <c r="AO357" s="118">
        <f>0.0526*AJ357*Observaciones!$F356^1.218</f>
        <v>0</v>
      </c>
      <c r="AP357" s="118">
        <f>AO357*Constantes!$E$40</f>
        <v>0</v>
      </c>
      <c r="AQ357" s="118">
        <f t="shared" si="39"/>
        <v>0</v>
      </c>
      <c r="AR357" s="15"/>
      <c r="AS357" s="72">
        <v>351</v>
      </c>
      <c r="AT357" s="145">
        <f>ETo!$I356*((1-Constantes!$F$19)*ETo!$K356+ETo!$L356)</f>
        <v>1.920069145739014</v>
      </c>
      <c r="AU357" s="118">
        <f>MIN(AT357*Constantes!$F$17,0.8*(AX356+Observaciones!$F356-AV357-AW357-Constantes!$D$14))</f>
        <v>1.1868337825811071</v>
      </c>
      <c r="AV357" s="118">
        <f>IF(Observaciones!$F356&gt;0.05*Constantes!$F$18,((Observaciones!$F356-0.05*Constantes!$F$18)^2)/(Observaciones!$F356+0.95*Constantes!$F$18),0)</f>
        <v>1.4807397358445216E-2</v>
      </c>
      <c r="AW357" s="118">
        <f>MAX(0,AX356+Observaciones!$F356-AV357-Constantes!$D$13)</f>
        <v>0</v>
      </c>
      <c r="AX357" s="118">
        <f>AX356+Observaciones!$F356-AV357-AU357-AW357-AY356</f>
        <v>39.353069462813266</v>
      </c>
      <c r="AY357" s="118">
        <f>MAX(0,(AX357-Constantes!$D$14)*(1-EXP(-Constantes!$D$22)))</f>
        <v>0.18039382933859133</v>
      </c>
      <c r="AZ357" s="116">
        <f>AZ356+(Entradas!$F$23*AW357-BA356)/(800*Entradas!$D$46)</f>
        <v>0</v>
      </c>
      <c r="BA357" s="116">
        <f>8000*Entradas!$D$47*AZ357/Constantes!$F$34</f>
        <v>0</v>
      </c>
      <c r="BB357" s="116">
        <f>AV357*Escenarios!$F$10/Escenarios!$F$9</f>
        <v>5.9229589433780858E-2</v>
      </c>
      <c r="BC357" s="116">
        <f>BA357*Escenarios!$F$10/Escenarios!$F$9</f>
        <v>0</v>
      </c>
      <c r="BD357" s="116">
        <f>Observaciones!$I356</f>
        <v>0</v>
      </c>
      <c r="BE357" s="116">
        <f>MAX(0,Constantes!$F$29/((BJ356+BB357+BC357+BD357+Observaciones!$F356)^2)+Entradas!$F$17)</f>
        <v>0</v>
      </c>
      <c r="BF357" s="145">
        <f>IF(ETo!$D356&gt;0,ETo!$I356*((1-Entradas!$F$21)*ETo!$K356+ETo!$L356),0)</f>
        <v>1.8398905566340573</v>
      </c>
      <c r="BG357" s="116">
        <f>MIN(BF357*1,0.8*(BJ356+BB357+BC357+BD357+Observaciones!$F356-BE357-Constantes!$F$28))</f>
        <v>1.8398905566340573</v>
      </c>
      <c r="BH357" s="116">
        <f>Observaciones!$J356</f>
        <v>0</v>
      </c>
      <c r="BI357" s="116">
        <f>MAX(0,BJ356+BB357+BC357+BD357+Observaciones!$F356-BE357-BG357-BH357-Constantes!$F$26)</f>
        <v>0</v>
      </c>
      <c r="BJ357" s="116">
        <f>BJ356+BB357+BC357+BD357+Observaciones!$F356-BE357-BG357-BH357-BI357</f>
        <v>54.500387059741612</v>
      </c>
      <c r="BK357" s="116">
        <f>(Escenarios!$F$10*AU357+Escenarios!$F$9*BG357)/(Escenarios!$F$11)</f>
        <v>1.3174451373916971</v>
      </c>
      <c r="BL357" s="116">
        <f>(Escenarios!$F$9*BI357)/(Escenarios!$F$11)</f>
        <v>0</v>
      </c>
      <c r="BM357" s="116">
        <f>(Escenarios!$F$10*AW357+Escenarios!$F$9*BE357)/(Escenarios!$F$11)</f>
        <v>0</v>
      </c>
      <c r="BN357" s="118">
        <f t="shared" si="40"/>
        <v>80.517906699504408</v>
      </c>
      <c r="BO357" s="118">
        <f>MAX(0,(BN357-Constantes!$D$13)*(1-EXP(-Constantes!$D$23)))</f>
        <v>0.21943696048264363</v>
      </c>
      <c r="BP357" s="118">
        <f>BL357+AY357*Escenarios!$F$10/Escenarios!$F$11+BO357</f>
        <v>0.36375202395351669</v>
      </c>
      <c r="BQ357" s="118">
        <f>0.0526*BL357*Observaciones!$F356^1.218</f>
        <v>0</v>
      </c>
      <c r="BR357" s="118">
        <f>BQ357*Constantes!$F$40</f>
        <v>0</v>
      </c>
      <c r="BS357" s="118">
        <f t="shared" si="41"/>
        <v>0</v>
      </c>
      <c r="BT357" s="15"/>
      <c r="BU357" s="72">
        <v>351</v>
      </c>
      <c r="BV357" s="73">
        <f>0.0526*Observaciones!$F356^2.218</f>
        <v>1.7059991429483774</v>
      </c>
      <c r="BW357" s="73">
        <f>IF(Observaciones!$F356&gt;0.05*$CA$7,((Observaciones!$F356-0.05*$CA$7)^2)/(Observaciones!$F356+0.95*$CA$7),0)</f>
        <v>0.2496712148610884</v>
      </c>
      <c r="BX357" s="73">
        <f>0.0526*BW357*Observaciones!$F356^1.218</f>
        <v>8.8737266369145196E-2</v>
      </c>
      <c r="BY357" s="27"/>
      <c r="BZ357" s="27"/>
      <c r="CA357" s="101"/>
      <c r="CB357" s="36"/>
    </row>
    <row r="358" spans="2:80" s="2" customFormat="1" ht="14.5" x14ac:dyDescent="0.35">
      <c r="B358" s="35"/>
      <c r="C358" s="72">
        <v>352</v>
      </c>
      <c r="D358" s="145">
        <f>ETo!$I357*((1-Constantes!$D$19)*ETo!$K357+ETo!$L357)</f>
        <v>2.0632277452219729</v>
      </c>
      <c r="E358" s="73">
        <f>MIN(D358*Constantes!$D$17,0.8*(H357+Observaciones!$F357-F358-G358-Constantes!$D$14))</f>
        <v>1.286531064102425</v>
      </c>
      <c r="F358" s="73">
        <f>IF(Observaciones!$F357&gt;0.05*Constantes!$D$18,((Observaciones!$F357-0.05*Constantes!$D$18)^2)/(Observaciones!$F357+0.95*Constantes!$D$18),0)</f>
        <v>0</v>
      </c>
      <c r="G358" s="73">
        <f>MAX(0,H357+Observaciones!$F357-F358-Constantes!$D$13)</f>
        <v>0</v>
      </c>
      <c r="H358" s="73">
        <f>H357+Observaciones!$F357-F358-E358-G358-I357</f>
        <v>37.851331704381202</v>
      </c>
      <c r="I358" s="73">
        <f>MAX(0,(H358-Constantes!$D$14)*(1-EXP(-Constantes!$D$22)))</f>
        <v>0.15971896184477674</v>
      </c>
      <c r="J358" s="73">
        <f t="shared" si="35"/>
        <v>77.266192480530876</v>
      </c>
      <c r="K358" s="73">
        <f>MAX(0,(J358-Constantes!$D$13)*(1-EXP(-Constantes!$D$23)))</f>
        <v>0.1969757296776288</v>
      </c>
      <c r="L358" s="73">
        <f t="shared" si="36"/>
        <v>0.35669469152240552</v>
      </c>
      <c r="M358" s="73">
        <f>0.0526*F358*Observaciones!$F357^1.218</f>
        <v>0</v>
      </c>
      <c r="N358" s="73">
        <f>M358*Constantes!$D$40</f>
        <v>0</v>
      </c>
      <c r="O358" s="73">
        <f t="shared" si="37"/>
        <v>0</v>
      </c>
      <c r="P358" s="15"/>
      <c r="Q358" s="117">
        <v>352</v>
      </c>
      <c r="R358" s="145">
        <f>ETo!$I357*((1-Constantes!$E$19)*ETo!$K357+ETo!$L357)</f>
        <v>2.0655256229923067</v>
      </c>
      <c r="S358" s="118">
        <f>MIN(R358*Constantes!$E$17,0.8*(V357+Observaciones!$F357-T358-U358-Constantes!$D$14))</f>
        <v>1.2954989905693344</v>
      </c>
      <c r="T358" s="118">
        <f>IF(Observaciones!$F357&gt;0.05*Constantes!$E$18,((Observaciones!$F357-0.05*Constantes!$E$18)^2)/(Observaciones!$F357+0.95*Constantes!$E$18),0)</f>
        <v>0</v>
      </c>
      <c r="U358" s="118">
        <f>MAX(0,V357+Observaciones!$F357-T358-Constantes!$D$13)</f>
        <v>0</v>
      </c>
      <c r="V358" s="118">
        <f>V357+Observaciones!$F357-T358-S358-U358-W357</f>
        <v>37.838638243432349</v>
      </c>
      <c r="W358" s="118">
        <f>MAX(0,(V358-Constantes!$D$14)*(1-EXP(-Constantes!$D$22)))</f>
        <v>0.15954420721689189</v>
      </c>
      <c r="X358" s="116">
        <f>X357+(Entradas!$E$23*U358-Y357)/(800*Entradas!$D$46)</f>
        <v>0</v>
      </c>
      <c r="Y358" s="116">
        <f>8000*Entradas!$D$47*X358/Constantes!$E$34</f>
        <v>0</v>
      </c>
      <c r="Z358" s="116">
        <f>T358*Escenarios!$E$10/Escenarios!$E$9</f>
        <v>0</v>
      </c>
      <c r="AA358" s="116">
        <f>Y358*Escenarios!$E$10/Escenarios!$E$9</f>
        <v>0</v>
      </c>
      <c r="AB358" s="116">
        <f>Observaciones!$I357</f>
        <v>0</v>
      </c>
      <c r="AC358" s="116">
        <f>MAX(0,Constantes!$E$29/((AH357+Z358+AA358+AB358+Observaciones!$F357)^2)+Entradas!$E$17)</f>
        <v>0</v>
      </c>
      <c r="AD358" s="145">
        <f>IF(ETo!$D357&gt;0,ETo!$I357*((1-Entradas!$E$21)*ETo!$K357+ETo!$L357),0)</f>
        <v>1.9736105121789549</v>
      </c>
      <c r="AE358" s="116">
        <f>MIN(AD358*1,0.8*(AH357+Z358+AA358+AB358+Observaciones!$F357-AC358-Constantes!$E$28))</f>
        <v>1.9736105121789549</v>
      </c>
      <c r="AF358" s="116">
        <f>Observaciones!$J357</f>
        <v>0</v>
      </c>
      <c r="AG358" s="116">
        <f>MAX(0,AH357+Z358+AA358+AB358+Observaciones!$F357-AC358-AE358-AF358-Constantes!$E$26)</f>
        <v>0</v>
      </c>
      <c r="AH358" s="116">
        <f>AH357+Z358+AA358+AB358+Observaciones!$F357-AC358-AE358-AF358-AG358</f>
        <v>54.233011209764186</v>
      </c>
      <c r="AI358" s="116">
        <f>(Escenarios!$E$10*S358+Escenarios!$E$9*AE358)/(Escenarios!$E$11)</f>
        <v>1.3633101427302963</v>
      </c>
      <c r="AJ358" s="116">
        <f>(Escenarios!$E$9*AG358)/(Escenarios!$E$11)</f>
        <v>0</v>
      </c>
      <c r="AK358" s="116">
        <f>(Escenarios!$E$10*U358+Escenarios!$E$9*AC358)/(Escenarios!$E$11)</f>
        <v>0</v>
      </c>
      <c r="AL358" s="118">
        <f t="shared" si="38"/>
        <v>81.410029786491421</v>
      </c>
      <c r="AM358" s="118">
        <f>MAX(0,(AL358-Constantes!$D$13)*(1-EXP(-Constantes!$D$23)))</f>
        <v>0.22559930477673204</v>
      </c>
      <c r="AN358" s="118">
        <f>AJ358+W358*Escenarios!$E$10/Escenarios!$E$11+AM358</f>
        <v>0.36918909127193472</v>
      </c>
      <c r="AO358" s="118">
        <f>0.0526*AJ358*Observaciones!$F357^1.218</f>
        <v>0</v>
      </c>
      <c r="AP358" s="118">
        <f>AO358*Constantes!$E$40</f>
        <v>0</v>
      </c>
      <c r="AQ358" s="118">
        <f t="shared" si="39"/>
        <v>0</v>
      </c>
      <c r="AR358" s="15"/>
      <c r="AS358" s="72">
        <v>352</v>
      </c>
      <c r="AT358" s="145">
        <f>ETo!$I357*((1-Constantes!$F$19)*ETo!$K357+ETo!$L357)</f>
        <v>2.0597809285664721</v>
      </c>
      <c r="AU358" s="118">
        <f>MIN(AT358*Constantes!$F$17,0.8*(AX357+Observaciones!$F357-AV358-AW358-Constantes!$D$14))</f>
        <v>1.2731924765126437</v>
      </c>
      <c r="AV358" s="118">
        <f>IF(Observaciones!$F357&gt;0.05*Constantes!$F$18,((Observaciones!$F357-0.05*Constantes!$F$18)^2)/(Observaciones!$F357+0.95*Constantes!$F$18),0)</f>
        <v>0</v>
      </c>
      <c r="AW358" s="118">
        <f>MAX(0,AX357+Observaciones!$F357-AV358-Constantes!$D$13)</f>
        <v>0</v>
      </c>
      <c r="AX358" s="118">
        <f>AX357+Observaciones!$F357-AV358-AU358-AW358-AY357</f>
        <v>37.899483156962035</v>
      </c>
      <c r="AY358" s="118">
        <f>MAX(0,(AX358-Constantes!$D$14)*(1-EXP(-Constantes!$D$22)))</f>
        <v>0.16038187712153107</v>
      </c>
      <c r="AZ358" s="116">
        <f>AZ357+(Entradas!$F$23*AW358-BA357)/(800*Entradas!$D$46)</f>
        <v>0</v>
      </c>
      <c r="BA358" s="116">
        <f>8000*Entradas!$D$47*AZ358/Constantes!$F$34</f>
        <v>0</v>
      </c>
      <c r="BB358" s="116">
        <f>AV358*Escenarios!$F$10/Escenarios!$F$9</f>
        <v>0</v>
      </c>
      <c r="BC358" s="116">
        <f>BA358*Escenarios!$F$10/Escenarios!$F$9</f>
        <v>0</v>
      </c>
      <c r="BD358" s="116">
        <f>Observaciones!$I357</f>
        <v>0</v>
      </c>
      <c r="BE358" s="116">
        <f>MAX(0,Constantes!$F$29/((BJ357+BB358+BC358+BD358+Observaciones!$F357)^2)+Entradas!$F$17)</f>
        <v>0</v>
      </c>
      <c r="BF358" s="145">
        <f>IF(ETo!$D357&gt;0,ETo!$I357*((1-Entradas!$F$21)*ETo!$K357+ETo!$L357),0)</f>
        <v>1.9736105121789549</v>
      </c>
      <c r="BG358" s="116">
        <f>MIN(BF358*1,0.8*(BJ357+BB358+BC358+BD358+Observaciones!$F357-BE358-Constantes!$F$28))</f>
        <v>1.9736105121789549</v>
      </c>
      <c r="BH358" s="116">
        <f>Observaciones!$J357</f>
        <v>0</v>
      </c>
      <c r="BI358" s="116">
        <f>MAX(0,BJ357+BB358+BC358+BD358+Observaciones!$F357-BE358-BG358-BH358-Constantes!$F$26)</f>
        <v>0</v>
      </c>
      <c r="BJ358" s="116">
        <f>BJ357+BB358+BC358+BD358+Observaciones!$F357-BE358-BG358-BH358-BI358</f>
        <v>52.526776547562655</v>
      </c>
      <c r="BK358" s="116">
        <f>(Escenarios!$F$10*AU358+Escenarios!$F$9*BG358)/(Escenarios!$F$11)</f>
        <v>1.413276083645906</v>
      </c>
      <c r="BL358" s="116">
        <f>(Escenarios!$F$9*BI358)/(Escenarios!$F$11)</f>
        <v>0</v>
      </c>
      <c r="BM358" s="116">
        <f>(Escenarios!$F$10*AW358+Escenarios!$F$9*BE358)/(Escenarios!$F$11)</f>
        <v>0</v>
      </c>
      <c r="BN358" s="118">
        <f t="shared" si="40"/>
        <v>80.298469739021769</v>
      </c>
      <c r="BO358" s="118">
        <f>MAX(0,(BN358-Constantes!$D$13)*(1-EXP(-Constantes!$D$23)))</f>
        <v>0.21792119867682685</v>
      </c>
      <c r="BP358" s="118">
        <f>BL358+AY358*Escenarios!$F$10/Escenarios!$F$11+BO358</f>
        <v>0.34622670037405168</v>
      </c>
      <c r="BQ358" s="118">
        <f>0.0526*BL358*Observaciones!$F357^1.218</f>
        <v>0</v>
      </c>
      <c r="BR358" s="118">
        <f>BQ358*Constantes!$F$40</f>
        <v>0</v>
      </c>
      <c r="BS358" s="118">
        <f t="shared" si="41"/>
        <v>0</v>
      </c>
      <c r="BT358" s="15"/>
      <c r="BU358" s="72">
        <v>352</v>
      </c>
      <c r="BV358" s="73">
        <f>0.0526*Observaciones!$F357^2.218</f>
        <v>0</v>
      </c>
      <c r="BW358" s="73">
        <f>IF(Observaciones!$F357&gt;0.05*$CA$7,((Observaciones!$F357-0.05*$CA$7)^2)/(Observaciones!$F357+0.95*$CA$7),0)</f>
        <v>0</v>
      </c>
      <c r="BX358" s="73">
        <f>0.0526*BW358*Observaciones!$F357^1.218</f>
        <v>0</v>
      </c>
      <c r="BY358" s="27"/>
      <c r="BZ358" s="27"/>
      <c r="CA358" s="101"/>
      <c r="CB358" s="36"/>
    </row>
    <row r="359" spans="2:80" s="2" customFormat="1" ht="14.5" x14ac:dyDescent="0.35">
      <c r="B359" s="35"/>
      <c r="C359" s="72">
        <v>353</v>
      </c>
      <c r="D359" s="145">
        <f>ETo!$I358*((1-Constantes!$D$19)*ETo!$K358+ETo!$L358)</f>
        <v>2.0632350551839891</v>
      </c>
      <c r="E359" s="73">
        <f>MIN(D359*Constantes!$D$17,0.8*(H358+Observaciones!$F358-F359-G359-Constantes!$D$14))</f>
        <v>1.2865356222483848</v>
      </c>
      <c r="F359" s="73">
        <f>IF(Observaciones!$F358&gt;0.05*Constantes!$D$18,((Observaciones!$F358-0.05*Constantes!$D$18)^2)/(Observaciones!$F358+0.95*Constantes!$D$18),0)</f>
        <v>0</v>
      </c>
      <c r="G359" s="73">
        <f>MAX(0,H358+Observaciones!$F358-F359-Constantes!$D$13)</f>
        <v>0</v>
      </c>
      <c r="H359" s="73">
        <f>H358+Observaciones!$F358-F359-E359-G359-I358</f>
        <v>36.405077120288041</v>
      </c>
      <c r="I359" s="73">
        <f>MAX(0,(H359-Constantes!$D$14)*(1-EXP(-Constantes!$D$22)))</f>
        <v>0.13980794760773232</v>
      </c>
      <c r="J359" s="73">
        <f t="shared" si="35"/>
        <v>77.069216750853244</v>
      </c>
      <c r="K359" s="73">
        <f>MAX(0,(J359-Constantes!$D$13)*(1-EXP(-Constantes!$D$23)))</f>
        <v>0.19561511892608738</v>
      </c>
      <c r="L359" s="73">
        <f t="shared" si="36"/>
        <v>0.3354230665338197</v>
      </c>
      <c r="M359" s="73">
        <f>0.0526*F359*Observaciones!$F358^1.218</f>
        <v>0</v>
      </c>
      <c r="N359" s="73">
        <f>M359*Constantes!$D$40</f>
        <v>0</v>
      </c>
      <c r="O359" s="73">
        <f t="shared" si="37"/>
        <v>0</v>
      </c>
      <c r="P359" s="15"/>
      <c r="Q359" s="117">
        <v>353</v>
      </c>
      <c r="R359" s="145">
        <f>ETo!$I358*((1-Constantes!$E$19)*ETo!$K358+ETo!$L358)</f>
        <v>2.0655329388542114</v>
      </c>
      <c r="S359" s="118">
        <f>MIN(R359*Constantes!$E$17,0.8*(V358+Observaciones!$F358-T359-U359-Constantes!$D$14))</f>
        <v>1.2955035790825957</v>
      </c>
      <c r="T359" s="118">
        <f>IF(Observaciones!$F358&gt;0.05*Constantes!$E$18,((Observaciones!$F358-0.05*Constantes!$E$18)^2)/(Observaciones!$F358+0.95*Constantes!$E$18),0)</f>
        <v>0</v>
      </c>
      <c r="U359" s="118">
        <f>MAX(0,V358+Observaciones!$F358-T359-Constantes!$D$13)</f>
        <v>0</v>
      </c>
      <c r="V359" s="118">
        <f>V358+Observaciones!$F358-T359-S359-U359-W358</f>
        <v>36.383590457132861</v>
      </c>
      <c r="W359" s="118">
        <f>MAX(0,(V359-Constantes!$D$14)*(1-EXP(-Constantes!$D$22)))</f>
        <v>0.1395121343666233</v>
      </c>
      <c r="X359" s="116">
        <f>X358+(Entradas!$E$23*U359-Y358)/(800*Entradas!$D$46)</f>
        <v>0</v>
      </c>
      <c r="Y359" s="116">
        <f>8000*Entradas!$D$47*X359/Constantes!$E$34</f>
        <v>0</v>
      </c>
      <c r="Z359" s="116">
        <f>T359*Escenarios!$E$10/Escenarios!$E$9</f>
        <v>0</v>
      </c>
      <c r="AA359" s="116">
        <f>Y359*Escenarios!$E$10/Escenarios!$E$9</f>
        <v>0</v>
      </c>
      <c r="AB359" s="116">
        <f>Observaciones!$I358</f>
        <v>0</v>
      </c>
      <c r="AC359" s="116">
        <f>MAX(0,Constantes!$E$29/((AH358+Z359+AA359+AB359+Observaciones!$F358)^2)+Entradas!$E$17)</f>
        <v>0</v>
      </c>
      <c r="AD359" s="145">
        <f>IF(ETo!$D358&gt;0,ETo!$I358*((1-Entradas!$E$21)*ETo!$K358+ETo!$L358),0)</f>
        <v>1.9736175920453141</v>
      </c>
      <c r="AE359" s="116">
        <f>MIN(AD359*1,0.8*(AH358+Z359+AA359+AB359+Observaciones!$F358-AC359-Constantes!$E$28))</f>
        <v>1.9736175920453141</v>
      </c>
      <c r="AF359" s="116">
        <f>Observaciones!$J358</f>
        <v>0</v>
      </c>
      <c r="AG359" s="116">
        <f>MAX(0,AH358+Z359+AA359+AB359+Observaciones!$F358-AC359-AE359-AF359-Constantes!$E$26)</f>
        <v>0</v>
      </c>
      <c r="AH359" s="116">
        <f>AH358+Z359+AA359+AB359+Observaciones!$F358-AC359-AE359-AF359-AG359</f>
        <v>52.259393617718871</v>
      </c>
      <c r="AI359" s="116">
        <f>(Escenarios!$E$10*S359+Escenarios!$E$9*AE359)/(Escenarios!$E$11)</f>
        <v>1.3633149803788676</v>
      </c>
      <c r="AJ359" s="116">
        <f>(Escenarios!$E$9*AG359)/(Escenarios!$E$11)</f>
        <v>0</v>
      </c>
      <c r="AK359" s="116">
        <f>(Escenarios!$E$10*U359+Escenarios!$E$9*AC359)/(Escenarios!$E$11)</f>
        <v>0</v>
      </c>
      <c r="AL359" s="118">
        <f t="shared" si="38"/>
        <v>81.184430481714685</v>
      </c>
      <c r="AM359" s="118">
        <f>MAX(0,(AL359-Constantes!$D$13)*(1-EXP(-Constantes!$D$23)))</f>
        <v>0.22404097654958521</v>
      </c>
      <c r="AN359" s="118">
        <f>AJ359+W359*Escenarios!$E$10/Escenarios!$E$11+AM359</f>
        <v>0.34960189747954618</v>
      </c>
      <c r="AO359" s="118">
        <f>0.0526*AJ359*Observaciones!$F358^1.218</f>
        <v>0</v>
      </c>
      <c r="AP359" s="118">
        <f>AO359*Constantes!$E$40</f>
        <v>0</v>
      </c>
      <c r="AQ359" s="118">
        <f t="shared" si="39"/>
        <v>0</v>
      </c>
      <c r="AR359" s="15"/>
      <c r="AS359" s="72">
        <v>353</v>
      </c>
      <c r="AT359" s="145">
        <f>ETo!$I358*((1-Constantes!$F$19)*ETo!$K358+ETo!$L358)</f>
        <v>2.0597882296786554</v>
      </c>
      <c r="AU359" s="118">
        <f>MIN(AT359*Constantes!$F$17,0.8*(AX358+Observaciones!$F358-AV359-AW359-Constantes!$D$14))</f>
        <v>1.2731969894785484</v>
      </c>
      <c r="AV359" s="118">
        <f>IF(Observaciones!$F358&gt;0.05*Constantes!$F$18,((Observaciones!$F358-0.05*Constantes!$F$18)^2)/(Observaciones!$F358+0.95*Constantes!$F$18),0)</f>
        <v>0</v>
      </c>
      <c r="AW359" s="118">
        <f>MAX(0,AX358+Observaciones!$F358-AV359-Constantes!$D$13)</f>
        <v>0</v>
      </c>
      <c r="AX359" s="118">
        <f>AX358+Observaciones!$F358-AV359-AU359-AW359-AY358</f>
        <v>36.465904290361955</v>
      </c>
      <c r="AY359" s="118">
        <f>MAX(0,(AX359-Constantes!$D$14)*(1-EXP(-Constantes!$D$22)))</f>
        <v>0.14064537323297258</v>
      </c>
      <c r="AZ359" s="116">
        <f>AZ358+(Entradas!$F$23*AW359-BA358)/(800*Entradas!$D$46)</f>
        <v>0</v>
      </c>
      <c r="BA359" s="116">
        <f>8000*Entradas!$D$47*AZ359/Constantes!$F$34</f>
        <v>0</v>
      </c>
      <c r="BB359" s="116">
        <f>AV359*Escenarios!$F$10/Escenarios!$F$9</f>
        <v>0</v>
      </c>
      <c r="BC359" s="116">
        <f>BA359*Escenarios!$F$10/Escenarios!$F$9</f>
        <v>0</v>
      </c>
      <c r="BD359" s="116">
        <f>Observaciones!$I358</f>
        <v>0</v>
      </c>
      <c r="BE359" s="116">
        <f>MAX(0,Constantes!$F$29/((BJ358+BB359+BC359+BD359+Observaciones!$F358)^2)+Entradas!$F$17)</f>
        <v>0</v>
      </c>
      <c r="BF359" s="145">
        <f>IF(ETo!$D358&gt;0,ETo!$I358*((1-Entradas!$F$21)*ETo!$K358+ETo!$L358),0)</f>
        <v>1.9736175920453141</v>
      </c>
      <c r="BG359" s="116">
        <f>MIN(BF359*1,0.8*(BJ358+BB359+BC359+BD359+Observaciones!$F358-BE359-Constantes!$F$28))</f>
        <v>1.9736175920453141</v>
      </c>
      <c r="BH359" s="116">
        <f>Observaciones!$J358</f>
        <v>0</v>
      </c>
      <c r="BI359" s="116">
        <f>MAX(0,BJ358+BB359+BC359+BD359+Observaciones!$F358-BE359-BG359-BH359-Constantes!$F$26)</f>
        <v>0</v>
      </c>
      <c r="BJ359" s="116">
        <f>BJ358+BB359+BC359+BD359+Observaciones!$F358-BE359-BG359-BH359-BI359</f>
        <v>50.55315895551734</v>
      </c>
      <c r="BK359" s="116">
        <f>(Escenarios!$F$10*AU359+Escenarios!$F$9*BG359)/(Escenarios!$F$11)</f>
        <v>1.4132811099919016</v>
      </c>
      <c r="BL359" s="116">
        <f>(Escenarios!$F$9*BI359)/(Escenarios!$F$11)</f>
        <v>0</v>
      </c>
      <c r="BM359" s="116">
        <f>(Escenarios!$F$10*AW359+Escenarios!$F$9*BE359)/(Escenarios!$F$11)</f>
        <v>0</v>
      </c>
      <c r="BN359" s="118">
        <f t="shared" si="40"/>
        <v>80.080548540344935</v>
      </c>
      <c r="BO359" s="118">
        <f>MAX(0,(BN359-Constantes!$D$13)*(1-EXP(-Constantes!$D$23)))</f>
        <v>0.21641590700260002</v>
      </c>
      <c r="BP359" s="118">
        <f>BL359+AY359*Escenarios!$F$10/Escenarios!$F$11+BO359</f>
        <v>0.32893220558897807</v>
      </c>
      <c r="BQ359" s="118">
        <f>0.0526*BL359*Observaciones!$F358^1.218</f>
        <v>0</v>
      </c>
      <c r="BR359" s="118">
        <f>BQ359*Constantes!$F$40</f>
        <v>0</v>
      </c>
      <c r="BS359" s="118">
        <f t="shared" si="41"/>
        <v>0</v>
      </c>
      <c r="BT359" s="15"/>
      <c r="BU359" s="72">
        <v>353</v>
      </c>
      <c r="BV359" s="73">
        <f>0.0526*Observaciones!$F358^2.218</f>
        <v>0</v>
      </c>
      <c r="BW359" s="73">
        <f>IF(Observaciones!$F358&gt;0.05*$CA$7,((Observaciones!$F358-0.05*$CA$7)^2)/(Observaciones!$F358+0.95*$CA$7),0)</f>
        <v>0</v>
      </c>
      <c r="BX359" s="73">
        <f>0.0526*BW359*Observaciones!$F358^1.218</f>
        <v>0</v>
      </c>
      <c r="BY359" s="27"/>
      <c r="BZ359" s="27"/>
      <c r="CA359" s="101"/>
      <c r="CB359" s="36"/>
    </row>
    <row r="360" spans="2:80" s="2" customFormat="1" ht="14.5" x14ac:dyDescent="0.35">
      <c r="B360" s="35"/>
      <c r="C360" s="72">
        <v>354</v>
      </c>
      <c r="D360" s="145">
        <f>ETo!$I359*((1-Constantes!$D$19)*ETo!$K359+ETo!$L359)</f>
        <v>2.0148212331294095</v>
      </c>
      <c r="E360" s="73">
        <f>MIN(D360*Constantes!$D$17,0.8*(H359+Observaciones!$F359-F360-G360-Constantes!$D$14))</f>
        <v>1.2563470567110195</v>
      </c>
      <c r="F360" s="73">
        <f>IF(Observaciones!$F359&gt;0.05*Constantes!$D$18,((Observaciones!$F359-0.05*Constantes!$D$18)^2)/(Observaciones!$F359+0.95*Constantes!$D$18),0)</f>
        <v>0</v>
      </c>
      <c r="G360" s="73">
        <f>MAX(0,H359+Observaciones!$F359-F360-Constantes!$D$13)</f>
        <v>0</v>
      </c>
      <c r="H360" s="73">
        <f>H359+Observaciones!$F359-F360-E360-G360-I359</f>
        <v>35.008922115969284</v>
      </c>
      <c r="I360" s="73">
        <f>MAX(0,(H360-Constantes!$D$14)*(1-EXP(-Constantes!$D$22)))</f>
        <v>0.12058666909020063</v>
      </c>
      <c r="J360" s="73">
        <f t="shared" si="35"/>
        <v>76.873601631927158</v>
      </c>
      <c r="K360" s="73">
        <f>MAX(0,(J360-Constantes!$D$13)*(1-EXP(-Constantes!$D$23)))</f>
        <v>0.1942639065995207</v>
      </c>
      <c r="L360" s="73">
        <f t="shared" si="36"/>
        <v>0.3148505756897213</v>
      </c>
      <c r="M360" s="73">
        <f>0.0526*F360*Observaciones!$F359^1.218</f>
        <v>0</v>
      </c>
      <c r="N360" s="73">
        <f>M360*Constantes!$D$40</f>
        <v>0</v>
      </c>
      <c r="O360" s="73">
        <f t="shared" si="37"/>
        <v>0</v>
      </c>
      <c r="P360" s="15"/>
      <c r="Q360" s="117">
        <v>354</v>
      </c>
      <c r="R360" s="145">
        <f>ETo!$I359*((1-Constantes!$E$19)*ETo!$K359+ETo!$L359)</f>
        <v>2.0170644593390179</v>
      </c>
      <c r="S360" s="118">
        <f>MIN(R360*Constantes!$E$17,0.8*(V359+Observaciones!$F359-T360-U360-Constantes!$D$14))</f>
        <v>1.2651041177603009</v>
      </c>
      <c r="T360" s="118">
        <f>IF(Observaciones!$F359&gt;0.05*Constantes!$E$18,((Observaciones!$F359-0.05*Constantes!$E$18)^2)/(Observaciones!$F359+0.95*Constantes!$E$18),0)</f>
        <v>0</v>
      </c>
      <c r="U360" s="118">
        <f>MAX(0,V359+Observaciones!$F359-T360-Constantes!$D$13)</f>
        <v>0</v>
      </c>
      <c r="V360" s="118">
        <f>V359+Observaciones!$F359-T360-S360-U360-W359</f>
        <v>34.978974205005933</v>
      </c>
      <c r="W360" s="118">
        <f>MAX(0,(V360-Constantes!$D$14)*(1-EXP(-Constantes!$D$22)))</f>
        <v>0.12017436735016161</v>
      </c>
      <c r="X360" s="116">
        <f>X359+(Entradas!$E$23*U360-Y359)/(800*Entradas!$D$46)</f>
        <v>0</v>
      </c>
      <c r="Y360" s="116">
        <f>8000*Entradas!$D$47*X360/Constantes!$E$34</f>
        <v>0</v>
      </c>
      <c r="Z360" s="116">
        <f>T360*Escenarios!$E$10/Escenarios!$E$9</f>
        <v>0</v>
      </c>
      <c r="AA360" s="116">
        <f>Y360*Escenarios!$E$10/Escenarios!$E$9</f>
        <v>0</v>
      </c>
      <c r="AB360" s="116">
        <f>Observaciones!$I359</f>
        <v>0</v>
      </c>
      <c r="AC360" s="116">
        <f>MAX(0,Constantes!$E$29/((AH359+Z360+AA360+AB360+Observaciones!$F359)^2)+Entradas!$E$17)</f>
        <v>0</v>
      </c>
      <c r="AD360" s="145">
        <f>IF(ETo!$D359&gt;0,ETo!$I359*((1-Entradas!$E$21)*ETo!$K359+ETo!$L359),0)</f>
        <v>1.9273354109546783</v>
      </c>
      <c r="AE360" s="116">
        <f>MIN(AD360*1,0.8*(AH359+Z360+AA360+AB360+Observaciones!$F359-AC360-Constantes!$E$28))</f>
        <v>1.9273354109546783</v>
      </c>
      <c r="AF360" s="116">
        <f>Observaciones!$J359</f>
        <v>0</v>
      </c>
      <c r="AG360" s="116">
        <f>MAX(0,AH359+Z360+AA360+AB360+Observaciones!$F359-AC360-AE360-AF360-Constantes!$E$26)</f>
        <v>0</v>
      </c>
      <c r="AH360" s="116">
        <f>AH359+Z360+AA360+AB360+Observaciones!$F359-AC360-AE360-AF360-AG360</f>
        <v>50.332058206764195</v>
      </c>
      <c r="AI360" s="116">
        <f>(Escenarios!$E$10*S360+Escenarios!$E$9*AE360)/(Escenarios!$E$11)</f>
        <v>1.3313272470797386</v>
      </c>
      <c r="AJ360" s="116">
        <f>(Escenarios!$E$9*AG360)/(Escenarios!$E$11)</f>
        <v>0</v>
      </c>
      <c r="AK360" s="116">
        <f>(Escenarios!$E$10*U360+Escenarios!$E$9*AC360)/(Escenarios!$E$11)</f>
        <v>0</v>
      </c>
      <c r="AL360" s="118">
        <f t="shared" si="38"/>
        <v>80.960389505165097</v>
      </c>
      <c r="AM360" s="118">
        <f>MAX(0,(AL360-Constantes!$D$13)*(1-EXP(-Constantes!$D$23)))</f>
        <v>0.22249341248177801</v>
      </c>
      <c r="AN360" s="118">
        <f>AJ360+W360*Escenarios!$E$10/Escenarios!$E$11+AM360</f>
        <v>0.33065034309692348</v>
      </c>
      <c r="AO360" s="118">
        <f>0.0526*AJ360*Observaciones!$F359^1.218</f>
        <v>0</v>
      </c>
      <c r="AP360" s="118">
        <f>AO360*Constantes!$E$40</f>
        <v>0</v>
      </c>
      <c r="AQ360" s="118">
        <f t="shared" si="39"/>
        <v>0</v>
      </c>
      <c r="AR360" s="15"/>
      <c r="AS360" s="72">
        <v>354</v>
      </c>
      <c r="AT360" s="145">
        <f>ETo!$I359*((1-Constantes!$F$19)*ETo!$K359+ETo!$L359)</f>
        <v>2.0114563938149965</v>
      </c>
      <c r="AU360" s="118">
        <f>MIN(AT360*Constantes!$F$17,0.8*(AX359+Observaciones!$F359-AV360-AW360-Constantes!$D$14))</f>
        <v>1.243322098928668</v>
      </c>
      <c r="AV360" s="118">
        <f>IF(Observaciones!$F359&gt;0.05*Constantes!$F$18,((Observaciones!$F359-0.05*Constantes!$F$18)^2)/(Observaciones!$F359+0.95*Constantes!$F$18),0)</f>
        <v>0</v>
      </c>
      <c r="AW360" s="118">
        <f>MAX(0,AX359+Observaciones!$F359-AV360-Constantes!$D$13)</f>
        <v>0</v>
      </c>
      <c r="AX360" s="118">
        <f>AX359+Observaciones!$F359-AV360-AU360-AW360-AY359</f>
        <v>35.081936818200319</v>
      </c>
      <c r="AY360" s="118">
        <f>MAX(0,(AX360-Constantes!$D$14)*(1-EXP(-Constantes!$D$22)))</f>
        <v>0.12159188407214468</v>
      </c>
      <c r="AZ360" s="116">
        <f>AZ359+(Entradas!$F$23*AW360-BA359)/(800*Entradas!$D$46)</f>
        <v>0</v>
      </c>
      <c r="BA360" s="116">
        <f>8000*Entradas!$D$47*AZ360/Constantes!$F$34</f>
        <v>0</v>
      </c>
      <c r="BB360" s="116">
        <f>AV360*Escenarios!$F$10/Escenarios!$F$9</f>
        <v>0</v>
      </c>
      <c r="BC360" s="116">
        <f>BA360*Escenarios!$F$10/Escenarios!$F$9</f>
        <v>0</v>
      </c>
      <c r="BD360" s="116">
        <f>Observaciones!$I359</f>
        <v>0</v>
      </c>
      <c r="BE360" s="116">
        <f>MAX(0,Constantes!$F$29/((BJ359+BB360+BC360+BD360+Observaciones!$F359)^2)+Entradas!$F$17)</f>
        <v>0</v>
      </c>
      <c r="BF360" s="145">
        <f>IF(ETo!$D359&gt;0,ETo!$I359*((1-Entradas!$F$21)*ETo!$K359+ETo!$L359),0)</f>
        <v>1.9273354109546783</v>
      </c>
      <c r="BG360" s="116">
        <f>MIN(BF360*1,0.8*(BJ359+BB360+BC360+BD360+Observaciones!$F359-BE360-Constantes!$F$28))</f>
        <v>1.9273354109546783</v>
      </c>
      <c r="BH360" s="116">
        <f>Observaciones!$J359</f>
        <v>0</v>
      </c>
      <c r="BI360" s="116">
        <f>MAX(0,BJ359+BB360+BC360+BD360+Observaciones!$F359-BE360-BG360-BH360-Constantes!$F$26)</f>
        <v>0</v>
      </c>
      <c r="BJ360" s="116">
        <f>BJ359+BB360+BC360+BD360+Observaciones!$F359-BE360-BG360-BH360-BI360</f>
        <v>48.625823544562664</v>
      </c>
      <c r="BK360" s="116">
        <f>(Escenarios!$F$10*AU360+Escenarios!$F$9*BG360)/(Escenarios!$F$11)</f>
        <v>1.3801247613338701</v>
      </c>
      <c r="BL360" s="116">
        <f>(Escenarios!$F$9*BI360)/(Escenarios!$F$11)</f>
        <v>0</v>
      </c>
      <c r="BM360" s="116">
        <f>(Escenarios!$F$10*AW360+Escenarios!$F$9*BE360)/(Escenarios!$F$11)</f>
        <v>0</v>
      </c>
      <c r="BN360" s="118">
        <f t="shared" si="40"/>
        <v>79.864132633342336</v>
      </c>
      <c r="BO360" s="118">
        <f>MAX(0,(BN360-Constantes!$D$13)*(1-EXP(-Constantes!$D$23)))</f>
        <v>0.21492101313748155</v>
      </c>
      <c r="BP360" s="118">
        <f>BL360+AY360*Escenarios!$F$10/Escenarios!$F$11+BO360</f>
        <v>0.31219452039519729</v>
      </c>
      <c r="BQ360" s="118">
        <f>0.0526*BL360*Observaciones!$F359^1.218</f>
        <v>0</v>
      </c>
      <c r="BR360" s="118">
        <f>BQ360*Constantes!$F$40</f>
        <v>0</v>
      </c>
      <c r="BS360" s="118">
        <f t="shared" si="41"/>
        <v>0</v>
      </c>
      <c r="BT360" s="15"/>
      <c r="BU360" s="72">
        <v>354</v>
      </c>
      <c r="BV360" s="73">
        <f>0.0526*Observaciones!$F359^2.218</f>
        <v>0</v>
      </c>
      <c r="BW360" s="73">
        <f>IF(Observaciones!$F359&gt;0.05*$CA$7,((Observaciones!$F359-0.05*$CA$7)^2)/(Observaciones!$F359+0.95*$CA$7),0)</f>
        <v>0</v>
      </c>
      <c r="BX360" s="73">
        <f>0.0526*BW360*Observaciones!$F359^1.218</f>
        <v>0</v>
      </c>
      <c r="BY360" s="27"/>
      <c r="BZ360" s="27"/>
      <c r="CA360" s="101"/>
      <c r="CB360" s="36"/>
    </row>
    <row r="361" spans="2:80" s="2" customFormat="1" ht="14.5" x14ac:dyDescent="0.35">
      <c r="B361" s="35"/>
      <c r="C361" s="72">
        <v>355</v>
      </c>
      <c r="D361" s="145">
        <f>ETo!$I360*((1-Constantes!$D$19)*ETo!$K360+ETo!$L360)</f>
        <v>2.0686204245482718</v>
      </c>
      <c r="E361" s="73">
        <f>MIN(D361*Constantes!$D$17,0.8*(H360+Observaciones!$F360-F361-G361-Constantes!$D$14))</f>
        <v>1.2898936834197026</v>
      </c>
      <c r="F361" s="73">
        <f>IF(Observaciones!$F360&gt;0.05*Constantes!$D$18,((Observaciones!$F360-0.05*Constantes!$D$18)^2)/(Observaciones!$F360+0.95*Constantes!$D$18),0)</f>
        <v>0</v>
      </c>
      <c r="G361" s="73">
        <f>MAX(0,H360+Observaciones!$F360-F361-Constantes!$D$13)</f>
        <v>0</v>
      </c>
      <c r="H361" s="73">
        <f>H360+Observaciones!$F360-F361-E361-G361-I360</f>
        <v>33.598441763459377</v>
      </c>
      <c r="I361" s="73">
        <f>MAX(0,(H361-Constantes!$D$14)*(1-EXP(-Constantes!$D$22)))</f>
        <v>0.10116816927088586</v>
      </c>
      <c r="J361" s="73">
        <f t="shared" si="35"/>
        <v>76.679337725327642</v>
      </c>
      <c r="K361" s="73">
        <f>MAX(0,(J361-Constantes!$D$13)*(1-EXP(-Constantes!$D$23)))</f>
        <v>0.19292202777826531</v>
      </c>
      <c r="L361" s="73">
        <f t="shared" si="36"/>
        <v>0.29409019704915118</v>
      </c>
      <c r="M361" s="73">
        <f>0.0526*F361*Observaciones!$F360^1.218</f>
        <v>0</v>
      </c>
      <c r="N361" s="73">
        <f>M361*Constantes!$D$40</f>
        <v>0</v>
      </c>
      <c r="O361" s="73">
        <f t="shared" si="37"/>
        <v>0</v>
      </c>
      <c r="P361" s="15"/>
      <c r="Q361" s="117">
        <v>355</v>
      </c>
      <c r="R361" s="145">
        <f>ETo!$I360*((1-Constantes!$E$19)*ETo!$K360+ETo!$L360)</f>
        <v>2.0709243417025887</v>
      </c>
      <c r="S361" s="118">
        <f>MIN(R361*Constantes!$E$17,0.8*(V360+Observaciones!$F360-T361-U361-Constantes!$D$14))</f>
        <v>1.2988850703940937</v>
      </c>
      <c r="T361" s="118">
        <f>IF(Observaciones!$F360&gt;0.05*Constantes!$E$18,((Observaciones!$F360-0.05*Constantes!$E$18)^2)/(Observaciones!$F360+0.95*Constantes!$E$18),0)</f>
        <v>0</v>
      </c>
      <c r="U361" s="118">
        <f>MAX(0,V360+Observaciones!$F360-T361-Constantes!$D$13)</f>
        <v>0</v>
      </c>
      <c r="V361" s="118">
        <f>V360+Observaciones!$F360-T361-S361-U361-W360</f>
        <v>33.559914767261681</v>
      </c>
      <c r="W361" s="118">
        <f>MAX(0,(V361-Constantes!$D$14)*(1-EXP(-Constantes!$D$22)))</f>
        <v>0.10063775672924895</v>
      </c>
      <c r="X361" s="116">
        <f>X360+(Entradas!$E$23*U361-Y360)/(800*Entradas!$D$46)</f>
        <v>0</v>
      </c>
      <c r="Y361" s="116">
        <f>8000*Entradas!$D$47*X361/Constantes!$E$34</f>
        <v>0</v>
      </c>
      <c r="Z361" s="116">
        <f>T361*Escenarios!$E$10/Escenarios!$E$9</f>
        <v>0</v>
      </c>
      <c r="AA361" s="116">
        <f>Y361*Escenarios!$E$10/Escenarios!$E$9</f>
        <v>0</v>
      </c>
      <c r="AB361" s="116">
        <f>Observaciones!$I360</f>
        <v>0</v>
      </c>
      <c r="AC361" s="116">
        <f>MAX(0,Constantes!$E$29/((AH360+Z361+AA361+AB361+Observaciones!$F360)^2)+Entradas!$E$17)</f>
        <v>0</v>
      </c>
      <c r="AD361" s="145">
        <f>IF(ETo!$D360&gt;0,ETo!$I360*((1-Entradas!$E$21)*ETo!$K360+ETo!$L360),0)</f>
        <v>1.9787676555298845</v>
      </c>
      <c r="AE361" s="116">
        <f>MIN(AD361*1,0.8*(AH360+Z361+AA361+AB361+Observaciones!$F360-AC361-Constantes!$E$28))</f>
        <v>1.9787676555298845</v>
      </c>
      <c r="AF361" s="116">
        <f>Observaciones!$J360</f>
        <v>0</v>
      </c>
      <c r="AG361" s="116">
        <f>MAX(0,AH360+Z361+AA361+AB361+Observaciones!$F360-AC361-AE361-AF361-Constantes!$E$26)</f>
        <v>0</v>
      </c>
      <c r="AH361" s="116">
        <f>AH360+Z361+AA361+AB361+Observaciones!$F360-AC361-AE361-AF361-AG361</f>
        <v>48.353290551234309</v>
      </c>
      <c r="AI361" s="116">
        <f>(Escenarios!$E$10*S361+Escenarios!$E$9*AE361)/(Escenarios!$E$11)</f>
        <v>1.3668733289076727</v>
      </c>
      <c r="AJ361" s="116">
        <f>(Escenarios!$E$9*AG361)/(Escenarios!$E$11)</f>
        <v>0</v>
      </c>
      <c r="AK361" s="116">
        <f>(Escenarios!$E$10*U361+Escenarios!$E$9*AC361)/(Escenarios!$E$11)</f>
        <v>0</v>
      </c>
      <c r="AL361" s="118">
        <f t="shared" si="38"/>
        <v>80.737896092683314</v>
      </c>
      <c r="AM361" s="118">
        <f>MAX(0,(AL361-Constantes!$D$13)*(1-EXP(-Constantes!$D$23)))</f>
        <v>0.22095653821983063</v>
      </c>
      <c r="AN361" s="118">
        <f>AJ361+W361*Escenarios!$E$10/Escenarios!$E$11+AM361</f>
        <v>0.31153051927615472</v>
      </c>
      <c r="AO361" s="118">
        <f>0.0526*AJ361*Observaciones!$F360^1.218</f>
        <v>0</v>
      </c>
      <c r="AP361" s="118">
        <f>AO361*Constantes!$E$40</f>
        <v>0</v>
      </c>
      <c r="AQ361" s="118">
        <f t="shared" si="39"/>
        <v>0</v>
      </c>
      <c r="AR361" s="15"/>
      <c r="AS361" s="72">
        <v>355</v>
      </c>
      <c r="AT361" s="145">
        <f>ETo!$I360*((1-Constantes!$F$19)*ETo!$K360+ETo!$L360)</f>
        <v>2.0651645488167949</v>
      </c>
      <c r="AU361" s="118">
        <f>MIN(AT361*Constantes!$F$17,0.8*(AX360+Observaciones!$F360-AV361-AW361-Constantes!$D$14))</f>
        <v>1.2765202016624646</v>
      </c>
      <c r="AV361" s="118">
        <f>IF(Observaciones!$F360&gt;0.05*Constantes!$F$18,((Observaciones!$F360-0.05*Constantes!$F$18)^2)/(Observaciones!$F360+0.95*Constantes!$F$18),0)</f>
        <v>0</v>
      </c>
      <c r="AW361" s="118">
        <f>MAX(0,AX360+Observaciones!$F360-AV361-Constantes!$D$13)</f>
        <v>0</v>
      </c>
      <c r="AX361" s="118">
        <f>AX360+Observaciones!$F360-AV361-AU361-AW361-AY360</f>
        <v>33.683824732465709</v>
      </c>
      <c r="AY361" s="118">
        <f>MAX(0,(AX361-Constantes!$D$14)*(1-EXP(-Constantes!$D$22)))</f>
        <v>0.10234366183643039</v>
      </c>
      <c r="AZ361" s="116">
        <f>AZ360+(Entradas!$F$23*AW361-BA360)/(800*Entradas!$D$46)</f>
        <v>0</v>
      </c>
      <c r="BA361" s="116">
        <f>8000*Entradas!$D$47*AZ361/Constantes!$F$34</f>
        <v>0</v>
      </c>
      <c r="BB361" s="116">
        <f>AV361*Escenarios!$F$10/Escenarios!$F$9</f>
        <v>0</v>
      </c>
      <c r="BC361" s="116">
        <f>BA361*Escenarios!$F$10/Escenarios!$F$9</f>
        <v>0</v>
      </c>
      <c r="BD361" s="116">
        <f>Observaciones!$I360</f>
        <v>0</v>
      </c>
      <c r="BE361" s="116">
        <f>MAX(0,Constantes!$F$29/((BJ360+BB361+BC361+BD361+Observaciones!$F360)^2)+Entradas!$F$17)</f>
        <v>0</v>
      </c>
      <c r="BF361" s="145">
        <f>IF(ETo!$D360&gt;0,ETo!$I360*((1-Entradas!$F$21)*ETo!$K360+ETo!$L360),0)</f>
        <v>1.9787676555298845</v>
      </c>
      <c r="BG361" s="116">
        <f>MIN(BF361*1,0.8*(BJ360+BB361+BC361+BD361+Observaciones!$F360-BE361-Constantes!$F$28))</f>
        <v>1.9787676555298845</v>
      </c>
      <c r="BH361" s="116">
        <f>Observaciones!$J360</f>
        <v>0</v>
      </c>
      <c r="BI361" s="116">
        <f>MAX(0,BJ360+BB361+BC361+BD361+Observaciones!$F360-BE361-BG361-BH361-Constantes!$F$26)</f>
        <v>0</v>
      </c>
      <c r="BJ361" s="116">
        <f>BJ360+BB361+BC361+BD361+Observaciones!$F360-BE361-BG361-BH361-BI361</f>
        <v>46.647055889032778</v>
      </c>
      <c r="BK361" s="116">
        <f>(Escenarios!$F$10*AU361+Escenarios!$F$9*BG361)/(Escenarios!$F$11)</f>
        <v>1.4169696924359485</v>
      </c>
      <c r="BL361" s="116">
        <f>(Escenarios!$F$9*BI361)/(Escenarios!$F$11)</f>
        <v>0</v>
      </c>
      <c r="BM361" s="116">
        <f>(Escenarios!$F$10*AW361+Escenarios!$F$9*BE361)/(Escenarios!$F$11)</f>
        <v>0</v>
      </c>
      <c r="BN361" s="118">
        <f t="shared" si="40"/>
        <v>79.649211620204852</v>
      </c>
      <c r="BO361" s="118">
        <f>MAX(0,(BN361-Constantes!$D$13)*(1-EXP(-Constantes!$D$23)))</f>
        <v>0.21343644525855751</v>
      </c>
      <c r="BP361" s="118">
        <f>BL361+AY361*Escenarios!$F$10/Escenarios!$F$11+BO361</f>
        <v>0.2953113747277018</v>
      </c>
      <c r="BQ361" s="118">
        <f>0.0526*BL361*Observaciones!$F360^1.218</f>
        <v>0</v>
      </c>
      <c r="BR361" s="118">
        <f>BQ361*Constantes!$F$40</f>
        <v>0</v>
      </c>
      <c r="BS361" s="118">
        <f t="shared" si="41"/>
        <v>0</v>
      </c>
      <c r="BT361" s="15"/>
      <c r="BU361" s="72">
        <v>355</v>
      </c>
      <c r="BV361" s="73">
        <f>0.0526*Observaciones!$F360^2.218</f>
        <v>0</v>
      </c>
      <c r="BW361" s="73">
        <f>IF(Observaciones!$F360&gt;0.05*$CA$7,((Observaciones!$F360-0.05*$CA$7)^2)/(Observaciones!$F360+0.95*$CA$7),0)</f>
        <v>0</v>
      </c>
      <c r="BX361" s="73">
        <f>0.0526*BW361*Observaciones!$F360^1.218</f>
        <v>0</v>
      </c>
      <c r="BY361" s="27"/>
      <c r="BZ361" s="27"/>
      <c r="CA361" s="101"/>
      <c r="CB361" s="36"/>
    </row>
    <row r="362" spans="2:80" s="2" customFormat="1" ht="14.5" x14ac:dyDescent="0.35">
      <c r="B362" s="35"/>
      <c r="C362" s="72">
        <v>356</v>
      </c>
      <c r="D362" s="145">
        <f>ETo!$I361*((1-Constantes!$D$19)*ETo!$K361+ETo!$L361)</f>
        <v>2.0901284758495668</v>
      </c>
      <c r="E362" s="73">
        <f>MIN(D362*Constantes!$D$17,0.8*(H361+Observaciones!$F361-F362-G362-Constantes!$D$14))</f>
        <v>1.3033050851379591</v>
      </c>
      <c r="F362" s="73">
        <f>IF(Observaciones!$F361&gt;0.05*Constantes!$D$18,((Observaciones!$F361-0.05*Constantes!$D$18)^2)/(Observaciones!$F361+0.95*Constantes!$D$18),0)</f>
        <v>0</v>
      </c>
      <c r="G362" s="73">
        <f>MAX(0,H361+Observaciones!$F361-F362-Constantes!$D$13)</f>
        <v>0</v>
      </c>
      <c r="H362" s="73">
        <f>H361+Observaciones!$F361-F362-E362-G362-I361</f>
        <v>32.193968509050535</v>
      </c>
      <c r="I362" s="73">
        <f>MAX(0,(H362-Constantes!$D$14)*(1-EXP(-Constantes!$D$22)))</f>
        <v>8.1832370946265831E-2</v>
      </c>
      <c r="J362" s="73">
        <f t="shared" si="35"/>
        <v>76.486415697549376</v>
      </c>
      <c r="K362" s="73">
        <f>MAX(0,(J362-Constantes!$D$13)*(1-EXP(-Constantes!$D$23)))</f>
        <v>0.19158941799109067</v>
      </c>
      <c r="L362" s="73">
        <f t="shared" si="36"/>
        <v>0.27342178893735647</v>
      </c>
      <c r="M362" s="73">
        <f>0.0526*F362*Observaciones!$F361^1.218</f>
        <v>0</v>
      </c>
      <c r="N362" s="73">
        <f>M362*Constantes!$D$40</f>
        <v>0</v>
      </c>
      <c r="O362" s="73">
        <f t="shared" si="37"/>
        <v>0</v>
      </c>
      <c r="P362" s="15"/>
      <c r="Q362" s="117">
        <v>356</v>
      </c>
      <c r="R362" s="145">
        <f>ETo!$I361*((1-Constantes!$E$19)*ETo!$K361+ETo!$L361)</f>
        <v>2.0924564075658307</v>
      </c>
      <c r="S362" s="118">
        <f>MIN(R362*Constantes!$E$17,0.8*(V361+Observaciones!$F361-T362-U362-Constantes!$D$14))</f>
        <v>1.3123899958620682</v>
      </c>
      <c r="T362" s="118">
        <f>IF(Observaciones!$F361&gt;0.05*Constantes!$E$18,((Observaciones!$F361-0.05*Constantes!$E$18)^2)/(Observaciones!$F361+0.95*Constantes!$E$18),0)</f>
        <v>0</v>
      </c>
      <c r="U362" s="118">
        <f>MAX(0,V361+Observaciones!$F361-T362-Constantes!$D$13)</f>
        <v>0</v>
      </c>
      <c r="V362" s="118">
        <f>V361+Observaciones!$F361-T362-S362-U362-W361</f>
        <v>32.146887014670362</v>
      </c>
      <c r="W362" s="118">
        <f>MAX(0,(V362-Constantes!$D$14)*(1-EXP(-Constantes!$D$22)))</f>
        <v>8.1184186100239739E-2</v>
      </c>
      <c r="X362" s="116">
        <f>X361+(Entradas!$E$23*U362-Y361)/(800*Entradas!$D$46)</f>
        <v>0</v>
      </c>
      <c r="Y362" s="116">
        <f>8000*Entradas!$D$47*X362/Constantes!$E$34</f>
        <v>0</v>
      </c>
      <c r="Z362" s="116">
        <f>T362*Escenarios!$E$10/Escenarios!$E$9</f>
        <v>0</v>
      </c>
      <c r="AA362" s="116">
        <f>Y362*Escenarios!$E$10/Escenarios!$E$9</f>
        <v>0</v>
      </c>
      <c r="AB362" s="116">
        <f>Observaciones!$I361</f>
        <v>0</v>
      </c>
      <c r="AC362" s="116">
        <f>MAX(0,Constantes!$E$29/((AH361+Z362+AA362+AB362+Observaciones!$F361)^2)+Entradas!$E$17)</f>
        <v>0</v>
      </c>
      <c r="AD362" s="145">
        <f>IF(ETo!$D361&gt;0,ETo!$I361*((1-Entradas!$E$21)*ETo!$K361+ETo!$L361),0)</f>
        <v>1.9993391389152511</v>
      </c>
      <c r="AE362" s="116">
        <f>MIN(AD362*1,0.8*(AH361+Z362+AA362+AB362+Observaciones!$F361-AC362-Constantes!$E$28))</f>
        <v>1.9993391389152511</v>
      </c>
      <c r="AF362" s="116">
        <f>Observaciones!$J361</f>
        <v>0</v>
      </c>
      <c r="AG362" s="116">
        <f>MAX(0,AH361+Z362+AA362+AB362+Observaciones!$F361-AC362-AE362-AF362-Constantes!$E$26)</f>
        <v>0</v>
      </c>
      <c r="AH362" s="116">
        <f>AH361+Z362+AA362+AB362+Observaciones!$F361-AC362-AE362-AF362-AG362</f>
        <v>46.353951412319056</v>
      </c>
      <c r="AI362" s="116">
        <f>(Escenarios!$E$10*S362+Escenarios!$E$9*AE362)/(Escenarios!$E$11)</f>
        <v>1.3810849101673863</v>
      </c>
      <c r="AJ362" s="116">
        <f>(Escenarios!$E$9*AG362)/(Escenarios!$E$11)</f>
        <v>0</v>
      </c>
      <c r="AK362" s="116">
        <f>(Escenarios!$E$10*U362+Escenarios!$E$9*AC362)/(Escenarios!$E$11)</f>
        <v>0</v>
      </c>
      <c r="AL362" s="118">
        <f t="shared" si="38"/>
        <v>80.516939554463477</v>
      </c>
      <c r="AM362" s="118">
        <f>MAX(0,(AL362-Constantes!$D$13)*(1-EXP(-Constantes!$D$23)))</f>
        <v>0.21943027992386036</v>
      </c>
      <c r="AN362" s="118">
        <f>AJ362+W362*Escenarios!$E$10/Escenarios!$E$11+AM362</f>
        <v>0.29249604741407609</v>
      </c>
      <c r="AO362" s="118">
        <f>0.0526*AJ362*Observaciones!$F361^1.218</f>
        <v>0</v>
      </c>
      <c r="AP362" s="118">
        <f>AO362*Constantes!$E$40</f>
        <v>0</v>
      </c>
      <c r="AQ362" s="118">
        <f t="shared" si="39"/>
        <v>0</v>
      </c>
      <c r="AR362" s="15"/>
      <c r="AS362" s="72">
        <v>356</v>
      </c>
      <c r="AT362" s="145">
        <f>ETo!$I361*((1-Constantes!$F$19)*ETo!$K361+ETo!$L361)</f>
        <v>2.0866365782751699</v>
      </c>
      <c r="AU362" s="118">
        <f>MIN(AT362*Constantes!$F$17,0.8*(AX361+Observaciones!$F361-AV362-AW362-Constantes!$D$14))</f>
        <v>1.2897924996931522</v>
      </c>
      <c r="AV362" s="118">
        <f>IF(Observaciones!$F361&gt;0.05*Constantes!$F$18,((Observaciones!$F361-0.05*Constantes!$F$18)^2)/(Observaciones!$F361+0.95*Constantes!$F$18),0)</f>
        <v>0</v>
      </c>
      <c r="AW362" s="118">
        <f>MAX(0,AX361+Observaciones!$F361-AV362-Constantes!$D$13)</f>
        <v>0</v>
      </c>
      <c r="AX362" s="118">
        <f>AX361+Observaciones!$F361-AV362-AU362-AW362-AY361</f>
        <v>32.291688570936131</v>
      </c>
      <c r="AY362" s="118">
        <f>MAX(0,(AX362-Constantes!$D$14)*(1-EXP(-Constantes!$D$22)))</f>
        <v>8.3177711915172065E-2</v>
      </c>
      <c r="AZ362" s="116">
        <f>AZ361+(Entradas!$F$23*AW362-BA361)/(800*Entradas!$D$46)</f>
        <v>0</v>
      </c>
      <c r="BA362" s="116">
        <f>8000*Entradas!$D$47*AZ362/Constantes!$F$34</f>
        <v>0</v>
      </c>
      <c r="BB362" s="116">
        <f>AV362*Escenarios!$F$10/Escenarios!$F$9</f>
        <v>0</v>
      </c>
      <c r="BC362" s="116">
        <f>BA362*Escenarios!$F$10/Escenarios!$F$9</f>
        <v>0</v>
      </c>
      <c r="BD362" s="116">
        <f>Observaciones!$I361</f>
        <v>0</v>
      </c>
      <c r="BE362" s="116">
        <f>MAX(0,Constantes!$F$29/((BJ361+BB362+BC362+BD362+Observaciones!$F361)^2)+Entradas!$F$17)</f>
        <v>0</v>
      </c>
      <c r="BF362" s="145">
        <f>IF(ETo!$D361&gt;0,ETo!$I361*((1-Entradas!$F$21)*ETo!$K361+ETo!$L361),0)</f>
        <v>1.9993391389152511</v>
      </c>
      <c r="BG362" s="116">
        <f>MIN(BF362*1,0.8*(BJ361+BB362+BC362+BD362+Observaciones!$F361-BE362-Constantes!$F$28))</f>
        <v>1.9993391389152511</v>
      </c>
      <c r="BH362" s="116">
        <f>Observaciones!$J361</f>
        <v>0</v>
      </c>
      <c r="BI362" s="116">
        <f>MAX(0,BJ361+BB362+BC362+BD362+Observaciones!$F361-BE362-BG362-BH362-Constantes!$F$26)</f>
        <v>0</v>
      </c>
      <c r="BJ362" s="116">
        <f>BJ361+BB362+BC362+BD362+Observaciones!$F361-BE362-BG362-BH362-BI362</f>
        <v>44.647716750117524</v>
      </c>
      <c r="BK362" s="116">
        <f>(Escenarios!$F$10*AU362+Escenarios!$F$9*BG362)/(Escenarios!$F$11)</f>
        <v>1.4317018275375719</v>
      </c>
      <c r="BL362" s="116">
        <f>(Escenarios!$F$9*BI362)/(Escenarios!$F$11)</f>
        <v>0</v>
      </c>
      <c r="BM362" s="116">
        <f>(Escenarios!$F$10*AW362+Escenarios!$F$9*BE362)/(Escenarios!$F$11)</f>
        <v>0</v>
      </c>
      <c r="BN362" s="118">
        <f t="shared" si="40"/>
        <v>79.435775174946301</v>
      </c>
      <c r="BO362" s="118">
        <f>MAX(0,(BN362-Constantes!$D$13)*(1-EXP(-Constantes!$D$23)))</f>
        <v>0.21196213203903125</v>
      </c>
      <c r="BP362" s="118">
        <f>BL362+AY362*Escenarios!$F$10/Escenarios!$F$11+BO362</f>
        <v>0.2785043015711689</v>
      </c>
      <c r="BQ362" s="118">
        <f>0.0526*BL362*Observaciones!$F361^1.218</f>
        <v>0</v>
      </c>
      <c r="BR362" s="118">
        <f>BQ362*Constantes!$F$40</f>
        <v>0</v>
      </c>
      <c r="BS362" s="118">
        <f t="shared" si="41"/>
        <v>0</v>
      </c>
      <c r="BT362" s="15"/>
      <c r="BU362" s="72">
        <v>356</v>
      </c>
      <c r="BV362" s="73">
        <f>0.0526*Observaciones!$F361^2.218</f>
        <v>0</v>
      </c>
      <c r="BW362" s="73">
        <f>IF(Observaciones!$F361&gt;0.05*$CA$7,((Observaciones!$F361-0.05*$CA$7)^2)/(Observaciones!$F361+0.95*$CA$7),0)</f>
        <v>0</v>
      </c>
      <c r="BX362" s="73">
        <f>0.0526*BW362*Observaciones!$F361^1.218</f>
        <v>0</v>
      </c>
      <c r="BY362" s="27"/>
      <c r="BZ362" s="27"/>
      <c r="CA362" s="101"/>
      <c r="CB362" s="36"/>
    </row>
    <row r="363" spans="2:80" s="2" customFormat="1" ht="14.5" x14ac:dyDescent="0.35">
      <c r="B363" s="35"/>
      <c r="C363" s="72">
        <v>357</v>
      </c>
      <c r="D363" s="145">
        <f>ETo!$I362*((1-Constantes!$D$19)*ETo!$K362+ETo!$L362)</f>
        <v>1.99867681121187</v>
      </c>
      <c r="E363" s="73">
        <f>MIN(D363*Constantes!$D$17,0.8*(H362+Observaciones!$F362-F363-G363-Constantes!$D$14))</f>
        <v>1.2462801601422862</v>
      </c>
      <c r="F363" s="73">
        <f>IF(Observaciones!$F362&gt;0.05*Constantes!$D$18,((Observaciones!$F362-0.05*Constantes!$D$18)^2)/(Observaciones!$F362+0.95*Constantes!$D$18),0)</f>
        <v>0</v>
      </c>
      <c r="G363" s="73">
        <f>MAX(0,H362+Observaciones!$F362-F363-Constantes!$D$13)</f>
        <v>0</v>
      </c>
      <c r="H363" s="73">
        <f>H362+Observaciones!$F362-F363-E363-G363-I362</f>
        <v>30.865855977961981</v>
      </c>
      <c r="I363" s="73">
        <f>MAX(0,(H363-Constantes!$D$14)*(1-EXP(-Constantes!$D$22)))</f>
        <v>6.3547853264697057E-2</v>
      </c>
      <c r="J363" s="73">
        <f t="shared" si="35"/>
        <v>76.294826279558279</v>
      </c>
      <c r="K363" s="73">
        <f>MAX(0,(J363-Constantes!$D$13)*(1-EXP(-Constantes!$D$23)))</f>
        <v>0.19026601321210151</v>
      </c>
      <c r="L363" s="73">
        <f t="shared" si="36"/>
        <v>0.2538138664767986</v>
      </c>
      <c r="M363" s="73">
        <f>0.0526*F363*Observaciones!$F362^1.218</f>
        <v>0</v>
      </c>
      <c r="N363" s="73">
        <f>M363*Constantes!$D$40</f>
        <v>0</v>
      </c>
      <c r="O363" s="73">
        <f t="shared" si="37"/>
        <v>0</v>
      </c>
      <c r="P363" s="15"/>
      <c r="Q363" s="117">
        <v>357</v>
      </c>
      <c r="R363" s="145">
        <f>ETo!$I362*((1-Constantes!$E$19)*ETo!$K362+ETo!$L362)</f>
        <v>2.0009016589516828</v>
      </c>
      <c r="S363" s="118">
        <f>MIN(R363*Constantes!$E$17,0.8*(V362+Observaciones!$F362-T363-U363-Constantes!$D$14))</f>
        <v>1.2549667990296658</v>
      </c>
      <c r="T363" s="118">
        <f>IF(Observaciones!$F362&gt;0.05*Constantes!$E$18,((Observaciones!$F362-0.05*Constantes!$E$18)^2)/(Observaciones!$F362+0.95*Constantes!$E$18),0)</f>
        <v>0</v>
      </c>
      <c r="U363" s="118">
        <f>MAX(0,V362+Observaciones!$F362-T363-Constantes!$D$13)</f>
        <v>0</v>
      </c>
      <c r="V363" s="118">
        <f>V362+Observaciones!$F362-T363-S363-U363-W362</f>
        <v>30.810736029540454</v>
      </c>
      <c r="W363" s="118">
        <f>MAX(0,(V363-Constantes!$D$14)*(1-EXP(-Constantes!$D$22)))</f>
        <v>6.2789000646467086E-2</v>
      </c>
      <c r="X363" s="116">
        <f>X362+(Entradas!$E$23*U363-Y362)/(800*Entradas!$D$46)</f>
        <v>0</v>
      </c>
      <c r="Y363" s="116">
        <f>8000*Entradas!$D$47*X363/Constantes!$E$34</f>
        <v>0</v>
      </c>
      <c r="Z363" s="116">
        <f>T363*Escenarios!$E$10/Escenarios!$E$9</f>
        <v>0</v>
      </c>
      <c r="AA363" s="116">
        <f>Y363*Escenarios!$E$10/Escenarios!$E$9</f>
        <v>0</v>
      </c>
      <c r="AB363" s="116">
        <f>Observaciones!$I362</f>
        <v>0</v>
      </c>
      <c r="AC363" s="116">
        <f>MAX(0,Constantes!$E$29/((AH362+Z363+AA363+AB363+Observaciones!$F362)^2)+Entradas!$E$17)</f>
        <v>0</v>
      </c>
      <c r="AD363" s="145">
        <f>IF(ETo!$D362&gt;0,ETo!$I362*((1-Entradas!$E$21)*ETo!$K362+ETo!$L362),0)</f>
        <v>1.9119077493591823</v>
      </c>
      <c r="AE363" s="116">
        <f>MIN(AD363*1,0.8*(AH362+Z363+AA363+AB363+Observaciones!$F362-AC363-Constantes!$E$28))</f>
        <v>1.9119077493591823</v>
      </c>
      <c r="AF363" s="116">
        <f>Observaciones!$J362</f>
        <v>0</v>
      </c>
      <c r="AG363" s="116">
        <f>MAX(0,AH362+Z363+AA363+AB363+Observaciones!$F362-AC363-AE363-AF363-Constantes!$E$26)</f>
        <v>0</v>
      </c>
      <c r="AH363" s="116">
        <f>AH362+Z363+AA363+AB363+Observaciones!$F362-AC363-AE363-AF363-AG363</f>
        <v>44.442043662959875</v>
      </c>
      <c r="AI363" s="116">
        <f>(Escenarios!$E$10*S363+Escenarios!$E$9*AE363)/(Escenarios!$E$11)</f>
        <v>1.3206608940626174</v>
      </c>
      <c r="AJ363" s="116">
        <f>(Escenarios!$E$9*AG363)/(Escenarios!$E$11)</f>
        <v>0</v>
      </c>
      <c r="AK363" s="116">
        <f>(Escenarios!$E$10*U363+Escenarios!$E$9*AC363)/(Escenarios!$E$11)</f>
        <v>0</v>
      </c>
      <c r="AL363" s="118">
        <f t="shared" si="38"/>
        <v>80.297509274539621</v>
      </c>
      <c r="AM363" s="118">
        <f>MAX(0,(AL363-Constantes!$D$13)*(1-EXP(-Constantes!$D$23)))</f>
        <v>0.21791456426403386</v>
      </c>
      <c r="AN363" s="118">
        <f>AJ363+W363*Escenarios!$E$10/Escenarios!$E$11+AM363</f>
        <v>0.27442466484585426</v>
      </c>
      <c r="AO363" s="118">
        <f>0.0526*AJ363*Observaciones!$F362^1.218</f>
        <v>0</v>
      </c>
      <c r="AP363" s="118">
        <f>AO363*Constantes!$E$40</f>
        <v>0</v>
      </c>
      <c r="AQ363" s="118">
        <f t="shared" si="39"/>
        <v>0</v>
      </c>
      <c r="AR363" s="15"/>
      <c r="AS363" s="72">
        <v>357</v>
      </c>
      <c r="AT363" s="145">
        <f>ETo!$I362*((1-Constantes!$F$19)*ETo!$K362+ETo!$L362)</f>
        <v>1.9953395396021512</v>
      </c>
      <c r="AU363" s="118">
        <f>MIN(AT363*Constantes!$F$17,0.8*(AX362+Observaciones!$F362-AV363-AW363-Constantes!$D$14))</f>
        <v>1.2333599436119242</v>
      </c>
      <c r="AV363" s="118">
        <f>IF(Observaciones!$F362&gt;0.05*Constantes!$F$18,((Observaciones!$F362-0.05*Constantes!$F$18)^2)/(Observaciones!$F362+0.95*Constantes!$F$18),0)</f>
        <v>0</v>
      </c>
      <c r="AW363" s="118">
        <f>MAX(0,AX362+Observaciones!$F362-AV363-Constantes!$D$13)</f>
        <v>0</v>
      </c>
      <c r="AX363" s="118">
        <f>AX362+Observaciones!$F362-AV363-AU363-AW363-AY362</f>
        <v>30.975150915409035</v>
      </c>
      <c r="AY363" s="118">
        <f>MAX(0,(AX363-Constantes!$D$14)*(1-EXP(-Constantes!$D$22)))</f>
        <v>6.5052548965910464E-2</v>
      </c>
      <c r="AZ363" s="116">
        <f>AZ362+(Entradas!$F$23*AW363-BA362)/(800*Entradas!$D$46)</f>
        <v>0</v>
      </c>
      <c r="BA363" s="116">
        <f>8000*Entradas!$D$47*AZ363/Constantes!$F$34</f>
        <v>0</v>
      </c>
      <c r="BB363" s="116">
        <f>AV363*Escenarios!$F$10/Escenarios!$F$9</f>
        <v>0</v>
      </c>
      <c r="BC363" s="116">
        <f>BA363*Escenarios!$F$10/Escenarios!$F$9</f>
        <v>0</v>
      </c>
      <c r="BD363" s="116">
        <f>Observaciones!$I362</f>
        <v>0</v>
      </c>
      <c r="BE363" s="116">
        <f>MAX(0,Constantes!$F$29/((BJ362+BB363+BC363+BD363+Observaciones!$F362)^2)+Entradas!$F$17)</f>
        <v>0</v>
      </c>
      <c r="BF363" s="145">
        <f>IF(ETo!$D362&gt;0,ETo!$I362*((1-Entradas!$F$21)*ETo!$K362+ETo!$L362),0)</f>
        <v>1.9119077493591823</v>
      </c>
      <c r="BG363" s="116">
        <f>MIN(BF363*1,0.8*(BJ362+BB363+BC363+BD363+Observaciones!$F362-BE363-Constantes!$F$28))</f>
        <v>1.9119077493591823</v>
      </c>
      <c r="BH363" s="116">
        <f>Observaciones!$J362</f>
        <v>0</v>
      </c>
      <c r="BI363" s="116">
        <f>MAX(0,BJ362+BB363+BC363+BD363+Observaciones!$F362-BE363-BG363-BH363-Constantes!$F$26)</f>
        <v>0</v>
      </c>
      <c r="BJ363" s="116">
        <f>BJ362+BB363+BC363+BD363+Observaciones!$F362-BE363-BG363-BH363-BI363</f>
        <v>42.735809000758344</v>
      </c>
      <c r="BK363" s="116">
        <f>(Escenarios!$F$10*AU363+Escenarios!$F$9*BG363)/(Escenarios!$F$11)</f>
        <v>1.3690695047613759</v>
      </c>
      <c r="BL363" s="116">
        <f>(Escenarios!$F$9*BI363)/(Escenarios!$F$11)</f>
        <v>0</v>
      </c>
      <c r="BM363" s="116">
        <f>(Escenarios!$F$10*AW363+Escenarios!$F$9*BE363)/(Escenarios!$F$11)</f>
        <v>0</v>
      </c>
      <c r="BN363" s="118">
        <f t="shared" si="40"/>
        <v>79.223813042907267</v>
      </c>
      <c r="BO363" s="118">
        <f>MAX(0,(BN363-Constantes!$D$13)*(1-EXP(-Constantes!$D$23)))</f>
        <v>0.21049800264479604</v>
      </c>
      <c r="BP363" s="118">
        <f>BL363+AY363*Escenarios!$F$10/Escenarios!$F$11+BO363</f>
        <v>0.26254004181752444</v>
      </c>
      <c r="BQ363" s="118">
        <f>0.0526*BL363*Observaciones!$F362^1.218</f>
        <v>0</v>
      </c>
      <c r="BR363" s="118">
        <f>BQ363*Constantes!$F$40</f>
        <v>0</v>
      </c>
      <c r="BS363" s="118">
        <f t="shared" si="41"/>
        <v>0</v>
      </c>
      <c r="BT363" s="15"/>
      <c r="BU363" s="72">
        <v>357</v>
      </c>
      <c r="BV363" s="73">
        <f>0.0526*Observaciones!$F362^2.218</f>
        <v>0</v>
      </c>
      <c r="BW363" s="73">
        <f>IF(Observaciones!$F362&gt;0.05*$CA$7,((Observaciones!$F362-0.05*$CA$7)^2)/(Observaciones!$F362+0.95*$CA$7),0)</f>
        <v>0</v>
      </c>
      <c r="BX363" s="73">
        <f>0.0526*BW363*Observaciones!$F362^1.218</f>
        <v>0</v>
      </c>
      <c r="BY363" s="27"/>
      <c r="BZ363" s="27"/>
      <c r="CA363" s="101"/>
      <c r="CB363" s="36"/>
    </row>
    <row r="364" spans="2:80" s="2" customFormat="1" ht="14.5" x14ac:dyDescent="0.35">
      <c r="B364" s="35"/>
      <c r="C364" s="72">
        <v>358</v>
      </c>
      <c r="D364" s="145">
        <f>ETo!$I363*((1-Constantes!$D$19)*ETo!$K363+ETo!$L363)</f>
        <v>2.0148191543476228</v>
      </c>
      <c r="E364" s="73">
        <f>MIN(D364*Constantes!$D$17,0.8*(H363+Observaciones!$F363-F364-G364-Constantes!$D$14))</f>
        <v>1.2563457604811923</v>
      </c>
      <c r="F364" s="73">
        <f>IF(Observaciones!$F363&gt;0.05*Constantes!$D$18,((Observaciones!$F363-0.05*Constantes!$D$18)^2)/(Observaciones!$F363+0.95*Constantes!$D$18),0)</f>
        <v>0</v>
      </c>
      <c r="G364" s="73">
        <f>MAX(0,H363+Observaciones!$F363-F364-Constantes!$D$13)</f>
        <v>0</v>
      </c>
      <c r="H364" s="73">
        <f>H363+Observaciones!$F363-F364-E364-G364-I363</f>
        <v>29.545962364216091</v>
      </c>
      <c r="I364" s="73">
        <f>MAX(0,(H364-Constantes!$D$14)*(1-EXP(-Constantes!$D$22)))</f>
        <v>4.5376487846929374E-2</v>
      </c>
      <c r="J364" s="73">
        <f t="shared" si="35"/>
        <v>76.104560266346184</v>
      </c>
      <c r="K364" s="73">
        <f>MAX(0,(J364-Constantes!$D$13)*(1-EXP(-Constantes!$D$23)))</f>
        <v>0.188951749857662</v>
      </c>
      <c r="L364" s="73">
        <f t="shared" si="36"/>
        <v>0.23432823770459138</v>
      </c>
      <c r="M364" s="73">
        <f>0.0526*F364*Observaciones!$F363^1.218</f>
        <v>0</v>
      </c>
      <c r="N364" s="73">
        <f>M364*Constantes!$D$40</f>
        <v>0</v>
      </c>
      <c r="O364" s="73">
        <f t="shared" si="37"/>
        <v>0</v>
      </c>
      <c r="P364" s="15"/>
      <c r="Q364" s="117">
        <v>358</v>
      </c>
      <c r="R364" s="145">
        <f>ETo!$I363*((1-Constantes!$E$19)*ETo!$K363+ETo!$L363)</f>
        <v>2.0170623788794408</v>
      </c>
      <c r="S364" s="118">
        <f>MIN(R364*Constantes!$E$17,0.8*(V363+Observaciones!$F363-T364-U364-Constantes!$D$14))</f>
        <v>1.2651028128947246</v>
      </c>
      <c r="T364" s="118">
        <f>IF(Observaciones!$F363&gt;0.05*Constantes!$E$18,((Observaciones!$F363-0.05*Constantes!$E$18)^2)/(Observaciones!$F363+0.95*Constantes!$E$18),0)</f>
        <v>0</v>
      </c>
      <c r="U364" s="118">
        <f>MAX(0,V363+Observaciones!$F363-T364-Constantes!$D$13)</f>
        <v>0</v>
      </c>
      <c r="V364" s="118">
        <f>V363+Observaciones!$F363-T364-S364-U364-W363</f>
        <v>29.482844215999261</v>
      </c>
      <c r="W364" s="118">
        <f>MAX(0,(V364-Constantes!$D$14)*(1-EXP(-Constantes!$D$22)))</f>
        <v>4.4507521648596324E-2</v>
      </c>
      <c r="X364" s="116">
        <f>X363+(Entradas!$E$23*U364-Y363)/(800*Entradas!$D$46)</f>
        <v>0</v>
      </c>
      <c r="Y364" s="116">
        <f>8000*Entradas!$D$47*X364/Constantes!$E$34</f>
        <v>0</v>
      </c>
      <c r="Z364" s="116">
        <f>T364*Escenarios!$E$10/Escenarios!$E$9</f>
        <v>0</v>
      </c>
      <c r="AA364" s="116">
        <f>Y364*Escenarios!$E$10/Escenarios!$E$9</f>
        <v>0</v>
      </c>
      <c r="AB364" s="116">
        <f>Observaciones!$I363</f>
        <v>0</v>
      </c>
      <c r="AC364" s="116">
        <f>MAX(0,Constantes!$E$29/((AH363+Z364+AA364+AB364+Observaciones!$F363)^2)+Entradas!$E$17)</f>
        <v>0</v>
      </c>
      <c r="AD364" s="145">
        <f>IF(ETo!$D363&gt;0,ETo!$I363*((1-Entradas!$E$21)*ETo!$K363+ETo!$L363),0)</f>
        <v>1.9273333976067006</v>
      </c>
      <c r="AE364" s="116">
        <f>MIN(AD364*1,0.8*(AH363+Z364+AA364+AB364+Observaciones!$F363-AC364-Constantes!$E$28))</f>
        <v>1.9273333976067006</v>
      </c>
      <c r="AF364" s="116">
        <f>Observaciones!$J363</f>
        <v>0</v>
      </c>
      <c r="AG364" s="116">
        <f>MAX(0,AH363+Z364+AA364+AB364+Observaciones!$F363-AC364-AE364-AF364-Constantes!$E$26)</f>
        <v>0</v>
      </c>
      <c r="AH364" s="116">
        <f>AH363+Z364+AA364+AB364+Observaciones!$F363-AC364-AE364-AF364-AG364</f>
        <v>42.514710265353173</v>
      </c>
      <c r="AI364" s="116">
        <f>(Escenarios!$E$10*S364+Escenarios!$E$9*AE364)/(Escenarios!$E$11)</f>
        <v>1.3313258713659224</v>
      </c>
      <c r="AJ364" s="116">
        <f>(Escenarios!$E$9*AG364)/(Escenarios!$E$11)</f>
        <v>0</v>
      </c>
      <c r="AK364" s="116">
        <f>(Escenarios!$E$10*U364+Escenarios!$E$9*AC364)/(Escenarios!$E$11)</f>
        <v>0</v>
      </c>
      <c r="AL364" s="118">
        <f t="shared" si="38"/>
        <v>80.079594710275586</v>
      </c>
      <c r="AM364" s="118">
        <f>MAX(0,(AL364-Constantes!$D$13)*(1-EXP(-Constantes!$D$23)))</f>
        <v>0.21640931841704369</v>
      </c>
      <c r="AN364" s="118">
        <f>AJ364+W364*Escenarios!$E$10/Escenarios!$E$11+AM364</f>
        <v>0.2564660879007804</v>
      </c>
      <c r="AO364" s="118">
        <f>0.0526*AJ364*Observaciones!$F363^1.218</f>
        <v>0</v>
      </c>
      <c r="AP364" s="118">
        <f>AO364*Constantes!$E$40</f>
        <v>0</v>
      </c>
      <c r="AQ364" s="118">
        <f t="shared" si="39"/>
        <v>0</v>
      </c>
      <c r="AR364" s="15"/>
      <c r="AS364" s="72">
        <v>358</v>
      </c>
      <c r="AT364" s="145">
        <f>ETo!$I363*((1-Constantes!$F$19)*ETo!$K363+ETo!$L363)</f>
        <v>2.0114543175498945</v>
      </c>
      <c r="AU364" s="118">
        <f>MIN(AT364*Constantes!$F$17,0.8*(AX363+Observaciones!$F363-AV364-AW364-Constantes!$D$14))</f>
        <v>1.2433208155469886</v>
      </c>
      <c r="AV364" s="118">
        <f>IF(Observaciones!$F363&gt;0.05*Constantes!$F$18,((Observaciones!$F363-0.05*Constantes!$F$18)^2)/(Observaciones!$F363+0.95*Constantes!$F$18),0)</f>
        <v>0</v>
      </c>
      <c r="AW364" s="118">
        <f>MAX(0,AX363+Observaciones!$F363-AV364-Constantes!$D$13)</f>
        <v>0</v>
      </c>
      <c r="AX364" s="118">
        <f>AX363+Observaciones!$F363-AV364-AU364-AW364-AY363</f>
        <v>29.666777550896139</v>
      </c>
      <c r="AY364" s="118">
        <f>MAX(0,(AX364-Constantes!$D$14)*(1-EXP(-Constantes!$D$22)))</f>
        <v>4.7039786223643562E-2</v>
      </c>
      <c r="AZ364" s="116">
        <f>AZ363+(Entradas!$F$23*AW364-BA363)/(800*Entradas!$D$46)</f>
        <v>0</v>
      </c>
      <c r="BA364" s="116">
        <f>8000*Entradas!$D$47*AZ364/Constantes!$F$34</f>
        <v>0</v>
      </c>
      <c r="BB364" s="116">
        <f>AV364*Escenarios!$F$10/Escenarios!$F$9</f>
        <v>0</v>
      </c>
      <c r="BC364" s="116">
        <f>BA364*Escenarios!$F$10/Escenarios!$F$9</f>
        <v>0</v>
      </c>
      <c r="BD364" s="116">
        <f>Observaciones!$I363</f>
        <v>0</v>
      </c>
      <c r="BE364" s="116">
        <f>MAX(0,Constantes!$F$29/((BJ363+BB364+BC364+BD364+Observaciones!$F363)^2)+Entradas!$F$17)</f>
        <v>0</v>
      </c>
      <c r="BF364" s="145">
        <f>IF(ETo!$D363&gt;0,ETo!$I363*((1-Entradas!$F$21)*ETo!$K363+ETo!$L363),0)</f>
        <v>1.9273333976067006</v>
      </c>
      <c r="BG364" s="116">
        <f>MIN(BF364*1,0.8*(BJ363+BB364+BC364+BD364+Observaciones!$F363-BE364-Constantes!$F$28))</f>
        <v>1.1886472006066755</v>
      </c>
      <c r="BH364" s="116">
        <f>Observaciones!$J363</f>
        <v>0</v>
      </c>
      <c r="BI364" s="116">
        <f>MAX(0,BJ363+BB364+BC364+BD364+Observaciones!$F363-BE364-BG364-BH364-Constantes!$F$26)</f>
        <v>0</v>
      </c>
      <c r="BJ364" s="116">
        <f>BJ363+BB364+BC364+BD364+Observaciones!$F363-BE364-BG364-BH364-BI364</f>
        <v>41.54716180015167</v>
      </c>
      <c r="BK364" s="116">
        <f>(Escenarios!$F$10*AU364+Escenarios!$F$9*BG364)/(Escenarios!$F$11)</f>
        <v>1.2323860925589261</v>
      </c>
      <c r="BL364" s="116">
        <f>(Escenarios!$F$9*BI364)/(Escenarios!$F$11)</f>
        <v>0</v>
      </c>
      <c r="BM364" s="116">
        <f>(Escenarios!$F$10*AW364+Escenarios!$F$9*BE364)/(Escenarios!$F$11)</f>
        <v>0</v>
      </c>
      <c r="BN364" s="118">
        <f t="shared" si="40"/>
        <v>79.013315040262469</v>
      </c>
      <c r="BO364" s="118">
        <f>MAX(0,(BN364-Constantes!$D$13)*(1-EXP(-Constantes!$D$23)))</f>
        <v>0.20904398673103228</v>
      </c>
      <c r="BP364" s="118">
        <f>BL364+AY364*Escenarios!$F$10/Escenarios!$F$11+BO364</f>
        <v>0.24667581570994712</v>
      </c>
      <c r="BQ364" s="118">
        <f>0.0526*BL364*Observaciones!$F363^1.218</f>
        <v>0</v>
      </c>
      <c r="BR364" s="118">
        <f>BQ364*Constantes!$F$40</f>
        <v>0</v>
      </c>
      <c r="BS364" s="118">
        <f t="shared" si="41"/>
        <v>0</v>
      </c>
      <c r="BT364" s="15"/>
      <c r="BU364" s="72">
        <v>358</v>
      </c>
      <c r="BV364" s="73">
        <f>0.0526*Observaciones!$F363^2.218</f>
        <v>0</v>
      </c>
      <c r="BW364" s="73">
        <f>IF(Observaciones!$F363&gt;0.05*$CA$7,((Observaciones!$F363-0.05*$CA$7)^2)/(Observaciones!$F363+0.95*$CA$7),0)</f>
        <v>0</v>
      </c>
      <c r="BX364" s="73">
        <f>0.0526*BW364*Observaciones!$F363^1.218</f>
        <v>0</v>
      </c>
      <c r="BY364" s="27"/>
      <c r="BZ364" s="27"/>
      <c r="CA364" s="101"/>
      <c r="CB364" s="36"/>
    </row>
    <row r="365" spans="2:80" s="2" customFormat="1" ht="14.5" x14ac:dyDescent="0.35">
      <c r="B365" s="35"/>
      <c r="C365" s="72">
        <v>359</v>
      </c>
      <c r="D365" s="145">
        <f>ETo!$I364*((1-Constantes!$D$19)*ETo!$K364+ETo!$L364)</f>
        <v>2.0094316233478411</v>
      </c>
      <c r="E365" s="73">
        <f>MIN(D365*Constantes!$D$17,0.8*(H364+Observaciones!$F364-F365-G365-Constantes!$D$14))</f>
        <v>1.2529863514163979</v>
      </c>
      <c r="F365" s="73">
        <f>IF(Observaciones!$F364&gt;0.05*Constantes!$D$18,((Observaciones!$F364-0.05*Constantes!$D$18)^2)/(Observaciones!$F364+0.95*Constantes!$D$18),0)</f>
        <v>0</v>
      </c>
      <c r="G365" s="73">
        <f>MAX(0,H364+Observaciones!$F364-F365-Constantes!$D$13)</f>
        <v>0</v>
      </c>
      <c r="H365" s="73">
        <f>H364+Observaciones!$F364-F365-E365-G365-I364</f>
        <v>28.247599524952765</v>
      </c>
      <c r="I365" s="73">
        <f>MAX(0,(H365-Constantes!$D$14)*(1-EXP(-Constantes!$D$22)))</f>
        <v>2.7501542963949993E-2</v>
      </c>
      <c r="J365" s="73">
        <f t="shared" si="35"/>
        <v>75.915608516488518</v>
      </c>
      <c r="K365" s="73">
        <f>MAX(0,(J365-Constantes!$D$13)*(1-EXP(-Constantes!$D$23)))</f>
        <v>0.18764656478334013</v>
      </c>
      <c r="L365" s="73">
        <f t="shared" si="36"/>
        <v>0.21514810774729012</v>
      </c>
      <c r="M365" s="73">
        <f>0.0526*F365*Observaciones!$F364^1.218</f>
        <v>0</v>
      </c>
      <c r="N365" s="73">
        <f>M365*Constantes!$D$40</f>
        <v>0</v>
      </c>
      <c r="O365" s="73">
        <f t="shared" si="37"/>
        <v>0</v>
      </c>
      <c r="P365" s="15"/>
      <c r="Q365" s="117">
        <v>359</v>
      </c>
      <c r="R365" s="145">
        <f>ETo!$I364*((1-Constantes!$E$19)*ETo!$K364+ETo!$L364)</f>
        <v>2.0116687251370049</v>
      </c>
      <c r="S365" s="118">
        <f>MIN(R365*Constantes!$E$17,0.8*(V364+Observaciones!$F364-T365-U365-Constantes!$D$14))</f>
        <v>1.2617199098210345</v>
      </c>
      <c r="T365" s="118">
        <f>IF(Observaciones!$F364&gt;0.05*Constantes!$E$18,((Observaciones!$F364-0.05*Constantes!$E$18)^2)/(Observaciones!$F364+0.95*Constantes!$E$18),0)</f>
        <v>0</v>
      </c>
      <c r="U365" s="118">
        <f>MAX(0,V364+Observaciones!$F364-T365-Constantes!$D$13)</f>
        <v>0</v>
      </c>
      <c r="V365" s="118">
        <f>V364+Observaciones!$F364-T365-S365-U365-W364</f>
        <v>28.176616784529628</v>
      </c>
      <c r="W365" s="118">
        <f>MAX(0,(V365-Constantes!$D$14)*(1-EXP(-Constantes!$D$22)))</f>
        <v>2.652430260067349E-2</v>
      </c>
      <c r="X365" s="116">
        <f>X364+(Entradas!$E$23*U365-Y364)/(800*Entradas!$D$46)</f>
        <v>0</v>
      </c>
      <c r="Y365" s="116">
        <f>8000*Entradas!$D$47*X365/Constantes!$E$34</f>
        <v>0</v>
      </c>
      <c r="Z365" s="116">
        <f>T365*Escenarios!$E$10/Escenarios!$E$9</f>
        <v>0</v>
      </c>
      <c r="AA365" s="116">
        <f>Y365*Escenarios!$E$10/Escenarios!$E$9</f>
        <v>0</v>
      </c>
      <c r="AB365" s="116">
        <f>Observaciones!$I364</f>
        <v>0</v>
      </c>
      <c r="AC365" s="116">
        <f>MAX(0,Constantes!$E$29/((AH364+Z365+AA365+AB365+Observaciones!$F364)^2)+Entradas!$E$17)</f>
        <v>0</v>
      </c>
      <c r="AD365" s="145">
        <f>IF(ETo!$D364&gt;0,ETo!$I364*((1-Entradas!$E$21)*ETo!$K364+ETo!$L364),0)</f>
        <v>1.9221846535704383</v>
      </c>
      <c r="AE365" s="116">
        <f>MIN(AD365*1,0.8*(AH364+Z365+AA365+AB365+Observaciones!$F364-AC365-Constantes!$E$28))</f>
        <v>1.0117682122825387</v>
      </c>
      <c r="AF365" s="116">
        <f>Observaciones!$J364</f>
        <v>0</v>
      </c>
      <c r="AG365" s="116">
        <f>MAX(0,AH364+Z365+AA365+AB365+Observaciones!$F364-AC365-AE365-AF365-Constantes!$E$26)</f>
        <v>0</v>
      </c>
      <c r="AH365" s="116">
        <f>AH364+Z365+AA365+AB365+Observaciones!$F364-AC365-AE365-AF365-AG365</f>
        <v>41.502942053070633</v>
      </c>
      <c r="AI365" s="116">
        <f>(Escenarios!$E$10*S365+Escenarios!$E$9*AE365)/(Escenarios!$E$11)</f>
        <v>1.2367247400671848</v>
      </c>
      <c r="AJ365" s="116">
        <f>(Escenarios!$E$9*AG365)/(Escenarios!$E$11)</f>
        <v>0</v>
      </c>
      <c r="AK365" s="116">
        <f>(Escenarios!$E$10*U365+Escenarios!$E$9*AC365)/(Escenarios!$E$11)</f>
        <v>0</v>
      </c>
      <c r="AL365" s="118">
        <f t="shared" si="38"/>
        <v>79.863185391858536</v>
      </c>
      <c r="AM365" s="118">
        <f>MAX(0,(AL365-Constantes!$D$13)*(1-EXP(-Constantes!$D$23)))</f>
        <v>0.21491447006260997</v>
      </c>
      <c r="AN365" s="118">
        <f>AJ365+W365*Escenarios!$E$10/Escenarios!$E$11+AM365</f>
        <v>0.23878634240321611</v>
      </c>
      <c r="AO365" s="118">
        <f>0.0526*AJ365*Observaciones!$F364^1.218</f>
        <v>0</v>
      </c>
      <c r="AP365" s="118">
        <f>AO365*Constantes!$E$40</f>
        <v>0</v>
      </c>
      <c r="AQ365" s="118">
        <f t="shared" si="39"/>
        <v>0</v>
      </c>
      <c r="AR365" s="15"/>
      <c r="AS365" s="72">
        <v>359</v>
      </c>
      <c r="AT365" s="145">
        <f>ETo!$I364*((1-Constantes!$F$19)*ETo!$K364+ETo!$L364)</f>
        <v>2.0060759706640945</v>
      </c>
      <c r="AU365" s="118">
        <f>MIN(AT365*Constantes!$F$17,0.8*(AX364+Observaciones!$F364-AV365-AW365-Constantes!$D$14))</f>
        <v>1.2399963499710103</v>
      </c>
      <c r="AV365" s="118">
        <f>IF(Observaciones!$F364&gt;0.05*Constantes!$F$18,((Observaciones!$F364-0.05*Constantes!$F$18)^2)/(Observaciones!$F364+0.95*Constantes!$F$18),0)</f>
        <v>0</v>
      </c>
      <c r="AW365" s="118">
        <f>MAX(0,AX364+Observaciones!$F364-AV365-Constantes!$D$13)</f>
        <v>0</v>
      </c>
      <c r="AX365" s="118">
        <f>AX364+Observaciones!$F364-AV365-AU365-AW365-AY364</f>
        <v>28.379741414701485</v>
      </c>
      <c r="AY365" s="118">
        <f>MAX(0,(AX365-Constantes!$D$14)*(1-EXP(-Constantes!$D$22)))</f>
        <v>2.9320779408926568E-2</v>
      </c>
      <c r="AZ365" s="116">
        <f>AZ364+(Entradas!$F$23*AW365-BA364)/(800*Entradas!$D$46)</f>
        <v>0</v>
      </c>
      <c r="BA365" s="116">
        <f>8000*Entradas!$D$47*AZ365/Constantes!$F$34</f>
        <v>0</v>
      </c>
      <c r="BB365" s="116">
        <f>AV365*Escenarios!$F$10/Escenarios!$F$9</f>
        <v>0</v>
      </c>
      <c r="BC365" s="116">
        <f>BA365*Escenarios!$F$10/Escenarios!$F$9</f>
        <v>0</v>
      </c>
      <c r="BD365" s="116">
        <f>Observaciones!$I364</f>
        <v>0</v>
      </c>
      <c r="BE365" s="116">
        <f>MAX(0,Constantes!$F$29/((BJ364+BB365+BC365+BD365+Observaciones!$F364)^2)+Entradas!$F$17)</f>
        <v>0</v>
      </c>
      <c r="BF365" s="145">
        <f>IF(ETo!$D364&gt;0,ETo!$I364*((1-Entradas!$F$21)*ETo!$K364+ETo!$L364),0)</f>
        <v>1.9221846535704383</v>
      </c>
      <c r="BG365" s="116">
        <f>MIN(BF365*1,0.8*(BJ364+BB365+BC365+BD365+Observaciones!$F364-BE365-Constantes!$F$28))</f>
        <v>0.23772944012133623</v>
      </c>
      <c r="BH365" s="116">
        <f>Observaciones!$J364</f>
        <v>0</v>
      </c>
      <c r="BI365" s="116">
        <f>MAX(0,BJ364+BB365+BC365+BD365+Observaciones!$F364-BE365-BG365-BH365-Constantes!$F$26)</f>
        <v>0</v>
      </c>
      <c r="BJ365" s="116">
        <f>BJ364+BB365+BC365+BD365+Observaciones!$F364-BE365-BG365-BH365-BI365</f>
        <v>41.309432360030335</v>
      </c>
      <c r="BK365" s="116">
        <f>(Escenarios!$F$10*AU365+Escenarios!$F$9*BG365)/(Escenarios!$F$11)</f>
        <v>1.0395429680010755</v>
      </c>
      <c r="BL365" s="116">
        <f>(Escenarios!$F$9*BI365)/(Escenarios!$F$11)</f>
        <v>0</v>
      </c>
      <c r="BM365" s="116">
        <f>(Escenarios!$F$10*AW365+Escenarios!$F$9*BE365)/(Escenarios!$F$11)</f>
        <v>0</v>
      </c>
      <c r="BN365" s="118">
        <f t="shared" si="40"/>
        <v>78.804271053531437</v>
      </c>
      <c r="BO365" s="118">
        <f>MAX(0,(BN365-Constantes!$D$13)*(1-EXP(-Constantes!$D$23)))</f>
        <v>0.20760001443882745</v>
      </c>
      <c r="BP365" s="118">
        <f>BL365+AY365*Escenarios!$F$10/Escenarios!$F$11+BO365</f>
        <v>0.2310566379659687</v>
      </c>
      <c r="BQ365" s="118">
        <f>0.0526*BL365*Observaciones!$F364^1.218</f>
        <v>0</v>
      </c>
      <c r="BR365" s="118">
        <f>BQ365*Constantes!$F$40</f>
        <v>0</v>
      </c>
      <c r="BS365" s="118">
        <f t="shared" si="41"/>
        <v>0</v>
      </c>
      <c r="BT365" s="15"/>
      <c r="BU365" s="72">
        <v>359</v>
      </c>
      <c r="BV365" s="73">
        <f>0.0526*Observaciones!$F364^2.218</f>
        <v>0</v>
      </c>
      <c r="BW365" s="73">
        <f>IF(Observaciones!$F364&gt;0.05*$CA$7,((Observaciones!$F364-0.05*$CA$7)^2)/(Observaciones!$F364+0.95*$CA$7),0)</f>
        <v>0</v>
      </c>
      <c r="BX365" s="73">
        <f>0.0526*BW365*Observaciones!$F364^1.218</f>
        <v>0</v>
      </c>
      <c r="BY365" s="27"/>
      <c r="BZ365" s="27"/>
      <c r="CA365" s="101"/>
      <c r="CB365" s="36"/>
    </row>
    <row r="366" spans="2:80" s="2" customFormat="1" ht="14.5" x14ac:dyDescent="0.35">
      <c r="B366" s="35"/>
      <c r="C366" s="72">
        <v>360</v>
      </c>
      <c r="D366" s="145">
        <f>ETo!$I365*((1-Constantes!$D$19)*ETo!$K365+ETo!$L365)</f>
        <v>2.0524661205451067</v>
      </c>
      <c r="E366" s="73">
        <f>MIN(D366*Constantes!$D$17,0.8*(H365+Observaciones!$F365-F366-G366-Constantes!$D$14))</f>
        <v>1.2798206248505961</v>
      </c>
      <c r="F366" s="73">
        <f>IF(Observaciones!$F365&gt;0.05*Constantes!$D$18,((Observaciones!$F365-0.05*Constantes!$D$18)^2)/(Observaciones!$F365+0.95*Constantes!$D$18),0)</f>
        <v>0</v>
      </c>
      <c r="G366" s="73">
        <f>MAX(0,H365+Observaciones!$F365-F366-Constantes!$D$13)</f>
        <v>0</v>
      </c>
      <c r="H366" s="73">
        <f>H365+Observaciones!$F365-F366-E366-G366-I365</f>
        <v>27.540277357138219</v>
      </c>
      <c r="I366" s="73">
        <f>MAX(0,(H366-Constantes!$D$14)*(1-EXP(-Constantes!$D$22)))</f>
        <v>1.7763629661249367E-2</v>
      </c>
      <c r="J366" s="73">
        <f t="shared" si="35"/>
        <v>75.727961951705183</v>
      </c>
      <c r="K366" s="73">
        <f>MAX(0,(J366-Constantes!$D$13)*(1-EXP(-Constantes!$D$23)))</f>
        <v>0.18635039528087469</v>
      </c>
      <c r="L366" s="73">
        <f t="shared" si="36"/>
        <v>0.20411402494212405</v>
      </c>
      <c r="M366" s="73">
        <f>0.0526*F366*Observaciones!$F365^1.218</f>
        <v>0</v>
      </c>
      <c r="N366" s="73">
        <f>M366*Constantes!$D$40</f>
        <v>0</v>
      </c>
      <c r="O366" s="73">
        <f t="shared" si="37"/>
        <v>0</v>
      </c>
      <c r="P366" s="15"/>
      <c r="Q366" s="117">
        <v>360</v>
      </c>
      <c r="R366" s="145">
        <f>ETo!$I365*((1-Constantes!$E$19)*ETo!$K365+ETo!$L365)</f>
        <v>2.0547519115027297</v>
      </c>
      <c r="S366" s="118">
        <f>MIN(R366*Constantes!$E$17,0.8*(V365+Observaciones!$F365-T366-U366-Constantes!$D$14))</f>
        <v>1.2887417118388906</v>
      </c>
      <c r="T366" s="118">
        <f>IF(Observaciones!$F365&gt;0.05*Constantes!$E$18,((Observaciones!$F365-0.05*Constantes!$E$18)^2)/(Observaciones!$F365+0.95*Constantes!$E$18),0)</f>
        <v>0</v>
      </c>
      <c r="U366" s="118">
        <f>MAX(0,V365+Observaciones!$F365-T366-Constantes!$D$13)</f>
        <v>0</v>
      </c>
      <c r="V366" s="118">
        <f>V365+Observaciones!$F365-T366-S366-U366-W365</f>
        <v>27.461350770090064</v>
      </c>
      <c r="W366" s="118">
        <f>MAX(0,(V366-Constantes!$D$14)*(1-EXP(-Constantes!$D$22)))</f>
        <v>1.667702401402681E-2</v>
      </c>
      <c r="X366" s="116">
        <f>X365+(Entradas!$E$23*U366-Y365)/(800*Entradas!$D$46)</f>
        <v>0</v>
      </c>
      <c r="Y366" s="116">
        <f>8000*Entradas!$D$47*X366/Constantes!$E$34</f>
        <v>0</v>
      </c>
      <c r="Z366" s="116">
        <f>T366*Escenarios!$E$10/Escenarios!$E$9</f>
        <v>0</v>
      </c>
      <c r="AA366" s="116">
        <f>Y366*Escenarios!$E$10/Escenarios!$E$9</f>
        <v>0</v>
      </c>
      <c r="AB366" s="116">
        <f>Observaciones!$I365</f>
        <v>0</v>
      </c>
      <c r="AC366" s="116">
        <f>MAX(0,Constantes!$E$29/((AH365+Z366+AA366+AB366+Observaciones!$F365)^2)+Entradas!$E$17)</f>
        <v>0</v>
      </c>
      <c r="AD366" s="145">
        <f>IF(ETo!$D365&gt;0,ETo!$I365*((1-Entradas!$E$21)*ETo!$K365+ETo!$L365),0)</f>
        <v>1.9633202731977923</v>
      </c>
      <c r="AE366" s="116">
        <f>MIN(AD366*1,0.8*(AH365+Z366+AA366+AB366+Observaciones!$F365-AC366-Constantes!$E$28))</f>
        <v>0.68235364245650776</v>
      </c>
      <c r="AF366" s="116">
        <f>Observaciones!$J365</f>
        <v>0</v>
      </c>
      <c r="AG366" s="116">
        <f>MAX(0,AH365+Z366+AA366+AB366+Observaciones!$F365-AC366-AE366-AF366-Constantes!$E$26)</f>
        <v>0</v>
      </c>
      <c r="AH366" s="116">
        <f>AH365+Z366+AA366+AB366+Observaciones!$F365-AC366-AE366-AF366-AG366</f>
        <v>41.42058841061413</v>
      </c>
      <c r="AI366" s="116">
        <f>(Escenarios!$E$10*S366+Escenarios!$E$9*AE366)/(Escenarios!$E$11)</f>
        <v>1.2281029049006522</v>
      </c>
      <c r="AJ366" s="116">
        <f>(Escenarios!$E$9*AG366)/(Escenarios!$E$11)</f>
        <v>0</v>
      </c>
      <c r="AK366" s="116">
        <f>(Escenarios!$E$10*U366+Escenarios!$E$9*AC366)/(Escenarios!$E$11)</f>
        <v>0</v>
      </c>
      <c r="AL366" s="118">
        <f t="shared" si="38"/>
        <v>79.648270921795927</v>
      </c>
      <c r="AM366" s="118">
        <f>MAX(0,(AL366-Constantes!$D$13)*(1-EXP(-Constantes!$D$23)))</f>
        <v>0.21342994738000551</v>
      </c>
      <c r="AN366" s="118">
        <f>AJ366+W366*Escenarios!$E$10/Escenarios!$E$11+AM366</f>
        <v>0.22843926899262965</v>
      </c>
      <c r="AO366" s="118">
        <f>0.0526*AJ366*Observaciones!$F365^1.218</f>
        <v>0</v>
      </c>
      <c r="AP366" s="118">
        <f>AO366*Constantes!$E$40</f>
        <v>0</v>
      </c>
      <c r="AQ366" s="118">
        <f t="shared" si="39"/>
        <v>0</v>
      </c>
      <c r="AR366" s="15"/>
      <c r="AS366" s="72">
        <v>360</v>
      </c>
      <c r="AT366" s="145">
        <f>ETo!$I365*((1-Constantes!$F$19)*ETo!$K365+ETo!$L365)</f>
        <v>2.0490374341086715</v>
      </c>
      <c r="AU366" s="118">
        <f>MIN(AT366*Constantes!$F$17,0.8*(AX365+Observaciones!$F365-AV366-AW366-Constantes!$D$14))</f>
        <v>1.2665517041249477</v>
      </c>
      <c r="AV366" s="118">
        <f>IF(Observaciones!$F365&gt;0.05*Constantes!$F$18,((Observaciones!$F365-0.05*Constantes!$F$18)^2)/(Observaciones!$F365+0.95*Constantes!$F$18),0)</f>
        <v>0</v>
      </c>
      <c r="AW366" s="118">
        <f>MAX(0,AX365+Observaciones!$F365-AV366-Constantes!$D$13)</f>
        <v>0</v>
      </c>
      <c r="AX366" s="118">
        <f>AX365+Observaciones!$F365-AV366-AU366-AW366-AY365</f>
        <v>27.683868931167613</v>
      </c>
      <c r="AY366" s="118">
        <f>MAX(0,(AX366-Constantes!$D$14)*(1-EXP(-Constantes!$D$22)))</f>
        <v>1.9740497293175719E-2</v>
      </c>
      <c r="AZ366" s="116">
        <f>AZ365+(Entradas!$F$23*AW366-BA365)/(800*Entradas!$D$46)</f>
        <v>0</v>
      </c>
      <c r="BA366" s="116">
        <f>8000*Entradas!$D$47*AZ366/Constantes!$F$34</f>
        <v>0</v>
      </c>
      <c r="BB366" s="116">
        <f>AV366*Escenarios!$F$10/Escenarios!$F$9</f>
        <v>0</v>
      </c>
      <c r="BC366" s="116">
        <f>BA366*Escenarios!$F$10/Escenarios!$F$9</f>
        <v>0</v>
      </c>
      <c r="BD366" s="116">
        <f>Observaciones!$I365</f>
        <v>0</v>
      </c>
      <c r="BE366" s="116">
        <f>MAX(0,Constantes!$F$29/((BJ365+BB366+BC366+BD366+Observaciones!$F365)^2)+Entradas!$F$17)</f>
        <v>0</v>
      </c>
      <c r="BF366" s="145">
        <f>IF(ETo!$D365&gt;0,ETo!$I365*((1-Entradas!$F$21)*ETo!$K365+ETo!$L365),0)</f>
        <v>1.9633202731977923</v>
      </c>
      <c r="BG366" s="116">
        <f>MIN(BF366*1,0.8*(BJ365+BB366+BC366+BD366+Observaciones!$F365-BE366-Constantes!$F$28))</f>
        <v>0.52754588802426949</v>
      </c>
      <c r="BH366" s="116">
        <f>Observaciones!$J365</f>
        <v>0</v>
      </c>
      <c r="BI366" s="116">
        <f>MAX(0,BJ365+BB366+BC366+BD366+Observaciones!$F365-BE366-BG366-BH366-Constantes!$F$26)</f>
        <v>0</v>
      </c>
      <c r="BJ366" s="116">
        <f>BJ365+BB366+BC366+BD366+Observaciones!$F365-BE366-BG366-BH366-BI366</f>
        <v>41.381886472006066</v>
      </c>
      <c r="BK366" s="116">
        <f>(Escenarios!$F$10*AU366+Escenarios!$F$9*BG366)/(Escenarios!$F$11)</f>
        <v>1.118750540904812</v>
      </c>
      <c r="BL366" s="116">
        <f>(Escenarios!$F$9*BI366)/(Escenarios!$F$11)</f>
        <v>0</v>
      </c>
      <c r="BM366" s="116">
        <f>(Escenarios!$F$10*AW366+Escenarios!$F$9*BE366)/(Escenarios!$F$11)</f>
        <v>0</v>
      </c>
      <c r="BN366" s="118">
        <f t="shared" si="40"/>
        <v>78.596671039092612</v>
      </c>
      <c r="BO366" s="118">
        <f>MAX(0,(BN366-Constantes!$D$13)*(1-EXP(-Constantes!$D$23)))</f>
        <v>0.20616601639181986</v>
      </c>
      <c r="BP366" s="118">
        <f>BL366+AY366*Escenarios!$F$10/Escenarios!$F$11+BO366</f>
        <v>0.22195841422636042</v>
      </c>
      <c r="BQ366" s="118">
        <f>0.0526*BL366*Observaciones!$F365^1.218</f>
        <v>0</v>
      </c>
      <c r="BR366" s="118">
        <f>BQ366*Constantes!$F$40</f>
        <v>0</v>
      </c>
      <c r="BS366" s="118">
        <f t="shared" si="41"/>
        <v>0</v>
      </c>
      <c r="BT366" s="15"/>
      <c r="BU366" s="72">
        <v>360</v>
      </c>
      <c r="BV366" s="73">
        <f>0.0526*Observaciones!$F365^2.218</f>
        <v>1.6940460723560119E-2</v>
      </c>
      <c r="BW366" s="73">
        <f>IF(Observaciones!$F365&gt;0.05*$CA$7,((Observaciones!$F365-0.05*$CA$7)^2)/(Observaciones!$F365+0.95*$CA$7),0)</f>
        <v>0</v>
      </c>
      <c r="BX366" s="73">
        <f>0.0526*BW366*Observaciones!$F365^1.218</f>
        <v>0</v>
      </c>
      <c r="BY366" s="27"/>
      <c r="BZ366" s="27"/>
      <c r="CA366" s="101"/>
      <c r="CB366" s="36"/>
    </row>
    <row r="367" spans="2:80" s="2" customFormat="1" ht="14.5" x14ac:dyDescent="0.35">
      <c r="B367" s="35"/>
      <c r="C367" s="72">
        <v>361</v>
      </c>
      <c r="D367" s="145">
        <f>ETo!$I366*((1-Constantes!$D$19)*ETo!$K366+ETo!$L366)</f>
        <v>2.133090439565172</v>
      </c>
      <c r="E367" s="73">
        <f>MIN(D367*Constantes!$D$17,0.8*(H366+Observaciones!$F366-F367-G367-Constantes!$D$14))</f>
        <v>1.3300941301297038</v>
      </c>
      <c r="F367" s="73">
        <f>IF(Observaciones!$F366&gt;0.05*Constantes!$D$18,((Observaciones!$F366-0.05*Constantes!$D$18)^2)/(Observaciones!$F366+0.95*Constantes!$D$18),0)</f>
        <v>1.7340209838250263E-2</v>
      </c>
      <c r="G367" s="73">
        <f>MAX(0,H366+Observaciones!$F366-F367-Constantes!$D$13)</f>
        <v>0</v>
      </c>
      <c r="H367" s="73">
        <f>H366+Observaciones!$F366-F367-E367-G367-I366</f>
        <v>31.075079387509014</v>
      </c>
      <c r="I367" s="73">
        <f>MAX(0,(H367-Constantes!$D$14)*(1-EXP(-Constantes!$D$22)))</f>
        <v>6.6428293770837976E-2</v>
      </c>
      <c r="J367" s="73">
        <f t="shared" si="35"/>
        <v>75.541611556424314</v>
      </c>
      <c r="K367" s="73">
        <f>MAX(0,(J367-Constantes!$D$13)*(1-EXP(-Constantes!$D$23)))</f>
        <v>0.18506317907516195</v>
      </c>
      <c r="L367" s="73">
        <f t="shared" si="36"/>
        <v>0.26883168268425017</v>
      </c>
      <c r="M367" s="73">
        <f>0.0526*F367*Observaciones!$F366^1.218</f>
        <v>6.319735735435799E-3</v>
      </c>
      <c r="N367" s="73">
        <f>M367*Constantes!$D$40</f>
        <v>2.9519549149171465E-5</v>
      </c>
      <c r="O367" s="73">
        <f t="shared" si="37"/>
        <v>10.980680868572676</v>
      </c>
      <c r="P367" s="15"/>
      <c r="Q367" s="117">
        <v>361</v>
      </c>
      <c r="R367" s="145">
        <f>ETo!$I366*((1-Constantes!$E$19)*ETo!$K366+ETo!$L366)</f>
        <v>2.1354658981117631</v>
      </c>
      <c r="S367" s="118">
        <f>MIN(R367*Constantes!$E$17,0.8*(V366+Observaciones!$F366-T367-U367-Constantes!$D$14))</f>
        <v>1.3393655758146603</v>
      </c>
      <c r="T367" s="118">
        <f>IF(Observaciones!$F366&gt;0.05*Constantes!$E$18,((Observaciones!$F366-0.05*Constantes!$E$18)^2)/(Observaciones!$F366+0.95*Constantes!$E$18),0)</f>
        <v>1.4392791026222793E-2</v>
      </c>
      <c r="U367" s="118">
        <f>MAX(0,V366+Observaciones!$F366-T367-Constantes!$D$13)</f>
        <v>0</v>
      </c>
      <c r="V367" s="118">
        <f>V366+Observaciones!$F366-T367-S367-U367-W366</f>
        <v>30.990915379235151</v>
      </c>
      <c r="W367" s="118">
        <f>MAX(0,(V367-Constantes!$D$14)*(1-EXP(-Constantes!$D$22)))</f>
        <v>6.5269582997908346E-2</v>
      </c>
      <c r="X367" s="116">
        <f>X366+(Entradas!$E$23*U367-Y366)/(800*Entradas!$D$46)</f>
        <v>0</v>
      </c>
      <c r="Y367" s="116">
        <f>8000*Entradas!$D$47*X367/Constantes!$E$34</f>
        <v>0</v>
      </c>
      <c r="Z367" s="116">
        <f>T367*Escenarios!$E$10/Escenarios!$E$9</f>
        <v>0.12953511923600514</v>
      </c>
      <c r="AA367" s="116">
        <f>Y367*Escenarios!$E$10/Escenarios!$E$9</f>
        <v>0</v>
      </c>
      <c r="AB367" s="116">
        <f>Observaciones!$I366</f>
        <v>0</v>
      </c>
      <c r="AC367" s="116">
        <f>MAX(0,Constantes!$E$29/((AH366+Z367+AA367+AB367+Observaciones!$F366)^2)+Entradas!$E$17)</f>
        <v>0</v>
      </c>
      <c r="AD367" s="145">
        <f>IF(ETo!$D366&gt;0,ETo!$I366*((1-Entradas!$E$21)*ETo!$K366+ETo!$L366),0)</f>
        <v>2.0404475562480964</v>
      </c>
      <c r="AE367" s="116">
        <f>MIN(AD367*1,0.8*(AH366+Z367+AA367+AB367+Observaciones!$F366-AC367-Constantes!$E$28))</f>
        <v>2.0404475562480964</v>
      </c>
      <c r="AF367" s="116">
        <f>Observaciones!$J366</f>
        <v>0</v>
      </c>
      <c r="AG367" s="116">
        <f>MAX(0,AH366+Z367+AA367+AB367+Observaciones!$F366-AC367-AE367-AF367-Constantes!$E$26)</f>
        <v>0</v>
      </c>
      <c r="AH367" s="116">
        <f>AH366+Z367+AA367+AB367+Observaciones!$F366-AC367-AE367-AF367-AG367</f>
        <v>44.409675973602035</v>
      </c>
      <c r="AI367" s="116">
        <f>(Escenarios!$E$10*S367+Escenarios!$E$9*AE367)/(Escenarios!$E$11)</f>
        <v>1.4094737738580039</v>
      </c>
      <c r="AJ367" s="116">
        <f>(Escenarios!$E$9*AG367)/(Escenarios!$E$11)</f>
        <v>0</v>
      </c>
      <c r="AK367" s="116">
        <f>(Escenarios!$E$10*U367+Escenarios!$E$9*AC367)/(Escenarios!$E$11)</f>
        <v>0</v>
      </c>
      <c r="AL367" s="118">
        <f t="shared" si="38"/>
        <v>79.43484097441592</v>
      </c>
      <c r="AM367" s="118">
        <f>MAX(0,(AL367-Constantes!$D$13)*(1-EXP(-Constantes!$D$23)))</f>
        <v>0.21195567904460491</v>
      </c>
      <c r="AN367" s="118">
        <f>AJ367+W367*Escenarios!$E$10/Escenarios!$E$11+AM367</f>
        <v>0.27069830374272241</v>
      </c>
      <c r="AO367" s="118">
        <f>0.0526*AJ367*Observaciones!$F366^1.218</f>
        <v>0</v>
      </c>
      <c r="AP367" s="118">
        <f>AO367*Constantes!$E$40</f>
        <v>0</v>
      </c>
      <c r="AQ367" s="118">
        <f t="shared" si="39"/>
        <v>0</v>
      </c>
      <c r="AR367" s="15"/>
      <c r="AS367" s="72">
        <v>361</v>
      </c>
      <c r="AT367" s="145">
        <f>ETo!$I366*((1-Constantes!$F$19)*ETo!$K366+ETo!$L366)</f>
        <v>2.1295272517452841</v>
      </c>
      <c r="AU367" s="118">
        <f>MIN(AT367*Constantes!$F$17,0.8*(AX366+Observaciones!$F366-AV367-AW367-Constantes!$D$14))</f>
        <v>1.3163040971243971</v>
      </c>
      <c r="AV367" s="118">
        <f>IF(Observaciones!$F366&gt;0.05*Constantes!$F$18,((Observaciones!$F366-0.05*Constantes!$F$18)^2)/(Observaciones!$F366+0.95*Constantes!$F$18),0)</f>
        <v>1.7710059694705009E-2</v>
      </c>
      <c r="AW367" s="118">
        <f>MAX(0,AX366+Observaciones!$F366-AV367-Constantes!$D$13)</f>
        <v>0</v>
      </c>
      <c r="AX367" s="118">
        <f>AX366+Observaciones!$F366-AV367-AU367-AW367-AY366</f>
        <v>31.230114277055335</v>
      </c>
      <c r="AY367" s="118">
        <f>MAX(0,(AX367-Constantes!$D$14)*(1-EXP(-Constantes!$D$22)))</f>
        <v>6.8562704909061606E-2</v>
      </c>
      <c r="AZ367" s="116">
        <f>AZ366+(Entradas!$F$23*AW367-BA366)/(800*Entradas!$D$46)</f>
        <v>0</v>
      </c>
      <c r="BA367" s="116">
        <f>8000*Entradas!$D$47*AZ367/Constantes!$F$34</f>
        <v>0</v>
      </c>
      <c r="BB367" s="116">
        <f>AV367*Escenarios!$F$10/Escenarios!$F$9</f>
        <v>7.0840238778820036E-2</v>
      </c>
      <c r="BC367" s="116">
        <f>BA367*Escenarios!$F$10/Escenarios!$F$9</f>
        <v>0</v>
      </c>
      <c r="BD367" s="116">
        <f>Observaciones!$I366</f>
        <v>0</v>
      </c>
      <c r="BE367" s="116">
        <f>MAX(0,Constantes!$F$29/((BJ366+BB367+BC367+BD367+Observaciones!$F366)^2)+Entradas!$F$17)</f>
        <v>0</v>
      </c>
      <c r="BF367" s="145">
        <f>IF(ETo!$D366&gt;0,ETo!$I366*((1-Entradas!$F$21)*ETo!$K366+ETo!$L366),0)</f>
        <v>2.0404475562480964</v>
      </c>
      <c r="BG367" s="116">
        <f>MIN(BF367*1,0.8*(BJ366+BB367+BC367+BD367+Observaciones!$F366-BE367-Constantes!$F$28))</f>
        <v>2.0404475562480964</v>
      </c>
      <c r="BH367" s="116">
        <f>Observaciones!$J366</f>
        <v>0</v>
      </c>
      <c r="BI367" s="116">
        <f>MAX(0,BJ366+BB367+BC367+BD367+Observaciones!$F366-BE367-BG367-BH367-Constantes!$F$26)</f>
        <v>0</v>
      </c>
      <c r="BJ367" s="116">
        <f>BJ366+BB367+BC367+BD367+Observaciones!$F366-BE367-BG367-BH367-BI367</f>
        <v>44.312279154536789</v>
      </c>
      <c r="BK367" s="116">
        <f>(Escenarios!$F$10*AU367+Escenarios!$F$9*BG367)/(Escenarios!$F$11)</f>
        <v>1.461132788949137</v>
      </c>
      <c r="BL367" s="116">
        <f>(Escenarios!$F$9*BI367)/(Escenarios!$F$11)</f>
        <v>0</v>
      </c>
      <c r="BM367" s="116">
        <f>(Escenarios!$F$10*AW367+Escenarios!$F$9*BE367)/(Escenarios!$F$11)</f>
        <v>0</v>
      </c>
      <c r="BN367" s="118">
        <f t="shared" si="40"/>
        <v>78.390505022700793</v>
      </c>
      <c r="BO367" s="118">
        <f>MAX(0,(BN367-Constantes!$D$13)*(1-EXP(-Constantes!$D$23)))</f>
        <v>0.20474192369286526</v>
      </c>
      <c r="BP367" s="118">
        <f>BL367+AY367*Escenarios!$F$10/Escenarios!$F$11+BO367</f>
        <v>0.25959208762011454</v>
      </c>
      <c r="BQ367" s="118">
        <f>0.0526*BL367*Observaciones!$F366^1.218</f>
        <v>0</v>
      </c>
      <c r="BR367" s="118">
        <f>BQ367*Constantes!$F$40</f>
        <v>0</v>
      </c>
      <c r="BS367" s="118">
        <f t="shared" si="41"/>
        <v>0</v>
      </c>
      <c r="BT367" s="15"/>
      <c r="BU367" s="72">
        <v>361</v>
      </c>
      <c r="BV367" s="73">
        <f>0.0526*Observaciones!$F366^2.218</f>
        <v>1.7858322011378938</v>
      </c>
      <c r="BW367" s="73">
        <f>IF(Observaciones!$F366&gt;0.05*$CA$7,((Observaciones!$F366-0.05*$CA$7)^2)/(Observaciones!$F366+0.95*$CA$7),0)</f>
        <v>0.26550712123033893</v>
      </c>
      <c r="BX367" s="73">
        <f>0.0526*BW367*Observaciones!$F366^1.218</f>
        <v>9.6765544229502357E-2</v>
      </c>
      <c r="BY367" s="27"/>
      <c r="BZ367" s="27"/>
      <c r="CA367" s="101"/>
      <c r="CB367" s="36"/>
    </row>
    <row r="368" spans="2:80" s="2" customFormat="1" ht="14.5" x14ac:dyDescent="0.35">
      <c r="B368" s="35"/>
      <c r="C368" s="72">
        <v>362</v>
      </c>
      <c r="D368" s="145">
        <f>ETo!$I367*((1-Constantes!$D$19)*ETo!$K367+ETo!$L367)</f>
        <v>2.0524393443195885</v>
      </c>
      <c r="E368" s="73">
        <f>MIN(D368*Constantes!$D$17,0.8*(H367+Observaciones!$F367-F368-G368-Constantes!$D$14))</f>
        <v>1.2798039284650478</v>
      </c>
      <c r="F368" s="73">
        <f>IF(Observaciones!$F367&gt;0.05*Constantes!$D$18,((Observaciones!$F367-0.05*Constantes!$D$18)^2)/(Observaciones!$F367+0.95*Constantes!$D$18),0)</f>
        <v>0</v>
      </c>
      <c r="G368" s="73">
        <f>MAX(0,H367+Observaciones!$F367-F368-Constantes!$D$13)</f>
        <v>0</v>
      </c>
      <c r="H368" s="73">
        <f>H367+Observaciones!$F367-F368-E368-G368-I367</f>
        <v>31.22884716527313</v>
      </c>
      <c r="I368" s="73">
        <f>MAX(0,(H368-Constantes!$D$14)*(1-EXP(-Constantes!$D$22)))</f>
        <v>6.8545260206716044E-2</v>
      </c>
      <c r="J368" s="73">
        <f t="shared" si="35"/>
        <v>75.356548377349156</v>
      </c>
      <c r="K368" s="73">
        <f>MAX(0,(J368-Constantes!$D$13)*(1-EXP(-Constantes!$D$23)))</f>
        <v>0.18378485432126365</v>
      </c>
      <c r="L368" s="73">
        <f t="shared" si="36"/>
        <v>0.25233011452797971</v>
      </c>
      <c r="M368" s="73">
        <f>0.0526*F368*Observaciones!$F367^1.218</f>
        <v>0</v>
      </c>
      <c r="N368" s="73">
        <f>M368*Constantes!$D$40</f>
        <v>0</v>
      </c>
      <c r="O368" s="73">
        <f t="shared" si="37"/>
        <v>0</v>
      </c>
      <c r="P368" s="15"/>
      <c r="Q368" s="117">
        <v>362</v>
      </c>
      <c r="R368" s="145">
        <f>ETo!$I367*((1-Constantes!$E$19)*ETo!$K367+ETo!$L367)</f>
        <v>2.0547251136660529</v>
      </c>
      <c r="S368" s="118">
        <f>MIN(R368*Constantes!$E$17,0.8*(V367+Observaciones!$F367-T368-U368-Constantes!$D$14))</f>
        <v>1.2887249042186038</v>
      </c>
      <c r="T368" s="118">
        <f>IF(Observaciones!$F367&gt;0.05*Constantes!$E$18,((Observaciones!$F367-0.05*Constantes!$E$18)^2)/(Observaciones!$F367+0.95*Constantes!$E$18),0)</f>
        <v>0</v>
      </c>
      <c r="U368" s="118">
        <f>MAX(0,V367+Observaciones!$F367-T368-Constantes!$D$13)</f>
        <v>0</v>
      </c>
      <c r="V368" s="118">
        <f>V367+Observaciones!$F367-T368-S368-U368-W367</f>
        <v>31.136920892018637</v>
      </c>
      <c r="W368" s="118">
        <f>MAX(0,(V368-Constantes!$D$14)*(1-EXP(-Constantes!$D$22)))</f>
        <v>6.7279684037997209E-2</v>
      </c>
      <c r="X368" s="116">
        <f>X367+(Entradas!$E$23*U368-Y367)/(800*Entradas!$D$46)</f>
        <v>0</v>
      </c>
      <c r="Y368" s="116">
        <f>8000*Entradas!$D$47*X368/Constantes!$E$34</f>
        <v>0</v>
      </c>
      <c r="Z368" s="116">
        <f>T368*Escenarios!$E$10/Escenarios!$E$9</f>
        <v>0</v>
      </c>
      <c r="AA368" s="116">
        <f>Y368*Escenarios!$E$10/Escenarios!$E$9</f>
        <v>0</v>
      </c>
      <c r="AB368" s="116">
        <f>Observaciones!$I367</f>
        <v>0</v>
      </c>
      <c r="AC368" s="116">
        <f>MAX(0,Constantes!$E$29/((AH367+Z368+AA368+AB368+Observaciones!$F367)^2)+Entradas!$E$17)</f>
        <v>0</v>
      </c>
      <c r="AD368" s="145">
        <f>IF(ETo!$D367&gt;0,ETo!$I367*((1-Entradas!$E$21)*ETo!$K367+ETo!$L367),0)</f>
        <v>1.9632943398074598</v>
      </c>
      <c r="AE368" s="116">
        <f>MIN(AD368*1,0.8*(AH367+Z368+AA368+AB368+Observaciones!$F367-AC368-Constantes!$E$28))</f>
        <v>1.9632943398074598</v>
      </c>
      <c r="AF368" s="116">
        <f>Observaciones!$J367</f>
        <v>0</v>
      </c>
      <c r="AG368" s="116">
        <f>MAX(0,AH367+Z368+AA368+AB368+Observaciones!$F367-AC368-AE368-AF368-Constantes!$E$26)</f>
        <v>0</v>
      </c>
      <c r="AH368" s="116">
        <f>AH367+Z368+AA368+AB368+Observaciones!$F367-AC368-AE368-AF368-AG368</f>
        <v>43.946381633794573</v>
      </c>
      <c r="AI368" s="116">
        <f>(Escenarios!$E$10*S368+Escenarios!$E$9*AE368)/(Escenarios!$E$11)</f>
        <v>1.3561818477774892</v>
      </c>
      <c r="AJ368" s="116">
        <f>(Escenarios!$E$9*AG368)/(Escenarios!$E$11)</f>
        <v>0</v>
      </c>
      <c r="AK368" s="116">
        <f>(Escenarios!$E$10*U368+Escenarios!$E$9*AC368)/(Escenarios!$E$11)</f>
        <v>0</v>
      </c>
      <c r="AL368" s="118">
        <f t="shared" si="38"/>
        <v>79.222885295371313</v>
      </c>
      <c r="AM368" s="118">
        <f>MAX(0,(AL368-Constantes!$D$13)*(1-EXP(-Constantes!$D$23)))</f>
        <v>0.21049159422445815</v>
      </c>
      <c r="AN368" s="118">
        <f>AJ368+W368*Escenarios!$E$10/Escenarios!$E$11+AM368</f>
        <v>0.27104330985865566</v>
      </c>
      <c r="AO368" s="118">
        <f>0.0526*AJ368*Observaciones!$F367^1.218</f>
        <v>0</v>
      </c>
      <c r="AP368" s="118">
        <f>AO368*Constantes!$E$40</f>
        <v>0</v>
      </c>
      <c r="AQ368" s="118">
        <f t="shared" si="39"/>
        <v>0</v>
      </c>
      <c r="AR368" s="15"/>
      <c r="AS368" s="72">
        <v>362</v>
      </c>
      <c r="AT368" s="145">
        <f>ETo!$I367*((1-Constantes!$F$19)*ETo!$K367+ETo!$L367)</f>
        <v>2.0490106902998906</v>
      </c>
      <c r="AU368" s="118">
        <f>MIN(AT368*Constantes!$F$17,0.8*(AX367+Observaciones!$F367-AV368-AW368-Constantes!$D$14))</f>
        <v>1.2665351732329189</v>
      </c>
      <c r="AV368" s="118">
        <f>IF(Observaciones!$F367&gt;0.05*Constantes!$F$18,((Observaciones!$F367-0.05*Constantes!$F$18)^2)/(Observaciones!$F367+0.95*Constantes!$F$18),0)</f>
        <v>0</v>
      </c>
      <c r="AW368" s="118">
        <f>MAX(0,AX367+Observaciones!$F367-AV368-Constantes!$D$13)</f>
        <v>0</v>
      </c>
      <c r="AX368" s="118">
        <f>AX367+Observaciones!$F367-AV368-AU368-AW368-AY367</f>
        <v>31.395016398913356</v>
      </c>
      <c r="AY368" s="118">
        <f>MAX(0,(AX368-Constantes!$D$14)*(1-EXP(-Constantes!$D$22)))</f>
        <v>7.0832961150353063E-2</v>
      </c>
      <c r="AZ368" s="116">
        <f>AZ367+(Entradas!$F$23*AW368-BA367)/(800*Entradas!$D$46)</f>
        <v>0</v>
      </c>
      <c r="BA368" s="116">
        <f>8000*Entradas!$D$47*AZ368/Constantes!$F$34</f>
        <v>0</v>
      </c>
      <c r="BB368" s="116">
        <f>AV368*Escenarios!$F$10/Escenarios!$F$9</f>
        <v>0</v>
      </c>
      <c r="BC368" s="116">
        <f>BA368*Escenarios!$F$10/Escenarios!$F$9</f>
        <v>0</v>
      </c>
      <c r="BD368" s="116">
        <f>Observaciones!$I367</f>
        <v>0</v>
      </c>
      <c r="BE368" s="116">
        <f>MAX(0,Constantes!$F$29/((BJ367+BB368+BC368+BD368+Observaciones!$F367)^2)+Entradas!$F$17)</f>
        <v>0</v>
      </c>
      <c r="BF368" s="145">
        <f>IF(ETo!$D367&gt;0,ETo!$I367*((1-Entradas!$F$21)*ETo!$K367+ETo!$L367),0)</f>
        <v>1.9632943398074598</v>
      </c>
      <c r="BG368" s="116">
        <f>MIN(BF368*1,0.8*(BJ367+BB368+BC368+BD368+Observaciones!$F367-BE368-Constantes!$F$28))</f>
        <v>1.9632943398074598</v>
      </c>
      <c r="BH368" s="116">
        <f>Observaciones!$J367</f>
        <v>0</v>
      </c>
      <c r="BI368" s="116">
        <f>MAX(0,BJ367+BB368+BC368+BD368+Observaciones!$F367-BE368-BG368-BH368-Constantes!$F$26)</f>
        <v>0</v>
      </c>
      <c r="BJ368" s="116">
        <f>BJ367+BB368+BC368+BD368+Observaciones!$F367-BE368-BG368-BH368-BI368</f>
        <v>43.848984814729327</v>
      </c>
      <c r="BK368" s="116">
        <f>(Escenarios!$F$10*AU368+Escenarios!$F$9*BG368)/(Escenarios!$F$11)</f>
        <v>1.4058870065478271</v>
      </c>
      <c r="BL368" s="116">
        <f>(Escenarios!$F$9*BI368)/(Escenarios!$F$11)</f>
        <v>0</v>
      </c>
      <c r="BM368" s="116">
        <f>(Escenarios!$F$10*AW368+Escenarios!$F$9*BE368)/(Escenarios!$F$11)</f>
        <v>0</v>
      </c>
      <c r="BN368" s="118">
        <f t="shared" si="40"/>
        <v>78.185763099007929</v>
      </c>
      <c r="BO368" s="118">
        <f>MAX(0,(BN368-Constantes!$D$13)*(1-EXP(-Constantes!$D$23)))</f>
        <v>0.20332766792072676</v>
      </c>
      <c r="BP368" s="118">
        <f>BL368+AY368*Escenarios!$F$10/Escenarios!$F$11+BO368</f>
        <v>0.25999403684100919</v>
      </c>
      <c r="BQ368" s="118">
        <f>0.0526*BL368*Observaciones!$F367^1.218</f>
        <v>0</v>
      </c>
      <c r="BR368" s="118">
        <f>BQ368*Constantes!$F$40</f>
        <v>0</v>
      </c>
      <c r="BS368" s="118">
        <f t="shared" si="41"/>
        <v>0</v>
      </c>
      <c r="BT368" s="15"/>
      <c r="BU368" s="72">
        <v>362</v>
      </c>
      <c r="BV368" s="73">
        <f>0.0526*Observaciones!$F367^2.218</f>
        <v>0.1292873865921125</v>
      </c>
      <c r="BW368" s="73">
        <f>IF(Observaciones!$F367&gt;0.05*$CA$7,((Observaciones!$F367-0.05*$CA$7)^2)/(Observaciones!$F367+0.95*$CA$7),0)</f>
        <v>0</v>
      </c>
      <c r="BX368" s="73">
        <f>0.0526*BW368*Observaciones!$F367^1.218</f>
        <v>0</v>
      </c>
      <c r="BY368" s="27"/>
      <c r="BZ368" s="27"/>
      <c r="CA368" s="101"/>
      <c r="CB368" s="36"/>
    </row>
    <row r="369" spans="2:80" s="2" customFormat="1" ht="14.5" x14ac:dyDescent="0.35">
      <c r="B369" s="35"/>
      <c r="C369" s="72">
        <v>363</v>
      </c>
      <c r="D369" s="145">
        <f>ETo!$I368*((1-Constantes!$D$19)*ETo!$K368+ETo!$L368)</f>
        <v>2.1061870695197471</v>
      </c>
      <c r="E369" s="73">
        <f>MIN(D369*Constantes!$D$17,0.8*(H368+Observaciones!$F368-F369-G369-Constantes!$D$14))</f>
        <v>1.3133184632782684</v>
      </c>
      <c r="F369" s="73">
        <f>IF(Observaciones!$F368&gt;0.05*Constantes!$D$18,((Observaciones!$F368-0.05*Constantes!$D$18)^2)/(Observaciones!$F368+0.95*Constantes!$D$18),0)</f>
        <v>0</v>
      </c>
      <c r="G369" s="73">
        <f>MAX(0,H368+Observaciones!$F368-F369-Constantes!$D$13)</f>
        <v>0</v>
      </c>
      <c r="H369" s="73">
        <f>H368+Observaciones!$F368-F369-E369-G369-I368</f>
        <v>29.846983441788147</v>
      </c>
      <c r="I369" s="73">
        <f>MAX(0,(H369-Constantes!$D$14)*(1-EXP(-Constantes!$D$22)))</f>
        <v>4.9520733975591313E-2</v>
      </c>
      <c r="J369" s="73">
        <f t="shared" si="35"/>
        <v>75.172763523027896</v>
      </c>
      <c r="K369" s="73">
        <f>MAX(0,(J369-Constantes!$D$13)*(1-EXP(-Constantes!$D$23)))</f>
        <v>0.18251535960143586</v>
      </c>
      <c r="L369" s="73">
        <f t="shared" si="36"/>
        <v>0.23203609357702717</v>
      </c>
      <c r="M369" s="73">
        <f>0.0526*F369*Observaciones!$F368^1.218</f>
        <v>0</v>
      </c>
      <c r="N369" s="73">
        <f>M369*Constantes!$D$40</f>
        <v>0</v>
      </c>
      <c r="O369" s="73">
        <f t="shared" si="37"/>
        <v>0</v>
      </c>
      <c r="P369" s="15"/>
      <c r="Q369" s="117">
        <v>363</v>
      </c>
      <c r="R369" s="145">
        <f>ETo!$I368*((1-Constantes!$E$19)*ETo!$K368+ETo!$L368)</f>
        <v>2.1085328546250737</v>
      </c>
      <c r="S369" s="118">
        <f>MIN(R369*Constantes!$E$17,0.8*(V368+Observaciones!$F368-T369-U369-Constantes!$D$14))</f>
        <v>1.3224731537301457</v>
      </c>
      <c r="T369" s="118">
        <f>IF(Observaciones!$F368&gt;0.05*Constantes!$E$18,((Observaciones!$F368-0.05*Constantes!$E$18)^2)/(Observaciones!$F368+0.95*Constantes!$E$18),0)</f>
        <v>0</v>
      </c>
      <c r="U369" s="118">
        <f>MAX(0,V368+Observaciones!$F368-T369-Constantes!$D$13)</f>
        <v>0</v>
      </c>
      <c r="V369" s="118">
        <f>V368+Observaciones!$F368-T369-S369-U369-W368</f>
        <v>29.747168054250491</v>
      </c>
      <c r="W369" s="118">
        <f>MAX(0,(V369-Constantes!$D$14)*(1-EXP(-Constantes!$D$22)))</f>
        <v>4.8146546039250518E-2</v>
      </c>
      <c r="X369" s="116">
        <f>X368+(Entradas!$E$23*U369-Y368)/(800*Entradas!$D$46)</f>
        <v>0</v>
      </c>
      <c r="Y369" s="116">
        <f>8000*Entradas!$D$47*X369/Constantes!$E$34</f>
        <v>0</v>
      </c>
      <c r="Z369" s="116">
        <f>T369*Escenarios!$E$10/Escenarios!$E$9</f>
        <v>0</v>
      </c>
      <c r="AA369" s="116">
        <f>Y369*Escenarios!$E$10/Escenarios!$E$9</f>
        <v>0</v>
      </c>
      <c r="AB369" s="116">
        <f>Observaciones!$I368</f>
        <v>0</v>
      </c>
      <c r="AC369" s="116">
        <f>MAX(0,Constantes!$E$29/((AH368+Z369+AA369+AB369+Observaciones!$F368)^2)+Entradas!$E$17)</f>
        <v>0</v>
      </c>
      <c r="AD369" s="145">
        <f>IF(ETo!$D368&gt;0,ETo!$I368*((1-Entradas!$E$21)*ETo!$K368+ETo!$L368),0)</f>
        <v>2.0147014504119962</v>
      </c>
      <c r="AE369" s="116">
        <f>MIN(AD369*1,0.8*(AH368+Z369+AA369+AB369+Observaciones!$F368-AC369-Constantes!$E$28))</f>
        <v>2.0147014504119962</v>
      </c>
      <c r="AF369" s="116">
        <f>Observaciones!$J368</f>
        <v>0</v>
      </c>
      <c r="AG369" s="116">
        <f>MAX(0,AH368+Z369+AA369+AB369+Observaciones!$F368-AC369-AE369-AF369-Constantes!$E$26)</f>
        <v>0</v>
      </c>
      <c r="AH369" s="116">
        <f>AH368+Z369+AA369+AB369+Observaciones!$F368-AC369-AE369-AF369-AG369</f>
        <v>41.931680183382575</v>
      </c>
      <c r="AI369" s="116">
        <f>(Escenarios!$E$10*S369+Escenarios!$E$9*AE369)/(Escenarios!$E$11)</f>
        <v>1.3916959833983307</v>
      </c>
      <c r="AJ369" s="116">
        <f>(Escenarios!$E$9*AG369)/(Escenarios!$E$11)</f>
        <v>0</v>
      </c>
      <c r="AK369" s="116">
        <f>(Escenarios!$E$10*U369+Escenarios!$E$9*AC369)/(Escenarios!$E$11)</f>
        <v>0</v>
      </c>
      <c r="AL369" s="118">
        <f t="shared" si="38"/>
        <v>79.012393701146848</v>
      </c>
      <c r="AM369" s="118">
        <f>MAX(0,(AL369-Constantes!$D$13)*(1-EXP(-Constantes!$D$23)))</f>
        <v>0.20903762257688707</v>
      </c>
      <c r="AN369" s="118">
        <f>AJ369+W369*Escenarios!$E$10/Escenarios!$E$11+AM369</f>
        <v>0.25236951401221253</v>
      </c>
      <c r="AO369" s="118">
        <f>0.0526*AJ369*Observaciones!$F368^1.218</f>
        <v>0</v>
      </c>
      <c r="AP369" s="118">
        <f>AO369*Constantes!$E$40</f>
        <v>0</v>
      </c>
      <c r="AQ369" s="118">
        <f t="shared" si="39"/>
        <v>0</v>
      </c>
      <c r="AR369" s="15"/>
      <c r="AS369" s="72">
        <v>363</v>
      </c>
      <c r="AT369" s="145">
        <f>ETo!$I368*((1-Constantes!$F$19)*ETo!$K368+ETo!$L368)</f>
        <v>2.1026683918617568</v>
      </c>
      <c r="AU369" s="118">
        <f>MIN(AT369*Constantes!$F$17,0.8*(AX368+Observaciones!$F368-AV369-AW369-Constantes!$D$14))</f>
        <v>1.299702089669549</v>
      </c>
      <c r="AV369" s="118">
        <f>IF(Observaciones!$F368&gt;0.05*Constantes!$F$18,((Observaciones!$F368-0.05*Constantes!$F$18)^2)/(Observaciones!$F368+0.95*Constantes!$F$18),0)</f>
        <v>0</v>
      </c>
      <c r="AW369" s="118">
        <f>MAX(0,AX368+Observaciones!$F368-AV369-Constantes!$D$13)</f>
        <v>0</v>
      </c>
      <c r="AX369" s="118">
        <f>AX368+Observaciones!$F368-AV369-AU369-AW369-AY368</f>
        <v>30.024481348093456</v>
      </c>
      <c r="AY369" s="118">
        <f>MAX(0,(AX369-Constantes!$D$14)*(1-EXP(-Constantes!$D$22)))</f>
        <v>5.1964400103506538E-2</v>
      </c>
      <c r="AZ369" s="116">
        <f>AZ368+(Entradas!$F$23*AW369-BA368)/(800*Entradas!$D$46)</f>
        <v>0</v>
      </c>
      <c r="BA369" s="116">
        <f>8000*Entradas!$D$47*AZ369/Constantes!$F$34</f>
        <v>0</v>
      </c>
      <c r="BB369" s="116">
        <f>AV369*Escenarios!$F$10/Escenarios!$F$9</f>
        <v>0</v>
      </c>
      <c r="BC369" s="116">
        <f>BA369*Escenarios!$F$10/Escenarios!$F$9</f>
        <v>0</v>
      </c>
      <c r="BD369" s="116">
        <f>Observaciones!$I368</f>
        <v>0</v>
      </c>
      <c r="BE369" s="116">
        <f>MAX(0,Constantes!$F$29/((BJ368+BB369+BC369+BD369+Observaciones!$F368)^2)+Entradas!$F$17)</f>
        <v>0</v>
      </c>
      <c r="BF369" s="145">
        <f>IF(ETo!$D368&gt;0,ETo!$I368*((1-Entradas!$F$21)*ETo!$K368+ETo!$L368),0)</f>
        <v>2.0147014504119962</v>
      </c>
      <c r="BG369" s="116">
        <f>MIN(BF369*1,0.8*(BJ368+BB369+BC369+BD369+Observaciones!$F368-BE369-Constantes!$F$28))</f>
        <v>2.0147014504119962</v>
      </c>
      <c r="BH369" s="116">
        <f>Observaciones!$J368</f>
        <v>0</v>
      </c>
      <c r="BI369" s="116">
        <f>MAX(0,BJ368+BB369+BC369+BD369+Observaciones!$F368-BE369-BG369-BH369-Constantes!$F$26)</f>
        <v>0</v>
      </c>
      <c r="BJ369" s="116">
        <f>BJ368+BB369+BC369+BD369+Observaciones!$F368-BE369-BG369-BH369-BI369</f>
        <v>41.834283364317329</v>
      </c>
      <c r="BK369" s="116">
        <f>(Escenarios!$F$10*AU369+Escenarios!$F$9*BG369)/(Escenarios!$F$11)</f>
        <v>1.4427019618180383</v>
      </c>
      <c r="BL369" s="116">
        <f>(Escenarios!$F$9*BI369)/(Escenarios!$F$11)</f>
        <v>0</v>
      </c>
      <c r="BM369" s="116">
        <f>(Escenarios!$F$10*AW369+Escenarios!$F$9*BE369)/(Escenarios!$F$11)</f>
        <v>0</v>
      </c>
      <c r="BN369" s="118">
        <f t="shared" si="40"/>
        <v>77.982435431087197</v>
      </c>
      <c r="BO369" s="118">
        <f>MAX(0,(BN369-Constantes!$D$13)*(1-EXP(-Constantes!$D$23)))</f>
        <v>0.20192318112678745</v>
      </c>
      <c r="BP369" s="118">
        <f>BL369+AY369*Escenarios!$F$10/Escenarios!$F$11+BO369</f>
        <v>0.24349470120959268</v>
      </c>
      <c r="BQ369" s="118">
        <f>0.0526*BL369*Observaciones!$F368^1.218</f>
        <v>0</v>
      </c>
      <c r="BR369" s="118">
        <f>BQ369*Constantes!$F$40</f>
        <v>0</v>
      </c>
      <c r="BS369" s="118">
        <f t="shared" si="41"/>
        <v>0</v>
      </c>
      <c r="BT369" s="15"/>
      <c r="BU369" s="72">
        <v>363</v>
      </c>
      <c r="BV369" s="73">
        <f>0.0526*Observaciones!$F368^2.218</f>
        <v>0</v>
      </c>
      <c r="BW369" s="73">
        <f>IF(Observaciones!$F368&gt;0.05*$CA$7,((Observaciones!$F368-0.05*$CA$7)^2)/(Observaciones!$F368+0.95*$CA$7),0)</f>
        <v>0</v>
      </c>
      <c r="BX369" s="73">
        <f>0.0526*BW369*Observaciones!$F368^1.218</f>
        <v>0</v>
      </c>
      <c r="BY369" s="27"/>
      <c r="BZ369" s="27"/>
      <c r="CA369" s="101"/>
      <c r="CB369" s="36"/>
    </row>
    <row r="370" spans="2:80" s="2" customFormat="1" ht="14.5" x14ac:dyDescent="0.35">
      <c r="B370" s="35"/>
      <c r="C370" s="72">
        <v>364</v>
      </c>
      <c r="D370" s="145">
        <f>ETo!$I369*((1-Constantes!$D$19)*ETo!$K369+ETo!$L369)</f>
        <v>1.9770595210152706</v>
      </c>
      <c r="E370" s="73">
        <f>MIN(D370*Constantes!$D$17,0.8*(H369+Observaciones!$F369-F370-G370-Constantes!$D$14))</f>
        <v>1.2328006422247673</v>
      </c>
      <c r="F370" s="73">
        <f>IF(Observaciones!$F369&gt;0.05*Constantes!$D$18,((Observaciones!$F369-0.05*Constantes!$D$18)^2)/(Observaciones!$F369+0.95*Constantes!$D$18),0)</f>
        <v>0</v>
      </c>
      <c r="G370" s="73">
        <f>MAX(0,H369+Observaciones!$F369-F370-Constantes!$D$13)</f>
        <v>0</v>
      </c>
      <c r="H370" s="73">
        <f>H369+Observaciones!$F369-F370-E370-G370-I369</f>
        <v>30.36466206558779</v>
      </c>
      <c r="I370" s="73">
        <f>MAX(0,(H370-Constantes!$D$14)*(1-EXP(-Constantes!$D$22)))</f>
        <v>5.6647768566912129E-2</v>
      </c>
      <c r="J370" s="73">
        <f t="shared" si="35"/>
        <v>74.990248163426457</v>
      </c>
      <c r="K370" s="73">
        <f>MAX(0,(J370-Constantes!$D$13)*(1-EXP(-Constantes!$D$23)))</f>
        <v>0.18125463392217789</v>
      </c>
      <c r="L370" s="73">
        <f t="shared" si="36"/>
        <v>0.23790240248909</v>
      </c>
      <c r="M370" s="73">
        <f>0.0526*F370*Observaciones!$F369^1.218</f>
        <v>0</v>
      </c>
      <c r="N370" s="73">
        <f>M370*Constantes!$D$40</f>
        <v>0</v>
      </c>
      <c r="O370" s="73">
        <f t="shared" si="37"/>
        <v>0</v>
      </c>
      <c r="P370" s="15"/>
      <c r="Q370" s="117">
        <v>364</v>
      </c>
      <c r="R370" s="145">
        <f>ETo!$I369*((1-Constantes!$E$19)*ETo!$K369+ETo!$L369)</f>
        <v>1.9792596763324137</v>
      </c>
      <c r="S370" s="118">
        <f>MIN(R370*Constantes!$E$17,0.8*(V369+Observaciones!$F369-T370-U370-Constantes!$D$14))</f>
        <v>1.2413929337020768</v>
      </c>
      <c r="T370" s="118">
        <f>IF(Observaciones!$F369&gt;0.05*Constantes!$E$18,((Observaciones!$F369-0.05*Constantes!$E$18)^2)/(Observaciones!$F369+0.95*Constantes!$E$18),0)</f>
        <v>0</v>
      </c>
      <c r="U370" s="118">
        <f>MAX(0,V369+Observaciones!$F369-T370-Constantes!$D$13)</f>
        <v>0</v>
      </c>
      <c r="V370" s="118">
        <f>V369+Observaciones!$F369-T370-S370-U370-W369</f>
        <v>30.257628574509162</v>
      </c>
      <c r="W370" s="118">
        <f>MAX(0,(V370-Constantes!$D$14)*(1-EXP(-Constantes!$D$22)))</f>
        <v>5.5174206866125258E-2</v>
      </c>
      <c r="X370" s="116">
        <f>X369+(Entradas!$E$23*U370-Y369)/(800*Entradas!$D$46)</f>
        <v>0</v>
      </c>
      <c r="Y370" s="116">
        <f>8000*Entradas!$D$47*X370/Constantes!$E$34</f>
        <v>0</v>
      </c>
      <c r="Z370" s="116">
        <f>T370*Escenarios!$E$10/Escenarios!$E$9</f>
        <v>0</v>
      </c>
      <c r="AA370" s="116">
        <f>Y370*Escenarios!$E$10/Escenarios!$E$9</f>
        <v>0</v>
      </c>
      <c r="AB370" s="116">
        <f>Observaciones!$I369</f>
        <v>0</v>
      </c>
      <c r="AC370" s="116">
        <f>MAX(0,Constantes!$E$29/((AH369+Z370+AA370+AB370+Observaciones!$F369)^2)+Entradas!$E$17)</f>
        <v>0</v>
      </c>
      <c r="AD370" s="145">
        <f>IF(ETo!$D369&gt;0,ETo!$I369*((1-Entradas!$E$21)*ETo!$K369+ETo!$L369),0)</f>
        <v>1.8912534636466893</v>
      </c>
      <c r="AE370" s="116">
        <f>MIN(AD370*1,0.8*(AH369+Z370+AA370+AB370+Observaciones!$F369-AC370-Constantes!$E$28))</f>
        <v>1.8912534636466893</v>
      </c>
      <c r="AF370" s="116">
        <f>Observaciones!$J369</f>
        <v>0</v>
      </c>
      <c r="AG370" s="116">
        <f>MAX(0,AH369+Z370+AA370+AB370+Observaciones!$F369-AC370-AE370-AF370-Constantes!$E$26)</f>
        <v>0</v>
      </c>
      <c r="AH370" s="116">
        <f>AH369+Z370+AA370+AB370+Observaciones!$F369-AC370-AE370-AF370-AG370</f>
        <v>41.840426719735881</v>
      </c>
      <c r="AI370" s="116">
        <f>(Escenarios!$E$10*S370+Escenarios!$E$9*AE370)/(Escenarios!$E$11)</f>
        <v>1.3063789866965378</v>
      </c>
      <c r="AJ370" s="116">
        <f>(Escenarios!$E$9*AG370)/(Escenarios!$E$11)</f>
        <v>0</v>
      </c>
      <c r="AK370" s="116">
        <f>(Escenarios!$E$10*U370+Escenarios!$E$9*AC370)/(Escenarios!$E$11)</f>
        <v>0</v>
      </c>
      <c r="AL370" s="118">
        <f t="shared" si="38"/>
        <v>78.803356078569962</v>
      </c>
      <c r="AM370" s="118">
        <f>MAX(0,(AL370-Constantes!$D$13)*(1-EXP(-Constantes!$D$23)))</f>
        <v>0.20759369424510607</v>
      </c>
      <c r="AN370" s="118">
        <f>AJ370+W370*Escenarios!$E$10/Escenarios!$E$11+AM370</f>
        <v>0.25725048042461879</v>
      </c>
      <c r="AO370" s="118">
        <f>0.0526*AJ370*Observaciones!$F369^1.218</f>
        <v>0</v>
      </c>
      <c r="AP370" s="118">
        <f>AO370*Constantes!$E$40</f>
        <v>0</v>
      </c>
      <c r="AQ370" s="118">
        <f t="shared" si="39"/>
        <v>0</v>
      </c>
      <c r="AR370" s="15"/>
      <c r="AS370" s="72">
        <v>364</v>
      </c>
      <c r="AT370" s="145">
        <f>ETo!$I369*((1-Constantes!$F$19)*ETo!$K369+ETo!$L369)</f>
        <v>1.973759288039556</v>
      </c>
      <c r="AU370" s="118">
        <f>MIN(AT370*Constantes!$F$17,0.8*(AX369+Observaciones!$F369-AV370-AW370-Constantes!$D$14))</f>
        <v>1.2200207512979784</v>
      </c>
      <c r="AV370" s="118">
        <f>IF(Observaciones!$F369&gt;0.05*Constantes!$F$18,((Observaciones!$F369-0.05*Constantes!$F$18)^2)/(Observaciones!$F369+0.95*Constantes!$F$18),0)</f>
        <v>0</v>
      </c>
      <c r="AW370" s="118">
        <f>MAX(0,AX369+Observaciones!$F369-AV370-Constantes!$D$13)</f>
        <v>0</v>
      </c>
      <c r="AX370" s="118">
        <f>AX369+Observaciones!$F369-AV370-AU370-AW370-AY369</f>
        <v>30.552496196691969</v>
      </c>
      <c r="AY370" s="118">
        <f>MAX(0,(AX370-Constantes!$D$14)*(1-EXP(-Constantes!$D$22)))</f>
        <v>5.9233736556056467E-2</v>
      </c>
      <c r="AZ370" s="116">
        <f>AZ369+(Entradas!$F$23*AW370-BA369)/(800*Entradas!$D$46)</f>
        <v>0</v>
      </c>
      <c r="BA370" s="116">
        <f>8000*Entradas!$D$47*AZ370/Constantes!$F$34</f>
        <v>0</v>
      </c>
      <c r="BB370" s="116">
        <f>AV370*Escenarios!$F$10/Escenarios!$F$9</f>
        <v>0</v>
      </c>
      <c r="BC370" s="116">
        <f>BA370*Escenarios!$F$10/Escenarios!$F$9</f>
        <v>0</v>
      </c>
      <c r="BD370" s="116">
        <f>Observaciones!$I369</f>
        <v>0</v>
      </c>
      <c r="BE370" s="116">
        <f>MAX(0,Constantes!$F$29/((BJ369+BB370+BC370+BD370+Observaciones!$F369)^2)+Entradas!$F$17)</f>
        <v>0</v>
      </c>
      <c r="BF370" s="145">
        <f>IF(ETo!$D369&gt;0,ETo!$I369*((1-Entradas!$F$21)*ETo!$K369+ETo!$L369),0)</f>
        <v>1.8912534636466893</v>
      </c>
      <c r="BG370" s="116">
        <f>MIN(BF370*1,0.8*(BJ369+BB370+BC370+BD370+Observaciones!$F369-BE370-Constantes!$F$28))</f>
        <v>1.8912534636466893</v>
      </c>
      <c r="BH370" s="116">
        <f>Observaciones!$J369</f>
        <v>0</v>
      </c>
      <c r="BI370" s="116">
        <f>MAX(0,BJ369+BB370+BC370+BD370+Observaciones!$F369-BE370-BG370-BH370-Constantes!$F$26)</f>
        <v>0</v>
      </c>
      <c r="BJ370" s="116">
        <f>BJ369+BB370+BC370+BD370+Observaciones!$F369-BE370-BG370-BH370-BI370</f>
        <v>41.743029900670635</v>
      </c>
      <c r="BK370" s="116">
        <f>(Escenarios!$F$10*AU370+Escenarios!$F$9*BG370)/(Escenarios!$F$11)</f>
        <v>1.3542672937677207</v>
      </c>
      <c r="BL370" s="116">
        <f>(Escenarios!$F$9*BI370)/(Escenarios!$F$11)</f>
        <v>0</v>
      </c>
      <c r="BM370" s="116">
        <f>(Escenarios!$F$10*AW370+Escenarios!$F$9*BE370)/(Escenarios!$F$11)</f>
        <v>0</v>
      </c>
      <c r="BN370" s="118">
        <f t="shared" si="40"/>
        <v>77.78051224996041</v>
      </c>
      <c r="BO370" s="118">
        <f>MAX(0,(BN370-Constantes!$D$13)*(1-EXP(-Constantes!$D$23)))</f>
        <v>0.20052839583178594</v>
      </c>
      <c r="BP370" s="118">
        <f>BL370+AY370*Escenarios!$F$10/Escenarios!$F$11+BO370</f>
        <v>0.24791538507663113</v>
      </c>
      <c r="BQ370" s="118">
        <f>0.0526*BL370*Observaciones!$F369^1.218</f>
        <v>0</v>
      </c>
      <c r="BR370" s="118">
        <f>BQ370*Constantes!$F$40</f>
        <v>0</v>
      </c>
      <c r="BS370" s="118">
        <f t="shared" si="41"/>
        <v>0</v>
      </c>
      <c r="BT370" s="15"/>
      <c r="BU370" s="72">
        <v>364</v>
      </c>
      <c r="BV370" s="73">
        <f>0.0526*Observaciones!$F369^2.218</f>
        <v>0.19372254258423433</v>
      </c>
      <c r="BW370" s="73">
        <f>IF(Observaciones!$F369&gt;0.05*$CA$7,((Observaciones!$F369-0.05*$CA$7)^2)/(Observaciones!$F369+0.95*$CA$7),0)</f>
        <v>1.3395249151634377E-4</v>
      </c>
      <c r="BX370" s="73">
        <f>0.0526*BW370*Observaciones!$F369^1.218</f>
        <v>1.441645402335511E-5</v>
      </c>
      <c r="BY370" s="27"/>
      <c r="BZ370" s="27"/>
      <c r="CA370" s="101"/>
      <c r="CB370" s="36"/>
    </row>
    <row r="371" spans="2:80" s="2" customFormat="1" ht="14.5" x14ac:dyDescent="0.35">
      <c r="B371" s="35"/>
      <c r="C371" s="72">
        <v>365</v>
      </c>
      <c r="D371" s="145">
        <f>ETo!$I370*((1-Constantes!$D$19)*ETo!$K370+ETo!$L370)</f>
        <v>2.1276262470570662</v>
      </c>
      <c r="E371" s="73">
        <f>MIN(D371*Constantes!$D$17,0.8*(H370+Observaciones!$F370-F371-G371-Constantes!$D$14))</f>
        <v>1.3266869185806183</v>
      </c>
      <c r="F371" s="73">
        <f>IF(Observaciones!$F370&gt;0.05*Constantes!$D$18,((Observaciones!$F370-0.05*Constantes!$D$18)^2)/(Observaciones!$F370+0.95*Constantes!$D$18),0)</f>
        <v>0</v>
      </c>
      <c r="G371" s="73">
        <f>MAX(0,H370+Observaciones!$F370-F371-Constantes!$D$13)</f>
        <v>0</v>
      </c>
      <c r="H371" s="73">
        <f>H370+Observaciones!$F370-F371-E371-G371-I370</f>
        <v>31.581327378440257</v>
      </c>
      <c r="I371" s="73">
        <f>MAX(0,(H371-Constantes!$D$14)*(1-EXP(-Constantes!$D$22)))</f>
        <v>7.3397959461631607E-2</v>
      </c>
      <c r="J371" s="73">
        <f t="shared" si="35"/>
        <v>74.808993529504278</v>
      </c>
      <c r="K371" s="73">
        <f>MAX(0,(J371-Constantes!$D$13)*(1-EXP(-Constantes!$D$23)))</f>
        <v>0.18000261671130205</v>
      </c>
      <c r="L371" s="73">
        <f t="shared" si="36"/>
        <v>0.25340057617293366</v>
      </c>
      <c r="M371" s="73">
        <f>0.0526*F371*Observaciones!$F370^1.218</f>
        <v>0</v>
      </c>
      <c r="N371" s="73">
        <f>M371*Constantes!$D$40</f>
        <v>0</v>
      </c>
      <c r="O371" s="73">
        <f t="shared" si="37"/>
        <v>0</v>
      </c>
      <c r="P371" s="15"/>
      <c r="Q371" s="117">
        <v>365</v>
      </c>
      <c r="R371" s="145">
        <f>ETo!$I370*((1-Constantes!$E$19)*ETo!$K370+ETo!$L370)</f>
        <v>2.129995723280528</v>
      </c>
      <c r="S371" s="118">
        <f>MIN(R371*Constantes!$E$17,0.8*(V370+Observaciones!$F370-T371-U371-Constantes!$D$14))</f>
        <v>1.33593467866518</v>
      </c>
      <c r="T371" s="118">
        <f>IF(Observaciones!$F370&gt;0.05*Constantes!$E$18,((Observaciones!$F370-0.05*Constantes!$E$18)^2)/(Observaciones!$F370+0.95*Constantes!$E$18),0)</f>
        <v>0</v>
      </c>
      <c r="U371" s="118">
        <f>MAX(0,V370+Observaciones!$F370-T371-Constantes!$D$13)</f>
        <v>0</v>
      </c>
      <c r="V371" s="118">
        <f>V370+Observaciones!$F370-T371-S371-U371-W370</f>
        <v>31.466519688977858</v>
      </c>
      <c r="W371" s="118">
        <f>MAX(0,(V371-Constantes!$D$14)*(1-EXP(-Constantes!$D$22)))</f>
        <v>7.1817368074368115E-2</v>
      </c>
      <c r="X371" s="116">
        <f>X370+(Entradas!$E$23*U371-Y370)/(800*Entradas!$D$46)</f>
        <v>0</v>
      </c>
      <c r="Y371" s="116">
        <f>8000*Entradas!$D$47*X371/Constantes!$E$34</f>
        <v>0</v>
      </c>
      <c r="Z371" s="116">
        <f>T371*Escenarios!$E$10/Escenarios!$E$9</f>
        <v>0</v>
      </c>
      <c r="AA371" s="116">
        <f>Y371*Escenarios!$E$10/Escenarios!$E$9</f>
        <v>0</v>
      </c>
      <c r="AB371" s="116">
        <f>Observaciones!$I370</f>
        <v>0</v>
      </c>
      <c r="AC371" s="116">
        <f>MAX(0,Constantes!$E$29/((AH370+Z371+AA371+AB371+Observaciones!$F370)^2)+Entradas!$E$17)</f>
        <v>0</v>
      </c>
      <c r="AD371" s="145">
        <f>IF(ETo!$D370&gt;0,ETo!$I370*((1-Entradas!$E$21)*ETo!$K370+ETo!$L370),0)</f>
        <v>2.0352166743420463</v>
      </c>
      <c r="AE371" s="116">
        <f>MIN(AD371*1,0.8*(AH370+Z371+AA371+AB371+Observaciones!$F370-AC371-Constantes!$E$28))</f>
        <v>2.0352166743420463</v>
      </c>
      <c r="AF371" s="116">
        <f>Observaciones!$J370</f>
        <v>0</v>
      </c>
      <c r="AG371" s="116">
        <f>MAX(0,AH370+Z371+AA371+AB371+Observaciones!$F370-AC371-AE371-AF371-Constantes!$E$26)</f>
        <v>0</v>
      </c>
      <c r="AH371" s="116">
        <f>AH370+Z371+AA371+AB371+Observaciones!$F370-AC371-AE371-AF371-AG371</f>
        <v>42.405210045393837</v>
      </c>
      <c r="AI371" s="116">
        <f>(Escenarios!$E$10*S371+Escenarios!$E$9*AE371)/(Escenarios!$E$11)</f>
        <v>1.4058628782328666</v>
      </c>
      <c r="AJ371" s="116">
        <f>(Escenarios!$E$9*AG371)/(Escenarios!$E$11)</f>
        <v>0</v>
      </c>
      <c r="AK371" s="116">
        <f>(Escenarios!$E$10*U371+Escenarios!$E$9*AC371)/(Escenarios!$E$11)</f>
        <v>0</v>
      </c>
      <c r="AL371" s="118">
        <f t="shared" si="38"/>
        <v>78.595762384324857</v>
      </c>
      <c r="AM371" s="118">
        <f>MAX(0,(AL371-Constantes!$D$13)*(1-EXP(-Constantes!$D$23)))</f>
        <v>0.20615973985486544</v>
      </c>
      <c r="AN371" s="118">
        <f>AJ371+W371*Escenarios!$E$10/Escenarios!$E$11+AM371</f>
        <v>0.27079537112179675</v>
      </c>
      <c r="AO371" s="118">
        <f>0.0526*AJ371*Observaciones!$F370^1.218</f>
        <v>0</v>
      </c>
      <c r="AP371" s="118">
        <f>AO371*Constantes!$E$40</f>
        <v>0</v>
      </c>
      <c r="AQ371" s="118">
        <f t="shared" si="39"/>
        <v>0</v>
      </c>
      <c r="AR371" s="15"/>
      <c r="AS371" s="72">
        <v>365</v>
      </c>
      <c r="AT371" s="145">
        <f>ETo!$I370*((1-Constantes!$F$19)*ETo!$K370+ETo!$L370)</f>
        <v>2.1240720327218727</v>
      </c>
      <c r="AU371" s="118">
        <f>MIN(AT371*Constantes!$F$17,0.8*(AX370+Observaciones!$F370-AV371-AW371-Constantes!$D$14))</f>
        <v>1.3129321153170066</v>
      </c>
      <c r="AV371" s="118">
        <f>IF(Observaciones!$F370&gt;0.05*Constantes!$F$18,((Observaciones!$F370-0.05*Constantes!$F$18)^2)/(Observaciones!$F370+0.95*Constantes!$F$18),0)</f>
        <v>0</v>
      </c>
      <c r="AW371" s="118">
        <f>MAX(0,AX370+Observaciones!$F370-AV371-Constantes!$D$13)</f>
        <v>0</v>
      </c>
      <c r="AX371" s="118">
        <f>AX370+Observaciones!$F370-AV371-AU371-AW371-AY370</f>
        <v>31.780330344818907</v>
      </c>
      <c r="AY371" s="118">
        <f>MAX(0,(AX371-Constantes!$D$14)*(1-EXP(-Constantes!$D$22)))</f>
        <v>7.6137692106464594E-2</v>
      </c>
      <c r="AZ371" s="116">
        <f>AZ370+(Entradas!$F$23*AW371-BA370)/(800*Entradas!$D$46)</f>
        <v>0</v>
      </c>
      <c r="BA371" s="116">
        <f>8000*Entradas!$D$47*AZ371/Constantes!$F$34</f>
        <v>0</v>
      </c>
      <c r="BB371" s="116">
        <f>AV371*Escenarios!$F$10/Escenarios!$F$9</f>
        <v>0</v>
      </c>
      <c r="BC371" s="116">
        <f>BA371*Escenarios!$F$10/Escenarios!$F$9</f>
        <v>0</v>
      </c>
      <c r="BD371" s="116">
        <f>Observaciones!$I370</f>
        <v>0</v>
      </c>
      <c r="BE371" s="116">
        <f>MAX(0,Constantes!$F$29/((BJ370+BB371+BC371+BD371+Observaciones!$F370)^2)+Entradas!$F$17)</f>
        <v>0</v>
      </c>
      <c r="BF371" s="145">
        <f>IF(ETo!$D370&gt;0,ETo!$I370*((1-Entradas!$F$21)*ETo!$K370+ETo!$L370),0)</f>
        <v>2.0352166743420463</v>
      </c>
      <c r="BG371" s="116">
        <f>MIN(BF371*1,0.8*(BJ370+BB371+BC371+BD371+Observaciones!$F370-BE371-Constantes!$F$28))</f>
        <v>2.0352166743420463</v>
      </c>
      <c r="BH371" s="116">
        <f>Observaciones!$J370</f>
        <v>0</v>
      </c>
      <c r="BI371" s="116">
        <f>MAX(0,BJ370+BB371+BC371+BD371+Observaciones!$F370-BE371-BG371-BH371-Constantes!$F$26)</f>
        <v>0</v>
      </c>
      <c r="BJ371" s="116">
        <f>BJ370+BB371+BC371+BD371+Observaciones!$F370-BE371-BG371-BH371-BI371</f>
        <v>42.307813226328591</v>
      </c>
      <c r="BK371" s="116">
        <f>(Escenarios!$F$10*AU371+Escenarios!$F$9*BG371)/(Escenarios!$F$11)</f>
        <v>1.4573890271220145</v>
      </c>
      <c r="BL371" s="116">
        <f>(Escenarios!$F$9*BI371)/(Escenarios!$F$11)</f>
        <v>0</v>
      </c>
      <c r="BM371" s="116">
        <f>(Escenarios!$F$10*AW371+Escenarios!$F$9*BE371)/(Escenarios!$F$11)</f>
        <v>0</v>
      </c>
      <c r="BN371" s="118">
        <f t="shared" si="40"/>
        <v>77.579983854128628</v>
      </c>
      <c r="BO371" s="118">
        <f>MAX(0,(BN371-Constantes!$D$13)*(1-EXP(-Constantes!$D$23)))</f>
        <v>0.19914324502257405</v>
      </c>
      <c r="BP371" s="118">
        <f>BL371+AY371*Escenarios!$F$10/Escenarios!$F$11+BO371</f>
        <v>0.26005339870774574</v>
      </c>
      <c r="BQ371" s="118">
        <f>0.0526*BL371*Observaciones!$F370^1.218</f>
        <v>0</v>
      </c>
      <c r="BR371" s="118">
        <f>BQ371*Constantes!$F$40</f>
        <v>0</v>
      </c>
      <c r="BS371" s="118">
        <f t="shared" si="41"/>
        <v>0</v>
      </c>
      <c r="BT371" s="15"/>
      <c r="BU371" s="72">
        <v>365</v>
      </c>
      <c r="BV371" s="73">
        <f>0.0526*Observaciones!$F370^2.218</f>
        <v>0.43792186533391209</v>
      </c>
      <c r="BW371" s="73">
        <f>IF(Observaciones!$F370&gt;0.05*$CA$7,((Observaciones!$F370-0.05*$CA$7)^2)/(Observaciones!$F370+0.95*$CA$7),0)</f>
        <v>2.1229385132854627E-2</v>
      </c>
      <c r="BX371" s="73">
        <f>0.0526*BW371*Observaciones!$F370^1.218</f>
        <v>3.5756968989506619E-3</v>
      </c>
      <c r="BY371" s="27"/>
      <c r="BZ371" s="27"/>
      <c r="CA371" s="101"/>
      <c r="CB371" s="36"/>
    </row>
    <row r="372" spans="2:80" s="2" customFormat="1" ht="14.5" x14ac:dyDescent="0.35">
      <c r="B372" s="35"/>
      <c r="C372" s="72">
        <v>366</v>
      </c>
      <c r="D372" s="145">
        <f>ETo!$I371*((1-Constantes!$D$19)*ETo!$K371+ETo!$L371)</f>
        <v>2.159816936041778</v>
      </c>
      <c r="E372" s="73">
        <f>MIN(D372*Constantes!$D$17,0.8*(H371+Observaciones!$F371-F372-G372-Constantes!$D$14))</f>
        <v>1.3467595070040721</v>
      </c>
      <c r="F372" s="73">
        <f>IF(Observaciones!$F371&gt;0.05*Constantes!$D$18,((Observaciones!$F371-0.05*Constantes!$D$18)^2)/(Observaciones!$F371+0.95*Constantes!$D$18),0)</f>
        <v>0</v>
      </c>
      <c r="G372" s="73">
        <f>MAX(0,H371+Observaciones!$F371-F372-Constantes!$D$13)</f>
        <v>0</v>
      </c>
      <c r="H372" s="73">
        <f>H371+Observaciones!$F371-F372-E372-G372-I371</f>
        <v>30.361169911974553</v>
      </c>
      <c r="I372" s="73">
        <f>MAX(0,(H372-Constantes!$D$14)*(1-EXP(-Constantes!$D$22)))</f>
        <v>5.6599691056164109E-2</v>
      </c>
      <c r="J372" s="73">
        <f t="shared" si="35"/>
        <v>74.628990912792972</v>
      </c>
      <c r="K372" s="73">
        <f>MAX(0,(J372-Constantes!$D$13)*(1-EXP(-Constantes!$D$23)))</f>
        <v>0.17875924781502323</v>
      </c>
      <c r="L372" s="73">
        <f t="shared" si="36"/>
        <v>0.23535893887118733</v>
      </c>
      <c r="M372" s="73">
        <f>0.0526*F372*Observaciones!$F371^1.218</f>
        <v>0</v>
      </c>
      <c r="N372" s="73">
        <f>M372*Constantes!$D$40</f>
        <v>0</v>
      </c>
      <c r="O372" s="73">
        <f t="shared" si="37"/>
        <v>0</v>
      </c>
      <c r="P372" s="15"/>
      <c r="Q372" s="117">
        <v>366</v>
      </c>
      <c r="R372" s="145">
        <f>ETo!$I371*((1-Constantes!$E$19)*ETo!$K371+ETo!$L371)</f>
        <v>2.1622216746428231</v>
      </c>
      <c r="S372" s="118">
        <f>MIN(R372*Constantes!$E$17,0.8*(V371+Observaciones!$F371-T372-U372-Constantes!$D$14))</f>
        <v>1.3561468159513344</v>
      </c>
      <c r="T372" s="118">
        <f>IF(Observaciones!$F371&gt;0.05*Constantes!$E$18,((Observaciones!$F371-0.05*Constantes!$E$18)^2)/(Observaciones!$F371+0.95*Constantes!$E$18),0)</f>
        <v>0</v>
      </c>
      <c r="U372" s="118">
        <f>MAX(0,V371+Observaciones!$F371-T372-Constantes!$D$13)</f>
        <v>0</v>
      </c>
      <c r="V372" s="118">
        <f>V371+Observaciones!$F371-T372-S372-U372-W371</f>
        <v>30.238555504952156</v>
      </c>
      <c r="W372" s="118">
        <f>MAX(0,(V372-Constantes!$D$14)*(1-EXP(-Constantes!$D$22)))</f>
        <v>5.4911622281315242E-2</v>
      </c>
      <c r="X372" s="116">
        <f>X371+(Entradas!$E$23*U372-Y371)/(800*Entradas!$D$46)</f>
        <v>0</v>
      </c>
      <c r="Y372" s="116">
        <f>8000*Entradas!$D$47*X372/Constantes!$E$34</f>
        <v>0</v>
      </c>
      <c r="Z372" s="116">
        <f>T372*Escenarios!$E$10/Escenarios!$E$9</f>
        <v>0</v>
      </c>
      <c r="AA372" s="116">
        <f>Y372*Escenarios!$E$10/Escenarios!$E$9</f>
        <v>0</v>
      </c>
      <c r="AB372" s="116">
        <f>Observaciones!$I371</f>
        <v>0</v>
      </c>
      <c r="AC372" s="116">
        <f>MAX(0,Constantes!$E$29/((AH371+Z372+AA372+AB372+Observaciones!$F371)^2)+Entradas!$E$17)</f>
        <v>0</v>
      </c>
      <c r="AD372" s="145">
        <f>IF(ETo!$D371&gt;0,ETo!$I371*((1-Entradas!$E$21)*ETo!$K371+ETo!$L371),0)</f>
        <v>2.0660321306010037</v>
      </c>
      <c r="AE372" s="116">
        <f>MIN(AD372*1,0.8*(AH371+Z372+AA372+AB372+Observaciones!$F371-AC372-Constantes!$E$28))</f>
        <v>1.0841680363150716</v>
      </c>
      <c r="AF372" s="116">
        <f>Observaciones!$J371</f>
        <v>0</v>
      </c>
      <c r="AG372" s="116">
        <f>MAX(0,AH371+Z372+AA372+AB372+Observaciones!$F371-AC372-AE372-AF372-Constantes!$E$26)</f>
        <v>0</v>
      </c>
      <c r="AH372" s="116">
        <f>AH371+Z372+AA372+AB372+Observaciones!$F371-AC372-AE372-AF372-AG372</f>
        <v>41.521042009078769</v>
      </c>
      <c r="AI372" s="116">
        <f>(Escenarios!$E$10*S372+Escenarios!$E$9*AE372)/(Escenarios!$E$11)</f>
        <v>1.3289489379877082</v>
      </c>
      <c r="AJ372" s="116">
        <f>(Escenarios!$E$9*AG372)/(Escenarios!$E$11)</f>
        <v>0</v>
      </c>
      <c r="AK372" s="116">
        <f>(Escenarios!$E$10*U372+Escenarios!$E$9*AC372)/(Escenarios!$E$11)</f>
        <v>0</v>
      </c>
      <c r="AL372" s="118">
        <f t="shared" si="38"/>
        <v>78.389602644469988</v>
      </c>
      <c r="AM372" s="118">
        <f>MAX(0,(AL372-Constantes!$D$13)*(1-EXP(-Constantes!$D$23)))</f>
        <v>0.20473569051111845</v>
      </c>
      <c r="AN372" s="118">
        <f>AJ372+W372*Escenarios!$E$10/Escenarios!$E$11+AM372</f>
        <v>0.25415615056430219</v>
      </c>
      <c r="AO372" s="118">
        <f>0.0526*AJ372*Observaciones!$F371^1.218</f>
        <v>0</v>
      </c>
      <c r="AP372" s="118">
        <f>AO372*Constantes!$E$40</f>
        <v>0</v>
      </c>
      <c r="AQ372" s="118">
        <f t="shared" si="39"/>
        <v>0</v>
      </c>
      <c r="AR372" s="15"/>
      <c r="AS372" s="72">
        <v>366</v>
      </c>
      <c r="AT372" s="145">
        <f>ETo!$I371*((1-Constantes!$F$19)*ETo!$K371+ETo!$L371)</f>
        <v>2.1562098281402093</v>
      </c>
      <c r="AU372" s="118">
        <f>MIN(AT372*Constantes!$F$17,0.8*(AX371+Observaciones!$F371-AV372-AW372-Constantes!$D$14))</f>
        <v>1.3327971401703076</v>
      </c>
      <c r="AV372" s="118">
        <f>IF(Observaciones!$F371&gt;0.05*Constantes!$F$18,((Observaciones!$F371-0.05*Constantes!$F$18)^2)/(Observaciones!$F371+0.95*Constantes!$F$18),0)</f>
        <v>0</v>
      </c>
      <c r="AW372" s="118">
        <f>MAX(0,AX371+Observaciones!$F371-AV372-Constantes!$D$13)</f>
        <v>0</v>
      </c>
      <c r="AX372" s="118">
        <f>AX371+Observaciones!$F371-AV372-AU372-AW372-AY371</f>
        <v>30.571395512542136</v>
      </c>
      <c r="AY372" s="118">
        <f>MAX(0,(AX372-Constantes!$D$14)*(1-EXP(-Constantes!$D$22)))</f>
        <v>5.9493929022239052E-2</v>
      </c>
      <c r="AZ372" s="116">
        <f>AZ371+(Entradas!$F$23*AW372-BA371)/(800*Entradas!$D$46)</f>
        <v>0</v>
      </c>
      <c r="BA372" s="116">
        <f>8000*Entradas!$D$47*AZ372/Constantes!$F$34</f>
        <v>0</v>
      </c>
      <c r="BB372" s="116">
        <f>AV372*Escenarios!$F$10/Escenarios!$F$9</f>
        <v>0</v>
      </c>
      <c r="BC372" s="116">
        <f>BA372*Escenarios!$F$10/Escenarios!$F$9</f>
        <v>0</v>
      </c>
      <c r="BD372" s="116">
        <f>Observaciones!$I371</f>
        <v>0</v>
      </c>
      <c r="BE372" s="116">
        <f>MAX(0,Constantes!$F$29/((BJ371+BB372+BC372+BD372+Observaciones!$F371)^2)+Entradas!$F$17)</f>
        <v>0</v>
      </c>
      <c r="BF372" s="145">
        <f>IF(ETo!$D371&gt;0,ETo!$I371*((1-Entradas!$F$21)*ETo!$K371+ETo!$L371),0)</f>
        <v>2.0660321306010037</v>
      </c>
      <c r="BG372" s="116">
        <f>MIN(BF372*1,0.8*(BJ371+BB372+BC372+BD372+Observaciones!$F371-BE372-Constantes!$F$28))</f>
        <v>1.006250581062875</v>
      </c>
      <c r="BH372" s="116">
        <f>Observaciones!$J371</f>
        <v>0</v>
      </c>
      <c r="BI372" s="116">
        <f>MAX(0,BJ371+BB372+BC372+BD372+Observaciones!$F371-BE372-BG372-BH372-Constantes!$F$26)</f>
        <v>0</v>
      </c>
      <c r="BJ372" s="116">
        <f>BJ371+BB372+BC372+BD372+Observaciones!$F371-BE372-BG372-BH372-BI372</f>
        <v>41.501562645265722</v>
      </c>
      <c r="BK372" s="116">
        <f>(Escenarios!$F$10*AU372+Escenarios!$F$9*BG372)/(Escenarios!$F$11)</f>
        <v>1.2674878283488211</v>
      </c>
      <c r="BL372" s="116">
        <f>(Escenarios!$F$9*BI372)/(Escenarios!$F$11)</f>
        <v>0</v>
      </c>
      <c r="BM372" s="116">
        <f>(Escenarios!$F$10*AW372+Escenarios!$F$9*BE372)/(Escenarios!$F$11)</f>
        <v>0</v>
      </c>
      <c r="BN372" s="118">
        <f t="shared" si="40"/>
        <v>77.380840609106059</v>
      </c>
      <c r="BO372" s="118">
        <f>MAX(0,(BN372-Constantes!$D$13)*(1-EXP(-Constantes!$D$23)))</f>
        <v>0.19776766214889718</v>
      </c>
      <c r="BP372" s="118">
        <f>BL372+AY372*Escenarios!$F$10/Escenarios!$F$11+BO372</f>
        <v>0.24536280536668842</v>
      </c>
      <c r="BQ372" s="118">
        <f>0.0526*BL372*Observaciones!$F371^1.218</f>
        <v>0</v>
      </c>
      <c r="BR372" s="118">
        <f>BQ372*Constantes!$F$40</f>
        <v>0</v>
      </c>
      <c r="BS372" s="118">
        <f t="shared" si="41"/>
        <v>0</v>
      </c>
      <c r="BT372" s="15"/>
      <c r="BU372" s="72">
        <v>366</v>
      </c>
      <c r="BV372" s="73">
        <f>0.0526*Observaciones!$F371^2.218</f>
        <v>1.4813929535417848E-3</v>
      </c>
      <c r="BW372" s="73">
        <f>IF(Observaciones!$F371&gt;0.05*$CA$7,((Observaciones!$F371-0.05*$CA$7)^2)/(Observaciones!$F371+0.95*$CA$7),0)</f>
        <v>0</v>
      </c>
      <c r="BX372" s="73">
        <f>0.0526*BW372*Observaciones!$F371^1.218</f>
        <v>0</v>
      </c>
      <c r="BY372" s="27"/>
      <c r="BZ372" s="27"/>
      <c r="CA372" s="101"/>
      <c r="CB372" s="36"/>
    </row>
    <row r="373" spans="2:80" s="2" customFormat="1" ht="14.5" x14ac:dyDescent="0.35">
      <c r="B373" s="35"/>
      <c r="C373" s="72">
        <v>367</v>
      </c>
      <c r="D373" s="145">
        <f>ETo!$I372*((1-Constantes!$D$19)*ETo!$K372+ETo!$L372)</f>
        <v>2.0038656523183795</v>
      </c>
      <c r="E373" s="73">
        <f>MIN(D373*Constantes!$D$17,0.8*(H372+Observaciones!$F372-F373-G373-Constantes!$D$14))</f>
        <v>1.2495156756037642</v>
      </c>
      <c r="F373" s="73">
        <f>IF(Observaciones!$F372&gt;0.05*Constantes!$D$18,((Observaciones!$F372-0.05*Constantes!$D$18)^2)/(Observaciones!$F372+0.95*Constantes!$D$18),0)</f>
        <v>0</v>
      </c>
      <c r="G373" s="73">
        <f>MAX(0,H372+Observaciones!$F372-F373-Constantes!$D$13)</f>
        <v>0</v>
      </c>
      <c r="H373" s="73">
        <f>H372+Observaciones!$F372-F373-E373-G373-I372</f>
        <v>29.055054545314626</v>
      </c>
      <c r="I373" s="73">
        <f>MAX(0,(H373-Constantes!$D$14)*(1-EXP(-Constantes!$D$22)))</f>
        <v>3.861801483759239E-2</v>
      </c>
      <c r="J373" s="73">
        <f t="shared" si="35"/>
        <v>74.450231664977949</v>
      </c>
      <c r="K373" s="73">
        <f>MAX(0,(J373-Constantes!$D$13)*(1-EXP(-Constantes!$D$23)))</f>
        <v>0.17752446749506895</v>
      </c>
      <c r="L373" s="73">
        <f t="shared" si="36"/>
        <v>0.21614248233266134</v>
      </c>
      <c r="M373" s="73">
        <f>0.0526*F373*Observaciones!$F372^1.218</f>
        <v>0</v>
      </c>
      <c r="N373" s="73">
        <f>M373*Constantes!$D$40</f>
        <v>0</v>
      </c>
      <c r="O373" s="73">
        <f t="shared" si="37"/>
        <v>0</v>
      </c>
      <c r="P373" s="15"/>
      <c r="Q373" s="117">
        <v>367</v>
      </c>
      <c r="R373" s="145">
        <f>ETo!$I372*((1-Constantes!$E$19)*ETo!$K372+ETo!$L372)</f>
        <v>2.0060964790168097</v>
      </c>
      <c r="S373" s="118">
        <f>MIN(R373*Constantes!$E$17,0.8*(V372+Observaciones!$F372-T373-U373-Constantes!$D$14))</f>
        <v>1.2582249934938969</v>
      </c>
      <c r="T373" s="118">
        <f>IF(Observaciones!$F372&gt;0.05*Constantes!$E$18,((Observaciones!$F372-0.05*Constantes!$E$18)^2)/(Observaciones!$F372+0.95*Constantes!$E$18),0)</f>
        <v>0</v>
      </c>
      <c r="U373" s="118">
        <f>MAX(0,V372+Observaciones!$F372-T373-Constantes!$D$13)</f>
        <v>0</v>
      </c>
      <c r="V373" s="118">
        <f>V372+Observaciones!$F372-T373-S373-U373-W372</f>
        <v>28.925418889176942</v>
      </c>
      <c r="W373" s="118">
        <f>MAX(0,(V373-Constantes!$D$14)*(1-EXP(-Constantes!$D$22)))</f>
        <v>3.6833282451347635E-2</v>
      </c>
      <c r="X373" s="116">
        <f>X372+(Entradas!$E$23*U373-Y372)/(800*Entradas!$D$46)</f>
        <v>0</v>
      </c>
      <c r="Y373" s="116">
        <f>8000*Entradas!$D$47*X373/Constantes!$E$34</f>
        <v>0</v>
      </c>
      <c r="Z373" s="116">
        <f>T373*Escenarios!$E$10/Escenarios!$E$9</f>
        <v>0</v>
      </c>
      <c r="AA373" s="116">
        <f>Y373*Escenarios!$E$10/Escenarios!$E$9</f>
        <v>0</v>
      </c>
      <c r="AB373" s="116">
        <f>Observaciones!$I372</f>
        <v>0</v>
      </c>
      <c r="AC373" s="116">
        <f>MAX(0,Constantes!$E$29/((AH372+Z373+AA373+AB373+Observaciones!$F372)^2)+Entradas!$E$17)</f>
        <v>0</v>
      </c>
      <c r="AD373" s="145">
        <f>IF(ETo!$D372&gt;0,ETo!$I372*((1-Entradas!$E$21)*ETo!$K372+ETo!$L372),0)</f>
        <v>1.9168634110796043</v>
      </c>
      <c r="AE373" s="116">
        <f>MIN(AD373*1,0.8*(AH372+Z373+AA373+AB373+Observaciones!$F372-AC373-Constantes!$E$28))</f>
        <v>0.21683360726301545</v>
      </c>
      <c r="AF373" s="116">
        <f>Observaciones!$J372</f>
        <v>0</v>
      </c>
      <c r="AG373" s="116">
        <f>MAX(0,AH372+Z373+AA373+AB373+Observaciones!$F372-AC373-AE373-AF373-Constantes!$E$26)</f>
        <v>0</v>
      </c>
      <c r="AH373" s="116">
        <f>AH372+Z373+AA373+AB373+Observaciones!$F372-AC373-AE373-AF373-AG373</f>
        <v>41.304208401815757</v>
      </c>
      <c r="AI373" s="116">
        <f>(Escenarios!$E$10*S373+Escenarios!$E$9*AE373)/(Escenarios!$E$11)</f>
        <v>1.1540858548708088</v>
      </c>
      <c r="AJ373" s="116">
        <f>(Escenarios!$E$9*AG373)/(Escenarios!$E$11)</f>
        <v>0</v>
      </c>
      <c r="AK373" s="116">
        <f>(Escenarios!$E$10*U373+Escenarios!$E$9*AC373)/(Escenarios!$E$11)</f>
        <v>0</v>
      </c>
      <c r="AL373" s="118">
        <f t="shared" si="38"/>
        <v>78.184866953958874</v>
      </c>
      <c r="AM373" s="118">
        <f>MAX(0,(AL373-Constantes!$D$13)*(1-EXP(-Constantes!$D$23)))</f>
        <v>0.20332147779471132</v>
      </c>
      <c r="AN373" s="118">
        <f>AJ373+W373*Escenarios!$E$10/Escenarios!$E$11+AM373</f>
        <v>0.23647143200092419</v>
      </c>
      <c r="AO373" s="118">
        <f>0.0526*AJ373*Observaciones!$F372^1.218</f>
        <v>0</v>
      </c>
      <c r="AP373" s="118">
        <f>AO373*Constantes!$E$40</f>
        <v>0</v>
      </c>
      <c r="AQ373" s="118">
        <f t="shared" si="39"/>
        <v>0</v>
      </c>
      <c r="AR373" s="15"/>
      <c r="AS373" s="72">
        <v>367</v>
      </c>
      <c r="AT373" s="145">
        <f>ETo!$I372*((1-Constantes!$F$19)*ETo!$K372+ETo!$L372)</f>
        <v>2.0005194122707337</v>
      </c>
      <c r="AU373" s="118">
        <f>MIN(AT373*Constantes!$F$17,0.8*(AX372+Observaciones!$F372-AV373-AW373-Constantes!$D$14))</f>
        <v>1.2365617282383712</v>
      </c>
      <c r="AV373" s="118">
        <f>IF(Observaciones!$F372&gt;0.05*Constantes!$F$18,((Observaciones!$F372-0.05*Constantes!$F$18)^2)/(Observaciones!$F372+0.95*Constantes!$F$18),0)</f>
        <v>0</v>
      </c>
      <c r="AW373" s="118">
        <f>MAX(0,AX372+Observaciones!$F372-AV373-Constantes!$D$13)</f>
        <v>0</v>
      </c>
      <c r="AX373" s="118">
        <f>AX372+Observaciones!$F372-AV373-AU373-AW373-AY372</f>
        <v>29.275339855281526</v>
      </c>
      <c r="AY373" s="118">
        <f>MAX(0,(AX373-Constantes!$D$14)*(1-EXP(-Constantes!$D$22)))</f>
        <v>4.1650747795678678E-2</v>
      </c>
      <c r="AZ373" s="116">
        <f>AZ372+(Entradas!$F$23*AW373-BA372)/(800*Entradas!$D$46)</f>
        <v>0</v>
      </c>
      <c r="BA373" s="116">
        <f>8000*Entradas!$D$47*AZ373/Constantes!$F$34</f>
        <v>0</v>
      </c>
      <c r="BB373" s="116">
        <f>AV373*Escenarios!$F$10/Escenarios!$F$9</f>
        <v>0</v>
      </c>
      <c r="BC373" s="116">
        <f>BA373*Escenarios!$F$10/Escenarios!$F$9</f>
        <v>0</v>
      </c>
      <c r="BD373" s="116">
        <f>Observaciones!$I372</f>
        <v>0</v>
      </c>
      <c r="BE373" s="116">
        <f>MAX(0,Constantes!$F$29/((BJ372+BB373+BC373+BD373+Observaciones!$F372)^2)+Entradas!$F$17)</f>
        <v>0</v>
      </c>
      <c r="BF373" s="145">
        <f>IF(ETo!$D372&gt;0,ETo!$I372*((1-Entradas!$F$21)*ETo!$K372+ETo!$L372),0)</f>
        <v>1.9168634110796043</v>
      </c>
      <c r="BG373" s="116">
        <f>MIN(BF373*1,0.8*(BJ372+BB373+BC373+BD373+Observaciones!$F372-BE373-Constantes!$F$28))</f>
        <v>0.20125011621257727</v>
      </c>
      <c r="BH373" s="116">
        <f>Observaciones!$J372</f>
        <v>0</v>
      </c>
      <c r="BI373" s="116">
        <f>MAX(0,BJ372+BB373+BC373+BD373+Observaciones!$F372-BE373-BG373-BH373-Constantes!$F$26)</f>
        <v>0</v>
      </c>
      <c r="BJ373" s="116">
        <f>BJ372+BB373+BC373+BD373+Observaciones!$F372-BE373-BG373-BH373-BI373</f>
        <v>41.300312529053144</v>
      </c>
      <c r="BK373" s="116">
        <f>(Escenarios!$F$10*AU373+Escenarios!$F$9*BG373)/(Escenarios!$F$11)</f>
        <v>1.0294994058332123</v>
      </c>
      <c r="BL373" s="116">
        <f>(Escenarios!$F$9*BI373)/(Escenarios!$F$11)</f>
        <v>0</v>
      </c>
      <c r="BM373" s="116">
        <f>(Escenarios!$F$10*AW373+Escenarios!$F$9*BE373)/(Escenarios!$F$11)</f>
        <v>0</v>
      </c>
      <c r="BN373" s="118">
        <f t="shared" si="40"/>
        <v>77.183072946957168</v>
      </c>
      <c r="BO373" s="118">
        <f>MAX(0,(BN373-Constantes!$D$13)*(1-EXP(-Constantes!$D$23)))</f>
        <v>0.19640158112019698</v>
      </c>
      <c r="BP373" s="118">
        <f>BL373+AY373*Escenarios!$F$10/Escenarios!$F$11+BO373</f>
        <v>0.22972217935673994</v>
      </c>
      <c r="BQ373" s="118">
        <f>0.0526*BL373*Observaciones!$F372^1.218</f>
        <v>0</v>
      </c>
      <c r="BR373" s="118">
        <f>BQ373*Constantes!$F$40</f>
        <v>0</v>
      </c>
      <c r="BS373" s="118">
        <f t="shared" si="41"/>
        <v>0</v>
      </c>
      <c r="BT373" s="15"/>
      <c r="BU373" s="72">
        <v>367</v>
      </c>
      <c r="BV373" s="73">
        <f>0.0526*Observaciones!$F372^2.218</f>
        <v>0</v>
      </c>
      <c r="BW373" s="73">
        <f>IF(Observaciones!$F372&gt;0.05*$CA$7,((Observaciones!$F372-0.05*$CA$7)^2)/(Observaciones!$F372+0.95*$CA$7),0)</f>
        <v>0</v>
      </c>
      <c r="BX373" s="73">
        <f>0.0526*BW373*Observaciones!$F372^1.218</f>
        <v>0</v>
      </c>
      <c r="BY373" s="27"/>
      <c r="BZ373" s="27"/>
      <c r="CA373" s="101"/>
      <c r="CB373" s="36"/>
    </row>
    <row r="374" spans="2:80" s="2" customFormat="1" ht="14.5" x14ac:dyDescent="0.35">
      <c r="B374" s="35"/>
      <c r="C374" s="72">
        <v>368</v>
      </c>
      <c r="D374" s="145">
        <f>ETo!$I373*((1-Constantes!$D$19)*ETo!$K373+ETo!$L373)</f>
        <v>1.9822861188021181</v>
      </c>
      <c r="E374" s="73">
        <f>MIN(D374*Constantes!$D$17,0.8*(H373+Observaciones!$F373-F374-G374-Constantes!$D$14))</f>
        <v>1.2360597009631542</v>
      </c>
      <c r="F374" s="73">
        <f>IF(Observaciones!$F373&gt;0.05*Constantes!$D$18,((Observaciones!$F373-0.05*Constantes!$D$18)^2)/(Observaciones!$F373+0.95*Constantes!$D$18),0)</f>
        <v>0</v>
      </c>
      <c r="G374" s="73">
        <f>MAX(0,H373+Observaciones!$F373-F374-Constantes!$D$13)</f>
        <v>0</v>
      </c>
      <c r="H374" s="73">
        <f>H373+Observaciones!$F373-F374-E374-G374-I373</f>
        <v>27.78037682951388</v>
      </c>
      <c r="I374" s="73">
        <f>MAX(0,(H374-Constantes!$D$14)*(1-EXP(-Constantes!$D$22)))</f>
        <v>2.1069150048433634E-2</v>
      </c>
      <c r="J374" s="73">
        <f t="shared" si="35"/>
        <v>74.272707197482873</v>
      </c>
      <c r="K374" s="73">
        <f>MAX(0,(J374-Constantes!$D$13)*(1-EXP(-Constantes!$D$23)))</f>
        <v>0.17629821642580892</v>
      </c>
      <c r="L374" s="73">
        <f t="shared" si="36"/>
        <v>0.19736736647424255</v>
      </c>
      <c r="M374" s="73">
        <f>0.0526*F374*Observaciones!$F373^1.218</f>
        <v>0</v>
      </c>
      <c r="N374" s="73">
        <f>M374*Constantes!$D$40</f>
        <v>0</v>
      </c>
      <c r="O374" s="73">
        <f t="shared" si="37"/>
        <v>0</v>
      </c>
      <c r="P374" s="15"/>
      <c r="Q374" s="117">
        <v>368</v>
      </c>
      <c r="R374" s="145">
        <f>ETo!$I373*((1-Constantes!$E$19)*ETo!$K373+ETo!$L373)</f>
        <v>1.9844923157630183</v>
      </c>
      <c r="S374" s="118">
        <f>MIN(R374*Constantes!$E$17,0.8*(V373+Observaciones!$F373-T374-U374-Constantes!$D$14))</f>
        <v>1.2446748484965013</v>
      </c>
      <c r="T374" s="118">
        <f>IF(Observaciones!$F373&gt;0.05*Constantes!$E$18,((Observaciones!$F373-0.05*Constantes!$E$18)^2)/(Observaciones!$F373+0.95*Constantes!$E$18),0)</f>
        <v>0</v>
      </c>
      <c r="U374" s="118">
        <f>MAX(0,V373+Observaciones!$F373-T374-Constantes!$D$13)</f>
        <v>0</v>
      </c>
      <c r="V374" s="118">
        <f>V373+Observaciones!$F373-T374-S374-U374-W373</f>
        <v>27.643910758229094</v>
      </c>
      <c r="W374" s="118">
        <f>MAX(0,(V374-Constantes!$D$14)*(1-EXP(-Constantes!$D$22)))</f>
        <v>1.9190381318425671E-2</v>
      </c>
      <c r="X374" s="116">
        <f>X373+(Entradas!$E$23*U374-Y373)/(800*Entradas!$D$46)</f>
        <v>0</v>
      </c>
      <c r="Y374" s="116">
        <f>8000*Entradas!$D$47*X374/Constantes!$E$34</f>
        <v>0</v>
      </c>
      <c r="Z374" s="116">
        <f>T374*Escenarios!$E$10/Escenarios!$E$9</f>
        <v>0</v>
      </c>
      <c r="AA374" s="116">
        <f>Y374*Escenarios!$E$10/Escenarios!$E$9</f>
        <v>0</v>
      </c>
      <c r="AB374" s="116">
        <f>Observaciones!$I373</f>
        <v>0</v>
      </c>
      <c r="AC374" s="116">
        <f>MAX(0,Constantes!$E$29/((AH373+Z374+AA374+AB374+Observaciones!$F373)^2)+Entradas!$E$17)</f>
        <v>0</v>
      </c>
      <c r="AD374" s="145">
        <f>IF(ETo!$D373&gt;0,ETo!$I373*((1-Entradas!$E$21)*ETo!$K373+ETo!$L373),0)</f>
        <v>1.8962444373269978</v>
      </c>
      <c r="AE374" s="116">
        <f>MIN(AD374*1,0.8*(AH373+Z374+AA374+AB374+Observaciones!$F373-AC374-Constantes!$E$28))</f>
        <v>4.3366721452605367E-2</v>
      </c>
      <c r="AF374" s="116">
        <f>Observaciones!$J373</f>
        <v>0</v>
      </c>
      <c r="AG374" s="116">
        <f>MAX(0,AH373+Z374+AA374+AB374+Observaciones!$F373-AC374-AE374-AF374-Constantes!$E$26)</f>
        <v>0</v>
      </c>
      <c r="AH374" s="116">
        <f>AH373+Z374+AA374+AB374+Observaciones!$F373-AC374-AE374-AF374-AG374</f>
        <v>41.26084168036315</v>
      </c>
      <c r="AI374" s="116">
        <f>(Escenarios!$E$10*S374+Escenarios!$E$9*AE374)/(Escenarios!$E$11)</f>
        <v>1.1245440357921117</v>
      </c>
      <c r="AJ374" s="116">
        <f>(Escenarios!$E$9*AG374)/(Escenarios!$E$11)</f>
        <v>0</v>
      </c>
      <c r="AK374" s="116">
        <f>(Escenarios!$E$10*U374+Escenarios!$E$9*AC374)/(Escenarios!$E$11)</f>
        <v>0</v>
      </c>
      <c r="AL374" s="118">
        <f t="shared" si="38"/>
        <v>77.981545476164158</v>
      </c>
      <c r="AM374" s="118">
        <f>MAX(0,(AL374-Constantes!$D$13)*(1-EXP(-Constantes!$D$23)))</f>
        <v>0.20191703375909573</v>
      </c>
      <c r="AN374" s="118">
        <f>AJ374+W374*Escenarios!$E$10/Escenarios!$E$11+AM374</f>
        <v>0.21918837694567883</v>
      </c>
      <c r="AO374" s="118">
        <f>0.0526*AJ374*Observaciones!$F373^1.218</f>
        <v>0</v>
      </c>
      <c r="AP374" s="118">
        <f>AO374*Constantes!$E$40</f>
        <v>0</v>
      </c>
      <c r="AQ374" s="118">
        <f t="shared" si="39"/>
        <v>0</v>
      </c>
      <c r="AR374" s="15"/>
      <c r="AS374" s="72">
        <v>368</v>
      </c>
      <c r="AT374" s="145">
        <f>ETo!$I373*((1-Constantes!$F$19)*ETo!$K373+ETo!$L373)</f>
        <v>1.978976823360767</v>
      </c>
      <c r="AU374" s="118">
        <f>MIN(AT374*Constantes!$F$17,0.8*(AX373+Observaciones!$F373-AV374-AW374-Constantes!$D$14))</f>
        <v>1.2232458159758652</v>
      </c>
      <c r="AV374" s="118">
        <f>IF(Observaciones!$F373&gt;0.05*Constantes!$F$18,((Observaciones!$F373-0.05*Constantes!$F$18)^2)/(Observaciones!$F373+0.95*Constantes!$F$18),0)</f>
        <v>0</v>
      </c>
      <c r="AW374" s="118">
        <f>MAX(0,AX373+Observaciones!$F373-AV374-Constantes!$D$13)</f>
        <v>0</v>
      </c>
      <c r="AX374" s="118">
        <f>AX373+Observaciones!$F373-AV374-AU374-AW374-AY373</f>
        <v>28.010443291509983</v>
      </c>
      <c r="AY374" s="118">
        <f>MAX(0,(AX374-Constantes!$D$14)*(1-EXP(-Constantes!$D$22)))</f>
        <v>2.4236543016901323E-2</v>
      </c>
      <c r="AZ374" s="116">
        <f>AZ373+(Entradas!$F$23*AW374-BA373)/(800*Entradas!$D$46)</f>
        <v>0</v>
      </c>
      <c r="BA374" s="116">
        <f>8000*Entradas!$D$47*AZ374/Constantes!$F$34</f>
        <v>0</v>
      </c>
      <c r="BB374" s="116">
        <f>AV374*Escenarios!$F$10/Escenarios!$F$9</f>
        <v>0</v>
      </c>
      <c r="BC374" s="116">
        <f>BA374*Escenarios!$F$10/Escenarios!$F$9</f>
        <v>0</v>
      </c>
      <c r="BD374" s="116">
        <f>Observaciones!$I373</f>
        <v>0</v>
      </c>
      <c r="BE374" s="116">
        <f>MAX(0,Constantes!$F$29/((BJ373+BB374+BC374+BD374+Observaciones!$F373)^2)+Entradas!$F$17)</f>
        <v>0</v>
      </c>
      <c r="BF374" s="145">
        <f>IF(ETo!$D373&gt;0,ETo!$I373*((1-Entradas!$F$21)*ETo!$K373+ETo!$L373),0)</f>
        <v>1.8962444373269978</v>
      </c>
      <c r="BG374" s="116">
        <f>MIN(BF374*1,0.8*(BJ373+BB374+BC374+BD374+Observaciones!$F373-BE374-Constantes!$F$28))</f>
        <v>4.0250023242515455E-2</v>
      </c>
      <c r="BH374" s="116">
        <f>Observaciones!$J373</f>
        <v>0</v>
      </c>
      <c r="BI374" s="116">
        <f>MAX(0,BJ373+BB374+BC374+BD374+Observaciones!$F373-BE374-BG374-BH374-Constantes!$F$26)</f>
        <v>0</v>
      </c>
      <c r="BJ374" s="116">
        <f>BJ373+BB374+BC374+BD374+Observaciones!$F373-BE374-BG374-BH374-BI374</f>
        <v>41.26006250581063</v>
      </c>
      <c r="BK374" s="116">
        <f>(Escenarios!$F$10*AU374+Escenarios!$F$9*BG374)/(Escenarios!$F$11)</f>
        <v>0.98664665742919522</v>
      </c>
      <c r="BL374" s="116">
        <f>(Escenarios!$F$9*BI374)/(Escenarios!$F$11)</f>
        <v>0</v>
      </c>
      <c r="BM374" s="116">
        <f>(Escenarios!$F$10*AW374+Escenarios!$F$9*BE374)/(Escenarios!$F$11)</f>
        <v>0</v>
      </c>
      <c r="BN374" s="118">
        <f t="shared" si="40"/>
        <v>76.986671365836969</v>
      </c>
      <c r="BO374" s="118">
        <f>MAX(0,(BN374-Constantes!$D$13)*(1-EXP(-Constantes!$D$23)))</f>
        <v>0.19504493630243586</v>
      </c>
      <c r="BP374" s="118">
        <f>BL374+AY374*Escenarios!$F$10/Escenarios!$F$11+BO374</f>
        <v>0.21443417071595691</v>
      </c>
      <c r="BQ374" s="118">
        <f>0.0526*BL374*Observaciones!$F373^1.218</f>
        <v>0</v>
      </c>
      <c r="BR374" s="118">
        <f>BQ374*Constantes!$F$40</f>
        <v>0</v>
      </c>
      <c r="BS374" s="118">
        <f t="shared" si="41"/>
        <v>0</v>
      </c>
      <c r="BT374" s="15"/>
      <c r="BU374" s="72">
        <v>368</v>
      </c>
      <c r="BV374" s="73">
        <f>0.0526*Observaciones!$F373^2.218</f>
        <v>0</v>
      </c>
      <c r="BW374" s="73">
        <f>IF(Observaciones!$F373&gt;0.05*$CA$7,((Observaciones!$F373-0.05*$CA$7)^2)/(Observaciones!$F373+0.95*$CA$7),0)</f>
        <v>0</v>
      </c>
      <c r="BX374" s="73">
        <f>0.0526*BW374*Observaciones!$F373^1.218</f>
        <v>0</v>
      </c>
      <c r="BY374" s="27"/>
      <c r="BZ374" s="27"/>
      <c r="CA374" s="101"/>
      <c r="CB374" s="36"/>
    </row>
    <row r="375" spans="2:80" s="2" customFormat="1" ht="14.5" x14ac:dyDescent="0.35">
      <c r="B375" s="35"/>
      <c r="C375" s="72">
        <v>369</v>
      </c>
      <c r="D375" s="145">
        <f>ETo!$I374*((1-Constantes!$D$19)*ETo!$K374+ETo!$L374)</f>
        <v>1.9553104756605066</v>
      </c>
      <c r="E375" s="73">
        <f>MIN(D375*Constantes!$D$17,0.8*(H374+Observaciones!$F374-F375-G375-Constantes!$D$14))</f>
        <v>1.2192389680333096</v>
      </c>
      <c r="F375" s="73">
        <f>IF(Observaciones!$F374&gt;0.05*Constantes!$D$18,((Observaciones!$F374-0.05*Constantes!$D$18)^2)/(Observaciones!$F374+0.95*Constantes!$D$18),0)</f>
        <v>0</v>
      </c>
      <c r="G375" s="73">
        <f>MAX(0,H374+Observaciones!$F374-F375-Constantes!$D$13)</f>
        <v>0</v>
      </c>
      <c r="H375" s="73">
        <f>H374+Observaciones!$F374-F375-E375-G375-I374</f>
        <v>27.640068711432139</v>
      </c>
      <c r="I375" s="73">
        <f>MAX(0,(H375-Constantes!$D$14)*(1-EXP(-Constantes!$D$22)))</f>
        <v>1.9137486724821656E-2</v>
      </c>
      <c r="J375" s="73">
        <f t="shared" si="35"/>
        <v>74.096408981057067</v>
      </c>
      <c r="K375" s="73">
        <f>MAX(0,(J375-Constantes!$D$13)*(1-EXP(-Constantes!$D$23)))</f>
        <v>0.17508043569140525</v>
      </c>
      <c r="L375" s="73">
        <f t="shared" si="36"/>
        <v>0.1942179224162269</v>
      </c>
      <c r="M375" s="73">
        <f>0.0526*F375*Observaciones!$F374^1.218</f>
        <v>0</v>
      </c>
      <c r="N375" s="73">
        <f>M375*Constantes!$D$40</f>
        <v>0</v>
      </c>
      <c r="O375" s="73">
        <f t="shared" si="37"/>
        <v>0</v>
      </c>
      <c r="P375" s="15"/>
      <c r="Q375" s="117">
        <v>369</v>
      </c>
      <c r="R375" s="145">
        <f>ETo!$I374*((1-Constantes!$E$19)*ETo!$K374+ETo!$L374)</f>
        <v>1.9574857065622102</v>
      </c>
      <c r="S375" s="118">
        <f>MIN(R375*Constantes!$E$17,0.8*(V374+Observaciones!$F374-T375-U375-Constantes!$D$14))</f>
        <v>1.2277362859490843</v>
      </c>
      <c r="T375" s="118">
        <f>IF(Observaciones!$F374&gt;0.05*Constantes!$E$18,((Observaciones!$F374-0.05*Constantes!$E$18)^2)/(Observaciones!$F374+0.95*Constantes!$E$18),0)</f>
        <v>0</v>
      </c>
      <c r="U375" s="118">
        <f>MAX(0,V374+Observaciones!$F374-T375-Constantes!$D$13)</f>
        <v>0</v>
      </c>
      <c r="V375" s="118">
        <f>V374+Observaciones!$F374-T375-S375-U375-W374</f>
        <v>27.496984090961586</v>
      </c>
      <c r="W375" s="118">
        <f>MAX(0,(V375-Constantes!$D$14)*(1-EXP(-Constantes!$D$22)))</f>
        <v>1.7167598472348004E-2</v>
      </c>
      <c r="X375" s="116">
        <f>X374+(Entradas!$E$23*U375-Y374)/(800*Entradas!$D$46)</f>
        <v>0</v>
      </c>
      <c r="Y375" s="116">
        <f>8000*Entradas!$D$47*X375/Constantes!$E$34</f>
        <v>0</v>
      </c>
      <c r="Z375" s="116">
        <f>T375*Escenarios!$E$10/Escenarios!$E$9</f>
        <v>0</v>
      </c>
      <c r="AA375" s="116">
        <f>Y375*Escenarios!$E$10/Escenarios!$E$9</f>
        <v>0</v>
      </c>
      <c r="AB375" s="116">
        <f>Observaciones!$I374</f>
        <v>0</v>
      </c>
      <c r="AC375" s="116">
        <f>MAX(0,Constantes!$E$29/((AH374+Z375+AA375+AB375+Observaciones!$F374)^2)+Entradas!$E$17)</f>
        <v>0</v>
      </c>
      <c r="AD375" s="145">
        <f>IF(ETo!$D374&gt;0,ETo!$I374*((1-Entradas!$E$21)*ETo!$K374+ETo!$L374),0)</f>
        <v>1.8704764704940522</v>
      </c>
      <c r="AE375" s="116">
        <f>MIN(AD375*1,0.8*(AH374+Z375+AA375+AB375+Observaciones!$F374-AC375-Constantes!$E$28))</f>
        <v>0.88867334429052114</v>
      </c>
      <c r="AF375" s="116">
        <f>Observaciones!$J374</f>
        <v>0</v>
      </c>
      <c r="AG375" s="116">
        <f>MAX(0,AH374+Z375+AA375+AB375+Observaciones!$F374-AC375-AE375-AF375-Constantes!$E$26)</f>
        <v>0</v>
      </c>
      <c r="AH375" s="116">
        <f>AH374+Z375+AA375+AB375+Observaciones!$F374-AC375-AE375-AF375-AG375</f>
        <v>41.472168336072627</v>
      </c>
      <c r="AI375" s="116">
        <f>(Escenarios!$E$10*S375+Escenarios!$E$9*AE375)/(Escenarios!$E$11)</f>
        <v>1.193829991783228</v>
      </c>
      <c r="AJ375" s="116">
        <f>(Escenarios!$E$9*AG375)/(Escenarios!$E$11)</f>
        <v>0</v>
      </c>
      <c r="AK375" s="116">
        <f>(Escenarios!$E$10*U375+Escenarios!$E$9*AC375)/(Escenarios!$E$11)</f>
        <v>0</v>
      </c>
      <c r="AL375" s="118">
        <f t="shared" si="38"/>
        <v>77.779628442405055</v>
      </c>
      <c r="AM375" s="118">
        <f>MAX(0,(AL375-Constantes!$D$13)*(1-EXP(-Constantes!$D$23)))</f>
        <v>0.20052229092706456</v>
      </c>
      <c r="AN375" s="118">
        <f>AJ375+W375*Escenarios!$E$10/Escenarios!$E$11+AM375</f>
        <v>0.21597312955217776</v>
      </c>
      <c r="AO375" s="118">
        <f>0.0526*AJ375*Observaciones!$F374^1.218</f>
        <v>0</v>
      </c>
      <c r="AP375" s="118">
        <f>AO375*Constantes!$E$40</f>
        <v>0</v>
      </c>
      <c r="AQ375" s="118">
        <f t="shared" si="39"/>
        <v>0</v>
      </c>
      <c r="AR375" s="15"/>
      <c r="AS375" s="72">
        <v>369</v>
      </c>
      <c r="AT375" s="145">
        <f>ETo!$I374*((1-Constantes!$F$19)*ETo!$K374+ETo!$L374)</f>
        <v>1.9520476293079505</v>
      </c>
      <c r="AU375" s="118">
        <f>MIN(AT375*Constantes!$F$17,0.8*(AX374+Observaciones!$F374-AV375-AW375-Constantes!$D$14))</f>
        <v>1.2066003335407711</v>
      </c>
      <c r="AV375" s="118">
        <f>IF(Observaciones!$F374&gt;0.05*Constantes!$F$18,((Observaciones!$F374-0.05*Constantes!$F$18)^2)/(Observaciones!$F374+0.95*Constantes!$F$18),0)</f>
        <v>0</v>
      </c>
      <c r="AW375" s="118">
        <f>MAX(0,AX374+Observaciones!$F374-AV375-Constantes!$D$13)</f>
        <v>0</v>
      </c>
      <c r="AX375" s="118">
        <f>AX374+Observaciones!$F374-AV375-AU375-AW375-AY374</f>
        <v>27.879606414952313</v>
      </c>
      <c r="AY375" s="118">
        <f>MAX(0,(AX375-Constantes!$D$14)*(1-EXP(-Constantes!$D$22)))</f>
        <v>2.2435273074166002E-2</v>
      </c>
      <c r="AZ375" s="116">
        <f>AZ374+(Entradas!$F$23*AW375-BA374)/(800*Entradas!$D$46)</f>
        <v>0</v>
      </c>
      <c r="BA375" s="116">
        <f>8000*Entradas!$D$47*AZ375/Constantes!$F$34</f>
        <v>0</v>
      </c>
      <c r="BB375" s="116">
        <f>AV375*Escenarios!$F$10/Escenarios!$F$9</f>
        <v>0</v>
      </c>
      <c r="BC375" s="116">
        <f>BA375*Escenarios!$F$10/Escenarios!$F$9</f>
        <v>0</v>
      </c>
      <c r="BD375" s="116">
        <f>Observaciones!$I374</f>
        <v>0</v>
      </c>
      <c r="BE375" s="116">
        <f>MAX(0,Constantes!$F$29/((BJ374+BB375+BC375+BD375+Observaciones!$F374)^2)+Entradas!$F$17)</f>
        <v>0</v>
      </c>
      <c r="BF375" s="145">
        <f>IF(ETo!$D374&gt;0,ETo!$I374*((1-Entradas!$F$21)*ETo!$K374+ETo!$L374),0)</f>
        <v>1.8704764704940522</v>
      </c>
      <c r="BG375" s="116">
        <f>MIN(BF375*1,0.8*(BJ374+BB375+BC375+BD375+Observaciones!$F374-BE375-Constantes!$F$28))</f>
        <v>0.88805000464850536</v>
      </c>
      <c r="BH375" s="116">
        <f>Observaciones!$J374</f>
        <v>0</v>
      </c>
      <c r="BI375" s="116">
        <f>MAX(0,BJ374+BB375+BC375+BD375+Observaciones!$F374-BE375-BG375-BH375-Constantes!$F$26)</f>
        <v>0</v>
      </c>
      <c r="BJ375" s="116">
        <f>BJ374+BB375+BC375+BD375+Observaciones!$F374-BE375-BG375-BH375-BI375</f>
        <v>41.472012501162126</v>
      </c>
      <c r="BK375" s="116">
        <f>(Escenarios!$F$10*AU375+Escenarios!$F$9*BG375)/(Escenarios!$F$11)</f>
        <v>1.1428902677623178</v>
      </c>
      <c r="BL375" s="116">
        <f>(Escenarios!$F$9*BI375)/(Escenarios!$F$11)</f>
        <v>0</v>
      </c>
      <c r="BM375" s="116">
        <f>(Escenarios!$F$10*AW375+Escenarios!$F$9*BE375)/(Escenarios!$F$11)</f>
        <v>0</v>
      </c>
      <c r="BN375" s="118">
        <f t="shared" si="40"/>
        <v>76.791626429534531</v>
      </c>
      <c r="BO375" s="118">
        <f>MAX(0,(BN375-Constantes!$D$13)*(1-EXP(-Constantes!$D$23)))</f>
        <v>0.19369766251494372</v>
      </c>
      <c r="BP375" s="118">
        <f>BL375+AY375*Escenarios!$F$10/Escenarios!$F$11+BO375</f>
        <v>0.21164588097427653</v>
      </c>
      <c r="BQ375" s="118">
        <f>0.0526*BL375*Observaciones!$F374^1.218</f>
        <v>0</v>
      </c>
      <c r="BR375" s="118">
        <f>BQ375*Constantes!$F$40</f>
        <v>0</v>
      </c>
      <c r="BS375" s="118">
        <f t="shared" si="41"/>
        <v>0</v>
      </c>
      <c r="BT375" s="15"/>
      <c r="BU375" s="72">
        <v>369</v>
      </c>
      <c r="BV375" s="73">
        <f>0.0526*Observaciones!$F374^2.218</f>
        <v>6.4982246287524456E-2</v>
      </c>
      <c r="BW375" s="73">
        <f>IF(Observaciones!$F374&gt;0.05*$CA$7,((Observaciones!$F374-0.05*$CA$7)^2)/(Observaciones!$F374+0.95*$CA$7),0)</f>
        <v>0</v>
      </c>
      <c r="BX375" s="73">
        <f>0.0526*BW375*Observaciones!$F374^1.218</f>
        <v>0</v>
      </c>
      <c r="BY375" s="27"/>
      <c r="BZ375" s="27"/>
      <c r="CA375" s="101"/>
      <c r="CB375" s="36"/>
    </row>
    <row r="376" spans="2:80" s="2" customFormat="1" ht="14.5" x14ac:dyDescent="0.35">
      <c r="B376" s="35"/>
      <c r="C376" s="72">
        <v>370</v>
      </c>
      <c r="D376" s="145">
        <f>ETo!$I375*((1-Constantes!$D$19)*ETo!$K375+ETo!$L375)</f>
        <v>2.1058564348432696</v>
      </c>
      <c r="E376" s="73">
        <f>MIN(D376*Constantes!$D$17,0.8*(H375+Observaciones!$F375-F376-G376-Constantes!$D$14))</f>
        <v>1.3131122951598226</v>
      </c>
      <c r="F376" s="73">
        <f>IF(Observaciones!$F375&gt;0.05*Constantes!$D$18,((Observaciones!$F375-0.05*Constantes!$D$18)^2)/(Observaciones!$F375+0.95*Constantes!$D$18),0)</f>
        <v>0</v>
      </c>
      <c r="G376" s="73">
        <f>MAX(0,H375+Observaciones!$F375-F376-Constantes!$D$13)</f>
        <v>0</v>
      </c>
      <c r="H376" s="73">
        <f>H375+Observaciones!$F375-F376-E376-G376-I375</f>
        <v>28.907818929547496</v>
      </c>
      <c r="I376" s="73">
        <f>MAX(0,(H376-Constantes!$D$14)*(1-EXP(-Constantes!$D$22)))</f>
        <v>3.6590978606224095E-2</v>
      </c>
      <c r="J376" s="73">
        <f t="shared" si="35"/>
        <v>73.921328545365668</v>
      </c>
      <c r="K376" s="73">
        <f>MAX(0,(J376-Constantes!$D$13)*(1-EXP(-Constantes!$D$23)))</f>
        <v>0.17387106678298117</v>
      </c>
      <c r="L376" s="73">
        <f t="shared" si="36"/>
        <v>0.21046204538920527</v>
      </c>
      <c r="M376" s="73">
        <f>0.0526*F376*Observaciones!$F375^1.218</f>
        <v>0</v>
      </c>
      <c r="N376" s="73">
        <f>M376*Constantes!$D$40</f>
        <v>0</v>
      </c>
      <c r="O376" s="73">
        <f t="shared" si="37"/>
        <v>0</v>
      </c>
      <c r="P376" s="15"/>
      <c r="Q376" s="117">
        <v>370</v>
      </c>
      <c r="R376" s="145">
        <f>ETo!$I375*((1-Constantes!$E$19)*ETo!$K375+ETo!$L375)</f>
        <v>2.1082019530925216</v>
      </c>
      <c r="S376" s="118">
        <f>MIN(R376*Constantes!$E$17,0.8*(V375+Observaciones!$F375-T376-U376-Constantes!$D$14))</f>
        <v>1.3222656120774898</v>
      </c>
      <c r="T376" s="118">
        <f>IF(Observaciones!$F375&gt;0.05*Constantes!$E$18,((Observaciones!$F375-0.05*Constantes!$E$18)^2)/(Observaciones!$F375+0.95*Constantes!$E$18),0)</f>
        <v>0</v>
      </c>
      <c r="U376" s="118">
        <f>MAX(0,V375+Observaciones!$F375-T376-Constantes!$D$13)</f>
        <v>0</v>
      </c>
      <c r="V376" s="118">
        <f>V375+Observaciones!$F375-T376-S376-U376-W375</f>
        <v>28.757550880411749</v>
      </c>
      <c r="W376" s="118">
        <f>MAX(0,(V376-Constantes!$D$14)*(1-EXP(-Constantes!$D$22)))</f>
        <v>3.4522193968565845E-2</v>
      </c>
      <c r="X376" s="116">
        <f>X375+(Entradas!$E$23*U376-Y375)/(800*Entradas!$D$46)</f>
        <v>0</v>
      </c>
      <c r="Y376" s="116">
        <f>8000*Entradas!$D$47*X376/Constantes!$E$34</f>
        <v>0</v>
      </c>
      <c r="Z376" s="116">
        <f>T376*Escenarios!$E$10/Escenarios!$E$9</f>
        <v>0</v>
      </c>
      <c r="AA376" s="116">
        <f>Y376*Escenarios!$E$10/Escenarios!$E$9</f>
        <v>0</v>
      </c>
      <c r="AB376" s="116">
        <f>Observaciones!$I375</f>
        <v>0</v>
      </c>
      <c r="AC376" s="116">
        <f>MAX(0,Constantes!$E$29/((AH375+Z376+AA376+AB376+Observaciones!$F375)^2)+Entradas!$E$17)</f>
        <v>0</v>
      </c>
      <c r="AD376" s="145">
        <f>IF(ETo!$D375&gt;0,ETo!$I375*((1-Entradas!$E$21)*ETo!$K375+ETo!$L375),0)</f>
        <v>2.0143812231224296</v>
      </c>
      <c r="AE376" s="116">
        <f>MIN(AD376*1,0.8*(AH375+Z376+AA376+AB376+Observaciones!$F375-AC376-Constantes!$E$28))</f>
        <v>2.0143812231224296</v>
      </c>
      <c r="AF376" s="116">
        <f>Observaciones!$J375</f>
        <v>0</v>
      </c>
      <c r="AG376" s="116">
        <f>MAX(0,AH375+Z376+AA376+AB376+Observaciones!$F375-AC376-AE376-AF376-Constantes!$E$26)</f>
        <v>0</v>
      </c>
      <c r="AH376" s="116">
        <f>AH375+Z376+AA376+AB376+Observaciones!$F375-AC376-AE376-AF376-AG376</f>
        <v>42.057787112950201</v>
      </c>
      <c r="AI376" s="116">
        <f>(Escenarios!$E$10*S376+Escenarios!$E$9*AE376)/(Escenarios!$E$11)</f>
        <v>1.3914771731819837</v>
      </c>
      <c r="AJ376" s="116">
        <f>(Escenarios!$E$9*AG376)/(Escenarios!$E$11)</f>
        <v>0</v>
      </c>
      <c r="AK376" s="116">
        <f>(Escenarios!$E$10*U376+Escenarios!$E$9*AC376)/(Escenarios!$E$11)</f>
        <v>0</v>
      </c>
      <c r="AL376" s="118">
        <f t="shared" si="38"/>
        <v>77.579106151477987</v>
      </c>
      <c r="AM376" s="118">
        <f>MAX(0,(AL376-Constantes!$D$13)*(1-EXP(-Constantes!$D$23)))</f>
        <v>0.19913718228750982</v>
      </c>
      <c r="AN376" s="118">
        <f>AJ376+W376*Escenarios!$E$10/Escenarios!$E$11+AM376</f>
        <v>0.23020715685921908</v>
      </c>
      <c r="AO376" s="118">
        <f>0.0526*AJ376*Observaciones!$F375^1.218</f>
        <v>0</v>
      </c>
      <c r="AP376" s="118">
        <f>AO376*Constantes!$E$40</f>
        <v>0</v>
      </c>
      <c r="AQ376" s="118">
        <f t="shared" si="39"/>
        <v>0</v>
      </c>
      <c r="AR376" s="15"/>
      <c r="AS376" s="72">
        <v>370</v>
      </c>
      <c r="AT376" s="145">
        <f>ETo!$I375*((1-Constantes!$F$19)*ETo!$K375+ETo!$L375)</f>
        <v>2.1023381574693909</v>
      </c>
      <c r="AU376" s="118">
        <f>MIN(AT376*Constantes!$F$17,0.8*(AX375+Observaciones!$F375-AV376-AW376-Constantes!$D$14))</f>
        <v>1.2994979650764844</v>
      </c>
      <c r="AV376" s="118">
        <f>IF(Observaciones!$F375&gt;0.05*Constantes!$F$18,((Observaciones!$F375-0.05*Constantes!$F$18)^2)/(Observaciones!$F375+0.95*Constantes!$F$18),0)</f>
        <v>0</v>
      </c>
      <c r="AW376" s="118">
        <f>MAX(0,AX375+Observaciones!$F375-AV376-Constantes!$D$13)</f>
        <v>0</v>
      </c>
      <c r="AX376" s="118">
        <f>AX375+Observaciones!$F375-AV376-AU376-AW376-AY375</f>
        <v>29.157673176801666</v>
      </c>
      <c r="AY376" s="118">
        <f>MAX(0,(AX376-Constantes!$D$14)*(1-EXP(-Constantes!$D$22)))</f>
        <v>4.0030795861761545E-2</v>
      </c>
      <c r="AZ376" s="116">
        <f>AZ375+(Entradas!$F$23*AW376-BA375)/(800*Entradas!$D$46)</f>
        <v>0</v>
      </c>
      <c r="BA376" s="116">
        <f>8000*Entradas!$D$47*AZ376/Constantes!$F$34</f>
        <v>0</v>
      </c>
      <c r="BB376" s="116">
        <f>AV376*Escenarios!$F$10/Escenarios!$F$9</f>
        <v>0</v>
      </c>
      <c r="BC376" s="116">
        <f>BA376*Escenarios!$F$10/Escenarios!$F$9</f>
        <v>0</v>
      </c>
      <c r="BD376" s="116">
        <f>Observaciones!$I375</f>
        <v>0</v>
      </c>
      <c r="BE376" s="116">
        <f>MAX(0,Constantes!$F$29/((BJ375+BB376+BC376+BD376+Observaciones!$F375)^2)+Entradas!$F$17)</f>
        <v>0</v>
      </c>
      <c r="BF376" s="145">
        <f>IF(ETo!$D375&gt;0,ETo!$I375*((1-Entradas!$F$21)*ETo!$K375+ETo!$L375),0)</f>
        <v>2.0143812231224296</v>
      </c>
      <c r="BG376" s="116">
        <f>MIN(BF376*1,0.8*(BJ375+BB376+BC376+BD376+Observaciones!$F375-BE376-Constantes!$F$28))</f>
        <v>2.0143812231224296</v>
      </c>
      <c r="BH376" s="116">
        <f>Observaciones!$J375</f>
        <v>0</v>
      </c>
      <c r="BI376" s="116">
        <f>MAX(0,BJ375+BB376+BC376+BD376+Observaciones!$F375-BE376-BG376-BH376-Constantes!$F$26)</f>
        <v>0</v>
      </c>
      <c r="BJ376" s="116">
        <f>BJ375+BB376+BC376+BD376+Observaciones!$F375-BE376-BG376-BH376-BI376</f>
        <v>42.0576312780397</v>
      </c>
      <c r="BK376" s="116">
        <f>(Escenarios!$F$10*AU376+Escenarios!$F$9*BG376)/(Escenarios!$F$11)</f>
        <v>1.4424746166856732</v>
      </c>
      <c r="BL376" s="116">
        <f>(Escenarios!$F$9*BI376)/(Escenarios!$F$11)</f>
        <v>0</v>
      </c>
      <c r="BM376" s="116">
        <f>(Escenarios!$F$10*AW376+Escenarios!$F$9*BE376)/(Escenarios!$F$11)</f>
        <v>0</v>
      </c>
      <c r="BN376" s="118">
        <f t="shared" si="40"/>
        <v>76.597928767019582</v>
      </c>
      <c r="BO376" s="118">
        <f>MAX(0,(BN376-Constantes!$D$13)*(1-EXP(-Constantes!$D$23)))</f>
        <v>0.19235969502728623</v>
      </c>
      <c r="BP376" s="118">
        <f>BL376+AY376*Escenarios!$F$10/Escenarios!$F$11+BO376</f>
        <v>0.22438433171669547</v>
      </c>
      <c r="BQ376" s="118">
        <f>0.0526*BL376*Observaciones!$F375^1.218</f>
        <v>0</v>
      </c>
      <c r="BR376" s="118">
        <f>BQ376*Constantes!$F$40</f>
        <v>0</v>
      </c>
      <c r="BS376" s="118">
        <f t="shared" si="41"/>
        <v>0</v>
      </c>
      <c r="BT376" s="15"/>
      <c r="BU376" s="72">
        <v>370</v>
      </c>
      <c r="BV376" s="73">
        <f>0.0526*Observaciones!$F375^2.218</f>
        <v>0.43792186533391209</v>
      </c>
      <c r="BW376" s="73">
        <f>IF(Observaciones!$F375&gt;0.05*$CA$7,((Observaciones!$F375-0.05*$CA$7)^2)/(Observaciones!$F375+0.95*$CA$7),0)</f>
        <v>2.1229385132854627E-2</v>
      </c>
      <c r="BX376" s="73">
        <f>0.0526*BW376*Observaciones!$F375^1.218</f>
        <v>3.5756968989506619E-3</v>
      </c>
      <c r="BY376" s="27"/>
      <c r="BZ376" s="27"/>
      <c r="CA376" s="101"/>
      <c r="CB376" s="36"/>
    </row>
    <row r="377" spans="2:80" s="2" customFormat="1" ht="14.5" x14ac:dyDescent="0.35">
      <c r="B377" s="35"/>
      <c r="C377" s="72">
        <v>371</v>
      </c>
      <c r="D377" s="145">
        <f>ETo!$I376*((1-Constantes!$D$19)*ETo!$K376+ETo!$L376)</f>
        <v>2.1057681283784961</v>
      </c>
      <c r="E377" s="73">
        <f>MIN(D377*Constantes!$D$17,0.8*(H376+Observaciones!$F376-F377-G377-Constantes!$D$14))</f>
        <v>1.3130572314324396</v>
      </c>
      <c r="F377" s="73">
        <f>IF(Observaciones!$F376&gt;0.05*Constantes!$D$18,((Observaciones!$F376-0.05*Constantes!$D$18)^2)/(Observaciones!$F376+0.95*Constantes!$D$18),0)</f>
        <v>0</v>
      </c>
      <c r="G377" s="73">
        <f>MAX(0,H376+Observaciones!$F376-F377-Constantes!$D$13)</f>
        <v>0</v>
      </c>
      <c r="H377" s="73">
        <f>H376+Observaciones!$F376-F377-E377-G377-I376</f>
        <v>27.858170719508834</v>
      </c>
      <c r="I377" s="73">
        <f>MAX(0,(H377-Constantes!$D$14)*(1-EXP(-Constantes!$D$22)))</f>
        <v>2.2140161520605273E-2</v>
      </c>
      <c r="J377" s="73">
        <f t="shared" si="35"/>
        <v>73.747457478582689</v>
      </c>
      <c r="K377" s="73">
        <f>MAX(0,(J377-Constantes!$D$13)*(1-EXP(-Constantes!$D$23)))</f>
        <v>0.17267005159581031</v>
      </c>
      <c r="L377" s="73">
        <f t="shared" si="36"/>
        <v>0.19481021311641558</v>
      </c>
      <c r="M377" s="73">
        <f>0.0526*F377*Observaciones!$F376^1.218</f>
        <v>0</v>
      </c>
      <c r="N377" s="73">
        <f>M377*Constantes!$D$40</f>
        <v>0</v>
      </c>
      <c r="O377" s="73">
        <f t="shared" si="37"/>
        <v>0</v>
      </c>
      <c r="P377" s="15"/>
      <c r="Q377" s="117">
        <v>371</v>
      </c>
      <c r="R377" s="145">
        <f>ETo!$I376*((1-Constantes!$E$19)*ETo!$K376+ETo!$L376)</f>
        <v>2.1081135753553797</v>
      </c>
      <c r="S377" s="118">
        <f>MIN(R377*Constantes!$E$17,0.8*(V376+Observaciones!$F376-T377-U377-Constantes!$D$14))</f>
        <v>1.3222101815042828</v>
      </c>
      <c r="T377" s="118">
        <f>IF(Observaciones!$F376&gt;0.05*Constantes!$E$18,((Observaciones!$F376-0.05*Constantes!$E$18)^2)/(Observaciones!$F376+0.95*Constantes!$E$18),0)</f>
        <v>0</v>
      </c>
      <c r="U377" s="118">
        <f>MAX(0,V376+Observaciones!$F376-T377-Constantes!$D$13)</f>
        <v>0</v>
      </c>
      <c r="V377" s="118">
        <f>V376+Observaciones!$F376-T377-S377-U377-W376</f>
        <v>27.700818504938901</v>
      </c>
      <c r="W377" s="118">
        <f>MAX(0,(V377-Constantes!$D$14)*(1-EXP(-Constantes!$D$22)))</f>
        <v>1.9973847083996656E-2</v>
      </c>
      <c r="X377" s="116">
        <f>X376+(Entradas!$E$23*U377-Y376)/(800*Entradas!$D$46)</f>
        <v>0</v>
      </c>
      <c r="Y377" s="116">
        <f>8000*Entradas!$D$47*X377/Constantes!$E$34</f>
        <v>0</v>
      </c>
      <c r="Z377" s="116">
        <f>T377*Escenarios!$E$10/Escenarios!$E$9</f>
        <v>0</v>
      </c>
      <c r="AA377" s="116">
        <f>Y377*Escenarios!$E$10/Escenarios!$E$9</f>
        <v>0</v>
      </c>
      <c r="AB377" s="116">
        <f>Observaciones!$I376</f>
        <v>0</v>
      </c>
      <c r="AC377" s="116">
        <f>MAX(0,Constantes!$E$29/((AH376+Z377+AA377+AB377+Observaciones!$F376)^2)+Entradas!$E$17)</f>
        <v>0</v>
      </c>
      <c r="AD377" s="145">
        <f>IF(ETo!$D376&gt;0,ETo!$I376*((1-Entradas!$E$21)*ETo!$K376+ETo!$L376),0)</f>
        <v>2.0142956962800342</v>
      </c>
      <c r="AE377" s="116">
        <f>MIN(AD377*1,0.8*(AH376+Z377+AA377+AB377+Observaciones!$F376-AC377-Constantes!$E$28))</f>
        <v>0.88622969036015897</v>
      </c>
      <c r="AF377" s="116">
        <f>Observaciones!$J376</f>
        <v>0</v>
      </c>
      <c r="AG377" s="116">
        <f>MAX(0,AH376+Z377+AA377+AB377+Observaciones!$F376-AC377-AE377-AF377-Constantes!$E$26)</f>
        <v>0</v>
      </c>
      <c r="AH377" s="116">
        <f>AH376+Z377+AA377+AB377+Observaciones!$F376-AC377-AE377-AF377-AG377</f>
        <v>41.471557422590038</v>
      </c>
      <c r="AI377" s="116">
        <f>(Escenarios!$E$10*S377+Escenarios!$E$9*AE377)/(Escenarios!$E$11)</f>
        <v>1.2786121323898705</v>
      </c>
      <c r="AJ377" s="116">
        <f>(Escenarios!$E$9*AG377)/(Escenarios!$E$11)</f>
        <v>0</v>
      </c>
      <c r="AK377" s="116">
        <f>(Escenarios!$E$10*U377+Escenarios!$E$9*AC377)/(Escenarios!$E$11)</f>
        <v>0</v>
      </c>
      <c r="AL377" s="118">
        <f t="shared" si="38"/>
        <v>77.379968969190472</v>
      </c>
      <c r="AM377" s="118">
        <f>MAX(0,(AL377-Constantes!$D$13)*(1-EXP(-Constantes!$D$23)))</f>
        <v>0.197761641292203</v>
      </c>
      <c r="AN377" s="118">
        <f>AJ377+W377*Escenarios!$E$10/Escenarios!$E$11+AM377</f>
        <v>0.2157381036678</v>
      </c>
      <c r="AO377" s="118">
        <f>0.0526*AJ377*Observaciones!$F376^1.218</f>
        <v>0</v>
      </c>
      <c r="AP377" s="118">
        <f>AO377*Constantes!$E$40</f>
        <v>0</v>
      </c>
      <c r="AQ377" s="118">
        <f t="shared" si="39"/>
        <v>0</v>
      </c>
      <c r="AR377" s="15"/>
      <c r="AS377" s="72">
        <v>371</v>
      </c>
      <c r="AT377" s="145">
        <f>ETo!$I376*((1-Constantes!$F$19)*ETo!$K376+ETo!$L376)</f>
        <v>2.1022499579131706</v>
      </c>
      <c r="AU377" s="118">
        <f>MIN(AT377*Constantes!$F$17,0.8*(AX376+Observaciones!$F376-AV377-AW377-Constantes!$D$14))</f>
        <v>1.2994434471372929</v>
      </c>
      <c r="AV377" s="118">
        <f>IF(Observaciones!$F376&gt;0.05*Constantes!$F$18,((Observaciones!$F376-0.05*Constantes!$F$18)^2)/(Observaciones!$F376+0.95*Constantes!$F$18),0)</f>
        <v>0</v>
      </c>
      <c r="AW377" s="118">
        <f>MAX(0,AX376+Observaciones!$F376-AV377-Constantes!$D$13)</f>
        <v>0</v>
      </c>
      <c r="AX377" s="118">
        <f>AX376+Observaciones!$F376-AV377-AU377-AW377-AY376</f>
        <v>28.118198933802613</v>
      </c>
      <c r="AY377" s="118">
        <f>MAX(0,(AX377-Constantes!$D$14)*(1-EXP(-Constantes!$D$22)))</f>
        <v>2.5720046786851851E-2</v>
      </c>
      <c r="AZ377" s="116">
        <f>AZ376+(Entradas!$F$23*AW377-BA376)/(800*Entradas!$D$46)</f>
        <v>0</v>
      </c>
      <c r="BA377" s="116">
        <f>8000*Entradas!$D$47*AZ377/Constantes!$F$34</f>
        <v>0</v>
      </c>
      <c r="BB377" s="116">
        <f>AV377*Escenarios!$F$10/Escenarios!$F$9</f>
        <v>0</v>
      </c>
      <c r="BC377" s="116">
        <f>BA377*Escenarios!$F$10/Escenarios!$F$9</f>
        <v>0</v>
      </c>
      <c r="BD377" s="116">
        <f>Observaciones!$I376</f>
        <v>0</v>
      </c>
      <c r="BE377" s="116">
        <f>MAX(0,Constantes!$F$29/((BJ376+BB377+BC377+BD377+Observaciones!$F376)^2)+Entradas!$F$17)</f>
        <v>0</v>
      </c>
      <c r="BF377" s="145">
        <f>IF(ETo!$D376&gt;0,ETo!$I376*((1-Entradas!$F$21)*ETo!$K376+ETo!$L376),0)</f>
        <v>2.0142956962800342</v>
      </c>
      <c r="BG377" s="116">
        <f>MIN(BF377*1,0.8*(BJ376+BB377+BC377+BD377+Observaciones!$F376-BE377-Constantes!$F$28))</f>
        <v>0.88610502243175804</v>
      </c>
      <c r="BH377" s="116">
        <f>Observaciones!$J376</f>
        <v>0</v>
      </c>
      <c r="BI377" s="116">
        <f>MAX(0,BJ376+BB377+BC377+BD377+Observaciones!$F376-BE377-BG377-BH377-Constantes!$F$26)</f>
        <v>0</v>
      </c>
      <c r="BJ377" s="116">
        <f>BJ376+BB377+BC377+BD377+Observaciones!$F376-BE377-BG377-BH377-BI377</f>
        <v>41.471526255607941</v>
      </c>
      <c r="BK377" s="116">
        <f>(Escenarios!$F$10*AU377+Escenarios!$F$9*BG377)/(Escenarios!$F$11)</f>
        <v>1.2167757621961859</v>
      </c>
      <c r="BL377" s="116">
        <f>(Escenarios!$F$9*BI377)/(Escenarios!$F$11)</f>
        <v>0</v>
      </c>
      <c r="BM377" s="116">
        <f>(Escenarios!$F$10*AW377+Escenarios!$F$9*BE377)/(Escenarios!$F$11)</f>
        <v>0</v>
      </c>
      <c r="BN377" s="118">
        <f t="shared" si="40"/>
        <v>76.405569071992289</v>
      </c>
      <c r="BO377" s="118">
        <f>MAX(0,(BN377-Constantes!$D$13)*(1-EXP(-Constantes!$D$23)))</f>
        <v>0.19103096955615484</v>
      </c>
      <c r="BP377" s="118">
        <f>BL377+AY377*Escenarios!$F$10/Escenarios!$F$11+BO377</f>
        <v>0.21160700698563634</v>
      </c>
      <c r="BQ377" s="118">
        <f>0.0526*BL377*Observaciones!$F376^1.218</f>
        <v>0</v>
      </c>
      <c r="BR377" s="118">
        <f>BQ377*Constantes!$F$40</f>
        <v>0</v>
      </c>
      <c r="BS377" s="118">
        <f t="shared" si="41"/>
        <v>0</v>
      </c>
      <c r="BT377" s="15"/>
      <c r="BU377" s="72">
        <v>371</v>
      </c>
      <c r="BV377" s="73">
        <f>0.0526*Observaciones!$F376^2.218</f>
        <v>3.6411677467564265E-3</v>
      </c>
      <c r="BW377" s="73">
        <f>IF(Observaciones!$F376&gt;0.05*$CA$7,((Observaciones!$F376-0.05*$CA$7)^2)/(Observaciones!$F376+0.95*$CA$7),0)</f>
        <v>0</v>
      </c>
      <c r="BX377" s="73">
        <f>0.0526*BW377*Observaciones!$F376^1.218</f>
        <v>0</v>
      </c>
      <c r="BY377" s="27"/>
      <c r="BZ377" s="27"/>
      <c r="CA377" s="101"/>
      <c r="CB377" s="36"/>
    </row>
    <row r="378" spans="2:80" s="2" customFormat="1" ht="14.5" x14ac:dyDescent="0.35">
      <c r="B378" s="35"/>
      <c r="C378" s="72">
        <v>372</v>
      </c>
      <c r="D378" s="145">
        <f>ETo!$I377*((1-Constantes!$D$19)*ETo!$K377+ETo!$L377)</f>
        <v>2.1002919393349133</v>
      </c>
      <c r="E378" s="73">
        <f>MIN(D378*Constantes!$D$17,0.8*(H377+Observaciones!$F377-F378-G378-Constantes!$D$14))</f>
        <v>1.3096425394122386</v>
      </c>
      <c r="F378" s="73">
        <f>IF(Observaciones!$F377&gt;0.05*Constantes!$D$18,((Observaciones!$F377-0.05*Constantes!$D$18)^2)/(Observaciones!$F377+0.95*Constantes!$D$18),0)</f>
        <v>9.0367636686190259E-2</v>
      </c>
      <c r="G378" s="73">
        <f>MAX(0,H377+Observaciones!$F377-F378-Constantes!$D$13)</f>
        <v>0</v>
      </c>
      <c r="H378" s="73">
        <f>H377+Observaciones!$F377-F378-E378-G378-I377</f>
        <v>32.836020381889803</v>
      </c>
      <c r="I378" s="73">
        <f>MAX(0,(H378-Constantes!$D$14)*(1-EXP(-Constantes!$D$22)))</f>
        <v>9.0671688810236198E-2</v>
      </c>
      <c r="J378" s="73">
        <f t="shared" si="35"/>
        <v>73.574787426986873</v>
      </c>
      <c r="K378" s="73">
        <f>MAX(0,(J378-Constantes!$D$13)*(1-EXP(-Constantes!$D$23)))</f>
        <v>0.17147733242652496</v>
      </c>
      <c r="L378" s="73">
        <f t="shared" si="36"/>
        <v>0.35251665792295139</v>
      </c>
      <c r="M378" s="73">
        <f>0.0526*F378*Observaciones!$F377^1.218</f>
        <v>4.5595908885319357E-2</v>
      </c>
      <c r="N378" s="73">
        <f>M378*Constantes!$D$40</f>
        <v>2.1297894875481097E-4</v>
      </c>
      <c r="O378" s="73">
        <f t="shared" si="37"/>
        <v>60.416704847281622</v>
      </c>
      <c r="P378" s="15"/>
      <c r="Q378" s="117">
        <v>372</v>
      </c>
      <c r="R378" s="145">
        <f>ETo!$I377*((1-Constantes!$E$19)*ETo!$K377+ETo!$L377)</f>
        <v>2.1026313452258583</v>
      </c>
      <c r="S378" s="118">
        <f>MIN(R378*Constantes!$E$17,0.8*(V377+Observaciones!$F377-T378-U378-Constantes!$D$14))</f>
        <v>1.3187717232640142</v>
      </c>
      <c r="T378" s="118">
        <f>IF(Observaciones!$F377&gt;0.05*Constantes!$E$18,((Observaciones!$F377-0.05*Constantes!$E$18)^2)/(Observaciones!$F377+0.95*Constantes!$E$18),0)</f>
        <v>8.2475794340493083E-2</v>
      </c>
      <c r="U378" s="118">
        <f>MAX(0,V377+Observaciones!$F377-T378-Constantes!$D$13)</f>
        <v>0</v>
      </c>
      <c r="V378" s="118">
        <f>V377+Observaciones!$F377-T378-S378-U378-W377</f>
        <v>32.679597140250394</v>
      </c>
      <c r="W378" s="118">
        <f>MAX(0,(V378-Constantes!$D$14)*(1-EXP(-Constantes!$D$22)))</f>
        <v>8.8518163818479767E-2</v>
      </c>
      <c r="X378" s="116">
        <f>X377+(Entradas!$E$23*U378-Y377)/(800*Entradas!$D$46)</f>
        <v>0</v>
      </c>
      <c r="Y378" s="116">
        <f>8000*Entradas!$D$47*X378/Constantes!$E$34</f>
        <v>0</v>
      </c>
      <c r="Z378" s="116">
        <f>T378*Escenarios!$E$10/Escenarios!$E$9</f>
        <v>0.74228214906443779</v>
      </c>
      <c r="AA378" s="116">
        <f>Y378*Escenarios!$E$10/Escenarios!$E$9</f>
        <v>0</v>
      </c>
      <c r="AB378" s="116">
        <f>Observaciones!$I377</f>
        <v>0</v>
      </c>
      <c r="AC378" s="116">
        <f>MAX(0,Constantes!$E$29/((AH377+Z378+AA378+AB378+Observaciones!$F377)^2)+Entradas!$E$17)</f>
        <v>0</v>
      </c>
      <c r="AD378" s="145">
        <f>IF(ETo!$D377&gt;0,ETo!$I377*((1-Entradas!$E$21)*ETo!$K377+ETo!$L377),0)</f>
        <v>2.0090551095880471</v>
      </c>
      <c r="AE378" s="116">
        <f>MIN(AD378*1,0.8*(AH377+Z378+AA378+AB378+Observaciones!$F377-AC378-Constantes!$E$28))</f>
        <v>2.0090551095880471</v>
      </c>
      <c r="AF378" s="116">
        <f>Observaciones!$J377</f>
        <v>0</v>
      </c>
      <c r="AG378" s="116">
        <f>MAX(0,AH377+Z378+AA378+AB378+Observaciones!$F377-AC378-AE378-AF378-Constantes!$E$26)</f>
        <v>0</v>
      </c>
      <c r="AH378" s="116">
        <f>AH377+Z378+AA378+AB378+Observaciones!$F377-AC378-AE378-AF378-AG378</f>
        <v>46.604784462066426</v>
      </c>
      <c r="AI378" s="116">
        <f>(Escenarios!$E$10*S378+Escenarios!$E$9*AE378)/(Escenarios!$E$11)</f>
        <v>1.3878000618964175</v>
      </c>
      <c r="AJ378" s="116">
        <f>(Escenarios!$E$9*AG378)/(Escenarios!$E$11)</f>
        <v>0</v>
      </c>
      <c r="AK378" s="116">
        <f>(Escenarios!$E$10*U378+Escenarios!$E$9*AC378)/(Escenarios!$E$11)</f>
        <v>0</v>
      </c>
      <c r="AL378" s="118">
        <f t="shared" si="38"/>
        <v>77.182207327898269</v>
      </c>
      <c r="AM378" s="118">
        <f>MAX(0,(AL378-Constantes!$D$13)*(1-EXP(-Constantes!$D$23)))</f>
        <v>0.19639560185259786</v>
      </c>
      <c r="AN378" s="118">
        <f>AJ378+W378*Escenarios!$E$10/Escenarios!$E$11+AM378</f>
        <v>0.27606194928922967</v>
      </c>
      <c r="AO378" s="118">
        <f>0.0526*AJ378*Observaciones!$F377^1.218</f>
        <v>0</v>
      </c>
      <c r="AP378" s="118">
        <f>AO378*Constantes!$E$40</f>
        <v>0</v>
      </c>
      <c r="AQ378" s="118">
        <f t="shared" si="39"/>
        <v>0</v>
      </c>
      <c r="AR378" s="15"/>
      <c r="AS378" s="72">
        <v>372</v>
      </c>
      <c r="AT378" s="145">
        <f>ETo!$I377*((1-Constantes!$F$19)*ETo!$K377+ETo!$L377)</f>
        <v>2.096782830498495</v>
      </c>
      <c r="AU378" s="118">
        <f>MIN(AT378*Constantes!$F$17,0.8*(AX377+Observaciones!$F377-AV378-AW378-Constantes!$D$14))</f>
        <v>1.296064104511111</v>
      </c>
      <c r="AV378" s="118">
        <f>IF(Observaciones!$F377&gt;0.05*Constantes!$F$18,((Observaciones!$F377-0.05*Constantes!$F$18)^2)/(Observaciones!$F377+0.95*Constantes!$F$18),0)</f>
        <v>9.1333419891376319E-2</v>
      </c>
      <c r="AW378" s="118">
        <f>MAX(0,AX377+Observaciones!$F377-AV378-Constantes!$D$13)</f>
        <v>0</v>
      </c>
      <c r="AX378" s="118">
        <f>AX377+Observaciones!$F377-AV378-AU378-AW378-AY377</f>
        <v>33.105081362613276</v>
      </c>
      <c r="AY378" s="118">
        <f>MAX(0,(AX378-Constantes!$D$14)*(1-EXP(-Constantes!$D$22)))</f>
        <v>9.4375930841162844E-2</v>
      </c>
      <c r="AZ378" s="116">
        <f>AZ377+(Entradas!$F$23*AW378-BA377)/(800*Entradas!$D$46)</f>
        <v>0</v>
      </c>
      <c r="BA378" s="116">
        <f>8000*Entradas!$D$47*AZ378/Constantes!$F$34</f>
        <v>0</v>
      </c>
      <c r="BB378" s="116">
        <f>AV378*Escenarios!$F$10/Escenarios!$F$9</f>
        <v>0.36533367956550528</v>
      </c>
      <c r="BC378" s="116">
        <f>BA378*Escenarios!$F$10/Escenarios!$F$9</f>
        <v>0</v>
      </c>
      <c r="BD378" s="116">
        <f>Observaciones!$I377</f>
        <v>0</v>
      </c>
      <c r="BE378" s="116">
        <f>MAX(0,Constantes!$F$29/((BJ377+BB378+BC378+BD378+Observaciones!$F377)^2)+Entradas!$F$17)</f>
        <v>0</v>
      </c>
      <c r="BF378" s="145">
        <f>IF(ETo!$D377&gt;0,ETo!$I377*((1-Entradas!$F$21)*ETo!$K377+ETo!$L377),0)</f>
        <v>2.0090551095880471</v>
      </c>
      <c r="BG378" s="116">
        <f>MIN(BF378*1,0.8*(BJ377+BB378+BC378+BD378+Observaciones!$F377-BE378-Constantes!$F$28))</f>
        <v>2.0090551095880471</v>
      </c>
      <c r="BH378" s="116">
        <f>Observaciones!$J377</f>
        <v>0</v>
      </c>
      <c r="BI378" s="116">
        <f>MAX(0,BJ377+BB378+BC378+BD378+Observaciones!$F377-BE378-BG378-BH378-Constantes!$F$26)</f>
        <v>0</v>
      </c>
      <c r="BJ378" s="116">
        <f>BJ377+BB378+BC378+BD378+Observaciones!$F377-BE378-BG378-BH378-BI378</f>
        <v>46.227804825585395</v>
      </c>
      <c r="BK378" s="116">
        <f>(Escenarios!$F$10*AU378+Escenarios!$F$9*BG378)/(Escenarios!$F$11)</f>
        <v>1.4386623055264982</v>
      </c>
      <c r="BL378" s="116">
        <f>(Escenarios!$F$9*BI378)/(Escenarios!$F$11)</f>
        <v>0</v>
      </c>
      <c r="BM378" s="116">
        <f>(Escenarios!$F$10*AW378+Escenarios!$F$9*BE378)/(Escenarios!$F$11)</f>
        <v>0</v>
      </c>
      <c r="BN378" s="118">
        <f t="shared" si="40"/>
        <v>76.214538102436137</v>
      </c>
      <c r="BO378" s="118">
        <f>MAX(0,(BN378-Constantes!$D$13)*(1-EXP(-Constantes!$D$23)))</f>
        <v>0.18971142226227827</v>
      </c>
      <c r="BP378" s="118">
        <f>BL378+AY378*Escenarios!$F$10/Escenarios!$F$11+BO378</f>
        <v>0.26521216693520855</v>
      </c>
      <c r="BQ378" s="118">
        <f>0.0526*BL378*Observaciones!$F377^1.218</f>
        <v>0</v>
      </c>
      <c r="BR378" s="118">
        <f>BQ378*Constantes!$F$40</f>
        <v>0</v>
      </c>
      <c r="BS378" s="118">
        <f t="shared" si="41"/>
        <v>0</v>
      </c>
      <c r="BT378" s="15"/>
      <c r="BU378" s="72">
        <v>372</v>
      </c>
      <c r="BV378" s="73">
        <f>0.0526*Observaciones!$F377^2.218</f>
        <v>3.2291849999286102</v>
      </c>
      <c r="BW378" s="73">
        <f>IF(Observaciones!$F377&gt;0.05*$CA$7,((Observaciones!$F377-0.05*$CA$7)^2)/(Observaciones!$F377+0.95*$CA$7),0)</f>
        <v>0.55443769252604724</v>
      </c>
      <c r="BX378" s="73">
        <f>0.0526*BW378*Observaciones!$F377^1.218</f>
        <v>0.2797471687656472</v>
      </c>
      <c r="BY378" s="27"/>
      <c r="BZ378" s="27"/>
      <c r="CA378" s="101"/>
      <c r="CB378" s="36"/>
    </row>
    <row r="379" spans="2:80" s="2" customFormat="1" ht="14.5" x14ac:dyDescent="0.35">
      <c r="B379" s="35"/>
      <c r="C379" s="72">
        <v>373</v>
      </c>
      <c r="D379" s="145">
        <f>ETo!$I378*((1-Constantes!$D$19)*ETo!$K378+ETo!$L378)</f>
        <v>2.0464188197637374</v>
      </c>
      <c r="E379" s="73">
        <f>MIN(D379*Constantes!$D$17,0.8*(H378+Observaciones!$F378-F379-G379-Constantes!$D$14))</f>
        <v>1.2760498146105634</v>
      </c>
      <c r="F379" s="73">
        <f>IF(Observaciones!$F378&gt;0.05*Constantes!$D$18,((Observaciones!$F378-0.05*Constantes!$D$18)^2)/(Observaciones!$F378+0.95*Constantes!$D$18),0)</f>
        <v>0.4230941196893882</v>
      </c>
      <c r="G379" s="73">
        <f>MAX(0,H378+Observaciones!$F378-F379-Constantes!$D$13)</f>
        <v>0</v>
      </c>
      <c r="H379" s="73">
        <f>H378+Observaciones!$F378-F379-E379-G379-I378</f>
        <v>40.646204758779611</v>
      </c>
      <c r="I379" s="73">
        <f>MAX(0,(H379-Constantes!$D$14)*(1-EXP(-Constantes!$D$22)))</f>
        <v>0.1981968050882274</v>
      </c>
      <c r="J379" s="73">
        <f t="shared" si="35"/>
        <v>73.403310094560354</v>
      </c>
      <c r="K379" s="73">
        <f>MAX(0,(J379-Constantes!$D$13)*(1-EXP(-Constantes!$D$23)))</f>
        <v>0.17029285197034388</v>
      </c>
      <c r="L379" s="73">
        <f t="shared" si="36"/>
        <v>0.79158377674795943</v>
      </c>
      <c r="M379" s="73">
        <f>0.0526*F379*Observaciones!$F378^1.218</f>
        <v>0.34980748285808871</v>
      </c>
      <c r="N379" s="73">
        <f>M379*Constantes!$D$40</f>
        <v>1.6339542688591914E-3</v>
      </c>
      <c r="O379" s="73">
        <f t="shared" si="37"/>
        <v>206.4158358034974</v>
      </c>
      <c r="P379" s="15"/>
      <c r="Q379" s="117">
        <v>373</v>
      </c>
      <c r="R379" s="145">
        <f>ETo!$I378*((1-Constantes!$E$19)*ETo!$K378+ETo!$L378)</f>
        <v>2.0486980159398986</v>
      </c>
      <c r="S379" s="118">
        <f>MIN(R379*Constantes!$E$17,0.8*(V378+Observaciones!$F378-T379-U379-Constantes!$D$14))</f>
        <v>1.2849447046735678</v>
      </c>
      <c r="T379" s="118">
        <f>IF(Observaciones!$F378&gt;0.05*Constantes!$E$18,((Observaciones!$F378-0.05*Constantes!$E$18)^2)/(Observaciones!$F378+0.95*Constantes!$E$18),0)</f>
        <v>0.40157180406188736</v>
      </c>
      <c r="U379" s="118">
        <f>MAX(0,V378+Observaciones!$F378-T379-Constantes!$D$13)</f>
        <v>0</v>
      </c>
      <c r="V379" s="118">
        <f>V378+Observaciones!$F378-T379-S379-U379-W378</f>
        <v>40.504562467696459</v>
      </c>
      <c r="W379" s="118">
        <f>MAX(0,(V379-Constantes!$D$14)*(1-EXP(-Constantes!$D$22)))</f>
        <v>0.19624677381064803</v>
      </c>
      <c r="X379" s="116">
        <f>X378+(Entradas!$E$23*U379-Y378)/(800*Entradas!$D$46)</f>
        <v>0</v>
      </c>
      <c r="Y379" s="116">
        <f>8000*Entradas!$D$47*X379/Constantes!$E$34</f>
        <v>0</v>
      </c>
      <c r="Z379" s="116">
        <f>T379*Escenarios!$E$10/Escenarios!$E$9</f>
        <v>3.6141462365569863</v>
      </c>
      <c r="AA379" s="116">
        <f>Y379*Escenarios!$E$10/Escenarios!$E$9</f>
        <v>0</v>
      </c>
      <c r="AB379" s="116">
        <f>Observaciones!$I378</f>
        <v>0</v>
      </c>
      <c r="AC379" s="116">
        <f>MAX(0,Constantes!$E$29/((AH378+Z379+AA379+AB379+Observaciones!$F378)^2)+Entradas!$E$17)</f>
        <v>0.13083386663005792</v>
      </c>
      <c r="AD379" s="145">
        <f>IF(ETo!$D378&gt;0,ETo!$I378*((1-Entradas!$E$21)*ETo!$K378+ETo!$L378),0)</f>
        <v>1.9575301688934432</v>
      </c>
      <c r="AE379" s="116">
        <f>MIN(AD379*1,0.8*(AH378+Z379+AA379+AB379+Observaciones!$F378-AC379-Constantes!$E$28))</f>
        <v>1.9575301688934432</v>
      </c>
      <c r="AF379" s="116">
        <f>Observaciones!$J378</f>
        <v>0</v>
      </c>
      <c r="AG379" s="116">
        <f>MAX(0,AH378+Z379+AA379+AB379+Observaciones!$F378-AC379-AE379-AF379-Constantes!$E$26)</f>
        <v>0</v>
      </c>
      <c r="AH379" s="116">
        <f>AH378+Z379+AA379+AB379+Observaciones!$F378-AC379-AE379-AF379-AG379</f>
        <v>57.730566663099914</v>
      </c>
      <c r="AI379" s="116">
        <f>(Escenarios!$E$10*S379+Escenarios!$E$9*AE379)/(Escenarios!$E$11)</f>
        <v>1.3522032510955553</v>
      </c>
      <c r="AJ379" s="116">
        <f>(Escenarios!$E$9*AG379)/(Escenarios!$E$11)</f>
        <v>0</v>
      </c>
      <c r="AK379" s="116">
        <f>(Escenarios!$E$10*U379+Escenarios!$E$9*AC379)/(Escenarios!$E$11)</f>
        <v>1.3083386663005792E-2</v>
      </c>
      <c r="AL379" s="118">
        <f t="shared" si="38"/>
        <v>76.998895112708681</v>
      </c>
      <c r="AM379" s="118">
        <f>MAX(0,(AL379-Constantes!$D$13)*(1-EXP(-Constantes!$D$23)))</f>
        <v>0.1951293718897287</v>
      </c>
      <c r="AN379" s="118">
        <f>AJ379+W379*Escenarios!$E$10/Escenarios!$E$11+AM379</f>
        <v>0.37175146831931194</v>
      </c>
      <c r="AO379" s="118">
        <f>0.0526*AJ379*Observaciones!$F378^1.218</f>
        <v>0</v>
      </c>
      <c r="AP379" s="118">
        <f>AO379*Constantes!$E$40</f>
        <v>0</v>
      </c>
      <c r="AQ379" s="118">
        <f t="shared" si="39"/>
        <v>0</v>
      </c>
      <c r="AR379" s="15"/>
      <c r="AS379" s="72">
        <v>373</v>
      </c>
      <c r="AT379" s="145">
        <f>ETo!$I378*((1-Constantes!$F$19)*ETo!$K378+ETo!$L378)</f>
        <v>2.0430000254994951</v>
      </c>
      <c r="AU379" s="118">
        <f>MIN(AT379*Constantes!$F$17,0.8*(AX378+Observaciones!$F378-AV379-AW379-Constantes!$D$14))</f>
        <v>1.2628198590960757</v>
      </c>
      <c r="AV379" s="118">
        <f>IF(Observaciones!$F378&gt;0.05*Constantes!$F$18,((Observaciones!$F378-0.05*Constantes!$F$18)^2)/(Observaciones!$F378+0.95*Constantes!$F$18),0)</f>
        <v>0.4257009153641968</v>
      </c>
      <c r="AW379" s="118">
        <f>MAX(0,AX378+Observaciones!$F378-AV379-Constantes!$D$13)</f>
        <v>0</v>
      </c>
      <c r="AX379" s="118">
        <f>AX378+Observaciones!$F378-AV379-AU379-AW379-AY378</f>
        <v>40.922184657311846</v>
      </c>
      <c r="AY379" s="118">
        <f>MAX(0,(AX379-Constantes!$D$14)*(1-EXP(-Constantes!$D$22)))</f>
        <v>0.20199630190521342</v>
      </c>
      <c r="AZ379" s="116">
        <f>AZ378+(Entradas!$F$23*AW379-BA378)/(800*Entradas!$D$46)</f>
        <v>0</v>
      </c>
      <c r="BA379" s="116">
        <f>8000*Entradas!$D$47*AZ379/Constantes!$F$34</f>
        <v>0</v>
      </c>
      <c r="BB379" s="116">
        <f>AV379*Escenarios!$F$10/Escenarios!$F$9</f>
        <v>1.702803661456787</v>
      </c>
      <c r="BC379" s="116">
        <f>BA379*Escenarios!$F$10/Escenarios!$F$9</f>
        <v>0</v>
      </c>
      <c r="BD379" s="116">
        <f>Observaciones!$I378</f>
        <v>0</v>
      </c>
      <c r="BE379" s="116">
        <f>MAX(0,Constantes!$F$29/((BJ378+BB379+BC379+BD379+Observaciones!$F378)^2)+Entradas!$F$17)</f>
        <v>0</v>
      </c>
      <c r="BF379" s="145">
        <f>IF(ETo!$D378&gt;0,ETo!$I378*((1-Entradas!$F$21)*ETo!$K378+ETo!$L378),0)</f>
        <v>1.9575301688934432</v>
      </c>
      <c r="BG379" s="116">
        <f>MIN(BF379*1,0.8*(BJ378+BB379+BC379+BD379+Observaciones!$F378-BE379-Constantes!$F$28))</f>
        <v>1.9575301688934432</v>
      </c>
      <c r="BH379" s="116">
        <f>Observaciones!$J378</f>
        <v>0</v>
      </c>
      <c r="BI379" s="116">
        <f>MAX(0,BJ378+BB379+BC379+BD379+Observaciones!$F378-BE379-BG379-BH379-Constantes!$F$26)</f>
        <v>0</v>
      </c>
      <c r="BJ379" s="116">
        <f>BJ378+BB379+BC379+BD379+Observaciones!$F378-BE379-BG379-BH379-BI379</f>
        <v>55.573078318148738</v>
      </c>
      <c r="BK379" s="116">
        <f>(Escenarios!$F$10*AU379+Escenarios!$F$9*BG379)/(Escenarios!$F$11)</f>
        <v>1.4017619210555492</v>
      </c>
      <c r="BL379" s="116">
        <f>(Escenarios!$F$9*BI379)/(Escenarios!$F$11)</f>
        <v>0</v>
      </c>
      <c r="BM379" s="116">
        <f>(Escenarios!$F$10*AW379+Escenarios!$F$9*BE379)/(Escenarios!$F$11)</f>
        <v>0</v>
      </c>
      <c r="BN379" s="118">
        <f t="shared" si="40"/>
        <v>76.024826680173859</v>
      </c>
      <c r="BO379" s="118">
        <f>MAX(0,(BN379-Constantes!$D$13)*(1-EXP(-Constantes!$D$23)))</f>
        <v>0.18840098974735517</v>
      </c>
      <c r="BP379" s="118">
        <f>BL379+AY379*Escenarios!$F$10/Escenarios!$F$11+BO379</f>
        <v>0.3499980312715259</v>
      </c>
      <c r="BQ379" s="118">
        <f>0.0526*BL379*Observaciones!$F378^1.218</f>
        <v>0</v>
      </c>
      <c r="BR379" s="118">
        <f>BQ379*Constantes!$F$40</f>
        <v>0</v>
      </c>
      <c r="BS379" s="118">
        <f t="shared" si="41"/>
        <v>0</v>
      </c>
      <c r="BT379" s="15"/>
      <c r="BU379" s="72">
        <v>373</v>
      </c>
      <c r="BV379" s="73">
        <f>0.0526*Observaciones!$F378^2.218</f>
        <v>7.93712717610686</v>
      </c>
      <c r="BW379" s="73">
        <f>IF(Observaciones!$F378&gt;0.05*$CA$7,((Observaciones!$F378-0.05*$CA$7)^2)/(Observaciones!$F378+0.95*$CA$7),0)</f>
        <v>1.4565097558841547</v>
      </c>
      <c r="BX379" s="73">
        <f>0.0526*BW379*Observaciones!$F378^1.218</f>
        <v>1.2042190797596761</v>
      </c>
      <c r="BY379" s="27"/>
      <c r="BZ379" s="27"/>
      <c r="CA379" s="101"/>
      <c r="CB379" s="36"/>
    </row>
    <row r="380" spans="2:80" s="2" customFormat="1" ht="14.5" x14ac:dyDescent="0.35">
      <c r="B380" s="35"/>
      <c r="C380" s="72">
        <v>374</v>
      </c>
      <c r="D380" s="145">
        <f>ETo!$I379*((1-Constantes!$D$19)*ETo!$K379+ETo!$L379)</f>
        <v>2.0140168100727065</v>
      </c>
      <c r="E380" s="73">
        <f>MIN(D380*Constantes!$D$17,0.8*(H379+Observaciones!$F379-F380-G380-Constantes!$D$14))</f>
        <v>1.2558454566072379</v>
      </c>
      <c r="F380" s="73">
        <f>IF(Observaciones!$F379&gt;0.05*Constantes!$D$18,((Observaciones!$F379-0.05*Constantes!$D$18)^2)/(Observaciones!$F379+0.95*Constantes!$D$18),0)</f>
        <v>0</v>
      </c>
      <c r="G380" s="73">
        <f>MAX(0,H379+Observaciones!$F379-F380-Constantes!$D$13)</f>
        <v>0</v>
      </c>
      <c r="H380" s="73">
        <f>H379+Observaciones!$F379-F380-E380-G380-I379</f>
        <v>42.792162497084142</v>
      </c>
      <c r="I380" s="73">
        <f>MAX(0,(H380-Constantes!$D$14)*(1-EXP(-Constantes!$D$22)))</f>
        <v>0.22774083941622841</v>
      </c>
      <c r="J380" s="73">
        <f t="shared" si="35"/>
        <v>73.233017242590009</v>
      </c>
      <c r="K380" s="73">
        <f>MAX(0,(J380-Constantes!$D$13)*(1-EXP(-Constantes!$D$23)))</f>
        <v>0.16911655331831857</v>
      </c>
      <c r="L380" s="73">
        <f t="shared" si="36"/>
        <v>0.39685739273454701</v>
      </c>
      <c r="M380" s="73">
        <f>0.0526*F380*Observaciones!$F379^1.218</f>
        <v>0</v>
      </c>
      <c r="N380" s="73">
        <f>M380*Constantes!$D$40</f>
        <v>0</v>
      </c>
      <c r="O380" s="73">
        <f t="shared" si="37"/>
        <v>0</v>
      </c>
      <c r="P380" s="15"/>
      <c r="Q380" s="117">
        <v>374</v>
      </c>
      <c r="R380" s="145">
        <f>ETo!$I379*((1-Constantes!$E$19)*ETo!$K379+ETo!$L379)</f>
        <v>2.0162593870304528</v>
      </c>
      <c r="S380" s="118">
        <f>MIN(R380*Constantes!$E$17,0.8*(V379+Observaciones!$F379-T380-U380-Constantes!$D$14))</f>
        <v>1.2645991758939441</v>
      </c>
      <c r="T380" s="118">
        <f>IF(Observaciones!$F379&gt;0.05*Constantes!$E$18,((Observaciones!$F379-0.05*Constantes!$E$18)^2)/(Observaciones!$F379+0.95*Constantes!$E$18),0)</f>
        <v>0</v>
      </c>
      <c r="U380" s="118">
        <f>MAX(0,V379+Observaciones!$F379-T380-Constantes!$D$13)</f>
        <v>0</v>
      </c>
      <c r="V380" s="118">
        <f>V379+Observaciones!$F379-T380-S380-U380-W379</f>
        <v>42.643716517991869</v>
      </c>
      <c r="W380" s="118">
        <f>MAX(0,(V380-Constantes!$D$14)*(1-EXP(-Constantes!$D$22)))</f>
        <v>0.22569713975529249</v>
      </c>
      <c r="X380" s="116">
        <f>X379+(Entradas!$E$23*U380-Y379)/(800*Entradas!$D$46)</f>
        <v>0</v>
      </c>
      <c r="Y380" s="116">
        <f>8000*Entradas!$D$47*X380/Constantes!$E$34</f>
        <v>0</v>
      </c>
      <c r="Z380" s="116">
        <f>T380*Escenarios!$E$10/Escenarios!$E$9</f>
        <v>0</v>
      </c>
      <c r="AA380" s="116">
        <f>Y380*Escenarios!$E$10/Escenarios!$E$9</f>
        <v>0</v>
      </c>
      <c r="AB380" s="116">
        <f>Observaciones!$I379</f>
        <v>0</v>
      </c>
      <c r="AC380" s="116">
        <f>MAX(0,Constantes!$E$29/((AH379+Z380+AA380+AB380+Observaciones!$F379)^2)+Entradas!$E$17)</f>
        <v>0.27052555737678974</v>
      </c>
      <c r="AD380" s="145">
        <f>IF(ETo!$D379&gt;0,ETo!$I379*((1-Entradas!$E$21)*ETo!$K379+ETo!$L379),0)</f>
        <v>1.9265563087205835</v>
      </c>
      <c r="AE380" s="116">
        <f>MIN(AD380*1,0.8*(AH379+Z380+AA380+AB380+Observaciones!$F379-AC380-Constantes!$E$28))</f>
        <v>1.9265563087205835</v>
      </c>
      <c r="AF380" s="116">
        <f>Observaciones!$J379</f>
        <v>0</v>
      </c>
      <c r="AG380" s="116">
        <f>MAX(0,AH379+Z380+AA380+AB380+Observaciones!$F379-AC380-AE380-AF380-Constantes!$E$26)</f>
        <v>0</v>
      </c>
      <c r="AH380" s="116">
        <f>AH379+Z380+AA380+AB380+Observaciones!$F379-AC380-AE380-AF380-AG380</f>
        <v>59.133484797002538</v>
      </c>
      <c r="AI380" s="116">
        <f>(Escenarios!$E$10*S380+Escenarios!$E$9*AE380)/(Escenarios!$E$11)</f>
        <v>1.3307948891766079</v>
      </c>
      <c r="AJ380" s="116">
        <f>(Escenarios!$E$9*AG380)/(Escenarios!$E$11)</f>
        <v>0</v>
      </c>
      <c r="AK380" s="116">
        <f>(Escenarios!$E$10*U380+Escenarios!$E$9*AC380)/(Escenarios!$E$11)</f>
        <v>2.7052555737678972E-2</v>
      </c>
      <c r="AL380" s="118">
        <f t="shared" si="38"/>
        <v>76.830818296556629</v>
      </c>
      <c r="AM380" s="118">
        <f>MAX(0,(AL380-Constantes!$D$13)*(1-EXP(-Constantes!$D$23)))</f>
        <v>0.19396838051522994</v>
      </c>
      <c r="AN380" s="118">
        <f>AJ380+W380*Escenarios!$E$10/Escenarios!$E$11+AM380</f>
        <v>0.39709580629499319</v>
      </c>
      <c r="AO380" s="118">
        <f>0.0526*AJ380*Observaciones!$F379^1.218</f>
        <v>0</v>
      </c>
      <c r="AP380" s="118">
        <f>AO380*Constantes!$E$40</f>
        <v>0</v>
      </c>
      <c r="AQ380" s="118">
        <f t="shared" si="39"/>
        <v>0</v>
      </c>
      <c r="AR380" s="15"/>
      <c r="AS380" s="72">
        <v>374</v>
      </c>
      <c r="AT380" s="145">
        <f>ETo!$I379*((1-Constantes!$F$19)*ETo!$K379+ETo!$L379)</f>
        <v>2.0106529446360857</v>
      </c>
      <c r="AU380" s="118">
        <f>MIN(AT380*Constantes!$F$17,0.8*(AX379+Observaciones!$F379-AV380-AW380-Constantes!$D$14))</f>
        <v>1.2428254706534652</v>
      </c>
      <c r="AV380" s="118">
        <f>IF(Observaciones!$F379&gt;0.05*Constantes!$F$18,((Observaciones!$F379-0.05*Constantes!$F$18)^2)/(Observaciones!$F379+0.95*Constantes!$F$18),0)</f>
        <v>0</v>
      </c>
      <c r="AW380" s="118">
        <f>MAX(0,AX379+Observaciones!$F379-AV380-Constantes!$D$13)</f>
        <v>0</v>
      </c>
      <c r="AX380" s="118">
        <f>AX379+Observaciones!$F379-AV380-AU380-AW380-AY379</f>
        <v>43.077362884753171</v>
      </c>
      <c r="AY380" s="118">
        <f>MAX(0,(AX380-Constantes!$D$14)*(1-EXP(-Constantes!$D$22)))</f>
        <v>0.23166727743187646</v>
      </c>
      <c r="AZ380" s="116">
        <f>AZ379+(Entradas!$F$23*AW380-BA379)/(800*Entradas!$D$46)</f>
        <v>0</v>
      </c>
      <c r="BA380" s="116">
        <f>8000*Entradas!$D$47*AZ380/Constantes!$F$34</f>
        <v>0</v>
      </c>
      <c r="BB380" s="116">
        <f>AV380*Escenarios!$F$10/Escenarios!$F$9</f>
        <v>0</v>
      </c>
      <c r="BC380" s="116">
        <f>BA380*Escenarios!$F$10/Escenarios!$F$9</f>
        <v>0</v>
      </c>
      <c r="BD380" s="116">
        <f>Observaciones!$I379</f>
        <v>0</v>
      </c>
      <c r="BE380" s="116">
        <f>MAX(0,Constantes!$F$29/((BJ379+BB380+BC380+BD380+Observaciones!$F379)^2)+Entradas!$F$17)</f>
        <v>6.7860279582503402E-2</v>
      </c>
      <c r="BF380" s="145">
        <f>IF(ETo!$D379&gt;0,ETo!$I379*((1-Entradas!$F$21)*ETo!$K379+ETo!$L379),0)</f>
        <v>1.9265563087205835</v>
      </c>
      <c r="BG380" s="116">
        <f>MIN(BF380*1,0.8*(BJ379+BB380+BC380+BD380+Observaciones!$F379-BE380-Constantes!$F$28))</f>
        <v>1.9265563087205835</v>
      </c>
      <c r="BH380" s="116">
        <f>Observaciones!$J379</f>
        <v>0</v>
      </c>
      <c r="BI380" s="116">
        <f>MAX(0,BJ379+BB380+BC380+BD380+Observaciones!$F379-BE380-BG380-BH380-Constantes!$F$26)</f>
        <v>0</v>
      </c>
      <c r="BJ380" s="116">
        <f>BJ379+BB380+BC380+BD380+Observaciones!$F379-BE380-BG380-BH380-BI380</f>
        <v>57.178661729845651</v>
      </c>
      <c r="BK380" s="116">
        <f>(Escenarios!$F$10*AU380+Escenarios!$F$9*BG380)/(Escenarios!$F$11)</f>
        <v>1.3795716382668888</v>
      </c>
      <c r="BL380" s="116">
        <f>(Escenarios!$F$9*BI380)/(Escenarios!$F$11)</f>
        <v>0</v>
      </c>
      <c r="BM380" s="116">
        <f>(Escenarios!$F$10*AW380+Escenarios!$F$9*BE380)/(Escenarios!$F$11)</f>
        <v>1.357205591650068E-2</v>
      </c>
      <c r="BN380" s="118">
        <f t="shared" si="40"/>
        <v>75.849997746343007</v>
      </c>
      <c r="BO380" s="118">
        <f>MAX(0,(BN380-Constantes!$D$13)*(1-EXP(-Constantes!$D$23)))</f>
        <v>0.18719335808918042</v>
      </c>
      <c r="BP380" s="118">
        <f>BL380+AY380*Escenarios!$F$10/Escenarios!$F$11+BO380</f>
        <v>0.3725271800346816</v>
      </c>
      <c r="BQ380" s="118">
        <f>0.0526*BL380*Observaciones!$F379^1.218</f>
        <v>0</v>
      </c>
      <c r="BR380" s="118">
        <f>BQ380*Constantes!$F$40</f>
        <v>0</v>
      </c>
      <c r="BS380" s="118">
        <f t="shared" si="41"/>
        <v>0</v>
      </c>
      <c r="BT380" s="15"/>
      <c r="BU380" s="72">
        <v>374</v>
      </c>
      <c r="BV380" s="73">
        <f>0.0526*Observaciones!$F379^2.218</f>
        <v>0.90129028711731973</v>
      </c>
      <c r="BW380" s="73">
        <f>IF(Observaciones!$F379&gt;0.05*$CA$7,((Observaciones!$F379-0.05*$CA$7)^2)/(Observaciones!$F379+0.95*$CA$7),0)</f>
        <v>9.5607362379868999E-2</v>
      </c>
      <c r="BX380" s="73">
        <f>0.0526*BW380*Observaciones!$F379^1.218</f>
        <v>2.3936107524967155E-2</v>
      </c>
      <c r="BY380" s="27"/>
      <c r="BZ380" s="27"/>
      <c r="CA380" s="101"/>
      <c r="CB380" s="36"/>
    </row>
    <row r="381" spans="2:80" s="2" customFormat="1" ht="14.5" x14ac:dyDescent="0.35">
      <c r="B381" s="35"/>
      <c r="C381" s="72">
        <v>375</v>
      </c>
      <c r="D381" s="145">
        <f>ETo!$I380*((1-Constantes!$D$19)*ETo!$K380+ETo!$L380)</f>
        <v>2.0783879655398132</v>
      </c>
      <c r="E381" s="73">
        <f>MIN(D381*Constantes!$D$17,0.8*(H380+Observaciones!$F380-F381-G381-Constantes!$D$14))</f>
        <v>1.2959842591860533</v>
      </c>
      <c r="F381" s="73">
        <f>IF(Observaciones!$F380&gt;0.05*Constantes!$D$18,((Observaciones!$F380-0.05*Constantes!$D$18)^2)/(Observaciones!$F380+0.95*Constantes!$D$18),0)</f>
        <v>4.4488848363002854E-2</v>
      </c>
      <c r="G381" s="73">
        <f>MAX(0,H380+Observaciones!$F380-F381-Constantes!$D$13)</f>
        <v>0</v>
      </c>
      <c r="H381" s="73">
        <f>H380+Observaciones!$F380-F381-E381-G381-I380</f>
        <v>46.823948550118857</v>
      </c>
      <c r="I381" s="73">
        <f>MAX(0,(H381-Constantes!$D$14)*(1-EXP(-Constantes!$D$22)))</f>
        <v>0.28324762942791026</v>
      </c>
      <c r="J381" s="73">
        <f t="shared" si="35"/>
        <v>73.063900689271691</v>
      </c>
      <c r="K381" s="73">
        <f>MAX(0,(J381-Constantes!$D$13)*(1-EXP(-Constantes!$D$23)))</f>
        <v>0.16794837995459952</v>
      </c>
      <c r="L381" s="73">
        <f t="shared" si="36"/>
        <v>0.49568485774551263</v>
      </c>
      <c r="M381" s="73">
        <f>0.0526*F381*Observaciones!$F380^1.218</f>
        <v>1.9077871744189928E-2</v>
      </c>
      <c r="N381" s="73">
        <f>M381*Constantes!$D$40</f>
        <v>8.9112930696835351E-5</v>
      </c>
      <c r="O381" s="73">
        <f t="shared" si="37"/>
        <v>17.977739142999287</v>
      </c>
      <c r="P381" s="15"/>
      <c r="Q381" s="117">
        <v>375</v>
      </c>
      <c r="R381" s="145">
        <f>ETo!$I380*((1-Constantes!$E$19)*ETo!$K380+ETo!$L380)</f>
        <v>2.0807031124072166</v>
      </c>
      <c r="S381" s="118">
        <f>MIN(R381*Constantes!$E$17,0.8*(V380+Observaciones!$F380-T381-U381-Constantes!$D$14))</f>
        <v>1.3050183216284705</v>
      </c>
      <c r="T381" s="118">
        <f>IF(Observaciones!$F380&gt;0.05*Constantes!$E$18,((Observaciones!$F380-0.05*Constantes!$E$18)^2)/(Observaciones!$F380+0.95*Constantes!$E$18),0)</f>
        <v>3.9362141796473453E-2</v>
      </c>
      <c r="U381" s="118">
        <f>MAX(0,V380+Observaciones!$F380-T381-Constantes!$D$13)</f>
        <v>0</v>
      </c>
      <c r="V381" s="118">
        <f>V380+Observaciones!$F380-T381-S381-U381-W380</f>
        <v>46.673638914811633</v>
      </c>
      <c r="W381" s="118">
        <f>MAX(0,(V381-Constantes!$D$14)*(1-EXP(-Constantes!$D$22)))</f>
        <v>0.28117827226114034</v>
      </c>
      <c r="X381" s="116">
        <f>X380+(Entradas!$E$23*U381-Y380)/(800*Entradas!$D$46)</f>
        <v>0</v>
      </c>
      <c r="Y381" s="116">
        <f>8000*Entradas!$D$47*X381/Constantes!$E$34</f>
        <v>0</v>
      </c>
      <c r="Z381" s="116">
        <f>T381*Escenarios!$E$10/Escenarios!$E$9</f>
        <v>0.35425927616826108</v>
      </c>
      <c r="AA381" s="116">
        <f>Y381*Escenarios!$E$10/Escenarios!$E$9</f>
        <v>0</v>
      </c>
      <c r="AB381" s="116">
        <f>Observaciones!$I380</f>
        <v>0</v>
      </c>
      <c r="AC381" s="116">
        <f>MAX(0,Constantes!$E$29/((AH380+Z381+AA381+AB381+Observaciones!$F380)^2)+Entradas!$E$17)</f>
        <v>0.57654729649493319</v>
      </c>
      <c r="AD381" s="145">
        <f>IF(ETo!$D380&gt;0,ETo!$I380*((1-Entradas!$E$21)*ETo!$K380+ETo!$L380),0)</f>
        <v>1.9880972377110575</v>
      </c>
      <c r="AE381" s="116">
        <f>MIN(AD381*1,0.8*(AH380+Z381+AA381+AB381+Observaciones!$F380-AC381-Constantes!$E$28))</f>
        <v>1.9880972377110575</v>
      </c>
      <c r="AF381" s="116">
        <f>Observaciones!$J380</f>
        <v>0</v>
      </c>
      <c r="AG381" s="116">
        <f>MAX(0,AH380+Z381+AA381+AB381+Observaciones!$F380-AC381-AE381-AF381-Constantes!$E$26)</f>
        <v>0</v>
      </c>
      <c r="AH381" s="116">
        <f>AH380+Z381+AA381+AB381+Observaciones!$F380-AC381-AE381-AF381-AG381</f>
        <v>62.5230995389648</v>
      </c>
      <c r="AI381" s="116">
        <f>(Escenarios!$E$10*S381+Escenarios!$E$9*AE381)/(Escenarios!$E$11)</f>
        <v>1.3733262132367292</v>
      </c>
      <c r="AJ381" s="116">
        <f>(Escenarios!$E$9*AG381)/(Escenarios!$E$11)</f>
        <v>0</v>
      </c>
      <c r="AK381" s="116">
        <f>(Escenarios!$E$10*U381+Escenarios!$E$9*AC381)/(Escenarios!$E$11)</f>
        <v>5.7654729649493322E-2</v>
      </c>
      <c r="AL381" s="118">
        <f t="shared" si="38"/>
        <v>76.694504645690898</v>
      </c>
      <c r="AM381" s="118">
        <f>MAX(0,(AL381-Constantes!$D$13)*(1-EXP(-Constantes!$D$23)))</f>
        <v>0.19302679334988063</v>
      </c>
      <c r="AN381" s="118">
        <f>AJ381+W381*Escenarios!$E$10/Escenarios!$E$11+AM381</f>
        <v>0.44608723838490694</v>
      </c>
      <c r="AO381" s="118">
        <f>0.0526*AJ381*Observaciones!$F380^1.218</f>
        <v>0</v>
      </c>
      <c r="AP381" s="118">
        <f>AO381*Constantes!$E$40</f>
        <v>0</v>
      </c>
      <c r="AQ381" s="118">
        <f t="shared" si="39"/>
        <v>0</v>
      </c>
      <c r="AR381" s="15"/>
      <c r="AS381" s="72">
        <v>375</v>
      </c>
      <c r="AT381" s="145">
        <f>ETo!$I380*((1-Constantes!$F$19)*ETo!$K380+ETo!$L380)</f>
        <v>2.0749152452387065</v>
      </c>
      <c r="AU381" s="118">
        <f>MIN(AT381*Constantes!$F$17,0.8*(AX380+Observaciones!$F380-AV381-AW381-Constantes!$D$14))</f>
        <v>1.2825473053961498</v>
      </c>
      <c r="AV381" s="118">
        <f>IF(Observaciones!$F380&gt;0.05*Constantes!$F$18,((Observaciones!$F380-0.05*Constantes!$F$18)^2)/(Observaciones!$F380+0.95*Constantes!$F$18),0)</f>
        <v>4.5121412537538721E-2</v>
      </c>
      <c r="AW381" s="118">
        <f>MAX(0,AX380+Observaciones!$F380-AV381-Constantes!$D$13)</f>
        <v>0</v>
      </c>
      <c r="AX381" s="118">
        <f>AX380+Observaciones!$F380-AV381-AU381-AW381-AY380</f>
        <v>47.118026889387608</v>
      </c>
      <c r="AY381" s="118">
        <f>MAX(0,(AX381-Constantes!$D$14)*(1-EXP(-Constantes!$D$22)))</f>
        <v>0.28729629282672536</v>
      </c>
      <c r="AZ381" s="116">
        <f>AZ380+(Entradas!$F$23*AW381-BA380)/(800*Entradas!$D$46)</f>
        <v>0</v>
      </c>
      <c r="BA381" s="116">
        <f>8000*Entradas!$D$47*AZ381/Constantes!$F$34</f>
        <v>0</v>
      </c>
      <c r="BB381" s="116">
        <f>AV381*Escenarios!$F$10/Escenarios!$F$9</f>
        <v>0.18048565015015489</v>
      </c>
      <c r="BC381" s="116">
        <f>BA381*Escenarios!$F$10/Escenarios!$F$9</f>
        <v>0</v>
      </c>
      <c r="BD381" s="116">
        <f>Observaciones!$I380</f>
        <v>0</v>
      </c>
      <c r="BE381" s="116">
        <f>MAX(0,Constantes!$F$29/((BJ380+BB381+BC381+BD381+Observaciones!$F380)^2)+Entradas!$F$17)</f>
        <v>0.40990728179081959</v>
      </c>
      <c r="BF381" s="145">
        <f>IF(ETo!$D380&gt;0,ETo!$I380*((1-Entradas!$F$21)*ETo!$K380+ETo!$L380),0)</f>
        <v>1.9880972377110575</v>
      </c>
      <c r="BG381" s="116">
        <f>MIN(BF381*1,0.8*(BJ380+BB381+BC381+BD381+Observaciones!$F380-BE381-Constantes!$F$28))</f>
        <v>1.9880972377110575</v>
      </c>
      <c r="BH381" s="116">
        <f>Observaciones!$J380</f>
        <v>0</v>
      </c>
      <c r="BI381" s="116">
        <f>MAX(0,BJ380+BB381+BC381+BD381+Observaciones!$F380-BE381-BG381-BH381-Constantes!$F$26)</f>
        <v>0</v>
      </c>
      <c r="BJ381" s="116">
        <f>BJ380+BB381+BC381+BD381+Observaciones!$F380-BE381-BG381-BH381-BI381</f>
        <v>60.561142860493923</v>
      </c>
      <c r="BK381" s="116">
        <f>(Escenarios!$F$10*AU381+Escenarios!$F$9*BG381)/(Escenarios!$F$11)</f>
        <v>1.4236572918591315</v>
      </c>
      <c r="BL381" s="116">
        <f>(Escenarios!$F$9*BI381)/(Escenarios!$F$11)</f>
        <v>0</v>
      </c>
      <c r="BM381" s="116">
        <f>(Escenarios!$F$10*AW381+Escenarios!$F$9*BE381)/(Escenarios!$F$11)</f>
        <v>8.1981456358163923E-2</v>
      </c>
      <c r="BN381" s="118">
        <f t="shared" si="40"/>
        <v>75.744785844611997</v>
      </c>
      <c r="BO381" s="118">
        <f>MAX(0,(BN381-Constantes!$D$13)*(1-EXP(-Constantes!$D$23)))</f>
        <v>0.18646660639789533</v>
      </c>
      <c r="BP381" s="118">
        <f>BL381+AY381*Escenarios!$F$10/Escenarios!$F$11+BO381</f>
        <v>0.41630364065927561</v>
      </c>
      <c r="BQ381" s="118">
        <f>0.0526*BL381*Observaciones!$F380^1.218</f>
        <v>0</v>
      </c>
      <c r="BR381" s="118">
        <f>BQ381*Constantes!$F$40</f>
        <v>0</v>
      </c>
      <c r="BS381" s="118">
        <f t="shared" si="41"/>
        <v>0</v>
      </c>
      <c r="BT381" s="15"/>
      <c r="BU381" s="72">
        <v>375</v>
      </c>
      <c r="BV381" s="73">
        <f>0.0526*Observaciones!$F380^2.218</f>
        <v>2.40141261683701</v>
      </c>
      <c r="BW381" s="73">
        <f>IF(Observaciones!$F380&gt;0.05*$CA$7,((Observaciones!$F380-0.05*$CA$7)^2)/(Observaciones!$F380+0.95*$CA$7),0)</f>
        <v>0.38859907062598614</v>
      </c>
      <c r="BX381" s="73">
        <f>0.0526*BW381*Observaciones!$F380^1.218</f>
        <v>0.16664048412363916</v>
      </c>
      <c r="BY381" s="27"/>
      <c r="BZ381" s="27"/>
      <c r="CA381" s="101"/>
      <c r="CB381" s="36"/>
    </row>
    <row r="382" spans="2:80" s="2" customFormat="1" ht="14.5" x14ac:dyDescent="0.35">
      <c r="B382" s="35"/>
      <c r="C382" s="72">
        <v>376</v>
      </c>
      <c r="D382" s="145">
        <f>ETo!$I381*((1-Constantes!$D$19)*ETo!$K381+ETo!$L381)</f>
        <v>1.9652801562288675</v>
      </c>
      <c r="E382" s="73">
        <f>MIN(D382*Constantes!$D$17,0.8*(H381+Observaciones!$F381-F382-G382-Constantes!$D$14))</f>
        <v>1.2254555884621874</v>
      </c>
      <c r="F382" s="73">
        <f>IF(Observaciones!$F381&gt;0.05*Constantes!$D$18,((Observaciones!$F381-0.05*Constantes!$D$18)^2)/(Observaciones!$F381+0.95*Constantes!$D$18),0)</f>
        <v>3.1909790764782784</v>
      </c>
      <c r="G382" s="73">
        <f>MAX(0,H381+Observaciones!$F381-F382-Constantes!$D$13)</f>
        <v>15.782969473640577</v>
      </c>
      <c r="H382" s="73">
        <f>H381+Observaciones!$F381-F382-E382-G382-I381</f>
        <v>47.241296782109899</v>
      </c>
      <c r="I382" s="73">
        <f>MAX(0,(H382-Constantes!$D$14)*(1-EXP(-Constantes!$D$22)))</f>
        <v>0.28899338586690504</v>
      </c>
      <c r="J382" s="73">
        <f t="shared" si="35"/>
        <v>88.678921782957673</v>
      </c>
      <c r="K382" s="73">
        <f>MAX(0,(J382-Constantes!$D$13)*(1-EXP(-Constantes!$D$23)))</f>
        <v>0.27580920941001569</v>
      </c>
      <c r="L382" s="73">
        <f t="shared" si="36"/>
        <v>3.7557816717551993</v>
      </c>
      <c r="M382" s="73">
        <f>0.0526*F382*Observaciones!$F381^1.218</f>
        <v>6.8053094339023694</v>
      </c>
      <c r="N382" s="73">
        <f>M382*Constantes!$D$40</f>
        <v>3.1787668775923622E-2</v>
      </c>
      <c r="O382" s="73">
        <f t="shared" si="37"/>
        <v>846.36625752178531</v>
      </c>
      <c r="P382" s="15"/>
      <c r="Q382" s="117">
        <v>376</v>
      </c>
      <c r="R382" s="145">
        <f>ETo!$I381*((1-Constantes!$E$19)*ETo!$K381+ETo!$L381)</f>
        <v>1.9674671344231953</v>
      </c>
      <c r="S382" s="118">
        <f>MIN(R382*Constantes!$E$17,0.8*(V381+Observaciones!$F381-T382-U382-Constantes!$D$14))</f>
        <v>1.2339966438814223</v>
      </c>
      <c r="T382" s="118">
        <f>IF(Observaciones!$F381&gt;0.05*Constantes!$E$18,((Observaciones!$F381-0.05*Constantes!$E$18)^2)/(Observaciones!$F381+0.95*Constantes!$E$18),0)</f>
        <v>3.0995934474167099</v>
      </c>
      <c r="U382" s="118">
        <f>MAX(0,V381+Observaciones!$F381-T382-Constantes!$D$13)</f>
        <v>15.724045467394916</v>
      </c>
      <c r="V382" s="118">
        <f>V381+Observaciones!$F381-T382-S382-U382-W381</f>
        <v>47.234825083857437</v>
      </c>
      <c r="W382" s="118">
        <f>MAX(0,(V382-Constantes!$D$14)*(1-EXP(-Constantes!$D$22)))</f>
        <v>0.28890428808463359</v>
      </c>
      <c r="X382" s="116">
        <f>X381+(Entradas!$E$23*U382-Y381)/(800*Entradas!$D$46)</f>
        <v>0</v>
      </c>
      <c r="Y382" s="116">
        <f>8000*Entradas!$D$47*X382/Constantes!$E$34</f>
        <v>0</v>
      </c>
      <c r="Z382" s="116">
        <f>T382*Escenarios!$E$10/Escenarios!$E$9</f>
        <v>27.896341026750388</v>
      </c>
      <c r="AA382" s="116">
        <f>Y382*Escenarios!$E$10/Escenarios!$E$9</f>
        <v>0</v>
      </c>
      <c r="AB382" s="116">
        <f>Observaciones!$I381</f>
        <v>0</v>
      </c>
      <c r="AC382" s="116">
        <f>MAX(0,Constantes!$E$29/((AH381+Z382+AA382+AB382+Observaciones!$F381)^2)+Entradas!$E$17)</f>
        <v>2.1715029686008851</v>
      </c>
      <c r="AD382" s="145">
        <f>IF(ETo!$D381&gt;0,ETo!$I381*((1-Entradas!$E$21)*ETo!$K381+ETo!$L381),0)</f>
        <v>1.879988006650086</v>
      </c>
      <c r="AE382" s="116">
        <f>MIN(AD382*1,0.8*(AH381+Z382+AA382+AB382+Observaciones!$F381-AC382-Constantes!$E$28))</f>
        <v>1.879988006650086</v>
      </c>
      <c r="AF382" s="116">
        <f>Observaciones!$J381</f>
        <v>0</v>
      </c>
      <c r="AG382" s="116">
        <f>MAX(0,AH381+Z382+AA382+AB382+Observaciones!$F381-AC382-AE382-AF382-Constantes!$E$26)</f>
        <v>0</v>
      </c>
      <c r="AH382" s="116">
        <f>AH381+Z382+AA382+AB382+Observaciones!$F381-AC382-AE382-AF382-AG382</f>
        <v>107.26794959046421</v>
      </c>
      <c r="AI382" s="116">
        <f>(Escenarios!$E$10*S382+Escenarios!$E$9*AE382)/(Escenarios!$E$11)</f>
        <v>1.2985957801582888</v>
      </c>
      <c r="AJ382" s="116">
        <f>(Escenarios!$E$9*AG382)/(Escenarios!$E$11)</f>
        <v>0</v>
      </c>
      <c r="AK382" s="116">
        <f>(Escenarios!$E$10*U382+Escenarios!$E$9*AC382)/(Escenarios!$E$11)</f>
        <v>14.368791217515513</v>
      </c>
      <c r="AL382" s="118">
        <f t="shared" si="38"/>
        <v>90.870269069856519</v>
      </c>
      <c r="AM382" s="118">
        <f>MAX(0,(AL382-Constantes!$D$13)*(1-EXP(-Constantes!$D$23)))</f>
        <v>0.29094595079330843</v>
      </c>
      <c r="AN382" s="118">
        <f>AJ382+W382*Escenarios!$E$10/Escenarios!$E$11+AM382</f>
        <v>0.55095981006947858</v>
      </c>
      <c r="AO382" s="118">
        <f>0.0526*AJ382*Observaciones!$F381^1.218</f>
        <v>0</v>
      </c>
      <c r="AP382" s="118">
        <f>AO382*Constantes!$E$40</f>
        <v>0</v>
      </c>
      <c r="AQ382" s="118">
        <f t="shared" si="39"/>
        <v>0</v>
      </c>
      <c r="AR382" s="15"/>
      <c r="AS382" s="72">
        <v>376</v>
      </c>
      <c r="AT382" s="145">
        <f>ETo!$I381*((1-Constantes!$F$19)*ETo!$K381+ETo!$L381)</f>
        <v>1.9619996889373759</v>
      </c>
      <c r="AU382" s="118">
        <f>MIN(AT382*Constantes!$F$17,0.8*(AX381+Observaciones!$F381-AV382-AW382-Constantes!$D$14))</f>
        <v>1.2127519039676358</v>
      </c>
      <c r="AV382" s="118">
        <f>IF(Observaciones!$F381&gt;0.05*Constantes!$F$18,((Observaciones!$F381-0.05*Constantes!$F$18)^2)/(Observaciones!$F381+0.95*Constantes!$F$18),0)</f>
        <v>3.2019713125229807</v>
      </c>
      <c r="AW382" s="118">
        <f>MAX(0,AX381+Observaciones!$F381-AV382-Constantes!$D$13)</f>
        <v>16.066055576864628</v>
      </c>
      <c r="AX382" s="118">
        <f>AX381+Observaciones!$F381-AV382-AU382-AW382-AY381</f>
        <v>47.24995180320564</v>
      </c>
      <c r="AY382" s="118">
        <f>MAX(0,(AX382-Constantes!$D$14)*(1-EXP(-Constantes!$D$22)))</f>
        <v>0.2891125420999463</v>
      </c>
      <c r="AZ382" s="116">
        <f>AZ381+(Entradas!$F$23*AW382-BA381)/(800*Entradas!$D$46)</f>
        <v>0</v>
      </c>
      <c r="BA382" s="116">
        <f>8000*Entradas!$D$47*AZ382/Constantes!$F$34</f>
        <v>0</v>
      </c>
      <c r="BB382" s="116">
        <f>AV382*Escenarios!$F$10/Escenarios!$F$9</f>
        <v>12.807885250091923</v>
      </c>
      <c r="BC382" s="116">
        <f>BA382*Escenarios!$F$10/Escenarios!$F$9</f>
        <v>0</v>
      </c>
      <c r="BD382" s="116">
        <f>Observaciones!$I381</f>
        <v>0</v>
      </c>
      <c r="BE382" s="116">
        <f>MAX(0,Constantes!$F$29/((BJ381+BB382+BC382+BD382+Observaciones!$F381)^2)+Entradas!$F$17)</f>
        <v>1.8446995896377483</v>
      </c>
      <c r="BF382" s="145">
        <f>IF(ETo!$D381&gt;0,ETo!$I381*((1-Entradas!$F$21)*ETo!$K381+ETo!$L381),0)</f>
        <v>1.879988006650086</v>
      </c>
      <c r="BG382" s="116">
        <f>MIN(BF382*1,0.8*(BJ381+BB382+BC382+BD382+Observaciones!$F381-BE382-Constantes!$F$28))</f>
        <v>1.879988006650086</v>
      </c>
      <c r="BH382" s="116">
        <f>Observaciones!$J381</f>
        <v>0</v>
      </c>
      <c r="BI382" s="116">
        <f>MAX(0,BJ381+BB382+BC382+BD382+Observaciones!$F381-BE382-BG382-BH382-Constantes!$F$26)</f>
        <v>0</v>
      </c>
      <c r="BJ382" s="116">
        <f>BJ381+BB382+BC382+BD382+Observaciones!$F381-BE382-BG382-BH382-BI382</f>
        <v>90.544340514298028</v>
      </c>
      <c r="BK382" s="116">
        <f>(Escenarios!$F$10*AU382+Escenarios!$F$9*BG382)/(Escenarios!$F$11)</f>
        <v>1.3461991245041258</v>
      </c>
      <c r="BL382" s="116">
        <f>(Escenarios!$F$9*BI382)/(Escenarios!$F$11)</f>
        <v>0</v>
      </c>
      <c r="BM382" s="116">
        <f>(Escenarios!$F$10*AW382+Escenarios!$F$9*BE382)/(Escenarios!$F$11)</f>
        <v>13.221784379419253</v>
      </c>
      <c r="BN382" s="118">
        <f t="shared" si="40"/>
        <v>88.780103617633344</v>
      </c>
      <c r="BO382" s="118">
        <f>MAX(0,(BN382-Constantes!$D$13)*(1-EXP(-Constantes!$D$23)))</f>
        <v>0.27650812339472697</v>
      </c>
      <c r="BP382" s="118">
        <f>BL382+AY382*Escenarios!$F$10/Escenarios!$F$11+BO382</f>
        <v>0.50779815707468401</v>
      </c>
      <c r="BQ382" s="118">
        <f>0.0526*BL382*Observaciones!$F381^1.218</f>
        <v>0</v>
      </c>
      <c r="BR382" s="118">
        <f>BQ382*Constantes!$F$40</f>
        <v>0</v>
      </c>
      <c r="BS382" s="118">
        <f t="shared" si="41"/>
        <v>0</v>
      </c>
      <c r="BT382" s="15"/>
      <c r="BU382" s="72">
        <v>376</v>
      </c>
      <c r="BV382" s="73">
        <f>0.0526*Observaciones!$F381^2.218</f>
        <v>44.572829767825546</v>
      </c>
      <c r="BW382" s="73">
        <f>IF(Observaciones!$F381&gt;0.05*$CA$7,((Observaciones!$F381-0.05*$CA$7)^2)/(Observaciones!$F381+0.95*$CA$7),0)</f>
        <v>6.8287761026672928</v>
      </c>
      <c r="BX382" s="73">
        <f>0.0526*BW382*Observaciones!$F381^1.218</f>
        <v>14.563534676879643</v>
      </c>
      <c r="BY382" s="27"/>
      <c r="BZ382" s="27"/>
      <c r="CA382" s="101"/>
      <c r="CB382" s="36"/>
    </row>
    <row r="383" spans="2:80" s="2" customFormat="1" ht="14.5" x14ac:dyDescent="0.35">
      <c r="B383" s="35"/>
      <c r="C383" s="72">
        <v>377</v>
      </c>
      <c r="D383" s="145">
        <f>ETo!$I382*((1-Constantes!$D$19)*ETo!$K382+ETo!$L382)</f>
        <v>1.9489508337978227</v>
      </c>
      <c r="E383" s="73">
        <f>MIN(D383*Constantes!$D$17,0.8*(H382+Observaciones!$F382-F383-G383-Constantes!$D$14))</f>
        <v>1.2152733966940055</v>
      </c>
      <c r="F383" s="73">
        <f>IF(Observaciones!$F382&gt;0.05*Constantes!$D$18,((Observaciones!$F382-0.05*Constantes!$D$18)^2)/(Observaciones!$F382+0.95*Constantes!$D$18),0)</f>
        <v>0</v>
      </c>
      <c r="G383" s="73">
        <f>MAX(0,H382+Observaciones!$F382-F383-Constantes!$D$13)</f>
        <v>0</v>
      </c>
      <c r="H383" s="73">
        <f>H382+Observaciones!$F382-F383-E383-G383-I382</f>
        <v>45.737029999548994</v>
      </c>
      <c r="I383" s="73">
        <f>MAX(0,(H383-Constantes!$D$14)*(1-EXP(-Constantes!$D$22)))</f>
        <v>0.26828370055056527</v>
      </c>
      <c r="J383" s="73">
        <f t="shared" si="35"/>
        <v>88.403112573547659</v>
      </c>
      <c r="K383" s="73">
        <f>MAX(0,(J383-Constantes!$D$13)*(1-EXP(-Constantes!$D$23)))</f>
        <v>0.2739040560375085</v>
      </c>
      <c r="L383" s="73">
        <f t="shared" si="36"/>
        <v>0.54218775658807372</v>
      </c>
      <c r="M383" s="73">
        <f>0.0526*F383*Observaciones!$F382^1.218</f>
        <v>0</v>
      </c>
      <c r="N383" s="73">
        <f>M383*Constantes!$D$40</f>
        <v>0</v>
      </c>
      <c r="O383" s="73">
        <f t="shared" si="37"/>
        <v>0</v>
      </c>
      <c r="P383" s="15"/>
      <c r="Q383" s="117">
        <v>377</v>
      </c>
      <c r="R383" s="145">
        <f>ETo!$I382*((1-Constantes!$E$19)*ETo!$K382+ETo!$L382)</f>
        <v>1.9511190701111938</v>
      </c>
      <c r="S383" s="118">
        <f>MIN(R383*Constantes!$E$17,0.8*(V382+Observaciones!$F382-T383-U383-Constantes!$D$14))</f>
        <v>1.2237431274988566</v>
      </c>
      <c r="T383" s="118">
        <f>IF(Observaciones!$F382&gt;0.05*Constantes!$E$18,((Observaciones!$F382-0.05*Constantes!$E$18)^2)/(Observaciones!$F382+0.95*Constantes!$E$18),0)</f>
        <v>0</v>
      </c>
      <c r="U383" s="118">
        <f>MAX(0,V382+Observaciones!$F382-T383-Constantes!$D$13)</f>
        <v>0</v>
      </c>
      <c r="V383" s="118">
        <f>V382+Observaciones!$F382-T383-S383-U383-W382</f>
        <v>45.72217766827395</v>
      </c>
      <c r="W383" s="118">
        <f>MAX(0,(V383-Constantes!$D$14)*(1-EXP(-Constantes!$D$22)))</f>
        <v>0.26807922411693924</v>
      </c>
      <c r="X383" s="116">
        <f>X382+(Entradas!$E$23*U383-Y382)/(800*Entradas!$D$46)</f>
        <v>0</v>
      </c>
      <c r="Y383" s="116">
        <f>8000*Entradas!$D$47*X383/Constantes!$E$34</f>
        <v>0</v>
      </c>
      <c r="Z383" s="116">
        <f>T383*Escenarios!$E$10/Escenarios!$E$9</f>
        <v>0</v>
      </c>
      <c r="AA383" s="116">
        <f>Y383*Escenarios!$E$10/Escenarios!$E$9</f>
        <v>0</v>
      </c>
      <c r="AB383" s="116">
        <f>Observaciones!$I382</f>
        <v>0</v>
      </c>
      <c r="AC383" s="116">
        <f>MAX(0,Constantes!$E$29/((AH382+Z383+AA383+AB383+Observaciones!$F382)^2)+Entradas!$E$17)</f>
        <v>2.1077367037265091</v>
      </c>
      <c r="AD383" s="145">
        <f>IF(ETo!$D382&gt;0,ETo!$I382*((1-Entradas!$E$21)*ETo!$K382+ETo!$L382),0)</f>
        <v>1.8643896175763437</v>
      </c>
      <c r="AE383" s="116">
        <f>MIN(AD383*1,0.8*(AH382+Z383+AA383+AB383+Observaciones!$F382-AC383-Constantes!$E$28))</f>
        <v>1.8643896175763437</v>
      </c>
      <c r="AF383" s="116">
        <f>Observaciones!$J382</f>
        <v>0</v>
      </c>
      <c r="AG383" s="116">
        <f>MAX(0,AH382+Z383+AA383+AB383+Observaciones!$F382-AC383-AE383-AF383-Constantes!$E$26)</f>
        <v>0</v>
      </c>
      <c r="AH383" s="116">
        <f>AH382+Z383+AA383+AB383+Observaciones!$F382-AC383-AE383-AF383-AG383</f>
        <v>103.29582326916135</v>
      </c>
      <c r="AI383" s="116">
        <f>(Escenarios!$E$10*S383+Escenarios!$E$9*AE383)/(Escenarios!$E$11)</f>
        <v>1.2878077765066052</v>
      </c>
      <c r="AJ383" s="116">
        <f>(Escenarios!$E$9*AG383)/(Escenarios!$E$11)</f>
        <v>0</v>
      </c>
      <c r="AK383" s="116">
        <f>(Escenarios!$E$10*U383+Escenarios!$E$9*AC383)/(Escenarios!$E$11)</f>
        <v>0.21077367037265091</v>
      </c>
      <c r="AL383" s="118">
        <f t="shared" si="38"/>
        <v>90.79009678943585</v>
      </c>
      <c r="AM383" s="118">
        <f>MAX(0,(AL383-Constantes!$D$13)*(1-EXP(-Constantes!$D$23)))</f>
        <v>0.29039216040047944</v>
      </c>
      <c r="AN383" s="118">
        <f>AJ383+W383*Escenarios!$E$10/Escenarios!$E$11+AM383</f>
        <v>0.53166346210572479</v>
      </c>
      <c r="AO383" s="118">
        <f>0.0526*AJ383*Observaciones!$F382^1.218</f>
        <v>0</v>
      </c>
      <c r="AP383" s="118">
        <f>AO383*Constantes!$E$40</f>
        <v>0</v>
      </c>
      <c r="AQ383" s="118">
        <f t="shared" si="39"/>
        <v>0</v>
      </c>
      <c r="AR383" s="15"/>
      <c r="AS383" s="72">
        <v>377</v>
      </c>
      <c r="AT383" s="145">
        <f>ETo!$I382*((1-Constantes!$F$19)*ETo!$K382+ETo!$L382)</f>
        <v>1.9456984793277654</v>
      </c>
      <c r="AU383" s="118">
        <f>MIN(AT383*Constantes!$F$17,0.8*(AX382+Observaciones!$F382-AV383-AW383-Constantes!$D$14))</f>
        <v>1.2026757948313813</v>
      </c>
      <c r="AV383" s="118">
        <f>IF(Observaciones!$F382&gt;0.05*Constantes!$F$18,((Observaciones!$F382-0.05*Constantes!$F$18)^2)/(Observaciones!$F382+0.95*Constantes!$F$18),0)</f>
        <v>0</v>
      </c>
      <c r="AW383" s="118">
        <f>MAX(0,AX382+Observaciones!$F382-AV383-Constantes!$D$13)</f>
        <v>0</v>
      </c>
      <c r="AX383" s="118">
        <f>AX382+Observaciones!$F382-AV383-AU383-AW383-AY382</f>
        <v>45.758163466274318</v>
      </c>
      <c r="AY383" s="118">
        <f>MAX(0,(AX383-Constantes!$D$14)*(1-EXP(-Constantes!$D$22)))</f>
        <v>0.2685746512320526</v>
      </c>
      <c r="AZ383" s="116">
        <f>AZ382+(Entradas!$F$23*AW383-BA382)/(800*Entradas!$D$46)</f>
        <v>0</v>
      </c>
      <c r="BA383" s="116">
        <f>8000*Entradas!$D$47*AZ383/Constantes!$F$34</f>
        <v>0</v>
      </c>
      <c r="BB383" s="116">
        <f>AV383*Escenarios!$F$10/Escenarios!$F$9</f>
        <v>0</v>
      </c>
      <c r="BC383" s="116">
        <f>BA383*Escenarios!$F$10/Escenarios!$F$9</f>
        <v>0</v>
      </c>
      <c r="BD383" s="116">
        <f>Observaciones!$I382</f>
        <v>0</v>
      </c>
      <c r="BE383" s="116">
        <f>MAX(0,Constantes!$F$29/((BJ382+BB383+BC383+BD383+Observaciones!$F382)^2)+Entradas!$F$17)</f>
        <v>1.7476942716552466</v>
      </c>
      <c r="BF383" s="145">
        <f>IF(ETo!$D382&gt;0,ETo!$I382*((1-Entradas!$F$21)*ETo!$K382+ETo!$L382),0)</f>
        <v>1.8643896175763437</v>
      </c>
      <c r="BG383" s="116">
        <f>MIN(BF383*1,0.8*(BJ382+BB383+BC383+BD383+Observaciones!$F382-BE383-Constantes!$F$28))</f>
        <v>1.8643896175763437</v>
      </c>
      <c r="BH383" s="116">
        <f>Observaciones!$J382</f>
        <v>0</v>
      </c>
      <c r="BI383" s="116">
        <f>MAX(0,BJ382+BB383+BC383+BD383+Observaciones!$F382-BE383-BG383-BH383-Constantes!$F$26)</f>
        <v>0</v>
      </c>
      <c r="BJ383" s="116">
        <f>BJ382+BB383+BC383+BD383+Observaciones!$F382-BE383-BG383-BH383-BI383</f>
        <v>86.932256625066429</v>
      </c>
      <c r="BK383" s="116">
        <f>(Escenarios!$F$10*AU383+Escenarios!$F$9*BG383)/(Escenarios!$F$11)</f>
        <v>1.3350185593803738</v>
      </c>
      <c r="BL383" s="116">
        <f>(Escenarios!$F$9*BI383)/(Escenarios!$F$11)</f>
        <v>0</v>
      </c>
      <c r="BM383" s="116">
        <f>(Escenarios!$F$10*AW383+Escenarios!$F$9*BE383)/(Escenarios!$F$11)</f>
        <v>0.34953885433104931</v>
      </c>
      <c r="BN383" s="118">
        <f t="shared" si="40"/>
        <v>88.853134348569668</v>
      </c>
      <c r="BO383" s="118">
        <f>MAX(0,(BN383-Constantes!$D$13)*(1-EXP(-Constantes!$D$23)))</f>
        <v>0.27701258350190622</v>
      </c>
      <c r="BP383" s="118">
        <f>BL383+AY383*Escenarios!$F$10/Escenarios!$F$11+BO383</f>
        <v>0.49187230448754826</v>
      </c>
      <c r="BQ383" s="118">
        <f>0.0526*BL383*Observaciones!$F382^1.218</f>
        <v>0</v>
      </c>
      <c r="BR383" s="118">
        <f>BQ383*Constantes!$F$40</f>
        <v>0</v>
      </c>
      <c r="BS383" s="118">
        <f t="shared" si="41"/>
        <v>0</v>
      </c>
      <c r="BT383" s="15"/>
      <c r="BU383" s="72">
        <v>377</v>
      </c>
      <c r="BV383" s="73">
        <f>0.0526*Observaciones!$F382^2.218</f>
        <v>0</v>
      </c>
      <c r="BW383" s="73">
        <f>IF(Observaciones!$F382&gt;0.05*$CA$7,((Observaciones!$F382-0.05*$CA$7)^2)/(Observaciones!$F382+0.95*$CA$7),0)</f>
        <v>0</v>
      </c>
      <c r="BX383" s="73">
        <f>0.0526*BW383*Observaciones!$F382^1.218</f>
        <v>0</v>
      </c>
      <c r="BY383" s="27"/>
      <c r="BZ383" s="27"/>
      <c r="CA383" s="101"/>
      <c r="CB383" s="36"/>
    </row>
    <row r="384" spans="2:80" s="2" customFormat="1" ht="14.5" x14ac:dyDescent="0.35">
      <c r="B384" s="35"/>
      <c r="C384" s="72">
        <v>378</v>
      </c>
      <c r="D384" s="145">
        <f>ETo!$I383*((1-Constantes!$D$19)*ETo!$K383+ETo!$L383)</f>
        <v>2.0240443403633077</v>
      </c>
      <c r="E384" s="73">
        <f>MIN(D384*Constantes!$D$17,0.8*(H383+Observaciones!$F383-F384-G384-Constantes!$D$14))</f>
        <v>1.2620981493819265</v>
      </c>
      <c r="F384" s="73">
        <f>IF(Observaciones!$F383&gt;0.05*Constantes!$D$18,((Observaciones!$F383-0.05*Constantes!$D$18)^2)/(Observaciones!$F383+0.95*Constantes!$D$18),0)</f>
        <v>0</v>
      </c>
      <c r="G384" s="73">
        <f>MAX(0,H383+Observaciones!$F383-F384-Constantes!$D$13)</f>
        <v>0</v>
      </c>
      <c r="H384" s="73">
        <f>H383+Observaciones!$F383-F384-E384-G384-I383</f>
        <v>44.206648149616505</v>
      </c>
      <c r="I384" s="73">
        <f>MAX(0,(H384-Constantes!$D$14)*(1-EXP(-Constantes!$D$22)))</f>
        <v>0.2472144813845451</v>
      </c>
      <c r="J384" s="73">
        <f t="shared" si="35"/>
        <v>88.129208517510151</v>
      </c>
      <c r="K384" s="73">
        <f>MAX(0,(J384-Constantes!$D$13)*(1-EXP(-Constantes!$D$23)))</f>
        <v>0.27201206252061505</v>
      </c>
      <c r="L384" s="73">
        <f t="shared" si="36"/>
        <v>0.51922654390516021</v>
      </c>
      <c r="M384" s="73">
        <f>0.0526*F384*Observaciones!$F383^1.218</f>
        <v>0</v>
      </c>
      <c r="N384" s="73">
        <f>M384*Constantes!$D$40</f>
        <v>0</v>
      </c>
      <c r="O384" s="73">
        <f t="shared" si="37"/>
        <v>0</v>
      </c>
      <c r="P384" s="15"/>
      <c r="Q384" s="117">
        <v>378</v>
      </c>
      <c r="R384" s="145">
        <f>ETo!$I383*((1-Constantes!$E$19)*ETo!$K383+ETo!$L383)</f>
        <v>2.0262985341741753</v>
      </c>
      <c r="S384" s="118">
        <f>MIN(R384*Constantes!$E$17,0.8*(V383+Observaciones!$F383-T384-U384-Constantes!$D$14))</f>
        <v>1.2708957353972961</v>
      </c>
      <c r="T384" s="118">
        <f>IF(Observaciones!$F383&gt;0.05*Constantes!$E$18,((Observaciones!$F383-0.05*Constantes!$E$18)^2)/(Observaciones!$F383+0.95*Constantes!$E$18),0)</f>
        <v>0</v>
      </c>
      <c r="U384" s="118">
        <f>MAX(0,V383+Observaciones!$F383-T384-Constantes!$D$13)</f>
        <v>0</v>
      </c>
      <c r="V384" s="118">
        <f>V383+Observaciones!$F383-T384-S384-U384-W383</f>
        <v>44.183202708759715</v>
      </c>
      <c r="W384" s="118">
        <f>MAX(0,(V384-Constantes!$D$14)*(1-EXP(-Constantes!$D$22)))</f>
        <v>0.24689170107198621</v>
      </c>
      <c r="X384" s="116">
        <f>X383+(Entradas!$E$23*U384-Y383)/(800*Entradas!$D$46)</f>
        <v>0</v>
      </c>
      <c r="Y384" s="116">
        <f>8000*Entradas!$D$47*X384/Constantes!$E$34</f>
        <v>0</v>
      </c>
      <c r="Z384" s="116">
        <f>T384*Escenarios!$E$10/Escenarios!$E$9</f>
        <v>0</v>
      </c>
      <c r="AA384" s="116">
        <f>Y384*Escenarios!$E$10/Escenarios!$E$9</f>
        <v>0</v>
      </c>
      <c r="AB384" s="116">
        <f>Observaciones!$I383</f>
        <v>0</v>
      </c>
      <c r="AC384" s="116">
        <f>MAX(0,Constantes!$E$29/((AH383+Z384+AA384+AB384+Observaciones!$F383)^2)+Entradas!$E$17)</f>
        <v>2.0377953215011386</v>
      </c>
      <c r="AD384" s="145">
        <f>IF(ETo!$D383&gt;0,ETo!$I383*((1-Entradas!$E$21)*ETo!$K383+ETo!$L383),0)</f>
        <v>1.93613078173945</v>
      </c>
      <c r="AE384" s="116">
        <f>MIN(AD384*1,0.8*(AH383+Z384+AA384+AB384+Observaciones!$F383-AC384-Constantes!$E$28))</f>
        <v>1.93613078173945</v>
      </c>
      <c r="AF384" s="116">
        <f>Observaciones!$J383</f>
        <v>0</v>
      </c>
      <c r="AG384" s="116">
        <f>MAX(0,AH383+Z384+AA384+AB384+Observaciones!$F383-AC384-AE384-AF384-Constantes!$E$26)</f>
        <v>0</v>
      </c>
      <c r="AH384" s="116">
        <f>AH383+Z384+AA384+AB384+Observaciones!$F383-AC384-AE384-AF384-AG384</f>
        <v>99.32189716592076</v>
      </c>
      <c r="AI384" s="116">
        <f>(Escenarios!$E$10*S384+Escenarios!$E$9*AE384)/(Escenarios!$E$11)</f>
        <v>1.3374192400315115</v>
      </c>
      <c r="AJ384" s="116">
        <f>(Escenarios!$E$9*AG384)/(Escenarios!$E$11)</f>
        <v>0</v>
      </c>
      <c r="AK384" s="116">
        <f>(Escenarios!$E$10*U384+Escenarios!$E$9*AC384)/(Escenarios!$E$11)</f>
        <v>0.20377953215011388</v>
      </c>
      <c r="AL384" s="118">
        <f t="shared" si="38"/>
        <v>90.703484161185472</v>
      </c>
      <c r="AM384" s="118">
        <f>MAX(0,(AL384-Constantes!$D$13)*(1-EXP(-Constantes!$D$23)))</f>
        <v>0.2897938832756296</v>
      </c>
      <c r="AN384" s="118">
        <f>AJ384+W384*Escenarios!$E$10/Escenarios!$E$11+AM384</f>
        <v>0.5119964142404172</v>
      </c>
      <c r="AO384" s="118">
        <f>0.0526*AJ384*Observaciones!$F383^1.218</f>
        <v>0</v>
      </c>
      <c r="AP384" s="118">
        <f>AO384*Constantes!$E$40</f>
        <v>0</v>
      </c>
      <c r="AQ384" s="118">
        <f t="shared" si="39"/>
        <v>0</v>
      </c>
      <c r="AR384" s="15"/>
      <c r="AS384" s="72">
        <v>378</v>
      </c>
      <c r="AT384" s="145">
        <f>ETo!$I383*((1-Constantes!$F$19)*ETo!$K383+ETo!$L383)</f>
        <v>2.020663049647005</v>
      </c>
      <c r="AU384" s="118">
        <f>MIN(AT384*Constantes!$F$17,0.8*(AX383+Observaciones!$F383-AV384-AW384-Constantes!$D$14))</f>
        <v>1.2490129201109539</v>
      </c>
      <c r="AV384" s="118">
        <f>IF(Observaciones!$F383&gt;0.05*Constantes!$F$18,((Observaciones!$F383-0.05*Constantes!$F$18)^2)/(Observaciones!$F383+0.95*Constantes!$F$18),0)</f>
        <v>0</v>
      </c>
      <c r="AW384" s="118">
        <f>MAX(0,AX383+Observaciones!$F383-AV384-Constantes!$D$13)</f>
        <v>0</v>
      </c>
      <c r="AX384" s="118">
        <f>AX383+Observaciones!$F383-AV384-AU384-AW384-AY383</f>
        <v>44.240575894931311</v>
      </c>
      <c r="AY384" s="118">
        <f>MAX(0,(AX384-Constantes!$D$14)*(1-EXP(-Constantes!$D$22)))</f>
        <v>0.24768157468016808</v>
      </c>
      <c r="AZ384" s="116">
        <f>AZ383+(Entradas!$F$23*AW384-BA383)/(800*Entradas!$D$46)</f>
        <v>0</v>
      </c>
      <c r="BA384" s="116">
        <f>8000*Entradas!$D$47*AZ384/Constantes!$F$34</f>
        <v>0</v>
      </c>
      <c r="BB384" s="116">
        <f>AV384*Escenarios!$F$10/Escenarios!$F$9</f>
        <v>0</v>
      </c>
      <c r="BC384" s="116">
        <f>BA384*Escenarios!$F$10/Escenarios!$F$9</f>
        <v>0</v>
      </c>
      <c r="BD384" s="116">
        <f>Observaciones!$I383</f>
        <v>0</v>
      </c>
      <c r="BE384" s="116">
        <f>MAX(0,Constantes!$F$29/((BJ383+BB384+BC384+BD384+Observaciones!$F383)^2)+Entradas!$F$17)</f>
        <v>1.6414642226980749</v>
      </c>
      <c r="BF384" s="145">
        <f>IF(ETo!$D383&gt;0,ETo!$I383*((1-Entradas!$F$21)*ETo!$K383+ETo!$L383),0)</f>
        <v>1.93613078173945</v>
      </c>
      <c r="BG384" s="116">
        <f>MIN(BF384*1,0.8*(BJ383+BB384+BC384+BD384+Observaciones!$F383-BE384-Constantes!$F$28))</f>
        <v>1.93613078173945</v>
      </c>
      <c r="BH384" s="116">
        <f>Observaciones!$J383</f>
        <v>0</v>
      </c>
      <c r="BI384" s="116">
        <f>MAX(0,BJ383+BB384+BC384+BD384+Observaciones!$F383-BE384-BG384-BH384-Constantes!$F$26)</f>
        <v>0</v>
      </c>
      <c r="BJ384" s="116">
        <f>BJ383+BB384+BC384+BD384+Observaciones!$F383-BE384-BG384-BH384-BI384</f>
        <v>83.354661620628903</v>
      </c>
      <c r="BK384" s="116">
        <f>(Escenarios!$F$10*AU384+Escenarios!$F$9*BG384)/(Escenarios!$F$11)</f>
        <v>1.3864364924366532</v>
      </c>
      <c r="BL384" s="116">
        <f>(Escenarios!$F$9*BI384)/(Escenarios!$F$11)</f>
        <v>0</v>
      </c>
      <c r="BM384" s="116">
        <f>(Escenarios!$F$10*AW384+Escenarios!$F$9*BE384)/(Escenarios!$F$11)</f>
        <v>0.32829284453961499</v>
      </c>
      <c r="BN384" s="118">
        <f t="shared" si="40"/>
        <v>88.904414609607386</v>
      </c>
      <c r="BO384" s="118">
        <f>MAX(0,(BN384-Constantes!$D$13)*(1-EXP(-Constantes!$D$23)))</f>
        <v>0.27736680213901427</v>
      </c>
      <c r="BP384" s="118">
        <f>BL384+AY384*Escenarios!$F$10/Escenarios!$F$11+BO384</f>
        <v>0.47551206188314876</v>
      </c>
      <c r="BQ384" s="118">
        <f>0.0526*BL384*Observaciones!$F383^1.218</f>
        <v>0</v>
      </c>
      <c r="BR384" s="118">
        <f>BQ384*Constantes!$F$40</f>
        <v>0</v>
      </c>
      <c r="BS384" s="118">
        <f t="shared" si="41"/>
        <v>0</v>
      </c>
      <c r="BT384" s="15"/>
      <c r="BU384" s="72">
        <v>378</v>
      </c>
      <c r="BV384" s="73">
        <f>0.0526*Observaciones!$F383^2.218</f>
        <v>0</v>
      </c>
      <c r="BW384" s="73">
        <f>IF(Observaciones!$F383&gt;0.05*$CA$7,((Observaciones!$F383-0.05*$CA$7)^2)/(Observaciones!$F383+0.95*$CA$7),0)</f>
        <v>0</v>
      </c>
      <c r="BX384" s="73">
        <f>0.0526*BW384*Observaciones!$F383^1.218</f>
        <v>0</v>
      </c>
      <c r="BY384" s="27"/>
      <c r="BZ384" s="27"/>
      <c r="CA384" s="101"/>
      <c r="CB384" s="36"/>
    </row>
    <row r="385" spans="2:80" s="2" customFormat="1" ht="14.5" x14ac:dyDescent="0.35">
      <c r="B385" s="35"/>
      <c r="C385" s="72">
        <v>379</v>
      </c>
      <c r="D385" s="145">
        <f>ETo!$I384*((1-Constantes!$D$19)*ETo!$K384+ETo!$L384)</f>
        <v>1.9431278309197642</v>
      </c>
      <c r="E385" s="73">
        <f>MIN(D385*Constantes!$D$17,0.8*(H384+Observaciones!$F384-F385-G385-Constantes!$D$14))</f>
        <v>1.2116424479990158</v>
      </c>
      <c r="F385" s="73">
        <f>IF(Observaciones!$F384&gt;0.05*Constantes!$D$18,((Observaciones!$F384-0.05*Constantes!$D$18)^2)/(Observaciones!$F384+0.95*Constantes!$D$18),0)</f>
        <v>0</v>
      </c>
      <c r="G385" s="73">
        <f>MAX(0,H384+Observaciones!$F384-F385-Constantes!$D$13)</f>
        <v>0</v>
      </c>
      <c r="H385" s="73">
        <f>H384+Observaciones!$F384-F385-E385-G385-I384</f>
        <v>42.947791220232943</v>
      </c>
      <c r="I385" s="73">
        <f>MAX(0,(H385-Constantes!$D$14)*(1-EXP(-Constantes!$D$22)))</f>
        <v>0.22988342603713915</v>
      </c>
      <c r="J385" s="73">
        <f t="shared" si="35"/>
        <v>87.857196454989534</v>
      </c>
      <c r="K385" s="73">
        <f>MAX(0,(J385-Constantes!$D$13)*(1-EXP(-Constantes!$D$23)))</f>
        <v>0.2701331379575726</v>
      </c>
      <c r="L385" s="73">
        <f t="shared" si="36"/>
        <v>0.50001656399471173</v>
      </c>
      <c r="M385" s="73">
        <f>0.0526*F385*Observaciones!$F384^1.218</f>
        <v>0</v>
      </c>
      <c r="N385" s="73">
        <f>M385*Constantes!$D$40</f>
        <v>0</v>
      </c>
      <c r="O385" s="73">
        <f t="shared" si="37"/>
        <v>0</v>
      </c>
      <c r="P385" s="15"/>
      <c r="Q385" s="117">
        <v>379</v>
      </c>
      <c r="R385" s="145">
        <f>ETo!$I384*((1-Constantes!$E$19)*ETo!$K384+ETo!$L384)</f>
        <v>1.9452894983187301</v>
      </c>
      <c r="S385" s="118">
        <f>MIN(R385*Constantes!$E$17,0.8*(V384+Observaciones!$F384-T385-U385-Constantes!$D$14))</f>
        <v>1.2200868163456464</v>
      </c>
      <c r="T385" s="118">
        <f>IF(Observaciones!$F384&gt;0.05*Constantes!$E$18,((Observaciones!$F384-0.05*Constantes!$E$18)^2)/(Observaciones!$F384+0.95*Constantes!$E$18),0)</f>
        <v>0</v>
      </c>
      <c r="U385" s="118">
        <f>MAX(0,V384+Observaciones!$F384-T385-Constantes!$D$13)</f>
        <v>0</v>
      </c>
      <c r="V385" s="118">
        <f>V384+Observaciones!$F384-T385-S385-U385-W384</f>
        <v>42.916224191342081</v>
      </c>
      <c r="W385" s="118">
        <f>MAX(0,(V385-Constantes!$D$14)*(1-EXP(-Constantes!$D$22)))</f>
        <v>0.22944883342213199</v>
      </c>
      <c r="X385" s="116">
        <f>X384+(Entradas!$E$23*U385-Y384)/(800*Entradas!$D$46)</f>
        <v>0</v>
      </c>
      <c r="Y385" s="116">
        <f>8000*Entradas!$D$47*X385/Constantes!$E$34</f>
        <v>0</v>
      </c>
      <c r="Z385" s="116">
        <f>T385*Escenarios!$E$10/Escenarios!$E$9</f>
        <v>0</v>
      </c>
      <c r="AA385" s="116">
        <f>Y385*Escenarios!$E$10/Escenarios!$E$9</f>
        <v>0</v>
      </c>
      <c r="AB385" s="116">
        <f>Observaciones!$I384</f>
        <v>0</v>
      </c>
      <c r="AC385" s="116">
        <f>MAX(0,Constantes!$E$29/((AH384+Z385+AA385+AB385+Observaciones!$F384)^2)+Entradas!$E$17)</f>
        <v>1.9634370200285547</v>
      </c>
      <c r="AD385" s="145">
        <f>IF(ETo!$D384&gt;0,ETo!$I384*((1-Entradas!$E$21)*ETo!$K384+ETo!$L384),0)</f>
        <v>1.8588228023600757</v>
      </c>
      <c r="AE385" s="116">
        <f>MIN(AD385*1,0.8*(AH384+Z385+AA385+AB385+Observaciones!$F384-AC385-Constantes!$E$28))</f>
        <v>1.8588228023600757</v>
      </c>
      <c r="AF385" s="116">
        <f>Observaciones!$J384</f>
        <v>0</v>
      </c>
      <c r="AG385" s="116">
        <f>MAX(0,AH384+Z385+AA385+AB385+Observaciones!$F384-AC385-AE385-AF385-Constantes!$E$26)</f>
        <v>0</v>
      </c>
      <c r="AH385" s="116">
        <f>AH384+Z385+AA385+AB385+Observaciones!$F384-AC385-AE385-AF385-AG385</f>
        <v>95.699637343532132</v>
      </c>
      <c r="AI385" s="116">
        <f>(Escenarios!$E$10*S385+Escenarios!$E$9*AE385)/(Escenarios!$E$11)</f>
        <v>1.2839604149470893</v>
      </c>
      <c r="AJ385" s="116">
        <f>(Escenarios!$E$9*AG385)/(Escenarios!$E$11)</f>
        <v>0</v>
      </c>
      <c r="AK385" s="116">
        <f>(Escenarios!$E$10*U385+Escenarios!$E$9*AC385)/(Escenarios!$E$11)</f>
        <v>0.19634370200285545</v>
      </c>
      <c r="AL385" s="118">
        <f t="shared" si="38"/>
        <v>90.610033979912686</v>
      </c>
      <c r="AM385" s="118">
        <f>MAX(0,(AL385-Constantes!$D$13)*(1-EXP(-Constantes!$D$23)))</f>
        <v>0.28914837572207802</v>
      </c>
      <c r="AN385" s="118">
        <f>AJ385+W385*Escenarios!$E$10/Escenarios!$E$11+AM385</f>
        <v>0.49565232580199681</v>
      </c>
      <c r="AO385" s="118">
        <f>0.0526*AJ385*Observaciones!$F384^1.218</f>
        <v>0</v>
      </c>
      <c r="AP385" s="118">
        <f>AO385*Constantes!$E$40</f>
        <v>0</v>
      </c>
      <c r="AQ385" s="118">
        <f t="shared" si="39"/>
        <v>0</v>
      </c>
      <c r="AR385" s="15"/>
      <c r="AS385" s="72">
        <v>379</v>
      </c>
      <c r="AT385" s="145">
        <f>ETo!$I384*((1-Constantes!$F$19)*ETo!$K384+ETo!$L384)</f>
        <v>1.9398853298213141</v>
      </c>
      <c r="AU385" s="118">
        <f>MIN(AT385*Constantes!$F$17,0.8*(AX384+Observaciones!$F384-AV385-AW385-Constantes!$D$14))</f>
        <v>1.1990825689140949</v>
      </c>
      <c r="AV385" s="118">
        <f>IF(Observaciones!$F384&gt;0.05*Constantes!$F$18,((Observaciones!$F384-0.05*Constantes!$F$18)^2)/(Observaciones!$F384+0.95*Constantes!$F$18),0)</f>
        <v>0</v>
      </c>
      <c r="AW385" s="118">
        <f>MAX(0,AX384+Observaciones!$F384-AV385-Constantes!$D$13)</f>
        <v>0</v>
      </c>
      <c r="AX385" s="118">
        <f>AX384+Observaciones!$F384-AV385-AU385-AW385-AY384</f>
        <v>42.993811751337056</v>
      </c>
      <c r="AY385" s="118">
        <f>MAX(0,(AX385-Constantes!$D$14)*(1-EXP(-Constantes!$D$22)))</f>
        <v>0.23051700428822203</v>
      </c>
      <c r="AZ385" s="116">
        <f>AZ384+(Entradas!$F$23*AW385-BA384)/(800*Entradas!$D$46)</f>
        <v>0</v>
      </c>
      <c r="BA385" s="116">
        <f>8000*Entradas!$D$47*AZ385/Constantes!$F$34</f>
        <v>0</v>
      </c>
      <c r="BB385" s="116">
        <f>AV385*Escenarios!$F$10/Escenarios!$F$9</f>
        <v>0</v>
      </c>
      <c r="BC385" s="116">
        <f>BA385*Escenarios!$F$10/Escenarios!$F$9</f>
        <v>0</v>
      </c>
      <c r="BD385" s="116">
        <f>Observaciones!$I384</f>
        <v>0</v>
      </c>
      <c r="BE385" s="116">
        <f>MAX(0,Constantes!$F$29/((BJ384+BB385+BC385+BD385+Observaciones!$F384)^2)+Entradas!$F$17)</f>
        <v>1.5294099697084165</v>
      </c>
      <c r="BF385" s="145">
        <f>IF(ETo!$D384&gt;0,ETo!$I384*((1-Entradas!$F$21)*ETo!$K384+ETo!$L384),0)</f>
        <v>1.8588228023600757</v>
      </c>
      <c r="BG385" s="116">
        <f>MIN(BF385*1,0.8*(BJ384+BB385+BC385+BD385+Observaciones!$F384-BE385-Constantes!$F$28))</f>
        <v>1.8588228023600757</v>
      </c>
      <c r="BH385" s="116">
        <f>Observaciones!$J384</f>
        <v>0</v>
      </c>
      <c r="BI385" s="116">
        <f>MAX(0,BJ384+BB385+BC385+BD385+Observaciones!$F384-BE385-BG385-BH385-Constantes!$F$26)</f>
        <v>0</v>
      </c>
      <c r="BJ385" s="116">
        <f>BJ384+BB385+BC385+BD385+Observaciones!$F384-BE385-BG385-BH385-BI385</f>
        <v>80.166428848560415</v>
      </c>
      <c r="BK385" s="116">
        <f>(Escenarios!$F$10*AU385+Escenarios!$F$9*BG385)/(Escenarios!$F$11)</f>
        <v>1.3310306156032912</v>
      </c>
      <c r="BL385" s="116">
        <f>(Escenarios!$F$9*BI385)/(Escenarios!$F$11)</f>
        <v>0</v>
      </c>
      <c r="BM385" s="116">
        <f>(Escenarios!$F$10*AW385+Escenarios!$F$9*BE385)/(Escenarios!$F$11)</f>
        <v>0.30588199394168325</v>
      </c>
      <c r="BN385" s="118">
        <f t="shared" si="40"/>
        <v>88.932929801410054</v>
      </c>
      <c r="BO385" s="118">
        <f>MAX(0,(BN385-Constantes!$D$13)*(1-EXP(-Constantes!$D$23)))</f>
        <v>0.27756377095650497</v>
      </c>
      <c r="BP385" s="118">
        <f>BL385+AY385*Escenarios!$F$10/Escenarios!$F$11+BO385</f>
        <v>0.46197737438708264</v>
      </c>
      <c r="BQ385" s="118">
        <f>0.0526*BL385*Observaciones!$F384^1.218</f>
        <v>0</v>
      </c>
      <c r="BR385" s="118">
        <f>BQ385*Constantes!$F$40</f>
        <v>0</v>
      </c>
      <c r="BS385" s="118">
        <f t="shared" si="41"/>
        <v>0</v>
      </c>
      <c r="BT385" s="15"/>
      <c r="BU385" s="72">
        <v>379</v>
      </c>
      <c r="BV385" s="73">
        <f>0.0526*Observaciones!$F384^2.218</f>
        <v>1.4813929535417848E-3</v>
      </c>
      <c r="BW385" s="73">
        <f>IF(Observaciones!$F384&gt;0.05*$CA$7,((Observaciones!$F384-0.05*$CA$7)^2)/(Observaciones!$F384+0.95*$CA$7),0)</f>
        <v>0</v>
      </c>
      <c r="BX385" s="73">
        <f>0.0526*BW385*Observaciones!$F384^1.218</f>
        <v>0</v>
      </c>
      <c r="BY385" s="27"/>
      <c r="BZ385" s="27"/>
      <c r="CA385" s="101"/>
      <c r="CB385" s="36"/>
    </row>
    <row r="386" spans="2:80" s="2" customFormat="1" ht="14.5" x14ac:dyDescent="0.35">
      <c r="B386" s="35"/>
      <c r="C386" s="72">
        <v>380</v>
      </c>
      <c r="D386" s="145">
        <f>ETo!$I385*((1-Constantes!$D$19)*ETo!$K385+ETo!$L385)</f>
        <v>1.9697606029273005</v>
      </c>
      <c r="E386" s="73">
        <f>MIN(D386*Constantes!$D$17,0.8*(H385+Observaciones!$F385-F386-G386-Constantes!$D$14))</f>
        <v>1.2282493827352325</v>
      </c>
      <c r="F386" s="73">
        <f>IF(Observaciones!$F385&gt;0.05*Constantes!$D$18,((Observaciones!$F385-0.05*Constantes!$D$18)^2)/(Observaciones!$F385+0.95*Constantes!$D$18),0)</f>
        <v>0.5571104784723212</v>
      </c>
      <c r="G386" s="73">
        <f>MAX(0,H385+Observaciones!$F385-F386-Constantes!$D$13)</f>
        <v>4.1406807417606188</v>
      </c>
      <c r="H386" s="73">
        <f>H385+Observaciones!$F385-F386-E386-G386-I385</f>
        <v>47.291867191227624</v>
      </c>
      <c r="I386" s="73">
        <f>MAX(0,(H386-Constantes!$D$14)*(1-EXP(-Constantes!$D$22)))</f>
        <v>0.28968960363312046</v>
      </c>
      <c r="J386" s="73">
        <f t="shared" si="35"/>
        <v>91.727744058792581</v>
      </c>
      <c r="K386" s="73">
        <f>MAX(0,(J386-Constantes!$D$13)*(1-EXP(-Constantes!$D$23)))</f>
        <v>0.29686896319201184</v>
      </c>
      <c r="L386" s="73">
        <f t="shared" si="36"/>
        <v>1.1436690452974534</v>
      </c>
      <c r="M386" s="73">
        <f>0.0526*F386*Observaciones!$F385^1.218</f>
        <v>0.51373083953080667</v>
      </c>
      <c r="N386" s="73">
        <f>M386*Constantes!$D$40</f>
        <v>2.3996419157120033E-3</v>
      </c>
      <c r="O386" s="73">
        <f t="shared" si="37"/>
        <v>209.81960870400994</v>
      </c>
      <c r="P386" s="15"/>
      <c r="Q386" s="117">
        <v>380</v>
      </c>
      <c r="R386" s="145">
        <f>ETo!$I385*((1-Constantes!$E$19)*ETo!$K385+ETo!$L385)</f>
        <v>1.9719530361720667</v>
      </c>
      <c r="S386" s="118">
        <f>MIN(R386*Constantes!$E$17,0.8*(V385+Observaciones!$F385-T386-U386-Constantes!$D$14))</f>
        <v>1.2368102043247138</v>
      </c>
      <c r="T386" s="118">
        <f>IF(Observaciones!$F385&gt;0.05*Constantes!$E$18,((Observaciones!$F385-0.05*Constantes!$E$18)^2)/(Observaciones!$F385+0.95*Constantes!$E$18),0)</f>
        <v>0.53111028911669866</v>
      </c>
      <c r="U386" s="118">
        <f>MAX(0,V385+Observaciones!$F385-T386-Constantes!$D$13)</f>
        <v>4.1351139022253847</v>
      </c>
      <c r="V386" s="118">
        <f>V385+Observaciones!$F385-T386-S386-U386-W385</f>
        <v>47.283740962253155</v>
      </c>
      <c r="W386" s="118">
        <f>MAX(0,(V386-Constantes!$D$14)*(1-EXP(-Constantes!$D$22)))</f>
        <v>0.28957772743747434</v>
      </c>
      <c r="X386" s="116">
        <f>X385+(Entradas!$E$23*U386-Y385)/(800*Entradas!$D$46)</f>
        <v>0</v>
      </c>
      <c r="Y386" s="116">
        <f>8000*Entradas!$D$47*X386/Constantes!$E$34</f>
        <v>0</v>
      </c>
      <c r="Z386" s="116">
        <f>T386*Escenarios!$E$10/Escenarios!$E$9</f>
        <v>4.7799926020502879</v>
      </c>
      <c r="AA386" s="116">
        <f>Y386*Escenarios!$E$10/Escenarios!$E$9</f>
        <v>0</v>
      </c>
      <c r="AB386" s="116">
        <f>Observaciones!$I385</f>
        <v>0</v>
      </c>
      <c r="AC386" s="116">
        <f>MAX(0,Constantes!$E$29/((AH385+Z386+AA386+AB386+Observaciones!$F385)^2)+Entradas!$E$17)</f>
        <v>2.1664216198099076</v>
      </c>
      <c r="AD386" s="145">
        <f>IF(ETo!$D385&gt;0,ETo!$I385*((1-Entradas!$E$21)*ETo!$K385+ETo!$L385),0)</f>
        <v>1.8842557063813956</v>
      </c>
      <c r="AE386" s="116">
        <f>MIN(AD386*1,0.8*(AH385+Z386+AA386+AB386+Observaciones!$F385-AC386-Constantes!$E$28))</f>
        <v>1.8842557063813956</v>
      </c>
      <c r="AF386" s="116">
        <f>Observaciones!$J385</f>
        <v>0</v>
      </c>
      <c r="AG386" s="116">
        <f>MAX(0,AH385+Z386+AA386+AB386+Observaciones!$F385-AC386-AE386-AF386-Constantes!$E$26)</f>
        <v>0</v>
      </c>
      <c r="AH386" s="116">
        <f>AH385+Z386+AA386+AB386+Observaciones!$F385-AC386-AE386-AF386-AG386</f>
        <v>106.92895261939111</v>
      </c>
      <c r="AI386" s="116">
        <f>(Escenarios!$E$10*S386+Escenarios!$E$9*AE386)/(Escenarios!$E$11)</f>
        <v>1.3015547545303821</v>
      </c>
      <c r="AJ386" s="116">
        <f>(Escenarios!$E$9*AG386)/(Escenarios!$E$11)</f>
        <v>0</v>
      </c>
      <c r="AK386" s="116">
        <f>(Escenarios!$E$10*U386+Escenarios!$E$9*AC386)/(Escenarios!$E$11)</f>
        <v>3.9382446739838373</v>
      </c>
      <c r="AL386" s="118">
        <f t="shared" si="38"/>
        <v>94.259130278174439</v>
      </c>
      <c r="AM386" s="118">
        <f>MAX(0,(AL386-Constantes!$D$13)*(1-EXP(-Constantes!$D$23)))</f>
        <v>0.31435452505301636</v>
      </c>
      <c r="AN386" s="118">
        <f>AJ386+W386*Escenarios!$E$10/Escenarios!$E$11+AM386</f>
        <v>0.57497447974674332</v>
      </c>
      <c r="AO386" s="118">
        <f>0.0526*AJ386*Observaciones!$F385^1.218</f>
        <v>0</v>
      </c>
      <c r="AP386" s="118">
        <f>AO386*Constantes!$E$40</f>
        <v>0</v>
      </c>
      <c r="AQ386" s="118">
        <f t="shared" si="39"/>
        <v>0</v>
      </c>
      <c r="AR386" s="15"/>
      <c r="AS386" s="72">
        <v>380</v>
      </c>
      <c r="AT386" s="145">
        <f>ETo!$I385*((1-Constantes!$F$19)*ETo!$K385+ETo!$L385)</f>
        <v>1.96647195306015</v>
      </c>
      <c r="AU386" s="118">
        <f>MIN(AT386*Constantes!$F$17,0.8*(AX385+Observaciones!$F385-AV386-AW386-Constantes!$D$14))</f>
        <v>1.2155163013630697</v>
      </c>
      <c r="AV386" s="118">
        <f>IF(Observaciones!$F385&gt;0.05*Constantes!$F$18,((Observaciones!$F385-0.05*Constantes!$F$18)^2)/(Observaciones!$F385+0.95*Constantes!$F$18),0)</f>
        <v>0.56025590827915939</v>
      </c>
      <c r="AW386" s="118">
        <f>MAX(0,AX385+Observaciones!$F385-AV386-Constantes!$D$13)</f>
        <v>4.1835558430578956</v>
      </c>
      <c r="AX386" s="118">
        <f>AX385+Observaciones!$F385-AV386-AU386-AW386-AY385</f>
        <v>47.303966694348709</v>
      </c>
      <c r="AY386" s="118">
        <f>MAX(0,(AX386-Constantes!$D$14)*(1-EXP(-Constantes!$D$22)))</f>
        <v>0.28985618106807198</v>
      </c>
      <c r="AZ386" s="116">
        <f>AZ385+(Entradas!$F$23*AW386-BA385)/(800*Entradas!$D$46)</f>
        <v>0</v>
      </c>
      <c r="BA386" s="116">
        <f>8000*Entradas!$D$47*AZ386/Constantes!$F$34</f>
        <v>0</v>
      </c>
      <c r="BB386" s="116">
        <f>AV386*Escenarios!$F$10/Escenarios!$F$9</f>
        <v>2.2410236331166375</v>
      </c>
      <c r="BC386" s="116">
        <f>BA386*Escenarios!$F$10/Escenarios!$F$9</f>
        <v>0</v>
      </c>
      <c r="BD386" s="116">
        <f>Observaciones!$I385</f>
        <v>0</v>
      </c>
      <c r="BE386" s="116">
        <f>MAX(0,Constantes!$F$29/((BJ385+BB386+BC386+BD386+Observaciones!$F385)^2)+Entradas!$F$17)</f>
        <v>1.8105891850833815</v>
      </c>
      <c r="BF386" s="145">
        <f>IF(ETo!$D385&gt;0,ETo!$I385*((1-Entradas!$F$21)*ETo!$K385+ETo!$L385),0)</f>
        <v>1.8842557063813956</v>
      </c>
      <c r="BG386" s="116">
        <f>MIN(BF386*1,0.8*(BJ385+BB386+BC386+BD386+Observaciones!$F385-BE386-Constantes!$F$28))</f>
        <v>1.8842557063813956</v>
      </c>
      <c r="BH386" s="116">
        <f>Observaciones!$J385</f>
        <v>0</v>
      </c>
      <c r="BI386" s="116">
        <f>MAX(0,BJ385+BB386+BC386+BD386+Observaciones!$F385-BE386-BG386-BH386-Constantes!$F$26)</f>
        <v>0</v>
      </c>
      <c r="BJ386" s="116">
        <f>BJ385+BB386+BC386+BD386+Observaciones!$F385-BE386-BG386-BH386-BI386</f>
        <v>89.212607590212272</v>
      </c>
      <c r="BK386" s="116">
        <f>(Escenarios!$F$10*AU386+Escenarios!$F$9*BG386)/(Escenarios!$F$11)</f>
        <v>1.3492641823667351</v>
      </c>
      <c r="BL386" s="116">
        <f>(Escenarios!$F$9*BI386)/(Escenarios!$F$11)</f>
        <v>0</v>
      </c>
      <c r="BM386" s="116">
        <f>(Escenarios!$F$10*AW386+Escenarios!$F$9*BE386)/(Escenarios!$F$11)</f>
        <v>3.7089625114629929</v>
      </c>
      <c r="BN386" s="118">
        <f t="shared" si="40"/>
        <v>92.364328541916549</v>
      </c>
      <c r="BO386" s="118">
        <f>MAX(0,(BN386-Constantes!$D$13)*(1-EXP(-Constantes!$D$23)))</f>
        <v>0.30126617341390277</v>
      </c>
      <c r="BP386" s="118">
        <f>BL386+AY386*Escenarios!$F$10/Escenarios!$F$11+BO386</f>
        <v>0.53315111826836037</v>
      </c>
      <c r="BQ386" s="118">
        <f>0.0526*BL386*Observaciones!$F385^1.218</f>
        <v>0</v>
      </c>
      <c r="BR386" s="118">
        <f>BQ386*Constantes!$F$40</f>
        <v>0</v>
      </c>
      <c r="BS386" s="118">
        <f t="shared" si="41"/>
        <v>0</v>
      </c>
      <c r="BT386" s="15"/>
      <c r="BU386" s="72">
        <v>380</v>
      </c>
      <c r="BV386" s="73">
        <f>0.0526*Observaciones!$F385^2.218</f>
        <v>9.6824131361971233</v>
      </c>
      <c r="BW386" s="73">
        <f>IF(Observaciones!$F385&gt;0.05*$CA$7,((Observaciones!$F385-0.05*$CA$7)^2)/(Observaciones!$F385+0.95*$CA$7),0)</f>
        <v>1.7712663867706289</v>
      </c>
      <c r="BX386" s="73">
        <f>0.0526*BW386*Observaciones!$F385^1.218</f>
        <v>1.6333459934259391</v>
      </c>
      <c r="BY386" s="27"/>
      <c r="BZ386" s="27"/>
      <c r="CA386" s="101"/>
      <c r="CB386" s="36"/>
    </row>
    <row r="387" spans="2:80" s="2" customFormat="1" ht="14.5" x14ac:dyDescent="0.35">
      <c r="B387" s="35"/>
      <c r="C387" s="72">
        <v>381</v>
      </c>
      <c r="D387" s="145">
        <f>ETo!$I386*((1-Constantes!$D$19)*ETo!$K386+ETo!$L386)</f>
        <v>2.0393478363983086</v>
      </c>
      <c r="E387" s="73">
        <f>MIN(D387*Constantes!$D$17,0.8*(H386+Observaciones!$F386-F387-G387-Constantes!$D$14))</f>
        <v>1.2716406844142278</v>
      </c>
      <c r="F387" s="73">
        <f>IF(Observaciones!$F386&gt;0.05*Constantes!$D$18,((Observaciones!$F386-0.05*Constantes!$D$18)^2)/(Observaciones!$F386+0.95*Constantes!$D$18),0)</f>
        <v>0.65575461214994046</v>
      </c>
      <c r="G387" s="73">
        <f>MAX(0,H386+Observaciones!$F386-F387-Constantes!$D$13)</f>
        <v>8.9861125790776839</v>
      </c>
      <c r="H387" s="73">
        <f>H386+Observaciones!$F386-F387-E387-G387-I386</f>
        <v>47.188669711952649</v>
      </c>
      <c r="I387" s="73">
        <f>MAX(0,(H387-Constantes!$D$14)*(1-EXP(-Constantes!$D$22)))</f>
        <v>0.28826885344040148</v>
      </c>
      <c r="J387" s="73">
        <f t="shared" si="35"/>
        <v>100.41698767467825</v>
      </c>
      <c r="K387" s="73">
        <f>MAX(0,(J387-Constantes!$D$13)*(1-EXP(-Constantes!$D$23)))</f>
        <v>0.35688995311744853</v>
      </c>
      <c r="L387" s="73">
        <f t="shared" si="36"/>
        <v>1.3009134187077904</v>
      </c>
      <c r="M387" s="73">
        <f>0.0526*F387*Observaciones!$F386^1.218</f>
        <v>0.64703904135930479</v>
      </c>
      <c r="N387" s="73">
        <f>M387*Constantes!$D$40</f>
        <v>3.0223258665295536E-3</v>
      </c>
      <c r="O387" s="73">
        <f t="shared" si="37"/>
        <v>232.32336780196013</v>
      </c>
      <c r="P387" s="15"/>
      <c r="Q387" s="117">
        <v>381</v>
      </c>
      <c r="R387" s="145">
        <f>ETo!$I386*((1-Constantes!$E$19)*ETo!$K386+ETo!$L386)</f>
        <v>2.041619602709539</v>
      </c>
      <c r="S387" s="118">
        <f>MIN(R387*Constantes!$E$17,0.8*(V386+Observaciones!$F386-T387-U387-Constantes!$D$14))</f>
        <v>1.2805051193725252</v>
      </c>
      <c r="T387" s="118">
        <f>IF(Observaciones!$F386&gt;0.05*Constantes!$E$18,((Observaciones!$F386-0.05*Constantes!$E$18)^2)/(Observaciones!$F386+0.95*Constantes!$E$18),0)</f>
        <v>0.62663231552779453</v>
      </c>
      <c r="U387" s="118">
        <f>MAX(0,V386+Observaciones!$F386-T387-Constantes!$D$13)</f>
        <v>9.0071086467253636</v>
      </c>
      <c r="V387" s="118">
        <f>V386+Observaciones!$F386-T387-S387-U387-W386</f>
        <v>47.179917153189997</v>
      </c>
      <c r="W387" s="118">
        <f>MAX(0,(V387-Constantes!$D$14)*(1-EXP(-Constantes!$D$22)))</f>
        <v>0.28814835437747682</v>
      </c>
      <c r="X387" s="116">
        <f>X386+(Entradas!$E$23*U387-Y386)/(800*Entradas!$D$46)</f>
        <v>0</v>
      </c>
      <c r="Y387" s="116">
        <f>8000*Entradas!$D$47*X387/Constantes!$E$34</f>
        <v>0</v>
      </c>
      <c r="Z387" s="116">
        <f>T387*Escenarios!$E$10/Escenarios!$E$9</f>
        <v>5.6396908397501502</v>
      </c>
      <c r="AA387" s="116">
        <f>Y387*Escenarios!$E$10/Escenarios!$E$9</f>
        <v>0</v>
      </c>
      <c r="AB387" s="116">
        <f>Observaciones!$I386</f>
        <v>0</v>
      </c>
      <c r="AC387" s="116">
        <f>MAX(0,Constantes!$E$29/((AH386+Z387+AA387+AB387+Observaciones!$F386)^2)+Entradas!$E$17)</f>
        <v>2.3287044118574398</v>
      </c>
      <c r="AD387" s="145">
        <f>IF(ETo!$D386&gt;0,ETo!$I386*((1-Entradas!$E$21)*ETo!$K386+ETo!$L386),0)</f>
        <v>1.9507489502603033</v>
      </c>
      <c r="AE387" s="116">
        <f>MIN(AD387*1,0.8*(AH386+Z387+AA387+AB387+Observaciones!$F386-AC387-Constantes!$E$28))</f>
        <v>1.9507489502603033</v>
      </c>
      <c r="AF387" s="116">
        <f>Observaciones!$J386</f>
        <v>0</v>
      </c>
      <c r="AG387" s="116">
        <f>MAX(0,AH386+Z387+AA387+AB387+Observaciones!$F386-AC387-AE387-AF387-Constantes!$E$26)</f>
        <v>0</v>
      </c>
      <c r="AH387" s="116">
        <f>AH386+Z387+AA387+AB387+Observaciones!$F386-AC387-AE387-AF387-AG387</f>
        <v>119.3891900970235</v>
      </c>
      <c r="AI387" s="116">
        <f>(Escenarios!$E$10*S387+Escenarios!$E$9*AE387)/(Escenarios!$E$11)</f>
        <v>1.347529502461303</v>
      </c>
      <c r="AJ387" s="116">
        <f>(Escenarios!$E$9*AG387)/(Escenarios!$E$11)</f>
        <v>0</v>
      </c>
      <c r="AK387" s="116">
        <f>(Escenarios!$E$10*U387+Escenarios!$E$9*AC387)/(Escenarios!$E$11)</f>
        <v>8.3392682232385713</v>
      </c>
      <c r="AL387" s="118">
        <f t="shared" si="38"/>
        <v>102.28404397636</v>
      </c>
      <c r="AM387" s="118">
        <f>MAX(0,(AL387-Constantes!$D$13)*(1-EXP(-Constantes!$D$23)))</f>
        <v>0.36978665304062602</v>
      </c>
      <c r="AN387" s="118">
        <f>AJ387+W387*Escenarios!$E$10/Escenarios!$E$11+AM387</f>
        <v>0.62912017198035519</v>
      </c>
      <c r="AO387" s="118">
        <f>0.0526*AJ387*Observaciones!$F386^1.218</f>
        <v>0</v>
      </c>
      <c r="AP387" s="118">
        <f>AO387*Constantes!$E$40</f>
        <v>0</v>
      </c>
      <c r="AQ387" s="118">
        <f t="shared" si="39"/>
        <v>0</v>
      </c>
      <c r="AR387" s="15"/>
      <c r="AS387" s="72">
        <v>381</v>
      </c>
      <c r="AT387" s="145">
        <f>ETo!$I386*((1-Constantes!$F$19)*ETo!$K386+ETo!$L386)</f>
        <v>2.0359401869314615</v>
      </c>
      <c r="AU387" s="118">
        <f>MIN(AT387*Constantes!$F$17,0.8*(AX386+Observaciones!$F386-AV387-AW387-Constantes!$D$14))</f>
        <v>1.2584560293190568</v>
      </c>
      <c r="AV387" s="118">
        <f>IF(Observaciones!$F386&gt;0.05*Constantes!$F$18,((Observaciones!$F386-0.05*Constantes!$F$18)^2)/(Observaciones!$F386+0.95*Constantes!$F$18),0)</f>
        <v>0.65927547463695713</v>
      </c>
      <c r="AW387" s="118">
        <f>MAX(0,AX386+Observaciones!$F386-AV387-Constantes!$D$13)</f>
        <v>8.9946912197117541</v>
      </c>
      <c r="AX387" s="118">
        <f>AX386+Observaciones!$F386-AV387-AU387-AW387-AY386</f>
        <v>47.201687789612869</v>
      </c>
      <c r="AY387" s="118">
        <f>MAX(0,(AX387-Constantes!$D$14)*(1-EXP(-Constantes!$D$22)))</f>
        <v>0.28844807716247811</v>
      </c>
      <c r="AZ387" s="116">
        <f>AZ386+(Entradas!$F$23*AW387-BA386)/(800*Entradas!$D$46)</f>
        <v>0</v>
      </c>
      <c r="BA387" s="116">
        <f>8000*Entradas!$D$47*AZ387/Constantes!$F$34</f>
        <v>0</v>
      </c>
      <c r="BB387" s="116">
        <f>AV387*Escenarios!$F$10/Escenarios!$F$9</f>
        <v>2.6371018985478285</v>
      </c>
      <c r="BC387" s="116">
        <f>BA387*Escenarios!$F$10/Escenarios!$F$9</f>
        <v>0</v>
      </c>
      <c r="BD387" s="116">
        <f>Observaciones!$I386</f>
        <v>0</v>
      </c>
      <c r="BE387" s="116">
        <f>MAX(0,Constantes!$F$29/((BJ386+BB387+BC387+BD387+Observaciones!$F386)^2)+Entradas!$F$17)</f>
        <v>2.0313146403479352</v>
      </c>
      <c r="BF387" s="145">
        <f>IF(ETo!$D386&gt;0,ETo!$I386*((1-Entradas!$F$21)*ETo!$K386+ETo!$L386),0)</f>
        <v>1.9507489502603033</v>
      </c>
      <c r="BG387" s="116">
        <f>MIN(BF387*1,0.8*(BJ386+BB387+BC387+BD387+Observaciones!$F386-BE387-Constantes!$F$28))</f>
        <v>1.9507489502603033</v>
      </c>
      <c r="BH387" s="116">
        <f>Observaciones!$J386</f>
        <v>0</v>
      </c>
      <c r="BI387" s="116">
        <f>MAX(0,BJ386+BB387+BC387+BD387+Observaciones!$F386-BE387-BG387-BH387-Constantes!$F$26)</f>
        <v>0</v>
      </c>
      <c r="BJ387" s="116">
        <f>BJ386+BB387+BC387+BD387+Observaciones!$F386-BE387-BG387-BH387-BI387</f>
        <v>98.967645898151858</v>
      </c>
      <c r="BK387" s="116">
        <f>(Escenarios!$F$10*AU387+Escenarios!$F$9*BG387)/(Escenarios!$F$11)</f>
        <v>1.3969146135073061</v>
      </c>
      <c r="BL387" s="116">
        <f>(Escenarios!$F$9*BI387)/(Escenarios!$F$11)</f>
        <v>0</v>
      </c>
      <c r="BM387" s="116">
        <f>(Escenarios!$F$10*AW387+Escenarios!$F$9*BE387)/(Escenarios!$F$11)</f>
        <v>7.6020159038389901</v>
      </c>
      <c r="BN387" s="118">
        <f t="shared" si="40"/>
        <v>99.665078272341631</v>
      </c>
      <c r="BO387" s="118">
        <f>MAX(0,(BN387-Constantes!$D$13)*(1-EXP(-Constantes!$D$23)))</f>
        <v>0.35169613548987277</v>
      </c>
      <c r="BP387" s="118">
        <f>BL387+AY387*Escenarios!$F$10/Escenarios!$F$11+BO387</f>
        <v>0.58245459721985526</v>
      </c>
      <c r="BQ387" s="118">
        <f>0.0526*BL387*Observaciones!$F386^1.218</f>
        <v>0</v>
      </c>
      <c r="BR387" s="118">
        <f>BQ387*Constantes!$F$40</f>
        <v>0</v>
      </c>
      <c r="BS387" s="118">
        <f t="shared" si="41"/>
        <v>0</v>
      </c>
      <c r="BT387" s="15"/>
      <c r="BU387" s="72">
        <v>381</v>
      </c>
      <c r="BV387" s="73">
        <f>0.0526*Observaciones!$F386^2.218</f>
        <v>10.952470979260255</v>
      </c>
      <c r="BW387" s="73">
        <f>IF(Observaciones!$F386&gt;0.05*$CA$7,((Observaciones!$F386-0.05*$CA$7)^2)/(Observaciones!$F386+0.95*$CA$7),0)</f>
        <v>1.9944037524297829</v>
      </c>
      <c r="BX387" s="73">
        <f>0.0526*BW387*Observaciones!$F386^1.218</f>
        <v>1.9678963260734179</v>
      </c>
      <c r="BY387" s="27"/>
      <c r="BZ387" s="27"/>
      <c r="CA387" s="101"/>
      <c r="CB387" s="36"/>
    </row>
    <row r="388" spans="2:80" s="2" customFormat="1" ht="14.5" x14ac:dyDescent="0.35">
      <c r="B388" s="35"/>
      <c r="C388" s="72">
        <v>382</v>
      </c>
      <c r="D388" s="145">
        <f>ETo!$I387*((1-Constantes!$D$19)*ETo!$K387+ETo!$L387)</f>
        <v>2.0336370840396008</v>
      </c>
      <c r="E388" s="73">
        <f>MIN(D388*Constantes!$D$17,0.8*(H387+Observaciones!$F387-F388-G388-Constantes!$D$14))</f>
        <v>1.2680797298245623</v>
      </c>
      <c r="F388" s="73">
        <f>IF(Observaciones!$F387&gt;0.05*Constantes!$D$18,((Observaciones!$F387-0.05*Constantes!$D$18)^2)/(Observaciones!$F387+0.95*Constantes!$D$18),0)</f>
        <v>5.4490712783158715E-2</v>
      </c>
      <c r="G388" s="73">
        <f>MAX(0,H387+Observaciones!$F387-F388-Constantes!$D$13)</f>
        <v>4.1841789991694895</v>
      </c>
      <c r="H388" s="73">
        <f>H387+Observaciones!$F387-F388-E388-G388-I387</f>
        <v>47.193651416735037</v>
      </c>
      <c r="I388" s="73">
        <f>MAX(0,(H388-Constantes!$D$14)*(1-EXP(-Constantes!$D$22)))</f>
        <v>0.28833743804226747</v>
      </c>
      <c r="J388" s="73">
        <f t="shared" si="35"/>
        <v>104.2442767207303</v>
      </c>
      <c r="K388" s="73">
        <f>MAX(0,(J388-Constantes!$D$13)*(1-EXP(-Constantes!$D$23)))</f>
        <v>0.38332696966683549</v>
      </c>
      <c r="L388" s="73">
        <f t="shared" si="36"/>
        <v>0.72615512049226161</v>
      </c>
      <c r="M388" s="73">
        <f>0.0526*F388*Observaciones!$F387^1.218</f>
        <v>2.4387289241472345E-2</v>
      </c>
      <c r="N388" s="73">
        <f>M388*Constantes!$D$40</f>
        <v>1.1391327319939908E-4</v>
      </c>
      <c r="O388" s="73">
        <f t="shared" si="37"/>
        <v>15.687181703294621</v>
      </c>
      <c r="P388" s="15"/>
      <c r="Q388" s="117">
        <v>382</v>
      </c>
      <c r="R388" s="145">
        <f>ETo!$I387*((1-Constantes!$E$19)*ETo!$K387+ETo!$L387)</f>
        <v>2.0359025095408136</v>
      </c>
      <c r="S388" s="118">
        <f>MIN(R388*Constantes!$E$17,0.8*(V387+Observaciones!$F387-T388-U388-Constantes!$D$14))</f>
        <v>1.2769193548839952</v>
      </c>
      <c r="T388" s="118">
        <f>IF(Observaciones!$F387&gt;0.05*Constantes!$E$18,((Observaciones!$F387-0.05*Constantes!$E$18)^2)/(Observaciones!$F387+0.95*Constantes!$E$18),0)</f>
        <v>4.8699482367267205E-2</v>
      </c>
      <c r="U388" s="118">
        <f>MAX(0,V387+Observaciones!$F387-T388-Constantes!$D$13)</f>
        <v>4.1812176708227256</v>
      </c>
      <c r="V388" s="118">
        <f>V387+Observaciones!$F387-T388-S388-U388-W387</f>
        <v>47.18493229073853</v>
      </c>
      <c r="W388" s="118">
        <f>MAX(0,(V388-Constantes!$D$14)*(1-EXP(-Constantes!$D$22)))</f>
        <v>0.2882173992581139</v>
      </c>
      <c r="X388" s="116">
        <f>X387+(Entradas!$E$23*U388-Y387)/(800*Entradas!$D$46)</f>
        <v>0</v>
      </c>
      <c r="Y388" s="116">
        <f>8000*Entradas!$D$47*X388/Constantes!$E$34</f>
        <v>0</v>
      </c>
      <c r="Z388" s="116">
        <f>T388*Escenarios!$E$10/Escenarios!$E$9</f>
        <v>0.43829534130540482</v>
      </c>
      <c r="AA388" s="116">
        <f>Y388*Escenarios!$E$10/Escenarios!$E$9</f>
        <v>0</v>
      </c>
      <c r="AB388" s="116">
        <f>Observaciones!$I387</f>
        <v>0</v>
      </c>
      <c r="AC388" s="116">
        <f>MAX(0,Constantes!$E$29/((AH387+Z388+AA388+AB388+Observaciones!$F387)^2)+Entradas!$E$17)</f>
        <v>2.3494755070621087</v>
      </c>
      <c r="AD388" s="145">
        <f>IF(ETo!$D387&gt;0,ETo!$I387*((1-Entradas!$E$21)*ETo!$K387+ETo!$L387),0)</f>
        <v>1.9452854894922864</v>
      </c>
      <c r="AE388" s="116">
        <f>MIN(AD388*1,0.8*(AH387+Z388+AA388+AB388+Observaciones!$F387-AC388-Constantes!$E$28))</f>
        <v>1.9452854894922864</v>
      </c>
      <c r="AF388" s="116">
        <f>Observaciones!$J387</f>
        <v>0</v>
      </c>
      <c r="AG388" s="116">
        <f>MAX(0,AH387+Z388+AA388+AB388+Observaciones!$F387-AC388-AE388-AF388-Constantes!$E$26)</f>
        <v>0</v>
      </c>
      <c r="AH388" s="116">
        <f>AH387+Z388+AA388+AB388+Observaciones!$F387-AC388-AE388-AF388-AG388</f>
        <v>121.3327244417745</v>
      </c>
      <c r="AI388" s="116">
        <f>(Escenarios!$E$10*S388+Escenarios!$E$9*AE388)/(Escenarios!$E$11)</f>
        <v>1.3437559683448246</v>
      </c>
      <c r="AJ388" s="116">
        <f>(Escenarios!$E$9*AG388)/(Escenarios!$E$11)</f>
        <v>0</v>
      </c>
      <c r="AK388" s="116">
        <f>(Escenarios!$E$10*U388+Escenarios!$E$9*AC388)/(Escenarios!$E$11)</f>
        <v>3.9980434544466634</v>
      </c>
      <c r="AL388" s="118">
        <f t="shared" si="38"/>
        <v>105.91230077776603</v>
      </c>
      <c r="AM388" s="118">
        <f>MAX(0,(AL388-Constantes!$D$13)*(1-EXP(-Constantes!$D$23)))</f>
        <v>0.39484885345194365</v>
      </c>
      <c r="AN388" s="118">
        <f>AJ388+W388*Escenarios!$E$10/Escenarios!$E$11+AM388</f>
        <v>0.65424451278424622</v>
      </c>
      <c r="AO388" s="118">
        <f>0.0526*AJ388*Observaciones!$F387^1.218</f>
        <v>0</v>
      </c>
      <c r="AP388" s="118">
        <f>AO388*Constantes!$E$40</f>
        <v>0</v>
      </c>
      <c r="AQ388" s="118">
        <f t="shared" si="39"/>
        <v>0</v>
      </c>
      <c r="AR388" s="15"/>
      <c r="AS388" s="72">
        <v>382</v>
      </c>
      <c r="AT388" s="145">
        <f>ETo!$I387*((1-Constantes!$F$19)*ETo!$K387+ETo!$L387)</f>
        <v>2.0302389457877803</v>
      </c>
      <c r="AU388" s="118">
        <f>MIN(AT388*Constantes!$F$17,0.8*(AX387+Observaciones!$F387-AV388-AW388-Constantes!$D$14))</f>
        <v>1.2549319762363966</v>
      </c>
      <c r="AV388" s="118">
        <f>IF(Observaciones!$F387&gt;0.05*Constantes!$F$18,((Observaciones!$F387-0.05*Constantes!$F$18)^2)/(Observaciones!$F387+0.95*Constantes!$F$18),0)</f>
        <v>5.5203368568156198E-2</v>
      </c>
      <c r="AW388" s="118">
        <f>MAX(0,AX387+Observaciones!$F387-AV388-Constantes!$D$13)</f>
        <v>4.1964844210447083</v>
      </c>
      <c r="AX388" s="118">
        <f>AX387+Observaciones!$F387-AV388-AU388-AW388-AY387</f>
        <v>47.206619946601123</v>
      </c>
      <c r="AY388" s="118">
        <f>MAX(0,(AX388-Constantes!$D$14)*(1-EXP(-Constantes!$D$22)))</f>
        <v>0.28851597962522058</v>
      </c>
      <c r="AZ388" s="116">
        <f>AZ387+(Entradas!$F$23*AW388-BA387)/(800*Entradas!$D$46)</f>
        <v>0</v>
      </c>
      <c r="BA388" s="116">
        <f>8000*Entradas!$D$47*AZ388/Constantes!$F$34</f>
        <v>0</v>
      </c>
      <c r="BB388" s="116">
        <f>AV388*Escenarios!$F$10/Escenarios!$F$9</f>
        <v>0.22081347427262479</v>
      </c>
      <c r="BC388" s="116">
        <f>BA388*Escenarios!$F$10/Escenarios!$F$9</f>
        <v>0</v>
      </c>
      <c r="BD388" s="116">
        <f>Observaciones!$I387</f>
        <v>0</v>
      </c>
      <c r="BE388" s="116">
        <f>MAX(0,Constantes!$F$29/((BJ387+BB388+BC388+BD388+Observaciones!$F387)^2)+Entradas!$F$17)</f>
        <v>2.0685707733071736</v>
      </c>
      <c r="BF388" s="145">
        <f>IF(ETo!$D387&gt;0,ETo!$I387*((1-Entradas!$F$21)*ETo!$K387+ETo!$L387),0)</f>
        <v>1.9452854894922864</v>
      </c>
      <c r="BG388" s="116">
        <f>MIN(BF388*1,0.8*(BJ387+BB388+BC388+BD388+Observaciones!$F387-BE388-Constantes!$F$28))</f>
        <v>1.9452854894922864</v>
      </c>
      <c r="BH388" s="116">
        <f>Observaciones!$J387</f>
        <v>0</v>
      </c>
      <c r="BI388" s="116">
        <f>MAX(0,BJ387+BB388+BC388+BD388+Observaciones!$F387-BE388-BG388-BH388-Constantes!$F$26)</f>
        <v>0</v>
      </c>
      <c r="BJ388" s="116">
        <f>BJ387+BB388+BC388+BD388+Observaciones!$F387-BE388-BG388-BH388-BI388</f>
        <v>100.97460310962502</v>
      </c>
      <c r="BK388" s="116">
        <f>(Escenarios!$F$10*AU388+Escenarios!$F$9*BG388)/(Escenarios!$F$11)</f>
        <v>1.3930026788875745</v>
      </c>
      <c r="BL388" s="116">
        <f>(Escenarios!$F$9*BI388)/(Escenarios!$F$11)</f>
        <v>0</v>
      </c>
      <c r="BM388" s="116">
        <f>(Escenarios!$F$10*AW388+Escenarios!$F$9*BE388)/(Escenarios!$F$11)</f>
        <v>3.7709016914972016</v>
      </c>
      <c r="BN388" s="118">
        <f t="shared" si="40"/>
        <v>103.08428382834896</v>
      </c>
      <c r="BO388" s="118">
        <f>MAX(0,(BN388-Constantes!$D$13)*(1-EXP(-Constantes!$D$23)))</f>
        <v>0.37531431346970545</v>
      </c>
      <c r="BP388" s="118">
        <f>BL388+AY388*Escenarios!$F$10/Escenarios!$F$11+BO388</f>
        <v>0.60612709716988189</v>
      </c>
      <c r="BQ388" s="118">
        <f>0.0526*BL388*Observaciones!$F387^1.218</f>
        <v>0</v>
      </c>
      <c r="BR388" s="118">
        <f>BQ388*Constantes!$F$40</f>
        <v>0</v>
      </c>
      <c r="BS388" s="118">
        <f t="shared" si="41"/>
        <v>0</v>
      </c>
      <c r="BT388" s="15"/>
      <c r="BU388" s="72">
        <v>382</v>
      </c>
      <c r="BV388" s="73">
        <f>0.0526*Observaciones!$F387^2.218</f>
        <v>2.5957868850681649</v>
      </c>
      <c r="BW388" s="73">
        <f>IF(Observaciones!$F387&gt;0.05*$CA$7,((Observaciones!$F387-0.05*$CA$7)^2)/(Observaciones!$F387+0.95*$CA$7),0)</f>
        <v>0.42760102492926944</v>
      </c>
      <c r="BX388" s="73">
        <f>0.0526*BW388*Observaciones!$F387^1.218</f>
        <v>0.19137260906087983</v>
      </c>
      <c r="BY388" s="27"/>
      <c r="BZ388" s="27"/>
      <c r="CA388" s="101"/>
      <c r="CB388" s="36"/>
    </row>
    <row r="389" spans="2:80" s="2" customFormat="1" ht="14.5" x14ac:dyDescent="0.35">
      <c r="B389" s="35"/>
      <c r="C389" s="72">
        <v>383</v>
      </c>
      <c r="D389" s="145">
        <f>ETo!$I388*((1-Constantes!$D$19)*ETo!$K388+ETo!$L388)</f>
        <v>2.0493783628581688</v>
      </c>
      <c r="E389" s="73">
        <f>MIN(D389*Constantes!$D$17,0.8*(H388+Observaciones!$F388-F389-G389-Constantes!$D$14))</f>
        <v>1.277895245458105</v>
      </c>
      <c r="F389" s="73">
        <f>IF(Observaciones!$F388&gt;0.05*Constantes!$D$18,((Observaciones!$F388-0.05*Constantes!$D$18)^2)/(Observaciones!$F388+0.95*Constantes!$D$18),0)</f>
        <v>8.3782071915852449E-2</v>
      </c>
      <c r="G389" s="73">
        <f>MAX(0,H388+Observaciones!$F388-F389-Constantes!$D$13)</f>
        <v>4.6598693448191781</v>
      </c>
      <c r="H389" s="73">
        <f>H388+Observaciones!$F388-F389-E389-G389-I388</f>
        <v>47.183767316499626</v>
      </c>
      <c r="I389" s="73">
        <f>MAX(0,(H389-Constantes!$D$14)*(1-EXP(-Constantes!$D$22)))</f>
        <v>0.28820136071350927</v>
      </c>
      <c r="J389" s="73">
        <f t="shared" si="35"/>
        <v>108.52081909588263</v>
      </c>
      <c r="K389" s="73">
        <f>MAX(0,(J389-Constantes!$D$13)*(1-EXP(-Constantes!$D$23)))</f>
        <v>0.41286720563690943</v>
      </c>
      <c r="L389" s="73">
        <f t="shared" si="36"/>
        <v>0.78485063826627122</v>
      </c>
      <c r="M389" s="73">
        <f>0.0526*F389*Observaciones!$F388^1.218</f>
        <v>4.1469961251676367E-2</v>
      </c>
      <c r="N389" s="73">
        <f>M389*Constantes!$D$40</f>
        <v>1.9370660588210174E-4</v>
      </c>
      <c r="O389" s="73">
        <f t="shared" si="37"/>
        <v>24.680696738681142</v>
      </c>
      <c r="P389" s="15"/>
      <c r="Q389" s="117">
        <v>383</v>
      </c>
      <c r="R389" s="145">
        <f>ETo!$I388*((1-Constantes!$E$19)*ETo!$K388+ETo!$L388)</f>
        <v>2.0516616616788368</v>
      </c>
      <c r="S389" s="118">
        <f>MIN(R389*Constantes!$E$17,0.8*(V388+Observaciones!$F388-T389-U389-Constantes!$D$14))</f>
        <v>1.2868035051747386</v>
      </c>
      <c r="T389" s="118">
        <f>IF(Observaciones!$F388&gt;0.05*Constantes!$E$18,((Observaciones!$F388-0.05*Constantes!$E$18)^2)/(Observaciones!$F388+0.95*Constantes!$E$18),0)</f>
        <v>7.6251263490605833E-2</v>
      </c>
      <c r="U389" s="118">
        <f>MAX(0,V388+Observaciones!$F388-T389-Constantes!$D$13)</f>
        <v>4.6586810272479227</v>
      </c>
      <c r="V389" s="118">
        <f>V388+Observaciones!$F388-T389-S389-U389-W388</f>
        <v>47.174979095567146</v>
      </c>
      <c r="W389" s="118">
        <f>MAX(0,(V389-Constantes!$D$14)*(1-EXP(-Constantes!$D$22)))</f>
        <v>0.2880803706789542</v>
      </c>
      <c r="X389" s="116">
        <f>X388+(Entradas!$E$23*U389-Y388)/(800*Entradas!$D$46)</f>
        <v>0</v>
      </c>
      <c r="Y389" s="116">
        <f>8000*Entradas!$D$47*X389/Constantes!$E$34</f>
        <v>0</v>
      </c>
      <c r="Z389" s="116">
        <f>T389*Escenarios!$E$10/Escenarios!$E$9</f>
        <v>0.68626137141545251</v>
      </c>
      <c r="AA389" s="116">
        <f>Y389*Escenarios!$E$10/Escenarios!$E$9</f>
        <v>0</v>
      </c>
      <c r="AB389" s="116">
        <f>Observaciones!$I388</f>
        <v>0</v>
      </c>
      <c r="AC389" s="116">
        <f>MAX(0,Constantes!$E$29/((AH388+Z389+AA389+AB389+Observaciones!$F388)^2)+Entradas!$E$17)</f>
        <v>2.3764789066488921</v>
      </c>
      <c r="AD389" s="145">
        <f>IF(ETo!$D388&gt;0,ETo!$I388*((1-Entradas!$E$21)*ETo!$K388+ETo!$L388),0)</f>
        <v>1.9603297088520897</v>
      </c>
      <c r="AE389" s="116">
        <f>MIN(AD389*1,0.8*(AH388+Z389+AA389+AB389+Observaciones!$F388-AC389-Constantes!$E$28))</f>
        <v>1.9603297088520897</v>
      </c>
      <c r="AF389" s="116">
        <f>Observaciones!$J388</f>
        <v>0</v>
      </c>
      <c r="AG389" s="116">
        <f>MAX(0,AH388+Z389+AA389+AB389+Observaciones!$F388-AC389-AE389-AF389-Constantes!$E$26)</f>
        <v>0</v>
      </c>
      <c r="AH389" s="116">
        <f>AH388+Z389+AA389+AB389+Observaciones!$F388-AC389-AE389-AF389-AG389</f>
        <v>123.98217719768897</v>
      </c>
      <c r="AI389" s="116">
        <f>(Escenarios!$E$10*S389+Escenarios!$E$9*AE389)/(Escenarios!$E$11)</f>
        <v>1.3541561255424737</v>
      </c>
      <c r="AJ389" s="116">
        <f>(Escenarios!$E$9*AG389)/(Escenarios!$E$11)</f>
        <v>0</v>
      </c>
      <c r="AK389" s="116">
        <f>(Escenarios!$E$10*U389+Escenarios!$E$9*AC389)/(Escenarios!$E$11)</f>
        <v>4.4304608151880194</v>
      </c>
      <c r="AL389" s="118">
        <f t="shared" si="38"/>
        <v>109.9479127395021</v>
      </c>
      <c r="AM389" s="118">
        <f>MAX(0,(AL389-Constantes!$D$13)*(1-EXP(-Constantes!$D$23)))</f>
        <v>0.42272486149198796</v>
      </c>
      <c r="AN389" s="118">
        <f>AJ389+W389*Escenarios!$E$10/Escenarios!$E$11+AM389</f>
        <v>0.68199719510304679</v>
      </c>
      <c r="AO389" s="118">
        <f>0.0526*AJ389*Observaciones!$F388^1.218</f>
        <v>0</v>
      </c>
      <c r="AP389" s="118">
        <f>AO389*Constantes!$E$40</f>
        <v>0</v>
      </c>
      <c r="AQ389" s="118">
        <f t="shared" si="39"/>
        <v>0</v>
      </c>
      <c r="AR389" s="15"/>
      <c r="AS389" s="72">
        <v>383</v>
      </c>
      <c r="AT389" s="145">
        <f>ETo!$I388*((1-Constantes!$F$19)*ETo!$K388+ETo!$L388)</f>
        <v>2.0459534146271654</v>
      </c>
      <c r="AU389" s="118">
        <f>MIN(AT389*Constantes!$F$17,0.8*(AX388+Observaciones!$F388-AV389-AW389-Constantes!$D$14))</f>
        <v>1.2646454089715089</v>
      </c>
      <c r="AV389" s="118">
        <f>IF(Observaciones!$F388&gt;0.05*Constantes!$F$18,((Observaciones!$F388-0.05*Constantes!$F$18)^2)/(Observaciones!$F388+0.95*Constantes!$F$18),0)</f>
        <v>8.4704354954109759E-2</v>
      </c>
      <c r="AW389" s="118">
        <f>MAX(0,AX388+Observaciones!$F388-AV389-Constantes!$D$13)</f>
        <v>4.6719155916470072</v>
      </c>
      <c r="AX389" s="118">
        <f>AX388+Observaciones!$F388-AV389-AU389-AW389-AY388</f>
        <v>47.196838611403265</v>
      </c>
      <c r="AY389" s="118">
        <f>MAX(0,(AX389-Constantes!$D$14)*(1-EXP(-Constantes!$D$22)))</f>
        <v>0.28838131709310216</v>
      </c>
      <c r="AZ389" s="116">
        <f>AZ388+(Entradas!$F$23*AW389-BA388)/(800*Entradas!$D$46)</f>
        <v>0</v>
      </c>
      <c r="BA389" s="116">
        <f>8000*Entradas!$D$47*AZ389/Constantes!$F$34</f>
        <v>0</v>
      </c>
      <c r="BB389" s="116">
        <f>AV389*Escenarios!$F$10/Escenarios!$F$9</f>
        <v>0.33881741981643904</v>
      </c>
      <c r="BC389" s="116">
        <f>BA389*Escenarios!$F$10/Escenarios!$F$9</f>
        <v>0</v>
      </c>
      <c r="BD389" s="116">
        <f>Observaciones!$I388</f>
        <v>0</v>
      </c>
      <c r="BE389" s="116">
        <f>MAX(0,Constantes!$F$29/((BJ388+BB389+BC389+BD389+Observaciones!$F388)^2)+Entradas!$F$17)</f>
        <v>2.1134563667335606</v>
      </c>
      <c r="BF389" s="145">
        <f>IF(ETo!$D388&gt;0,ETo!$I388*((1-Entradas!$F$21)*ETo!$K388+ETo!$L388),0)</f>
        <v>1.9603297088520897</v>
      </c>
      <c r="BG389" s="116">
        <f>MIN(BF389*1,0.8*(BJ388+BB389+BC389+BD389+Observaciones!$F388-BE389-Constantes!$F$28))</f>
        <v>1.9603297088520897</v>
      </c>
      <c r="BH389" s="116">
        <f>Observaciones!$J388</f>
        <v>0</v>
      </c>
      <c r="BI389" s="116">
        <f>MAX(0,BJ388+BB389+BC389+BD389+Observaciones!$F388-BE389-BG389-BH389-Constantes!$F$26)</f>
        <v>0</v>
      </c>
      <c r="BJ389" s="116">
        <f>BJ388+BB389+BC389+BD389+Observaciones!$F388-BE389-BG389-BH389-BI389</f>
        <v>103.53963445385581</v>
      </c>
      <c r="BK389" s="116">
        <f>(Escenarios!$F$10*AU389+Escenarios!$F$9*BG389)/(Escenarios!$F$11)</f>
        <v>1.4037822689476251</v>
      </c>
      <c r="BL389" s="116">
        <f>(Escenarios!$F$9*BI389)/(Escenarios!$F$11)</f>
        <v>0</v>
      </c>
      <c r="BM389" s="116">
        <f>(Escenarios!$F$10*AW389+Escenarios!$F$9*BE389)/(Escenarios!$F$11)</f>
        <v>4.1602237466643182</v>
      </c>
      <c r="BN389" s="118">
        <f t="shared" si="40"/>
        <v>106.86919326154357</v>
      </c>
      <c r="BO389" s="118">
        <f>MAX(0,(BN389-Constantes!$D$13)*(1-EXP(-Constantes!$D$23)))</f>
        <v>0.40145859264990302</v>
      </c>
      <c r="BP389" s="118">
        <f>BL389+AY389*Escenarios!$F$10/Escenarios!$F$11+BO389</f>
        <v>0.63216364632438471</v>
      </c>
      <c r="BQ389" s="118">
        <f>0.0526*BL389*Observaciones!$F388^1.218</f>
        <v>0</v>
      </c>
      <c r="BR389" s="118">
        <f>BQ389*Constantes!$F$40</f>
        <v>0</v>
      </c>
      <c r="BS389" s="118">
        <f t="shared" si="41"/>
        <v>0</v>
      </c>
      <c r="BT389" s="15"/>
      <c r="BU389" s="72">
        <v>383</v>
      </c>
      <c r="BV389" s="73">
        <f>0.0526*Observaciones!$F388^2.218</f>
        <v>3.1183372517686312</v>
      </c>
      <c r="BW389" s="73">
        <f>IF(Observaciones!$F388&gt;0.05*$CA$7,((Observaciones!$F388-0.05*$CA$7)^2)/(Observaciones!$F388+0.95*$CA$7),0)</f>
        <v>0.53229249011857738</v>
      </c>
      <c r="BX389" s="73">
        <f>0.0526*BW389*Observaciones!$F388^1.218</f>
        <v>0.26347103186880089</v>
      </c>
      <c r="BY389" s="27"/>
      <c r="BZ389" s="27"/>
      <c r="CA389" s="101"/>
      <c r="CB389" s="36"/>
    </row>
    <row r="390" spans="2:80" s="2" customFormat="1" ht="14.5" x14ac:dyDescent="0.35">
      <c r="B390" s="35"/>
      <c r="C390" s="72">
        <v>384</v>
      </c>
      <c r="D390" s="145">
        <f>ETo!$I389*((1-Constantes!$D$19)*ETo!$K389+ETo!$L389)</f>
        <v>2.0167407909536954</v>
      </c>
      <c r="E390" s="73">
        <f>MIN(D390*Constantes!$D$17,0.8*(H389+Observaciones!$F389-F390-G390-Constantes!$D$14))</f>
        <v>1.2575440020196524</v>
      </c>
      <c r="F390" s="73">
        <f>IF(Observaciones!$F389&gt;0.05*Constantes!$D$18,((Observaciones!$F389-0.05*Constantes!$D$18)^2)/(Observaciones!$F389+0.95*Constantes!$D$18),0)</f>
        <v>0</v>
      </c>
      <c r="G390" s="73">
        <f>MAX(0,H389+Observaciones!$F389-F390-Constantes!$D$13)</f>
        <v>0</v>
      </c>
      <c r="H390" s="73">
        <f>H389+Observaciones!$F389-F390-E390-G390-I389</f>
        <v>46.838021953766471</v>
      </c>
      <c r="I390" s="73">
        <f>MAX(0,(H390-Constantes!$D$14)*(1-EXP(-Constantes!$D$22)))</f>
        <v>0.28344138213471126</v>
      </c>
      <c r="J390" s="73">
        <f t="shared" si="35"/>
        <v>108.10795189024572</v>
      </c>
      <c r="K390" s="73">
        <f>MAX(0,(J390-Constantes!$D$13)*(1-EXP(-Constantes!$D$23)))</f>
        <v>0.41001532353007419</v>
      </c>
      <c r="L390" s="73">
        <f t="shared" si="36"/>
        <v>0.69345670566478546</v>
      </c>
      <c r="M390" s="73">
        <f>0.0526*F390*Observaciones!$F389^1.218</f>
        <v>0</v>
      </c>
      <c r="N390" s="73">
        <f>M390*Constantes!$D$40</f>
        <v>0</v>
      </c>
      <c r="O390" s="73">
        <f t="shared" si="37"/>
        <v>0</v>
      </c>
      <c r="P390" s="15"/>
      <c r="Q390" s="117">
        <v>384</v>
      </c>
      <c r="R390" s="145">
        <f>ETo!$I389*((1-Constantes!$E$19)*ETo!$K389+ETo!$L389)</f>
        <v>2.0189873324895022</v>
      </c>
      <c r="S390" s="118">
        <f>MIN(R390*Constantes!$E$17,0.8*(V389+Observaciones!$F389-T390-U390-Constantes!$D$14))</f>
        <v>1.2663101450289611</v>
      </c>
      <c r="T390" s="118">
        <f>IF(Observaciones!$F389&gt;0.05*Constantes!$E$18,((Observaciones!$F389-0.05*Constantes!$E$18)^2)/(Observaciones!$F389+0.95*Constantes!$E$18),0)</f>
        <v>0</v>
      </c>
      <c r="U390" s="118">
        <f>MAX(0,V389+Observaciones!$F389-T390-Constantes!$D$13)</f>
        <v>0</v>
      </c>
      <c r="V390" s="118">
        <f>V389+Observaciones!$F389-T390-S390-U390-W389</f>
        <v>46.820588579859233</v>
      </c>
      <c r="W390" s="118">
        <f>MAX(0,(V390-Constantes!$D$14)*(1-EXP(-Constantes!$D$22)))</f>
        <v>0.28320137172445253</v>
      </c>
      <c r="X390" s="116">
        <f>X389+(Entradas!$E$23*U390-Y389)/(800*Entradas!$D$46)</f>
        <v>0</v>
      </c>
      <c r="Y390" s="116">
        <f>8000*Entradas!$D$47*X390/Constantes!$E$34</f>
        <v>0</v>
      </c>
      <c r="Z390" s="116">
        <f>T390*Escenarios!$E$10/Escenarios!$E$9</f>
        <v>0</v>
      </c>
      <c r="AA390" s="116">
        <f>Y390*Escenarios!$E$10/Escenarios!$E$9</f>
        <v>0</v>
      </c>
      <c r="AB390" s="116">
        <f>Observaciones!$I389</f>
        <v>0</v>
      </c>
      <c r="AC390" s="116">
        <f>MAX(0,Constantes!$E$29/((AH389+Z390+AA390+AB390+Observaciones!$F389)^2)+Entradas!$E$17)</f>
        <v>2.3448390776988064</v>
      </c>
      <c r="AD390" s="145">
        <f>IF(ETo!$D389&gt;0,ETo!$I389*((1-Entradas!$E$21)*ETo!$K389+ETo!$L389),0)</f>
        <v>1.9291256710572295</v>
      </c>
      <c r="AE390" s="116">
        <f>MIN(AD390*1,0.8*(AH389+Z390+AA390+AB390+Observaciones!$F389-AC390-Constantes!$E$28))</f>
        <v>1.9291256710572295</v>
      </c>
      <c r="AF390" s="116">
        <f>Observaciones!$J389</f>
        <v>0</v>
      </c>
      <c r="AG390" s="116">
        <f>MAX(0,AH389+Z390+AA390+AB390+Observaciones!$F389-AC390-AE390-AF390-Constantes!$E$26)</f>
        <v>0</v>
      </c>
      <c r="AH390" s="116">
        <f>AH389+Z390+AA390+AB390+Observaciones!$F389-AC390-AE390-AF390-AG390</f>
        <v>120.90821244893293</v>
      </c>
      <c r="AI390" s="116">
        <f>(Escenarios!$E$10*S390+Escenarios!$E$9*AE390)/(Escenarios!$E$11)</f>
        <v>1.332591697631788</v>
      </c>
      <c r="AJ390" s="116">
        <f>(Escenarios!$E$9*AG390)/(Escenarios!$E$11)</f>
        <v>0</v>
      </c>
      <c r="AK390" s="116">
        <f>(Escenarios!$E$10*U390+Escenarios!$E$9*AC390)/(Escenarios!$E$11)</f>
        <v>0.23448390776988062</v>
      </c>
      <c r="AL390" s="118">
        <f t="shared" si="38"/>
        <v>109.75967178578</v>
      </c>
      <c r="AM390" s="118">
        <f>MAX(0,(AL390-Constantes!$D$13)*(1-EXP(-Constantes!$D$23)))</f>
        <v>0.42142458624521584</v>
      </c>
      <c r="AN390" s="118">
        <f>AJ390+W390*Escenarios!$E$10/Escenarios!$E$11+AM390</f>
        <v>0.67630582079722312</v>
      </c>
      <c r="AO390" s="118">
        <f>0.0526*AJ390*Observaciones!$F389^1.218</f>
        <v>0</v>
      </c>
      <c r="AP390" s="118">
        <f>AO390*Constantes!$E$40</f>
        <v>0</v>
      </c>
      <c r="AQ390" s="118">
        <f t="shared" si="39"/>
        <v>0</v>
      </c>
      <c r="AR390" s="15"/>
      <c r="AS390" s="72">
        <v>384</v>
      </c>
      <c r="AT390" s="145">
        <f>ETo!$I389*((1-Constantes!$F$19)*ETo!$K389+ETo!$L389)</f>
        <v>2.0133709786499847</v>
      </c>
      <c r="AU390" s="118">
        <f>MIN(AT390*Constantes!$F$17,0.8*(AX389+Observaciones!$F389-AV390-AW390-Constantes!$D$14))</f>
        <v>1.2445055427472533</v>
      </c>
      <c r="AV390" s="118">
        <f>IF(Observaciones!$F389&gt;0.05*Constantes!$F$18,((Observaciones!$F389-0.05*Constantes!$F$18)^2)/(Observaciones!$F389+0.95*Constantes!$F$18),0)</f>
        <v>0</v>
      </c>
      <c r="AW390" s="118">
        <f>MAX(0,AX389+Observaciones!$F389-AV390-Constantes!$D$13)</f>
        <v>0</v>
      </c>
      <c r="AX390" s="118">
        <f>AX389+Observaciones!$F389-AV390-AU390-AW390-AY389</f>
        <v>46.863951751562908</v>
      </c>
      <c r="AY390" s="118">
        <f>MAX(0,(AX390-Constantes!$D$14)*(1-EXP(-Constantes!$D$22)))</f>
        <v>0.28379836532340225</v>
      </c>
      <c r="AZ390" s="116">
        <f>AZ389+(Entradas!$F$23*AW390-BA389)/(800*Entradas!$D$46)</f>
        <v>0</v>
      </c>
      <c r="BA390" s="116">
        <f>8000*Entradas!$D$47*AZ390/Constantes!$F$34</f>
        <v>0</v>
      </c>
      <c r="BB390" s="116">
        <f>AV390*Escenarios!$F$10/Escenarios!$F$9</f>
        <v>0</v>
      </c>
      <c r="BC390" s="116">
        <f>BA390*Escenarios!$F$10/Escenarios!$F$9</f>
        <v>0</v>
      </c>
      <c r="BD390" s="116">
        <f>Observaciones!$I389</f>
        <v>0</v>
      </c>
      <c r="BE390" s="116">
        <f>MAX(0,Constantes!$F$29/((BJ389+BB390+BC390+BD390+Observaciones!$F389)^2)+Entradas!$F$17)</f>
        <v>2.0641400132310705</v>
      </c>
      <c r="BF390" s="145">
        <f>IF(ETo!$D389&gt;0,ETo!$I389*((1-Entradas!$F$21)*ETo!$K389+ETo!$L389),0)</f>
        <v>1.9291256710572295</v>
      </c>
      <c r="BG390" s="116">
        <f>MIN(BF390*1,0.8*(BJ389+BB390+BC390+BD390+Observaciones!$F389-BE390-Constantes!$F$28))</f>
        <v>1.9291256710572295</v>
      </c>
      <c r="BH390" s="116">
        <f>Observaciones!$J389</f>
        <v>0</v>
      </c>
      <c r="BI390" s="116">
        <f>MAX(0,BJ389+BB390+BC390+BD390+Observaciones!$F389-BE390-BG390-BH390-Constantes!$F$26)</f>
        <v>0</v>
      </c>
      <c r="BJ390" s="116">
        <f>BJ389+BB390+BC390+BD390+Observaciones!$F389-BE390-BG390-BH390-BI390</f>
        <v>100.74636876956751</v>
      </c>
      <c r="BK390" s="116">
        <f>(Escenarios!$F$10*AU390+Escenarios!$F$9*BG390)/(Escenarios!$F$11)</f>
        <v>1.3814295684092486</v>
      </c>
      <c r="BL390" s="116">
        <f>(Escenarios!$F$9*BI390)/(Escenarios!$F$11)</f>
        <v>0</v>
      </c>
      <c r="BM390" s="116">
        <f>(Escenarios!$F$10*AW390+Escenarios!$F$9*BE390)/(Escenarios!$F$11)</f>
        <v>0.41282800264621416</v>
      </c>
      <c r="BN390" s="118">
        <f t="shared" si="40"/>
        <v>106.88056267153988</v>
      </c>
      <c r="BO390" s="118">
        <f>MAX(0,(BN390-Constantes!$D$13)*(1-EXP(-Constantes!$D$23)))</f>
        <v>0.4015371269013307</v>
      </c>
      <c r="BP390" s="118">
        <f>BL390+AY390*Escenarios!$F$10/Escenarios!$F$11+BO390</f>
        <v>0.62857581916005245</v>
      </c>
      <c r="BQ390" s="118">
        <f>0.0526*BL390*Observaciones!$F389^1.218</f>
        <v>0</v>
      </c>
      <c r="BR390" s="118">
        <f>BQ390*Constantes!$F$40</f>
        <v>0</v>
      </c>
      <c r="BS390" s="118">
        <f t="shared" si="41"/>
        <v>0</v>
      </c>
      <c r="BT390" s="15"/>
      <c r="BU390" s="72">
        <v>384</v>
      </c>
      <c r="BV390" s="73">
        <f>0.0526*Observaciones!$F389^2.218</f>
        <v>7.8815157522507923E-2</v>
      </c>
      <c r="BW390" s="73">
        <f>IF(Observaciones!$F389&gt;0.05*$CA$7,((Observaciones!$F389-0.05*$CA$7)^2)/(Observaciones!$F389+0.95*$CA$7),0)</f>
        <v>0</v>
      </c>
      <c r="BX390" s="73">
        <f>0.0526*BW390*Observaciones!$F389^1.218</f>
        <v>0</v>
      </c>
      <c r="BY390" s="27"/>
      <c r="BZ390" s="27"/>
      <c r="CA390" s="101"/>
      <c r="CB390" s="36"/>
    </row>
    <row r="391" spans="2:80" s="2" customFormat="1" ht="14.5" x14ac:dyDescent="0.35">
      <c r="B391" s="35"/>
      <c r="C391" s="72">
        <v>385</v>
      </c>
      <c r="D391" s="145">
        <f>ETo!$I390*((1-Constantes!$D$19)*ETo!$K390+ETo!$L390)</f>
        <v>2.0162943367501951</v>
      </c>
      <c r="E391" s="73">
        <f>MIN(D391*Constantes!$D$17,0.8*(H390+Observaciones!$F390-F391-G391-Constantes!$D$14))</f>
        <v>1.2572656143318015</v>
      </c>
      <c r="F391" s="73">
        <f>IF(Observaciones!$F390&gt;0.05*Constantes!$D$18,((Observaciones!$F390-0.05*Constantes!$D$18)^2)/(Observaciones!$F390+0.95*Constantes!$D$18),0)</f>
        <v>0.67290459210592757</v>
      </c>
      <c r="G391" s="73">
        <f>MAX(0,H390+Observaciones!$F390-F391-Constantes!$D$13)</f>
        <v>8.6151173616605448</v>
      </c>
      <c r="H391" s="73">
        <f>H390+Observaciones!$F390-F391-E391-G391-I390</f>
        <v>47.209293003533489</v>
      </c>
      <c r="I391" s="73">
        <f>MAX(0,(H391-Constantes!$D$14)*(1-EXP(-Constantes!$D$22)))</f>
        <v>0.2885527803899145</v>
      </c>
      <c r="J391" s="73">
        <f t="shared" ref="J391:J454" si="42">J390+G391-K390</f>
        <v>116.31305392837618</v>
      </c>
      <c r="K391" s="73">
        <f>MAX(0,(J391-Constantes!$D$13)*(1-EXP(-Constantes!$D$23)))</f>
        <v>0.46669210329804617</v>
      </c>
      <c r="L391" s="73">
        <f t="shared" ref="L391:L454" si="43">F391+I391+K391</f>
        <v>1.4281494757938882</v>
      </c>
      <c r="M391" s="73">
        <f>0.0526*F391*Observaciones!$F390^1.218</f>
        <v>0.67125384723430115</v>
      </c>
      <c r="N391" s="73">
        <f>M391*Constantes!$D$40</f>
        <v>3.1354334681902595E-3</v>
      </c>
      <c r="O391" s="73">
        <f t="shared" ref="O391:O454" si="44">N391*1000000/(L391/1000*10000)</f>
        <v>219.54518916497284</v>
      </c>
      <c r="P391" s="15"/>
      <c r="Q391" s="117">
        <v>385</v>
      </c>
      <c r="R391" s="145">
        <f>ETo!$I390*((1-Constantes!$E$19)*ETo!$K390+ETo!$L390)</f>
        <v>2.0185405179516964</v>
      </c>
      <c r="S391" s="118">
        <f>MIN(R391*Constantes!$E$17,0.8*(V390+Observaciones!$F390-T391-U391-Constantes!$D$14))</f>
        <v>1.2660299026653439</v>
      </c>
      <c r="T391" s="118">
        <f>IF(Observaciones!$F390&gt;0.05*Constantes!$E$18,((Observaciones!$F390-0.05*Constantes!$E$18)^2)/(Observaciones!$F390+0.95*Constantes!$E$18),0)</f>
        <v>0.64325178861480226</v>
      </c>
      <c r="U391" s="118">
        <f>MAX(0,V390+Observaciones!$F390-T391-Constantes!$D$13)</f>
        <v>8.6273367912444314</v>
      </c>
      <c r="V391" s="118">
        <f>V390+Observaciones!$F390-T391-S391-U391-W390</f>
        <v>47.200768725610203</v>
      </c>
      <c r="W391" s="118">
        <f>MAX(0,(V391-Constantes!$D$14)*(1-EXP(-Constantes!$D$22)))</f>
        <v>0.28843542413676387</v>
      </c>
      <c r="X391" s="116">
        <f>X390+(Entradas!$E$23*U391-Y390)/(800*Entradas!$D$46)</f>
        <v>0</v>
      </c>
      <c r="Y391" s="116">
        <f>8000*Entradas!$D$47*X391/Constantes!$E$34</f>
        <v>0</v>
      </c>
      <c r="Z391" s="116">
        <f>T391*Escenarios!$E$10/Escenarios!$E$9</f>
        <v>5.7892660975332202</v>
      </c>
      <c r="AA391" s="116">
        <f>Y391*Escenarios!$E$10/Escenarios!$E$9</f>
        <v>0</v>
      </c>
      <c r="AB391" s="116">
        <f>Observaciones!$I390</f>
        <v>0</v>
      </c>
      <c r="AC391" s="116">
        <f>MAX(0,Constantes!$E$29/((AH390+Z391+AA391+AB391+Observaciones!$F390)^2)+Entradas!$E$17)</f>
        <v>2.4600912865150191</v>
      </c>
      <c r="AD391" s="145">
        <f>IF(ETo!$D390&gt;0,ETo!$I390*((1-Entradas!$E$21)*ETo!$K390+ETo!$L390),0)</f>
        <v>1.9286932698916111</v>
      </c>
      <c r="AE391" s="116">
        <f>MIN(AD391*1,0.8*(AH390+Z391+AA391+AB391+Observaciones!$F390-AC391-Constantes!$E$28))</f>
        <v>1.9286932698916111</v>
      </c>
      <c r="AF391" s="116">
        <f>Observaciones!$J390</f>
        <v>0</v>
      </c>
      <c r="AG391" s="116">
        <f>MAX(0,AH390+Z391+AA391+AB391+Observaciones!$F390-AC391-AE391-AF391-Constantes!$E$26)</f>
        <v>0</v>
      </c>
      <c r="AH391" s="116">
        <f>AH390+Z391+AA391+AB391+Observaciones!$F390-AC391-AE391-AF391-AG391</f>
        <v>133.5086939900595</v>
      </c>
      <c r="AI391" s="116">
        <f>(Escenarios!$E$10*S391+Escenarios!$E$9*AE391)/(Escenarios!$E$11)</f>
        <v>1.3322962393879707</v>
      </c>
      <c r="AJ391" s="116">
        <f>(Escenarios!$E$9*AG391)/(Escenarios!$E$11)</f>
        <v>0</v>
      </c>
      <c r="AK391" s="116">
        <f>(Escenarios!$E$10*U391+Escenarios!$E$9*AC391)/(Escenarios!$E$11)</f>
        <v>8.0106122407714899</v>
      </c>
      <c r="AL391" s="118">
        <f t="shared" si="38"/>
        <v>117.34885944030628</v>
      </c>
      <c r="AM391" s="118">
        <f>MAX(0,(AL391-Constantes!$D$13)*(1-EXP(-Constantes!$D$23)))</f>
        <v>0.47384693459804672</v>
      </c>
      <c r="AN391" s="118">
        <f>AJ391+W391*Escenarios!$E$10/Escenarios!$E$11+AM391</f>
        <v>0.73343881632113428</v>
      </c>
      <c r="AO391" s="118">
        <f>0.0526*AJ391*Observaciones!$F390^1.218</f>
        <v>0</v>
      </c>
      <c r="AP391" s="118">
        <f>AO391*Constantes!$E$40</f>
        <v>0</v>
      </c>
      <c r="AQ391" s="118">
        <f t="shared" si="39"/>
        <v>0</v>
      </c>
      <c r="AR391" s="15"/>
      <c r="AS391" s="72">
        <v>385</v>
      </c>
      <c r="AT391" s="145">
        <f>ETo!$I390*((1-Constantes!$F$19)*ETo!$K390+ETo!$L390)</f>
        <v>2.0129250649479409</v>
      </c>
      <c r="AU391" s="118">
        <f>MIN(AT391*Constantes!$F$17,0.8*(AX390+Observaciones!$F390-AV391-AW391-Constantes!$D$14))</f>
        <v>1.2442299144205986</v>
      </c>
      <c r="AV391" s="118">
        <f>IF(Observaciones!$F390&gt;0.05*Constantes!$F$18,((Observaciones!$F390-0.05*Constantes!$F$18)^2)/(Observaciones!$F390+0.95*Constantes!$F$18),0)</f>
        <v>0.67648923861104415</v>
      </c>
      <c r="AW391" s="118">
        <f>MAX(0,AX390+Observaciones!$F390-AV391-Constantes!$D$13)</f>
        <v>8.6374625129518634</v>
      </c>
      <c r="AX391" s="118">
        <f>AX390+Observaciones!$F390-AV391-AU391-AW391-AY390</f>
        <v>47.221971720256001</v>
      </c>
      <c r="AY391" s="118">
        <f>MAX(0,(AX391-Constantes!$D$14)*(1-EXP(-Constantes!$D$22)))</f>
        <v>0.28872733202967832</v>
      </c>
      <c r="AZ391" s="116">
        <f>AZ390+(Entradas!$F$23*AW391-BA390)/(800*Entradas!$D$46)</f>
        <v>0</v>
      </c>
      <c r="BA391" s="116">
        <f>8000*Entradas!$D$47*AZ391/Constantes!$F$34</f>
        <v>0</v>
      </c>
      <c r="BB391" s="116">
        <f>AV391*Escenarios!$F$10/Escenarios!$F$9</f>
        <v>2.7059569544441766</v>
      </c>
      <c r="BC391" s="116">
        <f>BA391*Escenarios!$F$10/Escenarios!$F$9</f>
        <v>0</v>
      </c>
      <c r="BD391" s="116">
        <f>Observaciones!$I390</f>
        <v>0</v>
      </c>
      <c r="BE391" s="116">
        <f>MAX(0,Constantes!$F$29/((BJ390+BB391+BC391+BD391+Observaciones!$F390)^2)+Entradas!$F$17)</f>
        <v>2.2189708390717704</v>
      </c>
      <c r="BF391" s="145">
        <f>IF(ETo!$D390&gt;0,ETo!$I390*((1-Entradas!$F$21)*ETo!$K390+ETo!$L390),0)</f>
        <v>1.9286932698916111</v>
      </c>
      <c r="BG391" s="116">
        <f>MIN(BF391*1,0.8*(BJ390+BB391+BC391+BD391+Observaciones!$F390-BE391-Constantes!$F$28))</f>
        <v>1.9286932698916111</v>
      </c>
      <c r="BH391" s="116">
        <f>Observaciones!$J390</f>
        <v>0</v>
      </c>
      <c r="BI391" s="116">
        <f>MAX(0,BJ390+BB391+BC391+BD391+Observaciones!$F390-BE391-BG391-BH391-Constantes!$F$26)</f>
        <v>0</v>
      </c>
      <c r="BJ391" s="116">
        <f>BJ390+BB391+BC391+BD391+Observaciones!$F390-BE391-BG391-BH391-BI391</f>
        <v>110.50466161504831</v>
      </c>
      <c r="BK391" s="116">
        <f>(Escenarios!$F$10*AU391+Escenarios!$F$9*BG391)/(Escenarios!$F$11)</f>
        <v>1.3811225855148013</v>
      </c>
      <c r="BL391" s="116">
        <f>(Escenarios!$F$9*BI391)/(Escenarios!$F$11)</f>
        <v>0</v>
      </c>
      <c r="BM391" s="116">
        <f>(Escenarios!$F$10*AW391+Escenarios!$F$9*BE391)/(Escenarios!$F$11)</f>
        <v>7.3537641781758456</v>
      </c>
      <c r="BN391" s="118">
        <f t="shared" si="40"/>
        <v>113.8327897228144</v>
      </c>
      <c r="BO391" s="118">
        <f>MAX(0,(BN391-Constantes!$D$13)*(1-EXP(-Constantes!$D$23)))</f>
        <v>0.44955966698077171</v>
      </c>
      <c r="BP391" s="118">
        <f>BL391+AY391*Escenarios!$F$10/Escenarios!$F$11+BO391</f>
        <v>0.68054153260451433</v>
      </c>
      <c r="BQ391" s="118">
        <f>0.0526*BL391*Observaciones!$F390^1.218</f>
        <v>0</v>
      </c>
      <c r="BR391" s="118">
        <f>BQ391*Constantes!$F$40</f>
        <v>0</v>
      </c>
      <c r="BS391" s="118">
        <f t="shared" si="41"/>
        <v>0</v>
      </c>
      <c r="BT391" s="15"/>
      <c r="BU391" s="72">
        <v>385</v>
      </c>
      <c r="BV391" s="73">
        <f>0.0526*Observaciones!$F390^2.218</f>
        <v>11.172524570675984</v>
      </c>
      <c r="BW391" s="73">
        <f>IF(Observaciones!$F390&gt;0.05*$CA$7,((Observaciones!$F390-0.05*$CA$7)^2)/(Observaciones!$F390+0.95*$CA$7),0)</f>
        <v>2.0325902017183073</v>
      </c>
      <c r="BX391" s="73">
        <f>0.0526*BW391*Observaciones!$F390^1.218</f>
        <v>2.0276039259654492</v>
      </c>
      <c r="BY391" s="27"/>
      <c r="BZ391" s="27"/>
      <c r="CA391" s="101"/>
      <c r="CB391" s="36"/>
    </row>
    <row r="392" spans="2:80" s="2" customFormat="1" ht="14.5" x14ac:dyDescent="0.35">
      <c r="B392" s="35"/>
      <c r="C392" s="72">
        <v>386</v>
      </c>
      <c r="D392" s="145">
        <f>ETo!$I391*((1-Constantes!$D$19)*ETo!$K391+ETo!$L391)</f>
        <v>2.0050667245397951</v>
      </c>
      <c r="E392" s="73">
        <f>MIN(D392*Constantes!$D$17,0.8*(H391+Observaciones!$F391-F392-G392-Constantes!$D$14))</f>
        <v>1.2502646073330219</v>
      </c>
      <c r="F392" s="73">
        <f>IF(Observaciones!$F391&gt;0.05*Constantes!$D$18,((Observaciones!$F391-0.05*Constantes!$D$18)^2)/(Observaciones!$F391+0.95*Constantes!$D$18),0)</f>
        <v>2.1011873106818086</v>
      </c>
      <c r="G392" s="73">
        <f>MAX(0,H391+Observaciones!$F391-F392-Constantes!$D$13)</f>
        <v>13.758105692851672</v>
      </c>
      <c r="H392" s="73">
        <f>H391+Observaciones!$F391-F392-E392-G392-I391</f>
        <v>47.211182612277064</v>
      </c>
      <c r="I392" s="73">
        <f>MAX(0,(H392-Constantes!$D$14)*(1-EXP(-Constantes!$D$22)))</f>
        <v>0.28857879519187923</v>
      </c>
      <c r="J392" s="73">
        <f t="shared" si="42"/>
        <v>129.60446751792981</v>
      </c>
      <c r="K392" s="73">
        <f>MAX(0,(J392-Constantes!$D$13)*(1-EXP(-Constantes!$D$23)))</f>
        <v>0.55850260331613055</v>
      </c>
      <c r="L392" s="73">
        <f t="shared" si="43"/>
        <v>2.9482687091898185</v>
      </c>
      <c r="M392" s="73">
        <f>0.0526*F392*Observaciones!$F391^1.218</f>
        <v>3.5845900746885766</v>
      </c>
      <c r="N392" s="73">
        <f>M392*Constantes!$D$40</f>
        <v>1.6743656272852805E-2</v>
      </c>
      <c r="O392" s="73">
        <f t="shared" si="44"/>
        <v>567.91486544840564</v>
      </c>
      <c r="P392" s="15"/>
      <c r="Q392" s="117">
        <v>386</v>
      </c>
      <c r="R392" s="145">
        <f>ETo!$I391*((1-Constantes!$E$19)*ETo!$K391+ETo!$L391)</f>
        <v>2.00730030340821</v>
      </c>
      <c r="S392" s="118">
        <f>MIN(R392*Constantes!$E$17,0.8*(V391+Observaciones!$F391-T392-U392-Constantes!$D$14))</f>
        <v>1.2589800329214025</v>
      </c>
      <c r="T392" s="118">
        <f>IF(Observaciones!$F391&gt;0.05*Constantes!$E$18,((Observaciones!$F391-0.05*Constantes!$E$18)^2)/(Observaciones!$F391+0.95*Constantes!$E$18),0)</f>
        <v>2.0339945892382323</v>
      </c>
      <c r="U392" s="118">
        <f>MAX(0,V391+Observaciones!$F391-T392-Constantes!$D$13)</f>
        <v>13.816774136371976</v>
      </c>
      <c r="V392" s="118">
        <f>V391+Observaciones!$F391-T392-S392-U392-W391</f>
        <v>47.202584542941835</v>
      </c>
      <c r="W392" s="118">
        <f>MAX(0,(V392-Constantes!$D$14)*(1-EXP(-Constantes!$D$22)))</f>
        <v>0.28846042303055458</v>
      </c>
      <c r="X392" s="116">
        <f>X391+(Entradas!$E$23*U392-Y391)/(800*Entradas!$D$46)</f>
        <v>0</v>
      </c>
      <c r="Y392" s="116">
        <f>8000*Entradas!$D$47*X392/Constantes!$E$34</f>
        <v>0</v>
      </c>
      <c r="Z392" s="116">
        <f>T392*Escenarios!$E$10/Escenarios!$E$9</f>
        <v>18.305951303144091</v>
      </c>
      <c r="AA392" s="116">
        <f>Y392*Escenarios!$E$10/Escenarios!$E$9</f>
        <v>0</v>
      </c>
      <c r="AB392" s="116">
        <f>Observaciones!$I391</f>
        <v>0</v>
      </c>
      <c r="AC392" s="116">
        <f>MAX(0,Constantes!$E$29/((AH391+Z392+AA392+AB392+Observaciones!$F391)^2)+Entradas!$E$17)</f>
        <v>2.6414439201122812</v>
      </c>
      <c r="AD392" s="145">
        <f>IF(ETo!$D391&gt;0,ETo!$I391*((1-Entradas!$E$21)*ETo!$K391+ETo!$L391),0)</f>
        <v>1.9179571486716047</v>
      </c>
      <c r="AE392" s="116">
        <f>MIN(AD392*1,0.8*(AH391+Z392+AA392+AB392+Observaciones!$F391-AC392-Constantes!$E$28))</f>
        <v>1.9179571486716047</v>
      </c>
      <c r="AF392" s="116">
        <f>Observaciones!$J391</f>
        <v>0</v>
      </c>
      <c r="AG392" s="116">
        <f>MAX(0,AH391+Z392+AA392+AB392+Observaciones!$F391-AC392-AE392-AF392-Constantes!$E$26)</f>
        <v>0</v>
      </c>
      <c r="AH392" s="116">
        <f>AH391+Z392+AA392+AB392+Observaciones!$F391-AC392-AE392-AF392-AG392</f>
        <v>164.6552442244197</v>
      </c>
      <c r="AI392" s="116">
        <f>(Escenarios!$E$10*S392+Escenarios!$E$9*AE392)/(Escenarios!$E$11)</f>
        <v>1.3248777444964228</v>
      </c>
      <c r="AJ392" s="116">
        <f>(Escenarios!$E$9*AG392)/(Escenarios!$E$11)</f>
        <v>0</v>
      </c>
      <c r="AK392" s="116">
        <f>(Escenarios!$E$10*U392+Escenarios!$E$9*AC392)/(Escenarios!$E$11)</f>
        <v>12.699241114746007</v>
      </c>
      <c r="AL392" s="118">
        <f t="shared" ref="AL392:AL455" si="45">AL391+AK392-AM391</f>
        <v>129.57425362045424</v>
      </c>
      <c r="AM392" s="118">
        <f>MAX(0,(AL392-Constantes!$D$13)*(1-EXP(-Constantes!$D$23)))</f>
        <v>0.55829390068145324</v>
      </c>
      <c r="AN392" s="118">
        <f>AJ392+W392*Escenarios!$E$10/Escenarios!$E$11+AM392</f>
        <v>0.81790828140895244</v>
      </c>
      <c r="AO392" s="118">
        <f>0.0526*AJ392*Observaciones!$F391^1.218</f>
        <v>0</v>
      </c>
      <c r="AP392" s="118">
        <f>AO392*Constantes!$E$40</f>
        <v>0</v>
      </c>
      <c r="AQ392" s="118">
        <f t="shared" ref="AQ392:AQ455" si="46">AP392*1000000/(AN392/1000*10000)</f>
        <v>0</v>
      </c>
      <c r="AR392" s="15"/>
      <c r="AS392" s="72">
        <v>386</v>
      </c>
      <c r="AT392" s="145">
        <f>ETo!$I391*((1-Constantes!$F$19)*ETo!$K391+ETo!$L391)</f>
        <v>2.0017163562371718</v>
      </c>
      <c r="AU392" s="118">
        <f>MIN(AT392*Constantes!$F$17,0.8*(AX391+Observaciones!$F391-AV392-AW392-Constantes!$D$14))</f>
        <v>1.2373015836432548</v>
      </c>
      <c r="AV392" s="118">
        <f>IF(Observaciones!$F391&gt;0.05*Constantes!$F$18,((Observaciones!$F391-0.05*Constantes!$F$18)^2)/(Observaciones!$F391+0.95*Constantes!$F$18),0)</f>
        <v>2.109279624406089</v>
      </c>
      <c r="AW392" s="118">
        <f>MAX(0,AX391+Observaciones!$F391-AV392-Constantes!$D$13)</f>
        <v>13.762692095849907</v>
      </c>
      <c r="AX392" s="118">
        <f>AX391+Observaciones!$F391-AV392-AU392-AW392-AY391</f>
        <v>47.223971084327069</v>
      </c>
      <c r="AY392" s="118">
        <f>MAX(0,(AX392-Constantes!$D$14)*(1-EXP(-Constantes!$D$22)))</f>
        <v>0.28875485786567007</v>
      </c>
      <c r="AZ392" s="116">
        <f>AZ391+(Entradas!$F$23*AW392-BA391)/(800*Entradas!$D$46)</f>
        <v>0</v>
      </c>
      <c r="BA392" s="116">
        <f>8000*Entradas!$D$47*AZ392/Constantes!$F$34</f>
        <v>0</v>
      </c>
      <c r="BB392" s="116">
        <f>AV392*Escenarios!$F$10/Escenarios!$F$9</f>
        <v>8.4371184976243558</v>
      </c>
      <c r="BC392" s="116">
        <f>BA392*Escenarios!$F$10/Escenarios!$F$9</f>
        <v>0</v>
      </c>
      <c r="BD392" s="116">
        <f>Observaciones!$I391</f>
        <v>0</v>
      </c>
      <c r="BE392" s="116">
        <f>MAX(0,Constantes!$F$29/((BJ391+BB392+BC392+BD392+Observaciones!$F391)^2)+Entradas!$F$17)</f>
        <v>2.4476999698032778</v>
      </c>
      <c r="BF392" s="145">
        <f>IF(ETo!$D391&gt;0,ETo!$I391*((1-Entradas!$F$21)*ETo!$K391+ETo!$L391),0)</f>
        <v>1.9179571486716047</v>
      </c>
      <c r="BG392" s="116">
        <f>MIN(BF392*1,0.8*(BJ391+BB392+BC392+BD392+Observaciones!$F391-BE392-Constantes!$F$28))</f>
        <v>1.9179571486716047</v>
      </c>
      <c r="BH392" s="116">
        <f>Observaciones!$J391</f>
        <v>0</v>
      </c>
      <c r="BI392" s="116">
        <f>MAX(0,BJ391+BB392+BC392+BD392+Observaciones!$F391-BE392-BG392-BH392-Constantes!$F$26)</f>
        <v>0</v>
      </c>
      <c r="BJ392" s="116">
        <f>BJ391+BB392+BC392+BD392+Observaciones!$F391-BE392-BG392-BH392-BI392</f>
        <v>131.97612299419779</v>
      </c>
      <c r="BK392" s="116">
        <f>(Escenarios!$F$10*AU392+Escenarios!$F$9*BG392)/(Escenarios!$F$11)</f>
        <v>1.373432696648925</v>
      </c>
      <c r="BL392" s="116">
        <f>(Escenarios!$F$9*BI392)/(Escenarios!$F$11)</f>
        <v>0</v>
      </c>
      <c r="BM392" s="116">
        <f>(Escenarios!$F$10*AW392+Escenarios!$F$9*BE392)/(Escenarios!$F$11)</f>
        <v>11.499693670640578</v>
      </c>
      <c r="BN392" s="118">
        <f t="shared" ref="BN392:BN455" si="47">BN391+BM392-BO391</f>
        <v>124.8829237264742</v>
      </c>
      <c r="BO392" s="118">
        <f>MAX(0,(BN392-Constantes!$D$13)*(1-EXP(-Constantes!$D$23)))</f>
        <v>0.52588851803241632</v>
      </c>
      <c r="BP392" s="118">
        <f>BL392+AY392*Escenarios!$F$10/Escenarios!$F$11+BO392</f>
        <v>0.75689240432495231</v>
      </c>
      <c r="BQ392" s="118">
        <f>0.0526*BL392*Observaciones!$F391^1.218</f>
        <v>0</v>
      </c>
      <c r="BR392" s="118">
        <f>BQ392*Constantes!$F$40</f>
        <v>0</v>
      </c>
      <c r="BS392" s="118">
        <f t="shared" ref="BS392:BS455" si="48">BR392*1000000/(BP392/1000*10000)</f>
        <v>0</v>
      </c>
      <c r="BT392" s="15"/>
      <c r="BU392" s="72">
        <v>386</v>
      </c>
      <c r="BV392" s="73">
        <f>0.0526*Observaciones!$F391^2.218</f>
        <v>29.684106211046146</v>
      </c>
      <c r="BW392" s="73">
        <f>IF(Observaciones!$F391&gt;0.05*$CA$7,((Observaciones!$F391-0.05*$CA$7)^2)/(Observaciones!$F391+0.95*$CA$7),0)</f>
        <v>4.8801140984252953</v>
      </c>
      <c r="BX392" s="73">
        <f>0.0526*BW392*Observaciones!$F391^1.218</f>
        <v>8.3253922540046101</v>
      </c>
      <c r="BY392" s="27"/>
      <c r="BZ392" s="27"/>
      <c r="CA392" s="101"/>
      <c r="CB392" s="36"/>
    </row>
    <row r="393" spans="2:80" s="2" customFormat="1" ht="14.5" x14ac:dyDescent="0.35">
      <c r="B393" s="35"/>
      <c r="C393" s="72">
        <v>387</v>
      </c>
      <c r="D393" s="145">
        <f>ETo!$I392*((1-Constantes!$D$19)*ETo!$K392+ETo!$L392)</f>
        <v>1.9562097663785338</v>
      </c>
      <c r="E393" s="73">
        <f>MIN(D393*Constantes!$D$17,0.8*(H392+Observaciones!$F392-F393-G393-Constantes!$D$14))</f>
        <v>1.2197997231157671</v>
      </c>
      <c r="F393" s="73">
        <f>IF(Observaciones!$F392&gt;0.05*Constantes!$D$18,((Observaciones!$F392-0.05*Constantes!$D$18)^2)/(Observaciones!$F392+0.95*Constantes!$D$18),0)</f>
        <v>0</v>
      </c>
      <c r="G393" s="73">
        <f>MAX(0,H392+Observaciones!$F392-F393-Constantes!$D$13)</f>
        <v>1.9611826122770637</v>
      </c>
      <c r="H393" s="73">
        <f>H392+Observaciones!$F392-F393-E393-G393-I392</f>
        <v>47.241621481692349</v>
      </c>
      <c r="I393" s="73">
        <f>MAX(0,(H393-Constantes!$D$14)*(1-EXP(-Constantes!$D$22)))</f>
        <v>0.28899785610200751</v>
      </c>
      <c r="J393" s="73">
        <f t="shared" si="42"/>
        <v>131.00714752689075</v>
      </c>
      <c r="K393" s="73">
        <f>MAX(0,(J393-Constantes!$D$13)*(1-EXP(-Constantes!$D$23)))</f>
        <v>0.56819162187840677</v>
      </c>
      <c r="L393" s="73">
        <f t="shared" si="43"/>
        <v>0.85718947798041434</v>
      </c>
      <c r="M393" s="73">
        <f>0.0526*F393*Observaciones!$F392^1.218</f>
        <v>0</v>
      </c>
      <c r="N393" s="73">
        <f>M393*Constantes!$D$40</f>
        <v>0</v>
      </c>
      <c r="O393" s="73">
        <f t="shared" si="44"/>
        <v>0</v>
      </c>
      <c r="P393" s="15"/>
      <c r="Q393" s="117">
        <v>387</v>
      </c>
      <c r="R393" s="145">
        <f>ETo!$I392*((1-Constantes!$E$19)*ETo!$K392+ETo!$L392)</f>
        <v>1.958387577275122</v>
      </c>
      <c r="S393" s="118">
        <f>MIN(R393*Constantes!$E$17,0.8*(V392+Observaciones!$F392-T393-U393-Constantes!$D$14))</f>
        <v>1.2283019398364996</v>
      </c>
      <c r="T393" s="118">
        <f>IF(Observaciones!$F392&gt;0.05*Constantes!$E$18,((Observaciones!$F392-0.05*Constantes!$E$18)^2)/(Observaciones!$F392+0.95*Constantes!$E$18),0)</f>
        <v>0</v>
      </c>
      <c r="U393" s="118">
        <f>MAX(0,V392+Observaciones!$F392-T393-Constantes!$D$13)</f>
        <v>1.9525845429418354</v>
      </c>
      <c r="V393" s="118">
        <f>V392+Observaciones!$F392-T393-S393-U393-W392</f>
        <v>47.233237637132945</v>
      </c>
      <c r="W393" s="118">
        <f>MAX(0,(V393-Constantes!$D$14)*(1-EXP(-Constantes!$D$22)))</f>
        <v>0.28888243323647644</v>
      </c>
      <c r="X393" s="116">
        <f>X392+(Entradas!$E$23*U393-Y392)/(800*Entradas!$D$46)</f>
        <v>0</v>
      </c>
      <c r="Y393" s="116">
        <f>8000*Entradas!$D$47*X393/Constantes!$E$34</f>
        <v>0</v>
      </c>
      <c r="Z393" s="116">
        <f>T393*Escenarios!$E$10/Escenarios!$E$9</f>
        <v>0</v>
      </c>
      <c r="AA393" s="116">
        <f>Y393*Escenarios!$E$10/Escenarios!$E$9</f>
        <v>0</v>
      </c>
      <c r="AB393" s="116">
        <f>Observaciones!$I392</f>
        <v>0</v>
      </c>
      <c r="AC393" s="116">
        <f>MAX(0,Constantes!$E$29/((AH392+Z393+AA393+AB393+Observaciones!$F392)^2)+Entradas!$E$17)</f>
        <v>2.6369117835820353</v>
      </c>
      <c r="AD393" s="145">
        <f>IF(ETo!$D392&gt;0,ETo!$I392*((1-Entradas!$E$21)*ETo!$K392+ETo!$L392),0)</f>
        <v>1.8712751414115931</v>
      </c>
      <c r="AE393" s="116">
        <f>MIN(AD393*1,0.8*(AH392+Z393+AA393+AB393+Observaciones!$F392-AC393-Constantes!$E$28))</f>
        <v>1.8712751414115931</v>
      </c>
      <c r="AF393" s="116">
        <f>Observaciones!$J392</f>
        <v>0</v>
      </c>
      <c r="AG393" s="116">
        <f>MAX(0,AH392+Z393+AA393+AB393+Observaciones!$F392-AC393-AE393-AF393-Constantes!$E$26)</f>
        <v>0</v>
      </c>
      <c r="AH393" s="116">
        <f>AH392+Z393+AA393+AB393+Observaciones!$F392-AC393-AE393-AF393-AG393</f>
        <v>163.64705729942608</v>
      </c>
      <c r="AI393" s="116">
        <f>(Escenarios!$E$10*S393+Escenarios!$E$9*AE393)/(Escenarios!$E$11)</f>
        <v>1.292599259994009</v>
      </c>
      <c r="AJ393" s="116">
        <f>(Escenarios!$E$9*AG393)/(Escenarios!$E$11)</f>
        <v>0</v>
      </c>
      <c r="AK393" s="116">
        <f>(Escenarios!$E$10*U393+Escenarios!$E$9*AC393)/(Escenarios!$E$11)</f>
        <v>2.0210172670058553</v>
      </c>
      <c r="AL393" s="118">
        <f t="shared" si="45"/>
        <v>131.03697698677863</v>
      </c>
      <c r="AM393" s="118">
        <f>MAX(0,(AL393-Constantes!$D$13)*(1-EXP(-Constantes!$D$23)))</f>
        <v>0.56839766900869304</v>
      </c>
      <c r="AN393" s="118">
        <f>AJ393+W393*Escenarios!$E$10/Escenarios!$E$11+AM393</f>
        <v>0.82839185892152178</v>
      </c>
      <c r="AO393" s="118">
        <f>0.0526*AJ393*Observaciones!$F392^1.218</f>
        <v>0</v>
      </c>
      <c r="AP393" s="118">
        <f>AO393*Constantes!$E$40</f>
        <v>0</v>
      </c>
      <c r="AQ393" s="118">
        <f t="shared" si="46"/>
        <v>0</v>
      </c>
      <c r="AR393" s="15"/>
      <c r="AS393" s="72">
        <v>387</v>
      </c>
      <c r="AT393" s="145">
        <f>ETo!$I392*((1-Constantes!$F$19)*ETo!$K392+ETo!$L392)</f>
        <v>1.9529430500336515</v>
      </c>
      <c r="AU393" s="118">
        <f>MIN(AT393*Constantes!$F$17,0.8*(AX392+Observaciones!$F392-AV393-AW393-Constantes!$D$14))</f>
        <v>1.2071538112992382</v>
      </c>
      <c r="AV393" s="118">
        <f>IF(Observaciones!$F392&gt;0.05*Constantes!$F$18,((Observaciones!$F392-0.05*Constantes!$F$18)^2)/(Observaciones!$F392+0.95*Constantes!$F$18),0)</f>
        <v>0</v>
      </c>
      <c r="AW393" s="118">
        <f>MAX(0,AX392+Observaciones!$F392-AV393-Constantes!$D$13)</f>
        <v>1.9739710843270686</v>
      </c>
      <c r="AX393" s="118">
        <f>AX392+Observaciones!$F392-AV393-AU393-AW393-AY392</f>
        <v>47.254091330835095</v>
      </c>
      <c r="AY393" s="118">
        <f>MAX(0,(AX393-Constantes!$D$14)*(1-EXP(-Constantes!$D$22)))</f>
        <v>0.28916953220007896</v>
      </c>
      <c r="AZ393" s="116">
        <f>AZ392+(Entradas!$F$23*AW393-BA392)/(800*Entradas!$D$46)</f>
        <v>0</v>
      </c>
      <c r="BA393" s="116">
        <f>8000*Entradas!$D$47*AZ393/Constantes!$F$34</f>
        <v>0</v>
      </c>
      <c r="BB393" s="116">
        <f>AV393*Escenarios!$F$10/Escenarios!$F$9</f>
        <v>0</v>
      </c>
      <c r="BC393" s="116">
        <f>BA393*Escenarios!$F$10/Escenarios!$F$9</f>
        <v>0</v>
      </c>
      <c r="BD393" s="116">
        <f>Observaciones!$I392</f>
        <v>0</v>
      </c>
      <c r="BE393" s="116">
        <f>MAX(0,Constantes!$F$29/((BJ392+BB393+BC393+BD393+Observaciones!$F392)^2)+Entradas!$F$17)</f>
        <v>2.440619313564989</v>
      </c>
      <c r="BF393" s="145">
        <f>IF(ETo!$D392&gt;0,ETo!$I392*((1-Entradas!$F$21)*ETo!$K392+ETo!$L392),0)</f>
        <v>1.8712751414115931</v>
      </c>
      <c r="BG393" s="116">
        <f>MIN(BF393*1,0.8*(BJ392+BB393+BC393+BD393+Observaciones!$F392-BE393-Constantes!$F$28))</f>
        <v>1.8712751414115931</v>
      </c>
      <c r="BH393" s="116">
        <f>Observaciones!$J392</f>
        <v>0</v>
      </c>
      <c r="BI393" s="116">
        <f>MAX(0,BJ392+BB393+BC393+BD393+Observaciones!$F392-BE393-BG393-BH393-Constantes!$F$26)</f>
        <v>0</v>
      </c>
      <c r="BJ393" s="116">
        <f>BJ392+BB393+BC393+BD393+Observaciones!$F392-BE393-BG393-BH393-BI393</f>
        <v>131.16422853922123</v>
      </c>
      <c r="BK393" s="116">
        <f>(Escenarios!$F$10*AU393+Escenarios!$F$9*BG393)/(Escenarios!$F$11)</f>
        <v>1.3399780773217091</v>
      </c>
      <c r="BL393" s="116">
        <f>(Escenarios!$F$9*BI393)/(Escenarios!$F$11)</f>
        <v>0</v>
      </c>
      <c r="BM393" s="116">
        <f>(Escenarios!$F$10*AW393+Escenarios!$F$9*BE393)/(Escenarios!$F$11)</f>
        <v>2.0673007301746527</v>
      </c>
      <c r="BN393" s="118">
        <f t="shared" si="47"/>
        <v>126.42433593861644</v>
      </c>
      <c r="BO393" s="118">
        <f>MAX(0,(BN393-Constantes!$D$13)*(1-EXP(-Constantes!$D$23)))</f>
        <v>0.5365358299211973</v>
      </c>
      <c r="BP393" s="118">
        <f>BL393+AY393*Escenarios!$F$10/Escenarios!$F$11+BO393</f>
        <v>0.76787145568126047</v>
      </c>
      <c r="BQ393" s="118">
        <f>0.0526*BL393*Observaciones!$F392^1.218</f>
        <v>0</v>
      </c>
      <c r="BR393" s="118">
        <f>BQ393*Constantes!$F$40</f>
        <v>0</v>
      </c>
      <c r="BS393" s="118">
        <f t="shared" si="48"/>
        <v>0</v>
      </c>
      <c r="BT393" s="15"/>
      <c r="BU393" s="72">
        <v>387</v>
      </c>
      <c r="BV393" s="73">
        <f>0.0526*Observaciones!$F392^2.218</f>
        <v>0.84669825852460612</v>
      </c>
      <c r="BW393" s="73">
        <f>IF(Observaciones!$F392&gt;0.05*$CA$7,((Observaciones!$F392-0.05*$CA$7)^2)/(Observaciones!$F392+0.95*$CA$7),0)</f>
        <v>8.5881224531493036E-2</v>
      </c>
      <c r="BX393" s="73">
        <f>0.0526*BW393*Observaciones!$F392^1.218</f>
        <v>2.0775852357364521E-2</v>
      </c>
      <c r="BY393" s="27"/>
      <c r="BZ393" s="27"/>
      <c r="CA393" s="101"/>
      <c r="CB393" s="36"/>
    </row>
    <row r="394" spans="2:80" s="2" customFormat="1" ht="14.5" x14ac:dyDescent="0.35">
      <c r="B394" s="35"/>
      <c r="C394" s="72">
        <v>388</v>
      </c>
      <c r="D394" s="145">
        <f>ETo!$I393*((1-Constantes!$D$19)*ETo!$K393+ETo!$L393)</f>
        <v>2.0522474921718676</v>
      </c>
      <c r="E394" s="73">
        <f>MIN(D394*Constantes!$D$17,0.8*(H393+Observaciones!$F393-F394-G394-Constantes!$D$14))</f>
        <v>1.2796842985558778</v>
      </c>
      <c r="F394" s="73">
        <f>IF(Observaciones!$F393&gt;0.05*Constantes!$D$18,((Observaciones!$F393-0.05*Constantes!$D$18)^2)/(Observaciones!$F393+0.95*Constantes!$D$18),0)</f>
        <v>0.19751037496754059</v>
      </c>
      <c r="G394" s="73">
        <f>MAX(0,H393+Observaciones!$F393-F394-Constantes!$D$13)</f>
        <v>5.9941111067248087</v>
      </c>
      <c r="H394" s="73">
        <f>H393+Observaciones!$F393-F394-E394-G394-I393</f>
        <v>47.181317845342114</v>
      </c>
      <c r="I394" s="73">
        <f>MAX(0,(H394-Constantes!$D$14)*(1-EXP(-Constantes!$D$22)))</f>
        <v>0.28816763812024881</v>
      </c>
      <c r="J394" s="73">
        <f t="shared" si="42"/>
        <v>136.43306701173714</v>
      </c>
      <c r="K394" s="73">
        <f>MAX(0,(J394-Constantes!$D$13)*(1-EXP(-Constantes!$D$23)))</f>
        <v>0.60567118547825882</v>
      </c>
      <c r="L394" s="73">
        <f t="shared" si="43"/>
        <v>1.0913491985660482</v>
      </c>
      <c r="M394" s="73">
        <f>0.0526*F394*Observaciones!$F393^1.218</f>
        <v>0.12483068707772915</v>
      </c>
      <c r="N394" s="73">
        <f>M394*Constantes!$D$40</f>
        <v>5.8308539419674979E-4</v>
      </c>
      <c r="O394" s="73">
        <f t="shared" si="44"/>
        <v>53.427939926366449</v>
      </c>
      <c r="P394" s="15"/>
      <c r="Q394" s="117">
        <v>388</v>
      </c>
      <c r="R394" s="145">
        <f>ETo!$I393*((1-Constantes!$E$19)*ETo!$K393+ETo!$L393)</f>
        <v>2.0545348117217781</v>
      </c>
      <c r="S394" s="118">
        <f>MIN(R394*Constantes!$E$17,0.8*(V393+Observaciones!$F393-T394-U394-Constantes!$D$14))</f>
        <v>1.2886055467175555</v>
      </c>
      <c r="T394" s="118">
        <f>IF(Observaciones!$F393&gt;0.05*Constantes!$E$18,((Observaciones!$F393-0.05*Constantes!$E$18)^2)/(Observaciones!$F393+0.95*Constantes!$E$18),0)</f>
        <v>0.18454784852908276</v>
      </c>
      <c r="U394" s="118">
        <f>MAX(0,V393+Observaciones!$F393-T394-Constantes!$D$13)</f>
        <v>5.9986897886038619</v>
      </c>
      <c r="V394" s="118">
        <f>V393+Observaciones!$F393-T394-S394-U394-W393</f>
        <v>47.172512020045971</v>
      </c>
      <c r="W394" s="118">
        <f>MAX(0,(V394-Constantes!$D$14)*(1-EXP(-Constantes!$D$22)))</f>
        <v>0.28804640572121698</v>
      </c>
      <c r="X394" s="116">
        <f>X393+(Entradas!$E$23*U394-Y393)/(800*Entradas!$D$46)</f>
        <v>0</v>
      </c>
      <c r="Y394" s="116">
        <f>8000*Entradas!$D$47*X394/Constantes!$E$34</f>
        <v>0</v>
      </c>
      <c r="Z394" s="116">
        <f>T394*Escenarios!$E$10/Escenarios!$E$9</f>
        <v>1.6609306367617449</v>
      </c>
      <c r="AA394" s="116">
        <f>Y394*Escenarios!$E$10/Escenarios!$E$9</f>
        <v>0</v>
      </c>
      <c r="AB394" s="116">
        <f>Observaciones!$I393</f>
        <v>0</v>
      </c>
      <c r="AC394" s="116">
        <f>MAX(0,Constantes!$E$29/((AH393+Z394+AA394+AB394+Observaciones!$F393)^2)+Entradas!$E$17)</f>
        <v>2.6569948220284032</v>
      </c>
      <c r="AD394" s="145">
        <f>IF(ETo!$D393&gt;0,ETo!$I393*((1-Entradas!$E$21)*ETo!$K393+ETo!$L393),0)</f>
        <v>1.9630420297253364</v>
      </c>
      <c r="AE394" s="116">
        <f>MIN(AD394*1,0.8*(AH393+Z394+AA394+AB394+Observaciones!$F393-AC394-Constantes!$E$28))</f>
        <v>1.9630420297253364</v>
      </c>
      <c r="AF394" s="116">
        <f>Observaciones!$J393</f>
        <v>0</v>
      </c>
      <c r="AG394" s="116">
        <f>MAX(0,AH393+Z394+AA394+AB394+Observaciones!$F393-AC394-AE394-AF394-Constantes!$E$26)</f>
        <v>0</v>
      </c>
      <c r="AH394" s="116">
        <f>AH393+Z394+AA394+AB394+Observaciones!$F393-AC394-AE394-AF394-AG394</f>
        <v>168.38795108443409</v>
      </c>
      <c r="AI394" s="116">
        <f>(Escenarios!$E$10*S394+Escenarios!$E$9*AE394)/(Escenarios!$E$11)</f>
        <v>1.3560491950183333</v>
      </c>
      <c r="AJ394" s="116">
        <f>(Escenarios!$E$9*AG394)/(Escenarios!$E$11)</f>
        <v>0</v>
      </c>
      <c r="AK394" s="116">
        <f>(Escenarios!$E$10*U394+Escenarios!$E$9*AC394)/(Escenarios!$E$11)</f>
        <v>5.6645202919463156</v>
      </c>
      <c r="AL394" s="118">
        <f t="shared" si="45"/>
        <v>136.13309960971623</v>
      </c>
      <c r="AM394" s="118">
        <f>MAX(0,(AL394-Constantes!$D$13)*(1-EXP(-Constantes!$D$23)))</f>
        <v>0.60359915928005892</v>
      </c>
      <c r="AN394" s="118">
        <f>AJ394+W394*Escenarios!$E$10/Escenarios!$E$11+AM394</f>
        <v>0.86284092442915417</v>
      </c>
      <c r="AO394" s="118">
        <f>0.0526*AJ394*Observaciones!$F393^1.218</f>
        <v>0</v>
      </c>
      <c r="AP394" s="118">
        <f>AO394*Constantes!$E$40</f>
        <v>0</v>
      </c>
      <c r="AQ394" s="118">
        <f t="shared" si="46"/>
        <v>0</v>
      </c>
      <c r="AR394" s="15"/>
      <c r="AS394" s="72">
        <v>388</v>
      </c>
      <c r="AT394" s="145">
        <f>ETo!$I393*((1-Constantes!$F$19)*ETo!$K393+ETo!$L393)</f>
        <v>2.0488165128469999</v>
      </c>
      <c r="AU394" s="118">
        <f>MIN(AT394*Constantes!$F$17,0.8*(AX393+Observaciones!$F393-AV394-AW394-Constantes!$D$14))</f>
        <v>1.2664151482007904</v>
      </c>
      <c r="AV394" s="118">
        <f>IF(Observaciones!$F393&gt;0.05*Constantes!$F$18,((Observaciones!$F393-0.05*Constantes!$F$18)^2)/(Observaciones!$F393+0.95*Constantes!$F$18),0)</f>
        <v>0.19908691100100234</v>
      </c>
      <c r="AW394" s="118">
        <f>MAX(0,AX393+Observaciones!$F393-AV394-Constantes!$D$13)</f>
        <v>6.0050044198340942</v>
      </c>
      <c r="AX394" s="118">
        <f>AX393+Observaciones!$F393-AV394-AU394-AW394-AY393</f>
        <v>47.19441531959913</v>
      </c>
      <c r="AY394" s="118">
        <f>MAX(0,(AX394-Constantes!$D$14)*(1-EXP(-Constantes!$D$22)))</f>
        <v>0.28834795491873577</v>
      </c>
      <c r="AZ394" s="116">
        <f>AZ393+(Entradas!$F$23*AW394-BA393)/(800*Entradas!$D$46)</f>
        <v>0</v>
      </c>
      <c r="BA394" s="116">
        <f>8000*Entradas!$D$47*AZ394/Constantes!$F$34</f>
        <v>0</v>
      </c>
      <c r="BB394" s="116">
        <f>AV394*Escenarios!$F$10/Escenarios!$F$9</f>
        <v>0.79634764400400937</v>
      </c>
      <c r="BC394" s="116">
        <f>BA394*Escenarios!$F$10/Escenarios!$F$9</f>
        <v>0</v>
      </c>
      <c r="BD394" s="116">
        <f>Observaciones!$I393</f>
        <v>0</v>
      </c>
      <c r="BE394" s="116">
        <f>MAX(0,Constantes!$F$29/((BJ393+BB394+BC394+BD394+Observaciones!$F393)^2)+Entradas!$F$17)</f>
        <v>2.4736370309014313</v>
      </c>
      <c r="BF394" s="145">
        <f>IF(ETo!$D393&gt;0,ETo!$I393*((1-Entradas!$F$21)*ETo!$K393+ETo!$L393),0)</f>
        <v>1.9630420297253364</v>
      </c>
      <c r="BG394" s="116">
        <f>MIN(BF394*1,0.8*(BJ393+BB394+BC394+BD394+Observaciones!$F393-BE394-Constantes!$F$28))</f>
        <v>1.9630420297253364</v>
      </c>
      <c r="BH394" s="116">
        <f>Observaciones!$J393</f>
        <v>0</v>
      </c>
      <c r="BI394" s="116">
        <f>MAX(0,BJ393+BB394+BC394+BD394+Observaciones!$F393-BE394-BG394-BH394-Constantes!$F$26)</f>
        <v>0</v>
      </c>
      <c r="BJ394" s="116">
        <f>BJ393+BB394+BC394+BD394+Observaciones!$F393-BE394-BG394-BH394-BI394</f>
        <v>135.22389712259846</v>
      </c>
      <c r="BK394" s="116">
        <f>(Escenarios!$F$10*AU394+Escenarios!$F$9*BG394)/(Escenarios!$F$11)</f>
        <v>1.4057405245056995</v>
      </c>
      <c r="BL394" s="116">
        <f>(Escenarios!$F$9*BI394)/(Escenarios!$F$11)</f>
        <v>0</v>
      </c>
      <c r="BM394" s="116">
        <f>(Escenarios!$F$10*AW394+Escenarios!$F$9*BE394)/(Escenarios!$F$11)</f>
        <v>5.2987309420475617</v>
      </c>
      <c r="BN394" s="118">
        <f t="shared" si="47"/>
        <v>131.18653105074279</v>
      </c>
      <c r="BO394" s="118">
        <f>MAX(0,(BN394-Constantes!$D$13)*(1-EXP(-Constantes!$D$23)))</f>
        <v>0.56943071438793524</v>
      </c>
      <c r="BP394" s="118">
        <f>BL394+AY394*Escenarios!$F$10/Escenarios!$F$11+BO394</f>
        <v>0.80010907832292388</v>
      </c>
      <c r="BQ394" s="118">
        <f>0.0526*BL394*Observaciones!$F393^1.218</f>
        <v>0</v>
      </c>
      <c r="BR394" s="118">
        <f>BQ394*Constantes!$F$40</f>
        <v>0</v>
      </c>
      <c r="BS394" s="118">
        <f t="shared" si="48"/>
        <v>0</v>
      </c>
      <c r="BT394" s="15"/>
      <c r="BU394" s="72">
        <v>388</v>
      </c>
      <c r="BV394" s="73">
        <f>0.0526*Observaciones!$F393^2.218</f>
        <v>4.8665610130935137</v>
      </c>
      <c r="BW394" s="73">
        <f>IF(Observaciones!$F393&gt;0.05*$CA$7,((Observaciones!$F393-0.05*$CA$7)^2)/(Observaciones!$F393+0.95*$CA$7),0)</f>
        <v>0.87722184342020937</v>
      </c>
      <c r="BX394" s="73">
        <f>0.0526*BW394*Observaciones!$F393^1.218</f>
        <v>0.55442254844452155</v>
      </c>
      <c r="BY394" s="27"/>
      <c r="BZ394" s="27"/>
      <c r="CA394" s="101"/>
      <c r="CB394" s="36"/>
    </row>
    <row r="395" spans="2:80" s="2" customFormat="1" ht="14.5" x14ac:dyDescent="0.35">
      <c r="B395" s="35"/>
      <c r="C395" s="72">
        <v>389</v>
      </c>
      <c r="D395" s="145">
        <f>ETo!$I394*((1-Constantes!$D$19)*ETo!$K394+ETo!$L394)</f>
        <v>2.0355181680773904</v>
      </c>
      <c r="E395" s="73">
        <f>MIN(D395*Constantes!$D$17,0.8*(H394+Observaciones!$F394-F395-G395-Constantes!$D$14))</f>
        <v>1.2692526847028629</v>
      </c>
      <c r="F395" s="73">
        <f>IF(Observaciones!$F394&gt;0.05*Constantes!$D$18,((Observaciones!$F394-0.05*Constantes!$D$18)^2)/(Observaciones!$F394+0.95*Constantes!$D$18),0)</f>
        <v>0</v>
      </c>
      <c r="G395" s="73">
        <f>MAX(0,H394+Observaciones!$F394-F395-Constantes!$D$13)</f>
        <v>0</v>
      </c>
      <c r="H395" s="73">
        <f>H394+Observaciones!$F394-F395-E395-G395-I394</f>
        <v>46.723897522519003</v>
      </c>
      <c r="I395" s="73">
        <f>MAX(0,(H395-Constantes!$D$14)*(1-EXP(-Constantes!$D$22)))</f>
        <v>0.28187019736520003</v>
      </c>
      <c r="J395" s="73">
        <f t="shared" si="42"/>
        <v>135.82739582625888</v>
      </c>
      <c r="K395" s="73">
        <f>MAX(0,(J395-Constantes!$D$13)*(1-EXP(-Constantes!$D$23)))</f>
        <v>0.60148750900091197</v>
      </c>
      <c r="L395" s="73">
        <f t="shared" si="43"/>
        <v>0.88335770636611199</v>
      </c>
      <c r="M395" s="73">
        <f>0.0526*F395*Observaciones!$F394^1.218</f>
        <v>0</v>
      </c>
      <c r="N395" s="73">
        <f>M395*Constantes!$D$40</f>
        <v>0</v>
      </c>
      <c r="O395" s="73">
        <f t="shared" si="44"/>
        <v>0</v>
      </c>
      <c r="P395" s="15"/>
      <c r="Q395" s="117">
        <v>389</v>
      </c>
      <c r="R395" s="145">
        <f>ETo!$I394*((1-Constantes!$E$19)*ETo!$K394+ETo!$L394)</f>
        <v>2.0377868434537372</v>
      </c>
      <c r="S395" s="118">
        <f>MIN(R395*Constantes!$E$17,0.8*(V394+Observaciones!$F394-T395-U395-Constantes!$D$14))</f>
        <v>1.2781012103182317</v>
      </c>
      <c r="T395" s="118">
        <f>IF(Observaciones!$F394&gt;0.05*Constantes!$E$18,((Observaciones!$F394-0.05*Constantes!$E$18)^2)/(Observaciones!$F394+0.95*Constantes!$E$18),0)</f>
        <v>0</v>
      </c>
      <c r="U395" s="118">
        <f>MAX(0,V394+Observaciones!$F394-T395-Constantes!$D$13)</f>
        <v>0</v>
      </c>
      <c r="V395" s="118">
        <f>V394+Observaciones!$F394-T395-S395-U395-W394</f>
        <v>46.706364404006521</v>
      </c>
      <c r="W395" s="118">
        <f>MAX(0,(V395-Constantes!$D$14)*(1-EXP(-Constantes!$D$22)))</f>
        <v>0.28162881374148574</v>
      </c>
      <c r="X395" s="116">
        <f>X394+(Entradas!$E$23*U395-Y394)/(800*Entradas!$D$46)</f>
        <v>0</v>
      </c>
      <c r="Y395" s="116">
        <f>8000*Entradas!$D$47*X395/Constantes!$E$34</f>
        <v>0</v>
      </c>
      <c r="Z395" s="116">
        <f>T395*Escenarios!$E$10/Escenarios!$E$9</f>
        <v>0</v>
      </c>
      <c r="AA395" s="116">
        <f>Y395*Escenarios!$E$10/Escenarios!$E$9</f>
        <v>0</v>
      </c>
      <c r="AB395" s="116">
        <f>Observaciones!$I394</f>
        <v>0</v>
      </c>
      <c r="AC395" s="116">
        <f>MAX(0,Constantes!$E$29/((AH394+Z395+AA395+AB395+Observaciones!$F394)^2)+Entradas!$E$17)</f>
        <v>2.6425993584992953</v>
      </c>
      <c r="AD395" s="145">
        <f>IF(ETo!$D394&gt;0,ETo!$I394*((1-Entradas!$E$21)*ETo!$K394+ETo!$L394),0)</f>
        <v>1.9470398283998498</v>
      </c>
      <c r="AE395" s="116">
        <f>MIN(AD395*1,0.8*(AH394+Z395+AA395+AB395+Observaciones!$F394-AC395-Constantes!$E$28))</f>
        <v>1.9470398283998498</v>
      </c>
      <c r="AF395" s="116">
        <f>Observaciones!$J394</f>
        <v>0</v>
      </c>
      <c r="AG395" s="116">
        <f>MAX(0,AH394+Z395+AA395+AB395+Observaciones!$F394-AC395-AE395-AF395-Constantes!$E$26)</f>
        <v>0</v>
      </c>
      <c r="AH395" s="116">
        <f>AH394+Z395+AA395+AB395+Observaciones!$F394-AC395-AE395-AF395-AG395</f>
        <v>164.89831189753494</v>
      </c>
      <c r="AI395" s="116">
        <f>(Escenarios!$E$10*S395+Escenarios!$E$9*AE395)/(Escenarios!$E$11)</f>
        <v>1.3449950721263935</v>
      </c>
      <c r="AJ395" s="116">
        <f>(Escenarios!$E$9*AG395)/(Escenarios!$E$11)</f>
        <v>0</v>
      </c>
      <c r="AK395" s="116">
        <f>(Escenarios!$E$10*U395+Escenarios!$E$9*AC395)/(Escenarios!$E$11)</f>
        <v>0.26425993584992952</v>
      </c>
      <c r="AL395" s="118">
        <f t="shared" si="45"/>
        <v>135.7937603862861</v>
      </c>
      <c r="AM395" s="118">
        <f>MAX(0,(AL395-Constantes!$D$13)*(1-EXP(-Constantes!$D$23)))</f>
        <v>0.60125517204582257</v>
      </c>
      <c r="AN395" s="118">
        <f>AJ395+W395*Escenarios!$E$10/Escenarios!$E$11+AM395</f>
        <v>0.85472110441315974</v>
      </c>
      <c r="AO395" s="118">
        <f>0.0526*AJ395*Observaciones!$F394^1.218</f>
        <v>0</v>
      </c>
      <c r="AP395" s="118">
        <f>AO395*Constantes!$E$40</f>
        <v>0</v>
      </c>
      <c r="AQ395" s="118">
        <f t="shared" si="46"/>
        <v>0</v>
      </c>
      <c r="AR395" s="15"/>
      <c r="AS395" s="72">
        <v>389</v>
      </c>
      <c r="AT395" s="145">
        <f>ETo!$I394*((1-Constantes!$F$19)*ETo!$K394+ETo!$L394)</f>
        <v>2.0321151550128693</v>
      </c>
      <c r="AU395" s="118">
        <f>MIN(AT395*Constantes!$F$17,0.8*(AX394+Observaciones!$F394-AV395-AW395-Constantes!$D$14))</f>
        <v>1.2560916993101554</v>
      </c>
      <c r="AV395" s="118">
        <f>IF(Observaciones!$F394&gt;0.05*Constantes!$F$18,((Observaciones!$F394-0.05*Constantes!$F$18)^2)/(Observaciones!$F394+0.95*Constantes!$F$18),0)</f>
        <v>0</v>
      </c>
      <c r="AW395" s="118">
        <f>MAX(0,AX394+Observaciones!$F394-AV395-Constantes!$D$13)</f>
        <v>0</v>
      </c>
      <c r="AX395" s="118">
        <f>AX394+Observaciones!$F394-AV395-AU395-AW395-AY394</f>
        <v>46.749975665370243</v>
      </c>
      <c r="AY395" s="118">
        <f>MAX(0,(AX395-Constantes!$D$14)*(1-EXP(-Constantes!$D$22)))</f>
        <v>0.28222922286409746</v>
      </c>
      <c r="AZ395" s="116">
        <f>AZ394+(Entradas!$F$23*AW395-BA394)/(800*Entradas!$D$46)</f>
        <v>0</v>
      </c>
      <c r="BA395" s="116">
        <f>8000*Entradas!$D$47*AZ395/Constantes!$F$34</f>
        <v>0</v>
      </c>
      <c r="BB395" s="116">
        <f>AV395*Escenarios!$F$10/Escenarios!$F$9</f>
        <v>0</v>
      </c>
      <c r="BC395" s="116">
        <f>BA395*Escenarios!$F$10/Escenarios!$F$9</f>
        <v>0</v>
      </c>
      <c r="BD395" s="116">
        <f>Observaciones!$I394</f>
        <v>0</v>
      </c>
      <c r="BE395" s="116">
        <f>MAX(0,Constantes!$F$29/((BJ394+BB395+BC395+BD395+Observaciones!$F394)^2)+Entradas!$F$17)</f>
        <v>2.4475550586910666</v>
      </c>
      <c r="BF395" s="145">
        <f>IF(ETo!$D394&gt;0,ETo!$I394*((1-Entradas!$F$21)*ETo!$K394+ETo!$L394),0)</f>
        <v>1.9470398283998498</v>
      </c>
      <c r="BG395" s="116">
        <f>MIN(BF395*1,0.8*(BJ394+BB395+BC395+BD395+Observaciones!$F394-BE395-Constantes!$F$28))</f>
        <v>1.9470398283998498</v>
      </c>
      <c r="BH395" s="116">
        <f>Observaciones!$J394</f>
        <v>0</v>
      </c>
      <c r="BI395" s="116">
        <f>MAX(0,BJ394+BB395+BC395+BD395+Observaciones!$F394-BE395-BG395-BH395-Constantes!$F$26)</f>
        <v>0</v>
      </c>
      <c r="BJ395" s="116">
        <f>BJ394+BB395+BC395+BD395+Observaciones!$F394-BE395-BG395-BH395-BI395</f>
        <v>131.92930223550752</v>
      </c>
      <c r="BK395" s="116">
        <f>(Escenarios!$F$10*AU395+Escenarios!$F$9*BG395)/(Escenarios!$F$11)</f>
        <v>1.3942813251280943</v>
      </c>
      <c r="BL395" s="116">
        <f>(Escenarios!$F$9*BI395)/(Escenarios!$F$11)</f>
        <v>0</v>
      </c>
      <c r="BM395" s="116">
        <f>(Escenarios!$F$10*AW395+Escenarios!$F$9*BE395)/(Escenarios!$F$11)</f>
        <v>0.48951101173821326</v>
      </c>
      <c r="BN395" s="118">
        <f t="shared" si="47"/>
        <v>131.10661134809305</v>
      </c>
      <c r="BO395" s="118">
        <f>MAX(0,(BN395-Constantes!$D$13)*(1-EXP(-Constantes!$D$23)))</f>
        <v>0.56887866867721149</v>
      </c>
      <c r="BP395" s="118">
        <f>BL395+AY395*Escenarios!$F$10/Escenarios!$F$11+BO395</f>
        <v>0.79466204696848952</v>
      </c>
      <c r="BQ395" s="118">
        <f>0.0526*BL395*Observaciones!$F394^1.218</f>
        <v>0</v>
      </c>
      <c r="BR395" s="118">
        <f>BQ395*Constantes!$F$40</f>
        <v>0</v>
      </c>
      <c r="BS395" s="118">
        <f t="shared" si="48"/>
        <v>0</v>
      </c>
      <c r="BT395" s="15"/>
      <c r="BU395" s="72">
        <v>389</v>
      </c>
      <c r="BV395" s="73">
        <f>0.0526*Observaciones!$F394^2.218</f>
        <v>6.4982246287524456E-2</v>
      </c>
      <c r="BW395" s="73">
        <f>IF(Observaciones!$F394&gt;0.05*$CA$7,((Observaciones!$F394-0.05*$CA$7)^2)/(Observaciones!$F394+0.95*$CA$7),0)</f>
        <v>0</v>
      </c>
      <c r="BX395" s="73">
        <f>0.0526*BW395*Observaciones!$F394^1.218</f>
        <v>0</v>
      </c>
      <c r="BY395" s="27"/>
      <c r="BZ395" s="27"/>
      <c r="CA395" s="101"/>
      <c r="CB395" s="36"/>
    </row>
    <row r="396" spans="2:80" s="2" customFormat="1" ht="14.5" x14ac:dyDescent="0.35">
      <c r="B396" s="35"/>
      <c r="C396" s="72">
        <v>390</v>
      </c>
      <c r="D396" s="145">
        <f>ETo!$I395*((1-Constantes!$D$19)*ETo!$K395+ETo!$L395)</f>
        <v>2.0830654940433035</v>
      </c>
      <c r="E396" s="73">
        <f>MIN(D396*Constantes!$D$17,0.8*(H395+Observaciones!$F395-F396-G396-Constantes!$D$14))</f>
        <v>1.2989009443347972</v>
      </c>
      <c r="F396" s="73">
        <f>IF(Observaciones!$F395&gt;0.05*Constantes!$D$18,((Observaciones!$F395-0.05*Constantes!$D$18)^2)/(Observaciones!$F395+0.95*Constantes!$D$18),0)</f>
        <v>0</v>
      </c>
      <c r="G396" s="73">
        <f>MAX(0,H395+Observaciones!$F395-F396-Constantes!$D$13)</f>
        <v>0</v>
      </c>
      <c r="H396" s="73">
        <f>H395+Observaciones!$F395-F396-E396-G396-I395</f>
        <v>46.543126380819004</v>
      </c>
      <c r="I396" s="73">
        <f>MAX(0,(H396-Constantes!$D$14)*(1-EXP(-Constantes!$D$22)))</f>
        <v>0.27938146763834332</v>
      </c>
      <c r="J396" s="73">
        <f t="shared" si="42"/>
        <v>135.22590831725796</v>
      </c>
      <c r="K396" s="73">
        <f>MAX(0,(J396-Constantes!$D$13)*(1-EXP(-Constantes!$D$23)))</f>
        <v>0.59733273128792219</v>
      </c>
      <c r="L396" s="73">
        <f t="shared" si="43"/>
        <v>0.87671419892626545</v>
      </c>
      <c r="M396" s="73">
        <f>0.0526*F396*Observaciones!$F395^1.218</f>
        <v>0</v>
      </c>
      <c r="N396" s="73">
        <f>M396*Constantes!$D$40</f>
        <v>0</v>
      </c>
      <c r="O396" s="73">
        <f t="shared" si="44"/>
        <v>0</v>
      </c>
      <c r="P396" s="15"/>
      <c r="Q396" s="117">
        <v>390</v>
      </c>
      <c r="R396" s="145">
        <f>ETo!$I395*((1-Constantes!$E$19)*ETo!$K395+ETo!$L395)</f>
        <v>2.0853877252092801</v>
      </c>
      <c r="S396" s="118">
        <f>MIN(R396*Constantes!$E$17,0.8*(V395+Observaciones!$F395-T396-U396-Constantes!$D$14))</f>
        <v>1.3079565137712965</v>
      </c>
      <c r="T396" s="118">
        <f>IF(Observaciones!$F395&gt;0.05*Constantes!$E$18,((Observaciones!$F395-0.05*Constantes!$E$18)^2)/(Observaciones!$F395+0.95*Constantes!$E$18),0)</f>
        <v>0</v>
      </c>
      <c r="U396" s="118">
        <f>MAX(0,V395+Observaciones!$F395-T396-Constantes!$D$13)</f>
        <v>0</v>
      </c>
      <c r="V396" s="118">
        <f>V395+Observaciones!$F395-T396-S396-U396-W395</f>
        <v>46.516779076493741</v>
      </c>
      <c r="W396" s="118">
        <f>MAX(0,(V396-Constantes!$D$14)*(1-EXP(-Constantes!$D$22)))</f>
        <v>0.27901873651389403</v>
      </c>
      <c r="X396" s="116">
        <f>X395+(Entradas!$E$23*U396-Y395)/(800*Entradas!$D$46)</f>
        <v>0</v>
      </c>
      <c r="Y396" s="116">
        <f>8000*Entradas!$D$47*X396/Constantes!$E$34</f>
        <v>0</v>
      </c>
      <c r="Z396" s="116">
        <f>T396*Escenarios!$E$10/Escenarios!$E$9</f>
        <v>0</v>
      </c>
      <c r="AA396" s="116">
        <f>Y396*Escenarios!$E$10/Escenarios!$E$9</f>
        <v>0</v>
      </c>
      <c r="AB396" s="116">
        <f>Observaciones!$I395</f>
        <v>0</v>
      </c>
      <c r="AC396" s="116">
        <f>MAX(0,Constantes!$E$29/((AH395+Z396+AA396+AB396+Observaciones!$F395)^2)+Entradas!$E$17)</f>
        <v>2.6287578274980166</v>
      </c>
      <c r="AD396" s="145">
        <f>IF(ETo!$D395&gt;0,ETo!$I395*((1-Entradas!$E$21)*ETo!$K395+ETo!$L395),0)</f>
        <v>1.9924984785702018</v>
      </c>
      <c r="AE396" s="116">
        <f>MIN(AD396*1,0.8*(AH395+Z396+AA396+AB396+Observaciones!$F395-AC396-Constantes!$E$28))</f>
        <v>1.9924984785702018</v>
      </c>
      <c r="AF396" s="116">
        <f>Observaciones!$J395</f>
        <v>0</v>
      </c>
      <c r="AG396" s="116">
        <f>MAX(0,AH395+Z396+AA396+AB396+Observaciones!$F395-AC396-AE396-AF396-Constantes!$E$26)</f>
        <v>0</v>
      </c>
      <c r="AH396" s="116">
        <f>AH395+Z396+AA396+AB396+Observaciones!$F395-AC396-AE396-AF396-AG396</f>
        <v>161.67705559146671</v>
      </c>
      <c r="AI396" s="116">
        <f>(Escenarios!$E$10*S396+Escenarios!$E$9*AE396)/(Escenarios!$E$11)</f>
        <v>1.3764107102511869</v>
      </c>
      <c r="AJ396" s="116">
        <f>(Escenarios!$E$9*AG396)/(Escenarios!$E$11)</f>
        <v>0</v>
      </c>
      <c r="AK396" s="116">
        <f>(Escenarios!$E$10*U396+Escenarios!$E$9*AC396)/(Escenarios!$E$11)</f>
        <v>0.26287578274980167</v>
      </c>
      <c r="AL396" s="118">
        <f t="shared" si="45"/>
        <v>135.45538099699007</v>
      </c>
      <c r="AM396" s="118">
        <f>MAX(0,(AL396-Constantes!$D$13)*(1-EXP(-Constantes!$D$23)))</f>
        <v>0.59891781487024731</v>
      </c>
      <c r="AN396" s="118">
        <f>AJ396+W396*Escenarios!$E$10/Escenarios!$E$11+AM396</f>
        <v>0.85003467773275188</v>
      </c>
      <c r="AO396" s="118">
        <f>0.0526*AJ396*Observaciones!$F395^1.218</f>
        <v>0</v>
      </c>
      <c r="AP396" s="118">
        <f>AO396*Constantes!$E$40</f>
        <v>0</v>
      </c>
      <c r="AQ396" s="118">
        <f t="shared" si="46"/>
        <v>0</v>
      </c>
      <c r="AR396" s="15"/>
      <c r="AS396" s="72">
        <v>390</v>
      </c>
      <c r="AT396" s="145">
        <f>ETo!$I395*((1-Constantes!$F$19)*ETo!$K395+ETo!$L395)</f>
        <v>2.0795821472943374</v>
      </c>
      <c r="AU396" s="118">
        <f>MIN(AT396*Constantes!$F$17,0.8*(AX395+Observaciones!$F395-AV396-AW396-Constantes!$D$14))</f>
        <v>1.2854320124557428</v>
      </c>
      <c r="AV396" s="118">
        <f>IF(Observaciones!$F395&gt;0.05*Constantes!$F$18,((Observaciones!$F395-0.05*Constantes!$F$18)^2)/(Observaciones!$F395+0.95*Constantes!$F$18),0)</f>
        <v>0</v>
      </c>
      <c r="AW396" s="118">
        <f>MAX(0,AX395+Observaciones!$F395-AV396-Constantes!$D$13)</f>
        <v>0</v>
      </c>
      <c r="AX396" s="118">
        <f>AX395+Observaciones!$F395-AV396-AU396-AW396-AY395</f>
        <v>46.582314430050403</v>
      </c>
      <c r="AY396" s="118">
        <f>MAX(0,(AX396-Constantes!$D$14)*(1-EXP(-Constantes!$D$22)))</f>
        <v>0.27992098109244073</v>
      </c>
      <c r="AZ396" s="116">
        <f>AZ395+(Entradas!$F$23*AW396-BA395)/(800*Entradas!$D$46)</f>
        <v>0</v>
      </c>
      <c r="BA396" s="116">
        <f>8000*Entradas!$D$47*AZ396/Constantes!$F$34</f>
        <v>0</v>
      </c>
      <c r="BB396" s="116">
        <f>AV396*Escenarios!$F$10/Escenarios!$F$9</f>
        <v>0</v>
      </c>
      <c r="BC396" s="116">
        <f>BA396*Escenarios!$F$10/Escenarios!$F$9</f>
        <v>0</v>
      </c>
      <c r="BD396" s="116">
        <f>Observaciones!$I395</f>
        <v>0</v>
      </c>
      <c r="BE396" s="116">
        <f>MAX(0,Constantes!$F$29/((BJ395+BB396+BC396+BD396+Observaciones!$F395)^2)+Entradas!$F$17)</f>
        <v>2.4224603912479816</v>
      </c>
      <c r="BF396" s="145">
        <f>IF(ETo!$D395&gt;0,ETo!$I395*((1-Entradas!$F$21)*ETo!$K395+ETo!$L395),0)</f>
        <v>1.9924984785702018</v>
      </c>
      <c r="BG396" s="116">
        <f>MIN(BF396*1,0.8*(BJ395+BB396+BC396+BD396+Observaciones!$F395-BE396-Constantes!$F$28))</f>
        <v>1.9924984785702018</v>
      </c>
      <c r="BH396" s="116">
        <f>Observaciones!$J395</f>
        <v>0</v>
      </c>
      <c r="BI396" s="116">
        <f>MAX(0,BJ395+BB396+BC396+BD396+Observaciones!$F395-BE396-BG396-BH396-Constantes!$F$26)</f>
        <v>0</v>
      </c>
      <c r="BJ396" s="116">
        <f>BJ395+BB396+BC396+BD396+Observaciones!$F395-BE396-BG396-BH396-BI396</f>
        <v>128.91434336568932</v>
      </c>
      <c r="BK396" s="116">
        <f>(Escenarios!$F$10*AU396+Escenarios!$F$9*BG396)/(Escenarios!$F$11)</f>
        <v>1.4268453056786348</v>
      </c>
      <c r="BL396" s="116">
        <f>(Escenarios!$F$9*BI396)/(Escenarios!$F$11)</f>
        <v>0</v>
      </c>
      <c r="BM396" s="116">
        <f>(Escenarios!$F$10*AW396+Escenarios!$F$9*BE396)/(Escenarios!$F$11)</f>
        <v>0.48449207824959628</v>
      </c>
      <c r="BN396" s="118">
        <f t="shared" si="47"/>
        <v>131.02222475766544</v>
      </c>
      <c r="BO396" s="118">
        <f>MAX(0,(BN396-Constantes!$D$13)*(1-EXP(-Constantes!$D$23)))</f>
        <v>0.56829576791877978</v>
      </c>
      <c r="BP396" s="118">
        <f>BL396+AY396*Escenarios!$F$10/Escenarios!$F$11+BO396</f>
        <v>0.79223255279273241</v>
      </c>
      <c r="BQ396" s="118">
        <f>0.0526*BL396*Observaciones!$F395^1.218</f>
        <v>0</v>
      </c>
      <c r="BR396" s="118">
        <f>BQ396*Constantes!$F$40</f>
        <v>0</v>
      </c>
      <c r="BS396" s="118">
        <f t="shared" si="48"/>
        <v>0</v>
      </c>
      <c r="BT396" s="15"/>
      <c r="BU396" s="72">
        <v>390</v>
      </c>
      <c r="BV396" s="73">
        <f>0.0526*Observaciones!$F395^2.218</f>
        <v>0.11094244358496377</v>
      </c>
      <c r="BW396" s="73">
        <f>IF(Observaciones!$F395&gt;0.05*$CA$7,((Observaciones!$F395-0.05*$CA$7)^2)/(Observaciones!$F395+0.95*$CA$7),0)</f>
        <v>0</v>
      </c>
      <c r="BX396" s="73">
        <f>0.0526*BW396*Observaciones!$F395^1.218</f>
        <v>0</v>
      </c>
      <c r="BY396" s="27"/>
      <c r="BZ396" s="27"/>
      <c r="CA396" s="101"/>
      <c r="CB396" s="36"/>
    </row>
    <row r="397" spans="2:80" s="2" customFormat="1" ht="14.5" x14ac:dyDescent="0.35">
      <c r="B397" s="35"/>
      <c r="C397" s="72">
        <v>391</v>
      </c>
      <c r="D397" s="145">
        <f>ETo!$I396*((1-Constantes!$D$19)*ETo!$K396+ETo!$L396)</f>
        <v>2.0287249508961316</v>
      </c>
      <c r="E397" s="73">
        <f>MIN(D397*Constantes!$D$17,0.8*(H396+Observaciones!$F396-F397-G397-Constantes!$D$14))</f>
        <v>1.2650167563381329</v>
      </c>
      <c r="F397" s="73">
        <f>IF(Observaciones!$F396&gt;0.05*Constantes!$D$18,((Observaciones!$F396-0.05*Constantes!$D$18)^2)/(Observaciones!$F396+0.95*Constantes!$D$18),0)</f>
        <v>0</v>
      </c>
      <c r="G397" s="73">
        <f>MAX(0,H396+Observaciones!$F396-F397-Constantes!$D$13)</f>
        <v>0</v>
      </c>
      <c r="H397" s="73">
        <f>H396+Observaciones!$F396-F397-E397-G397-I396</f>
        <v>44.998728156842525</v>
      </c>
      <c r="I397" s="73">
        <f>MAX(0,(H397-Constantes!$D$14)*(1-EXP(-Constantes!$D$22)))</f>
        <v>0.25811928090892788</v>
      </c>
      <c r="J397" s="73">
        <f t="shared" si="42"/>
        <v>134.62857558597003</v>
      </c>
      <c r="K397" s="73">
        <f>MAX(0,(J397-Constantes!$D$13)*(1-EXP(-Constantes!$D$23)))</f>
        <v>0.59320665272094297</v>
      </c>
      <c r="L397" s="73">
        <f t="shared" si="43"/>
        <v>0.85132593362987086</v>
      </c>
      <c r="M397" s="73">
        <f>0.0526*F397*Observaciones!$F396^1.218</f>
        <v>0</v>
      </c>
      <c r="N397" s="73">
        <f>M397*Constantes!$D$40</f>
        <v>0</v>
      </c>
      <c r="O397" s="73">
        <f t="shared" si="44"/>
        <v>0</v>
      </c>
      <c r="P397" s="15"/>
      <c r="Q397" s="117">
        <v>391</v>
      </c>
      <c r="R397" s="145">
        <f>ETo!$I396*((1-Constantes!$E$19)*ETo!$K396+ETo!$L396)</f>
        <v>2.0309864118023944</v>
      </c>
      <c r="S397" s="118">
        <f>MIN(R397*Constantes!$E$17,0.8*(V396+Observaciones!$F396-T397-U397-Constantes!$D$14))</f>
        <v>1.273835975241173</v>
      </c>
      <c r="T397" s="118">
        <f>IF(Observaciones!$F396&gt;0.05*Constantes!$E$18,((Observaciones!$F396-0.05*Constantes!$E$18)^2)/(Observaciones!$F396+0.95*Constantes!$E$18),0)</f>
        <v>0</v>
      </c>
      <c r="U397" s="118">
        <f>MAX(0,V396+Observaciones!$F396-T397-Constantes!$D$13)</f>
        <v>0</v>
      </c>
      <c r="V397" s="118">
        <f>V396+Observaciones!$F396-T397-S397-U397-W396</f>
        <v>44.963924364738681</v>
      </c>
      <c r="W397" s="118">
        <f>MAX(0,(V397-Constantes!$D$14)*(1-EXP(-Constantes!$D$22)))</f>
        <v>0.25764012681828258</v>
      </c>
      <c r="X397" s="116">
        <f>X396+(Entradas!$E$23*U397-Y396)/(800*Entradas!$D$46)</f>
        <v>0</v>
      </c>
      <c r="Y397" s="116">
        <f>8000*Entradas!$D$47*X397/Constantes!$E$34</f>
        <v>0</v>
      </c>
      <c r="Z397" s="116">
        <f>T397*Escenarios!$E$10/Escenarios!$E$9</f>
        <v>0</v>
      </c>
      <c r="AA397" s="116">
        <f>Y397*Escenarios!$E$10/Escenarios!$E$9</f>
        <v>0</v>
      </c>
      <c r="AB397" s="116">
        <f>Observaciones!$I396</f>
        <v>0</v>
      </c>
      <c r="AC397" s="116">
        <f>MAX(0,Constantes!$E$29/((AH396+Z397+AA397+AB397+Observaciones!$F396)^2)+Entradas!$E$17)</f>
        <v>2.607231903312758</v>
      </c>
      <c r="AD397" s="145">
        <f>IF(ETo!$D396&gt;0,ETo!$I396*((1-Entradas!$E$21)*ETo!$K396+ETo!$L396),0)</f>
        <v>1.9405279755518805</v>
      </c>
      <c r="AE397" s="116">
        <f>MIN(AD397*1,0.8*(AH396+Z397+AA397+AB397+Observaciones!$F396-AC397-Constantes!$E$28))</f>
        <v>1.9405279755518805</v>
      </c>
      <c r="AF397" s="116">
        <f>Observaciones!$J396</f>
        <v>0</v>
      </c>
      <c r="AG397" s="116">
        <f>MAX(0,AH396+Z397+AA397+AB397+Observaciones!$F396-AC397-AE397-AF397-Constantes!$E$26)</f>
        <v>0</v>
      </c>
      <c r="AH397" s="116">
        <f>AH396+Z397+AA397+AB397+Observaciones!$F396-AC397-AE397-AF397-AG397</f>
        <v>157.12929571260207</v>
      </c>
      <c r="AI397" s="116">
        <f>(Escenarios!$E$10*S397+Escenarios!$E$9*AE397)/(Escenarios!$E$11)</f>
        <v>1.3405051752722437</v>
      </c>
      <c r="AJ397" s="116">
        <f>(Escenarios!$E$9*AG397)/(Escenarios!$E$11)</f>
        <v>0</v>
      </c>
      <c r="AK397" s="116">
        <f>(Escenarios!$E$10*U397+Escenarios!$E$9*AC397)/(Escenarios!$E$11)</f>
        <v>0.26072319033127583</v>
      </c>
      <c r="AL397" s="118">
        <f t="shared" si="45"/>
        <v>135.1171863724511</v>
      </c>
      <c r="AM397" s="118">
        <f>MAX(0,(AL397-Constantes!$D$13)*(1-EXP(-Constantes!$D$23)))</f>
        <v>0.59658173395807446</v>
      </c>
      <c r="AN397" s="118">
        <f>AJ397+W397*Escenarios!$E$10/Escenarios!$E$11+AM397</f>
        <v>0.82845784809452883</v>
      </c>
      <c r="AO397" s="118">
        <f>0.0526*AJ397*Observaciones!$F396^1.218</f>
        <v>0</v>
      </c>
      <c r="AP397" s="118">
        <f>AO397*Constantes!$E$40</f>
        <v>0</v>
      </c>
      <c r="AQ397" s="118">
        <f t="shared" si="46"/>
        <v>0</v>
      </c>
      <c r="AR397" s="15"/>
      <c r="AS397" s="72">
        <v>391</v>
      </c>
      <c r="AT397" s="145">
        <f>ETo!$I396*((1-Constantes!$F$19)*ETo!$K396+ETo!$L396)</f>
        <v>2.0253327595367367</v>
      </c>
      <c r="AU397" s="118">
        <f>MIN(AT397*Constantes!$F$17,0.8*(AX396+Observaciones!$F396-AV397-AW397-Constantes!$D$14))</f>
        <v>1.2518993627499002</v>
      </c>
      <c r="AV397" s="118">
        <f>IF(Observaciones!$F396&gt;0.05*Constantes!$F$18,((Observaciones!$F396-0.05*Constantes!$F$18)^2)/(Observaciones!$F396+0.95*Constantes!$F$18),0)</f>
        <v>0</v>
      </c>
      <c r="AW397" s="118">
        <f>MAX(0,AX396+Observaciones!$F396-AV397-Constantes!$D$13)</f>
        <v>0</v>
      </c>
      <c r="AX397" s="118">
        <f>AX396+Observaciones!$F396-AV397-AU397-AW397-AY396</f>
        <v>45.050494086208062</v>
      </c>
      <c r="AY397" s="118">
        <f>MAX(0,(AX397-Constantes!$D$14)*(1-EXP(-Constantes!$D$22)))</f>
        <v>0.25883195775567913</v>
      </c>
      <c r="AZ397" s="116">
        <f>AZ396+(Entradas!$F$23*AW397-BA396)/(800*Entradas!$D$46)</f>
        <v>0</v>
      </c>
      <c r="BA397" s="116">
        <f>8000*Entradas!$D$47*AZ397/Constantes!$F$34</f>
        <v>0</v>
      </c>
      <c r="BB397" s="116">
        <f>AV397*Escenarios!$F$10/Escenarios!$F$9</f>
        <v>0</v>
      </c>
      <c r="BC397" s="116">
        <f>BA397*Escenarios!$F$10/Escenarios!$F$9</f>
        <v>0</v>
      </c>
      <c r="BD397" s="116">
        <f>Observaciones!$I396</f>
        <v>0</v>
      </c>
      <c r="BE397" s="116">
        <f>MAX(0,Constantes!$F$29/((BJ396+BB397+BC397+BD397+Observaciones!$F396)^2)+Entradas!$F$17)</f>
        <v>2.3822247499004265</v>
      </c>
      <c r="BF397" s="145">
        <f>IF(ETo!$D396&gt;0,ETo!$I396*((1-Entradas!$F$21)*ETo!$K396+ETo!$L396),0)</f>
        <v>1.9405279755518805</v>
      </c>
      <c r="BG397" s="116">
        <f>MIN(BF397*1,0.8*(BJ396+BB397+BC397+BD397+Observaciones!$F396-BE397-Constantes!$F$28))</f>
        <v>1.9405279755518805</v>
      </c>
      <c r="BH397" s="116">
        <f>Observaciones!$J396</f>
        <v>0</v>
      </c>
      <c r="BI397" s="116">
        <f>MAX(0,BJ396+BB397+BC397+BD397+Observaciones!$F396-BE397-BG397-BH397-Constantes!$F$26)</f>
        <v>0</v>
      </c>
      <c r="BJ397" s="116">
        <f>BJ396+BB397+BC397+BD397+Observaciones!$F396-BE397-BG397-BH397-BI397</f>
        <v>124.591590640237</v>
      </c>
      <c r="BK397" s="116">
        <f>(Escenarios!$F$10*AU397+Escenarios!$F$9*BG397)/(Escenarios!$F$11)</f>
        <v>1.3896250853102965</v>
      </c>
      <c r="BL397" s="116">
        <f>(Escenarios!$F$9*BI397)/(Escenarios!$F$11)</f>
        <v>0</v>
      </c>
      <c r="BM397" s="116">
        <f>(Escenarios!$F$10*AW397+Escenarios!$F$9*BE397)/(Escenarios!$F$11)</f>
        <v>0.47644494998008535</v>
      </c>
      <c r="BN397" s="118">
        <f t="shared" si="47"/>
        <v>130.93037393972673</v>
      </c>
      <c r="BO397" s="118">
        <f>MAX(0,(BN397-Constantes!$D$13)*(1-EXP(-Constantes!$D$23)))</f>
        <v>0.56766130797475622</v>
      </c>
      <c r="BP397" s="118">
        <f>BL397+AY397*Escenarios!$F$10/Escenarios!$F$11+BO397</f>
        <v>0.77472687417929953</v>
      </c>
      <c r="BQ397" s="118">
        <f>0.0526*BL397*Observaciones!$F396^1.218</f>
        <v>0</v>
      </c>
      <c r="BR397" s="118">
        <f>BQ397*Constantes!$F$40</f>
        <v>0</v>
      </c>
      <c r="BS397" s="118">
        <f t="shared" si="48"/>
        <v>0</v>
      </c>
      <c r="BT397" s="15"/>
      <c r="BU397" s="72">
        <v>391</v>
      </c>
      <c r="BV397" s="73">
        <f>0.0526*Observaciones!$F396^2.218</f>
        <v>0</v>
      </c>
      <c r="BW397" s="73">
        <f>IF(Observaciones!$F396&gt;0.05*$CA$7,((Observaciones!$F396-0.05*$CA$7)^2)/(Observaciones!$F396+0.95*$CA$7),0)</f>
        <v>0</v>
      </c>
      <c r="BX397" s="73">
        <f>0.0526*BW397*Observaciones!$F396^1.218</f>
        <v>0</v>
      </c>
      <c r="BY397" s="27"/>
      <c r="BZ397" s="27"/>
      <c r="CA397" s="101"/>
      <c r="CB397" s="36"/>
    </row>
    <row r="398" spans="2:80" s="2" customFormat="1" ht="14.5" x14ac:dyDescent="0.35">
      <c r="B398" s="35"/>
      <c r="C398" s="72">
        <v>392</v>
      </c>
      <c r="D398" s="145">
        <f>ETo!$I397*((1-Constantes!$D$19)*ETo!$K397+ETo!$L397)</f>
        <v>1.9636127687029377</v>
      </c>
      <c r="E398" s="73">
        <f>MIN(D398*Constantes!$D$17,0.8*(H397+Observaciones!$F397-F398-G398-Constantes!$D$14))</f>
        <v>1.2244158846035254</v>
      </c>
      <c r="F398" s="73">
        <f>IF(Observaciones!$F397&gt;0.05*Constantes!$D$18,((Observaciones!$F397-0.05*Constantes!$D$18)^2)/(Observaciones!$F397+0.95*Constantes!$D$18),0)</f>
        <v>0</v>
      </c>
      <c r="G398" s="73">
        <f>MAX(0,H397+Observaciones!$F397-F398-Constantes!$D$13)</f>
        <v>0</v>
      </c>
      <c r="H398" s="73">
        <f>H397+Observaciones!$F397-F398-E398-G398-I397</f>
        <v>43.516192991330072</v>
      </c>
      <c r="I398" s="73">
        <f>MAX(0,(H398-Constantes!$D$14)*(1-EXP(-Constantes!$D$22)))</f>
        <v>0.23770878118633135</v>
      </c>
      <c r="J398" s="73">
        <f t="shared" si="42"/>
        <v>134.03536893324909</v>
      </c>
      <c r="K398" s="73">
        <f>MAX(0,(J398-Constantes!$D$13)*(1-EXP(-Constantes!$D$23)))</f>
        <v>0.58910907506049248</v>
      </c>
      <c r="L398" s="73">
        <f t="shared" si="43"/>
        <v>0.8268178562468238</v>
      </c>
      <c r="M398" s="73">
        <f>0.0526*F398*Observaciones!$F397^1.218</f>
        <v>0</v>
      </c>
      <c r="N398" s="73">
        <f>M398*Constantes!$D$40</f>
        <v>0</v>
      </c>
      <c r="O398" s="73">
        <f t="shared" si="44"/>
        <v>0</v>
      </c>
      <c r="P398" s="15"/>
      <c r="Q398" s="117">
        <v>392</v>
      </c>
      <c r="R398" s="145">
        <f>ETo!$I397*((1-Constantes!$E$19)*ETo!$K397+ETo!$L397)</f>
        <v>1.9658002400153196</v>
      </c>
      <c r="S398" s="118">
        <f>MIN(R398*Constantes!$E$17,0.8*(V397+Observaciones!$F397-T398-U398-Constantes!$D$14))</f>
        <v>1.2329511666436912</v>
      </c>
      <c r="T398" s="118">
        <f>IF(Observaciones!$F397&gt;0.05*Constantes!$E$18,((Observaciones!$F397-0.05*Constantes!$E$18)^2)/(Observaciones!$F397+0.95*Constantes!$E$18),0)</f>
        <v>0</v>
      </c>
      <c r="U398" s="118">
        <f>MAX(0,V397+Observaciones!$F397-T398-Constantes!$D$13)</f>
        <v>0</v>
      </c>
      <c r="V398" s="118">
        <f>V397+Observaciones!$F397-T398-S398-U398-W397</f>
        <v>43.473333071276706</v>
      </c>
      <c r="W398" s="118">
        <f>MAX(0,(V398-Constantes!$D$14)*(1-EXP(-Constantes!$D$22)))</f>
        <v>0.23711871600156564</v>
      </c>
      <c r="X398" s="116">
        <f>X397+(Entradas!$E$23*U398-Y397)/(800*Entradas!$D$46)</f>
        <v>0</v>
      </c>
      <c r="Y398" s="116">
        <f>8000*Entradas!$D$47*X398/Constantes!$E$34</f>
        <v>0</v>
      </c>
      <c r="Z398" s="116">
        <f>T398*Escenarios!$E$10/Escenarios!$E$9</f>
        <v>0</v>
      </c>
      <c r="AA398" s="116">
        <f>Y398*Escenarios!$E$10/Escenarios!$E$9</f>
        <v>0</v>
      </c>
      <c r="AB398" s="116">
        <f>Observaciones!$I397</f>
        <v>0</v>
      </c>
      <c r="AC398" s="116">
        <f>MAX(0,Constantes!$E$29/((AH397+Z398+AA398+AB398+Observaciones!$F397)^2)+Entradas!$E$17)</f>
        <v>2.5841672799473794</v>
      </c>
      <c r="AD398" s="145">
        <f>IF(ETo!$D397&gt;0,ETo!$I397*((1-Entradas!$E$21)*ETo!$K397+ETo!$L397),0)</f>
        <v>1.8783013875200272</v>
      </c>
      <c r="AE398" s="116">
        <f>MIN(AD398*1,0.8*(AH397+Z398+AA398+AB398+Observaciones!$F397-AC398-Constantes!$E$28))</f>
        <v>1.8783013875200272</v>
      </c>
      <c r="AF398" s="116">
        <f>Observaciones!$J397</f>
        <v>0</v>
      </c>
      <c r="AG398" s="116">
        <f>MAX(0,AH397+Z398+AA398+AB398+Observaciones!$F397-AC398-AE398-AF398-Constantes!$E$26)</f>
        <v>0</v>
      </c>
      <c r="AH398" s="116">
        <f>AH397+Z398+AA398+AB398+Observaciones!$F397-AC398-AE398-AF398-AG398</f>
        <v>152.66682704513468</v>
      </c>
      <c r="AI398" s="116">
        <f>(Escenarios!$E$10*S398+Escenarios!$E$9*AE398)/(Escenarios!$E$11)</f>
        <v>1.2974861887313247</v>
      </c>
      <c r="AJ398" s="116">
        <f>(Escenarios!$E$9*AG398)/(Escenarios!$E$11)</f>
        <v>0</v>
      </c>
      <c r="AK398" s="116">
        <f>(Escenarios!$E$10*U398+Escenarios!$E$9*AC398)/(Escenarios!$E$11)</f>
        <v>0.25841672799473797</v>
      </c>
      <c r="AL398" s="118">
        <f t="shared" si="45"/>
        <v>134.77902136648777</v>
      </c>
      <c r="AM398" s="118">
        <f>MAX(0,(AL398-Constantes!$D$13)*(1-EXP(-Constantes!$D$23)))</f>
        <v>0.59424585763634796</v>
      </c>
      <c r="AN398" s="118">
        <f>AJ398+W398*Escenarios!$E$10/Escenarios!$E$11+AM398</f>
        <v>0.80765270203775708</v>
      </c>
      <c r="AO398" s="118">
        <f>0.0526*AJ398*Observaciones!$F397^1.218</f>
        <v>0</v>
      </c>
      <c r="AP398" s="118">
        <f>AO398*Constantes!$E$40</f>
        <v>0</v>
      </c>
      <c r="AQ398" s="118">
        <f t="shared" si="46"/>
        <v>0</v>
      </c>
      <c r="AR398" s="15"/>
      <c r="AS398" s="72">
        <v>392</v>
      </c>
      <c r="AT398" s="145">
        <f>ETo!$I397*((1-Constantes!$F$19)*ETo!$K397+ETo!$L397)</f>
        <v>1.9603315617343637</v>
      </c>
      <c r="AU398" s="118">
        <f>MIN(AT398*Constantes!$F$17,0.8*(AX397+Observaciones!$F397-AV398-AW398-Constantes!$D$14))</f>
        <v>1.2117208006229616</v>
      </c>
      <c r="AV398" s="118">
        <f>IF(Observaciones!$F397&gt;0.05*Constantes!$F$18,((Observaciones!$F397-0.05*Constantes!$F$18)^2)/(Observaciones!$F397+0.95*Constantes!$F$18),0)</f>
        <v>0</v>
      </c>
      <c r="AW398" s="118">
        <f>MAX(0,AX397+Observaciones!$F397-AV398-Constantes!$D$13)</f>
        <v>0</v>
      </c>
      <c r="AX398" s="118">
        <f>AX397+Observaciones!$F397-AV398-AU398-AW398-AY397</f>
        <v>43.579941327829417</v>
      </c>
      <c r="AY398" s="118">
        <f>MAX(0,(AX398-Constantes!$D$14)*(1-EXP(-Constantes!$D$22)))</f>
        <v>0.23858642337297459</v>
      </c>
      <c r="AZ398" s="116">
        <f>AZ397+(Entradas!$F$23*AW398-BA397)/(800*Entradas!$D$46)</f>
        <v>0</v>
      </c>
      <c r="BA398" s="116">
        <f>8000*Entradas!$D$47*AZ398/Constantes!$F$34</f>
        <v>0</v>
      </c>
      <c r="BB398" s="116">
        <f>AV398*Escenarios!$F$10/Escenarios!$F$9</f>
        <v>0</v>
      </c>
      <c r="BC398" s="116">
        <f>BA398*Escenarios!$F$10/Escenarios!$F$9</f>
        <v>0</v>
      </c>
      <c r="BD398" s="116">
        <f>Observaciones!$I397</f>
        <v>0</v>
      </c>
      <c r="BE398" s="116">
        <f>MAX(0,Constantes!$F$29/((BJ397+BB398+BC398+BD398+Observaciones!$F397)^2)+Entradas!$F$17)</f>
        <v>2.3386131953775378</v>
      </c>
      <c r="BF398" s="145">
        <f>IF(ETo!$D397&gt;0,ETo!$I397*((1-Entradas!$F$21)*ETo!$K397+ETo!$L397),0)</f>
        <v>1.8783013875200272</v>
      </c>
      <c r="BG398" s="116">
        <f>MIN(BF398*1,0.8*(BJ397+BB398+BC398+BD398+Observaciones!$F397-BE398-Constantes!$F$28))</f>
        <v>1.8783013875200272</v>
      </c>
      <c r="BH398" s="116">
        <f>Observaciones!$J397</f>
        <v>0</v>
      </c>
      <c r="BI398" s="116">
        <f>MAX(0,BJ397+BB398+BC398+BD398+Observaciones!$F397-BE398-BG398-BH398-Constantes!$F$26)</f>
        <v>0</v>
      </c>
      <c r="BJ398" s="116">
        <f>BJ397+BB398+BC398+BD398+Observaciones!$F397-BE398-BG398-BH398-BI398</f>
        <v>120.37467605733944</v>
      </c>
      <c r="BK398" s="116">
        <f>(Escenarios!$F$10*AU398+Escenarios!$F$9*BG398)/(Escenarios!$F$11)</f>
        <v>1.3450369180023747</v>
      </c>
      <c r="BL398" s="116">
        <f>(Escenarios!$F$9*BI398)/(Escenarios!$F$11)</f>
        <v>0</v>
      </c>
      <c r="BM398" s="116">
        <f>(Escenarios!$F$10*AW398+Escenarios!$F$9*BE398)/(Escenarios!$F$11)</f>
        <v>0.46772263907550754</v>
      </c>
      <c r="BN398" s="118">
        <f t="shared" si="47"/>
        <v>130.83043527082748</v>
      </c>
      <c r="BO398" s="118">
        <f>MAX(0,(BN398-Constantes!$D$13)*(1-EXP(-Constantes!$D$23)))</f>
        <v>0.56697098116331801</v>
      </c>
      <c r="BP398" s="118">
        <f>BL398+AY398*Escenarios!$F$10/Escenarios!$F$11+BO398</f>
        <v>0.75784011986169775</v>
      </c>
      <c r="BQ398" s="118">
        <f>0.0526*BL398*Observaciones!$F397^1.218</f>
        <v>0</v>
      </c>
      <c r="BR398" s="118">
        <f>BQ398*Constantes!$F$40</f>
        <v>0</v>
      </c>
      <c r="BS398" s="118">
        <f t="shared" si="48"/>
        <v>0</v>
      </c>
      <c r="BT398" s="15"/>
      <c r="BU398" s="72">
        <v>392</v>
      </c>
      <c r="BV398" s="73">
        <f>0.0526*Observaciones!$F397^2.218</f>
        <v>0</v>
      </c>
      <c r="BW398" s="73">
        <f>IF(Observaciones!$F397&gt;0.05*$CA$7,((Observaciones!$F397-0.05*$CA$7)^2)/(Observaciones!$F397+0.95*$CA$7),0)</f>
        <v>0</v>
      </c>
      <c r="BX398" s="73">
        <f>0.0526*BW398*Observaciones!$F397^1.218</f>
        <v>0</v>
      </c>
      <c r="BY398" s="27"/>
      <c r="BZ398" s="27"/>
      <c r="CA398" s="101"/>
      <c r="CB398" s="36"/>
    </row>
    <row r="399" spans="2:80" s="2" customFormat="1" ht="14.5" x14ac:dyDescent="0.35">
      <c r="B399" s="35"/>
      <c r="C399" s="72">
        <v>393</v>
      </c>
      <c r="D399" s="145">
        <f>ETo!$I398*((1-Constantes!$D$19)*ETo!$K398+ETo!$L398)</f>
        <v>1.9842121912036035</v>
      </c>
      <c r="E399" s="73">
        <f>MIN(D399*Constantes!$D$17,0.8*(H398+Observaciones!$F398-F399-G399-Constantes!$D$14))</f>
        <v>1.2372607084534615</v>
      </c>
      <c r="F399" s="73">
        <f>IF(Observaciones!$F398&gt;0.05*Constantes!$D$18,((Observaciones!$F398-0.05*Constantes!$D$18)^2)/(Observaciones!$F398+0.95*Constantes!$D$18),0)</f>
        <v>0</v>
      </c>
      <c r="G399" s="73">
        <f>MAX(0,H398+Observaciones!$F398-F399-Constantes!$D$13)</f>
        <v>0</v>
      </c>
      <c r="H399" s="73">
        <f>H398+Observaciones!$F398-F399-E399-G399-I398</f>
        <v>42.041223501690276</v>
      </c>
      <c r="I399" s="73">
        <f>MAX(0,(H399-Constantes!$D$14)*(1-EXP(-Constantes!$D$22)))</f>
        <v>0.2174024403591811</v>
      </c>
      <c r="J399" s="73">
        <f t="shared" si="42"/>
        <v>133.4462598581886</v>
      </c>
      <c r="K399" s="73">
        <f>MAX(0,(J399-Constantes!$D$13)*(1-EXP(-Constantes!$D$23)))</f>
        <v>0.58503980143642853</v>
      </c>
      <c r="L399" s="73">
        <f t="shared" si="43"/>
        <v>0.80244224179560963</v>
      </c>
      <c r="M399" s="73">
        <f>0.0526*F399*Observaciones!$F398^1.218</f>
        <v>0</v>
      </c>
      <c r="N399" s="73">
        <f>M399*Constantes!$D$40</f>
        <v>0</v>
      </c>
      <c r="O399" s="73">
        <f t="shared" si="44"/>
        <v>0</v>
      </c>
      <c r="P399" s="15"/>
      <c r="Q399" s="117">
        <v>393</v>
      </c>
      <c r="R399" s="145">
        <f>ETo!$I398*((1-Constantes!$E$19)*ETo!$K398+ETo!$L398)</f>
        <v>1.9864235653086975</v>
      </c>
      <c r="S399" s="118">
        <f>MIN(R399*Constantes!$E$17,0.8*(V398+Observaciones!$F398-T399-U399-Constantes!$D$14))</f>
        <v>1.2458861294455801</v>
      </c>
      <c r="T399" s="118">
        <f>IF(Observaciones!$F398&gt;0.05*Constantes!$E$18,((Observaciones!$F398-0.05*Constantes!$E$18)^2)/(Observaciones!$F398+0.95*Constantes!$E$18),0)</f>
        <v>0</v>
      </c>
      <c r="U399" s="118">
        <f>MAX(0,V398+Observaciones!$F398-T399-Constantes!$D$13)</f>
        <v>0</v>
      </c>
      <c r="V399" s="118">
        <f>V398+Observaciones!$F398-T399-S399-U399-W398</f>
        <v>41.990328225829558</v>
      </c>
      <c r="W399" s="118">
        <f>MAX(0,(V399-Constantes!$D$14)*(1-EXP(-Constantes!$D$22)))</f>
        <v>0.2167017500565146</v>
      </c>
      <c r="X399" s="116">
        <f>X398+(Entradas!$E$23*U399-Y398)/(800*Entradas!$D$46)</f>
        <v>0</v>
      </c>
      <c r="Y399" s="116">
        <f>8000*Entradas!$D$47*X399/Constantes!$E$34</f>
        <v>0</v>
      </c>
      <c r="Z399" s="116">
        <f>T399*Escenarios!$E$10/Escenarios!$E$9</f>
        <v>0</v>
      </c>
      <c r="AA399" s="116">
        <f>Y399*Escenarios!$E$10/Escenarios!$E$9</f>
        <v>0</v>
      </c>
      <c r="AB399" s="116">
        <f>Observaciones!$I398</f>
        <v>0</v>
      </c>
      <c r="AC399" s="116">
        <f>MAX(0,Constantes!$E$29/((AH398+Z399+AA399+AB399+Observaciones!$F398)^2)+Entradas!$E$17)</f>
        <v>2.5595023175390144</v>
      </c>
      <c r="AD399" s="145">
        <f>IF(ETo!$D398&gt;0,ETo!$I398*((1-Entradas!$E$21)*ETo!$K398+ETo!$L398),0)</f>
        <v>1.8979686011049191</v>
      </c>
      <c r="AE399" s="116">
        <f>MIN(AD399*1,0.8*(AH398+Z399+AA399+AB399+Observaciones!$F398-AC399-Constantes!$E$28))</f>
        <v>1.8979686011049191</v>
      </c>
      <c r="AF399" s="116">
        <f>Observaciones!$J398</f>
        <v>0</v>
      </c>
      <c r="AG399" s="116">
        <f>MAX(0,AH398+Z399+AA399+AB399+Observaciones!$F398-AC399-AE399-AF399-Constantes!$E$26)</f>
        <v>0</v>
      </c>
      <c r="AH399" s="116">
        <f>AH398+Z399+AA399+AB399+Observaciones!$F398-AC399-AE399-AF399-AG399</f>
        <v>148.20935612649075</v>
      </c>
      <c r="AI399" s="116">
        <f>(Escenarios!$E$10*S399+Escenarios!$E$9*AE399)/(Escenarios!$E$11)</f>
        <v>1.311094376611514</v>
      </c>
      <c r="AJ399" s="116">
        <f>(Escenarios!$E$9*AG399)/(Escenarios!$E$11)</f>
        <v>0</v>
      </c>
      <c r="AK399" s="116">
        <f>(Escenarios!$E$10*U399+Escenarios!$E$9*AC399)/(Escenarios!$E$11)</f>
        <v>0.25595023175390141</v>
      </c>
      <c r="AL399" s="118">
        <f t="shared" si="45"/>
        <v>134.44072574060533</v>
      </c>
      <c r="AM399" s="118">
        <f>MAX(0,(AL399-Constantes!$D$13)*(1-EXP(-Constantes!$D$23)))</f>
        <v>0.59190907905693424</v>
      </c>
      <c r="AN399" s="118">
        <f>AJ399+W399*Escenarios!$E$10/Escenarios!$E$11+AM399</f>
        <v>0.78694065410779734</v>
      </c>
      <c r="AO399" s="118">
        <f>0.0526*AJ399*Observaciones!$F398^1.218</f>
        <v>0</v>
      </c>
      <c r="AP399" s="118">
        <f>AO399*Constantes!$E$40</f>
        <v>0</v>
      </c>
      <c r="AQ399" s="118">
        <f t="shared" si="46"/>
        <v>0</v>
      </c>
      <c r="AR399" s="15"/>
      <c r="AS399" s="72">
        <v>393</v>
      </c>
      <c r="AT399" s="145">
        <f>ETo!$I398*((1-Constantes!$F$19)*ETo!$K398+ETo!$L398)</f>
        <v>1.9808951300459616</v>
      </c>
      <c r="AU399" s="118">
        <f>MIN(AT399*Constantes!$F$17,0.8*(AX398+Observaciones!$F398-AV399-AW399-Constantes!$D$14))</f>
        <v>1.224431560345745</v>
      </c>
      <c r="AV399" s="118">
        <f>IF(Observaciones!$F398&gt;0.05*Constantes!$F$18,((Observaciones!$F398-0.05*Constantes!$F$18)^2)/(Observaciones!$F398+0.95*Constantes!$F$18),0)</f>
        <v>0</v>
      </c>
      <c r="AW399" s="118">
        <f>MAX(0,AX398+Observaciones!$F398-AV399-Constantes!$D$13)</f>
        <v>0</v>
      </c>
      <c r="AX399" s="118">
        <f>AX398+Observaciones!$F398-AV399-AU399-AW399-AY398</f>
        <v>42.116923344110702</v>
      </c>
      <c r="AY399" s="118">
        <f>MAX(0,(AX399-Constantes!$D$14)*(1-EXP(-Constantes!$D$22)))</f>
        <v>0.21844462245958926</v>
      </c>
      <c r="AZ399" s="116">
        <f>AZ398+(Entradas!$F$23*AW399-BA398)/(800*Entradas!$D$46)</f>
        <v>0</v>
      </c>
      <c r="BA399" s="116">
        <f>8000*Entradas!$D$47*AZ399/Constantes!$F$34</f>
        <v>0</v>
      </c>
      <c r="BB399" s="116">
        <f>AV399*Escenarios!$F$10/Escenarios!$F$9</f>
        <v>0</v>
      </c>
      <c r="BC399" s="116">
        <f>BA399*Escenarios!$F$10/Escenarios!$F$9</f>
        <v>0</v>
      </c>
      <c r="BD399" s="116">
        <f>Observaciones!$I398</f>
        <v>0</v>
      </c>
      <c r="BE399" s="116">
        <f>MAX(0,Constantes!$F$29/((BJ398+BB399+BC399+BD399+Observaciones!$F398)^2)+Entradas!$F$17)</f>
        <v>2.2914626901227573</v>
      </c>
      <c r="BF399" s="145">
        <f>IF(ETo!$D398&gt;0,ETo!$I398*((1-Entradas!$F$21)*ETo!$K398+ETo!$L398),0)</f>
        <v>1.8979686011049191</v>
      </c>
      <c r="BG399" s="116">
        <f>MIN(BF399*1,0.8*(BJ398+BB399+BC399+BD399+Observaciones!$F398-BE399-Constantes!$F$28))</f>
        <v>1.8979686011049191</v>
      </c>
      <c r="BH399" s="116">
        <f>Observaciones!$J398</f>
        <v>0</v>
      </c>
      <c r="BI399" s="116">
        <f>MAX(0,BJ398+BB399+BC399+BD399+Observaciones!$F398-BE399-BG399-BH399-Constantes!$F$26)</f>
        <v>0</v>
      </c>
      <c r="BJ399" s="116">
        <f>BJ398+BB399+BC399+BD399+Observaciones!$F398-BE399-BG399-BH399-BI399</f>
        <v>116.18524476611177</v>
      </c>
      <c r="BK399" s="116">
        <f>(Escenarios!$F$10*AU399+Escenarios!$F$9*BG399)/(Escenarios!$F$11)</f>
        <v>1.3591389684975796</v>
      </c>
      <c r="BL399" s="116">
        <f>(Escenarios!$F$9*BI399)/(Escenarios!$F$11)</f>
        <v>0</v>
      </c>
      <c r="BM399" s="116">
        <f>(Escenarios!$F$10*AW399+Escenarios!$F$9*BE399)/(Escenarios!$F$11)</f>
        <v>0.45829253802455144</v>
      </c>
      <c r="BN399" s="118">
        <f t="shared" si="47"/>
        <v>130.72175682768872</v>
      </c>
      <c r="BO399" s="118">
        <f>MAX(0,(BN399-Constantes!$D$13)*(1-EXP(-Constantes!$D$23)))</f>
        <v>0.56622028432144123</v>
      </c>
      <c r="BP399" s="118">
        <f>BL399+AY399*Escenarios!$F$10/Escenarios!$F$11+BO399</f>
        <v>0.74097598228911266</v>
      </c>
      <c r="BQ399" s="118">
        <f>0.0526*BL399*Observaciones!$F398^1.218</f>
        <v>0</v>
      </c>
      <c r="BR399" s="118">
        <f>BQ399*Constantes!$F$40</f>
        <v>0</v>
      </c>
      <c r="BS399" s="118">
        <f t="shared" si="48"/>
        <v>0</v>
      </c>
      <c r="BT399" s="15"/>
      <c r="BU399" s="72">
        <v>393</v>
      </c>
      <c r="BV399" s="73">
        <f>0.0526*Observaciones!$F398^2.218</f>
        <v>0</v>
      </c>
      <c r="BW399" s="73">
        <f>IF(Observaciones!$F398&gt;0.05*$CA$7,((Observaciones!$F398-0.05*$CA$7)^2)/(Observaciones!$F398+0.95*$CA$7),0)</f>
        <v>0</v>
      </c>
      <c r="BX399" s="73">
        <f>0.0526*BW399*Observaciones!$F398^1.218</f>
        <v>0</v>
      </c>
      <c r="BY399" s="27"/>
      <c r="BZ399" s="27"/>
      <c r="CA399" s="101"/>
      <c r="CB399" s="36"/>
    </row>
    <row r="400" spans="2:80" s="2" customFormat="1" ht="14.5" x14ac:dyDescent="0.35">
      <c r="B400" s="35"/>
      <c r="C400" s="72">
        <v>394</v>
      </c>
      <c r="D400" s="145">
        <f>ETo!$I399*((1-Constantes!$D$19)*ETo!$K399+ETo!$L399)</f>
        <v>2.0207868616602251</v>
      </c>
      <c r="E400" s="73">
        <f>MIN(D400*Constantes!$D$17,0.8*(H399+Observaciones!$F399-F400-G400-Constantes!$D$14))</f>
        <v>1.2600669400053208</v>
      </c>
      <c r="F400" s="73">
        <f>IF(Observaciones!$F399&gt;0.05*Constantes!$D$18,((Observaciones!$F399-0.05*Constantes!$D$18)^2)/(Observaciones!$F399+0.95*Constantes!$D$18),0)</f>
        <v>0</v>
      </c>
      <c r="G400" s="73">
        <f>MAX(0,H399+Observaciones!$F399-F400-Constantes!$D$13)</f>
        <v>0</v>
      </c>
      <c r="H400" s="73">
        <f>H399+Observaciones!$F399-F400-E400-G400-I399</f>
        <v>40.563754121325772</v>
      </c>
      <c r="I400" s="73">
        <f>MAX(0,(H400-Constantes!$D$14)*(1-EXP(-Constantes!$D$22)))</f>
        <v>0.19706168279768949</v>
      </c>
      <c r="J400" s="73">
        <f t="shared" si="42"/>
        <v>132.86122005675216</v>
      </c>
      <c r="K400" s="73">
        <f>MAX(0,(J400-Constantes!$D$13)*(1-EXP(-Constantes!$D$23)))</f>
        <v>0.5809986363384908</v>
      </c>
      <c r="L400" s="73">
        <f t="shared" si="43"/>
        <v>0.77806031913618035</v>
      </c>
      <c r="M400" s="73">
        <f>0.0526*F400*Observaciones!$F399^1.218</f>
        <v>0</v>
      </c>
      <c r="N400" s="73">
        <f>M400*Constantes!$D$40</f>
        <v>0</v>
      </c>
      <c r="O400" s="73">
        <f t="shared" si="44"/>
        <v>0</v>
      </c>
      <c r="P400" s="15"/>
      <c r="Q400" s="117">
        <v>394</v>
      </c>
      <c r="R400" s="145">
        <f>ETo!$I399*((1-Constantes!$E$19)*ETo!$K399+ETo!$L399)</f>
        <v>2.0230401753524965</v>
      </c>
      <c r="S400" s="118">
        <f>MIN(R400*Constantes!$E$17,0.8*(V399+Observaciones!$F399-T400-U400-Constantes!$D$14))</f>
        <v>1.2688520906623146</v>
      </c>
      <c r="T400" s="118">
        <f>IF(Observaciones!$F399&gt;0.05*Constantes!$E$18,((Observaciones!$F399-0.05*Constantes!$E$18)^2)/(Observaciones!$F399+0.95*Constantes!$E$18),0)</f>
        <v>0</v>
      </c>
      <c r="U400" s="118">
        <f>MAX(0,V399+Observaciones!$F399-T400-Constantes!$D$13)</f>
        <v>0</v>
      </c>
      <c r="V400" s="118">
        <f>V399+Observaciones!$F399-T400-S400-U400-W399</f>
        <v>40.504774385110728</v>
      </c>
      <c r="W400" s="118">
        <f>MAX(0,(V400-Constantes!$D$14)*(1-EXP(-Constantes!$D$22)))</f>
        <v>0.19624969134031328</v>
      </c>
      <c r="X400" s="116">
        <f>X399+(Entradas!$E$23*U400-Y399)/(800*Entradas!$D$46)</f>
        <v>0</v>
      </c>
      <c r="Y400" s="116">
        <f>8000*Entradas!$D$47*X400/Constantes!$E$34</f>
        <v>0</v>
      </c>
      <c r="Z400" s="116">
        <f>T400*Escenarios!$E$10/Escenarios!$E$9</f>
        <v>0</v>
      </c>
      <c r="AA400" s="116">
        <f>Y400*Escenarios!$E$10/Escenarios!$E$9</f>
        <v>0</v>
      </c>
      <c r="AB400" s="116">
        <f>Observaciones!$I399</f>
        <v>0</v>
      </c>
      <c r="AC400" s="116">
        <f>MAX(0,Constantes!$E$29/((AH399+Z400+AA400+AB400+Observaciones!$F399)^2)+Entradas!$E$17)</f>
        <v>2.5326074929381526</v>
      </c>
      <c r="AD400" s="145">
        <f>IF(ETo!$D399&gt;0,ETo!$I399*((1-Entradas!$E$21)*ETo!$K399+ETo!$L399),0)</f>
        <v>1.9329076276616144</v>
      </c>
      <c r="AE400" s="116">
        <f>MIN(AD400*1,0.8*(AH399+Z400+AA400+AB400+Observaciones!$F399-AC400-Constantes!$E$28))</f>
        <v>1.9329076276616144</v>
      </c>
      <c r="AF400" s="116">
        <f>Observaciones!$J399</f>
        <v>0</v>
      </c>
      <c r="AG400" s="116">
        <f>MAX(0,AH399+Z400+AA400+AB400+Observaciones!$F399-AC400-AE400-AF400-Constantes!$E$26)</f>
        <v>0</v>
      </c>
      <c r="AH400" s="116">
        <f>AH399+Z400+AA400+AB400+Observaciones!$F399-AC400-AE400-AF400-AG400</f>
        <v>143.74384100589097</v>
      </c>
      <c r="AI400" s="116">
        <f>(Escenarios!$E$10*S400+Escenarios!$E$9*AE400)/(Escenarios!$E$11)</f>
        <v>1.3352576443622446</v>
      </c>
      <c r="AJ400" s="116">
        <f>(Escenarios!$E$9*AG400)/(Escenarios!$E$11)</f>
        <v>0</v>
      </c>
      <c r="AK400" s="116">
        <f>(Escenarios!$E$10*U400+Escenarios!$E$9*AC400)/(Escenarios!$E$11)</f>
        <v>0.25326074929381526</v>
      </c>
      <c r="AL400" s="118">
        <f t="shared" si="45"/>
        <v>134.10207741084221</v>
      </c>
      <c r="AM400" s="118">
        <f>MAX(0,(AL400-Constantes!$D$13)*(1-EXP(-Constantes!$D$23)))</f>
        <v>0.58956986417385537</v>
      </c>
      <c r="AN400" s="118">
        <f>AJ400+W400*Escenarios!$E$10/Escenarios!$E$11+AM400</f>
        <v>0.76619458638013738</v>
      </c>
      <c r="AO400" s="118">
        <f>0.0526*AJ400*Observaciones!$F399^1.218</f>
        <v>0</v>
      </c>
      <c r="AP400" s="118">
        <f>AO400*Constantes!$E$40</f>
        <v>0</v>
      </c>
      <c r="AQ400" s="118">
        <f t="shared" si="46"/>
        <v>0</v>
      </c>
      <c r="AR400" s="15"/>
      <c r="AS400" s="72">
        <v>394</v>
      </c>
      <c r="AT400" s="145">
        <f>ETo!$I399*((1-Constantes!$F$19)*ETo!$K399+ETo!$L399)</f>
        <v>2.0174068911218166</v>
      </c>
      <c r="AU400" s="118">
        <f>MIN(AT400*Constantes!$F$17,0.8*(AX399+Observaciones!$F399-AV400-AW400-Constantes!$D$14))</f>
        <v>1.2470002223142578</v>
      </c>
      <c r="AV400" s="118">
        <f>IF(Observaciones!$F399&gt;0.05*Constantes!$F$18,((Observaciones!$F399-0.05*Constantes!$F$18)^2)/(Observaciones!$F399+0.95*Constantes!$F$18),0)</f>
        <v>0</v>
      </c>
      <c r="AW400" s="118">
        <f>MAX(0,AX399+Observaciones!$F399-AV400-Constantes!$D$13)</f>
        <v>0</v>
      </c>
      <c r="AX400" s="118">
        <f>AX399+Observaciones!$F399-AV400-AU400-AW400-AY399</f>
        <v>40.651478499336861</v>
      </c>
      <c r="AY400" s="118">
        <f>MAX(0,(AX400-Constantes!$D$14)*(1-EXP(-Constantes!$D$22)))</f>
        <v>0.19826941023290443</v>
      </c>
      <c r="AZ400" s="116">
        <f>AZ399+(Entradas!$F$23*AW400-BA399)/(800*Entradas!$D$46)</f>
        <v>0</v>
      </c>
      <c r="BA400" s="116">
        <f>8000*Entradas!$D$47*AZ400/Constantes!$F$34</f>
        <v>0</v>
      </c>
      <c r="BB400" s="116">
        <f>AV400*Escenarios!$F$10/Escenarios!$F$9</f>
        <v>0</v>
      </c>
      <c r="BC400" s="116">
        <f>BA400*Escenarios!$F$10/Escenarios!$F$9</f>
        <v>0</v>
      </c>
      <c r="BD400" s="116">
        <f>Observaciones!$I399</f>
        <v>0</v>
      </c>
      <c r="BE400" s="116">
        <f>MAX(0,Constantes!$F$29/((BJ399+BB400+BC400+BD400+Observaciones!$F399)^2)+Entradas!$F$17)</f>
        <v>2.2394442879623488</v>
      </c>
      <c r="BF400" s="145">
        <f>IF(ETo!$D399&gt;0,ETo!$I399*((1-Entradas!$F$21)*ETo!$K399+ETo!$L399),0)</f>
        <v>1.9329076276616144</v>
      </c>
      <c r="BG400" s="116">
        <f>MIN(BF400*1,0.8*(BJ399+BB400+BC400+BD400+Observaciones!$F399-BE400-Constantes!$F$28))</f>
        <v>1.9329076276616144</v>
      </c>
      <c r="BH400" s="116">
        <f>Observaciones!$J399</f>
        <v>0</v>
      </c>
      <c r="BI400" s="116">
        <f>MAX(0,BJ399+BB400+BC400+BD400+Observaciones!$F399-BE400-BG400-BH400-Constantes!$F$26)</f>
        <v>0</v>
      </c>
      <c r="BJ400" s="116">
        <f>BJ399+BB400+BC400+BD400+Observaciones!$F399-BE400-BG400-BH400-BI400</f>
        <v>112.0128928504878</v>
      </c>
      <c r="BK400" s="116">
        <f>(Escenarios!$F$10*AU400+Escenarios!$F$9*BG400)/(Escenarios!$F$11)</f>
        <v>1.3841817033837289</v>
      </c>
      <c r="BL400" s="116">
        <f>(Escenarios!$F$9*BI400)/(Escenarios!$F$11)</f>
        <v>0</v>
      </c>
      <c r="BM400" s="116">
        <f>(Escenarios!$F$10*AW400+Escenarios!$F$9*BE400)/(Escenarios!$F$11)</f>
        <v>0.44788885759246982</v>
      </c>
      <c r="BN400" s="118">
        <f t="shared" si="47"/>
        <v>130.60342540095974</v>
      </c>
      <c r="BO400" s="118">
        <f>MAX(0,(BN400-Constantes!$D$13)*(1-EXP(-Constantes!$D$23)))</f>
        <v>0.56540290945136873</v>
      </c>
      <c r="BP400" s="118">
        <f>BL400+AY400*Escenarios!$F$10/Escenarios!$F$11+BO400</f>
        <v>0.72401843763769225</v>
      </c>
      <c r="BQ400" s="118">
        <f>0.0526*BL400*Observaciones!$F399^1.218</f>
        <v>0</v>
      </c>
      <c r="BR400" s="118">
        <f>BQ400*Constantes!$F$40</f>
        <v>0</v>
      </c>
      <c r="BS400" s="118">
        <f t="shared" si="48"/>
        <v>0</v>
      </c>
      <c r="BT400" s="15"/>
      <c r="BU400" s="72">
        <v>394</v>
      </c>
      <c r="BV400" s="73">
        <f>0.0526*Observaciones!$F399^2.218</f>
        <v>0</v>
      </c>
      <c r="BW400" s="73">
        <f>IF(Observaciones!$F399&gt;0.05*$CA$7,((Observaciones!$F399-0.05*$CA$7)^2)/(Observaciones!$F399+0.95*$CA$7),0)</f>
        <v>0</v>
      </c>
      <c r="BX400" s="73">
        <f>0.0526*BW400*Observaciones!$F399^1.218</f>
        <v>0</v>
      </c>
      <c r="BY400" s="27"/>
      <c r="BZ400" s="27"/>
      <c r="CA400" s="101"/>
      <c r="CB400" s="36"/>
    </row>
    <row r="401" spans="2:80" s="2" customFormat="1" ht="14.5" x14ac:dyDescent="0.35">
      <c r="B401" s="35"/>
      <c r="C401" s="72">
        <v>395</v>
      </c>
      <c r="D401" s="145">
        <f>ETo!$I400*((1-Constantes!$D$19)*ETo!$K400+ETo!$L400)</f>
        <v>1.9769870977947617</v>
      </c>
      <c r="E401" s="73">
        <f>MIN(D401*Constantes!$D$17,0.8*(H400+Observaciones!$F400-F401-G401-Constantes!$D$14))</f>
        <v>1.2327554825359432</v>
      </c>
      <c r="F401" s="73">
        <f>IF(Observaciones!$F400&gt;0.05*Constantes!$D$18,((Observaciones!$F400-0.05*Constantes!$D$18)^2)/(Observaciones!$F400+0.95*Constantes!$D$18),0)</f>
        <v>0</v>
      </c>
      <c r="G401" s="73">
        <f>MAX(0,H400+Observaciones!$F400-F401-Constantes!$D$13)</f>
        <v>0</v>
      </c>
      <c r="H401" s="73">
        <f>H400+Observaciones!$F400-F401-E401-G401-I400</f>
        <v>39.133936955992141</v>
      </c>
      <c r="I401" s="73">
        <f>MAX(0,(H401-Constantes!$D$14)*(1-EXP(-Constantes!$D$22)))</f>
        <v>0.17737696736207392</v>
      </c>
      <c r="J401" s="73">
        <f t="shared" si="42"/>
        <v>132.28022142041368</v>
      </c>
      <c r="K401" s="73">
        <f>MAX(0,(J401-Constantes!$D$13)*(1-EXP(-Constantes!$D$23)))</f>
        <v>0.57698538560690682</v>
      </c>
      <c r="L401" s="73">
        <f t="shared" si="43"/>
        <v>0.75436235296898069</v>
      </c>
      <c r="M401" s="73">
        <f>0.0526*F401*Observaciones!$F400^1.218</f>
        <v>0</v>
      </c>
      <c r="N401" s="73">
        <f>M401*Constantes!$D$40</f>
        <v>0</v>
      </c>
      <c r="O401" s="73">
        <f t="shared" si="44"/>
        <v>0</v>
      </c>
      <c r="P401" s="15"/>
      <c r="Q401" s="117">
        <v>395</v>
      </c>
      <c r="R401" s="145">
        <f>ETo!$I400*((1-Constantes!$E$19)*ETo!$K400+ETo!$L400)</f>
        <v>1.9791908332124233</v>
      </c>
      <c r="S401" s="118">
        <f>MIN(R401*Constantes!$E$17,0.8*(V400+Observaciones!$F400-T401-U401-Constantes!$D$14))</f>
        <v>1.2413497552532293</v>
      </c>
      <c r="T401" s="118">
        <f>IF(Observaciones!$F400&gt;0.05*Constantes!$E$18,((Observaciones!$F400-0.05*Constantes!$E$18)^2)/(Observaciones!$F400+0.95*Constantes!$E$18),0)</f>
        <v>0</v>
      </c>
      <c r="U401" s="118">
        <f>MAX(0,V400+Observaciones!$F400-T401-Constantes!$D$13)</f>
        <v>0</v>
      </c>
      <c r="V401" s="118">
        <f>V400+Observaciones!$F400-T401-S401-U401-W400</f>
        <v>39.067174938517184</v>
      </c>
      <c r="W401" s="118">
        <f>MAX(0,(V401-Constantes!$D$14)*(1-EXP(-Constantes!$D$22)))</f>
        <v>0.17645783493887665</v>
      </c>
      <c r="X401" s="116">
        <f>X400+(Entradas!$E$23*U401-Y400)/(800*Entradas!$D$46)</f>
        <v>0</v>
      </c>
      <c r="Y401" s="116">
        <f>8000*Entradas!$D$47*X401/Constantes!$E$34</f>
        <v>0</v>
      </c>
      <c r="Z401" s="116">
        <f>T401*Escenarios!$E$10/Escenarios!$E$9</f>
        <v>0</v>
      </c>
      <c r="AA401" s="116">
        <f>Y401*Escenarios!$E$10/Escenarios!$E$9</f>
        <v>0</v>
      </c>
      <c r="AB401" s="116">
        <f>Observaciones!$I400</f>
        <v>0</v>
      </c>
      <c r="AC401" s="116">
        <f>MAX(0,Constantes!$E$29/((AH400+Z401+AA401+AB401+Observaciones!$F400)^2)+Entradas!$E$17)</f>
        <v>2.5031165910394746</v>
      </c>
      <c r="AD401" s="145">
        <f>IF(ETo!$D400&gt;0,ETo!$I400*((1-Entradas!$E$21)*ETo!$K400+ETo!$L400),0)</f>
        <v>1.8910414165059559</v>
      </c>
      <c r="AE401" s="116">
        <f>MIN(AD401*1,0.8*(AH400+Z401+AA401+AB401+Observaciones!$F400-AC401-Constantes!$E$28))</f>
        <v>1.8910414165059559</v>
      </c>
      <c r="AF401" s="116">
        <f>Observaciones!$J400</f>
        <v>0</v>
      </c>
      <c r="AG401" s="116">
        <f>MAX(0,AH400+Z401+AA401+AB401+Observaciones!$F400-AC401-AE401-AF401-Constantes!$E$26)</f>
        <v>0</v>
      </c>
      <c r="AH401" s="116">
        <f>AH400+Z401+AA401+AB401+Observaciones!$F400-AC401-AE401-AF401-AG401</f>
        <v>139.34968299834554</v>
      </c>
      <c r="AI401" s="116">
        <f>(Escenarios!$E$10*S401+Escenarios!$E$9*AE401)/(Escenarios!$E$11)</f>
        <v>1.306318921378502</v>
      </c>
      <c r="AJ401" s="116">
        <f>(Escenarios!$E$9*AG401)/(Escenarios!$E$11)</f>
        <v>0</v>
      </c>
      <c r="AK401" s="116">
        <f>(Escenarios!$E$10*U401+Escenarios!$E$9*AC401)/(Escenarios!$E$11)</f>
        <v>0.25031165910394748</v>
      </c>
      <c r="AL401" s="118">
        <f t="shared" si="45"/>
        <v>133.7628192057723</v>
      </c>
      <c r="AM401" s="118">
        <f>MAX(0,(AL401-Constantes!$D$13)*(1-EXP(-Constantes!$D$23)))</f>
        <v>0.58722643657431195</v>
      </c>
      <c r="AN401" s="118">
        <f>AJ401+W401*Escenarios!$E$10/Escenarios!$E$11+AM401</f>
        <v>0.74603848801930095</v>
      </c>
      <c r="AO401" s="118">
        <f>0.0526*AJ401*Observaciones!$F400^1.218</f>
        <v>0</v>
      </c>
      <c r="AP401" s="118">
        <f>AO401*Constantes!$E$40</f>
        <v>0</v>
      </c>
      <c r="AQ401" s="118">
        <f t="shared" si="46"/>
        <v>0</v>
      </c>
      <c r="AR401" s="15"/>
      <c r="AS401" s="72">
        <v>395</v>
      </c>
      <c r="AT401" s="145">
        <f>ETo!$I400*((1-Constantes!$F$19)*ETo!$K400+ETo!$L400)</f>
        <v>1.9736814946682688</v>
      </c>
      <c r="AU401" s="118">
        <f>MIN(AT401*Constantes!$F$17,0.8*(AX400+Observaciones!$F400-AV401-AW401-Constantes!$D$14))</f>
        <v>1.2199726656332983</v>
      </c>
      <c r="AV401" s="118">
        <f>IF(Observaciones!$F400&gt;0.05*Constantes!$F$18,((Observaciones!$F400-0.05*Constantes!$F$18)^2)/(Observaciones!$F400+0.95*Constantes!$F$18),0)</f>
        <v>0</v>
      </c>
      <c r="AW401" s="118">
        <f>MAX(0,AX400+Observaciones!$F400-AV401-Constantes!$D$13)</f>
        <v>0</v>
      </c>
      <c r="AX401" s="118">
        <f>AX400+Observaciones!$F400-AV401-AU401-AW401-AY400</f>
        <v>39.233236423470657</v>
      </c>
      <c r="AY401" s="118">
        <f>MAX(0,(AX401-Constantes!$D$14)*(1-EXP(-Constantes!$D$22)))</f>
        <v>0.17874405247450273</v>
      </c>
      <c r="AZ401" s="116">
        <f>AZ400+(Entradas!$F$23*AW401-BA400)/(800*Entradas!$D$46)</f>
        <v>0</v>
      </c>
      <c r="BA401" s="116">
        <f>8000*Entradas!$D$47*AZ401/Constantes!$F$34</f>
        <v>0</v>
      </c>
      <c r="BB401" s="116">
        <f>AV401*Escenarios!$F$10/Escenarios!$F$9</f>
        <v>0</v>
      </c>
      <c r="BC401" s="116">
        <f>BA401*Escenarios!$F$10/Escenarios!$F$9</f>
        <v>0</v>
      </c>
      <c r="BD401" s="116">
        <f>Observaciones!$I400</f>
        <v>0</v>
      </c>
      <c r="BE401" s="116">
        <f>MAX(0,Constantes!$F$29/((BJ400+BB401+BC401+BD401+Observaciones!$F400)^2)+Entradas!$F$17)</f>
        <v>2.1817293766229282</v>
      </c>
      <c r="BF401" s="145">
        <f>IF(ETo!$D400&gt;0,ETo!$I400*((1-Entradas!$F$21)*ETo!$K400+ETo!$L400),0)</f>
        <v>1.8910414165059559</v>
      </c>
      <c r="BG401" s="116">
        <f>MIN(BF401*1,0.8*(BJ400+BB401+BC401+BD401+Observaciones!$F400-BE401-Constantes!$F$28))</f>
        <v>1.8910414165059559</v>
      </c>
      <c r="BH401" s="116">
        <f>Observaciones!$J400</f>
        <v>0</v>
      </c>
      <c r="BI401" s="116">
        <f>MAX(0,BJ400+BB401+BC401+BD401+Observaciones!$F400-BE401-BG401-BH401-Constantes!$F$26)</f>
        <v>0</v>
      </c>
      <c r="BJ401" s="116">
        <f>BJ400+BB401+BC401+BD401+Observaciones!$F400-BE401-BG401-BH401-BI401</f>
        <v>107.94012205735892</v>
      </c>
      <c r="BK401" s="116">
        <f>(Escenarios!$F$10*AU401+Escenarios!$F$9*BG401)/(Escenarios!$F$11)</f>
        <v>1.3541864158078298</v>
      </c>
      <c r="BL401" s="116">
        <f>(Escenarios!$F$9*BI401)/(Escenarios!$F$11)</f>
        <v>0</v>
      </c>
      <c r="BM401" s="116">
        <f>(Escenarios!$F$10*AW401+Escenarios!$F$9*BE401)/(Escenarios!$F$11)</f>
        <v>0.43634587532458569</v>
      </c>
      <c r="BN401" s="118">
        <f t="shared" si="47"/>
        <v>130.47436836683295</v>
      </c>
      <c r="BO401" s="118">
        <f>MAX(0,(BN401-Constantes!$D$13)*(1-EXP(-Constantes!$D$23)))</f>
        <v>0.5645114473992553</v>
      </c>
      <c r="BP401" s="118">
        <f>BL401+AY401*Escenarios!$F$10/Escenarios!$F$11+BO401</f>
        <v>0.70750668937885752</v>
      </c>
      <c r="BQ401" s="118">
        <f>0.0526*BL401*Observaciones!$F400^1.218</f>
        <v>0</v>
      </c>
      <c r="BR401" s="118">
        <f>BQ401*Constantes!$F$40</f>
        <v>0</v>
      </c>
      <c r="BS401" s="118">
        <f t="shared" si="48"/>
        <v>0</v>
      </c>
      <c r="BT401" s="15"/>
      <c r="BU401" s="72">
        <v>395</v>
      </c>
      <c r="BV401" s="73">
        <f>0.0526*Observaciones!$F400^2.218</f>
        <v>0</v>
      </c>
      <c r="BW401" s="73">
        <f>IF(Observaciones!$F400&gt;0.05*$CA$7,((Observaciones!$F400-0.05*$CA$7)^2)/(Observaciones!$F400+0.95*$CA$7),0)</f>
        <v>0</v>
      </c>
      <c r="BX401" s="73">
        <f>0.0526*BW401*Observaciones!$F400^1.218</f>
        <v>0</v>
      </c>
      <c r="BY401" s="27"/>
      <c r="BZ401" s="27"/>
      <c r="CA401" s="101"/>
      <c r="CB401" s="36"/>
    </row>
    <row r="402" spans="2:80" s="2" customFormat="1" ht="14.5" x14ac:dyDescent="0.35">
      <c r="B402" s="35"/>
      <c r="C402" s="72">
        <v>396</v>
      </c>
      <c r="D402" s="145">
        <f>ETo!$I401*((1-Constantes!$D$19)*ETo!$K401+ETo!$L401)</f>
        <v>2.0080484406539303</v>
      </c>
      <c r="E402" s="73">
        <f>MIN(D402*Constantes!$D$17,0.8*(H401+Observaciones!$F401-F402-G402-Constantes!$D$14))</f>
        <v>1.2521238642250705</v>
      </c>
      <c r="F402" s="73">
        <f>IF(Observaciones!$F401&gt;0.05*Constantes!$D$18,((Observaciones!$F401-0.05*Constantes!$D$18)^2)/(Observaciones!$F401+0.95*Constantes!$D$18),0)</f>
        <v>0</v>
      </c>
      <c r="G402" s="73">
        <f>MAX(0,H401+Observaciones!$F401-F402-Constantes!$D$13)</f>
        <v>0</v>
      </c>
      <c r="H402" s="73">
        <f>H401+Observaciones!$F401-F402-E402-G402-I401</f>
        <v>37.704436124404999</v>
      </c>
      <c r="I402" s="73">
        <f>MAX(0,(H402-Constantes!$D$14)*(1-EXP(-Constantes!$D$22)))</f>
        <v>0.15769660698662499</v>
      </c>
      <c r="J402" s="73">
        <f t="shared" si="42"/>
        <v>131.70323603480676</v>
      </c>
      <c r="K402" s="73">
        <f>MAX(0,(J402-Constantes!$D$13)*(1-EXP(-Constantes!$D$23)))</f>
        <v>0.5729998564230635</v>
      </c>
      <c r="L402" s="73">
        <f t="shared" si="43"/>
        <v>0.73069646340968852</v>
      </c>
      <c r="M402" s="73">
        <f>0.0526*F402*Observaciones!$F401^1.218</f>
        <v>0</v>
      </c>
      <c r="N402" s="73">
        <f>M402*Constantes!$D$40</f>
        <v>0</v>
      </c>
      <c r="O402" s="73">
        <f t="shared" si="44"/>
        <v>0</v>
      </c>
      <c r="P402" s="15"/>
      <c r="Q402" s="117">
        <v>396</v>
      </c>
      <c r="R402" s="145">
        <f>ETo!$I401*((1-Constantes!$E$19)*ETo!$K401+ETo!$L401)</f>
        <v>2.0102879665720614</v>
      </c>
      <c r="S402" s="118">
        <f>MIN(R402*Constantes!$E$17,0.8*(V401+Observaciones!$F401-T402-U402-Constantes!$D$14))</f>
        <v>1.2608538971668255</v>
      </c>
      <c r="T402" s="118">
        <f>IF(Observaciones!$F401&gt;0.05*Constantes!$E$18,((Observaciones!$F401-0.05*Constantes!$E$18)^2)/(Observaciones!$F401+0.95*Constantes!$E$18),0)</f>
        <v>0</v>
      </c>
      <c r="U402" s="118">
        <f>MAX(0,V401+Observaciones!$F401-T402-Constantes!$D$13)</f>
        <v>0</v>
      </c>
      <c r="V402" s="118">
        <f>V401+Observaciones!$F401-T402-S402-U402-W401</f>
        <v>37.629863206411478</v>
      </c>
      <c r="W402" s="118">
        <f>MAX(0,(V402-Constantes!$D$14)*(1-EXP(-Constantes!$D$22)))</f>
        <v>0.15666993958781569</v>
      </c>
      <c r="X402" s="116">
        <f>X401+(Entradas!$E$23*U402-Y401)/(800*Entradas!$D$46)</f>
        <v>0</v>
      </c>
      <c r="Y402" s="116">
        <f>8000*Entradas!$D$47*X402/Constantes!$E$34</f>
        <v>0</v>
      </c>
      <c r="Z402" s="116">
        <f>T402*Escenarios!$E$10/Escenarios!$E$9</f>
        <v>0</v>
      </c>
      <c r="AA402" s="116">
        <f>Y402*Escenarios!$E$10/Escenarios!$E$9</f>
        <v>0</v>
      </c>
      <c r="AB402" s="116">
        <f>Observaciones!$I401</f>
        <v>0</v>
      </c>
      <c r="AC402" s="116">
        <f>MAX(0,Constantes!$E$29/((AH401+Z402+AA402+AB402+Observaciones!$F401)^2)+Entradas!$E$17)</f>
        <v>2.4712857488302951</v>
      </c>
      <c r="AD402" s="145">
        <f>IF(ETo!$D401&gt;0,ETo!$I401*((1-Entradas!$E$21)*ETo!$K401+ETo!$L401),0)</f>
        <v>1.9207069298468029</v>
      </c>
      <c r="AE402" s="116">
        <f>MIN(AD402*1,0.8*(AH401+Z402+AA402+AB402+Observaciones!$F401-AC402-Constantes!$E$28))</f>
        <v>1.9207069298468029</v>
      </c>
      <c r="AF402" s="116">
        <f>Observaciones!$J401</f>
        <v>0</v>
      </c>
      <c r="AG402" s="116">
        <f>MAX(0,AH401+Z402+AA402+AB402+Observaciones!$F401-AC402-AE402-AF402-Constantes!$E$26)</f>
        <v>0</v>
      </c>
      <c r="AH402" s="116">
        <f>AH401+Z402+AA402+AB402+Observaciones!$F401-AC402-AE402-AF402-AG402</f>
        <v>134.95769031966844</v>
      </c>
      <c r="AI402" s="116">
        <f>(Escenarios!$E$10*S402+Escenarios!$E$9*AE402)/(Escenarios!$E$11)</f>
        <v>1.3268392004348231</v>
      </c>
      <c r="AJ402" s="116">
        <f>(Escenarios!$E$9*AG402)/(Escenarios!$E$11)</f>
        <v>0</v>
      </c>
      <c r="AK402" s="116">
        <f>(Escenarios!$E$10*U402+Escenarios!$E$9*AC402)/(Escenarios!$E$11)</f>
        <v>0.24712857488302953</v>
      </c>
      <c r="AL402" s="118">
        <f t="shared" si="45"/>
        <v>133.42272134408103</v>
      </c>
      <c r="AM402" s="118">
        <f>MAX(0,(AL402-Constantes!$D$13)*(1-EXP(-Constantes!$D$23)))</f>
        <v>0.58487720904282514</v>
      </c>
      <c r="AN402" s="118">
        <f>AJ402+W402*Escenarios!$E$10/Escenarios!$E$11+AM402</f>
        <v>0.72588015467185929</v>
      </c>
      <c r="AO402" s="118">
        <f>0.0526*AJ402*Observaciones!$F401^1.218</f>
        <v>0</v>
      </c>
      <c r="AP402" s="118">
        <f>AO402*Constantes!$E$40</f>
        <v>0</v>
      </c>
      <c r="AQ402" s="118">
        <f t="shared" si="46"/>
        <v>0</v>
      </c>
      <c r="AR402" s="15"/>
      <c r="AS402" s="72">
        <v>396</v>
      </c>
      <c r="AT402" s="145">
        <f>ETo!$I401*((1-Constantes!$F$19)*ETo!$K401+ETo!$L401)</f>
        <v>2.0046891517767329</v>
      </c>
      <c r="AU402" s="118">
        <f>MIN(AT402*Constantes!$F$17,0.8*(AX401+Observaciones!$F401-AV402-AW402-Constantes!$D$14))</f>
        <v>1.2391391290164968</v>
      </c>
      <c r="AV402" s="118">
        <f>IF(Observaciones!$F401&gt;0.05*Constantes!$F$18,((Observaciones!$F401-0.05*Constantes!$F$18)^2)/(Observaciones!$F401+0.95*Constantes!$F$18),0)</f>
        <v>0</v>
      </c>
      <c r="AW402" s="118">
        <f>MAX(0,AX401+Observaciones!$F401-AV402-Constantes!$D$13)</f>
        <v>0</v>
      </c>
      <c r="AX402" s="118">
        <f>AX401+Observaciones!$F401-AV402-AU402-AW402-AY401</f>
        <v>37.815353241979665</v>
      </c>
      <c r="AY402" s="118">
        <f>MAX(0,(AX402-Constantes!$D$14)*(1-EXP(-Constantes!$D$22)))</f>
        <v>0.15922363572102022</v>
      </c>
      <c r="AZ402" s="116">
        <f>AZ401+(Entradas!$F$23*AW402-BA401)/(800*Entradas!$D$46)</f>
        <v>0</v>
      </c>
      <c r="BA402" s="116">
        <f>8000*Entradas!$D$47*AZ402/Constantes!$F$34</f>
        <v>0</v>
      </c>
      <c r="BB402" s="116">
        <f>AV402*Escenarios!$F$10/Escenarios!$F$9</f>
        <v>0</v>
      </c>
      <c r="BC402" s="116">
        <f>BA402*Escenarios!$F$10/Escenarios!$F$9</f>
        <v>0</v>
      </c>
      <c r="BD402" s="116">
        <f>Observaciones!$I401</f>
        <v>0</v>
      </c>
      <c r="BE402" s="116">
        <f>MAX(0,Constantes!$F$29/((BJ401+BB402+BC402+BD402+Observaciones!$F401)^2)+Entradas!$F$17)</f>
        <v>2.1188148346655793</v>
      </c>
      <c r="BF402" s="145">
        <f>IF(ETo!$D401&gt;0,ETo!$I401*((1-Entradas!$F$21)*ETo!$K401+ETo!$L401),0)</f>
        <v>1.9207069298468029</v>
      </c>
      <c r="BG402" s="116">
        <f>MIN(BF402*1,0.8*(BJ401+BB402+BC402+BD402+Observaciones!$F401-BE402-Constantes!$F$28))</f>
        <v>1.9207069298468029</v>
      </c>
      <c r="BH402" s="116">
        <f>Observaciones!$J401</f>
        <v>0</v>
      </c>
      <c r="BI402" s="116">
        <f>MAX(0,BJ401+BB402+BC402+BD402+Observaciones!$F401-BE402-BG402-BH402-Constantes!$F$26)</f>
        <v>0</v>
      </c>
      <c r="BJ402" s="116">
        <f>BJ401+BB402+BC402+BD402+Observaciones!$F401-BE402-BG402-BH402-BI402</f>
        <v>103.90060029284653</v>
      </c>
      <c r="BK402" s="116">
        <f>(Escenarios!$F$10*AU402+Escenarios!$F$9*BG402)/(Escenarios!$F$11)</f>
        <v>1.375452689182558</v>
      </c>
      <c r="BL402" s="116">
        <f>(Escenarios!$F$9*BI402)/(Escenarios!$F$11)</f>
        <v>0</v>
      </c>
      <c r="BM402" s="116">
        <f>(Escenarios!$F$10*AW402+Escenarios!$F$9*BE402)/(Escenarios!$F$11)</f>
        <v>0.42376296693311588</v>
      </c>
      <c r="BN402" s="118">
        <f t="shared" si="47"/>
        <v>130.33361988636679</v>
      </c>
      <c r="BO402" s="118">
        <f>MAX(0,(BN402-Constantes!$D$13)*(1-EXP(-Constantes!$D$23)))</f>
        <v>0.5635392266282051</v>
      </c>
      <c r="BP402" s="118">
        <f>BL402+AY402*Escenarios!$F$10/Escenarios!$F$11+BO402</f>
        <v>0.69091813520502132</v>
      </c>
      <c r="BQ402" s="118">
        <f>0.0526*BL402*Observaciones!$F401^1.218</f>
        <v>0</v>
      </c>
      <c r="BR402" s="118">
        <f>BQ402*Constantes!$F$40</f>
        <v>0</v>
      </c>
      <c r="BS402" s="118">
        <f t="shared" si="48"/>
        <v>0</v>
      </c>
      <c r="BT402" s="15"/>
      <c r="BU402" s="72">
        <v>396</v>
      </c>
      <c r="BV402" s="73">
        <f>0.0526*Observaciones!$F401^2.218</f>
        <v>0</v>
      </c>
      <c r="BW402" s="73">
        <f>IF(Observaciones!$F401&gt;0.05*$CA$7,((Observaciones!$F401-0.05*$CA$7)^2)/(Observaciones!$F401+0.95*$CA$7),0)</f>
        <v>0</v>
      </c>
      <c r="BX402" s="73">
        <f>0.0526*BW402*Observaciones!$F401^1.218</f>
        <v>0</v>
      </c>
      <c r="BY402" s="27"/>
      <c r="BZ402" s="27"/>
      <c r="CA402" s="101"/>
      <c r="CB402" s="36"/>
    </row>
    <row r="403" spans="2:80" s="2" customFormat="1" ht="14.5" x14ac:dyDescent="0.35">
      <c r="B403" s="35"/>
      <c r="C403" s="72">
        <v>397</v>
      </c>
      <c r="D403" s="145">
        <f>ETo!$I402*((1-Constantes!$D$19)*ETo!$K402+ETo!$L402)</f>
        <v>2.0870675818891691</v>
      </c>
      <c r="E403" s="73">
        <f>MIN(D403*Constantes!$D$17,0.8*(H402+Observaciones!$F402-F403-G403-Constantes!$D$14))</f>
        <v>1.3013964566925076</v>
      </c>
      <c r="F403" s="73">
        <f>IF(Observaciones!$F402&gt;0.05*Constantes!$D$18,((Observaciones!$F402-0.05*Constantes!$D$18)^2)/(Observaciones!$F402+0.95*Constantes!$D$18),0)</f>
        <v>2.3040422102218492</v>
      </c>
      <c r="G403" s="73">
        <f>MAX(0,H402+Observaciones!$F402-F403-Constantes!$D$13)</f>
        <v>4.7503939141831495</v>
      </c>
      <c r="H403" s="73">
        <f>H402+Observaciones!$F402-F403-E403-G403-I402</f>
        <v>47.290906936320866</v>
      </c>
      <c r="I403" s="73">
        <f>MAX(0,(H403-Constantes!$D$14)*(1-EXP(-Constantes!$D$22)))</f>
        <v>0.28967638352005742</v>
      </c>
      <c r="J403" s="73">
        <f t="shared" si="42"/>
        <v>135.88063009256686</v>
      </c>
      <c r="K403" s="73">
        <f>MAX(0,(J403-Constantes!$D$13)*(1-EXP(-Constantes!$D$23)))</f>
        <v>0.60185522493834032</v>
      </c>
      <c r="L403" s="73">
        <f t="shared" si="43"/>
        <v>3.1955738186802471</v>
      </c>
      <c r="M403" s="73">
        <f>0.0526*F403*Observaciones!$F402^1.218</f>
        <v>4.1240951768176615</v>
      </c>
      <c r="N403" s="73">
        <f>M403*Constantes!$D$40</f>
        <v>1.9263690028256356E-2</v>
      </c>
      <c r="O403" s="73">
        <f t="shared" si="44"/>
        <v>602.82412866344441</v>
      </c>
      <c r="P403" s="15"/>
      <c r="Q403" s="117">
        <v>397</v>
      </c>
      <c r="R403" s="145">
        <f>ETo!$I402*((1-Constantes!$E$19)*ETo!$K402+ETo!$L402)</f>
        <v>2.0893963143681322</v>
      </c>
      <c r="S403" s="118">
        <f>MIN(R403*Constantes!$E$17,0.8*(V402+Observaciones!$F402-T403-U403-Constantes!$D$14))</f>
        <v>1.3104707034531349</v>
      </c>
      <c r="T403" s="118">
        <f>IF(Observaciones!$F402&gt;0.05*Constantes!$E$18,((Observaciones!$F402-0.05*Constantes!$E$18)^2)/(Observaciones!$F402+0.95*Constantes!$E$18),0)</f>
        <v>2.2321471885439945</v>
      </c>
      <c r="U403" s="118">
        <f>MAX(0,V402+Observaciones!$F402-T403-Constantes!$D$13)</f>
        <v>4.7477160178674822</v>
      </c>
      <c r="V403" s="118">
        <f>V402+Observaciones!$F402-T403-S403-U403-W402</f>
        <v>47.282859356959051</v>
      </c>
      <c r="W403" s="118">
        <f>MAX(0,(V403-Constantes!$D$14)*(1-EXP(-Constantes!$D$22)))</f>
        <v>0.28956559011687022</v>
      </c>
      <c r="X403" s="116">
        <f>X402+(Entradas!$E$23*U403-Y402)/(800*Entradas!$D$46)</f>
        <v>0</v>
      </c>
      <c r="Y403" s="116">
        <f>8000*Entradas!$D$47*X403/Constantes!$E$34</f>
        <v>0</v>
      </c>
      <c r="Z403" s="116">
        <f>T403*Escenarios!$E$10/Escenarios!$E$9</f>
        <v>20.08932469689595</v>
      </c>
      <c r="AA403" s="116">
        <f>Y403*Escenarios!$E$10/Escenarios!$E$9</f>
        <v>0</v>
      </c>
      <c r="AB403" s="116">
        <f>Observaciones!$I402</f>
        <v>0</v>
      </c>
      <c r="AC403" s="116">
        <f>MAX(0,Constantes!$E$29/((AH402+Z403+AA403+AB403+Observaciones!$F402)^2)+Entradas!$E$17)</f>
        <v>2.6575454276912533</v>
      </c>
      <c r="AD403" s="145">
        <f>IF(ETo!$D402&gt;0,ETo!$I402*((1-Entradas!$E$21)*ETo!$K402+ETo!$L402),0)</f>
        <v>1.9962470152096021</v>
      </c>
      <c r="AE403" s="116">
        <f>MIN(AD403*1,0.8*(AH402+Z403+AA403+AB403+Observaciones!$F402-AC403-Constantes!$E$28))</f>
        <v>1.9962470152096021</v>
      </c>
      <c r="AF403" s="116">
        <f>Observaciones!$J402</f>
        <v>0</v>
      </c>
      <c r="AG403" s="116">
        <f>MAX(0,AH402+Z403+AA403+AB403+Observaciones!$F402-AC403-AE403-AF403-Constantes!$E$26)</f>
        <v>0</v>
      </c>
      <c r="AH403" s="116">
        <f>AH402+Z403+AA403+AB403+Observaciones!$F402-AC403-AE403-AF403-AG403</f>
        <v>168.49322257366353</v>
      </c>
      <c r="AI403" s="116">
        <f>(Escenarios!$E$10*S403+Escenarios!$E$9*AE403)/(Escenarios!$E$11)</f>
        <v>1.3790483346287816</v>
      </c>
      <c r="AJ403" s="116">
        <f>(Escenarios!$E$9*AG403)/(Escenarios!$E$11)</f>
        <v>0</v>
      </c>
      <c r="AK403" s="116">
        <f>(Escenarios!$E$10*U403+Escenarios!$E$9*AC403)/(Escenarios!$E$11)</f>
        <v>4.5386989588498592</v>
      </c>
      <c r="AL403" s="118">
        <f t="shared" si="45"/>
        <v>137.37654309388807</v>
      </c>
      <c r="AM403" s="118">
        <f>MAX(0,(AL403-Constantes!$D$13)*(1-EXP(-Constantes!$D$23)))</f>
        <v>0.61218825082076389</v>
      </c>
      <c r="AN403" s="118">
        <f>AJ403+W403*Escenarios!$E$10/Escenarios!$E$11+AM403</f>
        <v>0.87279728192594708</v>
      </c>
      <c r="AO403" s="118">
        <f>0.0526*AJ403*Observaciones!$F402^1.218</f>
        <v>0</v>
      </c>
      <c r="AP403" s="118">
        <f>AO403*Constantes!$E$40</f>
        <v>0</v>
      </c>
      <c r="AQ403" s="118">
        <f t="shared" si="46"/>
        <v>0</v>
      </c>
      <c r="AR403" s="15"/>
      <c r="AS403" s="72">
        <v>397</v>
      </c>
      <c r="AT403" s="145">
        <f>ETo!$I402*((1-Constantes!$F$19)*ETo!$K402+ETo!$L402)</f>
        <v>2.0835744831707239</v>
      </c>
      <c r="AU403" s="118">
        <f>MIN(AT403*Constantes!$F$17,0.8*(AX402+Observaciones!$F402-AV403-AW403-Constantes!$D$14))</f>
        <v>1.287899756442995</v>
      </c>
      <c r="AV403" s="118">
        <f>IF(Observaciones!$F402&gt;0.05*Constantes!$F$18,((Observaciones!$F402-0.05*Constantes!$F$18)^2)/(Observaciones!$F402+0.95*Constantes!$F$18),0)</f>
        <v>2.3126984525239558</v>
      </c>
      <c r="AW403" s="118">
        <f>MAX(0,AX402+Observaciones!$F402-AV403-Constantes!$D$13)</f>
        <v>4.8526547894557126</v>
      </c>
      <c r="AX403" s="118">
        <f>AX402+Observaciones!$F402-AV403-AU403-AW403-AY402</f>
        <v>47.302876607835984</v>
      </c>
      <c r="AY403" s="118">
        <f>MAX(0,(AX403-Constantes!$D$14)*(1-EXP(-Constantes!$D$22)))</f>
        <v>0.2898411735249235</v>
      </c>
      <c r="AZ403" s="116">
        <f>AZ402+(Entradas!$F$23*AW403-BA402)/(800*Entradas!$D$46)</f>
        <v>0</v>
      </c>
      <c r="BA403" s="116">
        <f>8000*Entradas!$D$47*AZ403/Constantes!$F$34</f>
        <v>0</v>
      </c>
      <c r="BB403" s="116">
        <f>AV403*Escenarios!$F$10/Escenarios!$F$9</f>
        <v>9.2507938100958231</v>
      </c>
      <c r="BC403" s="116">
        <f>BA403*Escenarios!$F$10/Escenarios!$F$9</f>
        <v>0</v>
      </c>
      <c r="BD403" s="116">
        <f>Observaciones!$I402</f>
        <v>0</v>
      </c>
      <c r="BE403" s="116">
        <f>MAX(0,Constantes!$F$29/((BJ402+BB403+BC403+BD403+Observaciones!$F402)^2)+Entradas!$F$17)</f>
        <v>2.4040289870922145</v>
      </c>
      <c r="BF403" s="145">
        <f>IF(ETo!$D402&gt;0,ETo!$I402*((1-Entradas!$F$21)*ETo!$K402+ETo!$L402),0)</f>
        <v>1.9962470152096021</v>
      </c>
      <c r="BG403" s="116">
        <f>MIN(BF403*1,0.8*(BJ402+BB403+BC403+BD403+Observaciones!$F402-BE403-Constantes!$F$28))</f>
        <v>1.9962470152096021</v>
      </c>
      <c r="BH403" s="116">
        <f>Observaciones!$J402</f>
        <v>0</v>
      </c>
      <c r="BI403" s="116">
        <f>MAX(0,BJ402+BB403+BC403+BD403+Observaciones!$F402-BE403-BG403-BH403-Constantes!$F$26)</f>
        <v>0</v>
      </c>
      <c r="BJ403" s="116">
        <f>BJ402+BB403+BC403+BD403+Observaciones!$F402-BE403-BG403-BH403-BI403</f>
        <v>126.85111810064055</v>
      </c>
      <c r="BK403" s="116">
        <f>(Escenarios!$F$10*AU403+Escenarios!$F$9*BG403)/(Escenarios!$F$11)</f>
        <v>1.4295692081963165</v>
      </c>
      <c r="BL403" s="116">
        <f>(Escenarios!$F$9*BI403)/(Escenarios!$F$11)</f>
        <v>0</v>
      </c>
      <c r="BM403" s="116">
        <f>(Escenarios!$F$10*AW403+Escenarios!$F$9*BE403)/(Escenarios!$F$11)</f>
        <v>4.3629296289830135</v>
      </c>
      <c r="BN403" s="118">
        <f t="shared" si="47"/>
        <v>134.13301028872161</v>
      </c>
      <c r="BO403" s="118">
        <f>MAX(0,(BN403-Constantes!$D$13)*(1-EXP(-Constantes!$D$23)))</f>
        <v>0.58978353316895293</v>
      </c>
      <c r="BP403" s="118">
        <f>BL403+AY403*Escenarios!$F$10/Escenarios!$F$11+BO403</f>
        <v>0.82165647198889169</v>
      </c>
      <c r="BQ403" s="118">
        <f>0.0526*BL403*Observaciones!$F402^1.218</f>
        <v>0</v>
      </c>
      <c r="BR403" s="118">
        <f>BQ403*Constantes!$F$40</f>
        <v>0</v>
      </c>
      <c r="BS403" s="118">
        <f t="shared" si="48"/>
        <v>0</v>
      </c>
      <c r="BT403" s="15"/>
      <c r="BU403" s="72">
        <v>397</v>
      </c>
      <c r="BV403" s="73">
        <f>0.0526*Observaciones!$F402^2.218</f>
        <v>32.397897212660951</v>
      </c>
      <c r="BW403" s="73">
        <f>IF(Observaciones!$F402&gt;0.05*$CA$7,((Observaciones!$F402-0.05*$CA$7)^2)/(Observaciones!$F402+0.95*$CA$7),0)</f>
        <v>5.2528137177856484</v>
      </c>
      <c r="BX403" s="73">
        <f>0.0526*BW403*Observaciones!$F402^1.218</f>
        <v>9.4022165141477867</v>
      </c>
      <c r="BY403" s="27"/>
      <c r="BZ403" s="27"/>
      <c r="CA403" s="101"/>
      <c r="CB403" s="36"/>
    </row>
    <row r="404" spans="2:80" s="2" customFormat="1" ht="14.5" x14ac:dyDescent="0.35">
      <c r="B404" s="35"/>
      <c r="C404" s="72">
        <v>398</v>
      </c>
      <c r="D404" s="145">
        <f>ETo!$I403*((1-Constantes!$D$19)*ETo!$K403+ETo!$L403)</f>
        <v>1.9950497954189312</v>
      </c>
      <c r="E404" s="73">
        <f>MIN(D404*Constantes!$D$17,0.8*(H403+Observaciones!$F403-F404-G404-Constantes!$D$14))</f>
        <v>1.2440185249454874</v>
      </c>
      <c r="F404" s="73">
        <f>IF(Observaciones!$F403&gt;0.05*Constantes!$D$18,((Observaciones!$F403-0.05*Constantes!$D$18)^2)/(Observaciones!$F403+0.95*Constantes!$D$18),0)</f>
        <v>0</v>
      </c>
      <c r="G404" s="73">
        <f>MAX(0,H403+Observaciones!$F403-F404-Constantes!$D$13)</f>
        <v>0</v>
      </c>
      <c r="H404" s="73">
        <f>H403+Observaciones!$F403-F404-E404-G404-I403</f>
        <v>45.757212027855317</v>
      </c>
      <c r="I404" s="73">
        <f>MAX(0,(H404-Constantes!$D$14)*(1-EXP(-Constantes!$D$22)))</f>
        <v>0.26856155249818181</v>
      </c>
      <c r="J404" s="73">
        <f t="shared" si="42"/>
        <v>135.27877486762853</v>
      </c>
      <c r="K404" s="73">
        <f>MAX(0,(J404-Constantes!$D$13)*(1-EXP(-Constantes!$D$23)))</f>
        <v>0.59769790722583505</v>
      </c>
      <c r="L404" s="73">
        <f t="shared" si="43"/>
        <v>0.86625945972401686</v>
      </c>
      <c r="M404" s="73">
        <f>0.0526*F404*Observaciones!$F403^1.218</f>
        <v>0</v>
      </c>
      <c r="N404" s="73">
        <f>M404*Constantes!$D$40</f>
        <v>0</v>
      </c>
      <c r="O404" s="73">
        <f t="shared" si="44"/>
        <v>0</v>
      </c>
      <c r="P404" s="15"/>
      <c r="Q404" s="117">
        <v>398</v>
      </c>
      <c r="R404" s="145">
        <f>ETo!$I403*((1-Constantes!$E$19)*ETo!$K403+ETo!$L403)</f>
        <v>1.9972752895987902</v>
      </c>
      <c r="S404" s="118">
        <f>MIN(R404*Constantes!$E$17,0.8*(V403+Observaciones!$F403-T404-U404-Constantes!$D$14))</f>
        <v>1.252692337854356</v>
      </c>
      <c r="T404" s="118">
        <f>IF(Observaciones!$F403&gt;0.05*Constantes!$E$18,((Observaciones!$F403-0.05*Constantes!$E$18)^2)/(Observaciones!$F403+0.95*Constantes!$E$18),0)</f>
        <v>0</v>
      </c>
      <c r="U404" s="118">
        <f>MAX(0,V403+Observaciones!$F403-T404-Constantes!$D$13)</f>
        <v>0</v>
      </c>
      <c r="V404" s="118">
        <f>V403+Observaciones!$F403-T404-S404-U404-W403</f>
        <v>45.740601428987823</v>
      </c>
      <c r="W404" s="118">
        <f>MAX(0,(V404-Constantes!$D$14)*(1-EXP(-Constantes!$D$22)))</f>
        <v>0.26833286947503077</v>
      </c>
      <c r="X404" s="116">
        <f>X403+(Entradas!$E$23*U404-Y403)/(800*Entradas!$D$46)</f>
        <v>0</v>
      </c>
      <c r="Y404" s="116">
        <f>8000*Entradas!$D$47*X404/Constantes!$E$34</f>
        <v>0</v>
      </c>
      <c r="Z404" s="116">
        <f>T404*Escenarios!$E$10/Escenarios!$E$9</f>
        <v>0</v>
      </c>
      <c r="AA404" s="116">
        <f>Y404*Escenarios!$E$10/Escenarios!$E$9</f>
        <v>0</v>
      </c>
      <c r="AB404" s="116">
        <f>Observaciones!$I403</f>
        <v>0</v>
      </c>
      <c r="AC404" s="116">
        <f>MAX(0,Constantes!$E$29/((AH403+Z404+AA404+AB404+Observaciones!$F403)^2)+Entradas!$E$17)</f>
        <v>2.6383669504662279</v>
      </c>
      <c r="AD404" s="145">
        <f>IF(ETo!$D403&gt;0,ETo!$I403*((1-Entradas!$E$21)*ETo!$K403+ETo!$L403),0)</f>
        <v>1.9082555224044242</v>
      </c>
      <c r="AE404" s="116">
        <f>MIN(AD404*1,0.8*(AH403+Z404+AA404+AB404+Observaciones!$F403-AC404-Constantes!$E$28))</f>
        <v>1.9082555224044242</v>
      </c>
      <c r="AF404" s="116">
        <f>Observaciones!$J403</f>
        <v>0</v>
      </c>
      <c r="AG404" s="116">
        <f>MAX(0,AH403+Z404+AA404+AB404+Observaciones!$F403-AC404-AE404-AF404-Constantes!$E$26)</f>
        <v>0</v>
      </c>
      <c r="AH404" s="116">
        <f>AH403+Z404+AA404+AB404+Observaciones!$F403-AC404-AE404-AF404-AG404</f>
        <v>163.94660010079286</v>
      </c>
      <c r="AI404" s="116">
        <f>(Escenarios!$E$10*S404+Escenarios!$E$9*AE404)/(Escenarios!$E$11)</f>
        <v>1.3182486563093627</v>
      </c>
      <c r="AJ404" s="116">
        <f>(Escenarios!$E$9*AG404)/(Escenarios!$E$11)</f>
        <v>0</v>
      </c>
      <c r="AK404" s="116">
        <f>(Escenarios!$E$10*U404+Escenarios!$E$9*AC404)/(Escenarios!$E$11)</f>
        <v>0.26383669504662277</v>
      </c>
      <c r="AL404" s="118">
        <f t="shared" si="45"/>
        <v>137.02819153811393</v>
      </c>
      <c r="AM404" s="118">
        <f>MAX(0,(AL404-Constantes!$D$13)*(1-EXP(-Constantes!$D$23)))</f>
        <v>0.60978201085973838</v>
      </c>
      <c r="AN404" s="118">
        <f>AJ404+W404*Escenarios!$E$10/Escenarios!$E$11+AM404</f>
        <v>0.85128159338726606</v>
      </c>
      <c r="AO404" s="118">
        <f>0.0526*AJ404*Observaciones!$F403^1.218</f>
        <v>0</v>
      </c>
      <c r="AP404" s="118">
        <f>AO404*Constantes!$E$40</f>
        <v>0</v>
      </c>
      <c r="AQ404" s="118">
        <f t="shared" si="46"/>
        <v>0</v>
      </c>
      <c r="AR404" s="15"/>
      <c r="AS404" s="72">
        <v>398</v>
      </c>
      <c r="AT404" s="145">
        <f>ETo!$I403*((1-Constantes!$F$19)*ETo!$K403+ETo!$L403)</f>
        <v>1.9917115541491421</v>
      </c>
      <c r="AU404" s="118">
        <f>MIN(AT404*Constantes!$F$17,0.8*(AX403+Observaciones!$F403-AV404-AW404-Constantes!$D$14))</f>
        <v>1.2311174120302364</v>
      </c>
      <c r="AV404" s="118">
        <f>IF(Observaciones!$F403&gt;0.05*Constantes!$F$18,((Observaciones!$F403-0.05*Constantes!$F$18)^2)/(Observaciones!$F403+0.95*Constantes!$F$18),0)</f>
        <v>0</v>
      </c>
      <c r="AW404" s="118">
        <f>MAX(0,AX403+Observaciones!$F403-AV404-Constantes!$D$13)</f>
        <v>0</v>
      </c>
      <c r="AX404" s="118">
        <f>AX403+Observaciones!$F403-AV404-AU404-AW404-AY403</f>
        <v>45.78191802228082</v>
      </c>
      <c r="AY404" s="118">
        <f>MAX(0,(AX404-Constantes!$D$14)*(1-EXP(-Constantes!$D$22)))</f>
        <v>0.26890168722422314</v>
      </c>
      <c r="AZ404" s="116">
        <f>AZ403+(Entradas!$F$23*AW404-BA403)/(800*Entradas!$D$46)</f>
        <v>0</v>
      </c>
      <c r="BA404" s="116">
        <f>8000*Entradas!$D$47*AZ404/Constantes!$F$34</f>
        <v>0</v>
      </c>
      <c r="BB404" s="116">
        <f>AV404*Escenarios!$F$10/Escenarios!$F$9</f>
        <v>0</v>
      </c>
      <c r="BC404" s="116">
        <f>BA404*Escenarios!$F$10/Escenarios!$F$9</f>
        <v>0</v>
      </c>
      <c r="BD404" s="116">
        <f>Observaciones!$I403</f>
        <v>0</v>
      </c>
      <c r="BE404" s="116">
        <f>MAX(0,Constantes!$F$29/((BJ403+BB404+BC404+BD404+Observaciones!$F403)^2)+Entradas!$F$17)</f>
        <v>2.3619651693132155</v>
      </c>
      <c r="BF404" s="145">
        <f>IF(ETo!$D403&gt;0,ETo!$I403*((1-Entradas!$F$21)*ETo!$K403+ETo!$L403),0)</f>
        <v>1.9082555224044242</v>
      </c>
      <c r="BG404" s="116">
        <f>MIN(BF404*1,0.8*(BJ403+BB404+BC404+BD404+Observaciones!$F403-BE404-Constantes!$F$28))</f>
        <v>1.9082555224044242</v>
      </c>
      <c r="BH404" s="116">
        <f>Observaciones!$J403</f>
        <v>0</v>
      </c>
      <c r="BI404" s="116">
        <f>MAX(0,BJ403+BB404+BC404+BD404+Observaciones!$F403-BE404-BG404-BH404-Constantes!$F$26)</f>
        <v>0</v>
      </c>
      <c r="BJ404" s="116">
        <f>BJ403+BB404+BC404+BD404+Observaciones!$F403-BE404-BG404-BH404-BI404</f>
        <v>122.58089740892291</v>
      </c>
      <c r="BK404" s="116">
        <f>(Escenarios!$F$10*AU404+Escenarios!$F$9*BG404)/(Escenarios!$F$11)</f>
        <v>1.366545034105074</v>
      </c>
      <c r="BL404" s="116">
        <f>(Escenarios!$F$9*BI404)/(Escenarios!$F$11)</f>
        <v>0</v>
      </c>
      <c r="BM404" s="116">
        <f>(Escenarios!$F$10*AW404+Escenarios!$F$9*BE404)/(Escenarios!$F$11)</f>
        <v>0.47239303386264309</v>
      </c>
      <c r="BN404" s="118">
        <f t="shared" si="47"/>
        <v>134.0156197894153</v>
      </c>
      <c r="BO404" s="118">
        <f>MAX(0,(BN404-Constantes!$D$13)*(1-EXP(-Constantes!$D$23)))</f>
        <v>0.58897265775934593</v>
      </c>
      <c r="BP404" s="118">
        <f>BL404+AY404*Escenarios!$F$10/Escenarios!$F$11+BO404</f>
        <v>0.8040940075387244</v>
      </c>
      <c r="BQ404" s="118">
        <f>0.0526*BL404*Observaciones!$F403^1.218</f>
        <v>0</v>
      </c>
      <c r="BR404" s="118">
        <f>BQ404*Constantes!$F$40</f>
        <v>0</v>
      </c>
      <c r="BS404" s="118">
        <f t="shared" si="48"/>
        <v>0</v>
      </c>
      <c r="BT404" s="15"/>
      <c r="BU404" s="72">
        <v>398</v>
      </c>
      <c r="BV404" s="73">
        <f>0.0526*Observaciones!$F403^2.218</f>
        <v>0</v>
      </c>
      <c r="BW404" s="73">
        <f>IF(Observaciones!$F403&gt;0.05*$CA$7,((Observaciones!$F403-0.05*$CA$7)^2)/(Observaciones!$F403+0.95*$CA$7),0)</f>
        <v>0</v>
      </c>
      <c r="BX404" s="73">
        <f>0.0526*BW404*Observaciones!$F403^1.218</f>
        <v>0</v>
      </c>
      <c r="BY404" s="27"/>
      <c r="BZ404" s="27"/>
      <c r="CA404" s="101"/>
      <c r="CB404" s="36"/>
    </row>
    <row r="405" spans="2:80" s="2" customFormat="1" ht="14.5" x14ac:dyDescent="0.35">
      <c r="B405" s="35"/>
      <c r="C405" s="72">
        <v>399</v>
      </c>
      <c r="D405" s="145">
        <f>ETo!$I404*((1-Constantes!$D$19)*ETo!$K404+ETo!$L404)</f>
        <v>2.063168113721757</v>
      </c>
      <c r="E405" s="73">
        <f>MIN(D405*Constantes!$D$17,0.8*(H404+Observaciones!$F404-F405-G405-Constantes!$D$14))</f>
        <v>1.2864938807242912</v>
      </c>
      <c r="F405" s="73">
        <f>IF(Observaciones!$F404&gt;0.05*Constantes!$D$18,((Observaciones!$F404-0.05*Constantes!$D$18)^2)/(Observaciones!$F404+0.95*Constantes!$D$18),0)</f>
        <v>6.5476198294023735E-2</v>
      </c>
      <c r="G405" s="73">
        <f>MAX(0,H404+Observaciones!$F404-F405-Constantes!$D$13)</f>
        <v>2.9417358295612956</v>
      </c>
      <c r="H405" s="73">
        <f>H404+Observaciones!$F404-F405-E405-G405-I404</f>
        <v>47.194944566777522</v>
      </c>
      <c r="I405" s="73">
        <f>MAX(0,(H405-Constantes!$D$14)*(1-EXP(-Constantes!$D$22)))</f>
        <v>0.28835524122103678</v>
      </c>
      <c r="J405" s="73">
        <f t="shared" si="42"/>
        <v>137.62281278996397</v>
      </c>
      <c r="K405" s="73">
        <f>MAX(0,(J405-Constantes!$D$13)*(1-EXP(-Constantes!$D$23)))</f>
        <v>0.61388935987012794</v>
      </c>
      <c r="L405" s="73">
        <f t="shared" si="43"/>
        <v>0.9677207993851884</v>
      </c>
      <c r="M405" s="73">
        <f>0.0526*F405*Observaciones!$F404^1.218</f>
        <v>3.0539183562728466E-2</v>
      </c>
      <c r="N405" s="73">
        <f>M405*Constantes!$D$40</f>
        <v>1.4264883341571656E-4</v>
      </c>
      <c r="O405" s="73">
        <f t="shared" si="44"/>
        <v>14.740701399240784</v>
      </c>
      <c r="P405" s="15"/>
      <c r="Q405" s="117">
        <v>399</v>
      </c>
      <c r="R405" s="145">
        <f>ETo!$I404*((1-Constantes!$E$19)*ETo!$K404+ETo!$L404)</f>
        <v>2.0654709766086774</v>
      </c>
      <c r="S405" s="118">
        <f>MIN(R405*Constantes!$E$17,0.8*(V404+Observaciones!$F404-T405-U405-Constantes!$D$14))</f>
        <v>1.2954647163226041</v>
      </c>
      <c r="T405" s="118">
        <f>IF(Observaciones!$F404&gt;0.05*Constantes!$E$18,((Observaciones!$F404-0.05*Constantes!$E$18)^2)/(Observaciones!$F404+0.95*Constantes!$E$18),0)</f>
        <v>5.900240336864402E-2</v>
      </c>
      <c r="U405" s="118">
        <f>MAX(0,V404+Observaciones!$F404-T405-Constantes!$D$13)</f>
        <v>2.9315990256191782</v>
      </c>
      <c r="V405" s="118">
        <f>V404+Observaciones!$F404-T405-S405-U405-W404</f>
        <v>47.186202414202363</v>
      </c>
      <c r="W405" s="118">
        <f>MAX(0,(V405-Constantes!$D$14)*(1-EXP(-Constantes!$D$22)))</f>
        <v>0.28823488542317038</v>
      </c>
      <c r="X405" s="116">
        <f>X404+(Entradas!$E$23*U405-Y404)/(800*Entradas!$D$46)</f>
        <v>0</v>
      </c>
      <c r="Y405" s="116">
        <f>8000*Entradas!$D$47*X405/Constantes!$E$34</f>
        <v>0</v>
      </c>
      <c r="Z405" s="116">
        <f>T405*Escenarios!$E$10/Escenarios!$E$9</f>
        <v>0.53102163031779614</v>
      </c>
      <c r="AA405" s="116">
        <f>Y405*Escenarios!$E$10/Escenarios!$E$9</f>
        <v>0</v>
      </c>
      <c r="AB405" s="116">
        <f>Observaciones!$I404</f>
        <v>0</v>
      </c>
      <c r="AC405" s="116">
        <f>MAX(0,Constantes!$E$29/((AH404+Z405+AA405+AB405+Observaciones!$F404)^2)+Entradas!$E$17)</f>
        <v>2.6467369365627791</v>
      </c>
      <c r="AD405" s="145">
        <f>IF(ETo!$D404&gt;0,ETo!$I404*((1-Entradas!$E$21)*ETo!$K404+ETo!$L404),0)</f>
        <v>1.9733564611318264</v>
      </c>
      <c r="AE405" s="116">
        <f>MIN(AD405*1,0.8*(AH404+Z405+AA405+AB405+Observaciones!$F404-AC405-Constantes!$E$28))</f>
        <v>1.9733564611318264</v>
      </c>
      <c r="AF405" s="116">
        <f>Observaciones!$J404</f>
        <v>0</v>
      </c>
      <c r="AG405" s="116">
        <f>MAX(0,AH404+Z405+AA405+AB405+Observaciones!$F404-AC405-AE405-AF405-Constantes!$E$26)</f>
        <v>0</v>
      </c>
      <c r="AH405" s="116">
        <f>AH404+Z405+AA405+AB405+Observaciones!$F404-AC405-AE405-AF405-AG405</f>
        <v>165.85752833341607</v>
      </c>
      <c r="AI405" s="116">
        <f>(Escenarios!$E$10*S405+Escenarios!$E$9*AE405)/(Escenarios!$E$11)</f>
        <v>1.3632538908035263</v>
      </c>
      <c r="AJ405" s="116">
        <f>(Escenarios!$E$9*AG405)/(Escenarios!$E$11)</f>
        <v>0</v>
      </c>
      <c r="AK405" s="116">
        <f>(Escenarios!$E$10*U405+Escenarios!$E$9*AC405)/(Escenarios!$E$11)</f>
        <v>2.9031128167135383</v>
      </c>
      <c r="AL405" s="118">
        <f t="shared" si="45"/>
        <v>139.32152234396773</v>
      </c>
      <c r="AM405" s="118">
        <f>MAX(0,(AL405-Constantes!$D$13)*(1-EXP(-Constantes!$D$23)))</f>
        <v>0.62562320386555959</v>
      </c>
      <c r="AN405" s="118">
        <f>AJ405+W405*Escenarios!$E$10/Escenarios!$E$11+AM405</f>
        <v>0.88503460074641294</v>
      </c>
      <c r="AO405" s="118">
        <f>0.0526*AJ405*Observaciones!$F404^1.218</f>
        <v>0</v>
      </c>
      <c r="AP405" s="118">
        <f>AO405*Constantes!$E$40</f>
        <v>0</v>
      </c>
      <c r="AQ405" s="118">
        <f t="shared" si="46"/>
        <v>0</v>
      </c>
      <c r="AR405" s="15"/>
      <c r="AS405" s="72">
        <v>399</v>
      </c>
      <c r="AT405" s="145">
        <f>ETo!$I404*((1-Constantes!$F$19)*ETo!$K404+ETo!$L404)</f>
        <v>2.0597138193913742</v>
      </c>
      <c r="AU405" s="118">
        <f>MIN(AT405*Constantes!$F$17,0.8*(AX404+Observaciones!$F404-AV405-AW405-Constantes!$D$14))</f>
        <v>1.2731509949668858</v>
      </c>
      <c r="AV405" s="118">
        <f>IF(Observaciones!$F404&gt;0.05*Constantes!$F$18,((Observaciones!$F404-0.05*Constantes!$F$18)^2)/(Observaciones!$F404+0.95*Constantes!$F$18),0)</f>
        <v>6.6271112205792543E-2</v>
      </c>
      <c r="AW405" s="118">
        <f>MAX(0,AX404+Observaciones!$F404-AV405-Constantes!$D$13)</f>
        <v>2.96564691007503</v>
      </c>
      <c r="AX405" s="118">
        <f>AX404+Observaciones!$F404-AV405-AU405-AW405-AY404</f>
        <v>47.207947317808895</v>
      </c>
      <c r="AY405" s="118">
        <f>MAX(0,(AX405-Constantes!$D$14)*(1-EXP(-Constantes!$D$22)))</f>
        <v>0.28853425393688498</v>
      </c>
      <c r="AZ405" s="116">
        <f>AZ404+(Entradas!$F$23*AW405-BA404)/(800*Entradas!$D$46)</f>
        <v>0</v>
      </c>
      <c r="BA405" s="116">
        <f>8000*Entradas!$D$47*AZ405/Constantes!$F$34</f>
        <v>0</v>
      </c>
      <c r="BB405" s="116">
        <f>AV405*Escenarios!$F$10/Escenarios!$F$9</f>
        <v>0.26508444882317017</v>
      </c>
      <c r="BC405" s="116">
        <f>BA405*Escenarios!$F$10/Escenarios!$F$9</f>
        <v>0</v>
      </c>
      <c r="BD405" s="116">
        <f>Observaciones!$I404</f>
        <v>0</v>
      </c>
      <c r="BE405" s="116">
        <f>MAX(0,Constantes!$F$29/((BJ404+BB405+BC405+BD405+Observaciones!$F404)^2)+Entradas!$F$17)</f>
        <v>2.381569032887966</v>
      </c>
      <c r="BF405" s="145">
        <f>IF(ETo!$D404&gt;0,ETo!$I404*((1-Entradas!$F$21)*ETo!$K404+ETo!$L404),0)</f>
        <v>1.9733564611318264</v>
      </c>
      <c r="BG405" s="116">
        <f>MIN(BF405*1,0.8*(BJ404+BB405+BC405+BD405+Observaciones!$F404-BE405-Constantes!$F$28))</f>
        <v>1.9733564611318264</v>
      </c>
      <c r="BH405" s="116">
        <f>Observaciones!$J404</f>
        <v>0</v>
      </c>
      <c r="BI405" s="116">
        <f>MAX(0,BJ404+BB405+BC405+BD405+Observaciones!$F404-BE405-BG405-BH405-Constantes!$F$26)</f>
        <v>0</v>
      </c>
      <c r="BJ405" s="116">
        <f>BJ404+BB405+BC405+BD405+Observaciones!$F404-BE405-BG405-BH405-BI405</f>
        <v>124.4910563637263</v>
      </c>
      <c r="BK405" s="116">
        <f>(Escenarios!$F$10*AU405+Escenarios!$F$9*BG405)/(Escenarios!$F$11)</f>
        <v>1.4131920881998741</v>
      </c>
      <c r="BL405" s="116">
        <f>(Escenarios!$F$9*BI405)/(Escenarios!$F$11)</f>
        <v>0</v>
      </c>
      <c r="BM405" s="116">
        <f>(Escenarios!$F$10*AW405+Escenarios!$F$9*BE405)/(Escenarios!$F$11)</f>
        <v>2.8488313346376173</v>
      </c>
      <c r="BN405" s="118">
        <f t="shared" si="47"/>
        <v>136.27547846629358</v>
      </c>
      <c r="BO405" s="118">
        <f>MAX(0,(BN405-Constantes!$D$13)*(1-EXP(-Constantes!$D$23)))</f>
        <v>0.60458264188153665</v>
      </c>
      <c r="BP405" s="118">
        <f>BL405+AY405*Escenarios!$F$10/Escenarios!$F$11+BO405</f>
        <v>0.83541004503104466</v>
      </c>
      <c r="BQ405" s="118">
        <f>0.0526*BL405*Observaciones!$F404^1.218</f>
        <v>0</v>
      </c>
      <c r="BR405" s="118">
        <f>BQ405*Constantes!$F$40</f>
        <v>0</v>
      </c>
      <c r="BS405" s="118">
        <f t="shared" si="48"/>
        <v>0</v>
      </c>
      <c r="BT405" s="15"/>
      <c r="BU405" s="72">
        <v>399</v>
      </c>
      <c r="BV405" s="73">
        <f>0.0526*Observaciones!$F404^2.218</f>
        <v>2.7984993959720375</v>
      </c>
      <c r="BW405" s="73">
        <f>IF(Observaciones!$F404&gt;0.05*$CA$7,((Observaciones!$F404-0.05*$CA$7)^2)/(Observaciones!$F404+0.95*$CA$7),0)</f>
        <v>0.46825829270624242</v>
      </c>
      <c r="BX405" s="73">
        <f>0.0526*BW405*Observaciones!$F404^1.218</f>
        <v>0.21840342488288617</v>
      </c>
      <c r="BY405" s="27"/>
      <c r="BZ405" s="27"/>
      <c r="CA405" s="101"/>
      <c r="CB405" s="36"/>
    </row>
    <row r="406" spans="2:80" s="2" customFormat="1" ht="14.5" x14ac:dyDescent="0.35">
      <c r="B406" s="35"/>
      <c r="C406" s="72">
        <v>400</v>
      </c>
      <c r="D406" s="145">
        <f>ETo!$I405*((1-Constantes!$D$19)*ETo!$K405+ETo!$L405)</f>
        <v>2.0937610788639578</v>
      </c>
      <c r="E406" s="73">
        <f>MIN(D406*Constantes!$D$17,0.8*(H405+Observaciones!$F405-F406-G406-Constantes!$D$14))</f>
        <v>1.3055702042613273</v>
      </c>
      <c r="F406" s="73">
        <f>IF(Observaciones!$F405&gt;0.05*Constantes!$D$18,((Observaciones!$F405-0.05*Constantes!$D$18)^2)/(Observaciones!$F405+0.95*Constantes!$D$18),0)</f>
        <v>0</v>
      </c>
      <c r="G406" s="73">
        <f>MAX(0,H405+Observaciones!$F405-F406-Constantes!$D$13)</f>
        <v>0.94494456677752225</v>
      </c>
      <c r="H406" s="73">
        <f>H405+Observaciones!$F405-F406-E406-G406-I405</f>
        <v>47.156074554517637</v>
      </c>
      <c r="I406" s="73">
        <f>MAX(0,(H406-Constantes!$D$14)*(1-EXP(-Constantes!$D$22)))</f>
        <v>0.28782010627590821</v>
      </c>
      <c r="J406" s="73">
        <f t="shared" si="42"/>
        <v>137.95386799687137</v>
      </c>
      <c r="K406" s="73">
        <f>MAX(0,(J406-Constantes!$D$13)*(1-EXP(-Constantes!$D$23)))</f>
        <v>0.61617612522243381</v>
      </c>
      <c r="L406" s="73">
        <f t="shared" si="43"/>
        <v>0.90399623149834207</v>
      </c>
      <c r="M406" s="73">
        <f>0.0526*F406*Observaciones!$F405^1.218</f>
        <v>0</v>
      </c>
      <c r="N406" s="73">
        <f>M406*Constantes!$D$40</f>
        <v>0</v>
      </c>
      <c r="O406" s="73">
        <f t="shared" si="44"/>
        <v>0</v>
      </c>
      <c r="P406" s="15"/>
      <c r="Q406" s="117">
        <v>400</v>
      </c>
      <c r="R406" s="145">
        <f>ETo!$I405*((1-Constantes!$E$19)*ETo!$K405+ETo!$L405)</f>
        <v>2.0960984464864896</v>
      </c>
      <c r="S406" s="118">
        <f>MIN(R406*Constantes!$E$17,0.8*(V405+Observaciones!$F405-T406-U406-Constantes!$D$14))</f>
        <v>1.3146742850002937</v>
      </c>
      <c r="T406" s="118">
        <f>IF(Observaciones!$F405&gt;0.05*Constantes!$E$18,((Observaciones!$F405-0.05*Constantes!$E$18)^2)/(Observaciones!$F405+0.95*Constantes!$E$18),0)</f>
        <v>0</v>
      </c>
      <c r="U406" s="118">
        <f>MAX(0,V405+Observaciones!$F405-T406-Constantes!$D$13)</f>
        <v>0.93620241420236283</v>
      </c>
      <c r="V406" s="118">
        <f>V405+Observaciones!$F405-T406-S406-U406-W405</f>
        <v>47.147090829576534</v>
      </c>
      <c r="W406" s="118">
        <f>MAX(0,(V406-Constantes!$D$14)*(1-EXP(-Constantes!$D$22)))</f>
        <v>0.28769642467989365</v>
      </c>
      <c r="X406" s="116">
        <f>X405+(Entradas!$E$23*U406-Y405)/(800*Entradas!$D$46)</f>
        <v>0</v>
      </c>
      <c r="Y406" s="116">
        <f>8000*Entradas!$D$47*X406/Constantes!$E$34</f>
        <v>0</v>
      </c>
      <c r="Z406" s="116">
        <f>T406*Escenarios!$E$10/Escenarios!$E$9</f>
        <v>0</v>
      </c>
      <c r="AA406" s="116">
        <f>Y406*Escenarios!$E$10/Escenarios!$E$9</f>
        <v>0</v>
      </c>
      <c r="AB406" s="116">
        <f>Observaciones!$I405</f>
        <v>0</v>
      </c>
      <c r="AC406" s="116">
        <f>MAX(0,Constantes!$E$29/((AH405+Z406+AA406+AB406+Observaciones!$F405)^2)+Entradas!$E$17)</f>
        <v>2.6377837713481544</v>
      </c>
      <c r="AD406" s="145">
        <f>IF(ETo!$D405&gt;0,ETo!$I405*((1-Entradas!$E$21)*ETo!$K405+ETo!$L405),0)</f>
        <v>2.0026037415852085</v>
      </c>
      <c r="AE406" s="116">
        <f>MIN(AD406*1,0.8*(AH405+Z406+AA406+AB406+Observaciones!$F405-AC406-Constantes!$E$28))</f>
        <v>2.0026037415852085</v>
      </c>
      <c r="AF406" s="116">
        <f>Observaciones!$J405</f>
        <v>0</v>
      </c>
      <c r="AG406" s="116">
        <f>MAX(0,AH405+Z406+AA406+AB406+Observaciones!$F405-AC406-AE406-AF406-Constantes!$E$26)</f>
        <v>0</v>
      </c>
      <c r="AH406" s="116">
        <f>AH405+Z406+AA406+AB406+Observaciones!$F405-AC406-AE406-AF406-AG406</f>
        <v>163.71714082048271</v>
      </c>
      <c r="AI406" s="116">
        <f>(Escenarios!$E$10*S406+Escenarios!$E$9*AE406)/(Escenarios!$E$11)</f>
        <v>1.383467230658785</v>
      </c>
      <c r="AJ406" s="116">
        <f>(Escenarios!$E$9*AG406)/(Escenarios!$E$11)</f>
        <v>0</v>
      </c>
      <c r="AK406" s="116">
        <f>(Escenarios!$E$10*U406+Escenarios!$E$9*AC406)/(Escenarios!$E$11)</f>
        <v>1.106360549916942</v>
      </c>
      <c r="AL406" s="118">
        <f t="shared" si="45"/>
        <v>139.8022596900191</v>
      </c>
      <c r="AM406" s="118">
        <f>MAX(0,(AL406-Constantes!$D$13)*(1-EXP(-Constantes!$D$23)))</f>
        <v>0.62894389927699668</v>
      </c>
      <c r="AN406" s="118">
        <f>AJ406+W406*Escenarios!$E$10/Escenarios!$E$11+AM406</f>
        <v>0.88787068148890103</v>
      </c>
      <c r="AO406" s="118">
        <f>0.0526*AJ406*Observaciones!$F405^1.218</f>
        <v>0</v>
      </c>
      <c r="AP406" s="118">
        <f>AO406*Constantes!$E$40</f>
        <v>0</v>
      </c>
      <c r="AQ406" s="118">
        <f t="shared" si="46"/>
        <v>0</v>
      </c>
      <c r="AR406" s="15"/>
      <c r="AS406" s="72">
        <v>400</v>
      </c>
      <c r="AT406" s="145">
        <f>ETo!$I405*((1-Constantes!$F$19)*ETo!$K405+ETo!$L405)</f>
        <v>2.090255027430159</v>
      </c>
      <c r="AU406" s="118">
        <f>MIN(AT406*Constantes!$F$17,0.8*(AX405+Observaciones!$F405-AV406-AW406-Constantes!$D$14))</f>
        <v>1.2920291366951182</v>
      </c>
      <c r="AV406" s="118">
        <f>IF(Observaciones!$F405&gt;0.05*Constantes!$F$18,((Observaciones!$F405-0.05*Constantes!$F$18)^2)/(Observaciones!$F405+0.95*Constantes!$F$18),0)</f>
        <v>0</v>
      </c>
      <c r="AW406" s="118">
        <f>MAX(0,AX405+Observaciones!$F405-AV406-Constantes!$D$13)</f>
        <v>0.95794731780889464</v>
      </c>
      <c r="AX406" s="118">
        <f>AX405+Observaciones!$F405-AV406-AU406-AW406-AY405</f>
        <v>47.169436609367992</v>
      </c>
      <c r="AY406" s="118">
        <f>MAX(0,(AX406-Constantes!$D$14)*(1-EXP(-Constantes!$D$22)))</f>
        <v>0.28800406563360897</v>
      </c>
      <c r="AZ406" s="116">
        <f>AZ405+(Entradas!$F$23*AW406-BA405)/(800*Entradas!$D$46)</f>
        <v>0</v>
      </c>
      <c r="BA406" s="116">
        <f>8000*Entradas!$D$47*AZ406/Constantes!$F$34</f>
        <v>0</v>
      </c>
      <c r="BB406" s="116">
        <f>AV406*Escenarios!$F$10/Escenarios!$F$9</f>
        <v>0</v>
      </c>
      <c r="BC406" s="116">
        <f>BA406*Escenarios!$F$10/Escenarios!$F$9</f>
        <v>0</v>
      </c>
      <c r="BD406" s="116">
        <f>Observaciones!$I405</f>
        <v>0</v>
      </c>
      <c r="BE406" s="116">
        <f>MAX(0,Constantes!$F$29/((BJ405+BB406+BC406+BD406+Observaciones!$F405)^2)+Entradas!$F$17)</f>
        <v>2.3633705642176182</v>
      </c>
      <c r="BF406" s="145">
        <f>IF(ETo!$D405&gt;0,ETo!$I405*((1-Entradas!$F$21)*ETo!$K405+ETo!$L405),0)</f>
        <v>2.0026037415852085</v>
      </c>
      <c r="BG406" s="116">
        <f>MIN(BF406*1,0.8*(BJ405+BB406+BC406+BD406+Observaciones!$F405-BE406-Constantes!$F$28))</f>
        <v>2.0026037415852085</v>
      </c>
      <c r="BH406" s="116">
        <f>Observaciones!$J405</f>
        <v>0</v>
      </c>
      <c r="BI406" s="116">
        <f>MAX(0,BJ405+BB406+BC406+BD406+Observaciones!$F405-BE406-BG406-BH406-Constantes!$F$26)</f>
        <v>0</v>
      </c>
      <c r="BJ406" s="116">
        <f>BJ405+BB406+BC406+BD406+Observaciones!$F405-BE406-BG406-BH406-BI406</f>
        <v>122.62508205792348</v>
      </c>
      <c r="BK406" s="116">
        <f>(Escenarios!$F$10*AU406+Escenarios!$F$9*BG406)/(Escenarios!$F$11)</f>
        <v>1.4341440576731364</v>
      </c>
      <c r="BL406" s="116">
        <f>(Escenarios!$F$9*BI406)/(Escenarios!$F$11)</f>
        <v>0</v>
      </c>
      <c r="BM406" s="116">
        <f>(Escenarios!$F$10*AW406+Escenarios!$F$9*BE406)/(Escenarios!$F$11)</f>
        <v>1.2390319670906393</v>
      </c>
      <c r="BN406" s="118">
        <f t="shared" si="47"/>
        <v>136.90992779150267</v>
      </c>
      <c r="BO406" s="118">
        <f>MAX(0,(BN406-Constantes!$D$13)*(1-EXP(-Constantes!$D$23)))</f>
        <v>0.6089651034903879</v>
      </c>
      <c r="BP406" s="118">
        <f>BL406+AY406*Escenarios!$F$10/Escenarios!$F$11+BO406</f>
        <v>0.83936835599727511</v>
      </c>
      <c r="BQ406" s="118">
        <f>0.0526*BL406*Observaciones!$F405^1.218</f>
        <v>0</v>
      </c>
      <c r="BR406" s="118">
        <f>BQ406*Constantes!$F$40</f>
        <v>0</v>
      </c>
      <c r="BS406" s="118">
        <f t="shared" si="48"/>
        <v>0</v>
      </c>
      <c r="BT406" s="15"/>
      <c r="BU406" s="72">
        <v>400</v>
      </c>
      <c r="BV406" s="73">
        <f>0.0526*Observaciones!$F405^2.218</f>
        <v>0.40143633905347276</v>
      </c>
      <c r="BW406" s="73">
        <f>IF(Observaciones!$F405&gt;0.05*$CA$7,((Observaciones!$F405-0.05*$CA$7)^2)/(Observaciones!$F405+0.95*$CA$7),0)</f>
        <v>1.6667444764761515E-2</v>
      </c>
      <c r="BX406" s="73">
        <f>0.0526*BW406*Observaciones!$F405^1.218</f>
        <v>2.6763672030967324E-3</v>
      </c>
      <c r="BY406" s="27"/>
      <c r="BZ406" s="27"/>
      <c r="CA406" s="101"/>
      <c r="CB406" s="36"/>
    </row>
    <row r="407" spans="2:80" s="2" customFormat="1" ht="14.5" x14ac:dyDescent="0.35">
      <c r="B407" s="35"/>
      <c r="C407" s="72">
        <v>401</v>
      </c>
      <c r="D407" s="145">
        <f>ETo!$I406*((1-Constantes!$D$19)*ETo!$K406+ETo!$L406)</f>
        <v>2.1561465600822696</v>
      </c>
      <c r="E407" s="73">
        <f>MIN(D407*Constantes!$D$17,0.8*(H406+Observaciones!$F406-F407-G407-Constantes!$D$14))</f>
        <v>1.344470834461849</v>
      </c>
      <c r="F407" s="73">
        <f>IF(Observaciones!$F406&gt;0.05*Constantes!$D$18,((Observaciones!$F406-0.05*Constantes!$D$18)^2)/(Observaciones!$F406+0.95*Constantes!$D$18),0)</f>
        <v>0</v>
      </c>
      <c r="G407" s="73">
        <f>MAX(0,H406+Observaciones!$F406-F407-Constantes!$D$13)</f>
        <v>0</v>
      </c>
      <c r="H407" s="73">
        <f>H406+Observaciones!$F406-F407-E407-G407-I406</f>
        <v>45.823783613779874</v>
      </c>
      <c r="I407" s="73">
        <f>MAX(0,(H407-Constantes!$D$14)*(1-EXP(-Constantes!$D$22)))</f>
        <v>0.26947806319395096</v>
      </c>
      <c r="J407" s="73">
        <f t="shared" si="42"/>
        <v>137.33769187164893</v>
      </c>
      <c r="K407" s="73">
        <f>MAX(0,(J407-Constantes!$D$13)*(1-EXP(-Constantes!$D$23)))</f>
        <v>0.61191988582587031</v>
      </c>
      <c r="L407" s="73">
        <f t="shared" si="43"/>
        <v>0.88139794901982127</v>
      </c>
      <c r="M407" s="73">
        <f>0.0526*F407*Observaciones!$F406^1.218</f>
        <v>0</v>
      </c>
      <c r="N407" s="73">
        <f>M407*Constantes!$D$40</f>
        <v>0</v>
      </c>
      <c r="O407" s="73">
        <f t="shared" si="44"/>
        <v>0</v>
      </c>
      <c r="P407" s="15"/>
      <c r="Q407" s="117">
        <v>401</v>
      </c>
      <c r="R407" s="145">
        <f>ETo!$I406*((1-Constantes!$E$19)*ETo!$K406+ETo!$L406)</f>
        <v>2.1585528378718015</v>
      </c>
      <c r="S407" s="118">
        <f>MIN(R407*Constantes!$E$17,0.8*(V406+Observaciones!$F406-T407-U407-Constantes!$D$14))</f>
        <v>1.3538457191842381</v>
      </c>
      <c r="T407" s="118">
        <f>IF(Observaciones!$F406&gt;0.05*Constantes!$E$18,((Observaciones!$F406-0.05*Constantes!$E$18)^2)/(Observaciones!$F406+0.95*Constantes!$E$18),0)</f>
        <v>0</v>
      </c>
      <c r="U407" s="118">
        <f>MAX(0,V406+Observaciones!$F406-T407-Constantes!$D$13)</f>
        <v>0</v>
      </c>
      <c r="V407" s="118">
        <f>V406+Observaciones!$F406-T407-S407-U407-W406</f>
        <v>45.805548685712402</v>
      </c>
      <c r="W407" s="118">
        <f>MAX(0,(V407-Constantes!$D$14)*(1-EXP(-Constantes!$D$22)))</f>
        <v>0.26922701755070372</v>
      </c>
      <c r="X407" s="116">
        <f>X406+(Entradas!$E$23*U407-Y406)/(800*Entradas!$D$46)</f>
        <v>0</v>
      </c>
      <c r="Y407" s="116">
        <f>8000*Entradas!$D$47*X407/Constantes!$E$34</f>
        <v>0</v>
      </c>
      <c r="Z407" s="116">
        <f>T407*Escenarios!$E$10/Escenarios!$E$9</f>
        <v>0</v>
      </c>
      <c r="AA407" s="116">
        <f>Y407*Escenarios!$E$10/Escenarios!$E$9</f>
        <v>0</v>
      </c>
      <c r="AB407" s="116">
        <f>Observaciones!$I406</f>
        <v>0</v>
      </c>
      <c r="AC407" s="116">
        <f>MAX(0,Constantes!$E$29/((AH406+Z407+AA407+AB407+Observaciones!$F406)^2)+Entradas!$E$17)</f>
        <v>2.6183594500102694</v>
      </c>
      <c r="AD407" s="145">
        <f>IF(ETo!$D406&gt;0,ETo!$I406*((1-Entradas!$E$21)*ETo!$K406+ETo!$L406),0)</f>
        <v>2.0623017262905075</v>
      </c>
      <c r="AE407" s="116">
        <f>MIN(AD407*1,0.8*(AH406+Z407+AA407+AB407+Observaciones!$F406-AC407-Constantes!$E$28))</f>
        <v>2.0623017262905075</v>
      </c>
      <c r="AF407" s="116">
        <f>Observaciones!$J406</f>
        <v>0</v>
      </c>
      <c r="AG407" s="116">
        <f>MAX(0,AH406+Z407+AA407+AB407+Observaciones!$F406-AC407-AE407-AF407-Constantes!$E$26)</f>
        <v>0</v>
      </c>
      <c r="AH407" s="116">
        <f>AH406+Z407+AA407+AB407+Observaciones!$F406-AC407-AE407-AF407-AG407</f>
        <v>159.33647964418194</v>
      </c>
      <c r="AI407" s="116">
        <f>(Escenarios!$E$10*S407+Escenarios!$E$9*AE407)/(Escenarios!$E$11)</f>
        <v>1.424691319894865</v>
      </c>
      <c r="AJ407" s="116">
        <f>(Escenarios!$E$9*AG407)/(Escenarios!$E$11)</f>
        <v>0</v>
      </c>
      <c r="AK407" s="116">
        <f>(Escenarios!$E$10*U407+Escenarios!$E$9*AC407)/(Escenarios!$E$11)</f>
        <v>0.26183594500102692</v>
      </c>
      <c r="AL407" s="118">
        <f t="shared" si="45"/>
        <v>139.43515173574312</v>
      </c>
      <c r="AM407" s="118">
        <f>MAX(0,(AL407-Constantes!$D$13)*(1-EXP(-Constantes!$D$23)))</f>
        <v>0.6264080994077349</v>
      </c>
      <c r="AN407" s="118">
        <f>AJ407+W407*Escenarios!$E$10/Escenarios!$E$11+AM407</f>
        <v>0.86871241520336828</v>
      </c>
      <c r="AO407" s="118">
        <f>0.0526*AJ407*Observaciones!$F406^1.218</f>
        <v>0</v>
      </c>
      <c r="AP407" s="118">
        <f>AO407*Constantes!$E$40</f>
        <v>0</v>
      </c>
      <c r="AQ407" s="118">
        <f t="shared" si="46"/>
        <v>0</v>
      </c>
      <c r="AR407" s="15"/>
      <c r="AS407" s="72">
        <v>401</v>
      </c>
      <c r="AT407" s="145">
        <f>ETo!$I406*((1-Constantes!$F$19)*ETo!$K406+ETo!$L406)</f>
        <v>2.1525371433979705</v>
      </c>
      <c r="AU407" s="118">
        <f>MIN(AT407*Constantes!$F$17,0.8*(AX406+Observaciones!$F406-AV407-AW407-Constantes!$D$14))</f>
        <v>1.3305269790490104</v>
      </c>
      <c r="AV407" s="118">
        <f>IF(Observaciones!$F406&gt;0.05*Constantes!$F$18,((Observaciones!$F406-0.05*Constantes!$F$18)^2)/(Observaciones!$F406+0.95*Constantes!$F$18),0)</f>
        <v>0</v>
      </c>
      <c r="AW407" s="118">
        <f>MAX(0,AX406+Observaciones!$F406-AV407-Constantes!$D$13)</f>
        <v>0</v>
      </c>
      <c r="AX407" s="118">
        <f>AX406+Observaciones!$F406-AV407-AU407-AW407-AY406</f>
        <v>45.85090556468537</v>
      </c>
      <c r="AY407" s="118">
        <f>MAX(0,(AX407-Constantes!$D$14)*(1-EXP(-Constantes!$D$22)))</f>
        <v>0.26985145910678349</v>
      </c>
      <c r="AZ407" s="116">
        <f>AZ406+(Entradas!$F$23*AW407-BA406)/(800*Entradas!$D$46)</f>
        <v>0</v>
      </c>
      <c r="BA407" s="116">
        <f>8000*Entradas!$D$47*AZ407/Constantes!$F$34</f>
        <v>0</v>
      </c>
      <c r="BB407" s="116">
        <f>AV407*Escenarios!$F$10/Escenarios!$F$9</f>
        <v>0</v>
      </c>
      <c r="BC407" s="116">
        <f>BA407*Escenarios!$F$10/Escenarios!$F$9</f>
        <v>0</v>
      </c>
      <c r="BD407" s="116">
        <f>Observaciones!$I406</f>
        <v>0</v>
      </c>
      <c r="BE407" s="116">
        <f>MAX(0,Constantes!$F$29/((BJ406+BB407+BC407+BD407+Observaciones!$F406)^2)+Entradas!$F$17)</f>
        <v>2.3205586513311225</v>
      </c>
      <c r="BF407" s="145">
        <f>IF(ETo!$D406&gt;0,ETo!$I406*((1-Entradas!$F$21)*ETo!$K406+ETo!$L406),0)</f>
        <v>2.0623017262905075</v>
      </c>
      <c r="BG407" s="116">
        <f>MIN(BF407*1,0.8*(BJ406+BB407+BC407+BD407+Observaciones!$F406-BE407-Constantes!$F$28))</f>
        <v>2.0623017262905075</v>
      </c>
      <c r="BH407" s="116">
        <f>Observaciones!$J406</f>
        <v>0</v>
      </c>
      <c r="BI407" s="116">
        <f>MAX(0,BJ406+BB407+BC407+BD407+Observaciones!$F406-BE407-BG407-BH407-Constantes!$F$26)</f>
        <v>0</v>
      </c>
      <c r="BJ407" s="116">
        <f>BJ406+BB407+BC407+BD407+Observaciones!$F406-BE407-BG407-BH407-BI407</f>
        <v>118.54222168030184</v>
      </c>
      <c r="BK407" s="116">
        <f>(Escenarios!$F$10*AU407+Escenarios!$F$9*BG407)/(Escenarios!$F$11)</f>
        <v>1.4768819284973096</v>
      </c>
      <c r="BL407" s="116">
        <f>(Escenarios!$F$9*BI407)/(Escenarios!$F$11)</f>
        <v>0</v>
      </c>
      <c r="BM407" s="116">
        <f>(Escenarios!$F$10*AW407+Escenarios!$F$9*BE407)/(Escenarios!$F$11)</f>
        <v>0.46411173026622449</v>
      </c>
      <c r="BN407" s="118">
        <f t="shared" si="47"/>
        <v>136.76507441827849</v>
      </c>
      <c r="BO407" s="118">
        <f>MAX(0,(BN407-Constantes!$D$13)*(1-EXP(-Constantes!$D$23)))</f>
        <v>0.60796452815388113</v>
      </c>
      <c r="BP407" s="118">
        <f>BL407+AY407*Escenarios!$F$10/Escenarios!$F$11+BO407</f>
        <v>0.82384569543930797</v>
      </c>
      <c r="BQ407" s="118">
        <f>0.0526*BL407*Observaciones!$F406^1.218</f>
        <v>0</v>
      </c>
      <c r="BR407" s="118">
        <f>BQ407*Constantes!$F$40</f>
        <v>0</v>
      </c>
      <c r="BS407" s="118">
        <f t="shared" si="48"/>
        <v>0</v>
      </c>
      <c r="BT407" s="15"/>
      <c r="BU407" s="72">
        <v>401</v>
      </c>
      <c r="BV407" s="73">
        <f>0.0526*Observaciones!$F406^2.218</f>
        <v>3.6411677467564265E-3</v>
      </c>
      <c r="BW407" s="73">
        <f>IF(Observaciones!$F406&gt;0.05*$CA$7,((Observaciones!$F406-0.05*$CA$7)^2)/(Observaciones!$F406+0.95*$CA$7),0)</f>
        <v>0</v>
      </c>
      <c r="BX407" s="73">
        <f>0.0526*BW407*Observaciones!$F406^1.218</f>
        <v>0</v>
      </c>
      <c r="BY407" s="27"/>
      <c r="BZ407" s="27"/>
      <c r="CA407" s="101"/>
      <c r="CB407" s="36"/>
    </row>
    <row r="408" spans="2:80" s="2" customFormat="1" ht="14.5" x14ac:dyDescent="0.35">
      <c r="B408" s="35"/>
      <c r="C408" s="72">
        <v>402</v>
      </c>
      <c r="D408" s="145">
        <f>ETo!$I407*((1-Constantes!$D$19)*ETo!$K407+ETo!$L407)</f>
        <v>2.0960048074575899</v>
      </c>
      <c r="E408" s="73">
        <f>MIN(D408*Constantes!$D$17,0.8*(H407+Observaciones!$F407-F408-G408-Constantes!$D$14))</f>
        <v>1.3069692871021854</v>
      </c>
      <c r="F408" s="73">
        <f>IF(Observaciones!$F407&gt;0.05*Constantes!$D$18,((Observaciones!$F407-0.05*Constantes!$D$18)^2)/(Observaciones!$F407+0.95*Constantes!$D$18),0)</f>
        <v>4.9366348681202044E-2</v>
      </c>
      <c r="G408" s="73">
        <f>MAX(0,H407+Observaciones!$F407-F408-Constantes!$D$13)</f>
        <v>2.7244172650986727</v>
      </c>
      <c r="H408" s="73">
        <f>H407+Observaciones!$F407-F408-E408-G408-I407</f>
        <v>47.173552649703865</v>
      </c>
      <c r="I408" s="73">
        <f>MAX(0,(H408-Constantes!$D$14)*(1-EXP(-Constantes!$D$22)))</f>
        <v>0.28806073237723018</v>
      </c>
      <c r="J408" s="73">
        <f t="shared" si="42"/>
        <v>139.45018925092174</v>
      </c>
      <c r="K408" s="73">
        <f>MAX(0,(J408-Constantes!$D$13)*(1-EXP(-Constantes!$D$23)))</f>
        <v>0.62651197111244683</v>
      </c>
      <c r="L408" s="73">
        <f t="shared" si="43"/>
        <v>0.96393905217087905</v>
      </c>
      <c r="M408" s="73">
        <f>0.0526*F408*Observaciones!$F407^1.218</f>
        <v>2.163078719573849E-2</v>
      </c>
      <c r="N408" s="73">
        <f>M408*Constantes!$D$40</f>
        <v>1.0103762443412344E-4</v>
      </c>
      <c r="O408" s="73">
        <f t="shared" si="44"/>
        <v>10.481744069459314</v>
      </c>
      <c r="P408" s="15"/>
      <c r="Q408" s="117">
        <v>402</v>
      </c>
      <c r="R408" s="145">
        <f>ETo!$I407*((1-Constantes!$E$19)*ETo!$K407+ETo!$L407)</f>
        <v>2.0983455878186406</v>
      </c>
      <c r="S408" s="118">
        <f>MIN(R408*Constantes!$E$17,0.8*(V407+Observaciones!$F407-T408-U408-Constantes!$D$14))</f>
        <v>1.316083693479696</v>
      </c>
      <c r="T408" s="118">
        <f>IF(Observaciones!$F407&gt;0.05*Constantes!$E$18,((Observaciones!$F407-0.05*Constantes!$E$18)^2)/(Observaciones!$F407+0.95*Constantes!$E$18),0)</f>
        <v>4.3909654340097637E-2</v>
      </c>
      <c r="U408" s="118">
        <f>MAX(0,V407+Observaciones!$F407-T408-Constantes!$D$13)</f>
        <v>2.7116390313723073</v>
      </c>
      <c r="V408" s="118">
        <f>V407+Observaciones!$F407-T408-S408-U408-W407</f>
        <v>47.164689288969598</v>
      </c>
      <c r="W408" s="118">
        <f>MAX(0,(V408-Constantes!$D$14)*(1-EXP(-Constantes!$D$22)))</f>
        <v>0.28793870787081954</v>
      </c>
      <c r="X408" s="116">
        <f>X407+(Entradas!$E$23*U408-Y407)/(800*Entradas!$D$46)</f>
        <v>0</v>
      </c>
      <c r="Y408" s="116">
        <f>8000*Entradas!$D$47*X408/Constantes!$E$34</f>
        <v>0</v>
      </c>
      <c r="Z408" s="116">
        <f>T408*Escenarios!$E$10/Escenarios!$E$9</f>
        <v>0.39518688906087873</v>
      </c>
      <c r="AA408" s="116">
        <f>Y408*Escenarios!$E$10/Escenarios!$E$9</f>
        <v>0</v>
      </c>
      <c r="AB408" s="116">
        <f>Observaciones!$I407</f>
        <v>0</v>
      </c>
      <c r="AC408" s="116">
        <f>MAX(0,Constantes!$E$29/((AH407+Z408+AA408+AB408+Observaciones!$F407)^2)+Entradas!$E$17)</f>
        <v>2.6248579931978315</v>
      </c>
      <c r="AD408" s="145">
        <f>IF(ETo!$D407&gt;0,ETo!$I407*((1-Entradas!$E$21)*ETo!$K407+ETo!$L407),0)</f>
        <v>2.004714373376586</v>
      </c>
      <c r="AE408" s="116">
        <f>MIN(AD408*1,0.8*(AH407+Z408+AA408+AB408+Observaciones!$F407-AC408-Constantes!$E$28))</f>
        <v>2.004714373376586</v>
      </c>
      <c r="AF408" s="116">
        <f>Observaciones!$J407</f>
        <v>0</v>
      </c>
      <c r="AG408" s="116">
        <f>MAX(0,AH407+Z408+AA408+AB408+Observaciones!$F407-AC408-AE408-AF408-Constantes!$E$26)</f>
        <v>0</v>
      </c>
      <c r="AH408" s="116">
        <f>AH407+Z408+AA408+AB408+Observaciones!$F407-AC408-AE408-AF408-AG408</f>
        <v>160.80209416666841</v>
      </c>
      <c r="AI408" s="116">
        <f>(Escenarios!$E$10*S408+Escenarios!$E$9*AE408)/(Escenarios!$E$11)</f>
        <v>1.3849467614693851</v>
      </c>
      <c r="AJ408" s="116">
        <f>(Escenarios!$E$9*AG408)/(Escenarios!$E$11)</f>
        <v>0</v>
      </c>
      <c r="AK408" s="116">
        <f>(Escenarios!$E$10*U408+Escenarios!$E$9*AC408)/(Escenarios!$E$11)</f>
        <v>2.7029609275548596</v>
      </c>
      <c r="AL408" s="118">
        <f t="shared" si="45"/>
        <v>141.51170456389025</v>
      </c>
      <c r="AM408" s="118">
        <f>MAX(0,(AL408-Constantes!$D$13)*(1-EXP(-Constantes!$D$23)))</f>
        <v>0.64075189754339712</v>
      </c>
      <c r="AN408" s="118">
        <f>AJ408+W408*Escenarios!$E$10/Escenarios!$E$11+AM408</f>
        <v>0.89989673462713471</v>
      </c>
      <c r="AO408" s="118">
        <f>0.0526*AJ408*Observaciones!$F407^1.218</f>
        <v>0</v>
      </c>
      <c r="AP408" s="118">
        <f>AO408*Constantes!$E$40</f>
        <v>0</v>
      </c>
      <c r="AQ408" s="118">
        <f t="shared" si="46"/>
        <v>0</v>
      </c>
      <c r="AR408" s="15"/>
      <c r="AS408" s="72">
        <v>402</v>
      </c>
      <c r="AT408" s="145">
        <f>ETo!$I407*((1-Constantes!$F$19)*ETo!$K407+ETo!$L407)</f>
        <v>2.0924936369160121</v>
      </c>
      <c r="AU408" s="118">
        <f>MIN(AT408*Constantes!$F$17,0.8*(AX407+Observaciones!$F407-AV408-AW408-Constantes!$D$14))</f>
        <v>1.2934128667392748</v>
      </c>
      <c r="AV408" s="118">
        <f>IF(Observaciones!$F407&gt;0.05*Constantes!$F$18,((Observaciones!$F407-0.05*Constantes!$F$18)^2)/(Observaciones!$F407+0.95*Constantes!$F$18),0)</f>
        <v>5.0038685524966445E-2</v>
      </c>
      <c r="AW408" s="118">
        <f>MAX(0,AX407+Observaciones!$F407-AV408-Constantes!$D$13)</f>
        <v>2.7508668791604052</v>
      </c>
      <c r="AX408" s="118">
        <f>AX407+Observaciones!$F407-AV408-AU408-AW408-AY407</f>
        <v>47.186735674153944</v>
      </c>
      <c r="AY408" s="118">
        <f>MAX(0,(AX408-Constantes!$D$14)*(1-EXP(-Constantes!$D$22)))</f>
        <v>0.28824222697050567</v>
      </c>
      <c r="AZ408" s="116">
        <f>AZ407+(Entradas!$F$23*AW408-BA407)/(800*Entradas!$D$46)</f>
        <v>0</v>
      </c>
      <c r="BA408" s="116">
        <f>8000*Entradas!$D$47*AZ408/Constantes!$F$34</f>
        <v>0</v>
      </c>
      <c r="BB408" s="116">
        <f>AV408*Escenarios!$F$10/Escenarios!$F$9</f>
        <v>0.20015474209986578</v>
      </c>
      <c r="BC408" s="116">
        <f>BA408*Escenarios!$F$10/Escenarios!$F$9</f>
        <v>0</v>
      </c>
      <c r="BD408" s="116">
        <f>Observaciones!$I407</f>
        <v>0</v>
      </c>
      <c r="BE408" s="116">
        <f>MAX(0,Constantes!$F$29/((BJ407+BB408+BC408+BD408+Observaciones!$F407)^2)+Entradas!$F$17)</f>
        <v>2.337026155908859</v>
      </c>
      <c r="BF408" s="145">
        <f>IF(ETo!$D407&gt;0,ETo!$I407*((1-Entradas!$F$21)*ETo!$K407+ETo!$L407),0)</f>
        <v>2.004714373376586</v>
      </c>
      <c r="BG408" s="116">
        <f>MIN(BF408*1,0.8*(BJ407+BB408+BC408+BD408+Observaciones!$F407-BE408-Constantes!$F$28))</f>
        <v>2.004714373376586</v>
      </c>
      <c r="BH408" s="116">
        <f>Observaciones!$J407</f>
        <v>0</v>
      </c>
      <c r="BI408" s="116">
        <f>MAX(0,BJ407+BB408+BC408+BD408+Observaciones!$F407-BE408-BG408-BH408-Constantes!$F$26)</f>
        <v>0</v>
      </c>
      <c r="BJ408" s="116">
        <f>BJ407+BB408+BC408+BD408+Observaciones!$F407-BE408-BG408-BH408-BI408</f>
        <v>120.10063589311626</v>
      </c>
      <c r="BK408" s="116">
        <f>(Escenarios!$F$10*AU408+Escenarios!$F$9*BG408)/(Escenarios!$F$11)</f>
        <v>1.4356731680667372</v>
      </c>
      <c r="BL408" s="116">
        <f>(Escenarios!$F$9*BI408)/(Escenarios!$F$11)</f>
        <v>0</v>
      </c>
      <c r="BM408" s="116">
        <f>(Escenarios!$F$10*AW408+Escenarios!$F$9*BE408)/(Escenarios!$F$11)</f>
        <v>2.6680987345100959</v>
      </c>
      <c r="BN408" s="118">
        <f t="shared" si="47"/>
        <v>138.82520862463471</v>
      </c>
      <c r="BO408" s="118">
        <f>MAX(0,(BN408-Constantes!$D$13)*(1-EXP(-Constantes!$D$23)))</f>
        <v>0.62219491458460507</v>
      </c>
      <c r="BP408" s="118">
        <f>BL408+AY408*Escenarios!$F$10/Escenarios!$F$11+BO408</f>
        <v>0.85278869616100961</v>
      </c>
      <c r="BQ408" s="118">
        <f>0.0526*BL408*Observaciones!$F407^1.218</f>
        <v>0</v>
      </c>
      <c r="BR408" s="118">
        <f>BQ408*Constantes!$F$40</f>
        <v>0</v>
      </c>
      <c r="BS408" s="118">
        <f t="shared" si="48"/>
        <v>0</v>
      </c>
      <c r="BT408" s="15"/>
      <c r="BU408" s="72">
        <v>402</v>
      </c>
      <c r="BV408" s="73">
        <f>0.0526*Observaciones!$F407^2.218</f>
        <v>2.4975614018352239</v>
      </c>
      <c r="BW408" s="73">
        <f>IF(Observaciones!$F407&gt;0.05*$CA$7,((Observaciones!$F407-0.05*$CA$7)^2)/(Observaciones!$F407+0.95*$CA$7),0)</f>
        <v>0.40789152564143755</v>
      </c>
      <c r="BX408" s="73">
        <f>0.0526*BW408*Observaciones!$F407^1.218</f>
        <v>0.17872528606626958</v>
      </c>
      <c r="BY408" s="27"/>
      <c r="BZ408" s="27"/>
      <c r="CA408" s="101"/>
      <c r="CB408" s="36"/>
    </row>
    <row r="409" spans="2:80" s="2" customFormat="1" ht="14.5" x14ac:dyDescent="0.35">
      <c r="B409" s="35"/>
      <c r="C409" s="72">
        <v>403</v>
      </c>
      <c r="D409" s="145">
        <f>ETo!$I408*((1-Constantes!$D$19)*ETo!$K408+ETo!$L408)</f>
        <v>2.104960520574219</v>
      </c>
      <c r="E409" s="73">
        <f>MIN(D409*Constantes!$D$17,0.8*(H408+Observaciones!$F408-F409-G409-Constantes!$D$14))</f>
        <v>1.3125536454709672</v>
      </c>
      <c r="F409" s="73">
        <f>IF(Observaciones!$F408&gt;0.05*Constantes!$D$18,((Observaciones!$F408-0.05*Constantes!$D$18)^2)/(Observaciones!$F408+0.95*Constantes!$D$18),0)</f>
        <v>0</v>
      </c>
      <c r="G409" s="73">
        <f>MAX(0,H408+Observaciones!$F408-F409-Constantes!$D$13)</f>
        <v>0</v>
      </c>
      <c r="H409" s="73">
        <f>H408+Observaciones!$F408-F409-E409-G409-I408</f>
        <v>45.572938271855662</v>
      </c>
      <c r="I409" s="73">
        <f>MAX(0,(H409-Constantes!$D$14)*(1-EXP(-Constantes!$D$22)))</f>
        <v>0.26602460124521593</v>
      </c>
      <c r="J409" s="73">
        <f t="shared" si="42"/>
        <v>138.82367727980929</v>
      </c>
      <c r="K409" s="73">
        <f>MAX(0,(J409-Constantes!$D$13)*(1-EXP(-Constantes!$D$23)))</f>
        <v>0.62218433681323604</v>
      </c>
      <c r="L409" s="73">
        <f t="shared" si="43"/>
        <v>0.88820893805845191</v>
      </c>
      <c r="M409" s="73">
        <f>0.0526*F409*Observaciones!$F408^1.218</f>
        <v>0</v>
      </c>
      <c r="N409" s="73">
        <f>M409*Constantes!$D$40</f>
        <v>0</v>
      </c>
      <c r="O409" s="73">
        <f t="shared" si="44"/>
        <v>0</v>
      </c>
      <c r="P409" s="15"/>
      <c r="Q409" s="117">
        <v>403</v>
      </c>
      <c r="R409" s="145">
        <f>ETo!$I408*((1-Constantes!$E$19)*ETo!$K408+ETo!$L408)</f>
        <v>2.1073117032331261</v>
      </c>
      <c r="S409" s="118">
        <f>MIN(R409*Constantes!$E$17,0.8*(V408+Observaciones!$F408-T409-U409-Constantes!$D$14))</f>
        <v>1.3217072467968256</v>
      </c>
      <c r="T409" s="118">
        <f>IF(Observaciones!$F408&gt;0.05*Constantes!$E$18,((Observaciones!$F408-0.05*Constantes!$E$18)^2)/(Observaciones!$F408+0.95*Constantes!$E$18),0)</f>
        <v>0</v>
      </c>
      <c r="U409" s="118">
        <f>MAX(0,V408+Observaciones!$F408-T409-Constantes!$D$13)</f>
        <v>0</v>
      </c>
      <c r="V409" s="118">
        <f>V408+Observaciones!$F408-T409-S409-U409-W408</f>
        <v>45.555043334301949</v>
      </c>
      <c r="W409" s="118">
        <f>MAX(0,(V409-Constantes!$D$14)*(1-EXP(-Constantes!$D$22)))</f>
        <v>0.26577823635184111</v>
      </c>
      <c r="X409" s="116">
        <f>X408+(Entradas!$E$23*U409-Y408)/(800*Entradas!$D$46)</f>
        <v>0</v>
      </c>
      <c r="Y409" s="116">
        <f>8000*Entradas!$D$47*X409/Constantes!$E$34</f>
        <v>0</v>
      </c>
      <c r="Z409" s="116">
        <f>T409*Escenarios!$E$10/Escenarios!$E$9</f>
        <v>0</v>
      </c>
      <c r="AA409" s="116">
        <f>Y409*Escenarios!$E$10/Escenarios!$E$9</f>
        <v>0</v>
      </c>
      <c r="AB409" s="116">
        <f>Observaciones!$I408</f>
        <v>0</v>
      </c>
      <c r="AC409" s="116">
        <f>MAX(0,Constantes!$E$29/((AH408+Z409+AA409+AB409+Observaciones!$F408)^2)+Entradas!$E$17)</f>
        <v>2.6029459903245034</v>
      </c>
      <c r="AD409" s="145">
        <f>IF(ETo!$D408&gt;0,ETo!$I408*((1-Entradas!$E$21)*ETo!$K408+ETo!$L408),0)</f>
        <v>2.0132643968768189</v>
      </c>
      <c r="AE409" s="116">
        <f>MIN(AD409*1,0.8*(AH408+Z409+AA409+AB409+Observaciones!$F408-AC409-Constantes!$E$28))</f>
        <v>2.0132643968768189</v>
      </c>
      <c r="AF409" s="116">
        <f>Observaciones!$J408</f>
        <v>0</v>
      </c>
      <c r="AG409" s="116">
        <f>MAX(0,AH408+Z409+AA409+AB409+Observaciones!$F408-AC409-AE409-AF409-Constantes!$E$26)</f>
        <v>0</v>
      </c>
      <c r="AH409" s="116">
        <f>AH408+Z409+AA409+AB409+Observaciones!$F408-AC409-AE409-AF409-AG409</f>
        <v>156.18588377946708</v>
      </c>
      <c r="AI409" s="116">
        <f>(Escenarios!$E$10*S409+Escenarios!$E$9*AE409)/(Escenarios!$E$11)</f>
        <v>1.3908629618048249</v>
      </c>
      <c r="AJ409" s="116">
        <f>(Escenarios!$E$9*AG409)/(Escenarios!$E$11)</f>
        <v>0</v>
      </c>
      <c r="AK409" s="116">
        <f>(Escenarios!$E$10*U409+Escenarios!$E$9*AC409)/(Escenarios!$E$11)</f>
        <v>0.26029459903245034</v>
      </c>
      <c r="AL409" s="118">
        <f t="shared" si="45"/>
        <v>141.1312472653793</v>
      </c>
      <c r="AM409" s="118">
        <f>MAX(0,(AL409-Constantes!$D$13)*(1-EXP(-Constantes!$D$23)))</f>
        <v>0.63812388701791978</v>
      </c>
      <c r="AN409" s="118">
        <f>AJ409+W409*Escenarios!$E$10/Escenarios!$E$11+AM409</f>
        <v>0.87732429973457671</v>
      </c>
      <c r="AO409" s="118">
        <f>0.0526*AJ409*Observaciones!$F408^1.218</f>
        <v>0</v>
      </c>
      <c r="AP409" s="118">
        <f>AO409*Constantes!$E$40</f>
        <v>0</v>
      </c>
      <c r="AQ409" s="118">
        <f t="shared" si="46"/>
        <v>0</v>
      </c>
      <c r="AR409" s="15"/>
      <c r="AS409" s="72">
        <v>403</v>
      </c>
      <c r="AT409" s="145">
        <f>ETo!$I408*((1-Constantes!$F$19)*ETo!$K408+ETo!$L408)</f>
        <v>2.1014337465858568</v>
      </c>
      <c r="AU409" s="118">
        <f>MIN(AT409*Constantes!$F$17,0.8*(AX408+Observaciones!$F408-AV409-AW409-Constantes!$D$14))</f>
        <v>1.2989389303186507</v>
      </c>
      <c r="AV409" s="118">
        <f>IF(Observaciones!$F408&gt;0.05*Constantes!$F$18,((Observaciones!$F408-0.05*Constantes!$F$18)^2)/(Observaciones!$F408+0.95*Constantes!$F$18),0)</f>
        <v>0</v>
      </c>
      <c r="AW409" s="118">
        <f>MAX(0,AX408+Observaciones!$F408-AV409-Constantes!$D$13)</f>
        <v>0</v>
      </c>
      <c r="AX409" s="118">
        <f>AX408+Observaciones!$F408-AV409-AU409-AW409-AY408</f>
        <v>45.599554516864792</v>
      </c>
      <c r="AY409" s="118">
        <f>MAX(0,(AX409-Constantes!$D$14)*(1-EXP(-Constantes!$D$22)))</f>
        <v>0.26639103495553379</v>
      </c>
      <c r="AZ409" s="116">
        <f>AZ408+(Entradas!$F$23*AW409-BA408)/(800*Entradas!$D$46)</f>
        <v>0</v>
      </c>
      <c r="BA409" s="116">
        <f>8000*Entradas!$D$47*AZ409/Constantes!$F$34</f>
        <v>0</v>
      </c>
      <c r="BB409" s="116">
        <f>AV409*Escenarios!$F$10/Escenarios!$F$9</f>
        <v>0</v>
      </c>
      <c r="BC409" s="116">
        <f>BA409*Escenarios!$F$10/Escenarios!$F$9</f>
        <v>0</v>
      </c>
      <c r="BD409" s="116">
        <f>Observaciones!$I408</f>
        <v>0</v>
      </c>
      <c r="BE409" s="116">
        <f>MAX(0,Constantes!$F$29/((BJ408+BB409+BC409+BD409+Observaciones!$F408)^2)+Entradas!$F$17)</f>
        <v>2.2882255848268636</v>
      </c>
      <c r="BF409" s="145">
        <f>IF(ETo!$D408&gt;0,ETo!$I408*((1-Entradas!$F$21)*ETo!$K408+ETo!$L408),0)</f>
        <v>2.0132643968768189</v>
      </c>
      <c r="BG409" s="116">
        <f>MIN(BF409*1,0.8*(BJ408+BB409+BC409+BD409+Observaciones!$F408-BE409-Constantes!$F$28))</f>
        <v>2.0132643968768189</v>
      </c>
      <c r="BH409" s="116">
        <f>Observaciones!$J408</f>
        <v>0</v>
      </c>
      <c r="BI409" s="116">
        <f>MAX(0,BJ408+BB409+BC409+BD409+Observaciones!$F408-BE409-BG409-BH409-Constantes!$F$26)</f>
        <v>0</v>
      </c>
      <c r="BJ409" s="116">
        <f>BJ408+BB409+BC409+BD409+Observaciones!$F408-BE409-BG409-BH409-BI409</f>
        <v>115.79914591141258</v>
      </c>
      <c r="BK409" s="116">
        <f>(Escenarios!$F$10*AU409+Escenarios!$F$9*BG409)/(Escenarios!$F$11)</f>
        <v>1.4418040236302843</v>
      </c>
      <c r="BL409" s="116">
        <f>(Escenarios!$F$9*BI409)/(Escenarios!$F$11)</f>
        <v>0</v>
      </c>
      <c r="BM409" s="116">
        <f>(Escenarios!$F$10*AW409+Escenarios!$F$9*BE409)/(Escenarios!$F$11)</f>
        <v>0.45764511696537269</v>
      </c>
      <c r="BN409" s="118">
        <f t="shared" si="47"/>
        <v>138.66065882701548</v>
      </c>
      <c r="BO409" s="118">
        <f>MAX(0,(BN409-Constantes!$D$13)*(1-EXP(-Constantes!$D$23)))</f>
        <v>0.62105828610671543</v>
      </c>
      <c r="BP409" s="118">
        <f>BL409+AY409*Escenarios!$F$10/Escenarios!$F$11+BO409</f>
        <v>0.83417111407114253</v>
      </c>
      <c r="BQ409" s="118">
        <f>0.0526*BL409*Observaciones!$F408^1.218</f>
        <v>0</v>
      </c>
      <c r="BR409" s="118">
        <f>BQ409*Constantes!$F$40</f>
        <v>0</v>
      </c>
      <c r="BS409" s="118">
        <f t="shared" si="48"/>
        <v>0</v>
      </c>
      <c r="BT409" s="15"/>
      <c r="BU409" s="72">
        <v>403</v>
      </c>
      <c r="BV409" s="73">
        <f>0.0526*Observaciones!$F408^2.218</f>
        <v>0</v>
      </c>
      <c r="BW409" s="73">
        <f>IF(Observaciones!$F408&gt;0.05*$CA$7,((Observaciones!$F408-0.05*$CA$7)^2)/(Observaciones!$F408+0.95*$CA$7),0)</f>
        <v>0</v>
      </c>
      <c r="BX409" s="73">
        <f>0.0526*BW409*Observaciones!$F408^1.218</f>
        <v>0</v>
      </c>
      <c r="BY409" s="27"/>
      <c r="BZ409" s="27"/>
      <c r="CA409" s="101"/>
      <c r="CB409" s="36"/>
    </row>
    <row r="410" spans="2:80" s="2" customFormat="1" ht="14.5" x14ac:dyDescent="0.35">
      <c r="B410" s="35"/>
      <c r="C410" s="72">
        <v>404</v>
      </c>
      <c r="D410" s="145">
        <f>ETo!$I409*((1-Constantes!$D$19)*ETo!$K409+ETo!$L409)</f>
        <v>2.002200673898773</v>
      </c>
      <c r="E410" s="73">
        <f>MIN(D410*Constantes!$D$17,0.8*(H409+Observaciones!$F409-F410-G410-Constantes!$D$14))</f>
        <v>1.2484774739496596</v>
      </c>
      <c r="F410" s="73">
        <f>IF(Observaciones!$F409&gt;0.05*Constantes!$D$18,((Observaciones!$F409-0.05*Constantes!$D$18)^2)/(Observaciones!$F409+0.95*Constantes!$D$18),0)</f>
        <v>0</v>
      </c>
      <c r="G410" s="73">
        <f>MAX(0,H409+Observaciones!$F409-F410-Constantes!$D$13)</f>
        <v>0</v>
      </c>
      <c r="H410" s="73">
        <f>H409+Observaciones!$F409-F410-E410-G410-I409</f>
        <v>44.058436196660786</v>
      </c>
      <c r="I410" s="73">
        <f>MAX(0,(H410-Constantes!$D$14)*(1-EXP(-Constantes!$D$22)))</f>
        <v>0.24517400363058736</v>
      </c>
      <c r="J410" s="73">
        <f t="shared" si="42"/>
        <v>138.20149294299605</v>
      </c>
      <c r="K410" s="73">
        <f>MAX(0,(J410-Constantes!$D$13)*(1-EXP(-Constantes!$D$23)))</f>
        <v>0.61788659566769377</v>
      </c>
      <c r="L410" s="73">
        <f t="shared" si="43"/>
        <v>0.86306059929828116</v>
      </c>
      <c r="M410" s="73">
        <f>0.0526*F410*Observaciones!$F409^1.218</f>
        <v>0</v>
      </c>
      <c r="N410" s="73">
        <f>M410*Constantes!$D$40</f>
        <v>0</v>
      </c>
      <c r="O410" s="73">
        <f t="shared" si="44"/>
        <v>0</v>
      </c>
      <c r="P410" s="15"/>
      <c r="Q410" s="117">
        <v>404</v>
      </c>
      <c r="R410" s="145">
        <f>ETo!$I409*((1-Constantes!$E$19)*ETo!$K409+ETo!$L409)</f>
        <v>2.0044372376317838</v>
      </c>
      <c r="S410" s="118">
        <f>MIN(R410*Constantes!$E$17,0.8*(V409+Observaciones!$F409-T410-U410-Constantes!$D$14))</f>
        <v>1.2571843162369876</v>
      </c>
      <c r="T410" s="118">
        <f>IF(Observaciones!$F409&gt;0.05*Constantes!$E$18,((Observaciones!$F409-0.05*Constantes!$E$18)^2)/(Observaciones!$F409+0.95*Constantes!$E$18),0)</f>
        <v>0</v>
      </c>
      <c r="U410" s="118">
        <f>MAX(0,V409+Observaciones!$F409-T410-Constantes!$D$13)</f>
        <v>0</v>
      </c>
      <c r="V410" s="118">
        <f>V409+Observaciones!$F409-T410-S410-U410-W409</f>
        <v>44.03208078171312</v>
      </c>
      <c r="W410" s="118">
        <f>MAX(0,(V410-Constantes!$D$14)*(1-EXP(-Constantes!$D$22)))</f>
        <v>0.24481116084480273</v>
      </c>
      <c r="X410" s="116">
        <f>X409+(Entradas!$E$23*U410-Y409)/(800*Entradas!$D$46)</f>
        <v>0</v>
      </c>
      <c r="Y410" s="116">
        <f>8000*Entradas!$D$47*X410/Constantes!$E$34</f>
        <v>0</v>
      </c>
      <c r="Z410" s="116">
        <f>T410*Escenarios!$E$10/Escenarios!$E$9</f>
        <v>0</v>
      </c>
      <c r="AA410" s="116">
        <f>Y410*Escenarios!$E$10/Escenarios!$E$9</f>
        <v>0</v>
      </c>
      <c r="AB410" s="116">
        <f>Observaciones!$I409</f>
        <v>0</v>
      </c>
      <c r="AC410" s="116">
        <f>MAX(0,Constantes!$E$29/((AH409+Z410+AA410+AB410+Observaciones!$F409)^2)+Entradas!$E$17)</f>
        <v>2.5791285869076646</v>
      </c>
      <c r="AD410" s="145">
        <f>IF(ETo!$D409&gt;0,ETo!$I409*((1-Entradas!$E$21)*ETo!$K409+ETo!$L409),0)</f>
        <v>1.914974688311329</v>
      </c>
      <c r="AE410" s="116">
        <f>MIN(AD410*1,0.8*(AH409+Z410+AA410+AB410+Observaciones!$F409-AC410-Constantes!$E$28))</f>
        <v>1.914974688311329</v>
      </c>
      <c r="AF410" s="116">
        <f>Observaciones!$J409</f>
        <v>0</v>
      </c>
      <c r="AG410" s="116">
        <f>MAX(0,AH409+Z410+AA410+AB410+Observaciones!$F409-AC410-AE410-AF410-Constantes!$E$26)</f>
        <v>0</v>
      </c>
      <c r="AH410" s="116">
        <f>AH409+Z410+AA410+AB410+Observaciones!$F409-AC410-AE410-AF410-AG410</f>
        <v>151.69178050424807</v>
      </c>
      <c r="AI410" s="116">
        <f>(Escenarios!$E$10*S410+Escenarios!$E$9*AE410)/(Escenarios!$E$11)</f>
        <v>1.3229633534444216</v>
      </c>
      <c r="AJ410" s="116">
        <f>(Escenarios!$E$9*AG410)/(Escenarios!$E$11)</f>
        <v>0</v>
      </c>
      <c r="AK410" s="116">
        <f>(Escenarios!$E$10*U410+Escenarios!$E$9*AC410)/(Escenarios!$E$11)</f>
        <v>0.25791285869076647</v>
      </c>
      <c r="AL410" s="118">
        <f t="shared" si="45"/>
        <v>140.75103623705215</v>
      </c>
      <c r="AM410" s="118">
        <f>MAX(0,(AL410-Constantes!$D$13)*(1-EXP(-Constantes!$D$23)))</f>
        <v>0.6354975776048607</v>
      </c>
      <c r="AN410" s="118">
        <f>AJ410+W410*Escenarios!$E$10/Escenarios!$E$11+AM410</f>
        <v>0.85582762236518317</v>
      </c>
      <c r="AO410" s="118">
        <f>0.0526*AJ410*Observaciones!$F409^1.218</f>
        <v>0</v>
      </c>
      <c r="AP410" s="118">
        <f>AO410*Constantes!$E$40</f>
        <v>0</v>
      </c>
      <c r="AQ410" s="118">
        <f t="shared" si="46"/>
        <v>0</v>
      </c>
      <c r="AR410" s="15"/>
      <c r="AS410" s="72">
        <v>404</v>
      </c>
      <c r="AT410" s="145">
        <f>ETo!$I409*((1-Constantes!$F$19)*ETo!$K409+ETo!$L409)</f>
        <v>1.9988458282992552</v>
      </c>
      <c r="AU410" s="118">
        <f>MIN(AT410*Constantes!$F$17,0.8*(AX409+Observaciones!$F409-AV410-AW410-Constantes!$D$14))</f>
        <v>1.2355272519541474</v>
      </c>
      <c r="AV410" s="118">
        <f>IF(Observaciones!$F409&gt;0.05*Constantes!$F$18,((Observaciones!$F409-0.05*Constantes!$F$18)^2)/(Observaciones!$F409+0.95*Constantes!$F$18),0)</f>
        <v>0</v>
      </c>
      <c r="AW410" s="118">
        <f>MAX(0,AX409+Observaciones!$F409-AV410-Constantes!$D$13)</f>
        <v>0</v>
      </c>
      <c r="AX410" s="118">
        <f>AX409+Observaciones!$F409-AV410-AU410-AW410-AY409</f>
        <v>44.097636229955114</v>
      </c>
      <c r="AY410" s="118">
        <f>MAX(0,(AX410-Constantes!$D$14)*(1-EXP(-Constantes!$D$22)))</f>
        <v>0.24571368207282054</v>
      </c>
      <c r="AZ410" s="116">
        <f>AZ409+(Entradas!$F$23*AW410-BA409)/(800*Entradas!$D$46)</f>
        <v>0</v>
      </c>
      <c r="BA410" s="116">
        <f>8000*Entradas!$D$47*AZ410/Constantes!$F$34</f>
        <v>0</v>
      </c>
      <c r="BB410" s="116">
        <f>AV410*Escenarios!$F$10/Escenarios!$F$9</f>
        <v>0</v>
      </c>
      <c r="BC410" s="116">
        <f>BA410*Escenarios!$F$10/Escenarios!$F$9</f>
        <v>0</v>
      </c>
      <c r="BD410" s="116">
        <f>Observaciones!$I409</f>
        <v>0</v>
      </c>
      <c r="BE410" s="116">
        <f>MAX(0,Constantes!$F$29/((BJ409+BB410+BC410+BD410+Observaciones!$F409)^2)+Entradas!$F$17)</f>
        <v>2.2343641255460067</v>
      </c>
      <c r="BF410" s="145">
        <f>IF(ETo!$D409&gt;0,ETo!$I409*((1-Entradas!$F$21)*ETo!$K409+ETo!$L409),0)</f>
        <v>1.914974688311329</v>
      </c>
      <c r="BG410" s="116">
        <f>MIN(BF410*1,0.8*(BJ409+BB410+BC410+BD410+Observaciones!$F409-BE410-Constantes!$F$28))</f>
        <v>1.914974688311329</v>
      </c>
      <c r="BH410" s="116">
        <f>Observaciones!$J409</f>
        <v>0</v>
      </c>
      <c r="BI410" s="116">
        <f>MAX(0,BJ409+BB410+BC410+BD410+Observaciones!$F409-BE410-BG410-BH410-Constantes!$F$26)</f>
        <v>0</v>
      </c>
      <c r="BJ410" s="116">
        <f>BJ409+BB410+BC410+BD410+Observaciones!$F409-BE410-BG410-BH410-BI410</f>
        <v>111.64980709755524</v>
      </c>
      <c r="BK410" s="116">
        <f>(Escenarios!$F$10*AU410+Escenarios!$F$9*BG410)/(Escenarios!$F$11)</f>
        <v>1.3714167392255836</v>
      </c>
      <c r="BL410" s="116">
        <f>(Escenarios!$F$9*BI410)/(Escenarios!$F$11)</f>
        <v>0</v>
      </c>
      <c r="BM410" s="116">
        <f>(Escenarios!$F$10*AW410+Escenarios!$F$9*BE410)/(Escenarios!$F$11)</f>
        <v>0.44687282510920134</v>
      </c>
      <c r="BN410" s="118">
        <f t="shared" si="47"/>
        <v>138.48647336601798</v>
      </c>
      <c r="BO410" s="118">
        <f>MAX(0,(BN410-Constantes!$D$13)*(1-EXP(-Constantes!$D$23)))</f>
        <v>0.6198550992400732</v>
      </c>
      <c r="BP410" s="118">
        <f>BL410+AY410*Escenarios!$F$10/Escenarios!$F$11+BO410</f>
        <v>0.81642604489832959</v>
      </c>
      <c r="BQ410" s="118">
        <f>0.0526*BL410*Observaciones!$F409^1.218</f>
        <v>0</v>
      </c>
      <c r="BR410" s="118">
        <f>BQ410*Constantes!$F$40</f>
        <v>0</v>
      </c>
      <c r="BS410" s="118">
        <f t="shared" si="48"/>
        <v>0</v>
      </c>
      <c r="BT410" s="15"/>
      <c r="BU410" s="72">
        <v>404</v>
      </c>
      <c r="BV410" s="73">
        <f>0.0526*Observaciones!$F409^2.218</f>
        <v>0</v>
      </c>
      <c r="BW410" s="73">
        <f>IF(Observaciones!$F409&gt;0.05*$CA$7,((Observaciones!$F409-0.05*$CA$7)^2)/(Observaciones!$F409+0.95*$CA$7),0)</f>
        <v>0</v>
      </c>
      <c r="BX410" s="73">
        <f>0.0526*BW410*Observaciones!$F409^1.218</f>
        <v>0</v>
      </c>
      <c r="BY410" s="27"/>
      <c r="BZ410" s="27"/>
      <c r="CA410" s="101"/>
      <c r="CB410" s="36"/>
    </row>
    <row r="411" spans="2:80" s="2" customFormat="1" ht="14.5" x14ac:dyDescent="0.35">
      <c r="B411" s="35"/>
      <c r="C411" s="72">
        <v>405</v>
      </c>
      <c r="D411" s="145">
        <f>ETo!$I410*((1-Constantes!$D$19)*ETo!$K410+ETo!$L410)</f>
        <v>1.9897889099296424</v>
      </c>
      <c r="E411" s="73">
        <f>MIN(D411*Constantes!$D$17,0.8*(H410+Observaciones!$F410-F411-G411-Constantes!$D$14))</f>
        <v>1.240738086020444</v>
      </c>
      <c r="F411" s="73">
        <f>IF(Observaciones!$F410&gt;0.05*Constantes!$D$18,((Observaciones!$F410-0.05*Constantes!$D$18)^2)/(Observaciones!$F410+0.95*Constantes!$D$18),0)</f>
        <v>0.20737688761625953</v>
      </c>
      <c r="G411" s="73">
        <f>MAX(0,H410+Observaciones!$F410-F411-Constantes!$D$13)</f>
        <v>2.9010593090445269</v>
      </c>
      <c r="H411" s="73">
        <f>H410+Observaciones!$F410-F411-E411-G411-I410</f>
        <v>47.26408791034897</v>
      </c>
      <c r="I411" s="73">
        <f>MAX(0,(H411-Constantes!$D$14)*(1-EXP(-Constantes!$D$22)))</f>
        <v>0.28930715806430207</v>
      </c>
      <c r="J411" s="73">
        <f t="shared" si="42"/>
        <v>140.4846656563729</v>
      </c>
      <c r="K411" s="73">
        <f>MAX(0,(J411-Constantes!$D$13)*(1-EXP(-Constantes!$D$23)))</f>
        <v>0.63365762160337946</v>
      </c>
      <c r="L411" s="73">
        <f t="shared" si="43"/>
        <v>1.130341667283941</v>
      </c>
      <c r="M411" s="73">
        <f>0.0526*F411*Observaciones!$F410^1.218</f>
        <v>0.13314268854027966</v>
      </c>
      <c r="N411" s="73">
        <f>M411*Constantes!$D$40</f>
        <v>6.219108365844645E-4</v>
      </c>
      <c r="O411" s="73">
        <f t="shared" si="44"/>
        <v>55.019721433328442</v>
      </c>
      <c r="P411" s="15"/>
      <c r="Q411" s="117">
        <v>405</v>
      </c>
      <c r="R411" s="145">
        <f>ETo!$I410*((1-Constantes!$E$19)*ETo!$K410+ETo!$L410)</f>
        <v>1.992011932488565</v>
      </c>
      <c r="S411" s="118">
        <f>MIN(R411*Constantes!$E$17,0.8*(V410+Observaciones!$F410-T411-U411-Constantes!$D$14))</f>
        <v>1.2493911569116452</v>
      </c>
      <c r="T411" s="118">
        <f>IF(Observaciones!$F410&gt;0.05*Constantes!$E$18,((Observaciones!$F410-0.05*Constantes!$E$18)^2)/(Observaciones!$F410+0.95*Constantes!$E$18),0)</f>
        <v>0.19399649723373311</v>
      </c>
      <c r="U411" s="118">
        <f>MAX(0,V410+Observaciones!$F410-T411-Constantes!$D$13)</f>
        <v>2.8880842844793833</v>
      </c>
      <c r="V411" s="118">
        <f>V410+Observaciones!$F410-T411-S411-U411-W410</f>
        <v>47.255797682243553</v>
      </c>
      <c r="W411" s="118">
        <f>MAX(0,(V411-Constantes!$D$14)*(1-EXP(-Constantes!$D$22)))</f>
        <v>0.28919302404415737</v>
      </c>
      <c r="X411" s="116">
        <f>X410+(Entradas!$E$23*U411-Y410)/(800*Entradas!$D$46)</f>
        <v>0</v>
      </c>
      <c r="Y411" s="116">
        <f>8000*Entradas!$D$47*X411/Constantes!$E$34</f>
        <v>0</v>
      </c>
      <c r="Z411" s="116">
        <f>T411*Escenarios!$E$10/Escenarios!$E$9</f>
        <v>1.745968475103598</v>
      </c>
      <c r="AA411" s="116">
        <f>Y411*Escenarios!$E$10/Escenarios!$E$9</f>
        <v>0</v>
      </c>
      <c r="AB411" s="116">
        <f>Observaciones!$I410</f>
        <v>0</v>
      </c>
      <c r="AC411" s="116">
        <f>MAX(0,Constantes!$E$29/((AH410+Z411+AA411+AB411+Observaciones!$F410)^2)+Entradas!$E$17)</f>
        <v>2.6050887242997049</v>
      </c>
      <c r="AD411" s="145">
        <f>IF(ETo!$D410&gt;0,ETo!$I410*((1-Entradas!$E$21)*ETo!$K410+ETo!$L410),0)</f>
        <v>1.9030910301316595</v>
      </c>
      <c r="AE411" s="116">
        <f>MIN(AD411*1,0.8*(AH410+Z411+AA411+AB411+Observaciones!$F410-AC411-Constantes!$E$28))</f>
        <v>1.9030910301316595</v>
      </c>
      <c r="AF411" s="116">
        <f>Observaciones!$J410</f>
        <v>0</v>
      </c>
      <c r="AG411" s="116">
        <f>MAX(0,AH410+Z411+AA411+AB411+Observaciones!$F410-AC411-AE411-AF411-Constantes!$E$26)</f>
        <v>0</v>
      </c>
      <c r="AH411" s="116">
        <f>AH410+Z411+AA411+AB411+Observaciones!$F410-AC411-AE411-AF411-AG411</f>
        <v>156.72956922492031</v>
      </c>
      <c r="AI411" s="116">
        <f>(Escenarios!$E$10*S411+Escenarios!$E$9*AE411)/(Escenarios!$E$11)</f>
        <v>1.3147611442336467</v>
      </c>
      <c r="AJ411" s="116">
        <f>(Escenarios!$E$9*AG411)/(Escenarios!$E$11)</f>
        <v>0</v>
      </c>
      <c r="AK411" s="116">
        <f>(Escenarios!$E$10*U411+Escenarios!$E$9*AC411)/(Escenarios!$E$11)</f>
        <v>2.859784728461416</v>
      </c>
      <c r="AL411" s="118">
        <f t="shared" si="45"/>
        <v>142.9753233879087</v>
      </c>
      <c r="AM411" s="118">
        <f>MAX(0,(AL411-Constantes!$D$13)*(1-EXP(-Constantes!$D$23)))</f>
        <v>0.65086185124874474</v>
      </c>
      <c r="AN411" s="118">
        <f>AJ411+W411*Escenarios!$E$10/Escenarios!$E$11+AM411</f>
        <v>0.91113557288848646</v>
      </c>
      <c r="AO411" s="118">
        <f>0.0526*AJ411*Observaciones!$F410^1.218</f>
        <v>0</v>
      </c>
      <c r="AP411" s="118">
        <f>AO411*Constantes!$E$40</f>
        <v>0</v>
      </c>
      <c r="AQ411" s="118">
        <f t="shared" si="46"/>
        <v>0</v>
      </c>
      <c r="AR411" s="15"/>
      <c r="AS411" s="72">
        <v>405</v>
      </c>
      <c r="AT411" s="145">
        <f>ETo!$I410*((1-Constantes!$F$19)*ETo!$K410+ETo!$L410)</f>
        <v>1.9864543760912583</v>
      </c>
      <c r="AU411" s="118">
        <f>MIN(AT411*Constantes!$F$17,0.8*(AX410+Observaciones!$F410-AV411-AW411-Constantes!$D$14))</f>
        <v>1.2278678433706978</v>
      </c>
      <c r="AV411" s="118">
        <f>IF(Observaciones!$F410&gt;0.05*Constantes!$F$18,((Observaciones!$F410-0.05*Constantes!$F$18)^2)/(Observaciones!$F410+0.95*Constantes!$F$18),0)</f>
        <v>0.20900373864530006</v>
      </c>
      <c r="AW411" s="118">
        <f>MAX(0,AX410+Observaciones!$F410-AV411-Constantes!$D$13)</f>
        <v>2.9386324913098107</v>
      </c>
      <c r="AX411" s="118">
        <f>AX410+Observaciones!$F410-AV411-AU411-AW411-AY410</f>
        <v>47.276418474556486</v>
      </c>
      <c r="AY411" s="118">
        <f>MAX(0,(AX411-Constantes!$D$14)*(1-EXP(-Constantes!$D$22)))</f>
        <v>0.28947691658551056</v>
      </c>
      <c r="AZ411" s="116">
        <f>AZ410+(Entradas!$F$23*AW411-BA410)/(800*Entradas!$D$46)</f>
        <v>0</v>
      </c>
      <c r="BA411" s="116">
        <f>8000*Entradas!$D$47*AZ411/Constantes!$F$34</f>
        <v>0</v>
      </c>
      <c r="BB411" s="116">
        <f>AV411*Escenarios!$F$10/Escenarios!$F$9</f>
        <v>0.83601495458120012</v>
      </c>
      <c r="BC411" s="116">
        <f>BA411*Escenarios!$F$10/Escenarios!$F$9</f>
        <v>0</v>
      </c>
      <c r="BD411" s="116">
        <f>Observaciones!$I410</f>
        <v>0</v>
      </c>
      <c r="BE411" s="116">
        <f>MAX(0,Constantes!$F$29/((BJ410+BB411+BC411+BD411+Observaciones!$F410)^2)+Entradas!$F$17)</f>
        <v>2.2904155238086243</v>
      </c>
      <c r="BF411" s="145">
        <f>IF(ETo!$D410&gt;0,ETo!$I410*((1-Entradas!$F$21)*ETo!$K410+ETo!$L410),0)</f>
        <v>1.9030910301316595</v>
      </c>
      <c r="BG411" s="116">
        <f>MIN(BF411*1,0.8*(BJ410+BB411+BC411+BD411+Observaciones!$F410-BE411-Constantes!$F$28))</f>
        <v>1.9030910301316595</v>
      </c>
      <c r="BH411" s="116">
        <f>Observaciones!$J410</f>
        <v>0</v>
      </c>
      <c r="BI411" s="116">
        <f>MAX(0,BJ410+BB411+BC411+BD411+Observaciones!$F410-BE411-BG411-BH411-Constantes!$F$26)</f>
        <v>0</v>
      </c>
      <c r="BJ411" s="116">
        <f>BJ410+BB411+BC411+BD411+Observaciones!$F410-BE411-BG411-BH411-BI411</f>
        <v>116.09231549819616</v>
      </c>
      <c r="BK411" s="116">
        <f>(Escenarios!$F$10*AU411+Escenarios!$F$9*BG411)/(Escenarios!$F$11)</f>
        <v>1.3629124807228903</v>
      </c>
      <c r="BL411" s="116">
        <f>(Escenarios!$F$9*BI411)/(Escenarios!$F$11)</f>
        <v>0</v>
      </c>
      <c r="BM411" s="116">
        <f>(Escenarios!$F$10*AW411+Escenarios!$F$9*BE411)/(Escenarios!$F$11)</f>
        <v>2.8089890978095737</v>
      </c>
      <c r="BN411" s="118">
        <f t="shared" si="47"/>
        <v>140.67560736458748</v>
      </c>
      <c r="BO411" s="118">
        <f>MAX(0,(BN411-Constantes!$D$13)*(1-EXP(-Constantes!$D$23)))</f>
        <v>0.63497655232413175</v>
      </c>
      <c r="BP411" s="118">
        <f>BL411+AY411*Escenarios!$F$10/Escenarios!$F$11+BO411</f>
        <v>0.86655808559254022</v>
      </c>
      <c r="BQ411" s="118">
        <f>0.0526*BL411*Observaciones!$F410^1.218</f>
        <v>0</v>
      </c>
      <c r="BR411" s="118">
        <f>BQ411*Constantes!$F$40</f>
        <v>0</v>
      </c>
      <c r="BS411" s="118">
        <f t="shared" si="48"/>
        <v>0</v>
      </c>
      <c r="BT411" s="15"/>
      <c r="BU411" s="72">
        <v>405</v>
      </c>
      <c r="BV411" s="73">
        <f>0.0526*Observaciones!$F410^2.218</f>
        <v>5.0078530088458884</v>
      </c>
      <c r="BW411" s="73">
        <f>IF(Observaciones!$F410&gt;0.05*$CA$7,((Observaciones!$F410-0.05*$CA$7)^2)/(Observaciones!$F410+0.95*$CA$7),0)</f>
        <v>0.90463682046596672</v>
      </c>
      <c r="BX411" s="73">
        <f>0.0526*BW411*Observaciones!$F410^1.218</f>
        <v>0.58080618247221427</v>
      </c>
      <c r="BY411" s="27"/>
      <c r="BZ411" s="27"/>
      <c r="CA411" s="101"/>
      <c r="CB411" s="36"/>
    </row>
    <row r="412" spans="2:80" s="2" customFormat="1" ht="14.5" x14ac:dyDescent="0.35">
      <c r="B412" s="35"/>
      <c r="C412" s="72">
        <v>406</v>
      </c>
      <c r="D412" s="145">
        <f>ETo!$I411*((1-Constantes!$D$19)*ETo!$K411+ETo!$L411)</f>
        <v>2.0197635043769653</v>
      </c>
      <c r="E412" s="73">
        <f>MIN(D412*Constantes!$D$17,0.8*(H411+Observaciones!$F411-F412-G412-Constantes!$D$14))</f>
        <v>1.2594288228911834</v>
      </c>
      <c r="F412" s="73">
        <f>IF(Observaciones!$F411&gt;0.05*Constantes!$D$18,((Observaciones!$F411-0.05*Constantes!$D$18)^2)/(Observaciones!$F411+0.95*Constantes!$D$18),0)</f>
        <v>2.1011873106818086</v>
      </c>
      <c r="G412" s="73">
        <f>MAX(0,H411+Observaciones!$F411-F412-Constantes!$D$13)</f>
        <v>13.812900599667159</v>
      </c>
      <c r="H412" s="73">
        <f>H411+Observaciones!$F411-F412-E412-G412-I411</f>
        <v>47.201264019044515</v>
      </c>
      <c r="I412" s="73">
        <f>MAX(0,(H412-Constantes!$D$14)*(1-EXP(-Constantes!$D$22)))</f>
        <v>0.28844224298783655</v>
      </c>
      <c r="J412" s="73">
        <f t="shared" si="42"/>
        <v>153.66390863443667</v>
      </c>
      <c r="K412" s="73">
        <f>MAX(0,(J412-Constantes!$D$13)*(1-EXP(-Constantes!$D$23)))</f>
        <v>0.72469330261076714</v>
      </c>
      <c r="L412" s="73">
        <f t="shared" si="43"/>
        <v>3.1143228562804124</v>
      </c>
      <c r="M412" s="73">
        <f>0.0526*F412*Observaciones!$F411^1.218</f>
        <v>3.5845900746885766</v>
      </c>
      <c r="N412" s="73">
        <f>M412*Constantes!$D$40</f>
        <v>1.6743656272852805E-2</v>
      </c>
      <c r="O412" s="73">
        <f t="shared" si="44"/>
        <v>537.63392703769216</v>
      </c>
      <c r="P412" s="15"/>
      <c r="Q412" s="117">
        <v>406</v>
      </c>
      <c r="R412" s="145">
        <f>ETo!$I411*((1-Constantes!$E$19)*ETo!$K411+ETo!$L411)</f>
        <v>2.0220211869813856</v>
      </c>
      <c r="S412" s="118">
        <f>MIN(R412*Constantes!$E$17,0.8*(V411+Observaciones!$F411-T412-U412-Constantes!$D$14))</f>
        <v>1.2682129805048412</v>
      </c>
      <c r="T412" s="118">
        <f>IF(Observaciones!$F411&gt;0.05*Constantes!$E$18,((Observaciones!$F411-0.05*Constantes!$E$18)^2)/(Observaciones!$F411+0.95*Constantes!$E$18),0)</f>
        <v>2.0339945892382323</v>
      </c>
      <c r="U412" s="118">
        <f>MAX(0,V411+Observaciones!$F411-T412-Constantes!$D$13)</f>
        <v>13.871803093005326</v>
      </c>
      <c r="V412" s="118">
        <f>V411+Observaciones!$F411-T412-S412-U412-W411</f>
        <v>47.192593995450999</v>
      </c>
      <c r="W412" s="118">
        <f>MAX(0,(V412-Constantes!$D$14)*(1-EXP(-Constantes!$D$22)))</f>
        <v>0.28832288021097507</v>
      </c>
      <c r="X412" s="116">
        <f>X411+(Entradas!$E$23*U412-Y411)/(800*Entradas!$D$46)</f>
        <v>0</v>
      </c>
      <c r="Y412" s="116">
        <f>8000*Entradas!$D$47*X412/Constantes!$E$34</f>
        <v>0</v>
      </c>
      <c r="Z412" s="116">
        <f>T412*Escenarios!$E$10/Escenarios!$E$9</f>
        <v>18.305951303144091</v>
      </c>
      <c r="AA412" s="116">
        <f>Y412*Escenarios!$E$10/Escenarios!$E$9</f>
        <v>0</v>
      </c>
      <c r="AB412" s="116">
        <f>Observaciones!$I411</f>
        <v>0</v>
      </c>
      <c r="AC412" s="116">
        <f>MAX(0,Constantes!$E$29/((AH411+Z412+AA412+AB412+Observaciones!$F411)^2)+Entradas!$E$17)</f>
        <v>2.7227557747098619</v>
      </c>
      <c r="AD412" s="145">
        <f>IF(ETo!$D411&gt;0,ETo!$I411*((1-Entradas!$E$21)*ETo!$K411+ETo!$L411),0)</f>
        <v>1.9317138828045592</v>
      </c>
      <c r="AE412" s="116">
        <f>MIN(AD412*1,0.8*(AH411+Z412+AA412+AB412+Observaciones!$F411-AC412-Constantes!$E$28))</f>
        <v>1.9317138828045592</v>
      </c>
      <c r="AF412" s="116">
        <f>Observaciones!$J411</f>
        <v>0</v>
      </c>
      <c r="AG412" s="116">
        <f>MAX(0,AH411+Z412+AA412+AB412+Observaciones!$F411-AC412-AE412-AF412-Constantes!$E$26)</f>
        <v>0</v>
      </c>
      <c r="AH412" s="116">
        <f>AH411+Z412+AA412+AB412+Observaciones!$F411-AC412-AE412-AF412-AG412</f>
        <v>187.78105087054999</v>
      </c>
      <c r="AI412" s="116">
        <f>(Escenarios!$E$10*S412+Escenarios!$E$9*AE412)/(Escenarios!$E$11)</f>
        <v>1.3345630707348131</v>
      </c>
      <c r="AJ412" s="116">
        <f>(Escenarios!$E$9*AG412)/(Escenarios!$E$11)</f>
        <v>0</v>
      </c>
      <c r="AK412" s="116">
        <f>(Escenarios!$E$10*U412+Escenarios!$E$9*AC412)/(Escenarios!$E$11)</f>
        <v>12.75689836117578</v>
      </c>
      <c r="AL412" s="118">
        <f t="shared" si="45"/>
        <v>155.08135989783574</v>
      </c>
      <c r="AM412" s="118">
        <f>MAX(0,(AL412-Constantes!$D$13)*(1-EXP(-Constantes!$D$23)))</f>
        <v>0.73448435368047538</v>
      </c>
      <c r="AN412" s="118">
        <f>AJ412+W412*Escenarios!$E$10/Escenarios!$E$11+AM412</f>
        <v>0.99397494587035295</v>
      </c>
      <c r="AO412" s="118">
        <f>0.0526*AJ412*Observaciones!$F411^1.218</f>
        <v>0</v>
      </c>
      <c r="AP412" s="118">
        <f>AO412*Constantes!$E$40</f>
        <v>0</v>
      </c>
      <c r="AQ412" s="118">
        <f t="shared" si="46"/>
        <v>0</v>
      </c>
      <c r="AR412" s="15"/>
      <c r="AS412" s="72">
        <v>406</v>
      </c>
      <c r="AT412" s="145">
        <f>ETo!$I411*((1-Constantes!$F$19)*ETo!$K411+ETo!$L411)</f>
        <v>2.0163769804703335</v>
      </c>
      <c r="AU412" s="118">
        <f>MIN(AT412*Constantes!$F$17,0.8*(AX411+Observaciones!$F411-AV412-AW412-Constantes!$D$14))</f>
        <v>1.2463636135978826</v>
      </c>
      <c r="AV412" s="118">
        <f>IF(Observaciones!$F411&gt;0.05*Constantes!$F$18,((Observaciones!$F411-0.05*Constantes!$F$18)^2)/(Observaciones!$F411+0.95*Constantes!$F$18),0)</f>
        <v>2.109279624406089</v>
      </c>
      <c r="AW412" s="118">
        <f>MAX(0,AX411+Observaciones!$F411-AV412-Constantes!$D$13)</f>
        <v>13.817138850150393</v>
      </c>
      <c r="AX412" s="118">
        <f>AX411+Observaciones!$F411-AV412-AU412-AW412-AY411</f>
        <v>47.2141594698166</v>
      </c>
      <c r="AY412" s="118">
        <f>MAX(0,(AX412-Constantes!$D$14)*(1-EXP(-Constantes!$D$22)))</f>
        <v>0.2886197784693072</v>
      </c>
      <c r="AZ412" s="116">
        <f>AZ411+(Entradas!$F$23*AW412-BA411)/(800*Entradas!$D$46)</f>
        <v>0</v>
      </c>
      <c r="BA412" s="116">
        <f>8000*Entradas!$D$47*AZ412/Constantes!$F$34</f>
        <v>0</v>
      </c>
      <c r="BB412" s="116">
        <f>AV412*Escenarios!$F$10/Escenarios!$F$9</f>
        <v>8.4371184976243558</v>
      </c>
      <c r="BC412" s="116">
        <f>BA412*Escenarios!$F$10/Escenarios!$F$9</f>
        <v>0</v>
      </c>
      <c r="BD412" s="116">
        <f>Observaciones!$I411</f>
        <v>0</v>
      </c>
      <c r="BE412" s="116">
        <f>MAX(0,Constantes!$F$29/((BJ411+BB412+BC412+BD412+Observaciones!$F411)^2)+Entradas!$F$17)</f>
        <v>2.4903312039007366</v>
      </c>
      <c r="BF412" s="145">
        <f>IF(ETo!$D411&gt;0,ETo!$I411*((1-Entradas!$F$21)*ETo!$K411+ETo!$L411),0)</f>
        <v>1.9317138828045592</v>
      </c>
      <c r="BG412" s="116">
        <f>MIN(BF412*1,0.8*(BJ411+BB412+BC412+BD412+Observaciones!$F411-BE412-Constantes!$F$28))</f>
        <v>1.9317138828045592</v>
      </c>
      <c r="BH412" s="116">
        <f>Observaciones!$J411</f>
        <v>0</v>
      </c>
      <c r="BI412" s="116">
        <f>MAX(0,BJ411+BB412+BC412+BD412+Observaciones!$F411-BE412-BG412-BH412-Constantes!$F$26)</f>
        <v>0</v>
      </c>
      <c r="BJ412" s="116">
        <f>BJ411+BB412+BC412+BD412+Observaciones!$F411-BE412-BG412-BH412-BI412</f>
        <v>137.50738890911524</v>
      </c>
      <c r="BK412" s="116">
        <f>(Escenarios!$F$10*AU412+Escenarios!$F$9*BG412)/(Escenarios!$F$11)</f>
        <v>1.3834336674392178</v>
      </c>
      <c r="BL412" s="116">
        <f>(Escenarios!$F$9*BI412)/(Escenarios!$F$11)</f>
        <v>0</v>
      </c>
      <c r="BM412" s="116">
        <f>(Escenarios!$F$10*AW412+Escenarios!$F$9*BE412)/(Escenarios!$F$11)</f>
        <v>11.551777320900463</v>
      </c>
      <c r="BN412" s="118">
        <f t="shared" si="47"/>
        <v>151.59240813316381</v>
      </c>
      <c r="BO412" s="118">
        <f>MAX(0,(BN412-Constantes!$D$13)*(1-EXP(-Constantes!$D$23)))</f>
        <v>0.71038440344604259</v>
      </c>
      <c r="BP412" s="118">
        <f>BL412+AY412*Escenarios!$F$10/Escenarios!$F$11+BO412</f>
        <v>0.94128022622148833</v>
      </c>
      <c r="BQ412" s="118">
        <f>0.0526*BL412*Observaciones!$F411^1.218</f>
        <v>0</v>
      </c>
      <c r="BR412" s="118">
        <f>BQ412*Constantes!$F$40</f>
        <v>0</v>
      </c>
      <c r="BS412" s="118">
        <f t="shared" si="48"/>
        <v>0</v>
      </c>
      <c r="BT412" s="15"/>
      <c r="BU412" s="72">
        <v>406</v>
      </c>
      <c r="BV412" s="73">
        <f>0.0526*Observaciones!$F411^2.218</f>
        <v>29.684106211046146</v>
      </c>
      <c r="BW412" s="73">
        <f>IF(Observaciones!$F411&gt;0.05*$CA$7,((Observaciones!$F411-0.05*$CA$7)^2)/(Observaciones!$F411+0.95*$CA$7),0)</f>
        <v>4.8801140984252953</v>
      </c>
      <c r="BX412" s="73">
        <f>0.0526*BW412*Observaciones!$F411^1.218</f>
        <v>8.3253922540046101</v>
      </c>
      <c r="BY412" s="27"/>
      <c r="BZ412" s="27"/>
      <c r="CA412" s="101"/>
      <c r="CB412" s="36"/>
    </row>
    <row r="413" spans="2:80" s="2" customFormat="1" ht="14.5" x14ac:dyDescent="0.35">
      <c r="B413" s="35"/>
      <c r="C413" s="72">
        <v>407</v>
      </c>
      <c r="D413" s="145">
        <f>ETo!$I412*((1-Constantes!$D$19)*ETo!$K412+ETo!$L412)</f>
        <v>1.9806498082645223</v>
      </c>
      <c r="E413" s="73">
        <f>MIN(D413*Constantes!$D$17,0.8*(H412+Observaciones!$F412-F413-G413-Constantes!$D$14))</f>
        <v>1.2350393752419584</v>
      </c>
      <c r="F413" s="73">
        <f>IF(Observaciones!$F412&gt;0.05*Constantes!$D$18,((Observaciones!$F412-0.05*Constantes!$D$18)^2)/(Observaciones!$F412+0.95*Constantes!$D$18),0)</f>
        <v>0</v>
      </c>
      <c r="G413" s="73">
        <f>MAX(0,H412+Observaciones!$F412-F413-Constantes!$D$13)</f>
        <v>0</v>
      </c>
      <c r="H413" s="73">
        <f>H412+Observaciones!$F412-F413-E413-G413-I412</f>
        <v>45.677782400814721</v>
      </c>
      <c r="I413" s="73">
        <f>MAX(0,(H413-Constantes!$D$14)*(1-EXP(-Constantes!$D$22)))</f>
        <v>0.26746802135073167</v>
      </c>
      <c r="J413" s="73">
        <f t="shared" si="42"/>
        <v>152.93921533182589</v>
      </c>
      <c r="K413" s="73">
        <f>MAX(0,(J413-Constantes!$D$13)*(1-EXP(-Constantes!$D$23)))</f>
        <v>0.71968748031623375</v>
      </c>
      <c r="L413" s="73">
        <f t="shared" si="43"/>
        <v>0.98715550166696542</v>
      </c>
      <c r="M413" s="73">
        <f>0.0526*F413*Observaciones!$F412^1.218</f>
        <v>0</v>
      </c>
      <c r="N413" s="73">
        <f>M413*Constantes!$D$40</f>
        <v>0</v>
      </c>
      <c r="O413" s="73">
        <f t="shared" si="44"/>
        <v>0</v>
      </c>
      <c r="P413" s="15"/>
      <c r="Q413" s="117">
        <v>407</v>
      </c>
      <c r="R413" s="145">
        <f>ETo!$I412*((1-Constantes!$E$19)*ETo!$K412+ETo!$L412)</f>
        <v>1.9828636801787201</v>
      </c>
      <c r="S413" s="118">
        <f>MIN(R413*Constantes!$E$17,0.8*(V412+Observaciones!$F412-T413-U413-Constantes!$D$14))</f>
        <v>1.2436533672173646</v>
      </c>
      <c r="T413" s="118">
        <f>IF(Observaciones!$F412&gt;0.05*Constantes!$E$18,((Observaciones!$F412-0.05*Constantes!$E$18)^2)/(Observaciones!$F412+0.95*Constantes!$E$18),0)</f>
        <v>0</v>
      </c>
      <c r="U413" s="118">
        <f>MAX(0,V412+Observaciones!$F412-T413-Constantes!$D$13)</f>
        <v>0</v>
      </c>
      <c r="V413" s="118">
        <f>V412+Observaciones!$F412-T413-S413-U413-W412</f>
        <v>45.660617748022659</v>
      </c>
      <c r="W413" s="118">
        <f>MAX(0,(V413-Constantes!$D$14)*(1-EXP(-Constantes!$D$22)))</f>
        <v>0.2672317105034745</v>
      </c>
      <c r="X413" s="116">
        <f>X412+(Entradas!$E$23*U413-Y412)/(800*Entradas!$D$46)</f>
        <v>0</v>
      </c>
      <c r="Y413" s="116">
        <f>8000*Entradas!$D$47*X413/Constantes!$E$34</f>
        <v>0</v>
      </c>
      <c r="Z413" s="116">
        <f>T413*Escenarios!$E$10/Escenarios!$E$9</f>
        <v>0</v>
      </c>
      <c r="AA413" s="116">
        <f>Y413*Escenarios!$E$10/Escenarios!$E$9</f>
        <v>0</v>
      </c>
      <c r="AB413" s="116">
        <f>Observaciones!$I412</f>
        <v>0</v>
      </c>
      <c r="AC413" s="116">
        <f>MAX(0,Constantes!$E$29/((AH412+Z413+AA413+AB413+Observaciones!$F412)^2)+Entradas!$E$17)</f>
        <v>2.7088415112111925</v>
      </c>
      <c r="AD413" s="145">
        <f>IF(ETo!$D412&gt;0,ETo!$I412*((1-Entradas!$E$21)*ETo!$K412+ETo!$L412),0)</f>
        <v>1.8943088036108078</v>
      </c>
      <c r="AE413" s="116">
        <f>MIN(AD413*1,0.8*(AH412+Z413+AA413+AB413+Observaciones!$F412-AC413-Constantes!$E$28))</f>
        <v>1.8943088036108078</v>
      </c>
      <c r="AF413" s="116">
        <f>Observaciones!$J412</f>
        <v>0</v>
      </c>
      <c r="AG413" s="116">
        <f>MAX(0,AH412+Z413+AA413+AB413+Observaciones!$F412-AC413-AE413-AF413-Constantes!$E$26)</f>
        <v>0</v>
      </c>
      <c r="AH413" s="116">
        <f>AH412+Z413+AA413+AB413+Observaciones!$F412-AC413-AE413-AF413-AG413</f>
        <v>183.17790055572797</v>
      </c>
      <c r="AI413" s="116">
        <f>(Escenarios!$E$10*S413+Escenarios!$E$9*AE413)/(Escenarios!$E$11)</f>
        <v>1.3087189108567088</v>
      </c>
      <c r="AJ413" s="116">
        <f>(Escenarios!$E$9*AG413)/(Escenarios!$E$11)</f>
        <v>0</v>
      </c>
      <c r="AK413" s="116">
        <f>(Escenarios!$E$10*U413+Escenarios!$E$9*AC413)/(Escenarios!$E$11)</f>
        <v>0.27088415112111924</v>
      </c>
      <c r="AL413" s="118">
        <f t="shared" si="45"/>
        <v>154.61775969527639</v>
      </c>
      <c r="AM413" s="118">
        <f>MAX(0,(AL413-Constantes!$D$13)*(1-EXP(-Constantes!$D$23)))</f>
        <v>0.73128203316590568</v>
      </c>
      <c r="AN413" s="118">
        <f>AJ413+W413*Escenarios!$E$10/Escenarios!$E$11+AM413</f>
        <v>0.97179057261903268</v>
      </c>
      <c r="AO413" s="118">
        <f>0.0526*AJ413*Observaciones!$F412^1.218</f>
        <v>0</v>
      </c>
      <c r="AP413" s="118">
        <f>AO413*Constantes!$E$40</f>
        <v>0</v>
      </c>
      <c r="AQ413" s="118">
        <f t="shared" si="46"/>
        <v>0</v>
      </c>
      <c r="AR413" s="15"/>
      <c r="AS413" s="72">
        <v>407</v>
      </c>
      <c r="AT413" s="145">
        <f>ETo!$I412*((1-Constantes!$F$19)*ETo!$K412+ETo!$L412)</f>
        <v>1.9773290003932251</v>
      </c>
      <c r="AU413" s="118">
        <f>MIN(AT413*Constantes!$F$17,0.8*(AX412+Observaciones!$F412-AV413-AW413-Constantes!$D$14))</f>
        <v>1.222227263092011</v>
      </c>
      <c r="AV413" s="118">
        <f>IF(Observaciones!$F412&gt;0.05*Constantes!$F$18,((Observaciones!$F412-0.05*Constantes!$F$18)^2)/(Observaciones!$F412+0.95*Constantes!$F$18),0)</f>
        <v>0</v>
      </c>
      <c r="AW413" s="118">
        <f>MAX(0,AX412+Observaciones!$F412-AV413-Constantes!$D$13)</f>
        <v>0</v>
      </c>
      <c r="AX413" s="118">
        <f>AX412+Observaciones!$F412-AV413-AU413-AW413-AY412</f>
        <v>45.703312428255288</v>
      </c>
      <c r="AY413" s="118">
        <f>MAX(0,(AX413-Constantes!$D$14)*(1-EXP(-Constantes!$D$22)))</f>
        <v>0.26781950078279859</v>
      </c>
      <c r="AZ413" s="116">
        <f>AZ412+(Entradas!$F$23*AW413-BA412)/(800*Entradas!$D$46)</f>
        <v>0</v>
      </c>
      <c r="BA413" s="116">
        <f>8000*Entradas!$D$47*AZ413/Constantes!$F$34</f>
        <v>0</v>
      </c>
      <c r="BB413" s="116">
        <f>AV413*Escenarios!$F$10/Escenarios!$F$9</f>
        <v>0</v>
      </c>
      <c r="BC413" s="116">
        <f>BA413*Escenarios!$F$10/Escenarios!$F$9</f>
        <v>0</v>
      </c>
      <c r="BD413" s="116">
        <f>Observaciones!$I412</f>
        <v>0</v>
      </c>
      <c r="BE413" s="116">
        <f>MAX(0,Constantes!$F$29/((BJ412+BB413+BC413+BD413+Observaciones!$F412)^2)+Entradas!$F$17)</f>
        <v>2.4570236472303058</v>
      </c>
      <c r="BF413" s="145">
        <f>IF(ETo!$D412&gt;0,ETo!$I412*((1-Entradas!$F$21)*ETo!$K412+ETo!$L412),0)</f>
        <v>1.8943088036108078</v>
      </c>
      <c r="BG413" s="116">
        <f>MIN(BF413*1,0.8*(BJ412+BB413+BC413+BD413+Observaciones!$F412-BE413-Constantes!$F$28))</f>
        <v>1.8943088036108078</v>
      </c>
      <c r="BH413" s="116">
        <f>Observaciones!$J412</f>
        <v>0</v>
      </c>
      <c r="BI413" s="116">
        <f>MAX(0,BJ412+BB413+BC413+BD413+Observaciones!$F412-BE413-BG413-BH413-Constantes!$F$26)</f>
        <v>0</v>
      </c>
      <c r="BJ413" s="116">
        <f>BJ412+BB413+BC413+BD413+Observaciones!$F412-BE413-BG413-BH413-BI413</f>
        <v>133.15605645827412</v>
      </c>
      <c r="BK413" s="116">
        <f>(Escenarios!$F$10*AU413+Escenarios!$F$9*BG413)/(Escenarios!$F$11)</f>
        <v>1.3566435711957703</v>
      </c>
      <c r="BL413" s="116">
        <f>(Escenarios!$F$9*BI413)/(Escenarios!$F$11)</f>
        <v>0</v>
      </c>
      <c r="BM413" s="116">
        <f>(Escenarios!$F$10*AW413+Escenarios!$F$9*BE413)/(Escenarios!$F$11)</f>
        <v>0.49140472944606117</v>
      </c>
      <c r="BN413" s="118">
        <f t="shared" si="47"/>
        <v>151.37342845916382</v>
      </c>
      <c r="BO413" s="118">
        <f>MAX(0,(BN413-Constantes!$D$13)*(1-EXP(-Constantes!$D$23)))</f>
        <v>0.70887180034869124</v>
      </c>
      <c r="BP413" s="118">
        <f>BL413+AY413*Escenarios!$F$10/Escenarios!$F$11+BO413</f>
        <v>0.92312740097493018</v>
      </c>
      <c r="BQ413" s="118">
        <f>0.0526*BL413*Observaciones!$F412^1.218</f>
        <v>0</v>
      </c>
      <c r="BR413" s="118">
        <f>BQ413*Constantes!$F$40</f>
        <v>0</v>
      </c>
      <c r="BS413" s="118">
        <f t="shared" si="48"/>
        <v>0</v>
      </c>
      <c r="BT413" s="15"/>
      <c r="BU413" s="72">
        <v>407</v>
      </c>
      <c r="BV413" s="73">
        <f>0.0526*Observaciones!$F412^2.218</f>
        <v>0</v>
      </c>
      <c r="BW413" s="73">
        <f>IF(Observaciones!$F412&gt;0.05*$CA$7,((Observaciones!$F412-0.05*$CA$7)^2)/(Observaciones!$F412+0.95*$CA$7),0)</f>
        <v>0</v>
      </c>
      <c r="BX413" s="73">
        <f>0.0526*BW413*Observaciones!$F412^1.218</f>
        <v>0</v>
      </c>
      <c r="BY413" s="27"/>
      <c r="BZ413" s="27"/>
      <c r="CA413" s="101"/>
      <c r="CB413" s="36"/>
    </row>
    <row r="414" spans="2:80" s="2" customFormat="1" ht="14.5" x14ac:dyDescent="0.35">
      <c r="B414" s="35"/>
      <c r="C414" s="72">
        <v>408</v>
      </c>
      <c r="D414" s="145">
        <f>ETo!$I413*((1-Constantes!$D$19)*ETo!$K413+ETo!$L413)</f>
        <v>2.0315526447180714</v>
      </c>
      <c r="E414" s="73">
        <f>MIN(D414*Constantes!$D$17,0.8*(H413+Observaciones!$F413-F414-G414-Constantes!$D$14))</f>
        <v>1.2667799722265005</v>
      </c>
      <c r="F414" s="73">
        <f>IF(Observaciones!$F413&gt;0.05*Constantes!$D$18,((Observaciones!$F413-0.05*Constantes!$D$18)^2)/(Observaciones!$F413+0.95*Constantes!$D$18),0)</f>
        <v>0</v>
      </c>
      <c r="G414" s="73">
        <f>MAX(0,H413+Observaciones!$F413-F414-Constantes!$D$13)</f>
        <v>2.7782400814722052E-2</v>
      </c>
      <c r="H414" s="73">
        <f>H413+Observaciones!$F413-F414-E414-G414-I413</f>
        <v>47.215752006422768</v>
      </c>
      <c r="I414" s="73">
        <f>MAX(0,(H414-Constantes!$D$14)*(1-EXP(-Constantes!$D$22)))</f>
        <v>0.28864170339136946</v>
      </c>
      <c r="J414" s="73">
        <f t="shared" si="42"/>
        <v>152.24731025232438</v>
      </c>
      <c r="K414" s="73">
        <f>MAX(0,(J414-Constantes!$D$13)*(1-EXP(-Constantes!$D$23)))</f>
        <v>0.71490814282243897</v>
      </c>
      <c r="L414" s="73">
        <f t="shared" si="43"/>
        <v>1.0035498462138084</v>
      </c>
      <c r="M414" s="73">
        <f>0.0526*F414*Observaciones!$F413^1.218</f>
        <v>0</v>
      </c>
      <c r="N414" s="73">
        <f>M414*Constantes!$D$40</f>
        <v>0</v>
      </c>
      <c r="O414" s="73">
        <f t="shared" si="44"/>
        <v>0</v>
      </c>
      <c r="P414" s="15"/>
      <c r="Q414" s="117">
        <v>408</v>
      </c>
      <c r="R414" s="145">
        <f>ETo!$I413*((1-Constantes!$E$19)*ETo!$K413+ETo!$L413)</f>
        <v>2.0338249574355367</v>
      </c>
      <c r="S414" s="118">
        <f>MIN(R414*Constantes!$E$17,0.8*(V413+Observaciones!$F413-T414-U414-Constantes!$D$14))</f>
        <v>1.2756163128760523</v>
      </c>
      <c r="T414" s="118">
        <f>IF(Observaciones!$F413&gt;0.05*Constantes!$E$18,((Observaciones!$F413-0.05*Constantes!$E$18)^2)/(Observaciones!$F413+0.95*Constantes!$E$18),0)</f>
        <v>0</v>
      </c>
      <c r="U414" s="118">
        <f>MAX(0,V413+Observaciones!$F413-T414-Constantes!$D$13)</f>
        <v>1.0617748022660578E-2</v>
      </c>
      <c r="V414" s="118">
        <f>V413+Observaciones!$F413-T414-S414-U414-W413</f>
        <v>47.207151976620473</v>
      </c>
      <c r="W414" s="118">
        <f>MAX(0,(V414-Constantes!$D$14)*(1-EXP(-Constantes!$D$22)))</f>
        <v>0.28852330423971534</v>
      </c>
      <c r="X414" s="116">
        <f>X413+(Entradas!$E$23*U414-Y413)/(800*Entradas!$D$46)</f>
        <v>0</v>
      </c>
      <c r="Y414" s="116">
        <f>8000*Entradas!$D$47*X414/Constantes!$E$34</f>
        <v>0</v>
      </c>
      <c r="Z414" s="116">
        <f>T414*Escenarios!$E$10/Escenarios!$E$9</f>
        <v>0</v>
      </c>
      <c r="AA414" s="116">
        <f>Y414*Escenarios!$E$10/Escenarios!$E$9</f>
        <v>0</v>
      </c>
      <c r="AB414" s="116">
        <f>Observaciones!$I413</f>
        <v>0</v>
      </c>
      <c r="AC414" s="116">
        <f>MAX(0,Constantes!$E$29/((AH413+Z414+AA414+AB414+Observaciones!$F413)^2)+Entradas!$E$17)</f>
        <v>2.7041236055592344</v>
      </c>
      <c r="AD414" s="145">
        <f>IF(ETo!$D413&gt;0,ETo!$I413*((1-Entradas!$E$21)*ETo!$K413+ETo!$L413),0)</f>
        <v>1.9429324487369195</v>
      </c>
      <c r="AE414" s="116">
        <f>MIN(AD414*1,0.8*(AH413+Z414+AA414+AB414+Observaciones!$F413-AC414-Constantes!$E$28))</f>
        <v>1.9429324487369195</v>
      </c>
      <c r="AF414" s="116">
        <f>Observaciones!$J413</f>
        <v>0</v>
      </c>
      <c r="AG414" s="116">
        <f>MAX(0,AH413+Z414+AA414+AB414+Observaciones!$F413-AC414-AE414-AF414-Constantes!$E$26)</f>
        <v>0</v>
      </c>
      <c r="AH414" s="116">
        <f>AH413+Z414+AA414+AB414+Observaciones!$F413-AC414-AE414-AF414-AG414</f>
        <v>181.63084450143182</v>
      </c>
      <c r="AI414" s="116">
        <f>(Escenarios!$E$10*S414+Escenarios!$E$9*AE414)/(Escenarios!$E$11)</f>
        <v>1.342347926462139</v>
      </c>
      <c r="AJ414" s="116">
        <f>(Escenarios!$E$9*AG414)/(Escenarios!$E$11)</f>
        <v>0</v>
      </c>
      <c r="AK414" s="116">
        <f>(Escenarios!$E$10*U414+Escenarios!$E$9*AC414)/(Escenarios!$E$11)</f>
        <v>0.27996833377631797</v>
      </c>
      <c r="AL414" s="118">
        <f t="shared" si="45"/>
        <v>154.16644599588679</v>
      </c>
      <c r="AM414" s="118">
        <f>MAX(0,(AL414-Constantes!$D$13)*(1-EXP(-Constantes!$D$23)))</f>
        <v>0.72816458172804377</v>
      </c>
      <c r="AN414" s="118">
        <f>AJ414+W414*Escenarios!$E$10/Escenarios!$E$11+AM414</f>
        <v>0.98783555554378755</v>
      </c>
      <c r="AO414" s="118">
        <f>0.0526*AJ414*Observaciones!$F413^1.218</f>
        <v>0</v>
      </c>
      <c r="AP414" s="118">
        <f>AO414*Constantes!$E$40</f>
        <v>0</v>
      </c>
      <c r="AQ414" s="118">
        <f t="shared" si="46"/>
        <v>0</v>
      </c>
      <c r="AR414" s="15"/>
      <c r="AS414" s="72">
        <v>408</v>
      </c>
      <c r="AT414" s="145">
        <f>ETo!$I413*((1-Constantes!$F$19)*ETo!$K413+ETo!$L413)</f>
        <v>2.0281441756418728</v>
      </c>
      <c r="AU414" s="118">
        <f>MIN(AT414*Constantes!$F$17,0.8*(AX413+Observaciones!$F413-AV414-AW414-Constantes!$D$14))</f>
        <v>1.2536371562131581</v>
      </c>
      <c r="AV414" s="118">
        <f>IF(Observaciones!$F413&gt;0.05*Constantes!$F$18,((Observaciones!$F413-0.05*Constantes!$F$18)^2)/(Observaciones!$F413+0.95*Constantes!$F$18),0)</f>
        <v>0</v>
      </c>
      <c r="AW414" s="118">
        <f>MAX(0,AX413+Observaciones!$F413-AV414-Constantes!$D$13)</f>
        <v>5.3312428255289035E-2</v>
      </c>
      <c r="AX414" s="118">
        <f>AX413+Observaciones!$F413-AV414-AU414-AW414-AY413</f>
        <v>47.228543343004041</v>
      </c>
      <c r="AY414" s="118">
        <f>MAX(0,(AX414-Constantes!$D$14)*(1-EXP(-Constantes!$D$22)))</f>
        <v>0.28881780550200875</v>
      </c>
      <c r="AZ414" s="116">
        <f>AZ413+(Entradas!$F$23*AW414-BA413)/(800*Entradas!$D$46)</f>
        <v>0</v>
      </c>
      <c r="BA414" s="116">
        <f>8000*Entradas!$D$47*AZ414/Constantes!$F$34</f>
        <v>0</v>
      </c>
      <c r="BB414" s="116">
        <f>AV414*Escenarios!$F$10/Escenarios!$F$9</f>
        <v>0</v>
      </c>
      <c r="BC414" s="116">
        <f>BA414*Escenarios!$F$10/Escenarios!$F$9</f>
        <v>0</v>
      </c>
      <c r="BD414" s="116">
        <f>Observaciones!$I413</f>
        <v>0</v>
      </c>
      <c r="BE414" s="116">
        <f>MAX(0,Constantes!$F$29/((BJ413+BB414+BC414+BD414+Observaciones!$F413)^2)+Entradas!$F$17)</f>
        <v>2.4470048070129744</v>
      </c>
      <c r="BF414" s="145">
        <f>IF(ETo!$D413&gt;0,ETo!$I413*((1-Entradas!$F$21)*ETo!$K413+ETo!$L413),0)</f>
        <v>1.9429324487369195</v>
      </c>
      <c r="BG414" s="116">
        <f>MIN(BF414*1,0.8*(BJ413+BB414+BC414+BD414+Observaciones!$F413-BE414-Constantes!$F$28))</f>
        <v>1.9429324487369195</v>
      </c>
      <c r="BH414" s="116">
        <f>Observaciones!$J413</f>
        <v>0</v>
      </c>
      <c r="BI414" s="116">
        <f>MAX(0,BJ413+BB414+BC414+BD414+Observaciones!$F413-BE414-BG414-BH414-Constantes!$F$26)</f>
        <v>0</v>
      </c>
      <c r="BJ414" s="116">
        <f>BJ413+BB414+BC414+BD414+Observaciones!$F413-BE414-BG414-BH414-BI414</f>
        <v>131.86611920252423</v>
      </c>
      <c r="BK414" s="116">
        <f>(Escenarios!$F$10*AU414+Escenarios!$F$9*BG414)/(Escenarios!$F$11)</f>
        <v>1.3914962147179102</v>
      </c>
      <c r="BL414" s="116">
        <f>(Escenarios!$F$9*BI414)/(Escenarios!$F$11)</f>
        <v>0</v>
      </c>
      <c r="BM414" s="116">
        <f>(Escenarios!$F$10*AW414+Escenarios!$F$9*BE414)/(Escenarios!$F$11)</f>
        <v>0.53205090400682609</v>
      </c>
      <c r="BN414" s="118">
        <f t="shared" si="47"/>
        <v>151.19660756282195</v>
      </c>
      <c r="BO414" s="118">
        <f>MAX(0,(BN414-Constantes!$D$13)*(1-EXP(-Constantes!$D$23)))</f>
        <v>0.70765040920038236</v>
      </c>
      <c r="BP414" s="118">
        <f>BL414+AY414*Escenarios!$F$10/Escenarios!$F$11+BO414</f>
        <v>0.9387046536019894</v>
      </c>
      <c r="BQ414" s="118">
        <f>0.0526*BL414*Observaciones!$F413^1.218</f>
        <v>0</v>
      </c>
      <c r="BR414" s="118">
        <f>BQ414*Constantes!$F$40</f>
        <v>0</v>
      </c>
      <c r="BS414" s="118">
        <f t="shared" si="48"/>
        <v>0</v>
      </c>
      <c r="BT414" s="15"/>
      <c r="BU414" s="72">
        <v>408</v>
      </c>
      <c r="BV414" s="73">
        <f>0.0526*Observaciones!$F413^2.218</f>
        <v>0.64688336193366625</v>
      </c>
      <c r="BW414" s="73">
        <f>IF(Observaciones!$F413&gt;0.05*$CA$7,((Observaciones!$F413-0.05*$CA$7)^2)/(Observaciones!$F413+0.95*$CA$7),0)</f>
        <v>5.1991254547749992E-2</v>
      </c>
      <c r="BX414" s="73">
        <f>0.0526*BW414*Observaciones!$F413^1.218</f>
        <v>1.0849121784837911E-2</v>
      </c>
      <c r="BY414" s="27"/>
      <c r="BZ414" s="27"/>
      <c r="CA414" s="101"/>
      <c r="CB414" s="36"/>
    </row>
    <row r="415" spans="2:80" s="2" customFormat="1" ht="14.5" x14ac:dyDescent="0.35">
      <c r="B415" s="35"/>
      <c r="C415" s="72">
        <v>409</v>
      </c>
      <c r="D415" s="145">
        <f>ETo!$I414*((1-Constantes!$D$19)*ETo!$K414+ETo!$L414)</f>
        <v>2.0504880443123281</v>
      </c>
      <c r="E415" s="73">
        <f>MIN(D415*Constantes!$D$17,0.8*(H414+Observaciones!$F414-F415-G415-Constantes!$D$14))</f>
        <v>1.2785871902350887</v>
      </c>
      <c r="F415" s="73">
        <f>IF(Observaciones!$F414&gt;0.05*Constantes!$D$18,((Observaciones!$F414-0.05*Constantes!$D$18)^2)/(Observaciones!$F414+0.95*Constantes!$D$18),0)</f>
        <v>0.1692857878305864</v>
      </c>
      <c r="G415" s="73">
        <f>MAX(0,H414+Observaciones!$F414-F415-Constantes!$D$13)</f>
        <v>5.6964662185921782</v>
      </c>
      <c r="H415" s="73">
        <f>H414+Observaciones!$F414-F415-E415-G415-I414</f>
        <v>47.182771106373544</v>
      </c>
      <c r="I415" s="73">
        <f>MAX(0,(H415-Constantes!$D$14)*(1-EXP(-Constantes!$D$22)))</f>
        <v>0.28818764559431681</v>
      </c>
      <c r="J415" s="73">
        <f t="shared" si="42"/>
        <v>157.22886832809411</v>
      </c>
      <c r="K415" s="73">
        <f>MAX(0,(J415-Constantes!$D$13)*(1-EXP(-Constantes!$D$23)))</f>
        <v>0.74931827796148887</v>
      </c>
      <c r="L415" s="73">
        <f t="shared" si="43"/>
        <v>1.206791711386392</v>
      </c>
      <c r="M415" s="73">
        <f>0.0526*F415*Observaciones!$F414^1.218</f>
        <v>0.10193667834550481</v>
      </c>
      <c r="N415" s="73">
        <f>M415*Constantes!$D$40</f>
        <v>4.7614724926720487E-4</v>
      </c>
      <c r="O415" s="73">
        <f t="shared" si="44"/>
        <v>39.455628073563354</v>
      </c>
      <c r="P415" s="15"/>
      <c r="Q415" s="117">
        <v>409</v>
      </c>
      <c r="R415" s="145">
        <f>ETo!$I414*((1-Constantes!$E$19)*ETo!$K414+ETo!$L414)</f>
        <v>2.0527823323034853</v>
      </c>
      <c r="S415" s="118">
        <f>MIN(R415*Constantes!$E$17,0.8*(V414+Observaciones!$F414-T415-U415-Constantes!$D$14))</f>
        <v>1.2875063905066038</v>
      </c>
      <c r="T415" s="118">
        <f>IF(Observaciones!$F414&gt;0.05*Constantes!$E$18,((Observaciones!$F414-0.05*Constantes!$E$18)^2)/(Observaciones!$F414+0.95*Constantes!$E$18),0)</f>
        <v>0.15755369007046233</v>
      </c>
      <c r="U415" s="118">
        <f>MAX(0,V414+Observaciones!$F414-T415-Constantes!$D$13)</f>
        <v>5.6995982865500068</v>
      </c>
      <c r="V415" s="118">
        <f>V414+Observaciones!$F414-T415-S415-U415-W414</f>
        <v>47.173970305253675</v>
      </c>
      <c r="W415" s="118">
        <f>MAX(0,(V415-Constantes!$D$14)*(1-EXP(-Constantes!$D$22)))</f>
        <v>0.28806648236460441</v>
      </c>
      <c r="X415" s="116">
        <f>X414+(Entradas!$E$23*U415-Y414)/(800*Entradas!$D$46)</f>
        <v>0</v>
      </c>
      <c r="Y415" s="116">
        <f>8000*Entradas!$D$47*X415/Constantes!$E$34</f>
        <v>0</v>
      </c>
      <c r="Z415" s="116">
        <f>T415*Escenarios!$E$10/Escenarios!$E$9</f>
        <v>1.4179832106341608</v>
      </c>
      <c r="AA415" s="116">
        <f>Y415*Escenarios!$E$10/Escenarios!$E$9</f>
        <v>0</v>
      </c>
      <c r="AB415" s="116">
        <f>Observaciones!$I414</f>
        <v>0</v>
      </c>
      <c r="AC415" s="116">
        <f>MAX(0,Constantes!$E$29/((AH414+Z415+AA415+AB415+Observaciones!$F414)^2)+Entradas!$E$17)</f>
        <v>2.7169413836717768</v>
      </c>
      <c r="AD415" s="145">
        <f>IF(ETo!$D414&gt;0,ETo!$I414*((1-Entradas!$E$21)*ETo!$K414+ETo!$L414),0)</f>
        <v>1.9610108126571899</v>
      </c>
      <c r="AE415" s="116">
        <f>MIN(AD415*1,0.8*(AH414+Z415+AA415+AB415+Observaciones!$F414-AC415-Constantes!$E$28))</f>
        <v>1.9610108126571899</v>
      </c>
      <c r="AF415" s="116">
        <f>Observaciones!$J414</f>
        <v>0</v>
      </c>
      <c r="AG415" s="116">
        <f>MAX(0,AH414+Z415+AA415+AB415+Observaciones!$F414-AC415-AE415-AF415-Constantes!$E$26)</f>
        <v>0</v>
      </c>
      <c r="AH415" s="116">
        <f>AH414+Z415+AA415+AB415+Observaciones!$F414-AC415-AE415-AF415-AG415</f>
        <v>185.77087551573703</v>
      </c>
      <c r="AI415" s="116">
        <f>(Escenarios!$E$10*S415+Escenarios!$E$9*AE415)/(Escenarios!$E$11)</f>
        <v>1.3548568327216624</v>
      </c>
      <c r="AJ415" s="116">
        <f>(Escenarios!$E$9*AG415)/(Escenarios!$E$11)</f>
        <v>0</v>
      </c>
      <c r="AK415" s="116">
        <f>(Escenarios!$E$10*U415+Escenarios!$E$9*AC415)/(Escenarios!$E$11)</f>
        <v>5.4013325962621845</v>
      </c>
      <c r="AL415" s="118">
        <f t="shared" si="45"/>
        <v>158.83961401042095</v>
      </c>
      <c r="AM415" s="118">
        <f>MAX(0,(AL415-Constantes!$D$13)*(1-EXP(-Constantes!$D$23)))</f>
        <v>0.76044451111193623</v>
      </c>
      <c r="AN415" s="118">
        <f>AJ415+W415*Escenarios!$E$10/Escenarios!$E$11+AM415</f>
        <v>1.0197043452400802</v>
      </c>
      <c r="AO415" s="118">
        <f>0.0526*AJ415*Observaciones!$F414^1.218</f>
        <v>0</v>
      </c>
      <c r="AP415" s="118">
        <f>AO415*Constantes!$E$40</f>
        <v>0</v>
      </c>
      <c r="AQ415" s="118">
        <f t="shared" si="46"/>
        <v>0</v>
      </c>
      <c r="AR415" s="15"/>
      <c r="AS415" s="72">
        <v>409</v>
      </c>
      <c r="AT415" s="145">
        <f>ETo!$I414*((1-Constantes!$F$19)*ETo!$K414+ETo!$L414)</f>
        <v>2.0470466123255915</v>
      </c>
      <c r="AU415" s="118">
        <f>MIN(AT415*Constantes!$F$17,0.8*(AX414+Observaciones!$F414-AV415-AW415-Constantes!$D$14))</f>
        <v>1.2653211366985082</v>
      </c>
      <c r="AV415" s="118">
        <f>IF(Observaciones!$F414&gt;0.05*Constantes!$F$18,((Observaciones!$F414-0.05*Constantes!$F$18)^2)/(Observaciones!$F414+0.95*Constantes!$F$18),0)</f>
        <v>0.17071415453056085</v>
      </c>
      <c r="AW415" s="118">
        <f>MAX(0,AX414+Observaciones!$F414-AV415-Constantes!$D$13)</f>
        <v>5.7078291884734824</v>
      </c>
      <c r="AX415" s="118">
        <f>AX414+Observaciones!$F414-AV415-AU415-AW415-AY414</f>
        <v>47.195861057799483</v>
      </c>
      <c r="AY415" s="118">
        <f>MAX(0,(AX415-Constantes!$D$14)*(1-EXP(-Constantes!$D$22)))</f>
        <v>0.28836785882376531</v>
      </c>
      <c r="AZ415" s="116">
        <f>AZ414+(Entradas!$F$23*AW415-BA414)/(800*Entradas!$D$46)</f>
        <v>0</v>
      </c>
      <c r="BA415" s="116">
        <f>8000*Entradas!$D$47*AZ415/Constantes!$F$34</f>
        <v>0</v>
      </c>
      <c r="BB415" s="116">
        <f>AV415*Escenarios!$F$10/Escenarios!$F$9</f>
        <v>0.68285661812224341</v>
      </c>
      <c r="BC415" s="116">
        <f>BA415*Escenarios!$F$10/Escenarios!$F$9</f>
        <v>0</v>
      </c>
      <c r="BD415" s="116">
        <f>Observaciones!$I414</f>
        <v>0</v>
      </c>
      <c r="BE415" s="116">
        <f>MAX(0,Constantes!$F$29/((BJ414+BB415+BC415+BD415+Observaciones!$F414)^2)+Entradas!$F$17)</f>
        <v>2.4758041989677193</v>
      </c>
      <c r="BF415" s="145">
        <f>IF(ETo!$D414&gt;0,ETo!$I414*((1-Entradas!$F$21)*ETo!$K414+ETo!$L414),0)</f>
        <v>1.9610108126571899</v>
      </c>
      <c r="BG415" s="116">
        <f>MIN(BF415*1,0.8*(BJ414+BB415+BC415+BD415+Observaciones!$F414-BE415-Constantes!$F$28))</f>
        <v>1.9610108126571899</v>
      </c>
      <c r="BH415" s="116">
        <f>Observaciones!$J414</f>
        <v>0</v>
      </c>
      <c r="BI415" s="116">
        <f>MAX(0,BJ414+BB415+BC415+BD415+Observaciones!$F414-BE415-BG415-BH415-Constantes!$F$26)</f>
        <v>0</v>
      </c>
      <c r="BJ415" s="116">
        <f>BJ414+BB415+BC415+BD415+Observaciones!$F414-BE415-BG415-BH415-BI415</f>
        <v>135.51216080902157</v>
      </c>
      <c r="BK415" s="116">
        <f>(Escenarios!$F$10*AU415+Escenarios!$F$9*BG415)/(Escenarios!$F$11)</f>
        <v>1.4044590718902448</v>
      </c>
      <c r="BL415" s="116">
        <f>(Escenarios!$F$9*BI415)/(Escenarios!$F$11)</f>
        <v>0</v>
      </c>
      <c r="BM415" s="116">
        <f>(Escenarios!$F$10*AW415+Escenarios!$F$9*BE415)/(Escenarios!$F$11)</f>
        <v>5.0614241905723301</v>
      </c>
      <c r="BN415" s="118">
        <f t="shared" si="47"/>
        <v>155.55038134419391</v>
      </c>
      <c r="BO415" s="118">
        <f>MAX(0,(BN415-Constantes!$D$13)*(1-EXP(-Constantes!$D$23)))</f>
        <v>0.73772412146132249</v>
      </c>
      <c r="BP415" s="118">
        <f>BL415+AY415*Escenarios!$F$10/Escenarios!$F$11+BO415</f>
        <v>0.96841840852033467</v>
      </c>
      <c r="BQ415" s="118">
        <f>0.0526*BL415*Observaciones!$F414^1.218</f>
        <v>0</v>
      </c>
      <c r="BR415" s="118">
        <f>BQ415*Constantes!$F$40</f>
        <v>0</v>
      </c>
      <c r="BS415" s="118">
        <f t="shared" si="48"/>
        <v>0</v>
      </c>
      <c r="BT415" s="15"/>
      <c r="BU415" s="72">
        <v>409</v>
      </c>
      <c r="BV415" s="73">
        <f>0.0526*Observaciones!$F414^2.218</f>
        <v>4.4559642567965412</v>
      </c>
      <c r="BW415" s="73">
        <f>IF(Observaciones!$F414&gt;0.05*$CA$7,((Observaciones!$F414-0.05*$CA$7)^2)/(Observaciones!$F414+0.95*$CA$7),0)</f>
        <v>0.79713800916575284</v>
      </c>
      <c r="BX415" s="73">
        <f>0.0526*BW415*Observaciones!$F414^1.218</f>
        <v>0.48000249683466856</v>
      </c>
      <c r="BY415" s="27"/>
      <c r="BZ415" s="27"/>
      <c r="CA415" s="101"/>
      <c r="CB415" s="36"/>
    </row>
    <row r="416" spans="2:80" s="2" customFormat="1" ht="14.5" x14ac:dyDescent="0.35">
      <c r="B416" s="35"/>
      <c r="C416" s="72">
        <v>410</v>
      </c>
      <c r="D416" s="145">
        <f>ETo!$I415*((1-Constantes!$D$19)*ETo!$K415+ETo!$L415)</f>
        <v>2.0375744931359292</v>
      </c>
      <c r="E416" s="73">
        <f>MIN(D416*Constantes!$D$17,0.8*(H415+Observaciones!$F415-F416-G416-Constantes!$D$14))</f>
        <v>1.270534911578606</v>
      </c>
      <c r="F416" s="73">
        <f>IF(Observaciones!$F415&gt;0.05*Constantes!$D$18,((Observaciones!$F415-0.05*Constantes!$D$18)^2)/(Observaciones!$F415+0.95*Constantes!$D$18),0)</f>
        <v>0.51055783145263289</v>
      </c>
      <c r="G416" s="73">
        <f>MAX(0,H415+Observaciones!$F415-F416-Constantes!$D$13)</f>
        <v>8.1222132749209095</v>
      </c>
      <c r="H416" s="73">
        <f>H415+Observaciones!$F415-F416-E416-G416-I415</f>
        <v>47.191277442827072</v>
      </c>
      <c r="I416" s="73">
        <f>MAX(0,(H416-Constantes!$D$14)*(1-EXP(-Constantes!$D$22)))</f>
        <v>0.28830475484195145</v>
      </c>
      <c r="J416" s="73">
        <f t="shared" si="42"/>
        <v>164.60176332505353</v>
      </c>
      <c r="K416" s="73">
        <f>MAX(0,(J416-Constantes!$D$13)*(1-EXP(-Constantes!$D$23)))</f>
        <v>0.80024658379524105</v>
      </c>
      <c r="L416" s="73">
        <f t="shared" si="43"/>
        <v>1.5991091700898254</v>
      </c>
      <c r="M416" s="73">
        <f>0.0526*F416*Observaciones!$F415^1.218</f>
        <v>0.45447049735757539</v>
      </c>
      <c r="N416" s="73">
        <f>M416*Constantes!$D$40</f>
        <v>2.1228362617080566E-3</v>
      </c>
      <c r="O416" s="73">
        <f t="shared" si="44"/>
        <v>132.75117805676845</v>
      </c>
      <c r="P416" s="15"/>
      <c r="Q416" s="117">
        <v>410</v>
      </c>
      <c r="R416" s="145">
        <f>ETo!$I415*((1-Constantes!$E$19)*ETo!$K415+ETo!$L415)</f>
        <v>2.039855030814385</v>
      </c>
      <c r="S416" s="118">
        <f>MIN(R416*Constantes!$E$17,0.8*(V415+Observaciones!$F415-T416-U416-Constantes!$D$14))</f>
        <v>1.2793983787523593</v>
      </c>
      <c r="T416" s="118">
        <f>IF(Observaciones!$F415&gt;0.05*Constantes!$E$18,((Observaciones!$F415-0.05*Constantes!$E$18)^2)/(Observaciones!$F415+0.95*Constantes!$E$18),0)</f>
        <v>0.48607835904956015</v>
      </c>
      <c r="U416" s="118">
        <f>MAX(0,V415+Observaciones!$F415-T416-Constantes!$D$13)</f>
        <v>8.137891946204121</v>
      </c>
      <c r="V416" s="118">
        <f>V415+Observaciones!$F415-T416-S416-U416-W415</f>
        <v>47.182535138883033</v>
      </c>
      <c r="W416" s="118">
        <f>MAX(0,(V416-Constantes!$D$14)*(1-EXP(-Constantes!$D$22)))</f>
        <v>0.28818439696014497</v>
      </c>
      <c r="X416" s="116">
        <f>X415+(Entradas!$E$23*U416-Y415)/(800*Entradas!$D$46)</f>
        <v>0</v>
      </c>
      <c r="Y416" s="116">
        <f>8000*Entradas!$D$47*X416/Constantes!$E$34</f>
        <v>0</v>
      </c>
      <c r="Z416" s="116">
        <f>T416*Escenarios!$E$10/Escenarios!$E$9</f>
        <v>4.3747052314460415</v>
      </c>
      <c r="AA416" s="116">
        <f>Y416*Escenarios!$E$10/Escenarios!$E$9</f>
        <v>0</v>
      </c>
      <c r="AB416" s="116">
        <f>Observaciones!$I415</f>
        <v>0</v>
      </c>
      <c r="AC416" s="116">
        <f>MAX(0,Constantes!$E$29/((AH415+Z416+AA416+AB416+Observaciones!$F415)^2)+Entradas!$E$17)</f>
        <v>2.7442159540989741</v>
      </c>
      <c r="AD416" s="145">
        <f>IF(ETo!$D415&gt;0,ETo!$I415*((1-Entradas!$E$21)*ETo!$K415+ETo!$L415),0)</f>
        <v>1.9486335236761392</v>
      </c>
      <c r="AE416" s="116">
        <f>MIN(AD416*1,0.8*(AH415+Z416+AA416+AB416+Observaciones!$F415-AC416-Constantes!$E$28))</f>
        <v>1.9486335236761392</v>
      </c>
      <c r="AF416" s="116">
        <f>Observaciones!$J415</f>
        <v>0</v>
      </c>
      <c r="AG416" s="116">
        <f>MAX(0,AH415+Z416+AA416+AB416+Observaciones!$F415-AC416-AE416-AF416-Constantes!$E$26)</f>
        <v>0</v>
      </c>
      <c r="AH416" s="116">
        <f>AH415+Z416+AA416+AB416+Observaciones!$F415-AC416-AE416-AF416-AG416</f>
        <v>195.65273126940795</v>
      </c>
      <c r="AI416" s="116">
        <f>(Escenarios!$E$10*S416+Escenarios!$E$9*AE416)/(Escenarios!$E$11)</f>
        <v>1.3463218932447374</v>
      </c>
      <c r="AJ416" s="116">
        <f>(Escenarios!$E$9*AG416)/(Escenarios!$E$11)</f>
        <v>0</v>
      </c>
      <c r="AK416" s="116">
        <f>(Escenarios!$E$10*U416+Escenarios!$E$9*AC416)/(Escenarios!$E$11)</f>
        <v>7.5985243469936075</v>
      </c>
      <c r="AL416" s="118">
        <f t="shared" si="45"/>
        <v>165.67769384630262</v>
      </c>
      <c r="AM416" s="118">
        <f>MAX(0,(AL416-Constantes!$D$13)*(1-EXP(-Constantes!$D$23)))</f>
        <v>0.80767857878020144</v>
      </c>
      <c r="AN416" s="118">
        <f>AJ416+W416*Escenarios!$E$10/Escenarios!$E$11+AM416</f>
        <v>1.0670445360443319</v>
      </c>
      <c r="AO416" s="118">
        <f>0.0526*AJ416*Observaciones!$F415^1.218</f>
        <v>0</v>
      </c>
      <c r="AP416" s="118">
        <f>AO416*Constantes!$E$40</f>
        <v>0</v>
      </c>
      <c r="AQ416" s="118">
        <f t="shared" si="46"/>
        <v>0</v>
      </c>
      <c r="AR416" s="15"/>
      <c r="AS416" s="72">
        <v>410</v>
      </c>
      <c r="AT416" s="145">
        <f>ETo!$I415*((1-Constantes!$F$19)*ETo!$K415+ETo!$L415)</f>
        <v>2.0341536866182444</v>
      </c>
      <c r="AU416" s="118">
        <f>MIN(AT416*Constantes!$F$17,0.8*(AX415+Observaciones!$F415-AV416-AW416-Constantes!$D$14))</f>
        <v>1.2573517571479096</v>
      </c>
      <c r="AV416" s="118">
        <f>IF(Observaciones!$F415&gt;0.05*Constantes!$F$18,((Observaciones!$F415-0.05*Constantes!$F$18)^2)/(Observaciones!$F415+0.95*Constantes!$F$18),0)</f>
        <v>0.51352036053930461</v>
      </c>
      <c r="AW416" s="118">
        <f>MAX(0,AX415+Observaciones!$F415-AV416-Constantes!$D$13)</f>
        <v>8.1323406972601759</v>
      </c>
      <c r="AX416" s="118">
        <f>AX415+Observaciones!$F415-AV416-AU416-AW416-AY415</f>
        <v>47.204280384028323</v>
      </c>
      <c r="AY416" s="118">
        <f>MAX(0,(AX416-Constantes!$D$14)*(1-EXP(-Constantes!$D$22)))</f>
        <v>0.28848377017592453</v>
      </c>
      <c r="AZ416" s="116">
        <f>AZ415+(Entradas!$F$23*AW416-BA415)/(800*Entradas!$D$46)</f>
        <v>0</v>
      </c>
      <c r="BA416" s="116">
        <f>8000*Entradas!$D$47*AZ416/Constantes!$F$34</f>
        <v>0</v>
      </c>
      <c r="BB416" s="116">
        <f>AV416*Escenarios!$F$10/Escenarios!$F$9</f>
        <v>2.0540814421572184</v>
      </c>
      <c r="BC416" s="116">
        <f>BA416*Escenarios!$F$10/Escenarios!$F$9</f>
        <v>0</v>
      </c>
      <c r="BD416" s="116">
        <f>Observaciones!$I415</f>
        <v>0</v>
      </c>
      <c r="BE416" s="116">
        <f>MAX(0,Constantes!$F$29/((BJ415+BB416+BC416+BD416+Observaciones!$F415)^2)+Entradas!$F$17)</f>
        <v>2.5298001042605982</v>
      </c>
      <c r="BF416" s="145">
        <f>IF(ETo!$D415&gt;0,ETo!$I415*((1-Entradas!$F$21)*ETo!$K415+ETo!$L415),0)</f>
        <v>1.9486335236761392</v>
      </c>
      <c r="BG416" s="116">
        <f>MIN(BF416*1,0.8*(BJ415+BB416+BC416+BD416+Observaciones!$F415-BE416-Constantes!$F$28))</f>
        <v>1.9486335236761392</v>
      </c>
      <c r="BH416" s="116">
        <f>Observaciones!$J415</f>
        <v>0</v>
      </c>
      <c r="BI416" s="116">
        <f>MAX(0,BJ415+BB416+BC416+BD416+Observaciones!$F415-BE416-BG416-BH416-Constantes!$F$26)</f>
        <v>0</v>
      </c>
      <c r="BJ416" s="116">
        <f>BJ415+BB416+BC416+BD416+Observaciones!$F415-BE416-BG416-BH416-BI416</f>
        <v>143.28780862324203</v>
      </c>
      <c r="BK416" s="116">
        <f>(Escenarios!$F$10*AU416+Escenarios!$F$9*BG416)/(Escenarios!$F$11)</f>
        <v>1.3956081104535554</v>
      </c>
      <c r="BL416" s="116">
        <f>(Escenarios!$F$9*BI416)/(Escenarios!$F$11)</f>
        <v>0</v>
      </c>
      <c r="BM416" s="116">
        <f>(Escenarios!$F$10*AW416+Escenarios!$F$9*BE416)/(Escenarios!$F$11)</f>
        <v>7.0118325786602602</v>
      </c>
      <c r="BN416" s="118">
        <f t="shared" si="47"/>
        <v>161.82448980139284</v>
      </c>
      <c r="BO416" s="118">
        <f>MAX(0,(BN416-Constantes!$D$13)*(1-EXP(-Constantes!$D$23)))</f>
        <v>0.78106255425795557</v>
      </c>
      <c r="BP416" s="118">
        <f>BL416+AY416*Escenarios!$F$10/Escenarios!$F$11+BO416</f>
        <v>1.0118495703986952</v>
      </c>
      <c r="BQ416" s="118">
        <f>0.0526*BL416*Observaciones!$F415^1.218</f>
        <v>0</v>
      </c>
      <c r="BR416" s="118">
        <f>BQ416*Constantes!$F$40</f>
        <v>0</v>
      </c>
      <c r="BS416" s="118">
        <f t="shared" si="48"/>
        <v>0</v>
      </c>
      <c r="BT416" s="15"/>
      <c r="BU416" s="72">
        <v>410</v>
      </c>
      <c r="BV416" s="73">
        <f>0.0526*Observaciones!$F415^2.218</f>
        <v>9.07947892966037</v>
      </c>
      <c r="BW416" s="73">
        <f>IF(Observaciones!$F415&gt;0.05*$CA$7,((Observaciones!$F415-0.05*$CA$7)^2)/(Observaciones!$F415+0.95*$CA$7),0)</f>
        <v>1.6636320496965871</v>
      </c>
      <c r="BX416" s="73">
        <f>0.0526*BW416*Observaciones!$F415^1.218</f>
        <v>1.4808737394046911</v>
      </c>
      <c r="BY416" s="27"/>
      <c r="BZ416" s="27"/>
      <c r="CA416" s="101"/>
      <c r="CB416" s="36"/>
    </row>
    <row r="417" spans="2:80" s="2" customFormat="1" ht="14.5" x14ac:dyDescent="0.35">
      <c r="B417" s="35"/>
      <c r="C417" s="72">
        <v>411</v>
      </c>
      <c r="D417" s="145">
        <f>ETo!$I416*((1-Constantes!$D$19)*ETo!$K416+ETo!$L416)</f>
        <v>2.0298524938531055</v>
      </c>
      <c r="E417" s="73">
        <f>MIN(D417*Constantes!$D$17,0.8*(H416+Observaciones!$F416-F417-G417-Constantes!$D$14))</f>
        <v>1.2657198387019757</v>
      </c>
      <c r="F417" s="73">
        <f>IF(Observaciones!$F416&gt;0.05*Constantes!$D$18,((Observaciones!$F416-0.05*Constantes!$D$18)^2)/(Observaciones!$F416+0.95*Constantes!$D$18),0)</f>
        <v>1.1430796705871769</v>
      </c>
      <c r="G417" s="73">
        <f>MAX(0,H416+Observaciones!$F416-F417-Constantes!$D$13)</f>
        <v>10.898197772239897</v>
      </c>
      <c r="H417" s="73">
        <f>H416+Observaciones!$F416-F417-E417-G417-I416</f>
        <v>47.195975406456071</v>
      </c>
      <c r="I417" s="73">
        <f>MAX(0,(H417-Constantes!$D$14)*(1-EXP(-Constantes!$D$22)))</f>
        <v>0.28836943309551133</v>
      </c>
      <c r="J417" s="73">
        <f t="shared" si="42"/>
        <v>174.69971451349818</v>
      </c>
      <c r="K417" s="73">
        <f>MAX(0,(J417-Constantes!$D$13)*(1-EXP(-Constantes!$D$23)))</f>
        <v>0.86999822770601098</v>
      </c>
      <c r="L417" s="73">
        <f t="shared" si="43"/>
        <v>2.3014473313886992</v>
      </c>
      <c r="M417" s="73">
        <f>0.0526*F417*Observaciones!$F416^1.218</f>
        <v>1.4444836668875369</v>
      </c>
      <c r="N417" s="73">
        <f>M417*Constantes!$D$40</f>
        <v>6.7471977286597167E-3</v>
      </c>
      <c r="O417" s="73">
        <f t="shared" si="44"/>
        <v>293.17193735597851</v>
      </c>
      <c r="P417" s="15"/>
      <c r="Q417" s="117">
        <v>411</v>
      </c>
      <c r="R417" s="145">
        <f>ETo!$I416*((1-Constantes!$E$19)*ETo!$K416+ETo!$L416)</f>
        <v>2.0321251213135607</v>
      </c>
      <c r="S417" s="118">
        <f>MIN(R417*Constantes!$E$17,0.8*(V416+Observaciones!$F416-T417-U417-Constantes!$D$14))</f>
        <v>1.2745501745741885</v>
      </c>
      <c r="T417" s="118">
        <f>IF(Observaciones!$F416&gt;0.05*Constantes!$E$18,((Observaciones!$F416-0.05*Constantes!$E$18)^2)/(Observaciones!$F416+0.95*Constantes!$E$18),0)</f>
        <v>1.099899471836254</v>
      </c>
      <c r="U417" s="118">
        <f>MAX(0,V416+Observaciones!$F416-T417-Constantes!$D$13)</f>
        <v>10.932635667046782</v>
      </c>
      <c r="V417" s="118">
        <f>V416+Observaciones!$F416-T417-S417-U417-W416</f>
        <v>47.187265428465665</v>
      </c>
      <c r="W417" s="118">
        <f>MAX(0,(V417-Constantes!$D$14)*(1-EXP(-Constantes!$D$22)))</f>
        <v>0.28824952025466105</v>
      </c>
      <c r="X417" s="116">
        <f>X416+(Entradas!$E$23*U417-Y416)/(800*Entradas!$D$46)</f>
        <v>0</v>
      </c>
      <c r="Y417" s="116">
        <f>8000*Entradas!$D$47*X417/Constantes!$E$34</f>
        <v>0</v>
      </c>
      <c r="Z417" s="116">
        <f>T417*Escenarios!$E$10/Escenarios!$E$9</f>
        <v>9.8990952465262865</v>
      </c>
      <c r="AA417" s="116">
        <f>Y417*Escenarios!$E$10/Escenarios!$E$9</f>
        <v>0</v>
      </c>
      <c r="AB417" s="116">
        <f>Observaciones!$I416</f>
        <v>0</v>
      </c>
      <c r="AC417" s="116">
        <f>MAX(0,Constantes!$E$29/((AH416+Z417+AA417+AB417+Observaciones!$F416)^2)+Entradas!$E$17)</f>
        <v>2.7862319490004235</v>
      </c>
      <c r="AD417" s="145">
        <f>IF(ETo!$D416&gt;0,ETo!$I416*((1-Entradas!$E$21)*ETo!$K416+ETo!$L416),0)</f>
        <v>1.9412200228953407</v>
      </c>
      <c r="AE417" s="116">
        <f>MIN(AD417*1,0.8*(AH416+Z417+AA417+AB417+Observaciones!$F416-AC417-Constantes!$E$28))</f>
        <v>1.9412200228953407</v>
      </c>
      <c r="AF417" s="116">
        <f>Observaciones!$J416</f>
        <v>0</v>
      </c>
      <c r="AG417" s="116">
        <f>MAX(0,AH416+Z417+AA417+AB417+Observaciones!$F416-AC417-AE417-AF417-Constantes!$E$26)</f>
        <v>0</v>
      </c>
      <c r="AH417" s="116">
        <f>AH416+Z417+AA417+AB417+Observaciones!$F416-AC417-AE417-AF417-AG417</f>
        <v>214.42437454403847</v>
      </c>
      <c r="AI417" s="116">
        <f>(Escenarios!$E$10*S417+Escenarios!$E$9*AE417)/(Escenarios!$E$11)</f>
        <v>1.3412171594063036</v>
      </c>
      <c r="AJ417" s="116">
        <f>(Escenarios!$E$9*AG417)/(Escenarios!$E$11)</f>
        <v>0</v>
      </c>
      <c r="AK417" s="116">
        <f>(Escenarios!$E$10*U417+Escenarios!$E$9*AC417)/(Escenarios!$E$11)</f>
        <v>10.117995295242146</v>
      </c>
      <c r="AL417" s="118">
        <f t="shared" si="45"/>
        <v>174.98801056276454</v>
      </c>
      <c r="AM417" s="118">
        <f>MAX(0,(AL417-Constantes!$D$13)*(1-EXP(-Constantes!$D$23)))</f>
        <v>0.87198963398180296</v>
      </c>
      <c r="AN417" s="118">
        <f>AJ417+W417*Escenarios!$E$10/Escenarios!$E$11+AM417</f>
        <v>1.1314142022109979</v>
      </c>
      <c r="AO417" s="118">
        <f>0.0526*AJ417*Observaciones!$F416^1.218</f>
        <v>0</v>
      </c>
      <c r="AP417" s="118">
        <f>AO417*Constantes!$E$40</f>
        <v>0</v>
      </c>
      <c r="AQ417" s="118">
        <f t="shared" si="46"/>
        <v>0</v>
      </c>
      <c r="AR417" s="15"/>
      <c r="AS417" s="72">
        <v>411</v>
      </c>
      <c r="AT417" s="145">
        <f>ETo!$I416*((1-Constantes!$F$19)*ETo!$K416+ETo!$L416)</f>
        <v>2.026443552662422</v>
      </c>
      <c r="AU417" s="118">
        <f>MIN(AT417*Constantes!$F$17,0.8*(AX416+Observaciones!$F416-AV417-AW417-Constantes!$D$14))</f>
        <v>1.2525859665682824</v>
      </c>
      <c r="AV417" s="118">
        <f>IF(Observaciones!$F416&gt;0.05*Constantes!$F$18,((Observaciones!$F416-0.05*Constantes!$F$18)^2)/(Observaciones!$F416+0.95*Constantes!$F$18),0)</f>
        <v>1.1482899006975349</v>
      </c>
      <c r="AW417" s="118">
        <f>MAX(0,AX416+Observaciones!$F416-AV417-Constantes!$D$13)</f>
        <v>10.90599048333079</v>
      </c>
      <c r="AX417" s="118">
        <f>AX416+Observaciones!$F416-AV417-AU417-AW417-AY416</f>
        <v>47.208930263255795</v>
      </c>
      <c r="AY417" s="118">
        <f>MAX(0,(AX417-Constantes!$D$14)*(1-EXP(-Constantes!$D$22)))</f>
        <v>0.28854778643731932</v>
      </c>
      <c r="AZ417" s="116">
        <f>AZ416+(Entradas!$F$23*AW417-BA416)/(800*Entradas!$D$46)</f>
        <v>0</v>
      </c>
      <c r="BA417" s="116">
        <f>8000*Entradas!$D$47*AZ417/Constantes!$F$34</f>
        <v>0</v>
      </c>
      <c r="BB417" s="116">
        <f>AV417*Escenarios!$F$10/Escenarios!$F$9</f>
        <v>4.5931596027901396</v>
      </c>
      <c r="BC417" s="116">
        <f>BA417*Escenarios!$F$10/Escenarios!$F$9</f>
        <v>0</v>
      </c>
      <c r="BD417" s="116">
        <f>Observaciones!$I416</f>
        <v>0</v>
      </c>
      <c r="BE417" s="116">
        <f>MAX(0,Constantes!$F$29/((BJ416+BB417+BC417+BD417+Observaciones!$F416)^2)+Entradas!$F$17)</f>
        <v>2.6062774425712267</v>
      </c>
      <c r="BF417" s="145">
        <f>IF(ETo!$D416&gt;0,ETo!$I416*((1-Entradas!$F$21)*ETo!$K416+ETo!$L416),0)</f>
        <v>1.9412200228953407</v>
      </c>
      <c r="BG417" s="116">
        <f>MIN(BF417*1,0.8*(BJ416+BB417+BC417+BD417+Observaciones!$F416-BE417-Constantes!$F$28))</f>
        <v>1.9412200228953407</v>
      </c>
      <c r="BH417" s="116">
        <f>Observaciones!$J416</f>
        <v>0</v>
      </c>
      <c r="BI417" s="116">
        <f>MAX(0,BJ416+BB417+BC417+BD417+Observaciones!$F416-BE417-BG417-BH417-Constantes!$F$26)</f>
        <v>0</v>
      </c>
      <c r="BJ417" s="116">
        <f>BJ416+BB417+BC417+BD417+Observaciones!$F416-BE417-BG417-BH417-BI417</f>
        <v>156.93347076056557</v>
      </c>
      <c r="BK417" s="116">
        <f>(Escenarios!$F$10*AU417+Escenarios!$F$9*BG417)/(Escenarios!$F$11)</f>
        <v>1.3903127778336941</v>
      </c>
      <c r="BL417" s="116">
        <f>(Escenarios!$F$9*BI417)/(Escenarios!$F$11)</f>
        <v>0</v>
      </c>
      <c r="BM417" s="116">
        <f>(Escenarios!$F$10*AW417+Escenarios!$F$9*BE417)/(Escenarios!$F$11)</f>
        <v>9.2460478751788777</v>
      </c>
      <c r="BN417" s="118">
        <f t="shared" si="47"/>
        <v>170.28947512231377</v>
      </c>
      <c r="BO417" s="118">
        <f>MAX(0,(BN417-Constantes!$D$13)*(1-EXP(-Constantes!$D$23)))</f>
        <v>0.83953447898764089</v>
      </c>
      <c r="BP417" s="118">
        <f>BL417+AY417*Escenarios!$F$10/Escenarios!$F$11+BO417</f>
        <v>1.0703727081374963</v>
      </c>
      <c r="BQ417" s="118">
        <f>0.0526*BL417*Observaciones!$F416^1.218</f>
        <v>0</v>
      </c>
      <c r="BR417" s="118">
        <f>BQ417*Constantes!$F$40</f>
        <v>0</v>
      </c>
      <c r="BS417" s="118">
        <f t="shared" si="48"/>
        <v>0</v>
      </c>
      <c r="BT417" s="15"/>
      <c r="BU417" s="72">
        <v>411</v>
      </c>
      <c r="BV417" s="73">
        <f>0.0526*Observaciones!$F416^2.218</f>
        <v>17.186009317775095</v>
      </c>
      <c r="BW417" s="73">
        <f>IF(Observaciones!$F416&gt;0.05*$CA$7,((Observaciones!$F416-0.05*$CA$7)^2)/(Observaciones!$F416+0.95*$CA$7),0)</f>
        <v>3.0288166090580324</v>
      </c>
      <c r="BX417" s="73">
        <f>0.0526*BW417*Observaciones!$F416^1.218</f>
        <v>3.8274463577281841</v>
      </c>
      <c r="BY417" s="27"/>
      <c r="BZ417" s="27"/>
      <c r="CA417" s="101"/>
      <c r="CB417" s="36"/>
    </row>
    <row r="418" spans="2:80" s="2" customFormat="1" ht="14.5" x14ac:dyDescent="0.35">
      <c r="B418" s="35"/>
      <c r="C418" s="72">
        <v>412</v>
      </c>
      <c r="D418" s="145">
        <f>ETo!$I417*((1-Constantes!$D$19)*ETo!$K417+ETo!$L417)</f>
        <v>1.9535053119466184</v>
      </c>
      <c r="E418" s="73">
        <f>MIN(D418*Constantes!$D$17,0.8*(H417+Observaciones!$F417-F418-G418-Constantes!$D$14))</f>
        <v>1.2181133534718118</v>
      </c>
      <c r="F418" s="73">
        <f>IF(Observaciones!$F417&gt;0.05*Constantes!$D$18,((Observaciones!$F417-0.05*Constantes!$D$18)^2)/(Observaciones!$F417+0.95*Constantes!$D$18),0)</f>
        <v>0</v>
      </c>
      <c r="G418" s="73">
        <f>MAX(0,H417+Observaciones!$F417-F418-Constantes!$D$13)</f>
        <v>0</v>
      </c>
      <c r="H418" s="73">
        <f>H417+Observaciones!$F417-F418-E418-G418-I417</f>
        <v>45.689492619888746</v>
      </c>
      <c r="I418" s="73">
        <f>MAX(0,(H418-Constantes!$D$14)*(1-EXP(-Constantes!$D$22)))</f>
        <v>0.26762923939717126</v>
      </c>
      <c r="J418" s="73">
        <f t="shared" si="42"/>
        <v>173.82971628579216</v>
      </c>
      <c r="K418" s="73">
        <f>MAX(0,(J418-Constantes!$D$13)*(1-EXP(-Constantes!$D$23)))</f>
        <v>0.86398871097836105</v>
      </c>
      <c r="L418" s="73">
        <f t="shared" si="43"/>
        <v>1.1316179503755324</v>
      </c>
      <c r="M418" s="73">
        <f>0.0526*F418*Observaciones!$F417^1.218</f>
        <v>0</v>
      </c>
      <c r="N418" s="73">
        <f>M418*Constantes!$D$40</f>
        <v>0</v>
      </c>
      <c r="O418" s="73">
        <f t="shared" si="44"/>
        <v>0</v>
      </c>
      <c r="P418" s="15"/>
      <c r="Q418" s="117">
        <v>412</v>
      </c>
      <c r="R418" s="145">
        <f>ETo!$I417*((1-Constantes!$E$19)*ETo!$K417+ETo!$L417)</f>
        <v>1.9556919024526349</v>
      </c>
      <c r="S418" s="118">
        <f>MIN(R418*Constantes!$E$17,0.8*(V417+Observaciones!$F417-T418-U418-Constantes!$D$14))</f>
        <v>1.2266112108653549</v>
      </c>
      <c r="T418" s="118">
        <f>IF(Observaciones!$F417&gt;0.05*Constantes!$E$18,((Observaciones!$F417-0.05*Constantes!$E$18)^2)/(Observaciones!$F417+0.95*Constantes!$E$18),0)</f>
        <v>0</v>
      </c>
      <c r="U418" s="118">
        <f>MAX(0,V417+Observaciones!$F417-T418-Constantes!$D$13)</f>
        <v>0</v>
      </c>
      <c r="V418" s="118">
        <f>V417+Observaciones!$F417-T418-S418-U418-W417</f>
        <v>45.672404697345648</v>
      </c>
      <c r="W418" s="118">
        <f>MAX(0,(V418-Constantes!$D$14)*(1-EXP(-Constantes!$D$22)))</f>
        <v>0.26739398491792588</v>
      </c>
      <c r="X418" s="116">
        <f>X417+(Entradas!$E$23*U418-Y417)/(800*Entradas!$D$46)</f>
        <v>0</v>
      </c>
      <c r="Y418" s="116">
        <f>8000*Entradas!$D$47*X418/Constantes!$E$34</f>
        <v>0</v>
      </c>
      <c r="Z418" s="116">
        <f>T418*Escenarios!$E$10/Escenarios!$E$9</f>
        <v>0</v>
      </c>
      <c r="AA418" s="116">
        <f>Y418*Escenarios!$E$10/Escenarios!$E$9</f>
        <v>0</v>
      </c>
      <c r="AB418" s="116">
        <f>Observaciones!$I417</f>
        <v>0</v>
      </c>
      <c r="AC418" s="116">
        <f>MAX(0,Constantes!$E$29/((AH417+Z418+AA418+AB418+Observaciones!$F417)^2)+Entradas!$E$17)</f>
        <v>2.7767020772760351</v>
      </c>
      <c r="AD418" s="145">
        <f>IF(ETo!$D417&gt;0,ETo!$I417*((1-Entradas!$E$21)*ETo!$K417+ETo!$L417),0)</f>
        <v>1.8682282822119551</v>
      </c>
      <c r="AE418" s="116">
        <f>MIN(AD418*1,0.8*(AH417+Z418+AA418+AB418+Observaciones!$F417-AC418-Constantes!$E$28))</f>
        <v>1.8682282822119551</v>
      </c>
      <c r="AF418" s="116">
        <f>Observaciones!$J417</f>
        <v>0</v>
      </c>
      <c r="AG418" s="116">
        <f>MAX(0,AH417+Z418+AA418+AB418+Observaciones!$F417-AC418-AE418-AF418-Constantes!$E$26)</f>
        <v>0</v>
      </c>
      <c r="AH418" s="116">
        <f>AH417+Z418+AA418+AB418+Observaciones!$F417-AC418-AE418-AF418-AG418</f>
        <v>209.77944418455047</v>
      </c>
      <c r="AI418" s="116">
        <f>(Escenarios!$E$10*S418+Escenarios!$E$9*AE418)/(Escenarios!$E$11)</f>
        <v>1.2907729180000149</v>
      </c>
      <c r="AJ418" s="116">
        <f>(Escenarios!$E$9*AG418)/(Escenarios!$E$11)</f>
        <v>0</v>
      </c>
      <c r="AK418" s="116">
        <f>(Escenarios!$E$10*U418+Escenarios!$E$9*AC418)/(Escenarios!$E$11)</f>
        <v>0.27767020772760348</v>
      </c>
      <c r="AL418" s="118">
        <f t="shared" si="45"/>
        <v>174.39369113651034</v>
      </c>
      <c r="AM418" s="118">
        <f>MAX(0,(AL418-Constantes!$D$13)*(1-EXP(-Constantes!$D$23)))</f>
        <v>0.86788436983309381</v>
      </c>
      <c r="AN418" s="118">
        <f>AJ418+W418*Escenarios!$E$10/Escenarios!$E$11+AM418</f>
        <v>1.1085389562592272</v>
      </c>
      <c r="AO418" s="118">
        <f>0.0526*AJ418*Observaciones!$F417^1.218</f>
        <v>0</v>
      </c>
      <c r="AP418" s="118">
        <f>AO418*Constantes!$E$40</f>
        <v>0</v>
      </c>
      <c r="AQ418" s="118">
        <f t="shared" si="46"/>
        <v>0</v>
      </c>
      <c r="AR418" s="15"/>
      <c r="AS418" s="72">
        <v>412</v>
      </c>
      <c r="AT418" s="145">
        <f>ETo!$I417*((1-Constantes!$F$19)*ETo!$K417+ETo!$L417)</f>
        <v>1.9502254261875926</v>
      </c>
      <c r="AU418" s="118">
        <f>MIN(AT418*Constantes!$F$17,0.8*(AX417+Observaciones!$F417-AV418-AW418-Constantes!$D$14))</f>
        <v>1.2054739927385325</v>
      </c>
      <c r="AV418" s="118">
        <f>IF(Observaciones!$F417&gt;0.05*Constantes!$F$18,((Observaciones!$F417-0.05*Constantes!$F$18)^2)/(Observaciones!$F417+0.95*Constantes!$F$18),0)</f>
        <v>0</v>
      </c>
      <c r="AW418" s="118">
        <f>MAX(0,AX417+Observaciones!$F417-AV418-Constantes!$D$13)</f>
        <v>0</v>
      </c>
      <c r="AX418" s="118">
        <f>AX417+Observaciones!$F417-AV418-AU418-AW418-AY417</f>
        <v>45.714908484079942</v>
      </c>
      <c r="AY418" s="118">
        <f>MAX(0,(AX418-Constantes!$D$14)*(1-EXP(-Constantes!$D$22)))</f>
        <v>0.26797914711004811</v>
      </c>
      <c r="AZ418" s="116">
        <f>AZ417+(Entradas!$F$23*AW418-BA417)/(800*Entradas!$D$46)</f>
        <v>0</v>
      </c>
      <c r="BA418" s="116">
        <f>8000*Entradas!$D$47*AZ418/Constantes!$F$34</f>
        <v>0</v>
      </c>
      <c r="BB418" s="116">
        <f>AV418*Escenarios!$F$10/Escenarios!$F$9</f>
        <v>0</v>
      </c>
      <c r="BC418" s="116">
        <f>BA418*Escenarios!$F$10/Escenarios!$F$9</f>
        <v>0</v>
      </c>
      <c r="BD418" s="116">
        <f>Observaciones!$I417</f>
        <v>0</v>
      </c>
      <c r="BE418" s="116">
        <f>MAX(0,Constantes!$F$29/((BJ417+BB418+BC418+BD418+Observaciones!$F417)^2)+Entradas!$F$17)</f>
        <v>2.5831288624908764</v>
      </c>
      <c r="BF418" s="145">
        <f>IF(ETo!$D417&gt;0,ETo!$I417*((1-Entradas!$F$21)*ETo!$K417+ETo!$L417),0)</f>
        <v>1.8682282822119551</v>
      </c>
      <c r="BG418" s="116">
        <f>MIN(BF418*1,0.8*(BJ417+BB418+BC418+BD418+Observaciones!$F417-BE418-Constantes!$F$28))</f>
        <v>1.8682282822119551</v>
      </c>
      <c r="BH418" s="116">
        <f>Observaciones!$J417</f>
        <v>0</v>
      </c>
      <c r="BI418" s="116">
        <f>MAX(0,BJ417+BB418+BC418+BD418+Observaciones!$F417-BE418-BG418-BH418-Constantes!$F$26)</f>
        <v>0</v>
      </c>
      <c r="BJ418" s="116">
        <f>BJ417+BB418+BC418+BD418+Observaciones!$F417-BE418-BG418-BH418-BI418</f>
        <v>152.48211361586274</v>
      </c>
      <c r="BK418" s="116">
        <f>(Escenarios!$F$10*AU418+Escenarios!$F$9*BG418)/(Escenarios!$F$11)</f>
        <v>1.3380248506332171</v>
      </c>
      <c r="BL418" s="116">
        <f>(Escenarios!$F$9*BI418)/(Escenarios!$F$11)</f>
        <v>0</v>
      </c>
      <c r="BM418" s="116">
        <f>(Escenarios!$F$10*AW418+Escenarios!$F$9*BE418)/(Escenarios!$F$11)</f>
        <v>0.51662577249817532</v>
      </c>
      <c r="BN418" s="118">
        <f t="shared" si="47"/>
        <v>169.9665664158243</v>
      </c>
      <c r="BO418" s="118">
        <f>MAX(0,(BN418-Constantes!$D$13)*(1-EXP(-Constantes!$D$23)))</f>
        <v>0.83730398562414399</v>
      </c>
      <c r="BP418" s="118">
        <f>BL418+AY418*Escenarios!$F$10/Escenarios!$F$11+BO418</f>
        <v>1.0516873033121825</v>
      </c>
      <c r="BQ418" s="118">
        <f>0.0526*BL418*Observaciones!$F417^1.218</f>
        <v>0</v>
      </c>
      <c r="BR418" s="118">
        <f>BQ418*Constantes!$F$40</f>
        <v>0</v>
      </c>
      <c r="BS418" s="118">
        <f t="shared" si="48"/>
        <v>0</v>
      </c>
      <c r="BT418" s="15"/>
      <c r="BU418" s="72">
        <v>412</v>
      </c>
      <c r="BV418" s="73">
        <f>0.0526*Observaciones!$F417^2.218</f>
        <v>0</v>
      </c>
      <c r="BW418" s="73">
        <f>IF(Observaciones!$F417&gt;0.05*$CA$7,((Observaciones!$F417-0.05*$CA$7)^2)/(Observaciones!$F417+0.95*$CA$7),0)</f>
        <v>0</v>
      </c>
      <c r="BX418" s="73">
        <f>0.0526*BW418*Observaciones!$F417^1.218</f>
        <v>0</v>
      </c>
      <c r="BY418" s="27"/>
      <c r="BZ418" s="27"/>
      <c r="CA418" s="101"/>
      <c r="CB418" s="36"/>
    </row>
    <row r="419" spans="2:80" s="2" customFormat="1" ht="14.5" x14ac:dyDescent="0.35">
      <c r="B419" s="35"/>
      <c r="C419" s="72">
        <v>413</v>
      </c>
      <c r="D419" s="145">
        <f>ETo!$I418*((1-Constantes!$D$19)*ETo!$K418+ETo!$L418)</f>
        <v>2.0982946996209551</v>
      </c>
      <c r="E419" s="73">
        <f>MIN(D419*Constantes!$D$17,0.8*(H418+Observaciones!$F418-F419-G419-Constantes!$D$14))</f>
        <v>1.3083971553578524</v>
      </c>
      <c r="F419" s="73">
        <f>IF(Observaciones!$F418&gt;0.05*Constantes!$D$18,((Observaciones!$F418-0.05*Constantes!$D$18)^2)/(Observaciones!$F418+0.95*Constantes!$D$18),0)</f>
        <v>0.24911145269714546</v>
      </c>
      <c r="G419" s="73">
        <f>MAX(0,H418+Observaciones!$F418-F419-Constantes!$D$13)</f>
        <v>4.8903811671915989</v>
      </c>
      <c r="H419" s="73">
        <f>H418+Observaciones!$F418-F419-E419-G419-I418</f>
        <v>47.173973605244974</v>
      </c>
      <c r="I419" s="73">
        <f>MAX(0,(H419-Constantes!$D$14)*(1-EXP(-Constantes!$D$22)))</f>
        <v>0.28806652779655978</v>
      </c>
      <c r="J419" s="73">
        <f t="shared" si="42"/>
        <v>177.8561087420054</v>
      </c>
      <c r="K419" s="73">
        <f>MAX(0,(J419-Constantes!$D$13)*(1-EXP(-Constantes!$D$23)))</f>
        <v>0.8918010352419381</v>
      </c>
      <c r="L419" s="73">
        <f t="shared" si="43"/>
        <v>1.4289790157356435</v>
      </c>
      <c r="M419" s="73">
        <f>0.0526*F419*Observaciones!$F418^1.218</f>
        <v>0.16998269507240044</v>
      </c>
      <c r="N419" s="73">
        <f>M419*Constantes!$D$40</f>
        <v>7.9399087742904344E-4</v>
      </c>
      <c r="O419" s="73">
        <f t="shared" si="44"/>
        <v>55.563508539017569</v>
      </c>
      <c r="P419" s="15"/>
      <c r="Q419" s="117">
        <v>413</v>
      </c>
      <c r="R419" s="145">
        <f>ETo!$I418*((1-Constantes!$E$19)*ETo!$K418+ETo!$L418)</f>
        <v>2.1006451886108222</v>
      </c>
      <c r="S419" s="118">
        <f>MIN(R419*Constantes!$E$17,0.8*(V418+Observaciones!$F418-T419-U419-Constantes!$D$14))</f>
        <v>1.3175260045659503</v>
      </c>
      <c r="T419" s="118">
        <f>IF(Observaciones!$F418&gt;0.05*Constantes!$E$18,((Observaciones!$F418-0.05*Constantes!$E$18)^2)/(Observaciones!$F418+0.95*Constantes!$E$18),0)</f>
        <v>0.23402187016506548</v>
      </c>
      <c r="U419" s="118">
        <f>MAX(0,V418+Observaciones!$F418-T419-Constantes!$D$13)</f>
        <v>4.8883828271805783</v>
      </c>
      <c r="V419" s="118">
        <f>V418+Observaciones!$F418-T419-S419-U419-W418</f>
        <v>47.165080010516128</v>
      </c>
      <c r="W419" s="118">
        <f>MAX(0,(V419-Constantes!$D$14)*(1-EXP(-Constantes!$D$22)))</f>
        <v>0.28794408704981145</v>
      </c>
      <c r="X419" s="116">
        <f>X418+(Entradas!$E$23*U419-Y418)/(800*Entradas!$D$46)</f>
        <v>0</v>
      </c>
      <c r="Y419" s="116">
        <f>8000*Entradas!$D$47*X419/Constantes!$E$34</f>
        <v>0</v>
      </c>
      <c r="Z419" s="116">
        <f>T419*Escenarios!$E$10/Escenarios!$E$9</f>
        <v>2.1061968314855894</v>
      </c>
      <c r="AA419" s="116">
        <f>Y419*Escenarios!$E$10/Escenarios!$E$9</f>
        <v>0</v>
      </c>
      <c r="AB419" s="116">
        <f>Observaciones!$I418</f>
        <v>0</v>
      </c>
      <c r="AC419" s="116">
        <f>MAX(0,Constantes!$E$29/((AH418+Z419+AA419+AB419+Observaciones!$F418)^2)+Entradas!$E$17)</f>
        <v>2.7880421190377005</v>
      </c>
      <c r="AD419" s="145">
        <f>IF(ETo!$D418&gt;0,ETo!$I418*((1-Entradas!$E$21)*ETo!$K418+ETo!$L418),0)</f>
        <v>2.0066256290161326</v>
      </c>
      <c r="AE419" s="116">
        <f>MIN(AD419*1,0.8*(AH418+Z419+AA419+AB419+Observaciones!$F418-AC419-Constantes!$E$28))</f>
        <v>2.0066256290161326</v>
      </c>
      <c r="AF419" s="116">
        <f>Observaciones!$J418</f>
        <v>0</v>
      </c>
      <c r="AG419" s="116">
        <f>MAX(0,AH418+Z419+AA419+AB419+Observaciones!$F418-AC419-AE419-AF419-Constantes!$E$26)</f>
        <v>0</v>
      </c>
      <c r="AH419" s="116">
        <f>AH418+Z419+AA419+AB419+Observaciones!$F418-AC419-AE419-AF419-AG419</f>
        <v>215.29097326798222</v>
      </c>
      <c r="AI419" s="116">
        <f>(Escenarios!$E$10*S419+Escenarios!$E$9*AE419)/(Escenarios!$E$11)</f>
        <v>1.3864359670109685</v>
      </c>
      <c r="AJ419" s="116">
        <f>(Escenarios!$E$9*AG419)/(Escenarios!$E$11)</f>
        <v>0</v>
      </c>
      <c r="AK419" s="116">
        <f>(Escenarios!$E$10*U419+Escenarios!$E$9*AC419)/(Escenarios!$E$11)</f>
        <v>4.6783487563662902</v>
      </c>
      <c r="AL419" s="118">
        <f t="shared" si="45"/>
        <v>178.20415552304354</v>
      </c>
      <c r="AM419" s="118">
        <f>MAX(0,(AL419-Constantes!$D$13)*(1-EXP(-Constantes!$D$23)))</f>
        <v>0.89420516997008404</v>
      </c>
      <c r="AN419" s="118">
        <f>AJ419+W419*Escenarios!$E$10/Escenarios!$E$11+AM419</f>
        <v>1.1533548483149143</v>
      </c>
      <c r="AO419" s="118">
        <f>0.0526*AJ419*Observaciones!$F418^1.218</f>
        <v>0</v>
      </c>
      <c r="AP419" s="118">
        <f>AO419*Constantes!$E$40</f>
        <v>0</v>
      </c>
      <c r="AQ419" s="118">
        <f t="shared" si="46"/>
        <v>0</v>
      </c>
      <c r="AR419" s="15"/>
      <c r="AS419" s="72">
        <v>413</v>
      </c>
      <c r="AT419" s="145">
        <f>ETo!$I418*((1-Constantes!$F$19)*ETo!$K418+ETo!$L418)</f>
        <v>2.0947689661361539</v>
      </c>
      <c r="AU419" s="118">
        <f>MIN(AT419*Constantes!$F$17,0.8*(AX418+Observaciones!$F418-AV419-AW419-Constantes!$D$14))</f>
        <v>1.2948192939978715</v>
      </c>
      <c r="AV419" s="118">
        <f>IF(Observaciones!$F418&gt;0.05*Constantes!$F$18,((Observaciones!$F418-0.05*Constantes!$F$18)^2)/(Observaciones!$F418+0.95*Constantes!$F$18),0)</f>
        <v>0.25094408422217745</v>
      </c>
      <c r="AW419" s="118">
        <f>MAX(0,AX418+Observaciones!$F418-AV419-Constantes!$D$13)</f>
        <v>4.9139643998577682</v>
      </c>
      <c r="AX419" s="118">
        <f>AX418+Observaciones!$F418-AV419-AU419-AW419-AY418</f>
        <v>47.187201558892085</v>
      </c>
      <c r="AY419" s="118">
        <f>MAX(0,(AX419-Constantes!$D$14)*(1-EXP(-Constantes!$D$22)))</f>
        <v>0.28824864094336772</v>
      </c>
      <c r="AZ419" s="116">
        <f>AZ418+(Entradas!$F$23*AW419-BA418)/(800*Entradas!$D$46)</f>
        <v>0</v>
      </c>
      <c r="BA419" s="116">
        <f>8000*Entradas!$D$47*AZ419/Constantes!$F$34</f>
        <v>0</v>
      </c>
      <c r="BB419" s="116">
        <f>AV419*Escenarios!$F$10/Escenarios!$F$9</f>
        <v>1.0037763368887098</v>
      </c>
      <c r="BC419" s="116">
        <f>BA419*Escenarios!$F$10/Escenarios!$F$9</f>
        <v>0</v>
      </c>
      <c r="BD419" s="116">
        <f>Observaciones!$I418</f>
        <v>0</v>
      </c>
      <c r="BE419" s="116">
        <f>MAX(0,Constantes!$F$29/((BJ418+BB419+BC419+BD419+Observaciones!$F418)^2)+Entradas!$F$17)</f>
        <v>2.6072748230811249</v>
      </c>
      <c r="BF419" s="145">
        <f>IF(ETo!$D418&gt;0,ETo!$I418*((1-Entradas!$F$21)*ETo!$K418+ETo!$L418),0)</f>
        <v>2.0066256290161326</v>
      </c>
      <c r="BG419" s="116">
        <f>MIN(BF419*1,0.8*(BJ418+BB419+BC419+BD419+Observaciones!$F418-BE419-Constantes!$F$28))</f>
        <v>2.0066256290161326</v>
      </c>
      <c r="BH419" s="116">
        <f>Observaciones!$J418</f>
        <v>0</v>
      </c>
      <c r="BI419" s="116">
        <f>MAX(0,BJ418+BB419+BC419+BD419+Observaciones!$F418-BE419-BG419-BH419-Constantes!$F$26)</f>
        <v>0</v>
      </c>
      <c r="BJ419" s="116">
        <f>BJ418+BB419+BC419+BD419+Observaciones!$F418-BE419-BG419-BH419-BI419</f>
        <v>157.07198950065418</v>
      </c>
      <c r="BK419" s="116">
        <f>(Escenarios!$F$10*AU419+Escenarios!$F$9*BG419)/(Escenarios!$F$11)</f>
        <v>1.4371805610015238</v>
      </c>
      <c r="BL419" s="116">
        <f>(Escenarios!$F$9*BI419)/(Escenarios!$F$11)</f>
        <v>0</v>
      </c>
      <c r="BM419" s="116">
        <f>(Escenarios!$F$10*AW419+Escenarios!$F$9*BE419)/(Escenarios!$F$11)</f>
        <v>4.4526264845024395</v>
      </c>
      <c r="BN419" s="118">
        <f t="shared" si="47"/>
        <v>173.5818889147026</v>
      </c>
      <c r="BO419" s="118">
        <f>MAX(0,(BN419-Constantes!$D$13)*(1-EXP(-Constantes!$D$23)))</f>
        <v>0.86227684228173251</v>
      </c>
      <c r="BP419" s="118">
        <f>BL419+AY419*Escenarios!$F$10/Escenarios!$F$11+BO419</f>
        <v>1.0928757550364268</v>
      </c>
      <c r="BQ419" s="118">
        <f>0.0526*BL419*Observaciones!$F418^1.218</f>
        <v>0</v>
      </c>
      <c r="BR419" s="118">
        <f>BQ419*Constantes!$F$40</f>
        <v>0</v>
      </c>
      <c r="BS419" s="118">
        <f t="shared" si="48"/>
        <v>0</v>
      </c>
      <c r="BT419" s="15"/>
      <c r="BU419" s="72">
        <v>413</v>
      </c>
      <c r="BV419" s="73">
        <f>0.0526*Observaciones!$F418^2.218</f>
        <v>5.5953192215865393</v>
      </c>
      <c r="BW419" s="73">
        <f>IF(Observaciones!$F418&gt;0.05*$CA$7,((Observaciones!$F418-0.05*$CA$7)^2)/(Observaciones!$F418+0.95*$CA$7),0)</f>
        <v>1.0178284559629247</v>
      </c>
      <c r="BX419" s="73">
        <f>0.0526*BW419*Observaciones!$F418^1.218</f>
        <v>0.69452135657647551</v>
      </c>
      <c r="BY419" s="27"/>
      <c r="BZ419" s="27"/>
      <c r="CA419" s="101"/>
      <c r="CB419" s="36"/>
    </row>
    <row r="420" spans="2:80" s="2" customFormat="1" ht="14.5" x14ac:dyDescent="0.35">
      <c r="B420" s="35"/>
      <c r="C420" s="72">
        <v>414</v>
      </c>
      <c r="D420" s="145">
        <f>ETo!$I419*((1-Constantes!$D$19)*ETo!$K419+ETo!$L419)</f>
        <v>1.990324541123633</v>
      </c>
      <c r="E420" s="73">
        <f>MIN(D420*Constantes!$D$17,0.8*(H419+Observaciones!$F419-F420-G420-Constantes!$D$14))</f>
        <v>1.2410720802542687</v>
      </c>
      <c r="F420" s="73">
        <f>IF(Observaciones!$F419&gt;0.05*Constantes!$D$18,((Observaciones!$F419-0.05*Constantes!$D$18)^2)/(Observaciones!$F419+0.95*Constantes!$D$18),0)</f>
        <v>0</v>
      </c>
      <c r="G420" s="73">
        <f>MAX(0,H419+Observaciones!$F419-F420-Constantes!$D$13)</f>
        <v>0</v>
      </c>
      <c r="H420" s="73">
        <f>H419+Observaciones!$F419-F420-E420-G420-I419</f>
        <v>45.644834997194145</v>
      </c>
      <c r="I420" s="73">
        <f>MAX(0,(H420-Constantes!$D$14)*(1-EXP(-Constantes!$D$22)))</f>
        <v>0.26701442470891062</v>
      </c>
      <c r="J420" s="73">
        <f t="shared" si="42"/>
        <v>176.96430770676346</v>
      </c>
      <c r="K420" s="73">
        <f>MAX(0,(J420-Constantes!$D$13)*(1-EXP(-Constantes!$D$23)))</f>
        <v>0.88564091552174828</v>
      </c>
      <c r="L420" s="73">
        <f t="shared" si="43"/>
        <v>1.152655340230659</v>
      </c>
      <c r="M420" s="73">
        <f>0.0526*F420*Observaciones!$F419^1.218</f>
        <v>0</v>
      </c>
      <c r="N420" s="73">
        <f>M420*Constantes!$D$40</f>
        <v>0</v>
      </c>
      <c r="O420" s="73">
        <f t="shared" si="44"/>
        <v>0</v>
      </c>
      <c r="P420" s="15"/>
      <c r="Q420" s="117">
        <v>414</v>
      </c>
      <c r="R420" s="145">
        <f>ETo!$I419*((1-Constantes!$E$19)*ETo!$K419+ETo!$L419)</f>
        <v>1.9925550089630897</v>
      </c>
      <c r="S420" s="118">
        <f>MIN(R420*Constantes!$E$17,0.8*(V419+Observaciones!$F419-T420-U420-Constantes!$D$14))</f>
        <v>1.249731774823482</v>
      </c>
      <c r="T420" s="118">
        <f>IF(Observaciones!$F419&gt;0.05*Constantes!$E$18,((Observaciones!$F419-0.05*Constantes!$E$18)^2)/(Observaciones!$F419+0.95*Constantes!$E$18),0)</f>
        <v>0</v>
      </c>
      <c r="U420" s="118">
        <f>MAX(0,V419+Observaciones!$F419-T420-Constantes!$D$13)</f>
        <v>0</v>
      </c>
      <c r="V420" s="118">
        <f>V419+Observaciones!$F419-T420-S420-U420-W419</f>
        <v>45.627404148642839</v>
      </c>
      <c r="W420" s="118">
        <f>MAX(0,(V420-Constantes!$D$14)*(1-EXP(-Constantes!$D$22)))</f>
        <v>0.26677444906597331</v>
      </c>
      <c r="X420" s="116">
        <f>X419+(Entradas!$E$23*U420-Y419)/(800*Entradas!$D$46)</f>
        <v>0</v>
      </c>
      <c r="Y420" s="116">
        <f>8000*Entradas!$D$47*X420/Constantes!$E$34</f>
        <v>0</v>
      </c>
      <c r="Z420" s="116">
        <f>T420*Escenarios!$E$10/Escenarios!$E$9</f>
        <v>0</v>
      </c>
      <c r="AA420" s="116">
        <f>Y420*Escenarios!$E$10/Escenarios!$E$9</f>
        <v>0</v>
      </c>
      <c r="AB420" s="116">
        <f>Observaciones!$I419</f>
        <v>0</v>
      </c>
      <c r="AC420" s="116">
        <f>MAX(0,Constantes!$E$29/((AH419+Z420+AA420+AB420+Observaciones!$F419)^2)+Entradas!$E$17)</f>
        <v>2.7784961165715969</v>
      </c>
      <c r="AD420" s="145">
        <f>IF(ETo!$D419&gt;0,ETo!$I419*((1-Entradas!$E$21)*ETo!$K419+ETo!$L419),0)</f>
        <v>1.9033362953848116</v>
      </c>
      <c r="AE420" s="116">
        <f>MIN(AD420*1,0.8*(AH419+Z420+AA420+AB420+Observaciones!$F419-AC420-Constantes!$E$28))</f>
        <v>1.9033362953848116</v>
      </c>
      <c r="AF420" s="116">
        <f>Observaciones!$J419</f>
        <v>0</v>
      </c>
      <c r="AG420" s="116">
        <f>MAX(0,AH419+Z420+AA420+AB420+Observaciones!$F419-AC420-AE420-AF420-Constantes!$E$26)</f>
        <v>0</v>
      </c>
      <c r="AH420" s="116">
        <f>AH419+Z420+AA420+AB420+Observaciones!$F419-AC420-AE420-AF420-AG420</f>
        <v>210.60914085602582</v>
      </c>
      <c r="AI420" s="116">
        <f>(Escenarios!$E$10*S420+Escenarios!$E$9*AE420)/(Escenarios!$E$11)</f>
        <v>1.3150922268796148</v>
      </c>
      <c r="AJ420" s="116">
        <f>(Escenarios!$E$9*AG420)/(Escenarios!$E$11)</f>
        <v>0</v>
      </c>
      <c r="AK420" s="116">
        <f>(Escenarios!$E$10*U420+Escenarios!$E$9*AC420)/(Escenarios!$E$11)</f>
        <v>0.27784961165715971</v>
      </c>
      <c r="AL420" s="118">
        <f t="shared" si="45"/>
        <v>177.58779996473061</v>
      </c>
      <c r="AM420" s="118">
        <f>MAX(0,(AL420-Constantes!$D$13)*(1-EXP(-Constantes!$D$23)))</f>
        <v>0.88994769113862915</v>
      </c>
      <c r="AN420" s="118">
        <f>AJ420+W420*Escenarios!$E$10/Escenarios!$E$11+AM420</f>
        <v>1.1300446952980052</v>
      </c>
      <c r="AO420" s="118">
        <f>0.0526*AJ420*Observaciones!$F419^1.218</f>
        <v>0</v>
      </c>
      <c r="AP420" s="118">
        <f>AO420*Constantes!$E$40</f>
        <v>0</v>
      </c>
      <c r="AQ420" s="118">
        <f t="shared" si="46"/>
        <v>0</v>
      </c>
      <c r="AR420" s="15"/>
      <c r="AS420" s="72">
        <v>414</v>
      </c>
      <c r="AT420" s="145">
        <f>ETo!$I419*((1-Constantes!$F$19)*ETo!$K419+ETo!$L419)</f>
        <v>1.9869788393644474</v>
      </c>
      <c r="AU420" s="118">
        <f>MIN(AT420*Constantes!$F$17,0.8*(AX419+Observaciones!$F419-AV420-AW420-Constantes!$D$14))</f>
        <v>1.2281920247845419</v>
      </c>
      <c r="AV420" s="118">
        <f>IF(Observaciones!$F419&gt;0.05*Constantes!$F$18,((Observaciones!$F419-0.05*Constantes!$F$18)^2)/(Observaciones!$F419+0.95*Constantes!$F$18),0)</f>
        <v>0</v>
      </c>
      <c r="AW420" s="118">
        <f>MAX(0,AX419+Observaciones!$F419-AV420-Constantes!$D$13)</f>
        <v>0</v>
      </c>
      <c r="AX420" s="118">
        <f>AX419+Observaciones!$F419-AV420-AU420-AW420-AY419</f>
        <v>45.670760893164179</v>
      </c>
      <c r="AY420" s="118">
        <f>MAX(0,(AX420-Constantes!$D$14)*(1-EXP(-Constantes!$D$22)))</f>
        <v>0.26737135418000452</v>
      </c>
      <c r="AZ420" s="116">
        <f>AZ419+(Entradas!$F$23*AW420-BA419)/(800*Entradas!$D$46)</f>
        <v>0</v>
      </c>
      <c r="BA420" s="116">
        <f>8000*Entradas!$D$47*AZ420/Constantes!$F$34</f>
        <v>0</v>
      </c>
      <c r="BB420" s="116">
        <f>AV420*Escenarios!$F$10/Escenarios!$F$9</f>
        <v>0</v>
      </c>
      <c r="BC420" s="116">
        <f>BA420*Escenarios!$F$10/Escenarios!$F$9</f>
        <v>0</v>
      </c>
      <c r="BD420" s="116">
        <f>Observaciones!$I419</f>
        <v>0</v>
      </c>
      <c r="BE420" s="116">
        <f>MAX(0,Constantes!$F$29/((BJ419+BB420+BC420+BD420+Observaciones!$F419)^2)+Entradas!$F$17)</f>
        <v>2.5838637994209934</v>
      </c>
      <c r="BF420" s="145">
        <f>IF(ETo!$D419&gt;0,ETo!$I419*((1-Entradas!$F$21)*ETo!$K419+ETo!$L419),0)</f>
        <v>1.9033362953848116</v>
      </c>
      <c r="BG420" s="116">
        <f>MIN(BF420*1,0.8*(BJ419+BB420+BC420+BD420+Observaciones!$F419-BE420-Constantes!$F$28))</f>
        <v>1.9033362953848116</v>
      </c>
      <c r="BH420" s="116">
        <f>Observaciones!$J419</f>
        <v>0</v>
      </c>
      <c r="BI420" s="116">
        <f>MAX(0,BJ419+BB420+BC420+BD420+Observaciones!$F419-BE420-BG420-BH420-Constantes!$F$26)</f>
        <v>0</v>
      </c>
      <c r="BJ420" s="116">
        <f>BJ419+BB420+BC420+BD420+Observaciones!$F419-BE420-BG420-BH420-BI420</f>
        <v>152.5847894058484</v>
      </c>
      <c r="BK420" s="116">
        <f>(Escenarios!$F$10*AU420+Escenarios!$F$9*BG420)/(Escenarios!$F$11)</f>
        <v>1.3632208789045959</v>
      </c>
      <c r="BL420" s="116">
        <f>(Escenarios!$F$9*BI420)/(Escenarios!$F$11)</f>
        <v>0</v>
      </c>
      <c r="BM420" s="116">
        <f>(Escenarios!$F$10*AW420+Escenarios!$F$9*BE420)/(Escenarios!$F$11)</f>
        <v>0.51677275988419868</v>
      </c>
      <c r="BN420" s="118">
        <f t="shared" si="47"/>
        <v>173.23638483230505</v>
      </c>
      <c r="BO420" s="118">
        <f>MAX(0,(BN420-Constantes!$D$13)*(1-EXP(-Constantes!$D$23)))</f>
        <v>0.85989027125604867</v>
      </c>
      <c r="BP420" s="118">
        <f>BL420+AY420*Escenarios!$F$10/Escenarios!$F$11+BO420</f>
        <v>1.0737873546000523</v>
      </c>
      <c r="BQ420" s="118">
        <f>0.0526*BL420*Observaciones!$F419^1.218</f>
        <v>0</v>
      </c>
      <c r="BR420" s="118">
        <f>BQ420*Constantes!$F$40</f>
        <v>0</v>
      </c>
      <c r="BS420" s="118">
        <f t="shared" si="48"/>
        <v>0</v>
      </c>
      <c r="BT420" s="15"/>
      <c r="BU420" s="72">
        <v>414</v>
      </c>
      <c r="BV420" s="73">
        <f>0.0526*Observaciones!$F419^2.218</f>
        <v>0</v>
      </c>
      <c r="BW420" s="73">
        <f>IF(Observaciones!$F419&gt;0.05*$CA$7,((Observaciones!$F419-0.05*$CA$7)^2)/(Observaciones!$F419+0.95*$CA$7),0)</f>
        <v>0</v>
      </c>
      <c r="BX420" s="73">
        <f>0.0526*BW420*Observaciones!$F419^1.218</f>
        <v>0</v>
      </c>
      <c r="BY420" s="27"/>
      <c r="BZ420" s="27"/>
      <c r="CA420" s="101"/>
      <c r="CB420" s="36"/>
    </row>
    <row r="421" spans="2:80" s="2" customFormat="1" ht="14.5" x14ac:dyDescent="0.35">
      <c r="B421" s="35"/>
      <c r="C421" s="72">
        <v>415</v>
      </c>
      <c r="D421" s="145">
        <f>ETo!$I420*((1-Constantes!$D$19)*ETo!$K420+ETo!$L420)</f>
        <v>1.8982215961755229</v>
      </c>
      <c r="E421" s="73">
        <f>MIN(D421*Constantes!$D$17,0.8*(H420+Observaciones!$F420-F421-G421-Constantes!$D$14))</f>
        <v>1.1836410477153421</v>
      </c>
      <c r="F421" s="73">
        <f>IF(Observaciones!$F420&gt;0.05*Constantes!$D$18,((Observaciones!$F420-0.05*Constantes!$D$18)^2)/(Observaciones!$F420+0.95*Constantes!$D$18),0)</f>
        <v>0</v>
      </c>
      <c r="G421" s="73">
        <f>MAX(0,H420+Observaciones!$F420-F421-Constantes!$D$13)</f>
        <v>0</v>
      </c>
      <c r="H421" s="73">
        <f>H420+Observaciones!$F420-F421-E421-G421-I420</f>
        <v>44.194179524769893</v>
      </c>
      <c r="I421" s="73">
        <f>MAX(0,(H421-Constantes!$D$14)*(1-EXP(-Constantes!$D$22)))</f>
        <v>0.24704282214172035</v>
      </c>
      <c r="J421" s="73">
        <f t="shared" si="42"/>
        <v>176.07866679124172</v>
      </c>
      <c r="K421" s="73">
        <f>MAX(0,(J421-Constantes!$D$13)*(1-EXP(-Constantes!$D$23)))</f>
        <v>0.87952334685663414</v>
      </c>
      <c r="L421" s="73">
        <f t="shared" si="43"/>
        <v>1.1265661689983544</v>
      </c>
      <c r="M421" s="73">
        <f>0.0526*F421*Observaciones!$F420^1.218</f>
        <v>0</v>
      </c>
      <c r="N421" s="73">
        <f>M421*Constantes!$D$40</f>
        <v>0</v>
      </c>
      <c r="O421" s="73">
        <f t="shared" si="44"/>
        <v>0</v>
      </c>
      <c r="P421" s="15"/>
      <c r="Q421" s="117">
        <v>415</v>
      </c>
      <c r="R421" s="145">
        <f>ETo!$I420*((1-Constantes!$E$19)*ETo!$K420+ETo!$L420)</f>
        <v>1.9003470196400709</v>
      </c>
      <c r="S421" s="118">
        <f>MIN(R421*Constantes!$E$17,0.8*(V420+Observaciones!$F420-T421-U421-Constantes!$D$14))</f>
        <v>1.1918988650010682</v>
      </c>
      <c r="T421" s="118">
        <f>IF(Observaciones!$F420&gt;0.05*Constantes!$E$18,((Observaciones!$F420-0.05*Constantes!$E$18)^2)/(Observaciones!$F420+0.95*Constantes!$E$18),0)</f>
        <v>0</v>
      </c>
      <c r="U421" s="118">
        <f>MAX(0,V420+Observaciones!$F420-T421-Constantes!$D$13)</f>
        <v>0</v>
      </c>
      <c r="V421" s="118">
        <f>V420+Observaciones!$F420-T421-S421-U421-W420</f>
        <v>44.168730834575804</v>
      </c>
      <c r="W421" s="118">
        <f>MAX(0,(V421-Constantes!$D$14)*(1-EXP(-Constantes!$D$22)))</f>
        <v>0.24669246250356139</v>
      </c>
      <c r="X421" s="116">
        <f>X420+(Entradas!$E$23*U421-Y420)/(800*Entradas!$D$46)</f>
        <v>0</v>
      </c>
      <c r="Y421" s="116">
        <f>8000*Entradas!$D$47*X421/Constantes!$E$34</f>
        <v>0</v>
      </c>
      <c r="Z421" s="116">
        <f>T421*Escenarios!$E$10/Escenarios!$E$9</f>
        <v>0</v>
      </c>
      <c r="AA421" s="116">
        <f>Y421*Escenarios!$E$10/Escenarios!$E$9</f>
        <v>0</v>
      </c>
      <c r="AB421" s="116">
        <f>Observaciones!$I420</f>
        <v>0</v>
      </c>
      <c r="AC421" s="116">
        <f>MAX(0,Constantes!$E$29/((AH420+Z421+AA421+AB421+Observaciones!$F420)^2)+Entradas!$E$17)</f>
        <v>2.7685386115967989</v>
      </c>
      <c r="AD421" s="145">
        <f>IF(ETo!$D420&gt;0,ETo!$I420*((1-Entradas!$E$21)*ETo!$K420+ETo!$L420),0)</f>
        <v>1.8153300810581474</v>
      </c>
      <c r="AE421" s="116">
        <f>MIN(AD421*1,0.8*(AH420+Z421+AA421+AB421+Observaciones!$F420-AC421-Constantes!$E$28))</f>
        <v>1.8153300810581474</v>
      </c>
      <c r="AF421" s="116">
        <f>Observaciones!$J420</f>
        <v>0</v>
      </c>
      <c r="AG421" s="116">
        <f>MAX(0,AH420+Z421+AA421+AB421+Observaciones!$F420-AC421-AE421-AF421-Constantes!$E$26)</f>
        <v>0</v>
      </c>
      <c r="AH421" s="116">
        <f>AH420+Z421+AA421+AB421+Observaciones!$F420-AC421-AE421-AF421-AG421</f>
        <v>206.02527216337089</v>
      </c>
      <c r="AI421" s="116">
        <f>(Escenarios!$E$10*S421+Escenarios!$E$9*AE421)/(Escenarios!$E$11)</f>
        <v>1.254241986606776</v>
      </c>
      <c r="AJ421" s="116">
        <f>(Escenarios!$E$9*AG421)/(Escenarios!$E$11)</f>
        <v>0</v>
      </c>
      <c r="AK421" s="116">
        <f>(Escenarios!$E$10*U421+Escenarios!$E$9*AC421)/(Escenarios!$E$11)</f>
        <v>0.27685386115967991</v>
      </c>
      <c r="AL421" s="118">
        <f t="shared" si="45"/>
        <v>176.97470613475167</v>
      </c>
      <c r="AM421" s="118">
        <f>MAX(0,(AL421-Constantes!$D$13)*(1-EXP(-Constantes!$D$23)))</f>
        <v>0.88571274271052458</v>
      </c>
      <c r="AN421" s="118">
        <f>AJ421+W421*Escenarios!$E$10/Escenarios!$E$11+AM421</f>
        <v>1.1077359589637299</v>
      </c>
      <c r="AO421" s="118">
        <f>0.0526*AJ421*Observaciones!$F420^1.218</f>
        <v>0</v>
      </c>
      <c r="AP421" s="118">
        <f>AO421*Constantes!$E$40</f>
        <v>0</v>
      </c>
      <c r="AQ421" s="118">
        <f t="shared" si="46"/>
        <v>0</v>
      </c>
      <c r="AR421" s="15"/>
      <c r="AS421" s="72">
        <v>415</v>
      </c>
      <c r="AT421" s="145">
        <f>ETo!$I420*((1-Constantes!$F$19)*ETo!$K420+ETo!$L420)</f>
        <v>1.8950334609787003</v>
      </c>
      <c r="AU421" s="118">
        <f>MIN(AT421*Constantes!$F$17,0.8*(AX420+Observaciones!$F420-AV421-AW421-Constantes!$D$14))</f>
        <v>1.1713587167432282</v>
      </c>
      <c r="AV421" s="118">
        <f>IF(Observaciones!$F420&gt;0.05*Constantes!$F$18,((Observaciones!$F420-0.05*Constantes!$F$18)^2)/(Observaciones!$F420+0.95*Constantes!$F$18),0)</f>
        <v>0</v>
      </c>
      <c r="AW421" s="118">
        <f>MAX(0,AX420+Observaciones!$F420-AV421-Constantes!$D$13)</f>
        <v>0</v>
      </c>
      <c r="AX421" s="118">
        <f>AX420+Observaciones!$F420-AV421-AU421-AW421-AY420</f>
        <v>44.232030822240944</v>
      </c>
      <c r="AY421" s="118">
        <f>MAX(0,(AX421-Constantes!$D$14)*(1-EXP(-Constantes!$D$22)))</f>
        <v>0.24756393213931407</v>
      </c>
      <c r="AZ421" s="116">
        <f>AZ420+(Entradas!$F$23*AW421-BA420)/(800*Entradas!$D$46)</f>
        <v>0</v>
      </c>
      <c r="BA421" s="116">
        <f>8000*Entradas!$D$47*AZ421/Constantes!$F$34</f>
        <v>0</v>
      </c>
      <c r="BB421" s="116">
        <f>AV421*Escenarios!$F$10/Escenarios!$F$9</f>
        <v>0</v>
      </c>
      <c r="BC421" s="116">
        <f>BA421*Escenarios!$F$10/Escenarios!$F$9</f>
        <v>0</v>
      </c>
      <c r="BD421" s="116">
        <f>Observaciones!$I420</f>
        <v>0</v>
      </c>
      <c r="BE421" s="116">
        <f>MAX(0,Constantes!$F$29/((BJ420+BB421+BC421+BD421+Observaciones!$F420)^2)+Entradas!$F$17)</f>
        <v>2.559028520579234</v>
      </c>
      <c r="BF421" s="145">
        <f>IF(ETo!$D420&gt;0,ETo!$I420*((1-Entradas!$F$21)*ETo!$K420+ETo!$L420),0)</f>
        <v>1.8153300810581474</v>
      </c>
      <c r="BG421" s="116">
        <f>MIN(BF421*1,0.8*(BJ420+BB421+BC421+BD421+Observaciones!$F420-BE421-Constantes!$F$28))</f>
        <v>1.8153300810581474</v>
      </c>
      <c r="BH421" s="116">
        <f>Observaciones!$J420</f>
        <v>0</v>
      </c>
      <c r="BI421" s="116">
        <f>MAX(0,BJ420+BB421+BC421+BD421+Observaciones!$F420-BE421-BG421-BH421-Constantes!$F$26)</f>
        <v>0</v>
      </c>
      <c r="BJ421" s="116">
        <f>BJ420+BB421+BC421+BD421+Observaciones!$F420-BE421-BG421-BH421-BI421</f>
        <v>148.21043080421103</v>
      </c>
      <c r="BK421" s="116">
        <f>(Escenarios!$F$10*AU421+Escenarios!$F$9*BG421)/(Escenarios!$F$11)</f>
        <v>1.3001529896062121</v>
      </c>
      <c r="BL421" s="116">
        <f>(Escenarios!$F$9*BI421)/(Escenarios!$F$11)</f>
        <v>0</v>
      </c>
      <c r="BM421" s="116">
        <f>(Escenarios!$F$10*AW421+Escenarios!$F$9*BE421)/(Escenarios!$F$11)</f>
        <v>0.5118057041158468</v>
      </c>
      <c r="BN421" s="118">
        <f t="shared" si="47"/>
        <v>172.88830026516487</v>
      </c>
      <c r="BO421" s="118">
        <f>MAX(0,(BN421-Constantes!$D$13)*(1-EXP(-Constantes!$D$23)))</f>
        <v>0.85748587552023059</v>
      </c>
      <c r="BP421" s="118">
        <f>BL421+AY421*Escenarios!$F$10/Escenarios!$F$11+BO421</f>
        <v>1.0555370212316819</v>
      </c>
      <c r="BQ421" s="118">
        <f>0.0526*BL421*Observaciones!$F420^1.218</f>
        <v>0</v>
      </c>
      <c r="BR421" s="118">
        <f>BQ421*Constantes!$F$40</f>
        <v>0</v>
      </c>
      <c r="BS421" s="118">
        <f t="shared" si="48"/>
        <v>0</v>
      </c>
      <c r="BT421" s="15"/>
      <c r="BU421" s="72">
        <v>415</v>
      </c>
      <c r="BV421" s="73">
        <f>0.0526*Observaciones!$F420^2.218</f>
        <v>0</v>
      </c>
      <c r="BW421" s="73">
        <f>IF(Observaciones!$F420&gt;0.05*$CA$7,((Observaciones!$F420-0.05*$CA$7)^2)/(Observaciones!$F420+0.95*$CA$7),0)</f>
        <v>0</v>
      </c>
      <c r="BX421" s="73">
        <f>0.0526*BW421*Observaciones!$F420^1.218</f>
        <v>0</v>
      </c>
      <c r="BY421" s="27"/>
      <c r="BZ421" s="27"/>
      <c r="CA421" s="101"/>
      <c r="CB421" s="36"/>
    </row>
    <row r="422" spans="2:80" s="2" customFormat="1" ht="14.5" x14ac:dyDescent="0.35">
      <c r="B422" s="35"/>
      <c r="C422" s="72">
        <v>416</v>
      </c>
      <c r="D422" s="145">
        <f>ETo!$I421*((1-Constantes!$D$19)*ETo!$K421+ETo!$L421)</f>
        <v>1.9425745802378596</v>
      </c>
      <c r="E422" s="73">
        <f>MIN(D422*Constantes!$D$17,0.8*(H421+Observaciones!$F421-F422-G422-Constantes!$D$14))</f>
        <v>1.2112974670873571</v>
      </c>
      <c r="F422" s="73">
        <f>IF(Observaciones!$F421&gt;0.05*Constantes!$D$18,((Observaciones!$F421-0.05*Constantes!$D$18)^2)/(Observaciones!$F421+0.95*Constantes!$D$18),0)</f>
        <v>0</v>
      </c>
      <c r="G422" s="73">
        <f>MAX(0,H421+Observaciones!$F421-F422-Constantes!$D$13)</f>
        <v>0</v>
      </c>
      <c r="H422" s="73">
        <f>H421+Observaciones!$F421-F422-E422-G422-I421</f>
        <v>42.735839235540816</v>
      </c>
      <c r="I422" s="73">
        <f>MAX(0,(H422-Constantes!$D$14)*(1-EXP(-Constantes!$D$22)))</f>
        <v>0.22696542043066364</v>
      </c>
      <c r="J422" s="73">
        <f t="shared" si="42"/>
        <v>175.19914344438507</v>
      </c>
      <c r="K422" s="73">
        <f>MAX(0,(J422-Constantes!$D$13)*(1-EXP(-Constantes!$D$23)))</f>
        <v>0.87344803532498849</v>
      </c>
      <c r="L422" s="73">
        <f t="shared" si="43"/>
        <v>1.1004134557556522</v>
      </c>
      <c r="M422" s="73">
        <f>0.0526*F422*Observaciones!$F421^1.218</f>
        <v>0</v>
      </c>
      <c r="N422" s="73">
        <f>M422*Constantes!$D$40</f>
        <v>0</v>
      </c>
      <c r="O422" s="73">
        <f t="shared" si="44"/>
        <v>0</v>
      </c>
      <c r="P422" s="15"/>
      <c r="Q422" s="117">
        <v>416</v>
      </c>
      <c r="R422" s="145">
        <f>ETo!$I421*((1-Constantes!$E$19)*ETo!$K421+ETo!$L421)</f>
        <v>1.9447523485229652</v>
      </c>
      <c r="S422" s="118">
        <f>MIN(R422*Constantes!$E$17,0.8*(V421+Observaciones!$F421-T422-U422-Constantes!$D$14))</f>
        <v>1.2197499156505149</v>
      </c>
      <c r="T422" s="118">
        <f>IF(Observaciones!$F421&gt;0.05*Constantes!$E$18,((Observaciones!$F421-0.05*Constantes!$E$18)^2)/(Observaciones!$F421+0.95*Constantes!$E$18),0)</f>
        <v>0</v>
      </c>
      <c r="U422" s="118">
        <f>MAX(0,V421+Observaciones!$F421-T422-Constantes!$D$13)</f>
        <v>0</v>
      </c>
      <c r="V422" s="118">
        <f>V421+Observaciones!$F421-T422-S422-U422-W421</f>
        <v>42.702288456421726</v>
      </c>
      <c r="W422" s="118">
        <f>MAX(0,(V422-Constantes!$D$14)*(1-EXP(-Constantes!$D$22)))</f>
        <v>0.22650351694005311</v>
      </c>
      <c r="X422" s="116">
        <f>X421+(Entradas!$E$23*U422-Y421)/(800*Entradas!$D$46)</f>
        <v>0</v>
      </c>
      <c r="Y422" s="116">
        <f>8000*Entradas!$D$47*X422/Constantes!$E$34</f>
        <v>0</v>
      </c>
      <c r="Z422" s="116">
        <f>T422*Escenarios!$E$10/Escenarios!$E$9</f>
        <v>0</v>
      </c>
      <c r="AA422" s="116">
        <f>Y422*Escenarios!$E$10/Escenarios!$E$9</f>
        <v>0</v>
      </c>
      <c r="AB422" s="116">
        <f>Observaciones!$I421</f>
        <v>0</v>
      </c>
      <c r="AC422" s="116">
        <f>MAX(0,Constantes!$E$29/((AH421+Z422+AA422+AB422+Observaciones!$F421)^2)+Entradas!$E$17)</f>
        <v>2.758124436671868</v>
      </c>
      <c r="AD422" s="145">
        <f>IF(ETo!$D421&gt;0,ETo!$I421*((1-Entradas!$E$21)*ETo!$K421+ETo!$L421),0)</f>
        <v>1.857641617118726</v>
      </c>
      <c r="AE422" s="116">
        <f>MIN(AD422*1,0.8*(AH421+Z422+AA422+AB422+Observaciones!$F421-AC422-Constantes!$E$28))</f>
        <v>1.857641617118726</v>
      </c>
      <c r="AF422" s="116">
        <f>Observaciones!$J421</f>
        <v>0</v>
      </c>
      <c r="AG422" s="116">
        <f>MAX(0,AH421+Z422+AA422+AB422+Observaciones!$F421-AC422-AE422-AF422-Constantes!$E$26)</f>
        <v>0</v>
      </c>
      <c r="AH422" s="116">
        <f>AH421+Z422+AA422+AB422+Observaciones!$F421-AC422-AE422-AF422-AG422</f>
        <v>201.40950610958029</v>
      </c>
      <c r="AI422" s="116">
        <f>(Escenarios!$E$10*S422+Escenarios!$E$9*AE422)/(Escenarios!$E$11)</f>
        <v>1.2835390857973363</v>
      </c>
      <c r="AJ422" s="116">
        <f>(Escenarios!$E$9*AG422)/(Escenarios!$E$11)</f>
        <v>0</v>
      </c>
      <c r="AK422" s="116">
        <f>(Escenarios!$E$10*U422+Escenarios!$E$9*AC422)/(Escenarios!$E$11)</f>
        <v>0.27581244366718677</v>
      </c>
      <c r="AL422" s="118">
        <f t="shared" si="45"/>
        <v>176.36480583570832</v>
      </c>
      <c r="AM422" s="118">
        <f>MAX(0,(AL422-Constantes!$D$13)*(1-EXP(-Constantes!$D$23)))</f>
        <v>0.88149985361192951</v>
      </c>
      <c r="AN422" s="118">
        <f>AJ422+W422*Escenarios!$E$10/Escenarios!$E$11+AM422</f>
        <v>1.0853530188579774</v>
      </c>
      <c r="AO422" s="118">
        <f>0.0526*AJ422*Observaciones!$F421^1.218</f>
        <v>0</v>
      </c>
      <c r="AP422" s="118">
        <f>AO422*Constantes!$E$40</f>
        <v>0</v>
      </c>
      <c r="AQ422" s="118">
        <f t="shared" si="46"/>
        <v>0</v>
      </c>
      <c r="AR422" s="15"/>
      <c r="AS422" s="72">
        <v>416</v>
      </c>
      <c r="AT422" s="145">
        <f>ETo!$I421*((1-Constantes!$F$19)*ETo!$K421+ETo!$L421)</f>
        <v>1.9393079278101999</v>
      </c>
      <c r="AU422" s="118">
        <f>MIN(AT422*Constantes!$F$17,0.8*(AX421+Observaciones!$F421-AV422-AW422-Constantes!$D$14))</f>
        <v>1.1987256649898581</v>
      </c>
      <c r="AV422" s="118">
        <f>IF(Observaciones!$F421&gt;0.05*Constantes!$F$18,((Observaciones!$F421-0.05*Constantes!$F$18)^2)/(Observaciones!$F421+0.95*Constantes!$F$18),0)</f>
        <v>0</v>
      </c>
      <c r="AW422" s="118">
        <f>MAX(0,AX421+Observaciones!$F421-AV422-Constantes!$D$13)</f>
        <v>0</v>
      </c>
      <c r="AX422" s="118">
        <f>AX421+Observaciones!$F421-AV422-AU422-AW422-AY421</f>
        <v>42.785741225111771</v>
      </c>
      <c r="AY422" s="118">
        <f>MAX(0,(AX422-Constantes!$D$14)*(1-EXP(-Constantes!$D$22)))</f>
        <v>0.22765243586745629</v>
      </c>
      <c r="AZ422" s="116">
        <f>AZ421+(Entradas!$F$23*AW422-BA421)/(800*Entradas!$D$46)</f>
        <v>0</v>
      </c>
      <c r="BA422" s="116">
        <f>8000*Entradas!$D$47*AZ422/Constantes!$F$34</f>
        <v>0</v>
      </c>
      <c r="BB422" s="116">
        <f>AV422*Escenarios!$F$10/Escenarios!$F$9</f>
        <v>0</v>
      </c>
      <c r="BC422" s="116">
        <f>BA422*Escenarios!$F$10/Escenarios!$F$9</f>
        <v>0</v>
      </c>
      <c r="BD422" s="116">
        <f>Observaciones!$I421</f>
        <v>0</v>
      </c>
      <c r="BE422" s="116">
        <f>MAX(0,Constantes!$F$29/((BJ421+BB422+BC422+BD422+Observaciones!$F421)^2)+Entradas!$F$17)</f>
        <v>2.5326142710642285</v>
      </c>
      <c r="BF422" s="145">
        <f>IF(ETo!$D421&gt;0,ETo!$I421*((1-Entradas!$F$21)*ETo!$K421+ETo!$L421),0)</f>
        <v>1.857641617118726</v>
      </c>
      <c r="BG422" s="116">
        <f>MIN(BF422*1,0.8*(BJ421+BB422+BC422+BD422+Observaciones!$F421-BE422-Constantes!$F$28))</f>
        <v>1.857641617118726</v>
      </c>
      <c r="BH422" s="116">
        <f>Observaciones!$J421</f>
        <v>0</v>
      </c>
      <c r="BI422" s="116">
        <f>MAX(0,BJ421+BB422+BC422+BD422+Observaciones!$F421-BE422-BG422-BH422-Constantes!$F$26)</f>
        <v>0</v>
      </c>
      <c r="BJ422" s="116">
        <f>BJ421+BB422+BC422+BD422+Observaciones!$F421-BE422-BG422-BH422-BI422</f>
        <v>143.82017491602807</v>
      </c>
      <c r="BK422" s="116">
        <f>(Escenarios!$F$10*AU422+Escenarios!$F$9*BG422)/(Escenarios!$F$11)</f>
        <v>1.3305088554156317</v>
      </c>
      <c r="BL422" s="116">
        <f>(Escenarios!$F$9*BI422)/(Escenarios!$F$11)</f>
        <v>0</v>
      </c>
      <c r="BM422" s="116">
        <f>(Escenarios!$F$10*AW422+Escenarios!$F$9*BE422)/(Escenarios!$F$11)</f>
        <v>0.50652285421284571</v>
      </c>
      <c r="BN422" s="118">
        <f t="shared" si="47"/>
        <v>172.53733724385748</v>
      </c>
      <c r="BO422" s="118">
        <f>MAX(0,(BN422-Constantes!$D$13)*(1-EXP(-Constantes!$D$23)))</f>
        <v>0.85506159684911809</v>
      </c>
      <c r="BP422" s="118">
        <f>BL422+AY422*Escenarios!$F$10/Escenarios!$F$11+BO422</f>
        <v>1.0371835455430831</v>
      </c>
      <c r="BQ422" s="118">
        <f>0.0526*BL422*Observaciones!$F421^1.218</f>
        <v>0</v>
      </c>
      <c r="BR422" s="118">
        <f>BQ422*Constantes!$F$40</f>
        <v>0</v>
      </c>
      <c r="BS422" s="118">
        <f t="shared" si="48"/>
        <v>0</v>
      </c>
      <c r="BT422" s="15"/>
      <c r="BU422" s="72">
        <v>416</v>
      </c>
      <c r="BV422" s="73">
        <f>0.0526*Observaciones!$F421^2.218</f>
        <v>0</v>
      </c>
      <c r="BW422" s="73">
        <f>IF(Observaciones!$F421&gt;0.05*$CA$7,((Observaciones!$F421-0.05*$CA$7)^2)/(Observaciones!$F421+0.95*$CA$7),0)</f>
        <v>0</v>
      </c>
      <c r="BX422" s="73">
        <f>0.0526*BW422*Observaciones!$F421^1.218</f>
        <v>0</v>
      </c>
      <c r="BY422" s="27"/>
      <c r="BZ422" s="27"/>
      <c r="CA422" s="101"/>
      <c r="CB422" s="36"/>
    </row>
    <row r="423" spans="2:80" s="2" customFormat="1" ht="14.5" x14ac:dyDescent="0.35">
      <c r="B423" s="35"/>
      <c r="C423" s="72">
        <v>417</v>
      </c>
      <c r="D423" s="145">
        <f>ETo!$I422*((1-Constantes!$D$19)*ETo!$K422+ETo!$L422)</f>
        <v>1.9186193873377679</v>
      </c>
      <c r="E423" s="73">
        <f>MIN(D423*Constantes!$D$17,0.8*(H422+Observaciones!$F422-F423-G423-Constantes!$D$14))</f>
        <v>1.1963601438161358</v>
      </c>
      <c r="F423" s="73">
        <f>IF(Observaciones!$F422&gt;0.05*Constantes!$D$18,((Observaciones!$F422-0.05*Constantes!$D$18)^2)/(Observaciones!$F422+0.95*Constantes!$D$18),0)</f>
        <v>1.7340209838250263E-2</v>
      </c>
      <c r="G423" s="73">
        <f>MAX(0,H422+Observaciones!$F422-F423-Constantes!$D$13)</f>
        <v>0</v>
      </c>
      <c r="H423" s="73">
        <f>H422+Observaciones!$F422-F423-E423-G423-I422</f>
        <v>46.195173461455759</v>
      </c>
      <c r="I423" s="73">
        <f>MAX(0,(H423-Constantes!$D$14)*(1-EXP(-Constantes!$D$22)))</f>
        <v>0.27459109697507117</v>
      </c>
      <c r="J423" s="73">
        <f t="shared" si="42"/>
        <v>174.32569540906007</v>
      </c>
      <c r="K423" s="73">
        <f>MAX(0,(J423-Constantes!$D$13)*(1-EXP(-Constantes!$D$23)))</f>
        <v>0.86741468903546903</v>
      </c>
      <c r="L423" s="73">
        <f t="shared" si="43"/>
        <v>1.1593459958487904</v>
      </c>
      <c r="M423" s="73">
        <f>0.0526*F423*Observaciones!$F422^1.218</f>
        <v>6.319735735435799E-3</v>
      </c>
      <c r="N423" s="73">
        <f>M423*Constantes!$D$40</f>
        <v>2.9519549149171465E-5</v>
      </c>
      <c r="O423" s="73">
        <f t="shared" si="44"/>
        <v>2.5462242725528506</v>
      </c>
      <c r="P423" s="15"/>
      <c r="Q423" s="117">
        <v>417</v>
      </c>
      <c r="R423" s="145">
        <f>ETo!$I422*((1-Constantes!$E$19)*ETo!$K422+ETo!$L422)</f>
        <v>1.920770544379476</v>
      </c>
      <c r="S423" s="118">
        <f>MIN(R423*Constantes!$E$17,0.8*(V422+Observaciones!$F422-T423-U423-Constantes!$D$14))</f>
        <v>1.204708512767837</v>
      </c>
      <c r="T423" s="118">
        <f>IF(Observaciones!$F422&gt;0.05*Constantes!$E$18,((Observaciones!$F422-0.05*Constantes!$E$18)^2)/(Observaciones!$F422+0.95*Constantes!$E$18),0)</f>
        <v>1.4392791026222793E-2</v>
      </c>
      <c r="U423" s="118">
        <f>MAX(0,V422+Observaciones!$F422-T423-Constantes!$D$13)</f>
        <v>0</v>
      </c>
      <c r="V423" s="118">
        <f>V422+Observaciones!$F422-T423-S423-U423-W422</f>
        <v>46.156683635687607</v>
      </c>
      <c r="W423" s="118">
        <f>MAX(0,(V423-Constantes!$D$14)*(1-EXP(-Constantes!$D$22)))</f>
        <v>0.27406119616972191</v>
      </c>
      <c r="X423" s="116">
        <f>X422+(Entradas!$E$23*U423-Y422)/(800*Entradas!$D$46)</f>
        <v>0</v>
      </c>
      <c r="Y423" s="116">
        <f>8000*Entradas!$D$47*X423/Constantes!$E$34</f>
        <v>0</v>
      </c>
      <c r="Z423" s="116">
        <f>T423*Escenarios!$E$10/Escenarios!$E$9</f>
        <v>0.12953511923600514</v>
      </c>
      <c r="AA423" s="116">
        <f>Y423*Escenarios!$E$10/Escenarios!$E$9</f>
        <v>0</v>
      </c>
      <c r="AB423" s="116">
        <f>Observaciones!$I422</f>
        <v>0</v>
      </c>
      <c r="AC423" s="116">
        <f>MAX(0,Constantes!$E$29/((AH422+Z423+AA423+AB423+Observaciones!$F422)^2)+Entradas!$E$17)</f>
        <v>2.7590930550940365</v>
      </c>
      <c r="AD423" s="145">
        <f>IF(ETo!$D422&gt;0,ETo!$I422*((1-Entradas!$E$21)*ETo!$K422+ETo!$L422),0)</f>
        <v>1.8347242627111464</v>
      </c>
      <c r="AE423" s="116">
        <f>MIN(AD423*1,0.8*(AH422+Z423+AA423+AB423+Observaciones!$F422-AC423-Constantes!$E$28))</f>
        <v>1.8347242627111464</v>
      </c>
      <c r="AF423" s="116">
        <f>Observaciones!$J422</f>
        <v>0</v>
      </c>
      <c r="AG423" s="116">
        <f>MAX(0,AH422+Z423+AA423+AB423+Observaciones!$F422-AC423-AE423-AF423-Constantes!$E$26)</f>
        <v>0</v>
      </c>
      <c r="AH423" s="116">
        <f>AH422+Z423+AA423+AB423+Observaciones!$F422-AC423-AE423-AF423-AG423</f>
        <v>201.84522391101112</v>
      </c>
      <c r="AI423" s="116">
        <f>(Escenarios!$E$10*S423+Escenarios!$E$9*AE423)/(Escenarios!$E$11)</f>
        <v>1.2677100877621681</v>
      </c>
      <c r="AJ423" s="116">
        <f>(Escenarios!$E$9*AG423)/(Escenarios!$E$11)</f>
        <v>0</v>
      </c>
      <c r="AK423" s="116">
        <f>(Escenarios!$E$10*U423+Escenarios!$E$9*AC423)/(Escenarios!$E$11)</f>
        <v>0.27590930550940362</v>
      </c>
      <c r="AL423" s="118">
        <f t="shared" si="45"/>
        <v>175.7592152876058</v>
      </c>
      <c r="AM423" s="118">
        <f>MAX(0,(AL423-Constantes!$D$13)*(1-EXP(-Constantes!$D$23)))</f>
        <v>0.87731673413762334</v>
      </c>
      <c r="AN423" s="118">
        <f>AJ423+W423*Escenarios!$E$10/Escenarios!$E$11+AM423</f>
        <v>1.1239718106903731</v>
      </c>
      <c r="AO423" s="118">
        <f>0.0526*AJ423*Observaciones!$F422^1.218</f>
        <v>0</v>
      </c>
      <c r="AP423" s="118">
        <f>AO423*Constantes!$E$40</f>
        <v>0</v>
      </c>
      <c r="AQ423" s="118">
        <f t="shared" si="46"/>
        <v>0</v>
      </c>
      <c r="AR423" s="15"/>
      <c r="AS423" s="72">
        <v>417</v>
      </c>
      <c r="AT423" s="145">
        <f>ETo!$I422*((1-Constantes!$F$19)*ETo!$K422+ETo!$L422)</f>
        <v>1.9153926517752051</v>
      </c>
      <c r="AU423" s="118">
        <f>MIN(AT423*Constantes!$F$17,0.8*(AX422+Observaciones!$F422-AV423-AW423-Constantes!$D$14))</f>
        <v>1.1839431465680228</v>
      </c>
      <c r="AV423" s="118">
        <f>IF(Observaciones!$F422&gt;0.05*Constantes!$F$18,((Observaciones!$F422-0.05*Constantes!$F$18)^2)/(Observaciones!$F422+0.95*Constantes!$F$18),0)</f>
        <v>1.7710059694705009E-2</v>
      </c>
      <c r="AW423" s="118">
        <f>MAX(0,AX422+Observaciones!$F422-AV423-Constantes!$D$13)</f>
        <v>0</v>
      </c>
      <c r="AX423" s="118">
        <f>AX422+Observaciones!$F422-AV423-AU423-AW423-AY422</f>
        <v>46.256435582981581</v>
      </c>
      <c r="AY423" s="118">
        <f>MAX(0,(AX423-Constantes!$D$14)*(1-EXP(-Constantes!$D$22)))</f>
        <v>0.27543451070548086</v>
      </c>
      <c r="AZ423" s="116">
        <f>AZ422+(Entradas!$F$23*AW423-BA422)/(800*Entradas!$D$46)</f>
        <v>0</v>
      </c>
      <c r="BA423" s="116">
        <f>8000*Entradas!$D$47*AZ423/Constantes!$F$34</f>
        <v>0</v>
      </c>
      <c r="BB423" s="116">
        <f>AV423*Escenarios!$F$10/Escenarios!$F$9</f>
        <v>7.0840238778820036E-2</v>
      </c>
      <c r="BC423" s="116">
        <f>BA423*Escenarios!$F$10/Escenarios!$F$9</f>
        <v>0</v>
      </c>
      <c r="BD423" s="116">
        <f>Observaciones!$I422</f>
        <v>0</v>
      </c>
      <c r="BE423" s="116">
        <f>MAX(0,Constantes!$F$29/((BJ422+BB423+BC423+BD423+Observaciones!$F422)^2)+Entradas!$F$17)</f>
        <v>2.5362546443863074</v>
      </c>
      <c r="BF423" s="145">
        <f>IF(ETo!$D422&gt;0,ETo!$I422*((1-Entradas!$F$21)*ETo!$K422+ETo!$L422),0)</f>
        <v>1.8347242627111464</v>
      </c>
      <c r="BG423" s="116">
        <f>MIN(BF423*1,0.8*(BJ422+BB423+BC423+BD423+Observaciones!$F422-BE423-Constantes!$F$28))</f>
        <v>1.8347242627111464</v>
      </c>
      <c r="BH423" s="116">
        <f>Observaciones!$J422</f>
        <v>0</v>
      </c>
      <c r="BI423" s="116">
        <f>MAX(0,BJ422+BB423+BC423+BD423+Observaciones!$F422-BE423-BG423-BH423-Constantes!$F$26)</f>
        <v>0</v>
      </c>
      <c r="BJ423" s="116">
        <f>BJ422+BB423+BC423+BD423+Observaciones!$F422-BE423-BG423-BH423-BI423</f>
        <v>144.42003624770945</v>
      </c>
      <c r="BK423" s="116">
        <f>(Escenarios!$F$10*AU423+Escenarios!$F$9*BG423)/(Escenarios!$F$11)</f>
        <v>1.3140993697966474</v>
      </c>
      <c r="BL423" s="116">
        <f>(Escenarios!$F$9*BI423)/(Escenarios!$F$11)</f>
        <v>0</v>
      </c>
      <c r="BM423" s="116">
        <f>(Escenarios!$F$10*AW423+Escenarios!$F$9*BE423)/(Escenarios!$F$11)</f>
        <v>0.50725092887726153</v>
      </c>
      <c r="BN423" s="118">
        <f t="shared" si="47"/>
        <v>172.18952657588562</v>
      </c>
      <c r="BO423" s="118">
        <f>MAX(0,(BN423-Constantes!$D$13)*(1-EXP(-Constantes!$D$23)))</f>
        <v>0.85265909307305487</v>
      </c>
      <c r="BP423" s="118">
        <f>BL423+AY423*Escenarios!$F$10/Escenarios!$F$11+BO423</f>
        <v>1.0730067016374396</v>
      </c>
      <c r="BQ423" s="118">
        <f>0.0526*BL423*Observaciones!$F422^1.218</f>
        <v>0</v>
      </c>
      <c r="BR423" s="118">
        <f>BQ423*Constantes!$F$40</f>
        <v>0</v>
      </c>
      <c r="BS423" s="118">
        <f t="shared" si="48"/>
        <v>0</v>
      </c>
      <c r="BT423" s="15"/>
      <c r="BU423" s="72">
        <v>417</v>
      </c>
      <c r="BV423" s="73">
        <f>0.0526*Observaciones!$F422^2.218</f>
        <v>1.7858322011378938</v>
      </c>
      <c r="BW423" s="73">
        <f>IF(Observaciones!$F422&gt;0.05*$CA$7,((Observaciones!$F422-0.05*$CA$7)^2)/(Observaciones!$F422+0.95*$CA$7),0)</f>
        <v>0.26550712123033893</v>
      </c>
      <c r="BX423" s="73">
        <f>0.0526*BW423*Observaciones!$F422^1.218</f>
        <v>9.6765544229502357E-2</v>
      </c>
      <c r="BY423" s="27"/>
      <c r="BZ423" s="27"/>
      <c r="CA423" s="101"/>
      <c r="CB423" s="36"/>
    </row>
    <row r="424" spans="2:80" s="2" customFormat="1" ht="14.5" x14ac:dyDescent="0.35">
      <c r="B424" s="35"/>
      <c r="C424" s="72">
        <v>418</v>
      </c>
      <c r="D424" s="145">
        <f>ETo!$I423*((1-Constantes!$D$19)*ETo!$K423+ETo!$L423)</f>
        <v>1.9625428454870713</v>
      </c>
      <c r="E424" s="73">
        <f>MIN(D424*Constantes!$D$17,0.8*(H423+Observaciones!$F423-F424-G424-Constantes!$D$14))</f>
        <v>1.2237487311801556</v>
      </c>
      <c r="F424" s="73">
        <f>IF(Observaciones!$F423&gt;0.05*Constantes!$D$18,((Observaciones!$F423-0.05*Constantes!$D$18)^2)/(Observaciones!$F423+0.95*Constantes!$D$18),0)</f>
        <v>0.31842534325062699</v>
      </c>
      <c r="G424" s="73">
        <f>MAX(0,H423+Observaciones!$F423-F424-Constantes!$D$13)</f>
        <v>5.9267481182051398</v>
      </c>
      <c r="H424" s="73">
        <f>H423+Observaciones!$F423-F424-E424-G424-I423</f>
        <v>47.251660171844769</v>
      </c>
      <c r="I424" s="73">
        <f>MAX(0,(H424-Constantes!$D$14)*(1-EXP(-Constantes!$D$22)))</f>
        <v>0.2891360617158355</v>
      </c>
      <c r="J424" s="73">
        <f t="shared" si="42"/>
        <v>179.38502883822974</v>
      </c>
      <c r="K424" s="73">
        <f>MAX(0,(J424-Constantes!$D$13)*(1-EXP(-Constantes!$D$23)))</f>
        <v>0.90236205778301526</v>
      </c>
      <c r="L424" s="73">
        <f t="shared" si="43"/>
        <v>1.5099234627494778</v>
      </c>
      <c r="M424" s="73">
        <f>0.0526*F424*Observaciones!$F423^1.218</f>
        <v>0.23679540161560667</v>
      </c>
      <c r="N424" s="73">
        <f>M424*Constantes!$D$40</f>
        <v>1.1060737013250557E-3</v>
      </c>
      <c r="O424" s="73">
        <f t="shared" si="44"/>
        <v>73.253626995832192</v>
      </c>
      <c r="P424" s="15"/>
      <c r="Q424" s="117">
        <v>418</v>
      </c>
      <c r="R424" s="145">
        <f>ETo!$I423*((1-Constantes!$E$19)*ETo!$K423+ETo!$L423)</f>
        <v>1.9647456437254871</v>
      </c>
      <c r="S424" s="118">
        <f>MIN(R424*Constantes!$E$17,0.8*(V423+Observaciones!$F423-T424-U424-Constantes!$D$14))</f>
        <v>1.2322897231768428</v>
      </c>
      <c r="T424" s="118">
        <f>IF(Observaciones!$F423&gt;0.05*Constantes!$E$18,((Observaciones!$F423-0.05*Constantes!$E$18)^2)/(Observaciones!$F423+0.95*Constantes!$E$18),0)</f>
        <v>0.30066225118925605</v>
      </c>
      <c r="U424" s="118">
        <f>MAX(0,V423+Observaciones!$F423-T424-Constantes!$D$13)</f>
        <v>5.9060213844983522</v>
      </c>
      <c r="V424" s="118">
        <f>V423+Observaciones!$F423-T424-S424-U424-W423</f>
        <v>47.243649080653441</v>
      </c>
      <c r="W424" s="118">
        <f>MAX(0,(V424-Constantes!$D$14)*(1-EXP(-Constantes!$D$22)))</f>
        <v>0.28902577065607382</v>
      </c>
      <c r="X424" s="116">
        <f>X423+(Entradas!$E$23*U424-Y423)/(800*Entradas!$D$46)</f>
        <v>0</v>
      </c>
      <c r="Y424" s="116">
        <f>8000*Entradas!$D$47*X424/Constantes!$E$34</f>
        <v>0</v>
      </c>
      <c r="Z424" s="116">
        <f>T424*Escenarios!$E$10/Escenarios!$E$9</f>
        <v>2.7059602607033044</v>
      </c>
      <c r="AA424" s="116">
        <f>Y424*Escenarios!$E$10/Escenarios!$E$9</f>
        <v>0</v>
      </c>
      <c r="AB424" s="116">
        <f>Observaciones!$I423</f>
        <v>0</v>
      </c>
      <c r="AC424" s="116">
        <f>MAX(0,Constantes!$E$29/((AH423+Z424+AA424+AB424+Observaciones!$F423)^2)+Entradas!$E$17)</f>
        <v>2.7744499791836117</v>
      </c>
      <c r="AD424" s="145">
        <f>IF(ETo!$D423&gt;0,ETo!$I423*((1-Entradas!$E$21)*ETo!$K423+ETo!$L423),0)</f>
        <v>1.8766337141888281</v>
      </c>
      <c r="AE424" s="116">
        <f>MIN(AD424*1,0.8*(AH423+Z424+AA424+AB424+Observaciones!$F423-AC424-Constantes!$E$28))</f>
        <v>1.8766337141888281</v>
      </c>
      <c r="AF424" s="116">
        <f>Observaciones!$J423</f>
        <v>0</v>
      </c>
      <c r="AG424" s="116">
        <f>MAX(0,AH423+Z424+AA424+AB424+Observaciones!$F423-AC424-AE424-AF424-Constantes!$E$26)</f>
        <v>0</v>
      </c>
      <c r="AH424" s="116">
        <f>AH423+Z424+AA424+AB424+Observaciones!$F423-AC424-AE424-AF424-AG424</f>
        <v>208.70010047834199</v>
      </c>
      <c r="AI424" s="116">
        <f>(Escenarios!$E$10*S424+Escenarios!$E$9*AE424)/(Escenarios!$E$11)</f>
        <v>1.2967241222780412</v>
      </c>
      <c r="AJ424" s="116">
        <f>(Escenarios!$E$9*AG424)/(Escenarios!$E$11)</f>
        <v>0</v>
      </c>
      <c r="AK424" s="116">
        <f>(Escenarios!$E$10*U424+Escenarios!$E$9*AC424)/(Escenarios!$E$11)</f>
        <v>5.5928642439668783</v>
      </c>
      <c r="AL424" s="118">
        <f t="shared" si="45"/>
        <v>180.47476279743506</v>
      </c>
      <c r="AM424" s="118">
        <f>MAX(0,(AL424-Constantes!$D$13)*(1-EXP(-Constantes!$D$23)))</f>
        <v>0.90988940007864283</v>
      </c>
      <c r="AN424" s="118">
        <f>AJ424+W424*Escenarios!$E$10/Escenarios!$E$11+AM424</f>
        <v>1.1700125936691093</v>
      </c>
      <c r="AO424" s="118">
        <f>0.0526*AJ424*Observaciones!$F423^1.218</f>
        <v>0</v>
      </c>
      <c r="AP424" s="118">
        <f>AO424*Constantes!$E$40</f>
        <v>0</v>
      </c>
      <c r="AQ424" s="118">
        <f t="shared" si="46"/>
        <v>0</v>
      </c>
      <c r="AR424" s="15"/>
      <c r="AS424" s="72">
        <v>418</v>
      </c>
      <c r="AT424" s="145">
        <f>ETo!$I423*((1-Constantes!$F$19)*ETo!$K423+ETo!$L423)</f>
        <v>1.9592386481294461</v>
      </c>
      <c r="AU424" s="118">
        <f>MIN(AT424*Constantes!$F$17,0.8*(AX423+Observaciones!$F423-AV424-AW424-Constantes!$D$14))</f>
        <v>1.2110452484999366</v>
      </c>
      <c r="AV424" s="118">
        <f>IF(Observaciones!$F423&gt;0.05*Constantes!$F$18,((Observaciones!$F423-0.05*Constantes!$F$18)^2)/(Observaciones!$F423+0.95*Constantes!$F$18),0)</f>
        <v>0.32057978341314952</v>
      </c>
      <c r="AW424" s="118">
        <f>MAX(0,AX423+Observaciones!$F423-AV424-Constantes!$D$13)</f>
        <v>5.9858557995684265</v>
      </c>
      <c r="AX424" s="118">
        <f>AX423+Observaciones!$F423-AV424-AU424-AW424-AY423</f>
        <v>47.263520240794584</v>
      </c>
      <c r="AY424" s="118">
        <f>MAX(0,(AX424-Constantes!$D$14)*(1-EXP(-Constantes!$D$22)))</f>
        <v>0.28929934278979674</v>
      </c>
      <c r="AZ424" s="116">
        <f>AZ423+(Entradas!$F$23*AW424-BA423)/(800*Entradas!$D$46)</f>
        <v>0</v>
      </c>
      <c r="BA424" s="116">
        <f>8000*Entradas!$D$47*AZ424/Constantes!$F$34</f>
        <v>0</v>
      </c>
      <c r="BB424" s="116">
        <f>AV424*Escenarios!$F$10/Escenarios!$F$9</f>
        <v>1.2823191336525981</v>
      </c>
      <c r="BC424" s="116">
        <f>BA424*Escenarios!$F$10/Escenarios!$F$9</f>
        <v>0</v>
      </c>
      <c r="BD424" s="116">
        <f>Observaciones!$I423</f>
        <v>0</v>
      </c>
      <c r="BE424" s="116">
        <f>MAX(0,Constantes!$F$29/((BJ423+BB424+BC424+BD424+Observaciones!$F423)^2)+Entradas!$F$17)</f>
        <v>2.569906600470671</v>
      </c>
      <c r="BF424" s="145">
        <f>IF(ETo!$D423&gt;0,ETo!$I423*((1-Entradas!$F$21)*ETo!$K423+ETo!$L423),0)</f>
        <v>1.8766337141888281</v>
      </c>
      <c r="BG424" s="116">
        <f>MIN(BF424*1,0.8*(BJ423+BB424+BC424+BD424+Observaciones!$F423-BE424-Constantes!$F$28))</f>
        <v>1.8766337141888281</v>
      </c>
      <c r="BH424" s="116">
        <f>Observaciones!$J423</f>
        <v>0</v>
      </c>
      <c r="BI424" s="116">
        <f>MAX(0,BJ423+BB424+BC424+BD424+Observaciones!$F423-BE424-BG424-BH424-Constantes!$F$26)</f>
        <v>0</v>
      </c>
      <c r="BJ424" s="116">
        <f>BJ423+BB424+BC424+BD424+Observaciones!$F423-BE424-BG424-BH424-BI424</f>
        <v>150.05581506670256</v>
      </c>
      <c r="BK424" s="116">
        <f>(Escenarios!$F$10*AU424+Escenarios!$F$9*BG424)/(Escenarios!$F$11)</f>
        <v>1.3441629416377148</v>
      </c>
      <c r="BL424" s="116">
        <f>(Escenarios!$F$9*BI424)/(Escenarios!$F$11)</f>
        <v>0</v>
      </c>
      <c r="BM424" s="116">
        <f>(Escenarios!$F$10*AW424+Escenarios!$F$9*BE424)/(Escenarios!$F$11)</f>
        <v>5.3026659597488752</v>
      </c>
      <c r="BN424" s="118">
        <f t="shared" si="47"/>
        <v>176.63953344256146</v>
      </c>
      <c r="BO424" s="118">
        <f>MAX(0,(BN424-Constantes!$D$13)*(1-EXP(-Constantes!$D$23)))</f>
        <v>0.88339753580983971</v>
      </c>
      <c r="BP424" s="118">
        <f>BL424+AY424*Escenarios!$F$10/Escenarios!$F$11+BO424</f>
        <v>1.1148370100416771</v>
      </c>
      <c r="BQ424" s="118">
        <f>0.0526*BL424*Observaciones!$F423^1.218</f>
        <v>0</v>
      </c>
      <c r="BR424" s="118">
        <f>BQ424*Constantes!$F$40</f>
        <v>0</v>
      </c>
      <c r="BS424" s="118">
        <f t="shared" si="48"/>
        <v>0</v>
      </c>
      <c r="BT424" s="15"/>
      <c r="BU424" s="72">
        <v>418</v>
      </c>
      <c r="BV424" s="73">
        <f>0.0526*Observaciones!$F423^2.218</f>
        <v>6.5440756471987749</v>
      </c>
      <c r="BW424" s="73">
        <f>IF(Observaciones!$F423&gt;0.05*$CA$7,((Observaciones!$F423-0.05*$CA$7)^2)/(Observaciones!$F423+0.95*$CA$7),0)</f>
        <v>1.197931632400298</v>
      </c>
      <c r="BX424" s="73">
        <f>0.0526*BW424*Observaciones!$F423^1.218</f>
        <v>0.89083582074998446</v>
      </c>
      <c r="BY424" s="27"/>
      <c r="BZ424" s="27"/>
      <c r="CA424" s="101"/>
      <c r="CB424" s="36"/>
    </row>
    <row r="425" spans="2:80" s="2" customFormat="1" ht="14.5" x14ac:dyDescent="0.35">
      <c r="B425" s="35"/>
      <c r="C425" s="72">
        <v>419</v>
      </c>
      <c r="D425" s="145">
        <f>ETo!$I424*((1-Constantes!$D$19)*ETo!$K424+ETo!$L424)</f>
        <v>1.9748874222005011</v>
      </c>
      <c r="E425" s="73">
        <f>MIN(D425*Constantes!$D$17,0.8*(H424+Observaciones!$F424-F425-G425-Constantes!$D$14))</f>
        <v>1.2314462243201163</v>
      </c>
      <c r="F425" s="73">
        <f>IF(Observaciones!$F424&gt;0.05*Constantes!$D$18,((Observaciones!$F424-0.05*Constantes!$D$18)^2)/(Observaciones!$F424+0.95*Constantes!$D$18),0)</f>
        <v>1.9062447056393468</v>
      </c>
      <c r="G425" s="73">
        <f>MAX(0,H424+Observaciones!$F424-F425-Constantes!$D$13)</f>
        <v>13.295415466205419</v>
      </c>
      <c r="H425" s="73">
        <f>H424+Observaciones!$F424-F425-E425-G425-I424</f>
        <v>47.229417713964047</v>
      </c>
      <c r="I425" s="73">
        <f>MAX(0,(H425-Constantes!$D$14)*(1-EXP(-Constantes!$D$22)))</f>
        <v>0.28882984322539756</v>
      </c>
      <c r="J425" s="73">
        <f t="shared" si="42"/>
        <v>191.77808224665213</v>
      </c>
      <c r="K425" s="73">
        <f>MAX(0,(J425-Constantes!$D$13)*(1-EXP(-Constantes!$D$23)))</f>
        <v>0.98796713075075038</v>
      </c>
      <c r="L425" s="73">
        <f t="shared" si="43"/>
        <v>3.1830416796154948</v>
      </c>
      <c r="M425" s="73">
        <f>0.0526*F425*Observaciones!$F424^1.218</f>
        <v>3.0933784557711439</v>
      </c>
      <c r="N425" s="73">
        <f>M425*Constantes!$D$40</f>
        <v>1.4449201862999651E-2</v>
      </c>
      <c r="O425" s="73">
        <f t="shared" si="44"/>
        <v>453.94321901386746</v>
      </c>
      <c r="P425" s="15"/>
      <c r="Q425" s="117">
        <v>419</v>
      </c>
      <c r="R425" s="145">
        <f>ETo!$I424*((1-Constantes!$E$19)*ETo!$K424+ETo!$L424)</f>
        <v>1.9771054307026512</v>
      </c>
      <c r="S425" s="118">
        <f>MIN(R425*Constantes!$E$17,0.8*(V424+Observaciones!$F424-T425-U425-Constantes!$D$14))</f>
        <v>1.240041789466571</v>
      </c>
      <c r="T425" s="118">
        <f>IF(Observaciones!$F424&gt;0.05*Constantes!$E$18,((Observaciones!$F424-0.05*Constantes!$E$18)^2)/(Observaciones!$F424+0.95*Constantes!$E$18),0)</f>
        <v>1.8436760420182978</v>
      </c>
      <c r="U425" s="118">
        <f>MAX(0,V424+Observaciones!$F424-T425-Constantes!$D$13)</f>
        <v>13.349973038635149</v>
      </c>
      <c r="V425" s="118">
        <f>V424+Observaciones!$F424-T425-S425-U425-W424</f>
        <v>47.220932439877352</v>
      </c>
      <c r="W425" s="118">
        <f>MAX(0,(V425-Constantes!$D$14)*(1-EXP(-Constantes!$D$22)))</f>
        <v>0.2887130239495912</v>
      </c>
      <c r="X425" s="116">
        <f>X424+(Entradas!$E$23*U425-Y424)/(800*Entradas!$D$46)</f>
        <v>0</v>
      </c>
      <c r="Y425" s="116">
        <f>8000*Entradas!$D$47*X425/Constantes!$E$34</f>
        <v>0</v>
      </c>
      <c r="Z425" s="116">
        <f>T425*Escenarios!$E$10/Escenarios!$E$9</f>
        <v>16.593084378164683</v>
      </c>
      <c r="AA425" s="116">
        <f>Y425*Escenarios!$E$10/Escenarios!$E$9</f>
        <v>0</v>
      </c>
      <c r="AB425" s="116">
        <f>Observaciones!$I424</f>
        <v>0</v>
      </c>
      <c r="AC425" s="116">
        <f>MAX(0,Constantes!$E$29/((AH424+Z425+AA425+AB425+Observaciones!$F424)^2)+Entradas!$E$17)</f>
        <v>2.8246819157892022</v>
      </c>
      <c r="AD425" s="145">
        <f>IF(ETo!$D424&gt;0,ETo!$I424*((1-Entradas!$E$21)*ETo!$K424+ETo!$L424),0)</f>
        <v>1.8883850906166457</v>
      </c>
      <c r="AE425" s="116">
        <f>MIN(AD425*1,0.8*(AH424+Z425+AA425+AB425+Observaciones!$F424-AC425-Constantes!$E$28))</f>
        <v>1.8883850906166457</v>
      </c>
      <c r="AF425" s="116">
        <f>Observaciones!$J424</f>
        <v>0</v>
      </c>
      <c r="AG425" s="116">
        <f>MAX(0,AH424+Z425+AA425+AB425+Observaciones!$F424-AC425-AE425-AF425-Constantes!$E$26)</f>
        <v>0</v>
      </c>
      <c r="AH425" s="116">
        <f>AH424+Z425+AA425+AB425+Observaciones!$F424-AC425-AE425-AF425-AG425</f>
        <v>237.28011785010082</v>
      </c>
      <c r="AI425" s="116">
        <f>(Escenarios!$E$10*S425+Escenarios!$E$9*AE425)/(Escenarios!$E$11)</f>
        <v>1.3048761195815786</v>
      </c>
      <c r="AJ425" s="116">
        <f>(Escenarios!$E$9*AG425)/(Escenarios!$E$11)</f>
        <v>0</v>
      </c>
      <c r="AK425" s="116">
        <f>(Escenarios!$E$10*U425+Escenarios!$E$9*AC425)/(Escenarios!$E$11)</f>
        <v>12.297443926350555</v>
      </c>
      <c r="AL425" s="118">
        <f t="shared" si="45"/>
        <v>191.86231732370698</v>
      </c>
      <c r="AM425" s="118">
        <f>MAX(0,(AL425-Constantes!$D$13)*(1-EXP(-Constantes!$D$23)))</f>
        <v>0.98854898492986831</v>
      </c>
      <c r="AN425" s="118">
        <f>AJ425+W425*Escenarios!$E$10/Escenarios!$E$11+AM425</f>
        <v>1.2483907064845003</v>
      </c>
      <c r="AO425" s="118">
        <f>0.0526*AJ425*Observaciones!$F424^1.218</f>
        <v>0</v>
      </c>
      <c r="AP425" s="118">
        <f>AO425*Constantes!$E$40</f>
        <v>0</v>
      </c>
      <c r="AQ425" s="118">
        <f t="shared" si="46"/>
        <v>0</v>
      </c>
      <c r="AR425" s="15"/>
      <c r="AS425" s="72">
        <v>419</v>
      </c>
      <c r="AT425" s="145">
        <f>ETo!$I424*((1-Constantes!$F$19)*ETo!$K424+ETo!$L424)</f>
        <v>1.9715604094472758</v>
      </c>
      <c r="AU425" s="118">
        <f>MIN(AT425*Constantes!$F$17,0.8*(AX424+Observaciones!$F424-AV425-AW425-Constantes!$D$14))</f>
        <v>1.2186615797270461</v>
      </c>
      <c r="AV425" s="118">
        <f>IF(Observaciones!$F424&gt;0.05*Constantes!$F$18,((Observaciones!$F424-0.05*Constantes!$F$18)^2)/(Observaciones!$F424+0.95*Constantes!$F$18),0)</f>
        <v>1.9137823340872313</v>
      </c>
      <c r="AW425" s="118">
        <f>MAX(0,AX424+Observaciones!$F424-AV425-Constantes!$D$13)</f>
        <v>13.29973790670735</v>
      </c>
      <c r="AX425" s="118">
        <f>AX424+Observaciones!$F424-AV425-AU425-AW425-AY424</f>
        <v>47.242039077483156</v>
      </c>
      <c r="AY425" s="118">
        <f>MAX(0,(AX425-Constantes!$D$14)*(1-EXP(-Constantes!$D$22)))</f>
        <v>0.28900360526666191</v>
      </c>
      <c r="AZ425" s="116">
        <f>AZ424+(Entradas!$F$23*AW425-BA424)/(800*Entradas!$D$46)</f>
        <v>0</v>
      </c>
      <c r="BA425" s="116">
        <f>8000*Entradas!$D$47*AZ425/Constantes!$F$34</f>
        <v>0</v>
      </c>
      <c r="BB425" s="116">
        <f>AV425*Escenarios!$F$10/Escenarios!$F$9</f>
        <v>7.6551293363489252</v>
      </c>
      <c r="BC425" s="116">
        <f>BA425*Escenarios!$F$10/Escenarios!$F$9</f>
        <v>0</v>
      </c>
      <c r="BD425" s="116">
        <f>Observaciones!$I424</f>
        <v>0</v>
      </c>
      <c r="BE425" s="116">
        <f>MAX(0,Constantes!$F$29/((BJ424+BB425+BC425+BD425+Observaciones!$F424)^2)+Entradas!$F$17)</f>
        <v>2.6624908746892713</v>
      </c>
      <c r="BF425" s="145">
        <f>IF(ETo!$D424&gt;0,ETo!$I424*((1-Entradas!$F$21)*ETo!$K424+ETo!$L424),0)</f>
        <v>1.8883850906166457</v>
      </c>
      <c r="BG425" s="116">
        <f>MIN(BF425*1,0.8*(BJ424+BB425+BC425+BD425+Observaciones!$F424-BE425-Constantes!$F$28))</f>
        <v>1.8883850906166457</v>
      </c>
      <c r="BH425" s="116">
        <f>Observaciones!$J424</f>
        <v>0</v>
      </c>
      <c r="BI425" s="116">
        <f>MAX(0,BJ424+BB425+BC425+BD425+Observaciones!$F424-BE425-BG425-BH425-Constantes!$F$26)</f>
        <v>0</v>
      </c>
      <c r="BJ425" s="116">
        <f>BJ424+BB425+BC425+BD425+Observaciones!$F424-BE425-BG425-BH425-BI425</f>
        <v>169.86006843774555</v>
      </c>
      <c r="BK425" s="116">
        <f>(Escenarios!$F$10*AU425+Escenarios!$F$9*BG425)/(Escenarios!$F$11)</f>
        <v>1.3526062819049662</v>
      </c>
      <c r="BL425" s="116">
        <f>(Escenarios!$F$9*BI425)/(Escenarios!$F$11)</f>
        <v>0</v>
      </c>
      <c r="BM425" s="116">
        <f>(Escenarios!$F$10*AW425+Escenarios!$F$9*BE425)/(Escenarios!$F$11)</f>
        <v>11.172288500303734</v>
      </c>
      <c r="BN425" s="118">
        <f t="shared" si="47"/>
        <v>186.92842440705533</v>
      </c>
      <c r="BO425" s="118">
        <f>MAX(0,(BN425-Constantes!$D$13)*(1-EXP(-Constantes!$D$23)))</f>
        <v>0.95446809709492098</v>
      </c>
      <c r="BP425" s="118">
        <f>BL425+AY425*Escenarios!$F$10/Escenarios!$F$11+BO425</f>
        <v>1.1856709813082504</v>
      </c>
      <c r="BQ425" s="118">
        <f>0.0526*BL425*Observaciones!$F424^1.218</f>
        <v>0</v>
      </c>
      <c r="BR425" s="118">
        <f>BQ425*Constantes!$F$40</f>
        <v>0</v>
      </c>
      <c r="BS425" s="118">
        <f t="shared" si="48"/>
        <v>0</v>
      </c>
      <c r="BT425" s="15"/>
      <c r="BU425" s="72">
        <v>419</v>
      </c>
      <c r="BV425" s="73">
        <f>0.0526*Observaciones!$F424^2.218</f>
        <v>27.100098984433245</v>
      </c>
      <c r="BW425" s="73">
        <f>IF(Observaciones!$F424&gt;0.05*$CA$7,((Observaciones!$F424-0.05*$CA$7)^2)/(Observaciones!$F424+0.95*$CA$7),0)</f>
        <v>4.5166519497180193</v>
      </c>
      <c r="BX425" s="73">
        <f>0.0526*BW425*Observaciones!$F424^1.218</f>
        <v>7.3294440069216593</v>
      </c>
      <c r="BY425" s="27"/>
      <c r="BZ425" s="27"/>
      <c r="CA425" s="101"/>
      <c r="CB425" s="36"/>
    </row>
    <row r="426" spans="2:80" s="2" customFormat="1" ht="14.5" x14ac:dyDescent="0.35">
      <c r="B426" s="35"/>
      <c r="C426" s="72">
        <v>420</v>
      </c>
      <c r="D426" s="145">
        <f>ETo!$I425*((1-Constantes!$D$19)*ETo!$K425+ETo!$L425)</f>
        <v>1.9506095103334777</v>
      </c>
      <c r="E426" s="73">
        <f>MIN(D426*Constantes!$D$17,0.8*(H425+Observaciones!$F425-F426-G426-Constantes!$D$14))</f>
        <v>1.2163076687918675</v>
      </c>
      <c r="F426" s="73">
        <f>IF(Observaciones!$F425&gt;0.05*Constantes!$D$18,((Observaciones!$F425-0.05*Constantes!$D$18)^2)/(Observaciones!$F425+0.95*Constantes!$D$18),0)</f>
        <v>0</v>
      </c>
      <c r="G426" s="73">
        <f>MAX(0,H425+Observaciones!$F425-F426-Constantes!$D$13)</f>
        <v>0.1794177139640496</v>
      </c>
      <c r="H426" s="73">
        <f>H425+Observaciones!$F425-F426-E426-G426-I425</f>
        <v>47.244862487982729</v>
      </c>
      <c r="I426" s="73">
        <f>MAX(0,(H426-Constantes!$D$14)*(1-EXP(-Constantes!$D$22)))</f>
        <v>0.28904247599334604</v>
      </c>
      <c r="J426" s="73">
        <f t="shared" si="42"/>
        <v>190.96953282986544</v>
      </c>
      <c r="K426" s="73">
        <f>MAX(0,(J426-Constantes!$D$13)*(1-EXP(-Constantes!$D$23)))</f>
        <v>0.98238207196491434</v>
      </c>
      <c r="L426" s="73">
        <f t="shared" si="43"/>
        <v>1.2714245479582604</v>
      </c>
      <c r="M426" s="73">
        <f>0.0526*F426*Observaciones!$F425^1.218</f>
        <v>0</v>
      </c>
      <c r="N426" s="73">
        <f>M426*Constantes!$D$40</f>
        <v>0</v>
      </c>
      <c r="O426" s="73">
        <f t="shared" si="44"/>
        <v>0</v>
      </c>
      <c r="P426" s="15"/>
      <c r="Q426" s="117">
        <v>420</v>
      </c>
      <c r="R426" s="145">
        <f>ETo!$I425*((1-Constantes!$E$19)*ETo!$K425+ETo!$L425)</f>
        <v>1.9528009111009583</v>
      </c>
      <c r="S426" s="118">
        <f>MIN(R426*Constantes!$E$17,0.8*(V425+Observaciones!$F425-T426-U426-Constantes!$D$14))</f>
        <v>1.2247979792422989</v>
      </c>
      <c r="T426" s="118">
        <f>IF(Observaciones!$F425&gt;0.05*Constantes!$E$18,((Observaciones!$F425-0.05*Constantes!$E$18)^2)/(Observaciones!$F425+0.95*Constantes!$E$18),0)</f>
        <v>0</v>
      </c>
      <c r="U426" s="118">
        <f>MAX(0,V425+Observaciones!$F425-T426-Constantes!$D$13)</f>
        <v>0.17093243987735462</v>
      </c>
      <c r="V426" s="118">
        <f>V425+Observaciones!$F425-T426-S426-U426-W425</f>
        <v>47.236488996808113</v>
      </c>
      <c r="W426" s="118">
        <f>MAX(0,(V426-Constantes!$D$14)*(1-EXP(-Constantes!$D$22)))</f>
        <v>0.2889271956659229</v>
      </c>
      <c r="X426" s="116">
        <f>X425+(Entradas!$E$23*U426-Y425)/(800*Entradas!$D$46)</f>
        <v>0</v>
      </c>
      <c r="Y426" s="116">
        <f>8000*Entradas!$D$47*X426/Constantes!$E$34</f>
        <v>0</v>
      </c>
      <c r="Z426" s="116">
        <f>T426*Escenarios!$E$10/Escenarios!$E$9</f>
        <v>0</v>
      </c>
      <c r="AA426" s="116">
        <f>Y426*Escenarios!$E$10/Escenarios!$E$9</f>
        <v>0</v>
      </c>
      <c r="AB426" s="116">
        <f>Observaciones!$I425</f>
        <v>0</v>
      </c>
      <c r="AC426" s="116">
        <f>MAX(0,Constantes!$E$29/((AH425+Z426+AA426+AB426+Observaciones!$F425)^2)+Entradas!$E$17)</f>
        <v>2.8202332176836507</v>
      </c>
      <c r="AD426" s="145">
        <f>IF(ETo!$D425&gt;0,ETo!$I425*((1-Entradas!$E$21)*ETo!$K425+ETo!$L425),0)</f>
        <v>1.8651448804017177</v>
      </c>
      <c r="AE426" s="116">
        <f>MIN(AD426*1,0.8*(AH425+Z426+AA426+AB426+Observaciones!$F425-AC426-Constantes!$E$28))</f>
        <v>1.8651448804017177</v>
      </c>
      <c r="AF426" s="116">
        <f>Observaciones!$J425</f>
        <v>0</v>
      </c>
      <c r="AG426" s="116">
        <f>MAX(0,AH425+Z426+AA426+AB426+Observaciones!$F425-AC426-AE426-AF426-Constantes!$E$26)</f>
        <v>0</v>
      </c>
      <c r="AH426" s="116">
        <f>AH425+Z426+AA426+AB426+Observaciones!$F425-AC426-AE426-AF426-AG426</f>
        <v>234.29473975201546</v>
      </c>
      <c r="AI426" s="116">
        <f>(Escenarios!$E$10*S426+Escenarios!$E$9*AE426)/(Escenarios!$E$11)</f>
        <v>1.2888326693582408</v>
      </c>
      <c r="AJ426" s="116">
        <f>(Escenarios!$E$9*AG426)/(Escenarios!$E$11)</f>
        <v>0</v>
      </c>
      <c r="AK426" s="116">
        <f>(Escenarios!$E$10*U426+Escenarios!$E$9*AC426)/(Escenarios!$E$11)</f>
        <v>0.43586251765798423</v>
      </c>
      <c r="AL426" s="118">
        <f t="shared" si="45"/>
        <v>191.30963085643509</v>
      </c>
      <c r="AM426" s="118">
        <f>MAX(0,(AL426-Constantes!$D$13)*(1-EXP(-Constantes!$D$23)))</f>
        <v>0.98473130063529923</v>
      </c>
      <c r="AN426" s="118">
        <f>AJ426+W426*Escenarios!$E$10/Escenarios!$E$11+AM426</f>
        <v>1.2447657767346298</v>
      </c>
      <c r="AO426" s="118">
        <f>0.0526*AJ426*Observaciones!$F425^1.218</f>
        <v>0</v>
      </c>
      <c r="AP426" s="118">
        <f>AO426*Constantes!$E$40</f>
        <v>0</v>
      </c>
      <c r="AQ426" s="118">
        <f t="shared" si="46"/>
        <v>0</v>
      </c>
      <c r="AR426" s="15"/>
      <c r="AS426" s="72">
        <v>420</v>
      </c>
      <c r="AT426" s="145">
        <f>ETo!$I425*((1-Constantes!$F$19)*ETo!$K425+ETo!$L425)</f>
        <v>1.9473224091822556</v>
      </c>
      <c r="AU426" s="118">
        <f>MIN(AT426*Constantes!$F$17,0.8*(AX425+Observaciones!$F425-AV426-AW426-Constantes!$D$14))</f>
        <v>1.2036795788962042</v>
      </c>
      <c r="AV426" s="118">
        <f>IF(Observaciones!$F425&gt;0.05*Constantes!$F$18,((Observaciones!$F425-0.05*Constantes!$F$18)^2)/(Observaciones!$F425+0.95*Constantes!$F$18),0)</f>
        <v>0</v>
      </c>
      <c r="AW426" s="118">
        <f>MAX(0,AX425+Observaciones!$F425-AV426-Constantes!$D$13)</f>
        <v>0.19203907748315885</v>
      </c>
      <c r="AX426" s="118">
        <f>AX425+Observaciones!$F425-AV426-AU426-AW426-AY425</f>
        <v>47.257316815837129</v>
      </c>
      <c r="AY426" s="118">
        <f>MAX(0,(AX426-Constantes!$D$14)*(1-EXP(-Constantes!$D$22)))</f>
        <v>0.28921393840525417</v>
      </c>
      <c r="AZ426" s="116">
        <f>AZ425+(Entradas!$F$23*AW426-BA425)/(800*Entradas!$D$46)</f>
        <v>0</v>
      </c>
      <c r="BA426" s="116">
        <f>8000*Entradas!$D$47*AZ426/Constantes!$F$34</f>
        <v>0</v>
      </c>
      <c r="BB426" s="116">
        <f>AV426*Escenarios!$F$10/Escenarios!$F$9</f>
        <v>0</v>
      </c>
      <c r="BC426" s="116">
        <f>BA426*Escenarios!$F$10/Escenarios!$F$9</f>
        <v>0</v>
      </c>
      <c r="BD426" s="116">
        <f>Observaciones!$I425</f>
        <v>0</v>
      </c>
      <c r="BE426" s="116">
        <f>MAX(0,Constantes!$F$29/((BJ425+BB426+BC426+BD426+Observaciones!$F425)^2)+Entradas!$F$17)</f>
        <v>2.6511806525859902</v>
      </c>
      <c r="BF426" s="145">
        <f>IF(ETo!$D425&gt;0,ETo!$I425*((1-Entradas!$F$21)*ETo!$K425+ETo!$L425),0)</f>
        <v>1.8651448804017177</v>
      </c>
      <c r="BG426" s="116">
        <f>MIN(BF426*1,0.8*(BJ425+BB426+BC426+BD426+Observaciones!$F425-BE426-Constantes!$F$28))</f>
        <v>1.8651448804017177</v>
      </c>
      <c r="BH426" s="116">
        <f>Observaciones!$J425</f>
        <v>0</v>
      </c>
      <c r="BI426" s="116">
        <f>MAX(0,BJ425+BB426+BC426+BD426+Observaciones!$F425-BE426-BG426-BH426-Constantes!$F$26)</f>
        <v>0</v>
      </c>
      <c r="BJ426" s="116">
        <f>BJ425+BB426+BC426+BD426+Observaciones!$F425-BE426-BG426-BH426-BI426</f>
        <v>167.04374290475783</v>
      </c>
      <c r="BK426" s="116">
        <f>(Escenarios!$F$10*AU426+Escenarios!$F$9*BG426)/(Escenarios!$F$11)</f>
        <v>1.335972639197307</v>
      </c>
      <c r="BL426" s="116">
        <f>(Escenarios!$F$9*BI426)/(Escenarios!$F$11)</f>
        <v>0</v>
      </c>
      <c r="BM426" s="116">
        <f>(Escenarios!$F$10*AW426+Escenarios!$F$9*BE426)/(Escenarios!$F$11)</f>
        <v>0.68386739250372519</v>
      </c>
      <c r="BN426" s="118">
        <f t="shared" si="47"/>
        <v>186.65782370246413</v>
      </c>
      <c r="BO426" s="118">
        <f>MAX(0,(BN426-Constantes!$D$13)*(1-EXP(-Constantes!$D$23)))</f>
        <v>0.9525989214932159</v>
      </c>
      <c r="BP426" s="118">
        <f>BL426+AY426*Escenarios!$F$10/Escenarios!$F$11+BO426</f>
        <v>1.1839700722174191</v>
      </c>
      <c r="BQ426" s="118">
        <f>0.0526*BL426*Observaciones!$F425^1.218</f>
        <v>0</v>
      </c>
      <c r="BR426" s="118">
        <f>BQ426*Constantes!$F$40</f>
        <v>0</v>
      </c>
      <c r="BS426" s="118">
        <f t="shared" si="48"/>
        <v>0</v>
      </c>
      <c r="BT426" s="15"/>
      <c r="BU426" s="72">
        <v>420</v>
      </c>
      <c r="BV426" s="73">
        <f>0.0526*Observaciones!$F425^2.218</f>
        <v>0.17065595668433275</v>
      </c>
      <c r="BW426" s="73">
        <f>IF(Observaciones!$F425&gt;0.05*$CA$7,((Observaciones!$F425-0.05*$CA$7)^2)/(Observaciones!$F425+0.95*$CA$7),0)</f>
        <v>0</v>
      </c>
      <c r="BX426" s="73">
        <f>0.0526*BW426*Observaciones!$F425^1.218</f>
        <v>0</v>
      </c>
      <c r="BY426" s="27"/>
      <c r="BZ426" s="27"/>
      <c r="CA426" s="101"/>
      <c r="CB426" s="36"/>
    </row>
    <row r="427" spans="2:80" s="2" customFormat="1" ht="14.5" x14ac:dyDescent="0.35">
      <c r="B427" s="35"/>
      <c r="C427" s="72">
        <v>421</v>
      </c>
      <c r="D427" s="145">
        <f>ETo!$I426*((1-Constantes!$D$19)*ETo!$K426+ETo!$L426)</f>
        <v>2.0250108616777807</v>
      </c>
      <c r="E427" s="73">
        <f>MIN(D427*Constantes!$D$17,0.8*(H426+Observaciones!$F426-F427-G427-Constantes!$D$14))</f>
        <v>1.2627008262788741</v>
      </c>
      <c r="F427" s="73">
        <f>IF(Observaciones!$F426&gt;0.05*Constantes!$D$18,((Observaciones!$F426-0.05*Constantes!$D$18)^2)/(Observaciones!$F426+0.95*Constantes!$D$18),0)</f>
        <v>0.10425858680057168</v>
      </c>
      <c r="G427" s="73">
        <f>MAX(0,H426+Observaciones!$F426-F427-Constantes!$D$13)</f>
        <v>4.9906039011821619</v>
      </c>
      <c r="H427" s="73">
        <f>H426+Observaciones!$F426-F427-E427-G427-I426</f>
        <v>47.198256697727778</v>
      </c>
      <c r="I427" s="73">
        <f>MAX(0,(H427-Constantes!$D$14)*(1-EXP(-Constantes!$D$22)))</f>
        <v>0.28840084030658564</v>
      </c>
      <c r="J427" s="73">
        <f t="shared" si="42"/>
        <v>194.97775465908271</v>
      </c>
      <c r="K427" s="73">
        <f>MAX(0,(J427-Constantes!$D$13)*(1-EXP(-Constantes!$D$23)))</f>
        <v>1.0100688825396047</v>
      </c>
      <c r="L427" s="73">
        <f t="shared" si="43"/>
        <v>1.402728309646762</v>
      </c>
      <c r="M427" s="73">
        <f>0.0526*F427*Observaciones!$F426^1.218</f>
        <v>5.4613761764512062E-2</v>
      </c>
      <c r="N427" s="73">
        <f>M427*Constantes!$D$40</f>
        <v>2.5510143020521128E-4</v>
      </c>
      <c r="O427" s="73">
        <f t="shared" si="44"/>
        <v>18.186089811608024</v>
      </c>
      <c r="P427" s="15"/>
      <c r="Q427" s="117">
        <v>421</v>
      </c>
      <c r="R427" s="145">
        <f>ETo!$I426*((1-Constantes!$E$19)*ETo!$K426+ETo!$L426)</f>
        <v>2.0272878771793192</v>
      </c>
      <c r="S427" s="118">
        <f>MIN(R427*Constantes!$E$17,0.8*(V426+Observaciones!$F426-T427-U427-Constantes!$D$14))</f>
        <v>1.2715162519622922</v>
      </c>
      <c r="T427" s="118">
        <f>IF(Observaciones!$F426&gt;0.05*Constantes!$E$18,((Observaciones!$F426-0.05*Constantes!$E$18)^2)/(Observaciones!$F426+0.95*Constantes!$E$18),0)</f>
        <v>9.5631851556178579E-2</v>
      </c>
      <c r="U427" s="118">
        <f>MAX(0,V426+Observaciones!$F426-T427-Constantes!$D$13)</f>
        <v>4.9908571452519368</v>
      </c>
      <c r="V427" s="118">
        <f>V426+Observaciones!$F426-T427-S427-U427-W426</f>
        <v>47.189556552371791</v>
      </c>
      <c r="W427" s="118">
        <f>MAX(0,(V427-Constantes!$D$14)*(1-EXP(-Constantes!$D$22)))</f>
        <v>0.28828106283451904</v>
      </c>
      <c r="X427" s="116">
        <f>X426+(Entradas!$E$23*U427-Y426)/(800*Entradas!$D$46)</f>
        <v>0</v>
      </c>
      <c r="Y427" s="116">
        <f>8000*Entradas!$D$47*X427/Constantes!$E$34</f>
        <v>0</v>
      </c>
      <c r="Z427" s="116">
        <f>T427*Escenarios!$E$10/Escenarios!$E$9</f>
        <v>0.86068666400560723</v>
      </c>
      <c r="AA427" s="116">
        <f>Y427*Escenarios!$E$10/Escenarios!$E$9</f>
        <v>0</v>
      </c>
      <c r="AB427" s="116">
        <f>Observaciones!$I426</f>
        <v>0</v>
      </c>
      <c r="AC427" s="116">
        <f>MAX(0,Constantes!$E$29/((AH426+Z427+AA427+AB427+Observaciones!$F426)^2)+Entradas!$E$17)</f>
        <v>2.8243369071827185</v>
      </c>
      <c r="AD427" s="145">
        <f>IF(ETo!$D426&gt;0,ETo!$I426*((1-Entradas!$E$21)*ETo!$K426+ETo!$L426),0)</f>
        <v>1.936207257117758</v>
      </c>
      <c r="AE427" s="116">
        <f>MIN(AD427*1,0.8*(AH426+Z427+AA427+AB427+Observaciones!$F426-AC427-Constantes!$E$28))</f>
        <v>1.936207257117758</v>
      </c>
      <c r="AF427" s="116">
        <f>Observaciones!$J426</f>
        <v>0</v>
      </c>
      <c r="AG427" s="116">
        <f>MAX(0,AH426+Z427+AA427+AB427+Observaciones!$F426-AC427-AE427-AF427-Constantes!$E$26)</f>
        <v>0</v>
      </c>
      <c r="AH427" s="116">
        <f>AH426+Z427+AA427+AB427+Observaciones!$F426-AC427-AE427-AF427-AG427</f>
        <v>236.99488225172058</v>
      </c>
      <c r="AI427" s="116">
        <f>(Escenarios!$E$10*S427+Escenarios!$E$9*AE427)/(Escenarios!$E$11)</f>
        <v>1.3379853524778389</v>
      </c>
      <c r="AJ427" s="116">
        <f>(Escenarios!$E$9*AG427)/(Escenarios!$E$11)</f>
        <v>0</v>
      </c>
      <c r="AK427" s="116">
        <f>(Escenarios!$E$10*U427+Escenarios!$E$9*AC427)/(Escenarios!$E$11)</f>
        <v>4.7742051214450152</v>
      </c>
      <c r="AL427" s="118">
        <f t="shared" si="45"/>
        <v>195.09910467724481</v>
      </c>
      <c r="AM427" s="118">
        <f>MAX(0,(AL427-Constantes!$D$13)*(1-EXP(-Constantes!$D$23)))</f>
        <v>1.0109071083437753</v>
      </c>
      <c r="AN427" s="118">
        <f>AJ427+W427*Escenarios!$E$10/Escenarios!$E$11+AM427</f>
        <v>1.2703600648948425</v>
      </c>
      <c r="AO427" s="118">
        <f>0.0526*AJ427*Observaciones!$F426^1.218</f>
        <v>0</v>
      </c>
      <c r="AP427" s="118">
        <f>AO427*Constantes!$E$40</f>
        <v>0</v>
      </c>
      <c r="AQ427" s="118">
        <f t="shared" si="46"/>
        <v>0</v>
      </c>
      <c r="AR427" s="15"/>
      <c r="AS427" s="72">
        <v>421</v>
      </c>
      <c r="AT427" s="145">
        <f>ETo!$I426*((1-Constantes!$F$19)*ETo!$K426+ETo!$L426)</f>
        <v>2.0215953384254717</v>
      </c>
      <c r="AU427" s="118">
        <f>MIN(AT427*Constantes!$F$17,0.8*(AX426+Observaciones!$F426-AV427-AW427-Constantes!$D$14))</f>
        <v>1.2495891867625277</v>
      </c>
      <c r="AV427" s="118">
        <f>IF(Observaciones!$F426&gt;0.05*Constantes!$F$18,((Observaciones!$F426-0.05*Constantes!$F$18)^2)/(Observaciones!$F426+0.95*Constantes!$F$18),0)</f>
        <v>0.10531290936956432</v>
      </c>
      <c r="AW427" s="118">
        <f>MAX(0,AX426+Observaciones!$F426-AV427-Constantes!$D$13)</f>
        <v>5.0020039064675643</v>
      </c>
      <c r="AX427" s="118">
        <f>AX426+Observaciones!$F426-AV427-AU427-AW427-AY426</f>
        <v>47.211196874832218</v>
      </c>
      <c r="AY427" s="118">
        <f>MAX(0,(AX427-Constantes!$D$14)*(1-EXP(-Constantes!$D$22)))</f>
        <v>0.28857899154869071</v>
      </c>
      <c r="AZ427" s="116">
        <f>AZ426+(Entradas!$F$23*AW427-BA426)/(800*Entradas!$D$46)</f>
        <v>0</v>
      </c>
      <c r="BA427" s="116">
        <f>8000*Entradas!$D$47*AZ427/Constantes!$F$34</f>
        <v>0</v>
      </c>
      <c r="BB427" s="116">
        <f>AV427*Escenarios!$F$10/Escenarios!$F$9</f>
        <v>0.42125163747825728</v>
      </c>
      <c r="BC427" s="116">
        <f>BA427*Escenarios!$F$10/Escenarios!$F$9</f>
        <v>0</v>
      </c>
      <c r="BD427" s="116">
        <f>Observaciones!$I426</f>
        <v>0</v>
      </c>
      <c r="BE427" s="116">
        <f>MAX(0,Constantes!$F$29/((BJ426+BB427+BC427+BD427+Observaciones!$F426)^2)+Entradas!$F$17)</f>
        <v>2.6611479594723177</v>
      </c>
      <c r="BF427" s="145">
        <f>IF(ETo!$D426&gt;0,ETo!$I426*((1-Entradas!$F$21)*ETo!$K426+ETo!$L426),0)</f>
        <v>1.936207257117758</v>
      </c>
      <c r="BG427" s="116">
        <f>MIN(BF427*1,0.8*(BJ426+BB427+BC427+BD427+Observaciones!$F426-BE427-Constantes!$F$28))</f>
        <v>1.936207257117758</v>
      </c>
      <c r="BH427" s="116">
        <f>Observaciones!$J426</f>
        <v>0</v>
      </c>
      <c r="BI427" s="116">
        <f>MAX(0,BJ426+BB427+BC427+BD427+Observaciones!$F426-BE427-BG427-BH427-Constantes!$F$26)</f>
        <v>0</v>
      </c>
      <c r="BJ427" s="116">
        <f>BJ426+BB427+BC427+BD427+Observaciones!$F426-BE427-BG427-BH427-BI427</f>
        <v>169.46763932564602</v>
      </c>
      <c r="BK427" s="116">
        <f>(Escenarios!$F$10*AU427+Escenarios!$F$9*BG427)/(Escenarios!$F$11)</f>
        <v>1.3869128008335738</v>
      </c>
      <c r="BL427" s="116">
        <f>(Escenarios!$F$9*BI427)/(Escenarios!$F$11)</f>
        <v>0</v>
      </c>
      <c r="BM427" s="116">
        <f>(Escenarios!$F$10*AW427+Escenarios!$F$9*BE427)/(Escenarios!$F$11)</f>
        <v>4.5338327170685151</v>
      </c>
      <c r="BN427" s="118">
        <f t="shared" si="47"/>
        <v>190.23905749803944</v>
      </c>
      <c r="BO427" s="118">
        <f>MAX(0,(BN427-Constantes!$D$13)*(1-EXP(-Constantes!$D$23)))</f>
        <v>0.97733631027719359</v>
      </c>
      <c r="BP427" s="118">
        <f>BL427+AY427*Escenarios!$F$10/Escenarios!$F$11+BO427</f>
        <v>1.2081995035161461</v>
      </c>
      <c r="BQ427" s="118">
        <f>0.0526*BL427*Observaciones!$F426^1.218</f>
        <v>0</v>
      </c>
      <c r="BR427" s="118">
        <f>BQ427*Constantes!$F$40</f>
        <v>0</v>
      </c>
      <c r="BS427" s="118">
        <f t="shared" si="48"/>
        <v>0</v>
      </c>
      <c r="BT427" s="15"/>
      <c r="BU427" s="72">
        <v>421</v>
      </c>
      <c r="BV427" s="73">
        <f>0.0526*Observaciones!$F426^2.218</f>
        <v>3.4572771289837139</v>
      </c>
      <c r="BW427" s="73">
        <f>IF(Observaciones!$F426&gt;0.05*$CA$7,((Observaciones!$F426-0.05*$CA$7)^2)/(Observaciones!$F426+0.95*$CA$7),0)</f>
        <v>0.59991056578906099</v>
      </c>
      <c r="BX427" s="73">
        <f>0.0526*BW427*Observaciones!$F426^1.218</f>
        <v>0.31425107250578777</v>
      </c>
      <c r="BY427" s="27"/>
      <c r="BZ427" s="27"/>
      <c r="CA427" s="101"/>
      <c r="CB427" s="36"/>
    </row>
    <row r="428" spans="2:80" s="2" customFormat="1" ht="14.5" x14ac:dyDescent="0.35">
      <c r="B428" s="35"/>
      <c r="C428" s="72">
        <v>422</v>
      </c>
      <c r="D428" s="145">
        <f>ETo!$I427*((1-Constantes!$D$19)*ETo!$K427+ETo!$L427)</f>
        <v>1.9589649154277626</v>
      </c>
      <c r="E428" s="73">
        <f>MIN(D428*Constantes!$D$17,0.8*(H427+Observaciones!$F427-F428-G428-Constantes!$D$14))</f>
        <v>1.2215177035211169</v>
      </c>
      <c r="F428" s="73">
        <f>IF(Observaciones!$F427&gt;0.05*Constantes!$D$18,((Observaciones!$F427-0.05*Constantes!$D$18)^2)/(Observaciones!$F427+0.95*Constantes!$D$18),0)</f>
        <v>3.5478303128505868E-2</v>
      </c>
      <c r="G428" s="73">
        <f>MAX(0,H427+Observaciones!$F427-F428-Constantes!$D$13)</f>
        <v>3.8127783945992704</v>
      </c>
      <c r="H428" s="73">
        <f>H427+Observaciones!$F427-F428-E428-G428-I427</f>
        <v>47.240081456172298</v>
      </c>
      <c r="I428" s="73">
        <f>MAX(0,(H428-Constantes!$D$14)*(1-EXP(-Constantes!$D$22)))</f>
        <v>0.28897665411558521</v>
      </c>
      <c r="J428" s="73">
        <f t="shared" si="42"/>
        <v>197.78046417114237</v>
      </c>
      <c r="K428" s="73">
        <f>MAX(0,(J428-Constantes!$D$13)*(1-EXP(-Constantes!$D$23)))</f>
        <v>1.0294286112828197</v>
      </c>
      <c r="L428" s="73">
        <f t="shared" si="43"/>
        <v>1.3538835685269108</v>
      </c>
      <c r="M428" s="73">
        <f>0.0526*F428*Observaciones!$F427^1.218</f>
        <v>1.4554731013987854E-2</v>
      </c>
      <c r="N428" s="73">
        <f>M428*Constantes!$D$40</f>
        <v>6.798529487732714E-5</v>
      </c>
      <c r="O428" s="73">
        <f t="shared" si="44"/>
        <v>5.0215023254398714</v>
      </c>
      <c r="P428" s="15"/>
      <c r="Q428" s="117">
        <v>422</v>
      </c>
      <c r="R428" s="145">
        <f>ETo!$I427*((1-Constantes!$E$19)*ETo!$K427+ETo!$L427)</f>
        <v>1.9611683324725508</v>
      </c>
      <c r="S428" s="118">
        <f>MIN(R428*Constantes!$E$17,0.8*(V427+Observaciones!$F427-T428-U428-Constantes!$D$14))</f>
        <v>1.2300460312731727</v>
      </c>
      <c r="T428" s="118">
        <f>IF(Observaciones!$F427&gt;0.05*Constantes!$E$18,((Observaciones!$F427-0.05*Constantes!$E$18)^2)/(Observaciones!$F427+0.95*Constantes!$E$18),0)</f>
        <v>3.099777284411058E-2</v>
      </c>
      <c r="U428" s="118">
        <f>MAX(0,V427+Observaciones!$F427-T428-Constantes!$D$13)</f>
        <v>3.8085587795276794</v>
      </c>
      <c r="V428" s="118">
        <f>V427+Observaciones!$F427-T428-S428-U428-W427</f>
        <v>47.231672905892303</v>
      </c>
      <c r="W428" s="118">
        <f>MAX(0,(V428-Constantes!$D$14)*(1-EXP(-Constantes!$D$22)))</f>
        <v>0.28886089111909807</v>
      </c>
      <c r="X428" s="116">
        <f>X427+(Entradas!$E$23*U428-Y427)/(800*Entradas!$D$46)</f>
        <v>0</v>
      </c>
      <c r="Y428" s="116">
        <f>8000*Entradas!$D$47*X428/Constantes!$E$34</f>
        <v>0</v>
      </c>
      <c r="Z428" s="116">
        <f>T428*Escenarios!$E$10/Escenarios!$E$9</f>
        <v>0.27897995559699523</v>
      </c>
      <c r="AA428" s="116">
        <f>Y428*Escenarios!$E$10/Escenarios!$E$9</f>
        <v>0</v>
      </c>
      <c r="AB428" s="116">
        <f>Observaciones!$I427</f>
        <v>0</v>
      </c>
      <c r="AC428" s="116">
        <f>MAX(0,Constantes!$E$29/((AH427+Z428+AA428+AB428+Observaciones!$F427)^2)+Entradas!$E$17)</f>
        <v>2.8256640379364621</v>
      </c>
      <c r="AD428" s="145">
        <f>IF(ETo!$D427&gt;0,ETo!$I427*((1-Entradas!$E$21)*ETo!$K427+ETo!$L427),0)</f>
        <v>1.8730316506810214</v>
      </c>
      <c r="AE428" s="116">
        <f>MIN(AD428*1,0.8*(AH427+Z428+AA428+AB428+Observaciones!$F427-AC428-Constantes!$E$28))</f>
        <v>1.8730316506810214</v>
      </c>
      <c r="AF428" s="116">
        <f>Observaciones!$J427</f>
        <v>0</v>
      </c>
      <c r="AG428" s="116">
        <f>MAX(0,AH427+Z428+AA428+AB428+Observaciones!$F427-AC428-AE428-AF428-Constantes!$E$26)</f>
        <v>0</v>
      </c>
      <c r="AH428" s="116">
        <f>AH427+Z428+AA428+AB428+Observaciones!$F427-AC428-AE428-AF428-AG428</f>
        <v>237.97516651870012</v>
      </c>
      <c r="AI428" s="116">
        <f>(Escenarios!$E$10*S428+Escenarios!$E$9*AE428)/(Escenarios!$E$11)</f>
        <v>1.2943445932139577</v>
      </c>
      <c r="AJ428" s="116">
        <f>(Escenarios!$E$9*AG428)/(Escenarios!$E$11)</f>
        <v>0</v>
      </c>
      <c r="AK428" s="116">
        <f>(Escenarios!$E$10*U428+Escenarios!$E$9*AC428)/(Escenarios!$E$11)</f>
        <v>3.7102693053685578</v>
      </c>
      <c r="AL428" s="118">
        <f t="shared" si="45"/>
        <v>197.79846687426959</v>
      </c>
      <c r="AM428" s="118">
        <f>MAX(0,(AL428-Constantes!$D$13)*(1-EXP(-Constantes!$D$23)))</f>
        <v>1.0295529650368167</v>
      </c>
      <c r="AN428" s="118">
        <f>AJ428+W428*Escenarios!$E$10/Escenarios!$E$11+AM428</f>
        <v>1.2895277670440048</v>
      </c>
      <c r="AO428" s="118">
        <f>0.0526*AJ428*Observaciones!$F427^1.218</f>
        <v>0</v>
      </c>
      <c r="AP428" s="118">
        <f>AO428*Constantes!$E$40</f>
        <v>0</v>
      </c>
      <c r="AQ428" s="118">
        <f t="shared" si="46"/>
        <v>0</v>
      </c>
      <c r="AR428" s="15"/>
      <c r="AS428" s="72">
        <v>422</v>
      </c>
      <c r="AT428" s="145">
        <f>ETo!$I427*((1-Constantes!$F$19)*ETo!$K427+ETo!$L427)</f>
        <v>1.9556597898605803</v>
      </c>
      <c r="AU428" s="118">
        <f>MIN(AT428*Constantes!$F$17,0.8*(AX427+Observaciones!$F427-AV428-AW428-Constantes!$D$14))</f>
        <v>1.2088330834297434</v>
      </c>
      <c r="AV428" s="118">
        <f>IF(Observaciones!$F427&gt;0.05*Constantes!$F$18,((Observaciones!$F427-0.05*Constantes!$F$18)^2)/(Observaciones!$F427+0.95*Constantes!$F$18),0)</f>
        <v>3.6032979577430561E-2</v>
      </c>
      <c r="AW428" s="118">
        <f>MAX(0,AX427+Observaciones!$F427-AV428-Constantes!$D$13)</f>
        <v>3.8251638952547893</v>
      </c>
      <c r="AX428" s="118">
        <f>AX427+Observaciones!$F427-AV428-AU428-AW428-AY427</f>
        <v>47.252587925021565</v>
      </c>
      <c r="AY428" s="118">
        <f>MAX(0,(AX428-Constantes!$D$14)*(1-EXP(-Constantes!$D$22)))</f>
        <v>0.28914883436797767</v>
      </c>
      <c r="AZ428" s="116">
        <f>AZ427+(Entradas!$F$23*AW428-BA427)/(800*Entradas!$D$46)</f>
        <v>0</v>
      </c>
      <c r="BA428" s="116">
        <f>8000*Entradas!$D$47*AZ428/Constantes!$F$34</f>
        <v>0</v>
      </c>
      <c r="BB428" s="116">
        <f>AV428*Escenarios!$F$10/Escenarios!$F$9</f>
        <v>0.14413191830972225</v>
      </c>
      <c r="BC428" s="116">
        <f>BA428*Escenarios!$F$10/Escenarios!$F$9</f>
        <v>0</v>
      </c>
      <c r="BD428" s="116">
        <f>Observaciones!$I427</f>
        <v>0</v>
      </c>
      <c r="BE428" s="116">
        <f>MAX(0,Constantes!$F$29/((BJ427+BB428+BC428+BD428+Observaciones!$F427)^2)+Entradas!$F$17)</f>
        <v>2.6648042785684543</v>
      </c>
      <c r="BF428" s="145">
        <f>IF(ETo!$D427&gt;0,ETo!$I427*((1-Entradas!$F$21)*ETo!$K427+ETo!$L427),0)</f>
        <v>1.8730316506810214</v>
      </c>
      <c r="BG428" s="116">
        <f>MIN(BF428*1,0.8*(BJ427+BB428+BC428+BD428+Observaciones!$F427-BE428-Constantes!$F$28))</f>
        <v>1.8730316506810214</v>
      </c>
      <c r="BH428" s="116">
        <f>Observaciones!$J427</f>
        <v>0</v>
      </c>
      <c r="BI428" s="116">
        <f>MAX(0,BJ427+BB428+BC428+BD428+Observaciones!$F427-BE428-BG428-BH428-Constantes!$F$26)</f>
        <v>0</v>
      </c>
      <c r="BJ428" s="116">
        <f>BJ427+BB428+BC428+BD428+Observaciones!$F427-BE428-BG428-BH428-BI428</f>
        <v>170.47393531470627</v>
      </c>
      <c r="BK428" s="116">
        <f>(Escenarios!$F$10*AU428+Escenarios!$F$9*BG428)/(Escenarios!$F$11)</f>
        <v>1.3416727968799989</v>
      </c>
      <c r="BL428" s="116">
        <f>(Escenarios!$F$9*BI428)/(Escenarios!$F$11)</f>
        <v>0</v>
      </c>
      <c r="BM428" s="116">
        <f>(Escenarios!$F$10*AW428+Escenarios!$F$9*BE428)/(Escenarios!$F$11)</f>
        <v>3.5930919719175223</v>
      </c>
      <c r="BN428" s="118">
        <f t="shared" si="47"/>
        <v>192.85481315967976</v>
      </c>
      <c r="BO428" s="118">
        <f>MAX(0,(BN428-Constantes!$D$13)*(1-EXP(-Constantes!$D$23)))</f>
        <v>0.99540465444557313</v>
      </c>
      <c r="BP428" s="118">
        <f>BL428+AY428*Escenarios!$F$10/Escenarios!$F$11+BO428</f>
        <v>1.2267237219399554</v>
      </c>
      <c r="BQ428" s="118">
        <f>0.0526*BL428*Observaciones!$F427^1.218</f>
        <v>0</v>
      </c>
      <c r="BR428" s="118">
        <f>BQ428*Constantes!$F$40</f>
        <v>0</v>
      </c>
      <c r="BS428" s="118">
        <f t="shared" si="48"/>
        <v>0</v>
      </c>
      <c r="BT428" s="15"/>
      <c r="BU428" s="72">
        <v>422</v>
      </c>
      <c r="BV428" s="73">
        <f>0.0526*Observaciones!$F427^2.218</f>
        <v>2.215313037685418</v>
      </c>
      <c r="BW428" s="73">
        <f>IF(Observaciones!$F427&gt;0.05*$CA$7,((Observaciones!$F427-0.05*$CA$7)^2)/(Observaciones!$F427+0.95*$CA$7),0)</f>
        <v>0.35127835852292982</v>
      </c>
      <c r="BX428" s="73">
        <f>0.0526*BW428*Observaciones!$F427^1.218</f>
        <v>0.14410954212825539</v>
      </c>
      <c r="BY428" s="27"/>
      <c r="BZ428" s="27"/>
      <c r="CA428" s="101"/>
      <c r="CB428" s="36"/>
    </row>
    <row r="429" spans="2:80" s="2" customFormat="1" ht="14.5" x14ac:dyDescent="0.35">
      <c r="B429" s="35"/>
      <c r="C429" s="72">
        <v>423</v>
      </c>
      <c r="D429" s="145">
        <f>ETo!$I428*((1-Constantes!$D$19)*ETo!$K428+ETo!$L428)</f>
        <v>2.0379529577734696</v>
      </c>
      <c r="E429" s="73">
        <f>MIN(D429*Constantes!$D$17,0.8*(H428+Observaciones!$F428-F429-G429-Constantes!$D$14))</f>
        <v>1.2707709041945388</v>
      </c>
      <c r="F429" s="73">
        <f>IF(Observaciones!$F428&gt;0.05*Constantes!$D$18,((Observaciones!$F428-0.05*Constantes!$D$18)^2)/(Observaciones!$F428+0.95*Constantes!$D$18),0)</f>
        <v>0</v>
      </c>
      <c r="G429" s="73">
        <f>MAX(0,H428+Observaciones!$F428-F429-Constantes!$D$13)</f>
        <v>0</v>
      </c>
      <c r="H429" s="73">
        <f>H428+Observaciones!$F428-F429-E429-G429-I428</f>
        <v>46.280333897862171</v>
      </c>
      <c r="I429" s="73">
        <f>MAX(0,(H429-Constantes!$D$14)*(1-EXP(-Constantes!$D$22)))</f>
        <v>0.27576352586855274</v>
      </c>
      <c r="J429" s="73">
        <f t="shared" si="42"/>
        <v>196.75103555985956</v>
      </c>
      <c r="K429" s="73">
        <f>MAX(0,(J429-Constantes!$D$13)*(1-EXP(-Constantes!$D$23)))</f>
        <v>1.022317828453138</v>
      </c>
      <c r="L429" s="73">
        <f t="shared" si="43"/>
        <v>1.2980813543216907</v>
      </c>
      <c r="M429" s="73">
        <f>0.0526*F429*Observaciones!$F428^1.218</f>
        <v>0</v>
      </c>
      <c r="N429" s="73">
        <f>M429*Constantes!$D$40</f>
        <v>0</v>
      </c>
      <c r="O429" s="73">
        <f t="shared" si="44"/>
        <v>0</v>
      </c>
      <c r="P429" s="15"/>
      <c r="Q429" s="117">
        <v>423</v>
      </c>
      <c r="R429" s="145">
        <f>ETo!$I428*((1-Constantes!$E$19)*ETo!$K428+ETo!$L428)</f>
        <v>2.0402468843413937</v>
      </c>
      <c r="S429" s="118">
        <f>MIN(R429*Constantes!$E$17,0.8*(V428+Observaciones!$F428-T429-U429-Constantes!$D$14))</f>
        <v>1.2796441495348856</v>
      </c>
      <c r="T429" s="118">
        <f>IF(Observaciones!$F428&gt;0.05*Constantes!$E$18,((Observaciones!$F428-0.05*Constantes!$E$18)^2)/(Observaciones!$F428+0.95*Constantes!$E$18),0)</f>
        <v>0</v>
      </c>
      <c r="U429" s="118">
        <f>MAX(0,V428+Observaciones!$F428-T429-Constantes!$D$13)</f>
        <v>0</v>
      </c>
      <c r="V429" s="118">
        <f>V428+Observaciones!$F428-T429-S429-U429-W428</f>
        <v>46.263167865238316</v>
      </c>
      <c r="W429" s="118">
        <f>MAX(0,(V429-Constantes!$D$14)*(1-EXP(-Constantes!$D$22)))</f>
        <v>0.27552719602474346</v>
      </c>
      <c r="X429" s="116">
        <f>X428+(Entradas!$E$23*U429-Y428)/(800*Entradas!$D$46)</f>
        <v>0</v>
      </c>
      <c r="Y429" s="116">
        <f>8000*Entradas!$D$47*X429/Constantes!$E$34</f>
        <v>0</v>
      </c>
      <c r="Z429" s="116">
        <f>T429*Escenarios!$E$10/Escenarios!$E$9</f>
        <v>0</v>
      </c>
      <c r="AA429" s="116">
        <f>Y429*Escenarios!$E$10/Escenarios!$E$9</f>
        <v>0</v>
      </c>
      <c r="AB429" s="116">
        <f>Observaciones!$I428</f>
        <v>0</v>
      </c>
      <c r="AC429" s="116">
        <f>MAX(0,Constantes!$E$29/((AH428+Z429+AA429+AB429+Observaciones!$F428)^2)+Entradas!$E$17)</f>
        <v>2.8196224367661995</v>
      </c>
      <c r="AD429" s="145">
        <f>IF(ETo!$D428&gt;0,ETo!$I428*((1-Entradas!$E$21)*ETo!$K428+ETo!$L428),0)</f>
        <v>1.9484898216244122</v>
      </c>
      <c r="AE429" s="116">
        <f>MIN(AD429*1,0.8*(AH428+Z429+AA429+AB429+Observaciones!$F428-AC429-Constantes!$E$28))</f>
        <v>1.9484898216244122</v>
      </c>
      <c r="AF429" s="116">
        <f>Observaciones!$J428</f>
        <v>0</v>
      </c>
      <c r="AG429" s="116">
        <f>MAX(0,AH428+Z429+AA429+AB429+Observaciones!$F428-AC429-AE429-AF429-Constantes!$E$26)</f>
        <v>0</v>
      </c>
      <c r="AH429" s="116">
        <f>AH428+Z429+AA429+AB429+Observaciones!$F428-AC429-AE429-AF429-AG429</f>
        <v>233.80705426030951</v>
      </c>
      <c r="AI429" s="116">
        <f>(Escenarios!$E$10*S429+Escenarios!$E$9*AE429)/(Escenarios!$E$11)</f>
        <v>1.3465287167438382</v>
      </c>
      <c r="AJ429" s="116">
        <f>(Escenarios!$E$9*AG429)/(Escenarios!$E$11)</f>
        <v>0</v>
      </c>
      <c r="AK429" s="116">
        <f>(Escenarios!$E$10*U429+Escenarios!$E$9*AC429)/(Escenarios!$E$11)</f>
        <v>0.28196224367661993</v>
      </c>
      <c r="AL429" s="118">
        <f t="shared" si="45"/>
        <v>197.05087615290938</v>
      </c>
      <c r="AM429" s="118">
        <f>MAX(0,(AL429-Constantes!$D$13)*(1-EXP(-Constantes!$D$23)))</f>
        <v>1.0243889787177913</v>
      </c>
      <c r="AN429" s="118">
        <f>AJ429+W429*Escenarios!$E$10/Escenarios!$E$11+AM429</f>
        <v>1.2723634551400604</v>
      </c>
      <c r="AO429" s="118">
        <f>0.0526*AJ429*Observaciones!$F428^1.218</f>
        <v>0</v>
      </c>
      <c r="AP429" s="118">
        <f>AO429*Constantes!$E$40</f>
        <v>0</v>
      </c>
      <c r="AQ429" s="118">
        <f t="shared" si="46"/>
        <v>0</v>
      </c>
      <c r="AR429" s="15"/>
      <c r="AS429" s="72">
        <v>423</v>
      </c>
      <c r="AT429" s="145">
        <f>ETo!$I428*((1-Constantes!$F$19)*ETo!$K428+ETo!$L428)</f>
        <v>2.0345120679215825</v>
      </c>
      <c r="AU429" s="118">
        <f>MIN(AT429*Constantes!$F$17,0.8*(AX428+Observaciones!$F428-AV429-AW429-Constantes!$D$14))</f>
        <v>1.2575732799189989</v>
      </c>
      <c r="AV429" s="118">
        <f>IF(Observaciones!$F428&gt;0.05*Constantes!$F$18,((Observaciones!$F428-0.05*Constantes!$F$18)^2)/(Observaciones!$F428+0.95*Constantes!$F$18),0)</f>
        <v>0</v>
      </c>
      <c r="AW429" s="118">
        <f>MAX(0,AX428+Observaciones!$F428-AV429-Constantes!$D$13)</f>
        <v>0</v>
      </c>
      <c r="AX429" s="118">
        <f>AX428+Observaciones!$F428-AV429-AU429-AW429-AY428</f>
        <v>46.305865810734588</v>
      </c>
      <c r="AY429" s="118">
        <f>MAX(0,(AX429-Constantes!$D$14)*(1-EXP(-Constantes!$D$22)))</f>
        <v>0.27611503125791709</v>
      </c>
      <c r="AZ429" s="116">
        <f>AZ428+(Entradas!$F$23*AW429-BA428)/(800*Entradas!$D$46)</f>
        <v>0</v>
      </c>
      <c r="BA429" s="116">
        <f>8000*Entradas!$D$47*AZ429/Constantes!$F$34</f>
        <v>0</v>
      </c>
      <c r="BB429" s="116">
        <f>AV429*Escenarios!$F$10/Escenarios!$F$9</f>
        <v>0</v>
      </c>
      <c r="BC429" s="116">
        <f>BA429*Escenarios!$F$10/Escenarios!$F$9</f>
        <v>0</v>
      </c>
      <c r="BD429" s="116">
        <f>Observaciones!$I428</f>
        <v>0</v>
      </c>
      <c r="BE429" s="116">
        <f>MAX(0,Constantes!$F$29/((BJ428+BB429+BC429+BD429+Observaciones!$F428)^2)+Entradas!$F$17)</f>
        <v>2.6491953873040468</v>
      </c>
      <c r="BF429" s="145">
        <f>IF(ETo!$D428&gt;0,ETo!$I428*((1-Entradas!$F$21)*ETo!$K428+ETo!$L428),0)</f>
        <v>1.9484898216244122</v>
      </c>
      <c r="BG429" s="116">
        <f>MIN(BF429*1,0.8*(BJ428+BB429+BC429+BD429+Observaciones!$F428-BE429-Constantes!$F$28))</f>
        <v>1.9484898216244122</v>
      </c>
      <c r="BH429" s="116">
        <f>Observaciones!$J428</f>
        <v>0</v>
      </c>
      <c r="BI429" s="116">
        <f>MAX(0,BJ428+BB429+BC429+BD429+Observaciones!$F428-BE429-BG429-BH429-Constantes!$F$26)</f>
        <v>0</v>
      </c>
      <c r="BJ429" s="116">
        <f>BJ428+BB429+BC429+BD429+Observaciones!$F428-BE429-BG429-BH429-BI429</f>
        <v>166.47625010577781</v>
      </c>
      <c r="BK429" s="116">
        <f>(Escenarios!$F$10*AU429+Escenarios!$F$9*BG429)/(Escenarios!$F$11)</f>
        <v>1.3957565882600815</v>
      </c>
      <c r="BL429" s="116">
        <f>(Escenarios!$F$9*BI429)/(Escenarios!$F$11)</f>
        <v>0</v>
      </c>
      <c r="BM429" s="116">
        <f>(Escenarios!$F$10*AW429+Escenarios!$F$9*BE429)/(Escenarios!$F$11)</f>
        <v>0.52983907746080938</v>
      </c>
      <c r="BN429" s="118">
        <f t="shared" si="47"/>
        <v>192.38924758269502</v>
      </c>
      <c r="BO429" s="118">
        <f>MAX(0,(BN429-Constantes!$D$13)*(1-EXP(-Constantes!$D$23)))</f>
        <v>0.99218875809819207</v>
      </c>
      <c r="BP429" s="118">
        <f>BL429+AY429*Escenarios!$F$10/Escenarios!$F$11+BO429</f>
        <v>1.2130807831045258</v>
      </c>
      <c r="BQ429" s="118">
        <f>0.0526*BL429*Observaciones!$F428^1.218</f>
        <v>0</v>
      </c>
      <c r="BR429" s="118">
        <f>BQ429*Constantes!$F$40</f>
        <v>0</v>
      </c>
      <c r="BS429" s="118">
        <f t="shared" si="48"/>
        <v>0</v>
      </c>
      <c r="BT429" s="15"/>
      <c r="BU429" s="72">
        <v>423</v>
      </c>
      <c r="BV429" s="73">
        <f>0.0526*Observaciones!$F428^2.218</f>
        <v>1.6940460723560119E-2</v>
      </c>
      <c r="BW429" s="73">
        <f>IF(Observaciones!$F428&gt;0.05*$CA$7,((Observaciones!$F428-0.05*$CA$7)^2)/(Observaciones!$F428+0.95*$CA$7),0)</f>
        <v>0</v>
      </c>
      <c r="BX429" s="73">
        <f>0.0526*BW429*Observaciones!$F428^1.218</f>
        <v>0</v>
      </c>
      <c r="BY429" s="27"/>
      <c r="BZ429" s="27"/>
      <c r="CA429" s="101"/>
      <c r="CB429" s="36"/>
    </row>
    <row r="430" spans="2:80" s="2" customFormat="1" ht="14.5" x14ac:dyDescent="0.35">
      <c r="B430" s="35"/>
      <c r="C430" s="72">
        <v>424</v>
      </c>
      <c r="D430" s="145">
        <f>ETo!$I429*((1-Constantes!$D$19)*ETo!$K429+ETo!$L429)</f>
        <v>2.059655296978554</v>
      </c>
      <c r="E430" s="73">
        <f>MIN(D430*Constantes!$D$17,0.8*(H429+Observaciones!$F429-F430-G430-Constantes!$D$14))</f>
        <v>1.2843034546440411</v>
      </c>
      <c r="F430" s="73">
        <f>IF(Observaciones!$F429&gt;0.05*Constantes!$D$18,((Observaciones!$F429-0.05*Constantes!$D$18)^2)/(Observaciones!$F429+0.95*Constantes!$D$18),0)</f>
        <v>0</v>
      </c>
      <c r="G430" s="73">
        <f>MAX(0,H429+Observaciones!$F429-F430-Constantes!$D$13)</f>
        <v>0</v>
      </c>
      <c r="H430" s="73">
        <f>H429+Observaciones!$F429-F430-E430-G430-I429</f>
        <v>44.720266917349576</v>
      </c>
      <c r="I430" s="73">
        <f>MAX(0,(H430-Constantes!$D$14)*(1-EXP(-Constantes!$D$22)))</f>
        <v>0.25428562273768301</v>
      </c>
      <c r="J430" s="73">
        <f t="shared" si="42"/>
        <v>195.72871773140642</v>
      </c>
      <c r="K430" s="73">
        <f>MAX(0,(J430-Constantes!$D$13)*(1-EXP(-Constantes!$D$23)))</f>
        <v>1.0152561633882984</v>
      </c>
      <c r="L430" s="73">
        <f t="shared" si="43"/>
        <v>1.2695417861259815</v>
      </c>
      <c r="M430" s="73">
        <f>0.0526*F430*Observaciones!$F429^1.218</f>
        <v>0</v>
      </c>
      <c r="N430" s="73">
        <f>M430*Constantes!$D$40</f>
        <v>0</v>
      </c>
      <c r="O430" s="73">
        <f t="shared" si="44"/>
        <v>0</v>
      </c>
      <c r="P430" s="15"/>
      <c r="Q430" s="117">
        <v>424</v>
      </c>
      <c r="R430" s="145">
        <f>ETo!$I429*((1-Constantes!$E$19)*ETo!$K429+ETo!$L429)</f>
        <v>2.0619746000098718</v>
      </c>
      <c r="S430" s="118">
        <f>MIN(R430*Constantes!$E$17,0.8*(V429+Observaciones!$F429-T430-U430-Constantes!$D$14))</f>
        <v>1.2932717866857202</v>
      </c>
      <c r="T430" s="118">
        <f>IF(Observaciones!$F429&gt;0.05*Constantes!$E$18,((Observaciones!$F429-0.05*Constantes!$E$18)^2)/(Observaciones!$F429+0.95*Constantes!$E$18),0)</f>
        <v>0</v>
      </c>
      <c r="U430" s="118">
        <f>MAX(0,V429+Observaciones!$F429-T430-Constantes!$D$13)</f>
        <v>0</v>
      </c>
      <c r="V430" s="118">
        <f>V429+Observaciones!$F429-T430-S430-U430-W429</f>
        <v>44.694368882527847</v>
      </c>
      <c r="W430" s="118">
        <f>MAX(0,(V430-Constantes!$D$14)*(1-EXP(-Constantes!$D$22)))</f>
        <v>0.25392907683925098</v>
      </c>
      <c r="X430" s="116">
        <f>X429+(Entradas!$E$23*U430-Y429)/(800*Entradas!$D$46)</f>
        <v>0</v>
      </c>
      <c r="Y430" s="116">
        <f>8000*Entradas!$D$47*X430/Constantes!$E$34</f>
        <v>0</v>
      </c>
      <c r="Z430" s="116">
        <f>T430*Escenarios!$E$10/Escenarios!$E$9</f>
        <v>0</v>
      </c>
      <c r="AA430" s="116">
        <f>Y430*Escenarios!$E$10/Escenarios!$E$9</f>
        <v>0</v>
      </c>
      <c r="AB430" s="116">
        <f>Observaciones!$I429</f>
        <v>0</v>
      </c>
      <c r="AC430" s="116">
        <f>MAX(0,Constantes!$E$29/((AH429+Z430+AA430+AB430+Observaciones!$F429)^2)+Entradas!$E$17)</f>
        <v>2.8121904092247991</v>
      </c>
      <c r="AD430" s="145">
        <f>IF(ETo!$D429&gt;0,ETo!$I429*((1-Entradas!$E$21)*ETo!$K429+ETo!$L429),0)</f>
        <v>1.9692024787571485</v>
      </c>
      <c r="AE430" s="116">
        <f>MIN(AD430*1,0.8*(AH429+Z430+AA430+AB430+Observaciones!$F429-AC430-Constantes!$E$28))</f>
        <v>1.9692024787571485</v>
      </c>
      <c r="AF430" s="116">
        <f>Observaciones!$J429</f>
        <v>0</v>
      </c>
      <c r="AG430" s="116">
        <f>MAX(0,AH429+Z430+AA430+AB430+Observaciones!$F429-AC430-AE430-AF430-Constantes!$E$26)</f>
        <v>0</v>
      </c>
      <c r="AH430" s="116">
        <f>AH429+Z430+AA430+AB430+Observaciones!$F429-AC430-AE430-AF430-AG430</f>
        <v>229.02566137232756</v>
      </c>
      <c r="AI430" s="116">
        <f>(Escenarios!$E$10*S430+Escenarios!$E$9*AE430)/(Escenarios!$E$11)</f>
        <v>1.3608648558928629</v>
      </c>
      <c r="AJ430" s="116">
        <f>(Escenarios!$E$9*AG430)/(Escenarios!$E$11)</f>
        <v>0</v>
      </c>
      <c r="AK430" s="116">
        <f>(Escenarios!$E$10*U430+Escenarios!$E$9*AC430)/(Escenarios!$E$11)</f>
        <v>0.2812190409224799</v>
      </c>
      <c r="AL430" s="118">
        <f t="shared" si="45"/>
        <v>196.30770621511408</v>
      </c>
      <c r="AM430" s="118">
        <f>MAX(0,(AL430-Constantes!$D$13)*(1-EXP(-Constantes!$D$23)))</f>
        <v>1.0192555289814127</v>
      </c>
      <c r="AN430" s="118">
        <f>AJ430+W430*Escenarios!$E$10/Escenarios!$E$11+AM430</f>
        <v>1.2477916981367385</v>
      </c>
      <c r="AO430" s="118">
        <f>0.0526*AJ430*Observaciones!$F429^1.218</f>
        <v>0</v>
      </c>
      <c r="AP430" s="118">
        <f>AO430*Constantes!$E$40</f>
        <v>0</v>
      </c>
      <c r="AQ430" s="118">
        <f t="shared" si="46"/>
        <v>0</v>
      </c>
      <c r="AR430" s="15"/>
      <c r="AS430" s="72">
        <v>424</v>
      </c>
      <c r="AT430" s="145">
        <f>ETo!$I429*((1-Constantes!$F$19)*ETo!$K429+ETo!$L429)</f>
        <v>2.0561763424315767</v>
      </c>
      <c r="AU430" s="118">
        <f>MIN(AT430*Constantes!$F$17,0.8*(AX429+Observaciones!$F429-AV430-AW430-Constantes!$D$14))</f>
        <v>1.2709644085252947</v>
      </c>
      <c r="AV430" s="118">
        <f>IF(Observaciones!$F429&gt;0.05*Constantes!$F$18,((Observaciones!$F429-0.05*Constantes!$F$18)^2)/(Observaciones!$F429+0.95*Constantes!$F$18),0)</f>
        <v>0</v>
      </c>
      <c r="AW430" s="118">
        <f>MAX(0,AX429+Observaciones!$F429-AV430-Constantes!$D$13)</f>
        <v>0</v>
      </c>
      <c r="AX430" s="118">
        <f>AX429+Observaciones!$F429-AV430-AU430-AW430-AY429</f>
        <v>44.758786370951377</v>
      </c>
      <c r="AY430" s="118">
        <f>MAX(0,(AX430-Constantes!$D$14)*(1-EXP(-Constantes!$D$22)))</f>
        <v>0.25481593143817333</v>
      </c>
      <c r="AZ430" s="116">
        <f>AZ429+(Entradas!$F$23*AW430-BA429)/(800*Entradas!$D$46)</f>
        <v>0</v>
      </c>
      <c r="BA430" s="116">
        <f>8000*Entradas!$D$47*AZ430/Constantes!$F$34</f>
        <v>0</v>
      </c>
      <c r="BB430" s="116">
        <f>AV430*Escenarios!$F$10/Escenarios!$F$9</f>
        <v>0</v>
      </c>
      <c r="BC430" s="116">
        <f>BA430*Escenarios!$F$10/Escenarios!$F$9</f>
        <v>0</v>
      </c>
      <c r="BD430" s="116">
        <f>Observaciones!$I429</f>
        <v>0</v>
      </c>
      <c r="BE430" s="116">
        <f>MAX(0,Constantes!$F$29/((BJ429+BB430+BC430+BD430+Observaciones!$F429)^2)+Entradas!$F$17)</f>
        <v>2.6295510080725162</v>
      </c>
      <c r="BF430" s="145">
        <f>IF(ETo!$D429&gt;0,ETo!$I429*((1-Entradas!$F$21)*ETo!$K429+ETo!$L429),0)</f>
        <v>1.9692024787571485</v>
      </c>
      <c r="BG430" s="116">
        <f>MIN(BF430*1,0.8*(BJ429+BB430+BC430+BD430+Observaciones!$F429-BE430-Constantes!$F$28))</f>
        <v>1.9692024787571485</v>
      </c>
      <c r="BH430" s="116">
        <f>Observaciones!$J429</f>
        <v>0</v>
      </c>
      <c r="BI430" s="116">
        <f>MAX(0,BJ429+BB430+BC430+BD430+Observaciones!$F429-BE430-BG430-BH430-Constantes!$F$26)</f>
        <v>0</v>
      </c>
      <c r="BJ430" s="116">
        <f>BJ429+BB430+BC430+BD430+Observaciones!$F429-BE430-BG430-BH430-BI430</f>
        <v>161.87749661894813</v>
      </c>
      <c r="BK430" s="116">
        <f>(Escenarios!$F$10*AU430+Escenarios!$F$9*BG430)/(Escenarios!$F$11)</f>
        <v>1.4106120225716654</v>
      </c>
      <c r="BL430" s="116">
        <f>(Escenarios!$F$9*BI430)/(Escenarios!$F$11)</f>
        <v>0</v>
      </c>
      <c r="BM430" s="116">
        <f>(Escenarios!$F$10*AW430+Escenarios!$F$9*BE430)/(Escenarios!$F$11)</f>
        <v>0.52591020161450319</v>
      </c>
      <c r="BN430" s="118">
        <f t="shared" si="47"/>
        <v>191.92296902621132</v>
      </c>
      <c r="BO430" s="118">
        <f>MAX(0,(BN430-Constantes!$D$13)*(1-EXP(-Constantes!$D$23)))</f>
        <v>0.98896793684166862</v>
      </c>
      <c r="BP430" s="118">
        <f>BL430+AY430*Escenarios!$F$10/Escenarios!$F$11+BO430</f>
        <v>1.1928206819922074</v>
      </c>
      <c r="BQ430" s="118">
        <f>0.0526*BL430*Observaciones!$F429^1.218</f>
        <v>0</v>
      </c>
      <c r="BR430" s="118">
        <f>BQ430*Constantes!$F$40</f>
        <v>0</v>
      </c>
      <c r="BS430" s="118">
        <f t="shared" si="48"/>
        <v>0</v>
      </c>
      <c r="BT430" s="15"/>
      <c r="BU430" s="72">
        <v>424</v>
      </c>
      <c r="BV430" s="73">
        <f>0.0526*Observaciones!$F429^2.218</f>
        <v>0</v>
      </c>
      <c r="BW430" s="73">
        <f>IF(Observaciones!$F429&gt;0.05*$CA$7,((Observaciones!$F429-0.05*$CA$7)^2)/(Observaciones!$F429+0.95*$CA$7),0)</f>
        <v>0</v>
      </c>
      <c r="BX430" s="73">
        <f>0.0526*BW430*Observaciones!$F429^1.218</f>
        <v>0</v>
      </c>
      <c r="BY430" s="27"/>
      <c r="BZ430" s="27"/>
      <c r="CA430" s="101"/>
      <c r="CB430" s="36"/>
    </row>
    <row r="431" spans="2:80" s="2" customFormat="1" ht="14.5" x14ac:dyDescent="0.35">
      <c r="B431" s="35"/>
      <c r="C431" s="72">
        <v>425</v>
      </c>
      <c r="D431" s="145">
        <f>ETo!$I430*((1-Constantes!$D$19)*ETo!$K430+ETo!$L430)</f>
        <v>2.0244241636519598</v>
      </c>
      <c r="E431" s="73">
        <f>MIN(D431*Constantes!$D$17,0.8*(H430+Observaciones!$F430-F431-G431-Constantes!$D$14))</f>
        <v>1.2623349891883182</v>
      </c>
      <c r="F431" s="73">
        <f>IF(Observaciones!$F430&gt;0.05*Constantes!$D$18,((Observaciones!$F430-0.05*Constantes!$D$18)^2)/(Observaciones!$F430+0.95*Constantes!$D$18),0)</f>
        <v>2.6741104574973039E-3</v>
      </c>
      <c r="G431" s="73">
        <f>MAX(0,H430+Observaciones!$F430-F431-Constantes!$D$13)</f>
        <v>0.16759280689208111</v>
      </c>
      <c r="H431" s="73">
        <f>H430+Observaciones!$F430-F431-E431-G431-I430</f>
        <v>47.233379388073999</v>
      </c>
      <c r="I431" s="73">
        <f>MAX(0,(H431-Constantes!$D$14)*(1-EXP(-Constantes!$D$22)))</f>
        <v>0.28888438476357031</v>
      </c>
      <c r="J431" s="73">
        <f t="shared" si="42"/>
        <v>194.88105437491021</v>
      </c>
      <c r="K431" s="73">
        <f>MAX(0,(J431-Constantes!$D$13)*(1-EXP(-Constantes!$D$23)))</f>
        <v>1.0094009248854434</v>
      </c>
      <c r="L431" s="73">
        <f t="shared" si="43"/>
        <v>1.3009594201065111</v>
      </c>
      <c r="M431" s="73">
        <f>0.0526*F431*Observaciones!$F430^1.218</f>
        <v>8.0776070488494786E-4</v>
      </c>
      <c r="N431" s="73">
        <f>M431*Constantes!$D$40</f>
        <v>3.7730583725074559E-6</v>
      </c>
      <c r="O431" s="73">
        <f t="shared" si="44"/>
        <v>0.2900212192781963</v>
      </c>
      <c r="P431" s="15"/>
      <c r="Q431" s="117">
        <v>425</v>
      </c>
      <c r="R431" s="145">
        <f>ETo!$I430*((1-Constantes!$E$19)*ETo!$K430+ETo!$L430)</f>
        <v>2.0267055692767415</v>
      </c>
      <c r="S431" s="118">
        <f>MIN(R431*Constantes!$E$17,0.8*(V430+Observaciones!$F430-T431-U431-Constantes!$D$14))</f>
        <v>1.2711510280737128</v>
      </c>
      <c r="T431" s="118">
        <f>IF(Observaciones!$F430&gt;0.05*Constantes!$E$18,((Observaciones!$F430-0.05*Constantes!$E$18)^2)/(Observaciones!$F430+0.95*Constantes!$E$18),0)</f>
        <v>1.6675223513159527E-3</v>
      </c>
      <c r="U431" s="118">
        <f>MAX(0,V430+Observaciones!$F430-T431-Constantes!$D$13)</f>
        <v>0.14270136017653101</v>
      </c>
      <c r="V431" s="118">
        <f>V430+Observaciones!$F430-T431-S431-U431-W430</f>
        <v>47.224919895087041</v>
      </c>
      <c r="W431" s="118">
        <f>MAX(0,(V431-Constantes!$D$14)*(1-EXP(-Constantes!$D$22)))</f>
        <v>0.28876792042378246</v>
      </c>
      <c r="X431" s="116">
        <f>X430+(Entradas!$E$23*U431-Y430)/(800*Entradas!$D$46)</f>
        <v>0</v>
      </c>
      <c r="Y431" s="116">
        <f>8000*Entradas!$D$47*X431/Constantes!$E$34</f>
        <v>0</v>
      </c>
      <c r="Z431" s="116">
        <f>T431*Escenarios!$E$10/Escenarios!$E$9</f>
        <v>1.5007701161843575E-2</v>
      </c>
      <c r="AA431" s="116">
        <f>Y431*Escenarios!$E$10/Escenarios!$E$9</f>
        <v>0</v>
      </c>
      <c r="AB431" s="116">
        <f>Observaciones!$I430</f>
        <v>0</v>
      </c>
      <c r="AC431" s="116">
        <f>MAX(0,Constantes!$E$29/((AH430+Z431+AA431+AB431+Observaciones!$F430)^2)+Entradas!$E$17)</f>
        <v>2.8112771746297902</v>
      </c>
      <c r="AD431" s="145">
        <f>IF(ETo!$D430&gt;0,ETo!$I430*((1-Entradas!$E$21)*ETo!$K430+ETo!$L430),0)</f>
        <v>1.935449344285453</v>
      </c>
      <c r="AE431" s="116">
        <f>MIN(AD431*1,0.8*(AH430+Z431+AA431+AB431+Observaciones!$F430-AC431-Constantes!$E$28))</f>
        <v>1.935449344285453</v>
      </c>
      <c r="AF431" s="116">
        <f>Observaciones!$J430</f>
        <v>0</v>
      </c>
      <c r="AG431" s="116">
        <f>MAX(0,AH430+Z431+AA431+AB431+Observaciones!$F430-AC431-AE431-AF431-Constantes!$E$26)</f>
        <v>0</v>
      </c>
      <c r="AH431" s="116">
        <f>AH430+Z431+AA431+AB431+Observaciones!$F430-AC431-AE431-AF431-AG431</f>
        <v>228.49394255457415</v>
      </c>
      <c r="AI431" s="116">
        <f>(Escenarios!$E$10*S431+Escenarios!$E$9*AE431)/(Escenarios!$E$11)</f>
        <v>1.3375808596948868</v>
      </c>
      <c r="AJ431" s="116">
        <f>(Escenarios!$E$9*AG431)/(Escenarios!$E$11)</f>
        <v>0</v>
      </c>
      <c r="AK431" s="116">
        <f>(Escenarios!$E$10*U431+Escenarios!$E$9*AC431)/(Escenarios!$E$11)</f>
        <v>0.40955894162185691</v>
      </c>
      <c r="AL431" s="118">
        <f t="shared" si="45"/>
        <v>195.69800962775454</v>
      </c>
      <c r="AM431" s="118">
        <f>MAX(0,(AL431-Constantes!$D$13)*(1-EXP(-Constantes!$D$23)))</f>
        <v>1.0150440470222031</v>
      </c>
      <c r="AN431" s="118">
        <f>AJ431+W431*Escenarios!$E$10/Escenarios!$E$11+AM431</f>
        <v>1.2749351754036073</v>
      </c>
      <c r="AO431" s="118">
        <f>0.0526*AJ431*Observaciones!$F430^1.218</f>
        <v>0</v>
      </c>
      <c r="AP431" s="118">
        <f>AO431*Constantes!$E$40</f>
        <v>0</v>
      </c>
      <c r="AQ431" s="118">
        <f t="shared" si="46"/>
        <v>0</v>
      </c>
      <c r="AR431" s="15"/>
      <c r="AS431" s="72">
        <v>425</v>
      </c>
      <c r="AT431" s="145">
        <f>ETo!$I430*((1-Constantes!$F$19)*ETo!$K430+ETo!$L430)</f>
        <v>2.0210020552147858</v>
      </c>
      <c r="AU431" s="118">
        <f>MIN(AT431*Constantes!$F$17,0.8*(AX430+Observaciones!$F430-AV431-AW431-Constantes!$D$14))</f>
        <v>1.2492224663458997</v>
      </c>
      <c r="AV431" s="118">
        <f>IF(Observaciones!$F430&gt;0.05*Constantes!$F$18,((Observaciones!$F430-0.05*Constantes!$F$18)^2)/(Observaciones!$F430+0.95*Constantes!$F$18),0)</f>
        <v>2.8099124607304585E-3</v>
      </c>
      <c r="AW431" s="118">
        <f>MAX(0,AX430+Observaciones!$F430-AV431-Constantes!$D$13)</f>
        <v>0.20597645849064605</v>
      </c>
      <c r="AX431" s="118">
        <f>AX430+Observaciones!$F430-AV431-AU431-AW431-AY430</f>
        <v>47.245961602215928</v>
      </c>
      <c r="AY431" s="118">
        <f>MAX(0,(AX431-Constantes!$D$14)*(1-EXP(-Constantes!$D$22)))</f>
        <v>0.28905760782379009</v>
      </c>
      <c r="AZ431" s="116">
        <f>AZ430+(Entradas!$F$23*AW431-BA430)/(800*Entradas!$D$46)</f>
        <v>0</v>
      </c>
      <c r="BA431" s="116">
        <f>8000*Entradas!$D$47*AZ431/Constantes!$F$34</f>
        <v>0</v>
      </c>
      <c r="BB431" s="116">
        <f>AV431*Escenarios!$F$10/Escenarios!$F$9</f>
        <v>1.1239649842921834E-2</v>
      </c>
      <c r="BC431" s="116">
        <f>BA431*Escenarios!$F$10/Escenarios!$F$9</f>
        <v>0</v>
      </c>
      <c r="BD431" s="116">
        <f>Observaciones!$I430</f>
        <v>0</v>
      </c>
      <c r="BE431" s="116">
        <f>MAX(0,Constantes!$F$29/((BJ430+BB431+BC431+BD431+Observaciones!$F430)^2)+Entradas!$F$17)</f>
        <v>2.6278203479227566</v>
      </c>
      <c r="BF431" s="145">
        <f>IF(ETo!$D430&gt;0,ETo!$I430*((1-Entradas!$F$21)*ETo!$K430+ETo!$L430),0)</f>
        <v>1.935449344285453</v>
      </c>
      <c r="BG431" s="116">
        <f>MIN(BF431*1,0.8*(BJ430+BB431+BC431+BD431+Observaciones!$F430-BE431-Constantes!$F$28))</f>
        <v>1.935449344285453</v>
      </c>
      <c r="BH431" s="116">
        <f>Observaciones!$J430</f>
        <v>0</v>
      </c>
      <c r="BI431" s="116">
        <f>MAX(0,BJ430+BB431+BC431+BD431+Observaciones!$F430-BE431-BG431-BH431-Constantes!$F$26)</f>
        <v>0</v>
      </c>
      <c r="BJ431" s="116">
        <f>BJ430+BB431+BC431+BD431+Observaciones!$F430-BE431-BG431-BH431-BI431</f>
        <v>161.52546657658286</v>
      </c>
      <c r="BK431" s="116">
        <f>(Escenarios!$F$10*AU431+Escenarios!$F$9*BG431)/(Escenarios!$F$11)</f>
        <v>1.3864678419338106</v>
      </c>
      <c r="BL431" s="116">
        <f>(Escenarios!$F$9*BI431)/(Escenarios!$F$11)</f>
        <v>0</v>
      </c>
      <c r="BM431" s="116">
        <f>(Escenarios!$F$10*AW431+Escenarios!$F$9*BE431)/(Escenarios!$F$11)</f>
        <v>0.69034523637706824</v>
      </c>
      <c r="BN431" s="118">
        <f t="shared" si="47"/>
        <v>191.6243463257467</v>
      </c>
      <c r="BO431" s="118">
        <f>MAX(0,(BN431-Constantes!$D$13)*(1-EXP(-Constantes!$D$23)))</f>
        <v>0.9869051991756046</v>
      </c>
      <c r="BP431" s="118">
        <f>BL431+AY431*Escenarios!$F$10/Escenarios!$F$11+BO431</f>
        <v>1.2181512854346366</v>
      </c>
      <c r="BQ431" s="118">
        <f>0.0526*BL431*Observaciones!$F430^1.218</f>
        <v>0</v>
      </c>
      <c r="BR431" s="118">
        <f>BQ431*Constantes!$F$40</f>
        <v>0</v>
      </c>
      <c r="BS431" s="118">
        <f t="shared" si="48"/>
        <v>0</v>
      </c>
      <c r="BT431" s="15"/>
      <c r="BU431" s="72">
        <v>425</v>
      </c>
      <c r="BV431" s="73">
        <f>0.0526*Observaciones!$F430^2.218</f>
        <v>1.2686816847842202</v>
      </c>
      <c r="BW431" s="73">
        <f>IF(Observaciones!$F430&gt;0.05*$CA$7,((Observaciones!$F430-0.05*$CA$7)^2)/(Observaciones!$F430+0.95*$CA$7),0)</f>
        <v>0.16418262002606004</v>
      </c>
      <c r="BX431" s="73">
        <f>0.0526*BW431*Observaciones!$F430^1.218</f>
        <v>4.9594162615940303E-2</v>
      </c>
      <c r="BY431" s="27"/>
      <c r="BZ431" s="27"/>
      <c r="CA431" s="101"/>
      <c r="CB431" s="36"/>
    </row>
    <row r="432" spans="2:80" s="2" customFormat="1" ht="14.5" x14ac:dyDescent="0.35">
      <c r="B432" s="35"/>
      <c r="C432" s="72">
        <v>426</v>
      </c>
      <c r="D432" s="145">
        <f>ETo!$I431*((1-Constantes!$D$19)*ETo!$K431+ETo!$L431)</f>
        <v>1.989185840853342</v>
      </c>
      <c r="E432" s="73">
        <f>MIN(D432*Constantes!$D$17,0.8*(H431+Observaciones!$F431-F432-G432-Constantes!$D$14))</f>
        <v>1.2403620407184861</v>
      </c>
      <c r="F432" s="73">
        <f>IF(Observaciones!$F431&gt;0.05*Constantes!$D$18,((Observaciones!$F431-0.05*Constantes!$D$18)^2)/(Observaciones!$F431+0.95*Constantes!$D$18),0)</f>
        <v>0</v>
      </c>
      <c r="G432" s="73">
        <f>MAX(0,H431+Observaciones!$F431-F432-Constantes!$D$13)</f>
        <v>0.68337938807400178</v>
      </c>
      <c r="H432" s="73">
        <f>H431+Observaciones!$F431-F432-E432-G432-I431</f>
        <v>47.220753574517943</v>
      </c>
      <c r="I432" s="73">
        <f>MAX(0,(H432-Constantes!$D$14)*(1-EXP(-Constantes!$D$22)))</f>
        <v>0.28871056145733232</v>
      </c>
      <c r="J432" s="73">
        <f t="shared" si="42"/>
        <v>194.55503283809875</v>
      </c>
      <c r="K432" s="73">
        <f>MAX(0,(J432-Constantes!$D$13)*(1-EXP(-Constantes!$D$23)))</f>
        <v>1.0071489296322937</v>
      </c>
      <c r="L432" s="73">
        <f t="shared" si="43"/>
        <v>1.2958594910896259</v>
      </c>
      <c r="M432" s="73">
        <f>0.0526*F432*Observaciones!$F431^1.218</f>
        <v>0</v>
      </c>
      <c r="N432" s="73">
        <f>M432*Constantes!$D$40</f>
        <v>0</v>
      </c>
      <c r="O432" s="73">
        <f t="shared" si="44"/>
        <v>0</v>
      </c>
      <c r="P432" s="15"/>
      <c r="Q432" s="117">
        <v>426</v>
      </c>
      <c r="R432" s="145">
        <f>ETo!$I431*((1-Constantes!$E$19)*ETo!$K431+ETo!$L431)</f>
        <v>1.991428992462726</v>
      </c>
      <c r="S432" s="118">
        <f>MIN(R432*Constantes!$E$17,0.8*(V431+Observaciones!$F431-T432-U432-Constantes!$D$14))</f>
        <v>1.2490255365549523</v>
      </c>
      <c r="T432" s="118">
        <f>IF(Observaciones!$F431&gt;0.05*Constantes!$E$18,((Observaciones!$F431-0.05*Constantes!$E$18)^2)/(Observaciones!$F431+0.95*Constantes!$E$18),0)</f>
        <v>0</v>
      </c>
      <c r="U432" s="118">
        <f>MAX(0,V431+Observaciones!$F431-T432-Constantes!$D$13)</f>
        <v>0.67491989508704364</v>
      </c>
      <c r="V432" s="118">
        <f>V431+Observaciones!$F431-T432-S432-U432-W431</f>
        <v>47.212206543021267</v>
      </c>
      <c r="W432" s="118">
        <f>MAX(0,(V432-Constantes!$D$14)*(1-EXP(-Constantes!$D$22)))</f>
        <v>0.288592891949013</v>
      </c>
      <c r="X432" s="116">
        <f>X431+(Entradas!$E$23*U432-Y431)/(800*Entradas!$D$46)</f>
        <v>0</v>
      </c>
      <c r="Y432" s="116">
        <f>8000*Entradas!$D$47*X432/Constantes!$E$34</f>
        <v>0</v>
      </c>
      <c r="Z432" s="116">
        <f>T432*Escenarios!$E$10/Escenarios!$E$9</f>
        <v>0</v>
      </c>
      <c r="AA432" s="116">
        <f>Y432*Escenarios!$E$10/Escenarios!$E$9</f>
        <v>0</v>
      </c>
      <c r="AB432" s="116">
        <f>Observaciones!$I431</f>
        <v>0</v>
      </c>
      <c r="AC432" s="116">
        <f>MAX(0,Constantes!$E$29/((AH431+Z432+AA432+AB432+Observaciones!$F431)^2)+Entradas!$E$17)</f>
        <v>2.8070873954716111</v>
      </c>
      <c r="AD432" s="145">
        <f>IF(ETo!$D431&gt;0,ETo!$I431*((1-Entradas!$E$21)*ETo!$K431+ETo!$L431),0)</f>
        <v>1.9017029280873576</v>
      </c>
      <c r="AE432" s="116">
        <f>MIN(AD432*1,0.8*(AH431+Z432+AA432+AB432+Observaciones!$F431-AC432-Constantes!$E$28))</f>
        <v>1.9017029280873576</v>
      </c>
      <c r="AF432" s="116">
        <f>Observaciones!$J431</f>
        <v>0</v>
      </c>
      <c r="AG432" s="116">
        <f>MAX(0,AH431+Z432+AA432+AB432+Observaciones!$F431-AC432-AE432-AF432-Constantes!$E$26)</f>
        <v>0</v>
      </c>
      <c r="AH432" s="116">
        <f>AH431+Z432+AA432+AB432+Observaciones!$F431-AC432-AE432-AF432-AG432</f>
        <v>225.98515223101518</v>
      </c>
      <c r="AI432" s="116">
        <f>(Escenarios!$E$10*S432+Escenarios!$E$9*AE432)/(Escenarios!$E$11)</f>
        <v>1.3142932757081929</v>
      </c>
      <c r="AJ432" s="116">
        <f>(Escenarios!$E$9*AG432)/(Escenarios!$E$11)</f>
        <v>0</v>
      </c>
      <c r="AK432" s="116">
        <f>(Escenarios!$E$10*U432+Escenarios!$E$9*AC432)/(Escenarios!$E$11)</f>
        <v>0.8881366451255005</v>
      </c>
      <c r="AL432" s="118">
        <f t="shared" si="45"/>
        <v>195.57110222585786</v>
      </c>
      <c r="AM432" s="118">
        <f>MAX(0,(AL432-Constantes!$D$13)*(1-EXP(-Constantes!$D$23)))</f>
        <v>1.0141674335645277</v>
      </c>
      <c r="AN432" s="118">
        <f>AJ432+W432*Escenarios!$E$10/Escenarios!$E$11+AM432</f>
        <v>1.2739010363186394</v>
      </c>
      <c r="AO432" s="118">
        <f>0.0526*AJ432*Observaciones!$F431^1.218</f>
        <v>0</v>
      </c>
      <c r="AP432" s="118">
        <f>AO432*Constantes!$E$40</f>
        <v>0</v>
      </c>
      <c r="AQ432" s="118">
        <f t="shared" si="46"/>
        <v>0</v>
      </c>
      <c r="AR432" s="15"/>
      <c r="AS432" s="72">
        <v>426</v>
      </c>
      <c r="AT432" s="145">
        <f>ETo!$I431*((1-Constantes!$F$19)*ETo!$K431+ETo!$L431)</f>
        <v>1.9858211134392656</v>
      </c>
      <c r="AU432" s="118">
        <f>MIN(AT432*Constantes!$F$17,0.8*(AX431+Observaciones!$F431-AV432-AW432-Constantes!$D$14))</f>
        <v>1.2274764108484371</v>
      </c>
      <c r="AV432" s="118">
        <f>IF(Observaciones!$F431&gt;0.05*Constantes!$F$18,((Observaciones!$F431-0.05*Constantes!$F$18)^2)/(Observaciones!$F431+0.95*Constantes!$F$18),0)</f>
        <v>0</v>
      </c>
      <c r="AW432" s="118">
        <f>MAX(0,AX431+Observaciones!$F431-AV432-Constantes!$D$13)</f>
        <v>0.69596160221593095</v>
      </c>
      <c r="AX432" s="118">
        <f>AX431+Observaciones!$F431-AV432-AU432-AW432-AY431</f>
        <v>47.233465981327768</v>
      </c>
      <c r="AY432" s="118">
        <f>MAX(0,(AX432-Constantes!$D$14)*(1-EXP(-Constantes!$D$22)))</f>
        <v>0.28888557691848382</v>
      </c>
      <c r="AZ432" s="116">
        <f>AZ431+(Entradas!$F$23*AW432-BA431)/(800*Entradas!$D$46)</f>
        <v>0</v>
      </c>
      <c r="BA432" s="116">
        <f>8000*Entradas!$D$47*AZ432/Constantes!$F$34</f>
        <v>0</v>
      </c>
      <c r="BB432" s="116">
        <f>AV432*Escenarios!$F$10/Escenarios!$F$9</f>
        <v>0</v>
      </c>
      <c r="BC432" s="116">
        <f>BA432*Escenarios!$F$10/Escenarios!$F$9</f>
        <v>0</v>
      </c>
      <c r="BD432" s="116">
        <f>Observaciones!$I431</f>
        <v>0</v>
      </c>
      <c r="BE432" s="116">
        <f>MAX(0,Constantes!$F$29/((BJ431+BB432+BC432+BD432+Observaciones!$F431)^2)+Entradas!$F$17)</f>
        <v>2.6169984659939654</v>
      </c>
      <c r="BF432" s="145">
        <f>IF(ETo!$D431&gt;0,ETo!$I431*((1-Entradas!$F$21)*ETo!$K431+ETo!$L431),0)</f>
        <v>1.9017029280873576</v>
      </c>
      <c r="BG432" s="116">
        <f>MIN(BF432*1,0.8*(BJ431+BB432+BC432+BD432+Observaciones!$F431-BE432-Constantes!$F$28))</f>
        <v>1.9017029280873576</v>
      </c>
      <c r="BH432" s="116">
        <f>Observaciones!$J431</f>
        <v>0</v>
      </c>
      <c r="BI432" s="116">
        <f>MAX(0,BJ431+BB432+BC432+BD432+Observaciones!$F431-BE432-BG432-BH432-Constantes!$F$26)</f>
        <v>0</v>
      </c>
      <c r="BJ432" s="116">
        <f>BJ431+BB432+BC432+BD432+Observaciones!$F431-BE432-BG432-BH432-BI432</f>
        <v>159.20676518250153</v>
      </c>
      <c r="BK432" s="116">
        <f>(Escenarios!$F$10*AU432+Escenarios!$F$9*BG432)/(Escenarios!$F$11)</f>
        <v>1.3623217142962212</v>
      </c>
      <c r="BL432" s="116">
        <f>(Escenarios!$F$9*BI432)/(Escenarios!$F$11)</f>
        <v>0</v>
      </c>
      <c r="BM432" s="116">
        <f>(Escenarios!$F$10*AW432+Escenarios!$F$9*BE432)/(Escenarios!$F$11)</f>
        <v>1.080168974971538</v>
      </c>
      <c r="BN432" s="118">
        <f t="shared" si="47"/>
        <v>191.71761010154265</v>
      </c>
      <c r="BO432" s="118">
        <f>MAX(0,(BN432-Constantes!$D$13)*(1-EXP(-Constantes!$D$23)))</f>
        <v>0.98754941913247429</v>
      </c>
      <c r="BP432" s="118">
        <f>BL432+AY432*Escenarios!$F$10/Escenarios!$F$11+BO432</f>
        <v>1.2186578806672612</v>
      </c>
      <c r="BQ432" s="118">
        <f>0.0526*BL432*Observaciones!$F431^1.218</f>
        <v>0</v>
      </c>
      <c r="BR432" s="118">
        <f>BQ432*Constantes!$F$40</f>
        <v>0</v>
      </c>
      <c r="BS432" s="118">
        <f t="shared" si="48"/>
        <v>0</v>
      </c>
      <c r="BT432" s="15"/>
      <c r="BU432" s="72">
        <v>426</v>
      </c>
      <c r="BV432" s="73">
        <f>0.0526*Observaciones!$F431^2.218</f>
        <v>0.30232861200727251</v>
      </c>
      <c r="BW432" s="73">
        <f>IF(Observaciones!$F431&gt;0.05*$CA$7,((Observaciones!$F431-0.05*$CA$7)^2)/(Observaciones!$F431+0.95*$CA$7),0)</f>
        <v>6.2440408225724973E-3</v>
      </c>
      <c r="BX432" s="73">
        <f>0.0526*BW432*Observaciones!$F431^1.218</f>
        <v>8.5806917963867778E-4</v>
      </c>
      <c r="BY432" s="27"/>
      <c r="BZ432" s="27"/>
      <c r="CA432" s="101"/>
      <c r="CB432" s="36"/>
    </row>
    <row r="433" spans="2:80" s="2" customFormat="1" ht="14.5" x14ac:dyDescent="0.35">
      <c r="B433" s="35"/>
      <c r="C433" s="72">
        <v>427</v>
      </c>
      <c r="D433" s="145">
        <f>ETo!$I432*((1-Constantes!$D$19)*ETo!$K432+ETo!$L432)</f>
        <v>1.9436841440383332</v>
      </c>
      <c r="E433" s="73">
        <f>MIN(D433*Constantes!$D$17,0.8*(H432+Observaciones!$F432-F433-G433-Constantes!$D$14))</f>
        <v>1.2119893385010772</v>
      </c>
      <c r="F433" s="73">
        <f>IF(Observaciones!$F432&gt;0.05*Constantes!$D$18,((Observaciones!$F432-0.05*Constantes!$D$18)^2)/(Observaciones!$F432+0.95*Constantes!$D$18),0)</f>
        <v>9.5061171419222185E-3</v>
      </c>
      <c r="G433" s="73">
        <f>MAX(0,H432+Observaciones!$F432-F433-Constantes!$D$13)</f>
        <v>3.0612474573760196</v>
      </c>
      <c r="H433" s="73">
        <f>H432+Observaciones!$F432-F433-E433-G433-I432</f>
        <v>47.249300100041587</v>
      </c>
      <c r="I433" s="73">
        <f>MAX(0,(H433-Constantes!$D$14)*(1-EXP(-Constantes!$D$22)))</f>
        <v>0.28910356990990421</v>
      </c>
      <c r="J433" s="73">
        <f t="shared" si="42"/>
        <v>196.60913136584247</v>
      </c>
      <c r="K433" s="73">
        <f>MAX(0,(J433-Constantes!$D$13)*(1-EXP(-Constantes!$D$23)))</f>
        <v>1.0213376245854611</v>
      </c>
      <c r="L433" s="73">
        <f t="shared" si="43"/>
        <v>1.3199473116372875</v>
      </c>
      <c r="M433" s="73">
        <f>0.0526*F433*Observaciones!$F432^1.218</f>
        <v>3.2079526165085031E-3</v>
      </c>
      <c r="N433" s="73">
        <f>M433*Constantes!$D$40</f>
        <v>1.4984378919557114E-5</v>
      </c>
      <c r="O433" s="73">
        <f t="shared" si="44"/>
        <v>1.1352255341897102</v>
      </c>
      <c r="P433" s="15"/>
      <c r="Q433" s="117">
        <v>427</v>
      </c>
      <c r="R433" s="145">
        <f>ETo!$I432*((1-Constantes!$E$19)*ETo!$K432+ETo!$L432)</f>
        <v>1.9458769682966073</v>
      </c>
      <c r="S433" s="118">
        <f>MIN(R433*Constantes!$E$17,0.8*(V432+Observaciones!$F432-T433-U433-Constantes!$D$14))</f>
        <v>1.2204552778911524</v>
      </c>
      <c r="T433" s="118">
        <f>IF(Observaciones!$F432&gt;0.05*Constantes!$E$18,((Observaciones!$F432-0.05*Constantes!$E$18)^2)/(Observaciones!$F432+0.95*Constantes!$E$18),0)</f>
        <v>7.4205044615092254E-3</v>
      </c>
      <c r="U433" s="118">
        <f>MAX(0,V432+Observaciones!$F432-T433-Constantes!$D$13)</f>
        <v>3.0547860385597616</v>
      </c>
      <c r="V433" s="118">
        <f>V432+Observaciones!$F432-T433-S433-U433-W432</f>
        <v>47.24095183015983</v>
      </c>
      <c r="W433" s="118">
        <f>MAX(0,(V433-Constantes!$D$14)*(1-EXP(-Constantes!$D$22)))</f>
        <v>0.28898863681147285</v>
      </c>
      <c r="X433" s="116">
        <f>X432+(Entradas!$E$23*U433-Y432)/(800*Entradas!$D$46)</f>
        <v>0</v>
      </c>
      <c r="Y433" s="116">
        <f>8000*Entradas!$D$47*X433/Constantes!$E$34</f>
        <v>0</v>
      </c>
      <c r="Z433" s="116">
        <f>T433*Escenarios!$E$10/Escenarios!$E$9</f>
        <v>6.6784540153583025E-2</v>
      </c>
      <c r="AA433" s="116">
        <f>Y433*Escenarios!$E$10/Escenarios!$E$9</f>
        <v>0</v>
      </c>
      <c r="AB433" s="116">
        <f>Observaciones!$I432</f>
        <v>0</v>
      </c>
      <c r="AC433" s="116">
        <f>MAX(0,Constantes!$E$29/((AH432+Z433+AA433+AB433+Observaciones!$F432)^2)+Entradas!$E$17)</f>
        <v>2.807017123501772</v>
      </c>
      <c r="AD433" s="145">
        <f>IF(ETo!$D432&gt;0,ETo!$I432*((1-Entradas!$E$21)*ETo!$K432+ETo!$L432),0)</f>
        <v>1.858163997965635</v>
      </c>
      <c r="AE433" s="116">
        <f>MIN(AD433*1,0.8*(AH432+Z433+AA433+AB433+Observaciones!$F432-AC433-Constantes!$E$28))</f>
        <v>1.858163997965635</v>
      </c>
      <c r="AF433" s="116">
        <f>Observaciones!$J432</f>
        <v>0</v>
      </c>
      <c r="AG433" s="116">
        <f>MAX(0,AH432+Z433+AA433+AB433+Observaciones!$F432-AC433-AE433-AF433-Constantes!$E$26)</f>
        <v>0</v>
      </c>
      <c r="AH433" s="116">
        <f>AH432+Z433+AA433+AB433+Observaciones!$F432-AC433-AE433-AF433-AG433</f>
        <v>225.98675564970134</v>
      </c>
      <c r="AI433" s="116">
        <f>(Escenarios!$E$10*S433+Escenarios!$E$9*AE433)/(Escenarios!$E$11)</f>
        <v>1.2842261498986007</v>
      </c>
      <c r="AJ433" s="116">
        <f>(Escenarios!$E$9*AG433)/(Escenarios!$E$11)</f>
        <v>0</v>
      </c>
      <c r="AK433" s="116">
        <f>(Escenarios!$E$10*U433+Escenarios!$E$9*AC433)/(Escenarios!$E$11)</f>
        <v>3.0300091470539625</v>
      </c>
      <c r="AL433" s="118">
        <f t="shared" si="45"/>
        <v>197.58694393934729</v>
      </c>
      <c r="AM433" s="118">
        <f>MAX(0,(AL433-Constantes!$D$13)*(1-EXP(-Constantes!$D$23)))</f>
        <v>1.0280918693986694</v>
      </c>
      <c r="AN433" s="118">
        <f>AJ433+W433*Escenarios!$E$10/Escenarios!$E$11+AM433</f>
        <v>1.2881816425289949</v>
      </c>
      <c r="AO433" s="118">
        <f>0.0526*AJ433*Observaciones!$F432^1.218</f>
        <v>0</v>
      </c>
      <c r="AP433" s="118">
        <f>AO433*Constantes!$E$40</f>
        <v>0</v>
      </c>
      <c r="AQ433" s="118">
        <f t="shared" si="46"/>
        <v>0</v>
      </c>
      <c r="AR433" s="15"/>
      <c r="AS433" s="72">
        <v>427</v>
      </c>
      <c r="AT433" s="145">
        <f>ETo!$I432*((1-Constantes!$F$19)*ETo!$K432+ETo!$L432)</f>
        <v>1.940394907650921</v>
      </c>
      <c r="AU433" s="118">
        <f>MIN(AT433*Constantes!$F$17,0.8*(AX432+Observaciones!$F432-AV433-AW433-Constantes!$D$14))</f>
        <v>1.1993975493325733</v>
      </c>
      <c r="AV433" s="118">
        <f>IF(Observaciones!$F432&gt;0.05*Constantes!$F$18,((Observaciones!$F432-0.05*Constantes!$F$18)^2)/(Observaciones!$F432+0.95*Constantes!$F$18),0)</f>
        <v>9.7720503333230731E-3</v>
      </c>
      <c r="AW433" s="118">
        <f>MAX(0,AX432+Observaciones!$F432-AV433-Constantes!$D$13)</f>
        <v>3.0736939309944447</v>
      </c>
      <c r="AX433" s="118">
        <f>AX432+Observaciones!$F432-AV433-AU433-AW433-AY432</f>
        <v>47.261716873748945</v>
      </c>
      <c r="AY433" s="118">
        <f>MAX(0,(AX433-Constantes!$D$14)*(1-EXP(-Constantes!$D$22)))</f>
        <v>0.28927451530277248</v>
      </c>
      <c r="AZ433" s="116">
        <f>AZ432+(Entradas!$F$23*AW433-BA432)/(800*Entradas!$D$46)</f>
        <v>0</v>
      </c>
      <c r="BA433" s="116">
        <f>8000*Entradas!$D$47*AZ433/Constantes!$F$34</f>
        <v>0</v>
      </c>
      <c r="BB433" s="116">
        <f>AV433*Escenarios!$F$10/Escenarios!$F$9</f>
        <v>3.9088201333292293E-2</v>
      </c>
      <c r="BC433" s="116">
        <f>BA433*Escenarios!$F$10/Escenarios!$F$9</f>
        <v>0</v>
      </c>
      <c r="BD433" s="116">
        <f>Observaciones!$I432</f>
        <v>0</v>
      </c>
      <c r="BE433" s="116">
        <f>MAX(0,Constantes!$F$29/((BJ432+BB433+BC433+BD433+Observaciones!$F432)^2)+Entradas!$F$17)</f>
        <v>2.6175610849641893</v>
      </c>
      <c r="BF433" s="145">
        <f>IF(ETo!$D432&gt;0,ETo!$I432*((1-Entradas!$F$21)*ETo!$K432+ETo!$L432),0)</f>
        <v>1.858163997965635</v>
      </c>
      <c r="BG433" s="116">
        <f>MIN(BF433*1,0.8*(BJ432+BB433+BC433+BD433+Observaciones!$F432-BE433-Constantes!$F$28))</f>
        <v>1.858163997965635</v>
      </c>
      <c r="BH433" s="116">
        <f>Observaciones!$J432</f>
        <v>0</v>
      </c>
      <c r="BI433" s="116">
        <f>MAX(0,BJ432+BB433+BC433+BD433+Observaciones!$F432-BE433-BG433-BH433-Constantes!$F$26)</f>
        <v>0</v>
      </c>
      <c r="BJ433" s="116">
        <f>BJ432+BB433+BC433+BD433+Observaciones!$F432-BE433-BG433-BH433-BI433</f>
        <v>159.37012830090498</v>
      </c>
      <c r="BK433" s="116">
        <f>(Escenarios!$F$10*AU433+Escenarios!$F$9*BG433)/(Escenarios!$F$11)</f>
        <v>1.3311508390591857</v>
      </c>
      <c r="BL433" s="116">
        <f>(Escenarios!$F$9*BI433)/(Escenarios!$F$11)</f>
        <v>0</v>
      </c>
      <c r="BM433" s="116">
        <f>(Escenarios!$F$10*AW433+Escenarios!$F$9*BE433)/(Escenarios!$F$11)</f>
        <v>2.9824673617883932</v>
      </c>
      <c r="BN433" s="118">
        <f t="shared" si="47"/>
        <v>193.71252804419856</v>
      </c>
      <c r="BO433" s="118">
        <f>MAX(0,(BN433-Constantes!$D$13)*(1-EXP(-Constantes!$D$23)))</f>
        <v>1.001329323924109</v>
      </c>
      <c r="BP433" s="118">
        <f>BL433+AY433*Escenarios!$F$10/Escenarios!$F$11+BO433</f>
        <v>1.2327489361663271</v>
      </c>
      <c r="BQ433" s="118">
        <f>0.0526*BL433*Observaciones!$F432^1.218</f>
        <v>0</v>
      </c>
      <c r="BR433" s="118">
        <f>BQ433*Constantes!$F$40</f>
        <v>0</v>
      </c>
      <c r="BS433" s="118">
        <f t="shared" si="48"/>
        <v>0</v>
      </c>
      <c r="BT433" s="15"/>
      <c r="BU433" s="72">
        <v>427</v>
      </c>
      <c r="BV433" s="73">
        <f>0.0526*Observaciones!$F432^2.218</f>
        <v>1.5523248678329671</v>
      </c>
      <c r="BW433" s="73">
        <f>IF(Observaciones!$F432&gt;0.05*$CA$7,((Observaciones!$F432-0.05*$CA$7)^2)/(Observaciones!$F432+0.95*$CA$7),0)</f>
        <v>0.21934586441312906</v>
      </c>
      <c r="BX433" s="73">
        <f>0.0526*BW433*Observaciones!$F432^1.218</f>
        <v>7.4020878257569256E-2</v>
      </c>
      <c r="BY433" s="27"/>
      <c r="BZ433" s="27"/>
      <c r="CA433" s="101"/>
      <c r="CB433" s="36"/>
    </row>
    <row r="434" spans="2:80" s="2" customFormat="1" ht="14.5" x14ac:dyDescent="0.35">
      <c r="B434" s="35"/>
      <c r="C434" s="72">
        <v>428</v>
      </c>
      <c r="D434" s="145">
        <f>ETo!$I433*((1-Constantes!$D$19)*ETo!$K433+ETo!$L433)</f>
        <v>2.021110374731482</v>
      </c>
      <c r="E434" s="73">
        <f>MIN(D434*Constantes!$D$17,0.8*(H433+Observaciones!$F433-F434-G434-Constantes!$D$14))</f>
        <v>1.26026866742818</v>
      </c>
      <c r="F434" s="73">
        <f>IF(Observaciones!$F433&gt;0.05*Constantes!$D$18,((Observaciones!$F433-0.05*Constantes!$D$18)^2)/(Observaciones!$F433+0.95*Constantes!$D$18),0)</f>
        <v>2.0166606633232673</v>
      </c>
      <c r="G434" s="73">
        <f>MAX(0,H433+Observaciones!$F433-F434-Constantes!$D$13)</f>
        <v>13.582639436718324</v>
      </c>
      <c r="H434" s="73">
        <f>H433+Observaciones!$F433-F434-E434-G434-I433</f>
        <v>47.200627762661917</v>
      </c>
      <c r="I434" s="73">
        <f>MAX(0,(H434-Constantes!$D$14)*(1-EXP(-Constantes!$D$22)))</f>
        <v>0.28843348345819936</v>
      </c>
      <c r="J434" s="73">
        <f t="shared" si="42"/>
        <v>209.17043317797533</v>
      </c>
      <c r="K434" s="73">
        <f>MAX(0,(J434-Constantes!$D$13)*(1-EXP(-Constantes!$D$23)))</f>
        <v>1.1081048741695376</v>
      </c>
      <c r="L434" s="73">
        <f t="shared" si="43"/>
        <v>3.4131990209510041</v>
      </c>
      <c r="M434" s="73">
        <f>0.0526*F434*Observaciones!$F433^1.218</f>
        <v>3.3682772632880416</v>
      </c>
      <c r="N434" s="73">
        <f>M434*Constantes!$D$40</f>
        <v>1.5733256956322963E-2</v>
      </c>
      <c r="O434" s="73">
        <f t="shared" si="44"/>
        <v>460.95340060009966</v>
      </c>
      <c r="P434" s="15"/>
      <c r="Q434" s="117">
        <v>428</v>
      </c>
      <c r="R434" s="145">
        <f>ETo!$I433*((1-Constantes!$E$19)*ETo!$K433+ETo!$L433)</f>
        <v>2.0233922996115692</v>
      </c>
      <c r="S434" s="118">
        <f>MIN(R434*Constantes!$E$17,0.8*(V433+Observaciones!$F433-T434-U434-Constantes!$D$14))</f>
        <v>1.2690729432226053</v>
      </c>
      <c r="T434" s="118">
        <f>IF(Observaciones!$F433&gt;0.05*Constantes!$E$18,((Observaciones!$F433-0.05*Constantes!$E$18)^2)/(Observaciones!$F433+0.95*Constantes!$E$18),0)</f>
        <v>1.9514595772112877</v>
      </c>
      <c r="U434" s="118">
        <f>MAX(0,V433+Observaciones!$F433-T434-Constantes!$D$13)</f>
        <v>13.63949225294855</v>
      </c>
      <c r="V434" s="118">
        <f>V433+Observaciones!$F433-T434-S434-U434-W433</f>
        <v>47.191938419965922</v>
      </c>
      <c r="W434" s="118">
        <f>MAX(0,(V434-Constantes!$D$14)*(1-EXP(-Constantes!$D$22)))</f>
        <v>0.28831385470954513</v>
      </c>
      <c r="X434" s="116">
        <f>X433+(Entradas!$E$23*U434-Y433)/(800*Entradas!$D$46)</f>
        <v>0</v>
      </c>
      <c r="Y434" s="116">
        <f>8000*Entradas!$D$47*X434/Constantes!$E$34</f>
        <v>0</v>
      </c>
      <c r="Z434" s="116">
        <f>T434*Escenarios!$E$10/Escenarios!$E$9</f>
        <v>17.563136194901588</v>
      </c>
      <c r="AA434" s="116">
        <f>Y434*Escenarios!$E$10/Escenarios!$E$9</f>
        <v>0</v>
      </c>
      <c r="AB434" s="116">
        <f>Observaciones!$I433</f>
        <v>0</v>
      </c>
      <c r="AC434" s="116">
        <f>MAX(0,Constantes!$E$29/((AH433+Z434+AA434+AB434+Observaciones!$F433)^2)+Entradas!$E$17)</f>
        <v>2.8488814113946037</v>
      </c>
      <c r="AD434" s="145">
        <f>IF(ETo!$D433&gt;0,ETo!$I433*((1-Entradas!$E$21)*ETo!$K433+ETo!$L433),0)</f>
        <v>1.9321153044080759</v>
      </c>
      <c r="AE434" s="116">
        <f>MIN(AD434*1,0.8*(AH433+Z434+AA434+AB434+Observaciones!$F433-AC434-Constantes!$E$28))</f>
        <v>1.9321153044080759</v>
      </c>
      <c r="AF434" s="116">
        <f>Observaciones!$J433</f>
        <v>0</v>
      </c>
      <c r="AG434" s="116">
        <f>MAX(0,AH433+Z434+AA434+AB434+Observaciones!$F433-AC434-AE434-AF434-Constantes!$E$26)</f>
        <v>0</v>
      </c>
      <c r="AH434" s="116">
        <f>AH433+Z434+AA434+AB434+Observaciones!$F433-AC434-AE434-AF434-AG434</f>
        <v>255.86889512880029</v>
      </c>
      <c r="AI434" s="116">
        <f>(Escenarios!$E$10*S434+Escenarios!$E$9*AE434)/(Escenarios!$E$11)</f>
        <v>1.3353771793411522</v>
      </c>
      <c r="AJ434" s="116">
        <f>(Escenarios!$E$9*AG434)/(Escenarios!$E$11)</f>
        <v>0</v>
      </c>
      <c r="AK434" s="116">
        <f>(Escenarios!$E$10*U434+Escenarios!$E$9*AC434)/(Escenarios!$E$11)</f>
        <v>12.560431168793157</v>
      </c>
      <c r="AL434" s="118">
        <f t="shared" si="45"/>
        <v>209.11928323874176</v>
      </c>
      <c r="AM434" s="118">
        <f>MAX(0,(AL434-Constantes!$D$13)*(1-EXP(-Constantes!$D$23)))</f>
        <v>1.1077515557308866</v>
      </c>
      <c r="AN434" s="118">
        <f>AJ434+W434*Escenarios!$E$10/Escenarios!$E$11+AM434</f>
        <v>1.3672340249694772</v>
      </c>
      <c r="AO434" s="118">
        <f>0.0526*AJ434*Observaciones!$F433^1.218</f>
        <v>0</v>
      </c>
      <c r="AP434" s="118">
        <f>AO434*Constantes!$E$40</f>
        <v>0</v>
      </c>
      <c r="AQ434" s="118">
        <f t="shared" si="46"/>
        <v>0</v>
      </c>
      <c r="AR434" s="15"/>
      <c r="AS434" s="72">
        <v>428</v>
      </c>
      <c r="AT434" s="145">
        <f>ETo!$I433*((1-Constantes!$F$19)*ETo!$K433+ETo!$L433)</f>
        <v>2.0176874874113504</v>
      </c>
      <c r="AU434" s="118">
        <f>MIN(AT434*Constantes!$F$17,0.8*(AX433+Observaciones!$F433-AV434-AW434-Constantes!$D$14))</f>
        <v>1.247173664586597</v>
      </c>
      <c r="AV434" s="118">
        <f>IF(Observaciones!$F433&gt;0.05*Constantes!$F$18,((Observaciones!$F433-0.05*Constantes!$F$18)^2)/(Observaciones!$F433+0.95*Constantes!$F$18),0)</f>
        <v>2.0245140849556207</v>
      </c>
      <c r="AW434" s="118">
        <f>MAX(0,AX433+Observaciones!$F433-AV434-Constantes!$D$13)</f>
        <v>13.587202788793327</v>
      </c>
      <c r="AX434" s="118">
        <f>AX433+Observaciones!$F433-AV434-AU434-AW434-AY433</f>
        <v>47.213551820110631</v>
      </c>
      <c r="AY434" s="118">
        <f>MAX(0,(AX434-Constantes!$D$14)*(1-EXP(-Constantes!$D$22)))</f>
        <v>0.28861141277624058</v>
      </c>
      <c r="AZ434" s="116">
        <f>AZ433+(Entradas!$F$23*AW434-BA433)/(800*Entradas!$D$46)</f>
        <v>0</v>
      </c>
      <c r="BA434" s="116">
        <f>8000*Entradas!$D$47*AZ434/Constantes!$F$34</f>
        <v>0</v>
      </c>
      <c r="BB434" s="116">
        <f>AV434*Escenarios!$F$10/Escenarios!$F$9</f>
        <v>8.0980563398224827</v>
      </c>
      <c r="BC434" s="116">
        <f>BA434*Escenarios!$F$10/Escenarios!$F$9</f>
        <v>0</v>
      </c>
      <c r="BD434" s="116">
        <f>Observaciones!$I433</f>
        <v>0</v>
      </c>
      <c r="BE434" s="116">
        <f>MAX(0,Constantes!$F$29/((BJ433+BB434+BC434+BD434+Observaciones!$F433)^2)+Entradas!$F$17)</f>
        <v>2.6986166155371931</v>
      </c>
      <c r="BF434" s="145">
        <f>IF(ETo!$D433&gt;0,ETo!$I433*((1-Entradas!$F$21)*ETo!$K433+ETo!$L433),0)</f>
        <v>1.9321153044080759</v>
      </c>
      <c r="BG434" s="116">
        <f>MIN(BF434*1,0.8*(BJ433+BB434+BC434+BD434+Observaciones!$F433-BE434-Constantes!$F$28))</f>
        <v>1.9321153044080759</v>
      </c>
      <c r="BH434" s="116">
        <f>Observaciones!$J433</f>
        <v>0</v>
      </c>
      <c r="BI434" s="116">
        <f>MAX(0,BJ433+BB434+BC434+BD434+Observaciones!$F433-BE434-BG434-BH434-Constantes!$F$26)</f>
        <v>0</v>
      </c>
      <c r="BJ434" s="116">
        <f>BJ433+BB434+BC434+BD434+Observaciones!$F433-BE434-BG434-BH434-BI434</f>
        <v>179.93745272078218</v>
      </c>
      <c r="BK434" s="116">
        <f>(Escenarios!$F$10*AU434+Escenarios!$F$9*BG434)/(Escenarios!$F$11)</f>
        <v>1.3841619925508928</v>
      </c>
      <c r="BL434" s="116">
        <f>(Escenarios!$F$9*BI434)/(Escenarios!$F$11)</f>
        <v>0</v>
      </c>
      <c r="BM434" s="116">
        <f>(Escenarios!$F$10*AW434+Escenarios!$F$9*BE434)/(Escenarios!$F$11)</f>
        <v>11.409485554142099</v>
      </c>
      <c r="BN434" s="118">
        <f t="shared" si="47"/>
        <v>204.12068427441656</v>
      </c>
      <c r="BO434" s="118">
        <f>MAX(0,(BN434-Constantes!$D$13)*(1-EXP(-Constantes!$D$23)))</f>
        <v>1.0732237105763827</v>
      </c>
      <c r="BP434" s="118">
        <f>BL434+AY434*Escenarios!$F$10/Escenarios!$F$11+BO434</f>
        <v>1.3041128407973752</v>
      </c>
      <c r="BQ434" s="118">
        <f>0.0526*BL434*Observaciones!$F433^1.218</f>
        <v>0</v>
      </c>
      <c r="BR434" s="118">
        <f>BQ434*Constantes!$F$40</f>
        <v>0</v>
      </c>
      <c r="BS434" s="118">
        <f t="shared" si="48"/>
        <v>0</v>
      </c>
      <c r="BT434" s="15"/>
      <c r="BU434" s="72">
        <v>428</v>
      </c>
      <c r="BV434" s="73">
        <f>0.0526*Observaciones!$F433^2.218</f>
        <v>28.560849254286634</v>
      </c>
      <c r="BW434" s="73">
        <f>IF(Observaciones!$F433&gt;0.05*$CA$7,((Observaciones!$F433-0.05*$CA$7)^2)/(Observaciones!$F433+0.95*$CA$7),0)</f>
        <v>4.7231908669459823</v>
      </c>
      <c r="BX434" s="73">
        <f>0.0526*BW434*Observaciones!$F433^1.218</f>
        <v>7.8887919502963495</v>
      </c>
      <c r="BY434" s="27"/>
      <c r="BZ434" s="27"/>
      <c r="CA434" s="101"/>
      <c r="CB434" s="36"/>
    </row>
    <row r="435" spans="2:80" s="2" customFormat="1" ht="14.5" x14ac:dyDescent="0.35">
      <c r="B435" s="35"/>
      <c r="C435" s="72">
        <v>429</v>
      </c>
      <c r="D435" s="145">
        <f>ETo!$I434*((1-Constantes!$D$19)*ETo!$K434+ETo!$L434)</f>
        <v>1.827338336298703</v>
      </c>
      <c r="E435" s="73">
        <f>MIN(D435*Constantes!$D$17,0.8*(H434+Observaciones!$F434-F435-G435-Constantes!$D$14))</f>
        <v>1.1394416053767249</v>
      </c>
      <c r="F435" s="73">
        <f>IF(Observaciones!$F434&gt;0.05*Constantes!$D$18,((Observaciones!$F434-0.05*Constantes!$D$18)^2)/(Observaciones!$F434+0.95*Constantes!$D$18),0)</f>
        <v>0</v>
      </c>
      <c r="G435" s="73">
        <f>MAX(0,H434+Observaciones!$F434-F435-Constantes!$D$13)</f>
        <v>0</v>
      </c>
      <c r="H435" s="73">
        <f>H434+Observaciones!$F434-F435-E435-G435-I434</f>
        <v>46.772752673826993</v>
      </c>
      <c r="I435" s="73">
        <f>MAX(0,(H435-Constantes!$D$14)*(1-EXP(-Constantes!$D$22)))</f>
        <v>0.28254280067027876</v>
      </c>
      <c r="J435" s="73">
        <f t="shared" si="42"/>
        <v>208.0623283038058</v>
      </c>
      <c r="K435" s="73">
        <f>MAX(0,(J435-Constantes!$D$13)*(1-EXP(-Constantes!$D$23)))</f>
        <v>1.100450634694969</v>
      </c>
      <c r="L435" s="73">
        <f t="shared" si="43"/>
        <v>1.3829934353652478</v>
      </c>
      <c r="M435" s="73">
        <f>0.0526*F435*Observaciones!$F434^1.218</f>
        <v>0</v>
      </c>
      <c r="N435" s="73">
        <f>M435*Constantes!$D$40</f>
        <v>0</v>
      </c>
      <c r="O435" s="73">
        <f t="shared" si="44"/>
        <v>0</v>
      </c>
      <c r="P435" s="15"/>
      <c r="Q435" s="117">
        <v>429</v>
      </c>
      <c r="R435" s="145">
        <f>ETo!$I434*((1-Constantes!$E$19)*ETo!$K434+ETo!$L434)</f>
        <v>1.8293990002462599</v>
      </c>
      <c r="S435" s="118">
        <f>MIN(R435*Constantes!$E$17,0.8*(V434+Observaciones!$F434-T435-U435-Constantes!$D$14))</f>
        <v>1.1474002219029391</v>
      </c>
      <c r="T435" s="118">
        <f>IF(Observaciones!$F434&gt;0.05*Constantes!$E$18,((Observaciones!$F434-0.05*Constantes!$E$18)^2)/(Observaciones!$F434+0.95*Constantes!$E$18),0)</f>
        <v>0</v>
      </c>
      <c r="U435" s="118">
        <f>MAX(0,V434+Observaciones!$F434-T435-Constantes!$D$13)</f>
        <v>0</v>
      </c>
      <c r="V435" s="118">
        <f>V434+Observaciones!$F434-T435-S435-U435-W434</f>
        <v>46.756224343353438</v>
      </c>
      <c r="W435" s="118">
        <f>MAX(0,(V435-Constantes!$D$14)*(1-EXP(-Constantes!$D$22)))</f>
        <v>0.28231525026041793</v>
      </c>
      <c r="X435" s="116">
        <f>X434+(Entradas!$E$23*U435-Y434)/(800*Entradas!$D$46)</f>
        <v>0</v>
      </c>
      <c r="Y435" s="116">
        <f>8000*Entradas!$D$47*X435/Constantes!$E$34</f>
        <v>0</v>
      </c>
      <c r="Z435" s="116">
        <f>T435*Escenarios!$E$10/Escenarios!$E$9</f>
        <v>0</v>
      </c>
      <c r="AA435" s="116">
        <f>Y435*Escenarios!$E$10/Escenarios!$E$9</f>
        <v>0</v>
      </c>
      <c r="AB435" s="116">
        <f>Observaciones!$I434</f>
        <v>0</v>
      </c>
      <c r="AC435" s="116">
        <f>MAX(0,Constantes!$E$29/((AH434+Z435+AA435+AB435+Observaciones!$F434)^2)+Entradas!$E$17)</f>
        <v>2.8443998714293324</v>
      </c>
      <c r="AD435" s="145">
        <f>IF(ETo!$D434&gt;0,ETo!$I434*((1-Entradas!$E$21)*ETo!$K434+ETo!$L434),0)</f>
        <v>1.7469724423439759</v>
      </c>
      <c r="AE435" s="116">
        <f>MIN(AD435*1,0.8*(AH434+Z435+AA435+AB435+Observaciones!$F434-AC435-Constantes!$E$28))</f>
        <v>1.7469724423439759</v>
      </c>
      <c r="AF435" s="116">
        <f>Observaciones!$J434</f>
        <v>0</v>
      </c>
      <c r="AG435" s="116">
        <f>MAX(0,AH434+Z435+AA435+AB435+Observaciones!$F434-AC435-AE435-AF435-Constantes!$E$26)</f>
        <v>0</v>
      </c>
      <c r="AH435" s="116">
        <f>AH434+Z435+AA435+AB435+Observaciones!$F434-AC435-AE435-AF435-AG435</f>
        <v>252.277522815027</v>
      </c>
      <c r="AI435" s="116">
        <f>(Escenarios!$E$10*S435+Escenarios!$E$9*AE435)/(Escenarios!$E$11)</f>
        <v>1.2073574439470429</v>
      </c>
      <c r="AJ435" s="116">
        <f>(Escenarios!$E$9*AG435)/(Escenarios!$E$11)</f>
        <v>0</v>
      </c>
      <c r="AK435" s="116">
        <f>(Escenarios!$E$10*U435+Escenarios!$E$9*AC435)/(Escenarios!$E$11)</f>
        <v>0.28443998714293323</v>
      </c>
      <c r="AL435" s="118">
        <f t="shared" si="45"/>
        <v>208.29597167015382</v>
      </c>
      <c r="AM435" s="118">
        <f>MAX(0,(AL435-Constantes!$D$13)*(1-EXP(-Constantes!$D$23)))</f>
        <v>1.1020645273141243</v>
      </c>
      <c r="AN435" s="118">
        <f>AJ435+W435*Escenarios!$E$10/Escenarios!$E$11+AM435</f>
        <v>1.3561482525485005</v>
      </c>
      <c r="AO435" s="118">
        <f>0.0526*AJ435*Observaciones!$F434^1.218</f>
        <v>0</v>
      </c>
      <c r="AP435" s="118">
        <f>AO435*Constantes!$E$40</f>
        <v>0</v>
      </c>
      <c r="AQ435" s="118">
        <f t="shared" si="46"/>
        <v>0</v>
      </c>
      <c r="AR435" s="15"/>
      <c r="AS435" s="72">
        <v>429</v>
      </c>
      <c r="AT435" s="145">
        <f>ETo!$I434*((1-Constantes!$F$19)*ETo!$K434+ETo!$L434)</f>
        <v>1.8242473403773669</v>
      </c>
      <c r="AU435" s="118">
        <f>MIN(AT435*Constantes!$F$17,0.8*(AX434+Observaciones!$F434-AV435-AW435-Constantes!$D$14))</f>
        <v>1.1276043762008787</v>
      </c>
      <c r="AV435" s="118">
        <f>IF(Observaciones!$F434&gt;0.05*Constantes!$F$18,((Observaciones!$F434-0.05*Constantes!$F$18)^2)/(Observaciones!$F434+0.95*Constantes!$F$18),0)</f>
        <v>0</v>
      </c>
      <c r="AW435" s="118">
        <f>MAX(0,AX434+Observaciones!$F434-AV435-Constantes!$D$13)</f>
        <v>0</v>
      </c>
      <c r="AX435" s="118">
        <f>AX434+Observaciones!$F434-AV435-AU435-AW435-AY434</f>
        <v>46.797336031133511</v>
      </c>
      <c r="AY435" s="118">
        <f>MAX(0,(AX435-Constantes!$D$14)*(1-EXP(-Constantes!$D$22)))</f>
        <v>0.28288124701486295</v>
      </c>
      <c r="AZ435" s="116">
        <f>AZ434+(Entradas!$F$23*AW435-BA434)/(800*Entradas!$D$46)</f>
        <v>0</v>
      </c>
      <c r="BA435" s="116">
        <f>8000*Entradas!$D$47*AZ435/Constantes!$F$34</f>
        <v>0</v>
      </c>
      <c r="BB435" s="116">
        <f>AV435*Escenarios!$F$10/Escenarios!$F$9</f>
        <v>0</v>
      </c>
      <c r="BC435" s="116">
        <f>BA435*Escenarios!$F$10/Escenarios!$F$9</f>
        <v>0</v>
      </c>
      <c r="BD435" s="116">
        <f>Observaciones!$I434</f>
        <v>0</v>
      </c>
      <c r="BE435" s="116">
        <f>MAX(0,Constantes!$F$29/((BJ434+BB435+BC435+BD435+Observaciones!$F434)^2)+Entradas!$F$17)</f>
        <v>2.6864000079284951</v>
      </c>
      <c r="BF435" s="145">
        <f>IF(ETo!$D434&gt;0,ETo!$I434*((1-Entradas!$F$21)*ETo!$K434+ETo!$L434),0)</f>
        <v>1.7469724423439759</v>
      </c>
      <c r="BG435" s="116">
        <f>MIN(BF435*1,0.8*(BJ434+BB435+BC435+BD435+Observaciones!$F434-BE435-Constantes!$F$28))</f>
        <v>1.7469724423439759</v>
      </c>
      <c r="BH435" s="116">
        <f>Observaciones!$J434</f>
        <v>0</v>
      </c>
      <c r="BI435" s="116">
        <f>MAX(0,BJ434+BB435+BC435+BD435+Observaciones!$F434-BE435-BG435-BH435-Constantes!$F$26)</f>
        <v>0</v>
      </c>
      <c r="BJ435" s="116">
        <f>BJ434+BB435+BC435+BD435+Observaciones!$F434-BE435-BG435-BH435-BI435</f>
        <v>176.50408027050972</v>
      </c>
      <c r="BK435" s="116">
        <f>(Escenarios!$F$10*AU435+Escenarios!$F$9*BG435)/(Escenarios!$F$11)</f>
        <v>1.2514779894294981</v>
      </c>
      <c r="BL435" s="116">
        <f>(Escenarios!$F$9*BI435)/(Escenarios!$F$11)</f>
        <v>0</v>
      </c>
      <c r="BM435" s="116">
        <f>(Escenarios!$F$10*AW435+Escenarios!$F$9*BE435)/(Escenarios!$F$11)</f>
        <v>0.537280001585699</v>
      </c>
      <c r="BN435" s="118">
        <f t="shared" si="47"/>
        <v>203.58474056542588</v>
      </c>
      <c r="BO435" s="118">
        <f>MAX(0,(BN435-Constantes!$D$13)*(1-EXP(-Constantes!$D$23)))</f>
        <v>1.0695216769610376</v>
      </c>
      <c r="BP435" s="118">
        <f>BL435+AY435*Escenarios!$F$10/Escenarios!$F$11+BO435</f>
        <v>1.2958266745729279</v>
      </c>
      <c r="BQ435" s="118">
        <f>0.0526*BL435*Observaciones!$F434^1.218</f>
        <v>0</v>
      </c>
      <c r="BR435" s="118">
        <f>BQ435*Constantes!$F$40</f>
        <v>0</v>
      </c>
      <c r="BS435" s="118">
        <f t="shared" si="48"/>
        <v>0</v>
      </c>
      <c r="BT435" s="15"/>
      <c r="BU435" s="72">
        <v>429</v>
      </c>
      <c r="BV435" s="73">
        <f>0.0526*Observaciones!$F434^2.218</f>
        <v>5.2600000000000001E-2</v>
      </c>
      <c r="BW435" s="73">
        <f>IF(Observaciones!$F434&gt;0.05*$CA$7,((Observaciones!$F434-0.05*$CA$7)^2)/(Observaciones!$F434+0.95*$CA$7),0)</f>
        <v>0</v>
      </c>
      <c r="BX435" s="73">
        <f>0.0526*BW435*Observaciones!$F434^1.218</f>
        <v>0</v>
      </c>
      <c r="BY435" s="27"/>
      <c r="BZ435" s="27"/>
      <c r="CA435" s="101"/>
      <c r="CB435" s="36"/>
    </row>
    <row r="436" spans="2:80" s="2" customFormat="1" ht="14.5" x14ac:dyDescent="0.35">
      <c r="B436" s="35"/>
      <c r="C436" s="72">
        <v>430</v>
      </c>
      <c r="D436" s="145">
        <f>ETo!$I435*((1-Constantes!$D$19)*ETo!$K435+ETo!$L435)</f>
        <v>1.945102012965348</v>
      </c>
      <c r="E436" s="73">
        <f>MIN(D436*Constantes!$D$17,0.8*(H435+Observaciones!$F435-F436-G436-Constantes!$D$14))</f>
        <v>1.2128734543838993</v>
      </c>
      <c r="F436" s="73">
        <f>IF(Observaciones!$F435&gt;0.05*Constantes!$D$18,((Observaciones!$F435-0.05*Constantes!$D$18)^2)/(Observaciones!$F435+0.95*Constantes!$D$18),0)</f>
        <v>0</v>
      </c>
      <c r="G436" s="73">
        <f>MAX(0,H435+Observaciones!$F435-F436-Constantes!$D$13)</f>
        <v>0</v>
      </c>
      <c r="H436" s="73">
        <f>H435+Observaciones!$F435-F436-E436-G436-I435</f>
        <v>45.277336418772819</v>
      </c>
      <c r="I436" s="73">
        <f>MAX(0,(H436-Constantes!$D$14)*(1-EXP(-Constantes!$D$22)))</f>
        <v>0.26195496318151384</v>
      </c>
      <c r="J436" s="73">
        <f t="shared" si="42"/>
        <v>206.96187766911083</v>
      </c>
      <c r="K436" s="73">
        <f>MAX(0,(J436-Constantes!$D$13)*(1-EXP(-Constantes!$D$23)))</f>
        <v>1.0928492669144969</v>
      </c>
      <c r="L436" s="73">
        <f t="shared" si="43"/>
        <v>1.3548042300960108</v>
      </c>
      <c r="M436" s="73">
        <f>0.0526*F436*Observaciones!$F435^1.218</f>
        <v>0</v>
      </c>
      <c r="N436" s="73">
        <f>M436*Constantes!$D$40</f>
        <v>0</v>
      </c>
      <c r="O436" s="73">
        <f t="shared" si="44"/>
        <v>0</v>
      </c>
      <c r="P436" s="15"/>
      <c r="Q436" s="117">
        <v>430</v>
      </c>
      <c r="R436" s="145">
        <f>ETo!$I435*((1-Constantes!$E$19)*ETo!$K435+ETo!$L435)</f>
        <v>1.9473011500831168</v>
      </c>
      <c r="S436" s="118">
        <f>MIN(R436*Constantes!$E$17,0.8*(V435+Observaciones!$F435-T436-U436-Constantes!$D$14))</f>
        <v>1.2213485256176742</v>
      </c>
      <c r="T436" s="118">
        <f>IF(Observaciones!$F435&gt;0.05*Constantes!$E$18,((Observaciones!$F435-0.05*Constantes!$E$18)^2)/(Observaciones!$F435+0.95*Constantes!$E$18),0)</f>
        <v>0</v>
      </c>
      <c r="U436" s="118">
        <f>MAX(0,V435+Observaciones!$F435-T436-Constantes!$D$13)</f>
        <v>0</v>
      </c>
      <c r="V436" s="118">
        <f>V435+Observaciones!$F435-T436-S436-U436-W435</f>
        <v>45.252560567475349</v>
      </c>
      <c r="W436" s="118">
        <f>MAX(0,(V436-Constantes!$D$14)*(1-EXP(-Constantes!$D$22)))</f>
        <v>0.26161386671527298</v>
      </c>
      <c r="X436" s="116">
        <f>X435+(Entradas!$E$23*U436-Y435)/(800*Entradas!$D$46)</f>
        <v>0</v>
      </c>
      <c r="Y436" s="116">
        <f>8000*Entradas!$D$47*X436/Constantes!$E$34</f>
        <v>0</v>
      </c>
      <c r="Z436" s="116">
        <f>T436*Escenarios!$E$10/Escenarios!$E$9</f>
        <v>0</v>
      </c>
      <c r="AA436" s="116">
        <f>Y436*Escenarios!$E$10/Escenarios!$E$9</f>
        <v>0</v>
      </c>
      <c r="AB436" s="116">
        <f>Observaciones!$I435</f>
        <v>0</v>
      </c>
      <c r="AC436" s="116">
        <f>MAX(0,Constantes!$E$29/((AH435+Z436+AA436+AB436+Observaciones!$F435)^2)+Entradas!$E$17)</f>
        <v>2.8386845844872917</v>
      </c>
      <c r="AD436" s="145">
        <f>IF(ETo!$D435&gt;0,ETo!$I435*((1-Entradas!$E$21)*ETo!$K435+ETo!$L435),0)</f>
        <v>1.8593356653723601</v>
      </c>
      <c r="AE436" s="116">
        <f>MIN(AD436*1,0.8*(AH435+Z436+AA436+AB436+Observaciones!$F435-AC436-Constantes!$E$28))</f>
        <v>1.8593356653723601</v>
      </c>
      <c r="AF436" s="116">
        <f>Observaciones!$J435</f>
        <v>0</v>
      </c>
      <c r="AG436" s="116">
        <f>MAX(0,AH435+Z436+AA436+AB436+Observaciones!$F435-AC436-AE436-AF436-Constantes!$E$26)</f>
        <v>0</v>
      </c>
      <c r="AH436" s="116">
        <f>AH435+Z436+AA436+AB436+Observaciones!$F435-AC436-AE436-AF436-AG436</f>
        <v>247.57950256516736</v>
      </c>
      <c r="AI436" s="116">
        <f>(Escenarios!$E$10*S436+Escenarios!$E$9*AE436)/(Escenarios!$E$11)</f>
        <v>1.2851472395931427</v>
      </c>
      <c r="AJ436" s="116">
        <f>(Escenarios!$E$9*AG436)/(Escenarios!$E$11)</f>
        <v>0</v>
      </c>
      <c r="AK436" s="116">
        <f>(Escenarios!$E$10*U436+Escenarios!$E$9*AC436)/(Escenarios!$E$11)</f>
        <v>0.28386845844872916</v>
      </c>
      <c r="AL436" s="118">
        <f t="shared" si="45"/>
        <v>207.47777560128841</v>
      </c>
      <c r="AM436" s="118">
        <f>MAX(0,(AL436-Constantes!$D$13)*(1-EXP(-Constantes!$D$23)))</f>
        <v>1.0964128342350372</v>
      </c>
      <c r="AN436" s="118">
        <f>AJ436+W436*Escenarios!$E$10/Escenarios!$E$11+AM436</f>
        <v>1.3318653142787829</v>
      </c>
      <c r="AO436" s="118">
        <f>0.0526*AJ436*Observaciones!$F435^1.218</f>
        <v>0</v>
      </c>
      <c r="AP436" s="118">
        <f>AO436*Constantes!$E$40</f>
        <v>0</v>
      </c>
      <c r="AQ436" s="118">
        <f t="shared" si="46"/>
        <v>0</v>
      </c>
      <c r="AR436" s="15"/>
      <c r="AS436" s="72">
        <v>430</v>
      </c>
      <c r="AT436" s="145">
        <f>ETo!$I435*((1-Constantes!$F$19)*ETo!$K435+ETo!$L435)</f>
        <v>1.9418033072886944</v>
      </c>
      <c r="AU436" s="118">
        <f>MIN(AT436*Constantes!$F$17,0.8*(AX435+Observaciones!$F435-AV436-AW436-Constantes!$D$14))</f>
        <v>1.2002681097877494</v>
      </c>
      <c r="AV436" s="118">
        <f>IF(Observaciones!$F435&gt;0.05*Constantes!$F$18,((Observaciones!$F435-0.05*Constantes!$F$18)^2)/(Observaciones!$F435+0.95*Constantes!$F$18),0)</f>
        <v>0</v>
      </c>
      <c r="AW436" s="118">
        <f>MAX(0,AX435+Observaciones!$F435-AV436-Constantes!$D$13)</f>
        <v>0</v>
      </c>
      <c r="AX436" s="118">
        <f>AX435+Observaciones!$F435-AV436-AU436-AW436-AY435</f>
        <v>45.314186674330898</v>
      </c>
      <c r="AY436" s="118">
        <f>MAX(0,(AX436-Constantes!$D$14)*(1-EXP(-Constantes!$D$22)))</f>
        <v>0.26246229153927714</v>
      </c>
      <c r="AZ436" s="116">
        <f>AZ435+(Entradas!$F$23*AW436-BA435)/(800*Entradas!$D$46)</f>
        <v>0</v>
      </c>
      <c r="BA436" s="116">
        <f>8000*Entradas!$D$47*AZ436/Constantes!$F$34</f>
        <v>0</v>
      </c>
      <c r="BB436" s="116">
        <f>AV436*Escenarios!$F$10/Escenarios!$F$9</f>
        <v>0</v>
      </c>
      <c r="BC436" s="116">
        <f>BA436*Escenarios!$F$10/Escenarios!$F$9</f>
        <v>0</v>
      </c>
      <c r="BD436" s="116">
        <f>Observaciones!$I435</f>
        <v>0</v>
      </c>
      <c r="BE436" s="116">
        <f>MAX(0,Constantes!$F$29/((BJ435+BB436+BC436+BD436+Observaciones!$F435)^2)+Entradas!$F$17)</f>
        <v>2.6704483518982127</v>
      </c>
      <c r="BF436" s="145">
        <f>IF(ETo!$D435&gt;0,ETo!$I435*((1-Entradas!$F$21)*ETo!$K435+ETo!$L435),0)</f>
        <v>1.8593356653723601</v>
      </c>
      <c r="BG436" s="116">
        <f>MIN(BF436*1,0.8*(BJ435+BB436+BC436+BD436+Observaciones!$F435-BE436-Constantes!$F$28))</f>
        <v>1.8593356653723601</v>
      </c>
      <c r="BH436" s="116">
        <f>Observaciones!$J435</f>
        <v>0</v>
      </c>
      <c r="BI436" s="116">
        <f>MAX(0,BJ435+BB436+BC436+BD436+Observaciones!$F435-BE436-BG436-BH436-Constantes!$F$26)</f>
        <v>0</v>
      </c>
      <c r="BJ436" s="116">
        <f>BJ435+BB436+BC436+BD436+Observaciones!$F435-BE436-BG436-BH436-BI436</f>
        <v>171.97429625323915</v>
      </c>
      <c r="BK436" s="116">
        <f>(Escenarios!$F$10*AU436+Escenarios!$F$9*BG436)/(Escenarios!$F$11)</f>
        <v>1.3320816209046717</v>
      </c>
      <c r="BL436" s="116">
        <f>(Escenarios!$F$9*BI436)/(Escenarios!$F$11)</f>
        <v>0</v>
      </c>
      <c r="BM436" s="116">
        <f>(Escenarios!$F$10*AW436+Escenarios!$F$9*BE436)/(Escenarios!$F$11)</f>
        <v>0.5340896703796425</v>
      </c>
      <c r="BN436" s="118">
        <f t="shared" si="47"/>
        <v>203.04930855884447</v>
      </c>
      <c r="BO436" s="118">
        <f>MAX(0,(BN436-Constantes!$D$13)*(1-EXP(-Constantes!$D$23)))</f>
        <v>1.0658231779324197</v>
      </c>
      <c r="BP436" s="118">
        <f>BL436+AY436*Escenarios!$F$10/Escenarios!$F$11+BO436</f>
        <v>1.2757930111638414</v>
      </c>
      <c r="BQ436" s="118">
        <f>0.0526*BL436*Observaciones!$F435^1.218</f>
        <v>0</v>
      </c>
      <c r="BR436" s="118">
        <f>BQ436*Constantes!$F$40</f>
        <v>0</v>
      </c>
      <c r="BS436" s="118">
        <f t="shared" si="48"/>
        <v>0</v>
      </c>
      <c r="BT436" s="15"/>
      <c r="BU436" s="72">
        <v>430</v>
      </c>
      <c r="BV436" s="73">
        <f>0.0526*Observaciones!$F435^2.218</f>
        <v>0</v>
      </c>
      <c r="BW436" s="73">
        <f>IF(Observaciones!$F435&gt;0.05*$CA$7,((Observaciones!$F435-0.05*$CA$7)^2)/(Observaciones!$F435+0.95*$CA$7),0)</f>
        <v>0</v>
      </c>
      <c r="BX436" s="73">
        <f>0.0526*BW436*Observaciones!$F435^1.218</f>
        <v>0</v>
      </c>
      <c r="BY436" s="27"/>
      <c r="BZ436" s="27"/>
      <c r="CA436" s="101"/>
      <c r="CB436" s="36"/>
    </row>
    <row r="437" spans="2:80" s="2" customFormat="1" ht="14.5" x14ac:dyDescent="0.35">
      <c r="B437" s="35"/>
      <c r="C437" s="72">
        <v>431</v>
      </c>
      <c r="D437" s="145">
        <f>ETo!$I436*((1-Constantes!$D$19)*ETo!$K436+ETo!$L436)</f>
        <v>1.9554181931465675</v>
      </c>
      <c r="E437" s="73">
        <f>MIN(D437*Constantes!$D$17,0.8*(H436+Observaciones!$F436-F437-G437-Constantes!$D$14))</f>
        <v>1.2193061355538535</v>
      </c>
      <c r="F437" s="73">
        <f>IF(Observaciones!$F436&gt;0.05*Constantes!$D$18,((Observaciones!$F436-0.05*Constantes!$D$18)^2)/(Observaciones!$F436+0.95*Constantes!$D$18),0)</f>
        <v>0</v>
      </c>
      <c r="G437" s="73">
        <f>MAX(0,H436+Observaciones!$F436-F437-Constantes!$D$13)</f>
        <v>0</v>
      </c>
      <c r="H437" s="73">
        <f>H436+Observaciones!$F436-F437-E437-G437-I436</f>
        <v>44.396075320037454</v>
      </c>
      <c r="I437" s="73">
        <f>MAX(0,(H437-Constantes!$D$14)*(1-EXP(-Constantes!$D$22)))</f>
        <v>0.24982238121671713</v>
      </c>
      <c r="J437" s="73">
        <f t="shared" si="42"/>
        <v>205.86902840219634</v>
      </c>
      <c r="K437" s="73">
        <f>MAX(0,(J437-Constantes!$D$13)*(1-EXP(-Constantes!$D$23)))</f>
        <v>1.0853004056166529</v>
      </c>
      <c r="L437" s="73">
        <f t="shared" si="43"/>
        <v>1.3351227868333699</v>
      </c>
      <c r="M437" s="73">
        <f>0.0526*F437*Observaciones!$F436^1.218</f>
        <v>0</v>
      </c>
      <c r="N437" s="73">
        <f>M437*Constantes!$D$40</f>
        <v>0</v>
      </c>
      <c r="O437" s="73">
        <f t="shared" si="44"/>
        <v>0</v>
      </c>
      <c r="P437" s="15"/>
      <c r="Q437" s="117">
        <v>431</v>
      </c>
      <c r="R437" s="145">
        <f>ETo!$I436*((1-Constantes!$E$19)*ETo!$K436+ETo!$L436)</f>
        <v>1.9576307444966865</v>
      </c>
      <c r="S437" s="118">
        <f>MIN(R437*Constantes!$E$17,0.8*(V436+Observaciones!$F436-T437-U437-Constantes!$D$14))</f>
        <v>1.2278272538342643</v>
      </c>
      <c r="T437" s="118">
        <f>IF(Observaciones!$F436&gt;0.05*Constantes!$E$18,((Observaciones!$F436-0.05*Constantes!$E$18)^2)/(Observaciones!$F436+0.95*Constantes!$E$18),0)</f>
        <v>0</v>
      </c>
      <c r="U437" s="118">
        <f>MAX(0,V436+Observaciones!$F436-T437-Constantes!$D$13)</f>
        <v>0</v>
      </c>
      <c r="V437" s="118">
        <f>V436+Observaciones!$F436-T437-S437-U437-W436</f>
        <v>44.363119446925815</v>
      </c>
      <c r="W437" s="118">
        <f>MAX(0,(V437-Constantes!$D$14)*(1-EXP(-Constantes!$D$22)))</f>
        <v>0.24936866797290982</v>
      </c>
      <c r="X437" s="116">
        <f>X436+(Entradas!$E$23*U437-Y436)/(800*Entradas!$D$46)</f>
        <v>0</v>
      </c>
      <c r="Y437" s="116">
        <f>8000*Entradas!$D$47*X437/Constantes!$E$34</f>
        <v>0</v>
      </c>
      <c r="Z437" s="116">
        <f>T437*Escenarios!$E$10/Escenarios!$E$9</f>
        <v>0</v>
      </c>
      <c r="AA437" s="116">
        <f>Y437*Escenarios!$E$10/Escenarios!$E$9</f>
        <v>0</v>
      </c>
      <c r="AB437" s="116">
        <f>Observaciones!$I436</f>
        <v>0</v>
      </c>
      <c r="AC437" s="116">
        <f>MAX(0,Constantes!$E$29/((AH436+Z437+AA437+AB437+Observaciones!$F436)^2)+Entradas!$E$17)</f>
        <v>2.8333132160618879</v>
      </c>
      <c r="AD437" s="145">
        <f>IF(ETo!$D436&gt;0,ETo!$I436*((1-Entradas!$E$21)*ETo!$K436+ETo!$L436),0)</f>
        <v>1.8691286904919147</v>
      </c>
      <c r="AE437" s="116">
        <f>MIN(AD437*1,0.8*(AH436+Z437+AA437+AB437+Observaciones!$F436-AC437-Constantes!$E$28))</f>
        <v>1.8691286904919147</v>
      </c>
      <c r="AF437" s="116">
        <f>Observaciones!$J436</f>
        <v>0</v>
      </c>
      <c r="AG437" s="116">
        <f>MAX(0,AH436+Z437+AA437+AB437+Observaciones!$F436-AC437-AE437-AF437-Constantes!$E$26)</f>
        <v>0</v>
      </c>
      <c r="AH437" s="116">
        <f>AH436+Z437+AA437+AB437+Observaciones!$F436-AC437-AE437-AF437-AG437</f>
        <v>243.47706065861354</v>
      </c>
      <c r="AI437" s="116">
        <f>(Escenarios!$E$10*S437+Escenarios!$E$9*AE437)/(Escenarios!$E$11)</f>
        <v>1.2919573975000294</v>
      </c>
      <c r="AJ437" s="116">
        <f>(Escenarios!$E$9*AG437)/(Escenarios!$E$11)</f>
        <v>0</v>
      </c>
      <c r="AK437" s="116">
        <f>(Escenarios!$E$10*U437+Escenarios!$E$9*AC437)/(Escenarios!$E$11)</f>
        <v>0.28333132160618879</v>
      </c>
      <c r="AL437" s="118">
        <f t="shared" si="45"/>
        <v>206.66469408865959</v>
      </c>
      <c r="AM437" s="118">
        <f>MAX(0,(AL437-Constantes!$D$13)*(1-EXP(-Constantes!$D$23)))</f>
        <v>1.0907964699764918</v>
      </c>
      <c r="AN437" s="118">
        <f>AJ437+W437*Escenarios!$E$10/Escenarios!$E$11+AM437</f>
        <v>1.3152282711521106</v>
      </c>
      <c r="AO437" s="118">
        <f>0.0526*AJ437*Observaciones!$F436^1.218</f>
        <v>0</v>
      </c>
      <c r="AP437" s="118">
        <f>AO437*Constantes!$E$40</f>
        <v>0</v>
      </c>
      <c r="AQ437" s="118">
        <f t="shared" si="46"/>
        <v>0</v>
      </c>
      <c r="AR437" s="15"/>
      <c r="AS437" s="72">
        <v>431</v>
      </c>
      <c r="AT437" s="145">
        <f>ETo!$I436*((1-Constantes!$F$19)*ETo!$K436+ETo!$L436)</f>
        <v>1.9520993661213886</v>
      </c>
      <c r="AU437" s="118">
        <f>MIN(AT437*Constantes!$F$17,0.8*(AX436+Observaciones!$F436-AV437-AW437-Constantes!$D$14))</f>
        <v>1.2066323131171981</v>
      </c>
      <c r="AV437" s="118">
        <f>IF(Observaciones!$F436&gt;0.05*Constantes!$F$18,((Observaciones!$F436-0.05*Constantes!$F$18)^2)/(Observaciones!$F436+0.95*Constantes!$F$18),0)</f>
        <v>0</v>
      </c>
      <c r="AW437" s="118">
        <f>MAX(0,AX436+Observaciones!$F436-AV437-Constantes!$D$13)</f>
        <v>0</v>
      </c>
      <c r="AX437" s="118">
        <f>AX436+Observaciones!$F436-AV437-AU437-AW437-AY436</f>
        <v>44.445092069674423</v>
      </c>
      <c r="AY437" s="118">
        <f>MAX(0,(AX437-Constantes!$D$14)*(1-EXP(-Constantes!$D$22)))</f>
        <v>0.25049720929374431</v>
      </c>
      <c r="AZ437" s="116">
        <f>AZ436+(Entradas!$F$23*AW437-BA436)/(800*Entradas!$D$46)</f>
        <v>0</v>
      </c>
      <c r="BA437" s="116">
        <f>8000*Entradas!$D$47*AZ437/Constantes!$F$34</f>
        <v>0</v>
      </c>
      <c r="BB437" s="116">
        <f>AV437*Escenarios!$F$10/Escenarios!$F$9</f>
        <v>0</v>
      </c>
      <c r="BC437" s="116">
        <f>BA437*Escenarios!$F$10/Escenarios!$F$9</f>
        <v>0</v>
      </c>
      <c r="BD437" s="116">
        <f>Observaciones!$I436</f>
        <v>0</v>
      </c>
      <c r="BE437" s="116">
        <f>MAX(0,Constantes!$F$29/((BJ436+BB437+BC437+BD437+Observaciones!$F436)^2)+Entradas!$F$17)</f>
        <v>2.6552686621476793</v>
      </c>
      <c r="BF437" s="145">
        <f>IF(ETo!$D436&gt;0,ETo!$I436*((1-Entradas!$F$21)*ETo!$K436+ETo!$L436),0)</f>
        <v>1.8691286904919147</v>
      </c>
      <c r="BG437" s="116">
        <f>MIN(BF437*1,0.8*(BJ436+BB437+BC437+BD437+Observaciones!$F436-BE437-Constantes!$F$28))</f>
        <v>1.8691286904919147</v>
      </c>
      <c r="BH437" s="116">
        <f>Observaciones!$J436</f>
        <v>0</v>
      </c>
      <c r="BI437" s="116">
        <f>MAX(0,BJ436+BB437+BC437+BD437+Observaciones!$F436-BE437-BG437-BH437-Constantes!$F$26)</f>
        <v>0</v>
      </c>
      <c r="BJ437" s="116">
        <f>BJ436+BB437+BC437+BD437+Observaciones!$F436-BE437-BG437-BH437-BI437</f>
        <v>168.04989890059954</v>
      </c>
      <c r="BK437" s="116">
        <f>(Escenarios!$F$10*AU437+Escenarios!$F$9*BG437)/(Escenarios!$F$11)</f>
        <v>1.3391315885921415</v>
      </c>
      <c r="BL437" s="116">
        <f>(Escenarios!$F$9*BI437)/(Escenarios!$F$11)</f>
        <v>0</v>
      </c>
      <c r="BM437" s="116">
        <f>(Escenarios!$F$10*AW437+Escenarios!$F$9*BE437)/(Escenarios!$F$11)</f>
        <v>0.53105373242953591</v>
      </c>
      <c r="BN437" s="118">
        <f t="shared" si="47"/>
        <v>202.51453911334158</v>
      </c>
      <c r="BO437" s="118">
        <f>MAX(0,(BN437-Constantes!$D$13)*(1-EXP(-Constantes!$D$23)))</f>
        <v>1.0621292555474746</v>
      </c>
      <c r="BP437" s="118">
        <f>BL437+AY437*Escenarios!$F$10/Escenarios!$F$11+BO437</f>
        <v>1.2625270229824701</v>
      </c>
      <c r="BQ437" s="118">
        <f>0.0526*BL437*Observaciones!$F436^1.218</f>
        <v>0</v>
      </c>
      <c r="BR437" s="118">
        <f>BQ437*Constantes!$F$40</f>
        <v>0</v>
      </c>
      <c r="BS437" s="118">
        <f t="shared" si="48"/>
        <v>0</v>
      </c>
      <c r="BT437" s="15"/>
      <c r="BU437" s="72">
        <v>431</v>
      </c>
      <c r="BV437" s="73">
        <f>0.0526*Observaciones!$F436^2.218</f>
        <v>1.6940460723560119E-2</v>
      </c>
      <c r="BW437" s="73">
        <f>IF(Observaciones!$F436&gt;0.05*$CA$7,((Observaciones!$F436-0.05*$CA$7)^2)/(Observaciones!$F436+0.95*$CA$7),0)</f>
        <v>0</v>
      </c>
      <c r="BX437" s="73">
        <f>0.0526*BW437*Observaciones!$F436^1.218</f>
        <v>0</v>
      </c>
      <c r="BY437" s="27"/>
      <c r="BZ437" s="27"/>
      <c r="CA437" s="101"/>
      <c r="CB437" s="36"/>
    </row>
    <row r="438" spans="2:80" s="2" customFormat="1" ht="14.5" x14ac:dyDescent="0.35">
      <c r="B438" s="35"/>
      <c r="C438" s="72">
        <v>432</v>
      </c>
      <c r="D438" s="145">
        <f>ETo!$I437*((1-Constantes!$D$19)*ETo!$K437+ETo!$L437)</f>
        <v>1.9351087882437255</v>
      </c>
      <c r="E438" s="73">
        <f>MIN(D438*Constantes!$D$17,0.8*(H437+Observaciones!$F437-F438-G438-Constantes!$D$14))</f>
        <v>1.2066421529365932</v>
      </c>
      <c r="F438" s="73">
        <f>IF(Observaciones!$F437&gt;0.05*Constantes!$D$18,((Observaciones!$F437-0.05*Constantes!$D$18)^2)/(Observaciones!$F437+0.95*Constantes!$D$18),0)</f>
        <v>0</v>
      </c>
      <c r="G438" s="73">
        <f>MAX(0,H437+Observaciones!$F437-F438-Constantes!$D$13)</f>
        <v>0</v>
      </c>
      <c r="H438" s="73">
        <f>H437+Observaciones!$F437-F438-E438-G438-I437</f>
        <v>42.939610785884142</v>
      </c>
      <c r="I438" s="73">
        <f>MAX(0,(H438-Constantes!$D$14)*(1-EXP(-Constantes!$D$22)))</f>
        <v>0.22977080358008653</v>
      </c>
      <c r="J438" s="73">
        <f t="shared" si="42"/>
        <v>204.78372799657967</v>
      </c>
      <c r="K438" s="73">
        <f>MAX(0,(J438-Constantes!$D$13)*(1-EXP(-Constantes!$D$23)))</f>
        <v>1.0778036881126691</v>
      </c>
      <c r="L438" s="73">
        <f t="shared" si="43"/>
        <v>1.3075744916927556</v>
      </c>
      <c r="M438" s="73">
        <f>0.0526*F438*Observaciones!$F437^1.218</f>
        <v>0</v>
      </c>
      <c r="N438" s="73">
        <f>M438*Constantes!$D$40</f>
        <v>0</v>
      </c>
      <c r="O438" s="73">
        <f t="shared" si="44"/>
        <v>0</v>
      </c>
      <c r="P438" s="15"/>
      <c r="Q438" s="117">
        <v>432</v>
      </c>
      <c r="R438" s="145">
        <f>ETo!$I437*((1-Constantes!$E$19)*ETo!$K437+ETo!$L437)</f>
        <v>1.9372998598048179</v>
      </c>
      <c r="S438" s="118">
        <f>MIN(R438*Constantes!$E$17,0.8*(V437+Observaciones!$F437-T438-U438-Constantes!$D$14))</f>
        <v>1.2150757099645055</v>
      </c>
      <c r="T438" s="118">
        <f>IF(Observaciones!$F437&gt;0.05*Constantes!$E$18,((Observaciones!$F437-0.05*Constantes!$E$18)^2)/(Observaciones!$F437+0.95*Constantes!$E$18),0)</f>
        <v>0</v>
      </c>
      <c r="U438" s="118">
        <f>MAX(0,V437+Observaciones!$F437-T438-Constantes!$D$13)</f>
        <v>0</v>
      </c>
      <c r="V438" s="118">
        <f>V437+Observaciones!$F437-T438-S438-U438-W437</f>
        <v>42.898675068988403</v>
      </c>
      <c r="W438" s="118">
        <f>MAX(0,(V438-Constantes!$D$14)*(1-EXP(-Constantes!$D$22)))</f>
        <v>0.22920722946880673</v>
      </c>
      <c r="X438" s="116">
        <f>X437+(Entradas!$E$23*U438-Y437)/(800*Entradas!$D$46)</f>
        <v>0</v>
      </c>
      <c r="Y438" s="116">
        <f>8000*Entradas!$D$47*X438/Constantes!$E$34</f>
        <v>0</v>
      </c>
      <c r="Z438" s="116">
        <f>T438*Escenarios!$E$10/Escenarios!$E$9</f>
        <v>0</v>
      </c>
      <c r="AA438" s="116">
        <f>Y438*Escenarios!$E$10/Escenarios!$E$9</f>
        <v>0</v>
      </c>
      <c r="AB438" s="116">
        <f>Observaciones!$I437</f>
        <v>0</v>
      </c>
      <c r="AC438" s="116">
        <f>MAX(0,Constantes!$E$29/((AH437+Z438+AA438+AB438+Observaciones!$F437)^2)+Entradas!$E$17)</f>
        <v>2.8268123630407658</v>
      </c>
      <c r="AD438" s="145">
        <f>IF(ETo!$D437&gt;0,ETo!$I437*((1-Entradas!$E$21)*ETo!$K437+ETo!$L437),0)</f>
        <v>1.8496569973611032</v>
      </c>
      <c r="AE438" s="116">
        <f>MIN(AD438*1,0.8*(AH437+Z438+AA438+AB438+Observaciones!$F437-AC438-Constantes!$E$28))</f>
        <v>1.8496569973611032</v>
      </c>
      <c r="AF438" s="116">
        <f>Observaciones!$J437</f>
        <v>0</v>
      </c>
      <c r="AG438" s="116">
        <f>MAX(0,AH437+Z438+AA438+AB438+Observaciones!$F437-AC438-AE438-AF438-Constantes!$E$26)</f>
        <v>0</v>
      </c>
      <c r="AH438" s="116">
        <f>AH437+Z438+AA438+AB438+Observaciones!$F437-AC438-AE438-AF438-AG438</f>
        <v>238.80059129821166</v>
      </c>
      <c r="AI438" s="116">
        <f>(Escenarios!$E$10*S438+Escenarios!$E$9*AE438)/(Escenarios!$E$11)</f>
        <v>1.2785338387041654</v>
      </c>
      <c r="AJ438" s="116">
        <f>(Escenarios!$E$9*AG438)/(Escenarios!$E$11)</f>
        <v>0</v>
      </c>
      <c r="AK438" s="116">
        <f>(Escenarios!$E$10*U438+Escenarios!$E$9*AC438)/(Escenarios!$E$11)</f>
        <v>0.2826812363040766</v>
      </c>
      <c r="AL438" s="118">
        <f t="shared" si="45"/>
        <v>205.85657885498719</v>
      </c>
      <c r="AM438" s="118">
        <f>MAX(0,(AL438-Constantes!$D$13)*(1-EXP(-Constantes!$D$23)))</f>
        <v>1.085214410312499</v>
      </c>
      <c r="AN438" s="118">
        <f>AJ438+W438*Escenarios!$E$10/Escenarios!$E$11+AM438</f>
        <v>1.2915009168344249</v>
      </c>
      <c r="AO438" s="118">
        <f>0.0526*AJ438*Observaciones!$F437^1.218</f>
        <v>0</v>
      </c>
      <c r="AP438" s="118">
        <f>AO438*Constantes!$E$40</f>
        <v>0</v>
      </c>
      <c r="AQ438" s="118">
        <f t="shared" si="46"/>
        <v>0</v>
      </c>
      <c r="AR438" s="15"/>
      <c r="AS438" s="72">
        <v>432</v>
      </c>
      <c r="AT438" s="145">
        <f>ETo!$I437*((1-Constantes!$F$19)*ETo!$K437+ETo!$L437)</f>
        <v>1.9318221809020855</v>
      </c>
      <c r="AU438" s="118">
        <f>MIN(AT438*Constantes!$F$17,0.8*(AX437+Observaciones!$F437-AV438-AW438-Constantes!$D$14))</f>
        <v>1.1940985726072122</v>
      </c>
      <c r="AV438" s="118">
        <f>IF(Observaciones!$F437&gt;0.05*Constantes!$F$18,((Observaciones!$F437-0.05*Constantes!$F$18)^2)/(Observaciones!$F437+0.95*Constantes!$F$18),0)</f>
        <v>0</v>
      </c>
      <c r="AW438" s="118">
        <f>MAX(0,AX437+Observaciones!$F437-AV438-Constantes!$D$13)</f>
        <v>0</v>
      </c>
      <c r="AX438" s="118">
        <f>AX437+Observaciones!$F437-AV438-AU438-AW438-AY437</f>
        <v>43.000496287773473</v>
      </c>
      <c r="AY438" s="118">
        <f>MAX(0,(AX438-Constantes!$D$14)*(1-EXP(-Constantes!$D$22)))</f>
        <v>0.2306090322766671</v>
      </c>
      <c r="AZ438" s="116">
        <f>AZ437+(Entradas!$F$23*AW438-BA437)/(800*Entradas!$D$46)</f>
        <v>0</v>
      </c>
      <c r="BA438" s="116">
        <f>8000*Entradas!$D$47*AZ438/Constantes!$F$34</f>
        <v>0</v>
      </c>
      <c r="BB438" s="116">
        <f>AV438*Escenarios!$F$10/Escenarios!$F$9</f>
        <v>0</v>
      </c>
      <c r="BC438" s="116">
        <f>BA438*Escenarios!$F$10/Escenarios!$F$9</f>
        <v>0</v>
      </c>
      <c r="BD438" s="116">
        <f>Observaciones!$I437</f>
        <v>0</v>
      </c>
      <c r="BE438" s="116">
        <f>MAX(0,Constantes!$F$29/((BJ437+BB438+BC438+BD438+Observaciones!$F437)^2)+Entradas!$F$17)</f>
        <v>2.6364564231831462</v>
      </c>
      <c r="BF438" s="145">
        <f>IF(ETo!$D437&gt;0,ETo!$I437*((1-Entradas!$F$21)*ETo!$K437+ETo!$L437),0)</f>
        <v>1.8496569973611032</v>
      </c>
      <c r="BG438" s="116">
        <f>MIN(BF438*1,0.8*(BJ437+BB438+BC438+BD438+Observaciones!$F437-BE438-Constantes!$F$28))</f>
        <v>1.8496569973611032</v>
      </c>
      <c r="BH438" s="116">
        <f>Observaciones!$J437</f>
        <v>0</v>
      </c>
      <c r="BI438" s="116">
        <f>MAX(0,BJ437+BB438+BC438+BD438+Observaciones!$F437-BE438-BG438-BH438-Constantes!$F$26)</f>
        <v>0</v>
      </c>
      <c r="BJ438" s="116">
        <f>BJ437+BB438+BC438+BD438+Observaciones!$F437-BE438-BG438-BH438-BI438</f>
        <v>163.56378548005529</v>
      </c>
      <c r="BK438" s="116">
        <f>(Escenarios!$F$10*AU438+Escenarios!$F$9*BG438)/(Escenarios!$F$11)</f>
        <v>1.3252102575579903</v>
      </c>
      <c r="BL438" s="116">
        <f>(Escenarios!$F$9*BI438)/(Escenarios!$F$11)</f>
        <v>0</v>
      </c>
      <c r="BM438" s="116">
        <f>(Escenarios!$F$10*AW438+Escenarios!$F$9*BE438)/(Escenarios!$F$11)</f>
        <v>0.52729128463662922</v>
      </c>
      <c r="BN438" s="118">
        <f t="shared" si="47"/>
        <v>201.97970114243074</v>
      </c>
      <c r="BO438" s="118">
        <f>MAX(0,(BN438-Constantes!$D$13)*(1-EXP(-Constantes!$D$23)))</f>
        <v>1.0584348598229616</v>
      </c>
      <c r="BP438" s="118">
        <f>BL438+AY438*Escenarios!$F$10/Escenarios!$F$11+BO438</f>
        <v>1.2429220856442953</v>
      </c>
      <c r="BQ438" s="118">
        <f>0.0526*BL438*Observaciones!$F437^1.218</f>
        <v>0</v>
      </c>
      <c r="BR438" s="118">
        <f>BQ438*Constantes!$F$40</f>
        <v>0</v>
      </c>
      <c r="BS438" s="118">
        <f t="shared" si="48"/>
        <v>0</v>
      </c>
      <c r="BT438" s="15"/>
      <c r="BU438" s="72">
        <v>432</v>
      </c>
      <c r="BV438" s="73">
        <f>0.0526*Observaciones!$F437^2.218</f>
        <v>0</v>
      </c>
      <c r="BW438" s="73">
        <f>IF(Observaciones!$F437&gt;0.05*$CA$7,((Observaciones!$F437-0.05*$CA$7)^2)/(Observaciones!$F437+0.95*$CA$7),0)</f>
        <v>0</v>
      </c>
      <c r="BX438" s="73">
        <f>0.0526*BW438*Observaciones!$F437^1.218</f>
        <v>0</v>
      </c>
      <c r="BY438" s="27"/>
      <c r="BZ438" s="27"/>
      <c r="CA438" s="101"/>
      <c r="CB438" s="36"/>
    </row>
    <row r="439" spans="2:80" s="2" customFormat="1" ht="14.5" x14ac:dyDescent="0.35">
      <c r="B439" s="35"/>
      <c r="C439" s="72">
        <v>433</v>
      </c>
      <c r="D439" s="145">
        <f>ETo!$I438*((1-Constantes!$D$19)*ETo!$K438+ETo!$L438)</f>
        <v>1.9046381550939888</v>
      </c>
      <c r="E439" s="73">
        <f>MIN(D439*Constantes!$D$17,0.8*(H438+Observaciones!$F438-F439-G439-Constantes!$D$14))</f>
        <v>1.1876421098338441</v>
      </c>
      <c r="F439" s="73">
        <f>IF(Observaciones!$F438&gt;0.05*Constantes!$D$18,((Observaciones!$F438-0.05*Constantes!$D$18)^2)/(Observaciones!$F438+0.95*Constantes!$D$18),0)</f>
        <v>0</v>
      </c>
      <c r="G439" s="73">
        <f>MAX(0,H438+Observaciones!$F438-F439-Constantes!$D$13)</f>
        <v>0</v>
      </c>
      <c r="H439" s="73">
        <f>H438+Observaciones!$F438-F439-E439-G439-I438</f>
        <v>41.522197872470208</v>
      </c>
      <c r="I439" s="73">
        <f>MAX(0,(H439-Constantes!$D$14)*(1-EXP(-Constantes!$D$22)))</f>
        <v>0.21025686114618825</v>
      </c>
      <c r="J439" s="73">
        <f t="shared" si="42"/>
        <v>203.70592430846699</v>
      </c>
      <c r="K439" s="73">
        <f>MAX(0,(J439-Constantes!$D$13)*(1-EXP(-Constantes!$D$23)))</f>
        <v>1.0703587542190514</v>
      </c>
      <c r="L439" s="73">
        <f t="shared" si="43"/>
        <v>1.2806156153652397</v>
      </c>
      <c r="M439" s="73">
        <f>0.0526*F439*Observaciones!$F438^1.218</f>
        <v>0</v>
      </c>
      <c r="N439" s="73">
        <f>M439*Constantes!$D$40</f>
        <v>0</v>
      </c>
      <c r="O439" s="73">
        <f t="shared" si="44"/>
        <v>0</v>
      </c>
      <c r="P439" s="15"/>
      <c r="Q439" s="117">
        <v>433</v>
      </c>
      <c r="R439" s="145">
        <f>ETo!$I438*((1-Constantes!$E$19)*ETo!$K438+ETo!$L438)</f>
        <v>1.9067959758739697</v>
      </c>
      <c r="S439" s="118">
        <f>MIN(R439*Constantes!$E$17,0.8*(V438+Observaciones!$F438-T439-U439-Constantes!$D$14))</f>
        <v>1.1959436544717206</v>
      </c>
      <c r="T439" s="118">
        <f>IF(Observaciones!$F438&gt;0.05*Constantes!$E$18,((Observaciones!$F438-0.05*Constantes!$E$18)^2)/(Observaciones!$F438+0.95*Constantes!$E$18),0)</f>
        <v>0</v>
      </c>
      <c r="U439" s="118">
        <f>MAX(0,V438+Observaciones!$F438-T439-Constantes!$D$13)</f>
        <v>0</v>
      </c>
      <c r="V439" s="118">
        <f>V438+Observaciones!$F438-T439-S439-U439-W438</f>
        <v>41.473524185047879</v>
      </c>
      <c r="W439" s="118">
        <f>MAX(0,(V439-Constantes!$D$14)*(1-EXP(-Constantes!$D$22)))</f>
        <v>0.20958675610804717</v>
      </c>
      <c r="X439" s="116">
        <f>X438+(Entradas!$E$23*U439-Y438)/(800*Entradas!$D$46)</f>
        <v>0</v>
      </c>
      <c r="Y439" s="116">
        <f>8000*Entradas!$D$47*X439/Constantes!$E$34</f>
        <v>0</v>
      </c>
      <c r="Z439" s="116">
        <f>T439*Escenarios!$E$10/Escenarios!$E$9</f>
        <v>0</v>
      </c>
      <c r="AA439" s="116">
        <f>Y439*Escenarios!$E$10/Escenarios!$E$9</f>
        <v>0</v>
      </c>
      <c r="AB439" s="116">
        <f>Observaciones!$I438</f>
        <v>0</v>
      </c>
      <c r="AC439" s="116">
        <f>MAX(0,Constantes!$E$29/((AH438+Z439+AA439+AB439+Observaciones!$F438)^2)+Entradas!$E$17)</f>
        <v>2.8199628243690213</v>
      </c>
      <c r="AD439" s="145">
        <f>IF(ETo!$D438&gt;0,ETo!$I438*((1-Entradas!$E$21)*ETo!$K438+ETo!$L438),0)</f>
        <v>1.8204831446747347</v>
      </c>
      <c r="AE439" s="116">
        <f>MIN(AD439*1,0.8*(AH438+Z439+AA439+AB439+Observaciones!$F438-AC439-Constantes!$E$28))</f>
        <v>1.8204831446747347</v>
      </c>
      <c r="AF439" s="116">
        <f>Observaciones!$J438</f>
        <v>0</v>
      </c>
      <c r="AG439" s="116">
        <f>MAX(0,AH438+Z439+AA439+AB439+Observaciones!$F438-AC439-AE439-AF439-Constantes!$E$26)</f>
        <v>0</v>
      </c>
      <c r="AH439" s="116">
        <f>AH438+Z439+AA439+AB439+Observaciones!$F438-AC439-AE439-AF439-AG439</f>
        <v>234.1601453291679</v>
      </c>
      <c r="AI439" s="116">
        <f>(Escenarios!$E$10*S439+Escenarios!$E$9*AE439)/(Escenarios!$E$11)</f>
        <v>1.2583976034920219</v>
      </c>
      <c r="AJ439" s="116">
        <f>(Escenarios!$E$9*AG439)/(Escenarios!$E$11)</f>
        <v>0</v>
      </c>
      <c r="AK439" s="116">
        <f>(Escenarios!$E$10*U439+Escenarios!$E$9*AC439)/(Escenarios!$E$11)</f>
        <v>0.28199628243690211</v>
      </c>
      <c r="AL439" s="118">
        <f t="shared" si="45"/>
        <v>205.0533607271116</v>
      </c>
      <c r="AM439" s="118">
        <f>MAX(0,(AL439-Constantes!$D$13)*(1-EXP(-Constantes!$D$23)))</f>
        <v>1.0796661774291427</v>
      </c>
      <c r="AN439" s="118">
        <f>AJ439+W439*Escenarios!$E$10/Escenarios!$E$11+AM439</f>
        <v>1.2682942579263852</v>
      </c>
      <c r="AO439" s="118">
        <f>0.0526*AJ439*Observaciones!$F438^1.218</f>
        <v>0</v>
      </c>
      <c r="AP439" s="118">
        <f>AO439*Constantes!$E$40</f>
        <v>0</v>
      </c>
      <c r="AQ439" s="118">
        <f t="shared" si="46"/>
        <v>0</v>
      </c>
      <c r="AR439" s="15"/>
      <c r="AS439" s="72">
        <v>433</v>
      </c>
      <c r="AT439" s="145">
        <f>ETo!$I438*((1-Constantes!$F$19)*ETo!$K438+ETo!$L438)</f>
        <v>1.9014014239240173</v>
      </c>
      <c r="AU439" s="118">
        <f>MIN(AT439*Constantes!$F$17,0.8*(AX438+Observaciones!$F438-AV439-AW439-Constantes!$D$14))</f>
        <v>1.1752948841289179</v>
      </c>
      <c r="AV439" s="118">
        <f>IF(Observaciones!$F438&gt;0.05*Constantes!$F$18,((Observaciones!$F438-0.05*Constantes!$F$18)^2)/(Observaciones!$F438+0.95*Constantes!$F$18),0)</f>
        <v>0</v>
      </c>
      <c r="AW439" s="118">
        <f>MAX(0,AX438+Observaciones!$F438-AV439-Constantes!$D$13)</f>
        <v>0</v>
      </c>
      <c r="AX439" s="118">
        <f>AX438+Observaciones!$F438-AV439-AU439-AW439-AY438</f>
        <v>41.594592371367888</v>
      </c>
      <c r="AY439" s="118">
        <f>MAX(0,(AX439-Constantes!$D$14)*(1-EXP(-Constantes!$D$22)))</f>
        <v>0.21125353760556778</v>
      </c>
      <c r="AZ439" s="116">
        <f>AZ438+(Entradas!$F$23*AW439-BA438)/(800*Entradas!$D$46)</f>
        <v>0</v>
      </c>
      <c r="BA439" s="116">
        <f>8000*Entradas!$D$47*AZ439/Constantes!$F$34</f>
        <v>0</v>
      </c>
      <c r="BB439" s="116">
        <f>AV439*Escenarios!$F$10/Escenarios!$F$9</f>
        <v>0</v>
      </c>
      <c r="BC439" s="116">
        <f>BA439*Escenarios!$F$10/Escenarios!$F$9</f>
        <v>0</v>
      </c>
      <c r="BD439" s="116">
        <f>Observaciones!$I438</f>
        <v>0</v>
      </c>
      <c r="BE439" s="116">
        <f>MAX(0,Constantes!$F$29/((BJ438+BB439+BC439+BD439+Observaciones!$F438)^2)+Entradas!$F$17)</f>
        <v>2.6162409057128122</v>
      </c>
      <c r="BF439" s="145">
        <f>IF(ETo!$D438&gt;0,ETo!$I438*((1-Entradas!$F$21)*ETo!$K438+ETo!$L438),0)</f>
        <v>1.8204831446747347</v>
      </c>
      <c r="BG439" s="116">
        <f>MIN(BF439*1,0.8*(BJ438+BB439+BC439+BD439+Observaciones!$F438-BE439-Constantes!$F$28))</f>
        <v>1.8204831446747347</v>
      </c>
      <c r="BH439" s="116">
        <f>Observaciones!$J438</f>
        <v>0</v>
      </c>
      <c r="BI439" s="116">
        <f>MAX(0,BJ438+BB439+BC439+BD439+Observaciones!$F438-BE439-BG439-BH439-Constantes!$F$26)</f>
        <v>0</v>
      </c>
      <c r="BJ439" s="116">
        <f>BJ438+BB439+BC439+BD439+Observaciones!$F438-BE439-BG439-BH439-BI439</f>
        <v>159.12706142966775</v>
      </c>
      <c r="BK439" s="116">
        <f>(Escenarios!$F$10*AU439+Escenarios!$F$9*BG439)/(Escenarios!$F$11)</f>
        <v>1.3043325362380813</v>
      </c>
      <c r="BL439" s="116">
        <f>(Escenarios!$F$9*BI439)/(Escenarios!$F$11)</f>
        <v>0</v>
      </c>
      <c r="BM439" s="116">
        <f>(Escenarios!$F$10*AW439+Escenarios!$F$9*BE439)/(Escenarios!$F$11)</f>
        <v>0.52324818114256244</v>
      </c>
      <c r="BN439" s="118">
        <f t="shared" si="47"/>
        <v>201.44451446375032</v>
      </c>
      <c r="BO439" s="118">
        <f>MAX(0,(BN439-Constantes!$D$13)*(1-EXP(-Constantes!$D$23)))</f>
        <v>1.0547380553979391</v>
      </c>
      <c r="BP439" s="118">
        <f>BL439+AY439*Escenarios!$F$10/Escenarios!$F$11+BO439</f>
        <v>1.2237408854823932</v>
      </c>
      <c r="BQ439" s="118">
        <f>0.0526*BL439*Observaciones!$F438^1.218</f>
        <v>0</v>
      </c>
      <c r="BR439" s="118">
        <f>BQ439*Constantes!$F$40</f>
        <v>0</v>
      </c>
      <c r="BS439" s="118">
        <f t="shared" si="48"/>
        <v>0</v>
      </c>
      <c r="BT439" s="15"/>
      <c r="BU439" s="72">
        <v>433</v>
      </c>
      <c r="BV439" s="73">
        <f>0.0526*Observaciones!$F438^2.218</f>
        <v>0</v>
      </c>
      <c r="BW439" s="73">
        <f>IF(Observaciones!$F438&gt;0.05*$CA$7,((Observaciones!$F438-0.05*$CA$7)^2)/(Observaciones!$F438+0.95*$CA$7),0)</f>
        <v>0</v>
      </c>
      <c r="BX439" s="73">
        <f>0.0526*BW439*Observaciones!$F438^1.218</f>
        <v>0</v>
      </c>
      <c r="BY439" s="27"/>
      <c r="BZ439" s="27"/>
      <c r="CA439" s="101"/>
      <c r="CB439" s="36"/>
    </row>
    <row r="440" spans="2:80" s="2" customFormat="1" ht="14.5" x14ac:dyDescent="0.35">
      <c r="B440" s="35"/>
      <c r="C440" s="72">
        <v>434</v>
      </c>
      <c r="D440" s="145">
        <f>ETo!$I439*((1-Constantes!$D$19)*ETo!$K439+ETo!$L439)</f>
        <v>1.9346547477978904</v>
      </c>
      <c r="E440" s="73">
        <f>MIN(D440*Constantes!$D$17,0.8*(H439+Observaciones!$F439-F440-G440-Constantes!$D$14))</f>
        <v>1.2063590348274662</v>
      </c>
      <c r="F440" s="73">
        <f>IF(Observaciones!$F439&gt;0.05*Constantes!$D$18,((Observaciones!$F439-0.05*Constantes!$D$18)^2)/(Observaciones!$F439+0.95*Constantes!$D$18),0)</f>
        <v>0</v>
      </c>
      <c r="G440" s="73">
        <f>MAX(0,H439+Observaciones!$F439-F440-Constantes!$D$13)</f>
        <v>0</v>
      </c>
      <c r="H440" s="73">
        <f>H439+Observaciones!$F439-F440-E440-G440-I439</f>
        <v>40.105581976496559</v>
      </c>
      <c r="I440" s="73">
        <f>MAX(0,(H440-Constantes!$D$14)*(1-EXP(-Constantes!$D$22)))</f>
        <v>0.1907538914869143</v>
      </c>
      <c r="J440" s="73">
        <f t="shared" si="42"/>
        <v>202.63556555424793</v>
      </c>
      <c r="K440" s="73">
        <f>MAX(0,(J440-Constantes!$D$13)*(1-EXP(-Constantes!$D$23)))</f>
        <v>1.0629652462402746</v>
      </c>
      <c r="L440" s="73">
        <f t="shared" si="43"/>
        <v>1.2537191377271888</v>
      </c>
      <c r="M440" s="73">
        <f>0.0526*F440*Observaciones!$F439^1.218</f>
        <v>0</v>
      </c>
      <c r="N440" s="73">
        <f>M440*Constantes!$D$40</f>
        <v>0</v>
      </c>
      <c r="O440" s="73">
        <f t="shared" si="44"/>
        <v>0</v>
      </c>
      <c r="P440" s="15"/>
      <c r="Q440" s="117">
        <v>434</v>
      </c>
      <c r="R440" s="145">
        <f>ETo!$I439*((1-Constantes!$E$19)*ETo!$K439+ETo!$L439)</f>
        <v>1.936848853980311</v>
      </c>
      <c r="S440" s="118">
        <f>MIN(R440*Constantes!$E$17,0.8*(V439+Observaciones!$F439-T440-U440-Constantes!$D$14))</f>
        <v>1.2147928388231912</v>
      </c>
      <c r="T440" s="118">
        <f>IF(Observaciones!$F439&gt;0.05*Constantes!$E$18,((Observaciones!$F439-0.05*Constantes!$E$18)^2)/(Observaciones!$F439+0.95*Constantes!$E$18),0)</f>
        <v>0</v>
      </c>
      <c r="U440" s="118">
        <f>MAX(0,V439+Observaciones!$F439-T440-Constantes!$D$13)</f>
        <v>0</v>
      </c>
      <c r="V440" s="118">
        <f>V439+Observaciones!$F439-T440-S440-U440-W439</f>
        <v>40.04914459011664</v>
      </c>
      <c r="W440" s="118">
        <f>MAX(0,(V440-Constantes!$D$14)*(1-EXP(-Constantes!$D$22)))</f>
        <v>0.18997690131099948</v>
      </c>
      <c r="X440" s="116">
        <f>X439+(Entradas!$E$23*U440-Y439)/(800*Entradas!$D$46)</f>
        <v>0</v>
      </c>
      <c r="Y440" s="116">
        <f>8000*Entradas!$D$47*X440/Constantes!$E$34</f>
        <v>0</v>
      </c>
      <c r="Z440" s="116">
        <f>T440*Escenarios!$E$10/Escenarios!$E$9</f>
        <v>0</v>
      </c>
      <c r="AA440" s="116">
        <f>Y440*Escenarios!$E$10/Escenarios!$E$9</f>
        <v>0</v>
      </c>
      <c r="AB440" s="116">
        <f>Observaciones!$I439</f>
        <v>0</v>
      </c>
      <c r="AC440" s="116">
        <f>MAX(0,Constantes!$E$29/((AH439+Z440+AA440+AB440+Observaciones!$F439)^2)+Entradas!$E$17)</f>
        <v>2.812756379933087</v>
      </c>
      <c r="AD440" s="145">
        <f>IF(ETo!$D439&gt;0,ETo!$I439*((1-Entradas!$E$21)*ETo!$K439+ETo!$L439),0)</f>
        <v>1.849084606683475</v>
      </c>
      <c r="AE440" s="116">
        <f>MIN(AD440*1,0.8*(AH439+Z440+AA440+AB440+Observaciones!$F439-AC440-Constantes!$E$28))</f>
        <v>1.849084606683475</v>
      </c>
      <c r="AF440" s="116">
        <f>Observaciones!$J439</f>
        <v>0</v>
      </c>
      <c r="AG440" s="116">
        <f>MAX(0,AH439+Z440+AA440+AB440+Observaciones!$F439-AC440-AE440-AF440-Constantes!$E$26)</f>
        <v>0</v>
      </c>
      <c r="AH440" s="116">
        <f>AH439+Z440+AA440+AB440+Observaciones!$F439-AC440-AE440-AF440-AG440</f>
        <v>229.49830434255134</v>
      </c>
      <c r="AI440" s="116">
        <f>(Escenarios!$E$10*S440+Escenarios!$E$9*AE440)/(Escenarios!$E$11)</f>
        <v>1.2782220156092194</v>
      </c>
      <c r="AJ440" s="116">
        <f>(Escenarios!$E$9*AG440)/(Escenarios!$E$11)</f>
        <v>0</v>
      </c>
      <c r="AK440" s="116">
        <f>(Escenarios!$E$10*U440+Escenarios!$E$9*AC440)/(Escenarios!$E$11)</f>
        <v>0.28127563799330874</v>
      </c>
      <c r="AL440" s="118">
        <f t="shared" si="45"/>
        <v>204.25497018767575</v>
      </c>
      <c r="AM440" s="118">
        <f>MAX(0,(AL440-Constantes!$D$13)*(1-EXP(-Constantes!$D$23)))</f>
        <v>1.0741512911349624</v>
      </c>
      <c r="AN440" s="118">
        <f>AJ440+W440*Escenarios!$E$10/Escenarios!$E$11+AM440</f>
        <v>1.245130502314862</v>
      </c>
      <c r="AO440" s="118">
        <f>0.0526*AJ440*Observaciones!$F439^1.218</f>
        <v>0</v>
      </c>
      <c r="AP440" s="118">
        <f>AO440*Constantes!$E$40</f>
        <v>0</v>
      </c>
      <c r="AQ440" s="118">
        <f t="shared" si="46"/>
        <v>0</v>
      </c>
      <c r="AR440" s="15"/>
      <c r="AS440" s="72">
        <v>434</v>
      </c>
      <c r="AT440" s="145">
        <f>ETo!$I439*((1-Constantes!$F$19)*ETo!$K439+ETo!$L439)</f>
        <v>1.9313635885242588</v>
      </c>
      <c r="AU440" s="118">
        <f>MIN(AT440*Constantes!$F$17,0.8*(AX439+Observaciones!$F439-AV440-AW440-Constantes!$D$14))</f>
        <v>1.1938151073332419</v>
      </c>
      <c r="AV440" s="118">
        <f>IF(Observaciones!$F439&gt;0.05*Constantes!$F$18,((Observaciones!$F439-0.05*Constantes!$F$18)^2)/(Observaciones!$F439+0.95*Constantes!$F$18),0)</f>
        <v>0</v>
      </c>
      <c r="AW440" s="118">
        <f>MAX(0,AX439+Observaciones!$F439-AV440-Constantes!$D$13)</f>
        <v>0</v>
      </c>
      <c r="AX440" s="118">
        <f>AX439+Observaciones!$F439-AV440-AU440-AW440-AY439</f>
        <v>40.18952372642908</v>
      </c>
      <c r="AY440" s="118">
        <f>MAX(0,(AX440-Constantes!$D$14)*(1-EXP(-Constantes!$D$22)))</f>
        <v>0.19190954236357985</v>
      </c>
      <c r="AZ440" s="116">
        <f>AZ439+(Entradas!$F$23*AW440-BA439)/(800*Entradas!$D$46)</f>
        <v>0</v>
      </c>
      <c r="BA440" s="116">
        <f>8000*Entradas!$D$47*AZ440/Constantes!$F$34</f>
        <v>0</v>
      </c>
      <c r="BB440" s="116">
        <f>AV440*Escenarios!$F$10/Escenarios!$F$9</f>
        <v>0</v>
      </c>
      <c r="BC440" s="116">
        <f>BA440*Escenarios!$F$10/Escenarios!$F$9</f>
        <v>0</v>
      </c>
      <c r="BD440" s="116">
        <f>Observaciones!$I439</f>
        <v>0</v>
      </c>
      <c r="BE440" s="116">
        <f>MAX(0,Constantes!$F$29/((BJ439+BB440+BC440+BD440+Observaciones!$F439)^2)+Entradas!$F$17)</f>
        <v>2.5945429079751561</v>
      </c>
      <c r="BF440" s="145">
        <f>IF(ETo!$D439&gt;0,ETo!$I439*((1-Entradas!$F$21)*ETo!$K439+ETo!$L439),0)</f>
        <v>1.849084606683475</v>
      </c>
      <c r="BG440" s="116">
        <f>MIN(BF440*1,0.8*(BJ439+BB440+BC440+BD440+Observaciones!$F439-BE440-Constantes!$F$28))</f>
        <v>1.849084606683475</v>
      </c>
      <c r="BH440" s="116">
        <f>Observaciones!$J439</f>
        <v>0</v>
      </c>
      <c r="BI440" s="116">
        <f>MAX(0,BJ439+BB440+BC440+BD440+Observaciones!$F439-BE440-BG440-BH440-Constantes!$F$26)</f>
        <v>0</v>
      </c>
      <c r="BJ440" s="116">
        <f>BJ439+BB440+BC440+BD440+Observaciones!$F439-BE440-BG440-BH440-BI440</f>
        <v>154.68343391500912</v>
      </c>
      <c r="BK440" s="116">
        <f>(Escenarios!$F$10*AU440+Escenarios!$F$9*BG440)/(Escenarios!$F$11)</f>
        <v>1.3248690072032883</v>
      </c>
      <c r="BL440" s="116">
        <f>(Escenarios!$F$9*BI440)/(Escenarios!$F$11)</f>
        <v>0</v>
      </c>
      <c r="BM440" s="116">
        <f>(Escenarios!$F$10*AW440+Escenarios!$F$9*BE440)/(Escenarios!$F$11)</f>
        <v>0.51890858159503128</v>
      </c>
      <c r="BN440" s="118">
        <f t="shared" si="47"/>
        <v>200.90868498994743</v>
      </c>
      <c r="BO440" s="118">
        <f>MAX(0,(BN440-Constantes!$D$13)*(1-EXP(-Constantes!$D$23)))</f>
        <v>1.0510368108626749</v>
      </c>
      <c r="BP440" s="118">
        <f>BL440+AY440*Escenarios!$F$10/Escenarios!$F$11+BO440</f>
        <v>1.2045644447535389</v>
      </c>
      <c r="BQ440" s="118">
        <f>0.0526*BL440*Observaciones!$F439^1.218</f>
        <v>0</v>
      </c>
      <c r="BR440" s="118">
        <f>BQ440*Constantes!$F$40</f>
        <v>0</v>
      </c>
      <c r="BS440" s="118">
        <f t="shared" si="48"/>
        <v>0</v>
      </c>
      <c r="BT440" s="15"/>
      <c r="BU440" s="72">
        <v>434</v>
      </c>
      <c r="BV440" s="73">
        <f>0.0526*Observaciones!$F439^2.218</f>
        <v>0</v>
      </c>
      <c r="BW440" s="73">
        <f>IF(Observaciones!$F439&gt;0.05*$CA$7,((Observaciones!$F439-0.05*$CA$7)^2)/(Observaciones!$F439+0.95*$CA$7),0)</f>
        <v>0</v>
      </c>
      <c r="BX440" s="73">
        <f>0.0526*BW440*Observaciones!$F439^1.218</f>
        <v>0</v>
      </c>
      <c r="BY440" s="27"/>
      <c r="BZ440" s="27"/>
      <c r="CA440" s="101"/>
      <c r="CB440" s="36"/>
    </row>
    <row r="441" spans="2:80" s="2" customFormat="1" ht="14.5" x14ac:dyDescent="0.35">
      <c r="B441" s="35"/>
      <c r="C441" s="72">
        <v>435</v>
      </c>
      <c r="D441" s="145">
        <f>ETo!$I440*((1-Constantes!$D$19)*ETo!$K440+ETo!$L440)</f>
        <v>1.9442344960233597</v>
      </c>
      <c r="E441" s="73">
        <f>MIN(D441*Constantes!$D$17,0.8*(H440+Observaciones!$F440-F441-G441-Constantes!$D$14))</f>
        <v>1.2123325119227057</v>
      </c>
      <c r="F441" s="73">
        <f>IF(Observaciones!$F440&gt;0.05*Constantes!$D$18,((Observaciones!$F440-0.05*Constantes!$D$18)^2)/(Observaciones!$F440+0.95*Constantes!$D$18),0)</f>
        <v>1.6163524755041969</v>
      </c>
      <c r="G441" s="73">
        <f>MAX(0,H440+Observaciones!$F440-F441-Constantes!$D$13)</f>
        <v>5.33922950099236</v>
      </c>
      <c r="H441" s="73">
        <f>H440+Observaciones!$F440-F441-E441-G441-I440</f>
        <v>47.346913596590383</v>
      </c>
      <c r="I441" s="73">
        <f>MAX(0,(H441-Constantes!$D$14)*(1-EXP(-Constantes!$D$22)))</f>
        <v>0.29044744376232795</v>
      </c>
      <c r="J441" s="73">
        <f t="shared" si="42"/>
        <v>206.91182980900001</v>
      </c>
      <c r="K441" s="73">
        <f>MAX(0,(J441-Constantes!$D$13)*(1-EXP(-Constantes!$D$23)))</f>
        <v>1.0925035610924148</v>
      </c>
      <c r="L441" s="73">
        <f t="shared" si="43"/>
        <v>2.9993034803589396</v>
      </c>
      <c r="M441" s="73">
        <f>0.0526*F441*Observaciones!$F440^1.218</f>
        <v>2.4140573186826311</v>
      </c>
      <c r="N441" s="73">
        <f>M441*Constantes!$D$40</f>
        <v>1.1276086002804183E-2</v>
      </c>
      <c r="O441" s="73">
        <f t="shared" si="44"/>
        <v>375.956820530036</v>
      </c>
      <c r="P441" s="15"/>
      <c r="Q441" s="117">
        <v>435</v>
      </c>
      <c r="R441" s="145">
        <f>ETo!$I440*((1-Constantes!$E$19)*ETo!$K440+ETo!$L440)</f>
        <v>1.9464413672898622</v>
      </c>
      <c r="S441" s="118">
        <f>MIN(R441*Constantes!$E$17,0.8*(V440+Observaciones!$F440-T441-U441-Constantes!$D$14))</f>
        <v>1.2208092693003612</v>
      </c>
      <c r="T441" s="118">
        <f>IF(Observaciones!$F440&gt;0.05*Constantes!$E$18,((Observaciones!$F440-0.05*Constantes!$E$18)^2)/(Observaciones!$F440+0.95*Constantes!$E$18),0)</f>
        <v>1.560878717987247</v>
      </c>
      <c r="U441" s="118">
        <f>MAX(0,V440+Observaciones!$F440-T441-Constantes!$D$13)</f>
        <v>5.3382658721293978</v>
      </c>
      <c r="V441" s="118">
        <f>V440+Observaciones!$F440-T441-S441-U441-W440</f>
        <v>47.33921382938864</v>
      </c>
      <c r="W441" s="118">
        <f>MAX(0,(V441-Constantes!$D$14)*(1-EXP(-Constantes!$D$22)))</f>
        <v>0.2903414387919292</v>
      </c>
      <c r="X441" s="116">
        <f>X440+(Entradas!$E$23*U441-Y440)/(800*Entradas!$D$46)</f>
        <v>0</v>
      </c>
      <c r="Y441" s="116">
        <f>8000*Entradas!$D$47*X441/Constantes!$E$34</f>
        <v>0</v>
      </c>
      <c r="Z441" s="116">
        <f>T441*Escenarios!$E$10/Escenarios!$E$9</f>
        <v>14.047908461885223</v>
      </c>
      <c r="AA441" s="116">
        <f>Y441*Escenarios!$E$10/Escenarios!$E$9</f>
        <v>0</v>
      </c>
      <c r="AB441" s="116">
        <f>Observaciones!$I440</f>
        <v>0</v>
      </c>
      <c r="AC441" s="116">
        <f>MAX(0,Constantes!$E$29/((AH440+Z441+AA441+AB441+Observaciones!$F440)^2)+Entradas!$E$17)</f>
        <v>2.8471226119382873</v>
      </c>
      <c r="AD441" s="145">
        <f>IF(ETo!$D440&gt;0,ETo!$I440*((1-Entradas!$E$21)*ETo!$K440+ETo!$L440),0)</f>
        <v>1.8581665166297472</v>
      </c>
      <c r="AE441" s="116">
        <f>MIN(AD441*1,0.8*(AH440+Z441+AA441+AB441+Observaciones!$F440-AC441-Constantes!$E$28))</f>
        <v>1.8581665166297472</v>
      </c>
      <c r="AF441" s="116">
        <f>Observaciones!$J440</f>
        <v>0</v>
      </c>
      <c r="AG441" s="116">
        <f>MAX(0,AH440+Z441+AA441+AB441+Observaciones!$F440-AC441-AE441-AF441-Constantes!$E$26)</f>
        <v>0</v>
      </c>
      <c r="AH441" s="116">
        <f>AH440+Z441+AA441+AB441+Observaciones!$F440-AC441-AE441-AF441-AG441</f>
        <v>254.44092367586853</v>
      </c>
      <c r="AI441" s="116">
        <f>(Escenarios!$E$10*S441+Escenarios!$E$9*AE441)/(Escenarios!$E$11)</f>
        <v>1.2845449940332998</v>
      </c>
      <c r="AJ441" s="116">
        <f>(Escenarios!$E$9*AG441)/(Escenarios!$E$11)</f>
        <v>0</v>
      </c>
      <c r="AK441" s="116">
        <f>(Escenarios!$E$10*U441+Escenarios!$E$9*AC441)/(Escenarios!$E$11)</f>
        <v>5.089151546110287</v>
      </c>
      <c r="AL441" s="118">
        <f t="shared" si="45"/>
        <v>208.26997044265107</v>
      </c>
      <c r="AM441" s="118">
        <f>MAX(0,(AL441-Constantes!$D$13)*(1-EXP(-Constantes!$D$23)))</f>
        <v>1.1018849237165063</v>
      </c>
      <c r="AN441" s="118">
        <f>AJ441+W441*Escenarios!$E$10/Escenarios!$E$11+AM441</f>
        <v>1.3631922186292424</v>
      </c>
      <c r="AO441" s="118">
        <f>0.0526*AJ441*Observaciones!$F440^1.218</f>
        <v>0</v>
      </c>
      <c r="AP441" s="118">
        <f>AO441*Constantes!$E$40</f>
        <v>0</v>
      </c>
      <c r="AQ441" s="118">
        <f t="shared" si="46"/>
        <v>0</v>
      </c>
      <c r="AR441" s="15"/>
      <c r="AS441" s="72">
        <v>435</v>
      </c>
      <c r="AT441" s="145">
        <f>ETo!$I440*((1-Constantes!$F$19)*ETo!$K440+ETo!$L440)</f>
        <v>1.9409241891236046</v>
      </c>
      <c r="AU441" s="118">
        <f>MIN(AT441*Constantes!$F$17,0.8*(AX440+Observaciones!$F440-AV441-AW441-Constantes!$D$14))</f>
        <v>1.1997247089735001</v>
      </c>
      <c r="AV441" s="118">
        <f>IF(Observaciones!$F440&gt;0.05*Constantes!$F$18,((Observaciones!$F440-0.05*Constantes!$F$18)^2)/(Observaciones!$F440+0.95*Constantes!$F$18),0)</f>
        <v>1.6230387436723215</v>
      </c>
      <c r="AW441" s="118">
        <f>MAX(0,AX440+Observaciones!$F440-AV441-Constantes!$D$13)</f>
        <v>5.4164849827567565</v>
      </c>
      <c r="AX441" s="118">
        <f>AX440+Observaciones!$F440-AV441-AU441-AW441-AY440</f>
        <v>47.358365748662919</v>
      </c>
      <c r="AY441" s="118">
        <f>MAX(0,(AX441-Constantes!$D$14)*(1-EXP(-Constantes!$D$22)))</f>
        <v>0.29060510892409752</v>
      </c>
      <c r="AZ441" s="116">
        <f>AZ440+(Entradas!$F$23*AW441-BA440)/(800*Entradas!$D$46)</f>
        <v>0</v>
      </c>
      <c r="BA441" s="116">
        <f>8000*Entradas!$D$47*AZ441/Constantes!$F$34</f>
        <v>0</v>
      </c>
      <c r="BB441" s="116">
        <f>AV441*Escenarios!$F$10/Escenarios!$F$9</f>
        <v>6.4921549746892868</v>
      </c>
      <c r="BC441" s="116">
        <f>BA441*Escenarios!$F$10/Escenarios!$F$9</f>
        <v>0</v>
      </c>
      <c r="BD441" s="116">
        <f>Observaciones!$I440</f>
        <v>0</v>
      </c>
      <c r="BE441" s="116">
        <f>MAX(0,Constantes!$F$29/((BJ440+BB441+BC441+BD441+Observaciones!$F440)^2)+Entradas!$F$17)</f>
        <v>2.6714598874904647</v>
      </c>
      <c r="BF441" s="145">
        <f>IF(ETo!$D440&gt;0,ETo!$I440*((1-Entradas!$F$21)*ETo!$K440+ETo!$L440),0)</f>
        <v>1.8581665166297472</v>
      </c>
      <c r="BG441" s="116">
        <f>MIN(BF441*1,0.8*(BJ440+BB441+BC441+BD441+Observaciones!$F440-BE441-Constantes!$F$28))</f>
        <v>1.8581665166297472</v>
      </c>
      <c r="BH441" s="116">
        <f>Observaciones!$J440</f>
        <v>0</v>
      </c>
      <c r="BI441" s="116">
        <f>MAX(0,BJ440+BB441+BC441+BD441+Observaciones!$F440-BE441-BG441-BH441-Constantes!$F$26)</f>
        <v>0</v>
      </c>
      <c r="BJ441" s="116">
        <f>BJ440+BB441+BC441+BD441+Observaciones!$F440-BE441-BG441-BH441-BI441</f>
        <v>172.24596248557819</v>
      </c>
      <c r="BK441" s="116">
        <f>(Escenarios!$F$10*AU441+Escenarios!$F$9*BG441)/(Escenarios!$F$11)</f>
        <v>1.3314130705047496</v>
      </c>
      <c r="BL441" s="116">
        <f>(Escenarios!$F$9*BI441)/(Escenarios!$F$11)</f>
        <v>0</v>
      </c>
      <c r="BM441" s="116">
        <f>(Escenarios!$F$10*AW441+Escenarios!$F$9*BE441)/(Escenarios!$F$11)</f>
        <v>4.8674799637034987</v>
      </c>
      <c r="BN441" s="118">
        <f t="shared" si="47"/>
        <v>204.72512814278824</v>
      </c>
      <c r="BO441" s="118">
        <f>MAX(0,(BN441-Constantes!$D$13)*(1-EXP(-Constantes!$D$23)))</f>
        <v>1.0773989093552157</v>
      </c>
      <c r="BP441" s="118">
        <f>BL441+AY441*Escenarios!$F$10/Escenarios!$F$11+BO441</f>
        <v>1.3098829964944936</v>
      </c>
      <c r="BQ441" s="118">
        <f>0.0526*BL441*Observaciones!$F440^1.218</f>
        <v>0</v>
      </c>
      <c r="BR441" s="118">
        <f>BQ441*Constantes!$F$40</f>
        <v>0</v>
      </c>
      <c r="BS441" s="118">
        <f t="shared" si="48"/>
        <v>0</v>
      </c>
      <c r="BT441" s="15"/>
      <c r="BU441" s="72">
        <v>435</v>
      </c>
      <c r="BV441" s="73">
        <f>0.0526*Observaciones!$F440^2.218</f>
        <v>23.298936798857426</v>
      </c>
      <c r="BW441" s="73">
        <f>IF(Observaciones!$F440&gt;0.05*$CA$7,((Observaciones!$F440-0.05*$CA$7)^2)/(Observaciones!$F440+0.95*$CA$7),0)</f>
        <v>3.9651225496460247</v>
      </c>
      <c r="BX441" s="73">
        <f>0.0526*BW441*Observaciones!$F440^1.218</f>
        <v>5.9219961335850764</v>
      </c>
      <c r="BY441" s="27"/>
      <c r="BZ441" s="27"/>
      <c r="CA441" s="101"/>
      <c r="CB441" s="36"/>
    </row>
    <row r="442" spans="2:80" s="2" customFormat="1" ht="14.5" x14ac:dyDescent="0.35">
      <c r="B442" s="35"/>
      <c r="C442" s="72">
        <v>436</v>
      </c>
      <c r="D442" s="145">
        <f>ETo!$I441*((1-Constantes!$D$19)*ETo!$K441+ETo!$L441)</f>
        <v>1.8133169793608048</v>
      </c>
      <c r="E442" s="73">
        <f>MIN(D442*Constantes!$D$17,0.8*(H441+Observaciones!$F441-F442-G442-Constantes!$D$14))</f>
        <v>1.130698551536329</v>
      </c>
      <c r="F442" s="73">
        <f>IF(Observaciones!$F441&gt;0.05*Constantes!$D$18,((Observaciones!$F441-0.05*Constantes!$D$18)^2)/(Observaciones!$F441+0.95*Constantes!$D$18),0)</f>
        <v>0.17846395225373066</v>
      </c>
      <c r="G442" s="73">
        <f>MAX(0,H441+Observaciones!$F441-F442-Constantes!$D$13)</f>
        <v>5.9184496443366541</v>
      </c>
      <c r="H442" s="73">
        <f>H441+Observaciones!$F441-F442-E442-G442-I441</f>
        <v>47.328854004701348</v>
      </c>
      <c r="I442" s="73">
        <f>MAX(0,(H442-Constantes!$D$14)*(1-EXP(-Constantes!$D$22)))</f>
        <v>0.29019881202406228</v>
      </c>
      <c r="J442" s="73">
        <f t="shared" si="42"/>
        <v>211.73777589224423</v>
      </c>
      <c r="K442" s="73">
        <f>MAX(0,(J442-Constantes!$D$13)*(1-EXP(-Constantes!$D$23)))</f>
        <v>1.1258388056830428</v>
      </c>
      <c r="L442" s="73">
        <f t="shared" si="43"/>
        <v>1.5945015699608358</v>
      </c>
      <c r="M442" s="73">
        <f>0.0526*F442*Observaciones!$F441^1.218</f>
        <v>0.10923476270589903</v>
      </c>
      <c r="N442" s="73">
        <f>M442*Constantes!$D$40</f>
        <v>5.1023667467837693E-4</v>
      </c>
      <c r="O442" s="73">
        <f t="shared" si="44"/>
        <v>31.999759943222216</v>
      </c>
      <c r="P442" s="15"/>
      <c r="Q442" s="117">
        <v>436</v>
      </c>
      <c r="R442" s="145">
        <f>ETo!$I441*((1-Constantes!$E$19)*ETo!$K441+ETo!$L441)</f>
        <v>1.8153738760966884</v>
      </c>
      <c r="S442" s="118">
        <f>MIN(R442*Constantes!$E$17,0.8*(V441+Observaciones!$F441-T442-U442-Constantes!$D$14))</f>
        <v>1.1386036550745608</v>
      </c>
      <c r="T442" s="118">
        <f>IF(Observaciones!$F441&gt;0.05*Constantes!$E$18,((Observaciones!$F441-0.05*Constantes!$E$18)^2)/(Observaciones!$F441+0.95*Constantes!$E$18),0)</f>
        <v>0.16632560515718708</v>
      </c>
      <c r="U442" s="118">
        <f>MAX(0,V441+Observaciones!$F441-T442-Constantes!$D$13)</f>
        <v>5.9228882242314569</v>
      </c>
      <c r="V442" s="118">
        <f>V441+Observaciones!$F441-T442-S442-U442-W441</f>
        <v>47.321054906133512</v>
      </c>
      <c r="W442" s="118">
        <f>MAX(0,(V442-Constantes!$D$14)*(1-EXP(-Constantes!$D$22)))</f>
        <v>0.29009143952939342</v>
      </c>
      <c r="X442" s="116">
        <f>X441+(Entradas!$E$23*U442-Y441)/(800*Entradas!$D$46)</f>
        <v>0</v>
      </c>
      <c r="Y442" s="116">
        <f>8000*Entradas!$D$47*X442/Constantes!$E$34</f>
        <v>0</v>
      </c>
      <c r="Z442" s="116">
        <f>T442*Escenarios!$E$10/Escenarios!$E$9</f>
        <v>1.4969304464146838</v>
      </c>
      <c r="AA442" s="116">
        <f>Y442*Escenarios!$E$10/Escenarios!$E$9</f>
        <v>0</v>
      </c>
      <c r="AB442" s="116">
        <f>Observaciones!$I441</f>
        <v>0</v>
      </c>
      <c r="AC442" s="116">
        <f>MAX(0,Constantes!$E$29/((AH441+Z442+AA442+AB442+Observaciones!$F441)^2)+Entradas!$E$17)</f>
        <v>2.8520630615714189</v>
      </c>
      <c r="AD442" s="145">
        <f>IF(ETo!$D441&gt;0,ETo!$I441*((1-Entradas!$E$21)*ETo!$K441+ETo!$L441),0)</f>
        <v>1.733098006661326</v>
      </c>
      <c r="AE442" s="116">
        <f>MIN(AD442*1,0.8*(AH441+Z442+AA442+AB442+Observaciones!$F441-AC442-Constantes!$E$28))</f>
        <v>1.733098006661326</v>
      </c>
      <c r="AF442" s="116">
        <f>Observaciones!$J441</f>
        <v>0</v>
      </c>
      <c r="AG442" s="116">
        <f>MAX(0,AH441+Z442+AA442+AB442+Observaciones!$F441-AC442-AE442-AF442-Constantes!$E$26)</f>
        <v>0</v>
      </c>
      <c r="AH442" s="116">
        <f>AH441+Z442+AA442+AB442+Observaciones!$F441-AC442-AE442-AF442-AG442</f>
        <v>258.85269305405046</v>
      </c>
      <c r="AI442" s="116">
        <f>(Escenarios!$E$10*S442+Escenarios!$E$9*AE442)/(Escenarios!$E$11)</f>
        <v>1.1980530902332374</v>
      </c>
      <c r="AJ442" s="116">
        <f>(Escenarios!$E$9*AG442)/(Escenarios!$E$11)</f>
        <v>0</v>
      </c>
      <c r="AK442" s="116">
        <f>(Escenarios!$E$10*U442+Escenarios!$E$9*AC442)/(Escenarios!$E$11)</f>
        <v>5.6158057079654524</v>
      </c>
      <c r="AL442" s="118">
        <f t="shared" si="45"/>
        <v>212.78389122690001</v>
      </c>
      <c r="AM442" s="118">
        <f>MAX(0,(AL442-Constantes!$D$13)*(1-EXP(-Constantes!$D$23)))</f>
        <v>1.1330648521305642</v>
      </c>
      <c r="AN442" s="118">
        <f>AJ442+W442*Escenarios!$E$10/Escenarios!$E$11+AM442</f>
        <v>1.3941471477070182</v>
      </c>
      <c r="AO442" s="118">
        <f>0.0526*AJ442*Observaciones!$F441^1.218</f>
        <v>0</v>
      </c>
      <c r="AP442" s="118">
        <f>AO442*Constantes!$E$40</f>
        <v>0</v>
      </c>
      <c r="AQ442" s="118">
        <f t="shared" si="46"/>
        <v>0</v>
      </c>
      <c r="AR442" s="15"/>
      <c r="AS442" s="72">
        <v>436</v>
      </c>
      <c r="AT442" s="145">
        <f>ETo!$I441*((1-Constantes!$F$19)*ETo!$K441+ETo!$L441)</f>
        <v>1.8102316342569782</v>
      </c>
      <c r="AU442" s="118">
        <f>MIN(AT442*Constantes!$F$17,0.8*(AX441+Observaciones!$F441-AV442-AW442-Constantes!$D$14))</f>
        <v>1.1189409832458277</v>
      </c>
      <c r="AV442" s="118">
        <f>IF(Observaciones!$F441&gt;0.05*Constantes!$F$18,((Observaciones!$F441-0.05*Constantes!$F$18)^2)/(Observaciones!$F441+0.95*Constantes!$F$18),0)</f>
        <v>0.17994124210851936</v>
      </c>
      <c r="AW442" s="118">
        <f>MAX(0,AX441+Observaciones!$F441-AV442-Constantes!$D$13)</f>
        <v>5.9284245065543999</v>
      </c>
      <c r="AX442" s="118">
        <f>AX441+Observaciones!$F441-AV442-AU442-AW442-AY441</f>
        <v>47.340453907830074</v>
      </c>
      <c r="AY442" s="118">
        <f>MAX(0,(AX442-Constantes!$D$14)*(1-EXP(-Constantes!$D$22)))</f>
        <v>0.29035851131828383</v>
      </c>
      <c r="AZ442" s="116">
        <f>AZ441+(Entradas!$F$23*AW442-BA441)/(800*Entradas!$D$46)</f>
        <v>0</v>
      </c>
      <c r="BA442" s="116">
        <f>8000*Entradas!$D$47*AZ442/Constantes!$F$34</f>
        <v>0</v>
      </c>
      <c r="BB442" s="116">
        <f>AV442*Escenarios!$F$10/Escenarios!$F$9</f>
        <v>0.71976496843407745</v>
      </c>
      <c r="BC442" s="116">
        <f>BA442*Escenarios!$F$10/Escenarios!$F$9</f>
        <v>0</v>
      </c>
      <c r="BD442" s="116">
        <f>Observaciones!$I441</f>
        <v>0</v>
      </c>
      <c r="BE442" s="116">
        <f>MAX(0,Constantes!$F$29/((BJ441+BB442+BC442+BD442+Observaciones!$F441)^2)+Entradas!$F$17)</f>
        <v>2.6847584066614383</v>
      </c>
      <c r="BF442" s="145">
        <f>IF(ETo!$D441&gt;0,ETo!$I441*((1-Entradas!$F$21)*ETo!$K441+ETo!$L441),0)</f>
        <v>1.733098006661326</v>
      </c>
      <c r="BG442" s="116">
        <f>MIN(BF442*1,0.8*(BJ441+BB442+BC442+BD442+Observaciones!$F441-BE442-Constantes!$F$28))</f>
        <v>1.733098006661326</v>
      </c>
      <c r="BH442" s="116">
        <f>Observaciones!$J441</f>
        <v>0</v>
      </c>
      <c r="BI442" s="116">
        <f>MAX(0,BJ441+BB442+BC442+BD442+Observaciones!$F441-BE442-BG442-BH442-Constantes!$F$26)</f>
        <v>0</v>
      </c>
      <c r="BJ442" s="116">
        <f>BJ441+BB442+BC442+BD442+Observaciones!$F441-BE442-BG442-BH442-BI442</f>
        <v>176.0478710406895</v>
      </c>
      <c r="BK442" s="116">
        <f>(Escenarios!$F$10*AU442+Escenarios!$F$9*BG442)/(Escenarios!$F$11)</f>
        <v>1.2417723879289275</v>
      </c>
      <c r="BL442" s="116">
        <f>(Escenarios!$F$9*BI442)/(Escenarios!$F$11)</f>
        <v>0</v>
      </c>
      <c r="BM442" s="116">
        <f>(Escenarios!$F$10*AW442+Escenarios!$F$9*BE442)/(Escenarios!$F$11)</f>
        <v>5.2796912865758081</v>
      </c>
      <c r="BN442" s="118">
        <f t="shared" si="47"/>
        <v>208.92742052000881</v>
      </c>
      <c r="BO442" s="118">
        <f>MAX(0,(BN442-Constantes!$D$13)*(1-EXP(-Constantes!$D$23)))</f>
        <v>1.106426263125776</v>
      </c>
      <c r="BP442" s="118">
        <f>BL442+AY442*Escenarios!$F$10/Escenarios!$F$11+BO442</f>
        <v>1.338713072180403</v>
      </c>
      <c r="BQ442" s="118">
        <f>0.0526*BL442*Observaciones!$F441^1.218</f>
        <v>0</v>
      </c>
      <c r="BR442" s="118">
        <f>BQ442*Constantes!$F$40</f>
        <v>0</v>
      </c>
      <c r="BS442" s="118">
        <f t="shared" si="48"/>
        <v>0</v>
      </c>
      <c r="BT442" s="15"/>
      <c r="BU442" s="72">
        <v>436</v>
      </c>
      <c r="BV442" s="73">
        <f>0.0526*Observaciones!$F441^2.218</f>
        <v>4.5906229798691287</v>
      </c>
      <c r="BW442" s="73">
        <f>IF(Observaciones!$F441&gt;0.05*$CA$7,((Observaciones!$F441-0.05*$CA$7)^2)/(Observaciones!$F441+0.95*$CA$7),0)</f>
        <v>0.82346976344613909</v>
      </c>
      <c r="BX442" s="73">
        <f>0.0526*BW442*Observaciones!$F441^1.218</f>
        <v>0.50403189590709863</v>
      </c>
      <c r="BY442" s="27"/>
      <c r="BZ442" s="27"/>
      <c r="CA442" s="101"/>
      <c r="CB442" s="36"/>
    </row>
    <row r="443" spans="2:80" s="2" customFormat="1" ht="14.5" x14ac:dyDescent="0.35">
      <c r="B443" s="35"/>
      <c r="C443" s="72">
        <v>437</v>
      </c>
      <c r="D443" s="145">
        <f>ETo!$I442*((1-Constantes!$D$19)*ETo!$K442+ETo!$L442)</f>
        <v>1.9077585940094361</v>
      </c>
      <c r="E443" s="73">
        <f>MIN(D443*Constantes!$D$17,0.8*(H442+Observaciones!$F442-F443-G443-Constantes!$D$14))</f>
        <v>1.1895878676919642</v>
      </c>
      <c r="F443" s="73">
        <f>IF(Observaciones!$F442&gt;0.05*Constantes!$D$18,((Observaciones!$F442-0.05*Constantes!$D$18)^2)/(Observaciones!$F442+0.95*Constantes!$D$18),0)</f>
        <v>0</v>
      </c>
      <c r="G443" s="73">
        <f>MAX(0,H442+Observaciones!$F442-F443-Constantes!$D$13)</f>
        <v>0</v>
      </c>
      <c r="H443" s="73">
        <f>H442+Observaciones!$F442-F443-E443-G443-I442</f>
        <v>45.849067324985327</v>
      </c>
      <c r="I443" s="73">
        <f>MAX(0,(H443-Constantes!$D$14)*(1-EXP(-Constantes!$D$22)))</f>
        <v>0.26982615151762096</v>
      </c>
      <c r="J443" s="73">
        <f t="shared" si="42"/>
        <v>210.6119370865612</v>
      </c>
      <c r="K443" s="73">
        <f>MAX(0,(J443-Constantes!$D$13)*(1-EXP(-Constantes!$D$23)))</f>
        <v>1.1180620689956251</v>
      </c>
      <c r="L443" s="73">
        <f t="shared" si="43"/>
        <v>1.3878882205132461</v>
      </c>
      <c r="M443" s="73">
        <f>0.0526*F443*Observaciones!$F442^1.218</f>
        <v>0</v>
      </c>
      <c r="N443" s="73">
        <f>M443*Constantes!$D$40</f>
        <v>0</v>
      </c>
      <c r="O443" s="73">
        <f t="shared" si="44"/>
        <v>0</v>
      </c>
      <c r="P443" s="15"/>
      <c r="Q443" s="117">
        <v>437</v>
      </c>
      <c r="R443" s="145">
        <f>ETo!$I442*((1-Constantes!$E$19)*ETo!$K442+ETo!$L442)</f>
        <v>1.9099275911603317</v>
      </c>
      <c r="S443" s="118">
        <f>MIN(R443*Constantes!$E$17,0.8*(V442+Observaciones!$F442-T443-U443-Constantes!$D$14))</f>
        <v>1.1979078055803647</v>
      </c>
      <c r="T443" s="118">
        <f>IF(Observaciones!$F442&gt;0.05*Constantes!$E$18,((Observaciones!$F442-0.05*Constantes!$E$18)^2)/(Observaciones!$F442+0.95*Constantes!$E$18),0)</f>
        <v>0</v>
      </c>
      <c r="U443" s="118">
        <f>MAX(0,V442+Observaciones!$F442-T443-Constantes!$D$13)</f>
        <v>0</v>
      </c>
      <c r="V443" s="118">
        <f>V442+Observaciones!$F442-T443-S443-U443-W442</f>
        <v>45.833055661023756</v>
      </c>
      <c r="W443" s="118">
        <f>MAX(0,(V443-Constantes!$D$14)*(1-EXP(-Constantes!$D$22)))</f>
        <v>0.26960571420830898</v>
      </c>
      <c r="X443" s="116">
        <f>X442+(Entradas!$E$23*U443-Y442)/(800*Entradas!$D$46)</f>
        <v>0</v>
      </c>
      <c r="Y443" s="116">
        <f>8000*Entradas!$D$47*X443/Constantes!$E$34</f>
        <v>0</v>
      </c>
      <c r="Z443" s="116">
        <f>T443*Escenarios!$E$10/Escenarios!$E$9</f>
        <v>0</v>
      </c>
      <c r="AA443" s="116">
        <f>Y443*Escenarios!$E$10/Escenarios!$E$9</f>
        <v>0</v>
      </c>
      <c r="AB443" s="116">
        <f>Observaciones!$I442</f>
        <v>0</v>
      </c>
      <c r="AC443" s="116">
        <f>MAX(0,Constantes!$E$29/((AH442+Z443+AA443+AB443+Observaciones!$F442)^2)+Entradas!$E$17)</f>
        <v>2.8467757121373589</v>
      </c>
      <c r="AD443" s="145">
        <f>IF(ETo!$D442&gt;0,ETo!$I442*((1-Entradas!$E$21)*ETo!$K442+ETo!$L442),0)</f>
        <v>1.8231677051245037</v>
      </c>
      <c r="AE443" s="116">
        <f>MIN(AD443*1,0.8*(AH442+Z443+AA443+AB443+Observaciones!$F442-AC443-Constantes!$E$28))</f>
        <v>1.8231677051245037</v>
      </c>
      <c r="AF443" s="116">
        <f>Observaciones!$J442</f>
        <v>0</v>
      </c>
      <c r="AG443" s="116">
        <f>MAX(0,AH442+Z443+AA443+AB443+Observaciones!$F442-AC443-AE443-AF443-Constantes!$E$26)</f>
        <v>0</v>
      </c>
      <c r="AH443" s="116">
        <f>AH442+Z443+AA443+AB443+Observaciones!$F442-AC443-AE443-AF443-AG443</f>
        <v>254.18274963678863</v>
      </c>
      <c r="AI443" s="116">
        <f>(Escenarios!$E$10*S443+Escenarios!$E$9*AE443)/(Escenarios!$E$11)</f>
        <v>1.2604337955347784</v>
      </c>
      <c r="AJ443" s="116">
        <f>(Escenarios!$E$9*AG443)/(Escenarios!$E$11)</f>
        <v>0</v>
      </c>
      <c r="AK443" s="116">
        <f>(Escenarios!$E$10*U443+Escenarios!$E$9*AC443)/(Escenarios!$E$11)</f>
        <v>0.28467757121373588</v>
      </c>
      <c r="AL443" s="118">
        <f t="shared" si="45"/>
        <v>211.93550394598319</v>
      </c>
      <c r="AM443" s="118">
        <f>MAX(0,(AL443-Constantes!$D$13)*(1-EXP(-Constantes!$D$23)))</f>
        <v>1.1272046131164706</v>
      </c>
      <c r="AN443" s="118">
        <f>AJ443+W443*Escenarios!$E$10/Escenarios!$E$11+AM443</f>
        <v>1.3698497559039486</v>
      </c>
      <c r="AO443" s="118">
        <f>0.0526*AJ443*Observaciones!$F442^1.218</f>
        <v>0</v>
      </c>
      <c r="AP443" s="118">
        <f>AO443*Constantes!$E$40</f>
        <v>0</v>
      </c>
      <c r="AQ443" s="118">
        <f t="shared" si="46"/>
        <v>0</v>
      </c>
      <c r="AR443" s="15"/>
      <c r="AS443" s="72">
        <v>437</v>
      </c>
      <c r="AT443" s="145">
        <f>ETo!$I442*((1-Constantes!$F$19)*ETo!$K442+ETo!$L442)</f>
        <v>1.904505098283092</v>
      </c>
      <c r="AU443" s="118">
        <f>MIN(AT443*Constantes!$F$17,0.8*(AX442+Observaciones!$F442-AV443-AW443-Constantes!$D$14))</f>
        <v>1.1772133283618533</v>
      </c>
      <c r="AV443" s="118">
        <f>IF(Observaciones!$F442&gt;0.05*Constantes!$F$18,((Observaciones!$F442-0.05*Constantes!$F$18)^2)/(Observaciones!$F442+0.95*Constantes!$F$18),0)</f>
        <v>0</v>
      </c>
      <c r="AW443" s="118">
        <f>MAX(0,AX442+Observaciones!$F442-AV443-Constantes!$D$13)</f>
        <v>0</v>
      </c>
      <c r="AX443" s="118">
        <f>AX442+Observaciones!$F442-AV443-AU443-AW443-AY442</f>
        <v>45.872882068149941</v>
      </c>
      <c r="AY443" s="118">
        <f>MAX(0,(AX443-Constantes!$D$14)*(1-EXP(-Constantes!$D$22)))</f>
        <v>0.27015401612418299</v>
      </c>
      <c r="AZ443" s="116">
        <f>AZ442+(Entradas!$F$23*AW443-BA442)/(800*Entradas!$D$46)</f>
        <v>0</v>
      </c>
      <c r="BA443" s="116">
        <f>8000*Entradas!$D$47*AZ443/Constantes!$F$34</f>
        <v>0</v>
      </c>
      <c r="BB443" s="116">
        <f>AV443*Escenarios!$F$10/Escenarios!$F$9</f>
        <v>0</v>
      </c>
      <c r="BC443" s="116">
        <f>BA443*Escenarios!$F$10/Escenarios!$F$9</f>
        <v>0</v>
      </c>
      <c r="BD443" s="116">
        <f>Observaciones!$I442</f>
        <v>0</v>
      </c>
      <c r="BE443" s="116">
        <f>MAX(0,Constantes!$F$29/((BJ442+BB443+BC443+BD443+Observaciones!$F442)^2)+Entradas!$F$17)</f>
        <v>2.6687381431518356</v>
      </c>
      <c r="BF443" s="145">
        <f>IF(ETo!$D442&gt;0,ETo!$I442*((1-Entradas!$F$21)*ETo!$K442+ETo!$L442),0)</f>
        <v>1.8231677051245037</v>
      </c>
      <c r="BG443" s="116">
        <f>MIN(BF443*1,0.8*(BJ442+BB443+BC443+BD443+Observaciones!$F442-BE443-Constantes!$F$28))</f>
        <v>1.8231677051245037</v>
      </c>
      <c r="BH443" s="116">
        <f>Observaciones!$J442</f>
        <v>0</v>
      </c>
      <c r="BI443" s="116">
        <f>MAX(0,BJ442+BB443+BC443+BD443+Observaciones!$F442-BE443-BG443-BH443-Constantes!$F$26)</f>
        <v>0</v>
      </c>
      <c r="BJ443" s="116">
        <f>BJ442+BB443+BC443+BD443+Observaciones!$F442-BE443-BG443-BH443-BI443</f>
        <v>171.55596519241317</v>
      </c>
      <c r="BK443" s="116">
        <f>(Escenarios!$F$10*AU443+Escenarios!$F$9*BG443)/(Escenarios!$F$11)</f>
        <v>1.3064042037143833</v>
      </c>
      <c r="BL443" s="116">
        <f>(Escenarios!$F$9*BI443)/(Escenarios!$F$11)</f>
        <v>0</v>
      </c>
      <c r="BM443" s="116">
        <f>(Escenarios!$F$10*AW443+Escenarios!$F$9*BE443)/(Escenarios!$F$11)</f>
        <v>0.53374762863036707</v>
      </c>
      <c r="BN443" s="118">
        <f t="shared" si="47"/>
        <v>208.35474188551342</v>
      </c>
      <c r="BO443" s="118">
        <f>MAX(0,(BN443-Constantes!$D$13)*(1-EXP(-Constantes!$D$23)))</f>
        <v>1.102470482844887</v>
      </c>
      <c r="BP443" s="118">
        <f>BL443+AY443*Escenarios!$F$10/Escenarios!$F$11+BO443</f>
        <v>1.3185936957442335</v>
      </c>
      <c r="BQ443" s="118">
        <f>0.0526*BL443*Observaciones!$F442^1.218</f>
        <v>0</v>
      </c>
      <c r="BR443" s="118">
        <f>BQ443*Constantes!$F$40</f>
        <v>0</v>
      </c>
      <c r="BS443" s="118">
        <f t="shared" si="48"/>
        <v>0</v>
      </c>
      <c r="BT443" s="15"/>
      <c r="BU443" s="72">
        <v>437</v>
      </c>
      <c r="BV443" s="73">
        <f>0.0526*Observaciones!$F442^2.218</f>
        <v>0</v>
      </c>
      <c r="BW443" s="73">
        <f>IF(Observaciones!$F442&gt;0.05*$CA$7,((Observaciones!$F442-0.05*$CA$7)^2)/(Observaciones!$F442+0.95*$CA$7),0)</f>
        <v>0</v>
      </c>
      <c r="BX443" s="73">
        <f>0.0526*BW443*Observaciones!$F442^1.218</f>
        <v>0</v>
      </c>
      <c r="BY443" s="27"/>
      <c r="BZ443" s="27"/>
      <c r="CA443" s="101"/>
      <c r="CB443" s="36"/>
    </row>
    <row r="444" spans="2:80" s="2" customFormat="1" ht="14.5" x14ac:dyDescent="0.35">
      <c r="B444" s="35"/>
      <c r="C444" s="72">
        <v>438</v>
      </c>
      <c r="D444" s="145">
        <f>ETo!$I443*((1-Constantes!$D$19)*ETo!$K443+ETo!$L443)</f>
        <v>1.886945336618217</v>
      </c>
      <c r="E444" s="73">
        <f>MIN(D444*Constantes!$D$17,0.8*(H443+Observaciones!$F443-F444-G444-Constantes!$D$14))</f>
        <v>1.1766097065359924</v>
      </c>
      <c r="F444" s="73">
        <f>IF(Observaciones!$F443&gt;0.05*Constantes!$D$18,((Observaciones!$F443-0.05*Constantes!$D$18)^2)/(Observaciones!$F443+0.95*Constantes!$D$18),0)</f>
        <v>0</v>
      </c>
      <c r="G444" s="73">
        <f>MAX(0,H443+Observaciones!$F443-F444-Constantes!$D$13)</f>
        <v>0</v>
      </c>
      <c r="H444" s="73">
        <f>H443+Observaciones!$F443-F444-E444-G444-I443</f>
        <v>44.402631466931716</v>
      </c>
      <c r="I444" s="73">
        <f>MAX(0,(H444-Constantes!$D$14)*(1-EXP(-Constantes!$D$22)))</f>
        <v>0.24991264162839535</v>
      </c>
      <c r="J444" s="73">
        <f t="shared" si="42"/>
        <v>209.49387501756559</v>
      </c>
      <c r="K444" s="73">
        <f>MAX(0,(J444-Constantes!$D$13)*(1-EXP(-Constantes!$D$23)))</f>
        <v>1.1103390501523609</v>
      </c>
      <c r="L444" s="73">
        <f t="shared" si="43"/>
        <v>1.3602516917807563</v>
      </c>
      <c r="M444" s="73">
        <f>0.0526*F444*Observaciones!$F443^1.218</f>
        <v>0</v>
      </c>
      <c r="N444" s="73">
        <f>M444*Constantes!$D$40</f>
        <v>0</v>
      </c>
      <c r="O444" s="73">
        <f t="shared" si="44"/>
        <v>0</v>
      </c>
      <c r="P444" s="15"/>
      <c r="Q444" s="117">
        <v>438</v>
      </c>
      <c r="R444" s="145">
        <f>ETo!$I443*((1-Constantes!$E$19)*ETo!$K443+ETo!$L443)</f>
        <v>1.8890923668430608</v>
      </c>
      <c r="S444" s="118">
        <f>MIN(R444*Constantes!$E$17,0.8*(V443+Observaciones!$F443-T444-U444-Constantes!$D$14))</f>
        <v>1.1848399395752909</v>
      </c>
      <c r="T444" s="118">
        <f>IF(Observaciones!$F443&gt;0.05*Constantes!$E$18,((Observaciones!$F443-0.05*Constantes!$E$18)^2)/(Observaciones!$F443+0.95*Constantes!$E$18),0)</f>
        <v>0</v>
      </c>
      <c r="U444" s="118">
        <f>MAX(0,V443+Observaciones!$F443-T444-Constantes!$D$13)</f>
        <v>0</v>
      </c>
      <c r="V444" s="118">
        <f>V443+Observaciones!$F443-T444-S444-U444-W443</f>
        <v>44.378610007240155</v>
      </c>
      <c r="W444" s="118">
        <f>MAX(0,(V444-Constantes!$D$14)*(1-EXP(-Constantes!$D$22)))</f>
        <v>0.24958193109432078</v>
      </c>
      <c r="X444" s="116">
        <f>X443+(Entradas!$E$23*U444-Y443)/(800*Entradas!$D$46)</f>
        <v>0</v>
      </c>
      <c r="Y444" s="116">
        <f>8000*Entradas!$D$47*X444/Constantes!$E$34</f>
        <v>0</v>
      </c>
      <c r="Z444" s="116">
        <f>T444*Escenarios!$E$10/Escenarios!$E$9</f>
        <v>0</v>
      </c>
      <c r="AA444" s="116">
        <f>Y444*Escenarios!$E$10/Escenarios!$E$9</f>
        <v>0</v>
      </c>
      <c r="AB444" s="116">
        <f>Observaciones!$I443</f>
        <v>0</v>
      </c>
      <c r="AC444" s="116">
        <f>MAX(0,Constantes!$E$29/((AH443+Z444+AA444+AB444+Observaciones!$F443)^2)+Entradas!$E$17)</f>
        <v>2.8410938008021818</v>
      </c>
      <c r="AD444" s="145">
        <f>IF(ETo!$D443&gt;0,ETo!$I443*((1-Entradas!$E$21)*ETo!$K443+ETo!$L443),0)</f>
        <v>1.8032111578493004</v>
      </c>
      <c r="AE444" s="116">
        <f>MIN(AD444*1,0.8*(AH443+Z444+AA444+AB444+Observaciones!$F443-AC444-Constantes!$E$28))</f>
        <v>1.8032111578493004</v>
      </c>
      <c r="AF444" s="116">
        <f>Observaciones!$J443</f>
        <v>0</v>
      </c>
      <c r="AG444" s="116">
        <f>MAX(0,AH443+Z444+AA444+AB444+Observaciones!$F443-AC444-AE444-AF444-Constantes!$E$26)</f>
        <v>0</v>
      </c>
      <c r="AH444" s="116">
        <f>AH443+Z444+AA444+AB444+Observaciones!$F443-AC444-AE444-AF444-AG444</f>
        <v>249.53844467813715</v>
      </c>
      <c r="AI444" s="116">
        <f>(Escenarios!$E$10*S444+Escenarios!$E$9*AE444)/(Escenarios!$E$11)</f>
        <v>1.2466770614026919</v>
      </c>
      <c r="AJ444" s="116">
        <f>(Escenarios!$E$9*AG444)/(Escenarios!$E$11)</f>
        <v>0</v>
      </c>
      <c r="AK444" s="116">
        <f>(Escenarios!$E$10*U444+Escenarios!$E$9*AC444)/(Escenarios!$E$11)</f>
        <v>0.28410938008021813</v>
      </c>
      <c r="AL444" s="118">
        <f t="shared" si="45"/>
        <v>211.09240871294693</v>
      </c>
      <c r="AM444" s="118">
        <f>MAX(0,(AL444-Constantes!$D$13)*(1-EXP(-Constantes!$D$23)))</f>
        <v>1.1213809289472594</v>
      </c>
      <c r="AN444" s="118">
        <f>AJ444+W444*Escenarios!$E$10/Escenarios!$E$11+AM444</f>
        <v>1.3460046669321482</v>
      </c>
      <c r="AO444" s="118">
        <f>0.0526*AJ444*Observaciones!$F443^1.218</f>
        <v>0</v>
      </c>
      <c r="AP444" s="118">
        <f>AO444*Constantes!$E$40</f>
        <v>0</v>
      </c>
      <c r="AQ444" s="118">
        <f t="shared" si="46"/>
        <v>0</v>
      </c>
      <c r="AR444" s="15"/>
      <c r="AS444" s="72">
        <v>438</v>
      </c>
      <c r="AT444" s="145">
        <f>ETo!$I443*((1-Constantes!$F$19)*ETo!$K443+ETo!$L443)</f>
        <v>1.8837247912809509</v>
      </c>
      <c r="AU444" s="118">
        <f>MIN(AT444*Constantes!$F$17,0.8*(AX443+Observaciones!$F443-AV444-AW444-Constantes!$D$14))</f>
        <v>1.1643685980471774</v>
      </c>
      <c r="AV444" s="118">
        <f>IF(Observaciones!$F443&gt;0.05*Constantes!$F$18,((Observaciones!$F443-0.05*Constantes!$F$18)^2)/(Observaciones!$F443+0.95*Constantes!$F$18),0)</f>
        <v>0</v>
      </c>
      <c r="AW444" s="118">
        <f>MAX(0,AX443+Observaciones!$F443-AV444-Constantes!$D$13)</f>
        <v>0</v>
      </c>
      <c r="AX444" s="118">
        <f>AX443+Observaciones!$F443-AV444-AU444-AW444-AY443</f>
        <v>44.438359453978585</v>
      </c>
      <c r="AY444" s="118">
        <f>MAX(0,(AX444-Constantes!$D$14)*(1-EXP(-Constantes!$D$22)))</f>
        <v>0.25040451938392705</v>
      </c>
      <c r="AZ444" s="116">
        <f>AZ443+(Entradas!$F$23*AW444-BA443)/(800*Entradas!$D$46)</f>
        <v>0</v>
      </c>
      <c r="BA444" s="116">
        <f>8000*Entradas!$D$47*AZ444/Constantes!$F$34</f>
        <v>0</v>
      </c>
      <c r="BB444" s="116">
        <f>AV444*Escenarios!$F$10/Escenarios!$F$9</f>
        <v>0</v>
      </c>
      <c r="BC444" s="116">
        <f>BA444*Escenarios!$F$10/Escenarios!$F$9</f>
        <v>0</v>
      </c>
      <c r="BD444" s="116">
        <f>Observaciones!$I443</f>
        <v>0</v>
      </c>
      <c r="BE444" s="116">
        <f>MAX(0,Constantes!$F$29/((BJ443+BB444+BC444+BD444+Observaciones!$F443)^2)+Entradas!$F$17)</f>
        <v>2.6511639663871258</v>
      </c>
      <c r="BF444" s="145">
        <f>IF(ETo!$D443&gt;0,ETo!$I443*((1-Entradas!$F$21)*ETo!$K443+ETo!$L443),0)</f>
        <v>1.8032111578493004</v>
      </c>
      <c r="BG444" s="116">
        <f>MIN(BF444*1,0.8*(BJ443+BB444+BC444+BD444+Observaciones!$F443-BE444-Constantes!$F$28))</f>
        <v>1.8032111578493004</v>
      </c>
      <c r="BH444" s="116">
        <f>Observaciones!$J443</f>
        <v>0</v>
      </c>
      <c r="BI444" s="116">
        <f>MAX(0,BJ443+BB444+BC444+BD444+Observaciones!$F443-BE444-BG444-BH444-Constantes!$F$26)</f>
        <v>0</v>
      </c>
      <c r="BJ444" s="116">
        <f>BJ443+BB444+BC444+BD444+Observaciones!$F443-BE444-BG444-BH444-BI444</f>
        <v>167.10159006817676</v>
      </c>
      <c r="BK444" s="116">
        <f>(Escenarios!$F$10*AU444+Escenarios!$F$9*BG444)/(Escenarios!$F$11)</f>
        <v>1.2921371100076022</v>
      </c>
      <c r="BL444" s="116">
        <f>(Escenarios!$F$9*BI444)/(Escenarios!$F$11)</f>
        <v>0</v>
      </c>
      <c r="BM444" s="116">
        <f>(Escenarios!$F$10*AW444+Escenarios!$F$9*BE444)/(Escenarios!$F$11)</f>
        <v>0.53023279327742512</v>
      </c>
      <c r="BN444" s="118">
        <f t="shared" si="47"/>
        <v>207.78250419594596</v>
      </c>
      <c r="BO444" s="118">
        <f>MAX(0,(BN444-Constantes!$D$13)*(1-EXP(-Constantes!$D$23)))</f>
        <v>1.0985177483930999</v>
      </c>
      <c r="BP444" s="118">
        <f>BL444+AY444*Escenarios!$F$10/Escenarios!$F$11+BO444</f>
        <v>1.2988413639002416</v>
      </c>
      <c r="BQ444" s="118">
        <f>0.0526*BL444*Observaciones!$F443^1.218</f>
        <v>0</v>
      </c>
      <c r="BR444" s="118">
        <f>BQ444*Constantes!$F$40</f>
        <v>0</v>
      </c>
      <c r="BS444" s="118">
        <f t="shared" si="48"/>
        <v>0</v>
      </c>
      <c r="BT444" s="15"/>
      <c r="BU444" s="72">
        <v>438</v>
      </c>
      <c r="BV444" s="73">
        <f>0.0526*Observaciones!$F443^2.218</f>
        <v>0</v>
      </c>
      <c r="BW444" s="73">
        <f>IF(Observaciones!$F443&gt;0.05*$CA$7,((Observaciones!$F443-0.05*$CA$7)^2)/(Observaciones!$F443+0.95*$CA$7),0)</f>
        <v>0</v>
      </c>
      <c r="BX444" s="73">
        <f>0.0526*BW444*Observaciones!$F443^1.218</f>
        <v>0</v>
      </c>
      <c r="BY444" s="27"/>
      <c r="BZ444" s="27"/>
      <c r="CA444" s="101"/>
      <c r="CB444" s="36"/>
    </row>
    <row r="445" spans="2:80" s="2" customFormat="1" ht="14.5" x14ac:dyDescent="0.35">
      <c r="B445" s="35"/>
      <c r="C445" s="72">
        <v>439</v>
      </c>
      <c r="D445" s="145">
        <f>ETo!$I444*((1-Constantes!$D$19)*ETo!$K444+ETo!$L444)</f>
        <v>1.9058078027825267</v>
      </c>
      <c r="E445" s="73">
        <f>MIN(D445*Constantes!$D$17,0.8*(H444+Observaciones!$F444-F445-G445-Constantes!$D$14))</f>
        <v>1.1883714467133255</v>
      </c>
      <c r="F445" s="73">
        <f>IF(Observaciones!$F444&gt;0.05*Constantes!$D$18,((Observaciones!$F444-0.05*Constantes!$D$18)^2)/(Observaciones!$F444+0.95*Constantes!$D$18),0)</f>
        <v>0</v>
      </c>
      <c r="G445" s="73">
        <f>MAX(0,H444+Observaciones!$F444-F445-Constantes!$D$13)</f>
        <v>0</v>
      </c>
      <c r="H445" s="73">
        <f>H444+Observaciones!$F444-F445-E445-G445-I444</f>
        <v>42.964347378589991</v>
      </c>
      <c r="I445" s="73">
        <f>MAX(0,(H445-Constantes!$D$14)*(1-EXP(-Constantes!$D$22)))</f>
        <v>0.23011135956169537</v>
      </c>
      <c r="J445" s="73">
        <f t="shared" si="42"/>
        <v>208.38353596741322</v>
      </c>
      <c r="K445" s="73">
        <f>MAX(0,(J445-Constantes!$D$13)*(1-EXP(-Constantes!$D$23)))</f>
        <v>1.1026693780969963</v>
      </c>
      <c r="L445" s="73">
        <f t="shared" si="43"/>
        <v>1.3327807376586915</v>
      </c>
      <c r="M445" s="73">
        <f>0.0526*F445*Observaciones!$F444^1.218</f>
        <v>0</v>
      </c>
      <c r="N445" s="73">
        <f>M445*Constantes!$D$40</f>
        <v>0</v>
      </c>
      <c r="O445" s="73">
        <f t="shared" si="44"/>
        <v>0</v>
      </c>
      <c r="P445" s="15"/>
      <c r="Q445" s="117">
        <v>439</v>
      </c>
      <c r="R445" s="145">
        <f>ETo!$I444*((1-Constantes!$E$19)*ETo!$K444+ETo!$L444)</f>
        <v>1.9079786265234497</v>
      </c>
      <c r="S445" s="118">
        <f>MIN(R445*Constantes!$E$17,0.8*(V444+Observaciones!$F444-T445-U445-Constantes!$D$14))</f>
        <v>1.196685413714764</v>
      </c>
      <c r="T445" s="118">
        <f>IF(Observaciones!$F444&gt;0.05*Constantes!$E$18,((Observaciones!$F444-0.05*Constantes!$E$18)^2)/(Observaciones!$F444+0.95*Constantes!$E$18),0)</f>
        <v>0</v>
      </c>
      <c r="U445" s="118">
        <f>MAX(0,V444+Observaciones!$F444-T445-Constantes!$D$13)</f>
        <v>0</v>
      </c>
      <c r="V445" s="118">
        <f>V444+Observaciones!$F444-T445-S445-U445-W444</f>
        <v>42.932342662431076</v>
      </c>
      <c r="W445" s="118">
        <f>MAX(0,(V445-Constantes!$D$14)*(1-EXP(-Constantes!$D$22)))</f>
        <v>0.22967074117672942</v>
      </c>
      <c r="X445" s="116">
        <f>X444+(Entradas!$E$23*U445-Y444)/(800*Entradas!$D$46)</f>
        <v>0</v>
      </c>
      <c r="Y445" s="116">
        <f>8000*Entradas!$D$47*X445/Constantes!$E$34</f>
        <v>0</v>
      </c>
      <c r="Z445" s="116">
        <f>T445*Escenarios!$E$10/Escenarios!$E$9</f>
        <v>0</v>
      </c>
      <c r="AA445" s="116">
        <f>Y445*Escenarios!$E$10/Escenarios!$E$9</f>
        <v>0</v>
      </c>
      <c r="AB445" s="116">
        <f>Observaciones!$I444</f>
        <v>0</v>
      </c>
      <c r="AC445" s="116">
        <f>MAX(0,Constantes!$E$29/((AH444+Z445+AA445+AB445+Observaciones!$F444)^2)+Entradas!$E$17)</f>
        <v>2.8351237659599322</v>
      </c>
      <c r="AD445" s="145">
        <f>IF(ETo!$D444&gt;0,ETo!$I444*((1-Entradas!$E$21)*ETo!$K444+ETo!$L444),0)</f>
        <v>1.8211456768865131</v>
      </c>
      <c r="AE445" s="116">
        <f>MIN(AD445*1,0.8*(AH444+Z445+AA445+AB445+Observaciones!$F444-AC445-Constantes!$E$28))</f>
        <v>1.8211456768865131</v>
      </c>
      <c r="AF445" s="116">
        <f>Observaciones!$J444</f>
        <v>0</v>
      </c>
      <c r="AG445" s="116">
        <f>MAX(0,AH444+Z445+AA445+AB445+Observaciones!$F444-AC445-AE445-AF445-Constantes!$E$26)</f>
        <v>0</v>
      </c>
      <c r="AH445" s="116">
        <f>AH444+Z445+AA445+AB445+Observaciones!$F444-AC445-AE445-AF445-AG445</f>
        <v>244.8821752352907</v>
      </c>
      <c r="AI445" s="116">
        <f>(Escenarios!$E$10*S445+Escenarios!$E$9*AE445)/(Escenarios!$E$11)</f>
        <v>1.2591314400319389</v>
      </c>
      <c r="AJ445" s="116">
        <f>(Escenarios!$E$9*AG445)/(Escenarios!$E$11)</f>
        <v>0</v>
      </c>
      <c r="AK445" s="116">
        <f>(Escenarios!$E$10*U445+Escenarios!$E$9*AC445)/(Escenarios!$E$11)</f>
        <v>0.28351237659599321</v>
      </c>
      <c r="AL445" s="118">
        <f t="shared" si="45"/>
        <v>210.25454016059567</v>
      </c>
      <c r="AM445" s="118">
        <f>MAX(0,(AL445-Constantes!$D$13)*(1-EXP(-Constantes!$D$23)))</f>
        <v>1.115593348098729</v>
      </c>
      <c r="AN445" s="118">
        <f>AJ445+W445*Escenarios!$E$10/Escenarios!$E$11+AM445</f>
        <v>1.3222970151577855</v>
      </c>
      <c r="AO445" s="118">
        <f>0.0526*AJ445*Observaciones!$F444^1.218</f>
        <v>0</v>
      </c>
      <c r="AP445" s="118">
        <f>AO445*Constantes!$E$40</f>
        <v>0</v>
      </c>
      <c r="AQ445" s="118">
        <f t="shared" si="46"/>
        <v>0</v>
      </c>
      <c r="AR445" s="15"/>
      <c r="AS445" s="72">
        <v>439</v>
      </c>
      <c r="AT445" s="145">
        <f>ETo!$I444*((1-Constantes!$F$19)*ETo!$K444+ETo!$L444)</f>
        <v>1.9025515671711415</v>
      </c>
      <c r="AU445" s="118">
        <f>MIN(AT445*Constantes!$F$17,0.8*(AX444+Observaciones!$F444-AV445-AW445-Constantes!$D$14))</f>
        <v>1.1760058110575253</v>
      </c>
      <c r="AV445" s="118">
        <f>IF(Observaciones!$F444&gt;0.05*Constantes!$F$18,((Observaciones!$F444-0.05*Constantes!$F$18)^2)/(Observaciones!$F444+0.95*Constantes!$F$18),0)</f>
        <v>0</v>
      </c>
      <c r="AW445" s="118">
        <f>MAX(0,AX444+Observaciones!$F444-AV445-Constantes!$D$13)</f>
        <v>0</v>
      </c>
      <c r="AX445" s="118">
        <f>AX444+Observaciones!$F444-AV445-AU445-AW445-AY444</f>
        <v>43.011949123537129</v>
      </c>
      <c r="AY445" s="118">
        <f>MAX(0,(AX445-Constantes!$D$14)*(1-EXP(-Constantes!$D$22)))</f>
        <v>0.23076670685101436</v>
      </c>
      <c r="AZ445" s="116">
        <f>AZ444+(Entradas!$F$23*AW445-BA444)/(800*Entradas!$D$46)</f>
        <v>0</v>
      </c>
      <c r="BA445" s="116">
        <f>8000*Entradas!$D$47*AZ445/Constantes!$F$34</f>
        <v>0</v>
      </c>
      <c r="BB445" s="116">
        <f>AV445*Escenarios!$F$10/Escenarios!$F$9</f>
        <v>0</v>
      </c>
      <c r="BC445" s="116">
        <f>BA445*Escenarios!$F$10/Escenarios!$F$9</f>
        <v>0</v>
      </c>
      <c r="BD445" s="116">
        <f>Observaciones!$I444</f>
        <v>0</v>
      </c>
      <c r="BE445" s="116">
        <f>MAX(0,Constantes!$F$29/((BJ444+BB445+BC445+BD445+Observaciones!$F444)^2)+Entradas!$F$17)</f>
        <v>2.6323184634559356</v>
      </c>
      <c r="BF445" s="145">
        <f>IF(ETo!$D444&gt;0,ETo!$I444*((1-Entradas!$F$21)*ETo!$K444+ETo!$L444),0)</f>
        <v>1.8211456768865131</v>
      </c>
      <c r="BG445" s="116">
        <f>MIN(BF445*1,0.8*(BJ444+BB445+BC445+BD445+Observaciones!$F444-BE445-Constantes!$F$28))</f>
        <v>1.8211456768865131</v>
      </c>
      <c r="BH445" s="116">
        <f>Observaciones!$J444</f>
        <v>0</v>
      </c>
      <c r="BI445" s="116">
        <f>MAX(0,BJ444+BB445+BC445+BD445+Observaciones!$F444-BE445-BG445-BH445-Constantes!$F$26)</f>
        <v>0</v>
      </c>
      <c r="BJ445" s="116">
        <f>BJ444+BB445+BC445+BD445+Observaciones!$F444-BE445-BG445-BH445-BI445</f>
        <v>162.64812592783431</v>
      </c>
      <c r="BK445" s="116">
        <f>(Escenarios!$F$10*AU445+Escenarios!$F$9*BG445)/(Escenarios!$F$11)</f>
        <v>1.3050337842233228</v>
      </c>
      <c r="BL445" s="116">
        <f>(Escenarios!$F$9*BI445)/(Escenarios!$F$11)</f>
        <v>0</v>
      </c>
      <c r="BM445" s="116">
        <f>(Escenarios!$F$10*AW445+Escenarios!$F$9*BE445)/(Escenarios!$F$11)</f>
        <v>0.52646369269118709</v>
      </c>
      <c r="BN445" s="118">
        <f t="shared" si="47"/>
        <v>207.21045014024403</v>
      </c>
      <c r="BO445" s="118">
        <f>MAX(0,(BN445-Constantes!$D$13)*(1-EXP(-Constantes!$D$23)))</f>
        <v>1.0945662823930766</v>
      </c>
      <c r="BP445" s="118">
        <f>BL445+AY445*Escenarios!$F$10/Escenarios!$F$11+BO445</f>
        <v>1.2791796478738882</v>
      </c>
      <c r="BQ445" s="118">
        <f>0.0526*BL445*Observaciones!$F444^1.218</f>
        <v>0</v>
      </c>
      <c r="BR445" s="118">
        <f>BQ445*Constantes!$F$40</f>
        <v>0</v>
      </c>
      <c r="BS445" s="118">
        <f t="shared" si="48"/>
        <v>0</v>
      </c>
      <c r="BT445" s="15"/>
      <c r="BU445" s="72">
        <v>439</v>
      </c>
      <c r="BV445" s="73">
        <f>0.0526*Observaciones!$F444^2.218</f>
        <v>0</v>
      </c>
      <c r="BW445" s="73">
        <f>IF(Observaciones!$F444&gt;0.05*$CA$7,((Observaciones!$F444-0.05*$CA$7)^2)/(Observaciones!$F444+0.95*$CA$7),0)</f>
        <v>0</v>
      </c>
      <c r="BX445" s="73">
        <f>0.0526*BW445*Observaciones!$F444^1.218</f>
        <v>0</v>
      </c>
      <c r="BY445" s="27"/>
      <c r="BZ445" s="27"/>
      <c r="CA445" s="101"/>
      <c r="CB445" s="36"/>
    </row>
    <row r="446" spans="2:80" s="2" customFormat="1" ht="14.5" x14ac:dyDescent="0.35">
      <c r="B446" s="35"/>
      <c r="C446" s="72">
        <v>440</v>
      </c>
      <c r="D446" s="145">
        <f>ETo!$I445*((1-Constantes!$D$19)*ETo!$K445+ETo!$L445)</f>
        <v>1.8402723686396572</v>
      </c>
      <c r="E446" s="73">
        <f>MIN(D446*Constantes!$D$17,0.8*(H445+Observaciones!$F445-F446-G446-Constantes!$D$14))</f>
        <v>1.1475066551170059</v>
      </c>
      <c r="F446" s="73">
        <f>IF(Observaciones!$F445&gt;0.05*Constantes!$D$18,((Observaciones!$F445-0.05*Constantes!$D$18)^2)/(Observaciones!$F445+0.95*Constantes!$D$18),0)</f>
        <v>0</v>
      </c>
      <c r="G446" s="73">
        <f>MAX(0,H445+Observaciones!$F445-F446-Constantes!$D$13)</f>
        <v>0</v>
      </c>
      <c r="H446" s="73">
        <f>H445+Observaciones!$F445-F446-E446-G446-I445</f>
        <v>44.086729363911289</v>
      </c>
      <c r="I446" s="73">
        <f>MAX(0,(H446-Constantes!$D$14)*(1-EXP(-Constantes!$D$22)))</f>
        <v>0.24556352402494386</v>
      </c>
      <c r="J446" s="73">
        <f t="shared" si="42"/>
        <v>207.28086658931622</v>
      </c>
      <c r="K446" s="73">
        <f>MAX(0,(J446-Constantes!$D$13)*(1-EXP(-Constantes!$D$23)))</f>
        <v>1.0950526843363504</v>
      </c>
      <c r="L446" s="73">
        <f t="shared" si="43"/>
        <v>1.3406162083612942</v>
      </c>
      <c r="M446" s="73">
        <f>0.0526*F446*Observaciones!$F445^1.218</f>
        <v>0</v>
      </c>
      <c r="N446" s="73">
        <f>M446*Constantes!$D$40</f>
        <v>0</v>
      </c>
      <c r="O446" s="73">
        <f t="shared" si="44"/>
        <v>0</v>
      </c>
      <c r="P446" s="15"/>
      <c r="Q446" s="117">
        <v>440</v>
      </c>
      <c r="R446" s="145">
        <f>ETo!$I445*((1-Constantes!$E$19)*ETo!$K445+ETo!$L445)</f>
        <v>1.8423693677575388</v>
      </c>
      <c r="S446" s="118">
        <f>MIN(R446*Constantes!$E$17,0.8*(V445+Observaciones!$F445-T446-U446-Constantes!$D$14))</f>
        <v>1.1555352446938123</v>
      </c>
      <c r="T446" s="118">
        <f>IF(Observaciones!$F445&gt;0.05*Constantes!$E$18,((Observaciones!$F445-0.05*Constantes!$E$18)^2)/(Observaciones!$F445+0.95*Constantes!$E$18),0)</f>
        <v>0</v>
      </c>
      <c r="U446" s="118">
        <f>MAX(0,V445+Observaciones!$F445-T446-Constantes!$D$13)</f>
        <v>0</v>
      </c>
      <c r="V446" s="118">
        <f>V445+Observaciones!$F445-T446-S446-U446-W445</f>
        <v>44.047136676560527</v>
      </c>
      <c r="W446" s="118">
        <f>MAX(0,(V446-Constantes!$D$14)*(1-EXP(-Constantes!$D$22)))</f>
        <v>0.24501843979828389</v>
      </c>
      <c r="X446" s="116">
        <f>X445+(Entradas!$E$23*U446-Y445)/(800*Entradas!$D$46)</f>
        <v>0</v>
      </c>
      <c r="Y446" s="116">
        <f>8000*Entradas!$D$47*X446/Constantes!$E$34</f>
        <v>0</v>
      </c>
      <c r="Z446" s="116">
        <f>T446*Escenarios!$E$10/Escenarios!$E$9</f>
        <v>0</v>
      </c>
      <c r="AA446" s="116">
        <f>Y446*Escenarios!$E$10/Escenarios!$E$9</f>
        <v>0</v>
      </c>
      <c r="AB446" s="116">
        <f>Observaciones!$I445</f>
        <v>0</v>
      </c>
      <c r="AC446" s="116">
        <f>MAX(0,Constantes!$E$29/((AH445+Z446+AA446+AB446+Observaciones!$F445)^2)+Entradas!$E$17)</f>
        <v>2.8322370018452956</v>
      </c>
      <c r="AD446" s="145">
        <f>IF(ETo!$D445&gt;0,ETo!$I445*((1-Entradas!$E$21)*ETo!$K445+ETo!$L445),0)</f>
        <v>1.7584894030422691</v>
      </c>
      <c r="AE446" s="116">
        <f>MIN(AD446*1,0.8*(AH445+Z446+AA446+AB446+Observaciones!$F445-AC446-Constantes!$E$28))</f>
        <v>1.7584894030422691</v>
      </c>
      <c r="AF446" s="116">
        <f>Observaciones!$J445</f>
        <v>0</v>
      </c>
      <c r="AG446" s="116">
        <f>MAX(0,AH445+Z446+AA446+AB446+Observaciones!$F445-AC446-AE446-AF446-Constantes!$E$26)</f>
        <v>0</v>
      </c>
      <c r="AH446" s="116">
        <f>AH445+Z446+AA446+AB446+Observaciones!$F445-AC446-AE446-AF446-AG446</f>
        <v>242.79144883040314</v>
      </c>
      <c r="AI446" s="116">
        <f>(Escenarios!$E$10*S446+Escenarios!$E$9*AE446)/(Escenarios!$E$11)</f>
        <v>1.215830660528658</v>
      </c>
      <c r="AJ446" s="116">
        <f>(Escenarios!$E$9*AG446)/(Escenarios!$E$11)</f>
        <v>0</v>
      </c>
      <c r="AK446" s="116">
        <f>(Escenarios!$E$10*U446+Escenarios!$E$9*AC446)/(Escenarios!$E$11)</f>
        <v>0.28322370018452958</v>
      </c>
      <c r="AL446" s="118">
        <f t="shared" si="45"/>
        <v>209.42217051268145</v>
      </c>
      <c r="AM446" s="118">
        <f>MAX(0,(AL446-Constantes!$D$13)*(1-EXP(-Constantes!$D$23)))</f>
        <v>1.1098437509576886</v>
      </c>
      <c r="AN446" s="118">
        <f>AJ446+W446*Escenarios!$E$10/Escenarios!$E$11+AM446</f>
        <v>1.330360346776144</v>
      </c>
      <c r="AO446" s="118">
        <f>0.0526*AJ446*Observaciones!$F445^1.218</f>
        <v>0</v>
      </c>
      <c r="AP446" s="118">
        <f>AO446*Constantes!$E$40</f>
        <v>0</v>
      </c>
      <c r="AQ446" s="118">
        <f t="shared" si="46"/>
        <v>0</v>
      </c>
      <c r="AR446" s="15"/>
      <c r="AS446" s="72">
        <v>440</v>
      </c>
      <c r="AT446" s="145">
        <f>ETo!$I445*((1-Constantes!$F$19)*ETo!$K445+ETo!$L445)</f>
        <v>1.837126869962834</v>
      </c>
      <c r="AU446" s="118">
        <f>MIN(AT446*Constantes!$F$17,0.8*(AX445+Observaciones!$F445-AV446-AW446-Constantes!$D$14))</f>
        <v>1.1355654753361402</v>
      </c>
      <c r="AV446" s="118">
        <f>IF(Observaciones!$F445&gt;0.05*Constantes!$F$18,((Observaciones!$F445-0.05*Constantes!$F$18)^2)/(Observaciones!$F445+0.95*Constantes!$F$18),0)</f>
        <v>0</v>
      </c>
      <c r="AW446" s="118">
        <f>MAX(0,AX445+Observaciones!$F445-AV446-Constantes!$D$13)</f>
        <v>0</v>
      </c>
      <c r="AX446" s="118">
        <f>AX445+Observaciones!$F445-AV446-AU446-AW446-AY445</f>
        <v>44.145616941349971</v>
      </c>
      <c r="AY446" s="118">
        <f>MAX(0,(AX446-Constantes!$D$14)*(1-EXP(-Constantes!$D$22)))</f>
        <v>0.24637424670521238</v>
      </c>
      <c r="AZ446" s="116">
        <f>AZ445+(Entradas!$F$23*AW446-BA445)/(800*Entradas!$D$46)</f>
        <v>0</v>
      </c>
      <c r="BA446" s="116">
        <f>8000*Entradas!$D$47*AZ446/Constantes!$F$34</f>
        <v>0</v>
      </c>
      <c r="BB446" s="116">
        <f>AV446*Escenarios!$F$10/Escenarios!$F$9</f>
        <v>0</v>
      </c>
      <c r="BC446" s="116">
        <f>BA446*Escenarios!$F$10/Escenarios!$F$9</f>
        <v>0</v>
      </c>
      <c r="BD446" s="116">
        <f>Observaciones!$I445</f>
        <v>0</v>
      </c>
      <c r="BE446" s="116">
        <f>MAX(0,Constantes!$F$29/((BJ445+BB446+BC446+BD446+Observaciones!$F445)^2)+Entradas!$F$17)</f>
        <v>2.6235687348182419</v>
      </c>
      <c r="BF446" s="145">
        <f>IF(ETo!$D445&gt;0,ETo!$I445*((1-Entradas!$F$21)*ETo!$K445+ETo!$L445),0)</f>
        <v>1.7584894030422691</v>
      </c>
      <c r="BG446" s="116">
        <f>MIN(BF446*1,0.8*(BJ445+BB446+BC446+BD446+Observaciones!$F445-BE446-Constantes!$F$28))</f>
        <v>1.7584894030422691</v>
      </c>
      <c r="BH446" s="116">
        <f>Observaciones!$J445</f>
        <v>0</v>
      </c>
      <c r="BI446" s="116">
        <f>MAX(0,BJ445+BB446+BC446+BD446+Observaciones!$F445-BE446-BG446-BH446-Constantes!$F$26)</f>
        <v>0</v>
      </c>
      <c r="BJ446" s="116">
        <f>BJ445+BB446+BC446+BD446+Observaciones!$F445-BE446-BG446-BH446-BI446</f>
        <v>160.76606778997382</v>
      </c>
      <c r="BK446" s="116">
        <f>(Escenarios!$F$10*AU446+Escenarios!$F$9*BG446)/(Escenarios!$F$11)</f>
        <v>1.260150260877366</v>
      </c>
      <c r="BL446" s="116">
        <f>(Escenarios!$F$9*BI446)/(Escenarios!$F$11)</f>
        <v>0</v>
      </c>
      <c r="BM446" s="116">
        <f>(Escenarios!$F$10*AW446+Escenarios!$F$9*BE446)/(Escenarios!$F$11)</f>
        <v>0.52471374696364836</v>
      </c>
      <c r="BN446" s="118">
        <f t="shared" si="47"/>
        <v>206.64059760481459</v>
      </c>
      <c r="BO446" s="118">
        <f>MAX(0,(BN446-Constantes!$D$13)*(1-EXP(-Constantes!$D$23)))</f>
        <v>1.0906300234043811</v>
      </c>
      <c r="BP446" s="118">
        <f>BL446+AY446*Escenarios!$F$10/Escenarios!$F$11+BO446</f>
        <v>1.287729420768551</v>
      </c>
      <c r="BQ446" s="118">
        <f>0.0526*BL446*Observaciones!$F445^1.218</f>
        <v>0</v>
      </c>
      <c r="BR446" s="118">
        <f>BQ446*Constantes!$F$40</f>
        <v>0</v>
      </c>
      <c r="BS446" s="118">
        <f t="shared" si="48"/>
        <v>0</v>
      </c>
      <c r="BT446" s="15"/>
      <c r="BU446" s="72">
        <v>440</v>
      </c>
      <c r="BV446" s="73">
        <f>0.0526*Observaciones!$F445^2.218</f>
        <v>0.40143633905347276</v>
      </c>
      <c r="BW446" s="73">
        <f>IF(Observaciones!$F445&gt;0.05*$CA$7,((Observaciones!$F445-0.05*$CA$7)^2)/(Observaciones!$F445+0.95*$CA$7),0)</f>
        <v>1.6667444764761515E-2</v>
      </c>
      <c r="BX446" s="73">
        <f>0.0526*BW446*Observaciones!$F445^1.218</f>
        <v>2.6763672030967324E-3</v>
      </c>
      <c r="BY446" s="27"/>
      <c r="BZ446" s="27"/>
      <c r="CA446" s="101"/>
      <c r="CB446" s="36"/>
    </row>
    <row r="447" spans="2:80" s="2" customFormat="1" ht="14.5" x14ac:dyDescent="0.35">
      <c r="B447" s="35"/>
      <c r="C447" s="72">
        <v>441</v>
      </c>
      <c r="D447" s="145">
        <f>ETo!$I446*((1-Constantes!$D$19)*ETo!$K446+ETo!$L446)</f>
        <v>1.9031984373293418</v>
      </c>
      <c r="E447" s="73">
        <f>MIN(D447*Constantes!$D$17,0.8*(H446+Observaciones!$F446-F447-G447-Constantes!$D$14))</f>
        <v>1.1867443700510945</v>
      </c>
      <c r="F447" s="73">
        <f>IF(Observaciones!$F446&gt;0.05*Constantes!$D$18,((Observaciones!$F446-0.05*Constantes!$D$18)^2)/(Observaciones!$F446+0.95*Constantes!$D$18),0)</f>
        <v>0</v>
      </c>
      <c r="G447" s="73">
        <f>MAX(0,H446+Observaciones!$F446-F447-Constantes!$D$13)</f>
        <v>0</v>
      </c>
      <c r="H447" s="73">
        <f>H446+Observaciones!$F446-F447-E447-G447-I446</f>
        <v>45.054421469835248</v>
      </c>
      <c r="I447" s="73">
        <f>MAX(0,(H447-Constantes!$D$14)*(1-EXP(-Constantes!$D$22)))</f>
        <v>0.25888602720664255</v>
      </c>
      <c r="J447" s="73">
        <f t="shared" si="42"/>
        <v>206.18581390497988</v>
      </c>
      <c r="K447" s="73">
        <f>MAX(0,(J447-Constantes!$D$13)*(1-EXP(-Constantes!$D$23)))</f>
        <v>1.0874886029226112</v>
      </c>
      <c r="L447" s="73">
        <f t="shared" si="43"/>
        <v>1.3463746301292536</v>
      </c>
      <c r="M447" s="73">
        <f>0.0526*F447*Observaciones!$F446^1.218</f>
        <v>0</v>
      </c>
      <c r="N447" s="73">
        <f>M447*Constantes!$D$40</f>
        <v>0</v>
      </c>
      <c r="O447" s="73">
        <f t="shared" si="44"/>
        <v>0</v>
      </c>
      <c r="P447" s="15"/>
      <c r="Q447" s="117">
        <v>441</v>
      </c>
      <c r="R447" s="145">
        <f>ETo!$I446*((1-Constantes!$E$19)*ETo!$K446+ETo!$L446)</f>
        <v>1.905370519756945</v>
      </c>
      <c r="S447" s="118">
        <f>MIN(R447*Constantes!$E$17,0.8*(V446+Observaciones!$F446-T447-U447-Constantes!$D$14))</f>
        <v>1.1950496074842853</v>
      </c>
      <c r="T447" s="118">
        <f>IF(Observaciones!$F446&gt;0.05*Constantes!$E$18,((Observaciones!$F446-0.05*Constantes!$E$18)^2)/(Observaciones!$F446+0.95*Constantes!$E$18),0)</f>
        <v>0</v>
      </c>
      <c r="U447" s="118">
        <f>MAX(0,V446+Observaciones!$F446-T447-Constantes!$D$13)</f>
        <v>0</v>
      </c>
      <c r="V447" s="118">
        <f>V446+Observaciones!$F446-T447-S447-U447-W446</f>
        <v>45.007068629277953</v>
      </c>
      <c r="W447" s="118">
        <f>MAX(0,(V447-Constantes!$D$14)*(1-EXP(-Constantes!$D$22)))</f>
        <v>0.25823410665761143</v>
      </c>
      <c r="X447" s="116">
        <f>X446+(Entradas!$E$23*U447-Y446)/(800*Entradas!$D$46)</f>
        <v>0</v>
      </c>
      <c r="Y447" s="116">
        <f>8000*Entradas!$D$47*X447/Constantes!$E$34</f>
        <v>0</v>
      </c>
      <c r="Z447" s="116">
        <f>T447*Escenarios!$E$10/Escenarios!$E$9</f>
        <v>0</v>
      </c>
      <c r="AA447" s="116">
        <f>Y447*Escenarios!$E$10/Escenarios!$E$9</f>
        <v>0</v>
      </c>
      <c r="AB447" s="116">
        <f>Observaciones!$I446</f>
        <v>0</v>
      </c>
      <c r="AC447" s="116">
        <f>MAX(0,Constantes!$E$29/((AH446+Z447+AA447+AB447+Observaciones!$F446)^2)+Entradas!$E$17)</f>
        <v>2.8292257655606461</v>
      </c>
      <c r="AD447" s="145">
        <f>IF(ETo!$D446&gt;0,ETo!$I446*((1-Entradas!$E$21)*ETo!$K446+ETo!$L446),0)</f>
        <v>1.8184872226528099</v>
      </c>
      <c r="AE447" s="116">
        <f>MIN(AD447*1,0.8*(AH446+Z447+AA447+AB447+Observaciones!$F446-AC447-Constantes!$E$28))</f>
        <v>1.8184872226528099</v>
      </c>
      <c r="AF447" s="116">
        <f>Observaciones!$J446</f>
        <v>0</v>
      </c>
      <c r="AG447" s="116">
        <f>MAX(0,AH446+Z447+AA447+AB447+Observaciones!$F446-AC447-AE447-AF447-Constantes!$E$26)</f>
        <v>0</v>
      </c>
      <c r="AH447" s="116">
        <f>AH446+Z447+AA447+AB447+Observaciones!$F446-AC447-AE447-AF447-AG447</f>
        <v>240.5437358421897</v>
      </c>
      <c r="AI447" s="116">
        <f>(Escenarios!$E$10*S447+Escenarios!$E$9*AE447)/(Escenarios!$E$11)</f>
        <v>1.2573933690011379</v>
      </c>
      <c r="AJ447" s="116">
        <f>(Escenarios!$E$9*AG447)/(Escenarios!$E$11)</f>
        <v>0</v>
      </c>
      <c r="AK447" s="116">
        <f>(Escenarios!$E$10*U447+Escenarios!$E$9*AC447)/(Escenarios!$E$11)</f>
        <v>0.28292257655606462</v>
      </c>
      <c r="AL447" s="118">
        <f t="shared" si="45"/>
        <v>208.59524933827984</v>
      </c>
      <c r="AM447" s="118">
        <f>MAX(0,(AL447-Constantes!$D$13)*(1-EXP(-Constantes!$D$23)))</f>
        <v>1.1041317891722979</v>
      </c>
      <c r="AN447" s="118">
        <f>AJ447+W447*Escenarios!$E$10/Escenarios!$E$11+AM447</f>
        <v>1.3365424851641481</v>
      </c>
      <c r="AO447" s="118">
        <f>0.0526*AJ447*Observaciones!$F446^1.218</f>
        <v>0</v>
      </c>
      <c r="AP447" s="118">
        <f>AO447*Constantes!$E$40</f>
        <v>0</v>
      </c>
      <c r="AQ447" s="118">
        <f t="shared" si="46"/>
        <v>0</v>
      </c>
      <c r="AR447" s="15"/>
      <c r="AS447" s="72">
        <v>441</v>
      </c>
      <c r="AT447" s="145">
        <f>ETo!$I446*((1-Constantes!$F$19)*ETo!$K446+ETo!$L446)</f>
        <v>1.8999403136879365</v>
      </c>
      <c r="AU447" s="118">
        <f>MIN(AT447*Constantes!$F$17,0.8*(AX446+Observaciones!$F446-AV447-AW447-Constantes!$D$14))</f>
        <v>1.1743917421810852</v>
      </c>
      <c r="AV447" s="118">
        <f>IF(Observaciones!$F446&gt;0.05*Constantes!$F$18,((Observaciones!$F446-0.05*Constantes!$F$18)^2)/(Observaciones!$F446+0.95*Constantes!$F$18),0)</f>
        <v>0</v>
      </c>
      <c r="AW447" s="118">
        <f>MAX(0,AX446+Observaciones!$F446-AV447-Constantes!$D$13)</f>
        <v>0</v>
      </c>
      <c r="AX447" s="118">
        <f>AX446+Observaciones!$F446-AV447-AU447-AW447-AY446</f>
        <v>45.124850952463667</v>
      </c>
      <c r="AY447" s="118">
        <f>MAX(0,(AX447-Constantes!$D$14)*(1-EXP(-Constantes!$D$22)))</f>
        <v>0.25985565070636785</v>
      </c>
      <c r="AZ447" s="116">
        <f>AZ446+(Entradas!$F$23*AW447-BA446)/(800*Entradas!$D$46)</f>
        <v>0</v>
      </c>
      <c r="BA447" s="116">
        <f>8000*Entradas!$D$47*AZ447/Constantes!$F$34</f>
        <v>0</v>
      </c>
      <c r="BB447" s="116">
        <f>AV447*Escenarios!$F$10/Escenarios!$F$9</f>
        <v>0</v>
      </c>
      <c r="BC447" s="116">
        <f>BA447*Escenarios!$F$10/Escenarios!$F$9</f>
        <v>0</v>
      </c>
      <c r="BD447" s="116">
        <f>Observaciones!$I446</f>
        <v>0</v>
      </c>
      <c r="BE447" s="116">
        <f>MAX(0,Constantes!$F$29/((BJ446+BB447+BC447+BD447+Observaciones!$F446)^2)+Entradas!$F$17)</f>
        <v>2.6143677981740696</v>
      </c>
      <c r="BF447" s="145">
        <f>IF(ETo!$D446&gt;0,ETo!$I446*((1-Entradas!$F$21)*ETo!$K446+ETo!$L446),0)</f>
        <v>1.8184872226528099</v>
      </c>
      <c r="BG447" s="116">
        <f>MIN(BF447*1,0.8*(BJ446+BB447+BC447+BD447+Observaciones!$F446-BE447-Constantes!$F$28))</f>
        <v>1.8184872226528099</v>
      </c>
      <c r="BH447" s="116">
        <f>Observaciones!$J446</f>
        <v>0</v>
      </c>
      <c r="BI447" s="116">
        <f>MAX(0,BJ446+BB447+BC447+BD447+Observaciones!$F446-BE447-BG447-BH447-Constantes!$F$26)</f>
        <v>0</v>
      </c>
      <c r="BJ447" s="116">
        <f>BJ446+BB447+BC447+BD447+Observaciones!$F446-BE447-BG447-BH447-BI447</f>
        <v>158.73321276914695</v>
      </c>
      <c r="BK447" s="116">
        <f>(Escenarios!$F$10*AU447+Escenarios!$F$9*BG447)/(Escenarios!$F$11)</f>
        <v>1.3032108382754302</v>
      </c>
      <c r="BL447" s="116">
        <f>(Escenarios!$F$9*BI447)/(Escenarios!$F$11)</f>
        <v>0</v>
      </c>
      <c r="BM447" s="116">
        <f>(Escenarios!$F$10*AW447+Escenarios!$F$9*BE447)/(Escenarios!$F$11)</f>
        <v>0.52287355963481386</v>
      </c>
      <c r="BN447" s="118">
        <f t="shared" si="47"/>
        <v>206.07284114104502</v>
      </c>
      <c r="BO447" s="118">
        <f>MAX(0,(BN447-Constantes!$D$13)*(1-EXP(-Constantes!$D$23)))</f>
        <v>1.0867082430402404</v>
      </c>
      <c r="BP447" s="118">
        <f>BL447+AY447*Escenarios!$F$10/Escenarios!$F$11+BO447</f>
        <v>1.2945927636053347</v>
      </c>
      <c r="BQ447" s="118">
        <f>0.0526*BL447*Observaciones!$F446^1.218</f>
        <v>0</v>
      </c>
      <c r="BR447" s="118">
        <f>BQ447*Constantes!$F$40</f>
        <v>0</v>
      </c>
      <c r="BS447" s="118">
        <f t="shared" si="48"/>
        <v>0</v>
      </c>
      <c r="BT447" s="15"/>
      <c r="BU447" s="72">
        <v>441</v>
      </c>
      <c r="BV447" s="73">
        <f>0.0526*Observaciones!$F446^2.218</f>
        <v>0.36668595716871932</v>
      </c>
      <c r="BW447" s="73">
        <f>IF(Observaciones!$F446&gt;0.05*$CA$7,((Observaciones!$F446-0.05*$CA$7)^2)/(Observaciones!$F446+0.95*$CA$7),0)</f>
        <v>1.2646160328663239E-2</v>
      </c>
      <c r="BX447" s="73">
        <f>0.0526*BW447*Observaciones!$F446^1.218</f>
        <v>1.9321539185937356E-3</v>
      </c>
      <c r="BY447" s="27"/>
      <c r="BZ447" s="27"/>
      <c r="CA447" s="101"/>
      <c r="CB447" s="36"/>
    </row>
    <row r="448" spans="2:80" s="2" customFormat="1" ht="14.5" x14ac:dyDescent="0.35">
      <c r="B448" s="35"/>
      <c r="C448" s="72">
        <v>442</v>
      </c>
      <c r="D448" s="145">
        <f>ETo!$I447*((1-Constantes!$D$19)*ETo!$K447+ETo!$L447)</f>
        <v>1.8918153829980302</v>
      </c>
      <c r="E448" s="73">
        <f>MIN(D448*Constantes!$D$17,0.8*(H447+Observaciones!$F447-F448-G448-Constantes!$D$14))</f>
        <v>1.1796464367107193</v>
      </c>
      <c r="F448" s="73">
        <f>IF(Observaciones!$F447&gt;0.05*Constantes!$D$18,((Observaciones!$F447-0.05*Constantes!$D$18)^2)/(Observaciones!$F447+0.95*Constantes!$D$18),0)</f>
        <v>0.24911145269714546</v>
      </c>
      <c r="G448" s="73">
        <f>MAX(0,H447+Observaciones!$F447-F448-Constantes!$D$13)</f>
        <v>4.2553100171381075</v>
      </c>
      <c r="H448" s="73">
        <f>H447+Observaciones!$F447-F448-E448-G448-I447</f>
        <v>47.311467536082638</v>
      </c>
      <c r="I448" s="73">
        <f>MAX(0,(H448-Constantes!$D$14)*(1-EXP(-Constantes!$D$22)))</f>
        <v>0.28995944737277152</v>
      </c>
      <c r="J448" s="73">
        <f t="shared" si="42"/>
        <v>209.35363531919538</v>
      </c>
      <c r="K448" s="73">
        <f>MAX(0,(J448-Constantes!$D$13)*(1-EXP(-Constantes!$D$23)))</f>
        <v>1.1093703437959601</v>
      </c>
      <c r="L448" s="73">
        <f t="shared" si="43"/>
        <v>1.6484412438658771</v>
      </c>
      <c r="M448" s="73">
        <f>0.0526*F448*Observaciones!$F447^1.218</f>
        <v>0.16998269507240044</v>
      </c>
      <c r="N448" s="73">
        <f>M448*Constantes!$D$40</f>
        <v>7.9399087742904344E-4</v>
      </c>
      <c r="O448" s="73">
        <f t="shared" si="44"/>
        <v>48.166161844325046</v>
      </c>
      <c r="P448" s="15"/>
      <c r="Q448" s="117">
        <v>442</v>
      </c>
      <c r="R448" s="145">
        <f>ETo!$I447*((1-Constantes!$E$19)*ETo!$K447+ETo!$L447)</f>
        <v>1.8939766003609435</v>
      </c>
      <c r="S448" s="118">
        <f>MIN(R448*Constantes!$E$17,0.8*(V447+Observaciones!$F447-T448-U448-Constantes!$D$14))</f>
        <v>1.1879033339586322</v>
      </c>
      <c r="T448" s="118">
        <f>IF(Observaciones!$F447&gt;0.05*Constantes!$E$18,((Observaciones!$F447-0.05*Constantes!$E$18)^2)/(Observaciones!$F447+0.95*Constantes!$E$18),0)</f>
        <v>0.23402187016506548</v>
      </c>
      <c r="U448" s="118">
        <f>MAX(0,V447+Observaciones!$F447-T448-Constantes!$D$13)</f>
        <v>4.22304675911289</v>
      </c>
      <c r="V448" s="118">
        <f>V447+Observaciones!$F447-T448-S448-U448-W447</f>
        <v>47.303862559383759</v>
      </c>
      <c r="W448" s="118">
        <f>MAX(0,(V448-Constantes!$D$14)*(1-EXP(-Constantes!$D$22)))</f>
        <v>0.28985474741123696</v>
      </c>
      <c r="X448" s="116">
        <f>X447+(Entradas!$E$23*U448-Y447)/(800*Entradas!$D$46)</f>
        <v>0</v>
      </c>
      <c r="Y448" s="116">
        <f>8000*Entradas!$D$47*X448/Constantes!$E$34</f>
        <v>0</v>
      </c>
      <c r="Z448" s="116">
        <f>T448*Escenarios!$E$10/Escenarios!$E$9</f>
        <v>2.1061968314855894</v>
      </c>
      <c r="AA448" s="116">
        <f>Y448*Escenarios!$E$10/Escenarios!$E$9</f>
        <v>0</v>
      </c>
      <c r="AB448" s="116">
        <f>Observaciones!$I447</f>
        <v>0</v>
      </c>
      <c r="AC448" s="116">
        <f>MAX(0,Constantes!$E$29/((AH447+Z448+AA448+AB448+Observaciones!$F447)^2)+Entradas!$E$17)</f>
        <v>2.8368432637218426</v>
      </c>
      <c r="AD448" s="145">
        <f>IF(ETo!$D447&gt;0,ETo!$I447*((1-Entradas!$E$21)*ETo!$K447+ETo!$L447),0)</f>
        <v>1.8075279058444207</v>
      </c>
      <c r="AE448" s="116">
        <f>MIN(AD448*1,0.8*(AH447+Z448+AA448+AB448+Observaciones!$F447-AC448-Constantes!$E$28))</f>
        <v>1.8075279058444207</v>
      </c>
      <c r="AF448" s="116">
        <f>Observaciones!$J447</f>
        <v>0</v>
      </c>
      <c r="AG448" s="116">
        <f>MAX(0,AH447+Z448+AA448+AB448+Observaciones!$F447-AC448-AE448-AF448-Constantes!$E$26)</f>
        <v>0</v>
      </c>
      <c r="AH448" s="116">
        <f>AH447+Z448+AA448+AB448+Observaciones!$F447-AC448-AE448-AF448-AG448</f>
        <v>246.20556150410903</v>
      </c>
      <c r="AI448" s="116">
        <f>(Escenarios!$E$10*S448+Escenarios!$E$9*AE448)/(Escenarios!$E$11)</f>
        <v>1.2498657911472111</v>
      </c>
      <c r="AJ448" s="116">
        <f>(Escenarios!$E$9*AG448)/(Escenarios!$E$11)</f>
        <v>0</v>
      </c>
      <c r="AK448" s="116">
        <f>(Escenarios!$E$10*U448+Escenarios!$E$9*AC448)/(Escenarios!$E$11)</f>
        <v>4.0844264095737852</v>
      </c>
      <c r="AL448" s="118">
        <f t="shared" si="45"/>
        <v>211.57554395868132</v>
      </c>
      <c r="AM448" s="118">
        <f>MAX(0,(AL448-Constantes!$D$13)*(1-EXP(-Constantes!$D$23)))</f>
        <v>1.1247181878616985</v>
      </c>
      <c r="AN448" s="118">
        <f>AJ448+W448*Escenarios!$E$10/Escenarios!$E$11+AM448</f>
        <v>1.3855874605318119</v>
      </c>
      <c r="AO448" s="118">
        <f>0.0526*AJ448*Observaciones!$F447^1.218</f>
        <v>0</v>
      </c>
      <c r="AP448" s="118">
        <f>AO448*Constantes!$E$40</f>
        <v>0</v>
      </c>
      <c r="AQ448" s="118">
        <f t="shared" si="46"/>
        <v>0</v>
      </c>
      <c r="AR448" s="15"/>
      <c r="AS448" s="72">
        <v>442</v>
      </c>
      <c r="AT448" s="145">
        <f>ETo!$I447*((1-Constantes!$F$19)*ETo!$K447+ETo!$L447)</f>
        <v>1.8885735569536606</v>
      </c>
      <c r="AU448" s="118">
        <f>MIN(AT448*Constantes!$F$17,0.8*(AX447+Observaciones!$F447-AV448-AW448-Constantes!$D$14))</f>
        <v>1.1673657187065882</v>
      </c>
      <c r="AV448" s="118">
        <f>IF(Observaciones!$F447&gt;0.05*Constantes!$F$18,((Observaciones!$F447-0.05*Constantes!$F$18)^2)/(Observaciones!$F447+0.95*Constantes!$F$18),0)</f>
        <v>0.25094408422217745</v>
      </c>
      <c r="AW448" s="118">
        <f>MAX(0,AX447+Observaciones!$F447-AV448-Constantes!$D$13)</f>
        <v>4.3239068682414867</v>
      </c>
      <c r="AX448" s="118">
        <f>AX447+Observaciones!$F447-AV448-AU448-AW448-AY447</f>
        <v>47.322778630587038</v>
      </c>
      <c r="AY448" s="118">
        <f>MAX(0,(AX448-Constantes!$D$14)*(1-EXP(-Constantes!$D$22)))</f>
        <v>0.29011517055331715</v>
      </c>
      <c r="AZ448" s="116">
        <f>AZ447+(Entradas!$F$23*AW448-BA447)/(800*Entradas!$D$46)</f>
        <v>0</v>
      </c>
      <c r="BA448" s="116">
        <f>8000*Entradas!$D$47*AZ448/Constantes!$F$34</f>
        <v>0</v>
      </c>
      <c r="BB448" s="116">
        <f>AV448*Escenarios!$F$10/Escenarios!$F$9</f>
        <v>1.0037763368887098</v>
      </c>
      <c r="BC448" s="116">
        <f>BA448*Escenarios!$F$10/Escenarios!$F$9</f>
        <v>0</v>
      </c>
      <c r="BD448" s="116">
        <f>Observaciones!$I447</f>
        <v>0</v>
      </c>
      <c r="BE448" s="116">
        <f>MAX(0,Constantes!$F$29/((BJ447+BB448+BC448+BD448+Observaciones!$F447)^2)+Entradas!$F$17)</f>
        <v>2.6359674132317763</v>
      </c>
      <c r="BF448" s="145">
        <f>IF(ETo!$D447&gt;0,ETo!$I447*((1-Entradas!$F$21)*ETo!$K447+ETo!$L447),0)</f>
        <v>1.8075279058444207</v>
      </c>
      <c r="BG448" s="116">
        <f>MIN(BF448*1,0.8*(BJ447+BB448+BC448+BD448+Observaciones!$F447-BE448-Constantes!$F$28))</f>
        <v>1.8075279058444207</v>
      </c>
      <c r="BH448" s="116">
        <f>Observaciones!$J447</f>
        <v>0</v>
      </c>
      <c r="BI448" s="116">
        <f>MAX(0,BJ447+BB448+BC448+BD448+Observaciones!$F447-BE448-BG448-BH448-Constantes!$F$26)</f>
        <v>0</v>
      </c>
      <c r="BJ448" s="116">
        <f>BJ447+BB448+BC448+BD448+Observaciones!$F447-BE448-BG448-BH448-BI448</f>
        <v>163.49349378695945</v>
      </c>
      <c r="BK448" s="116">
        <f>(Escenarios!$F$10*AU448+Escenarios!$F$9*BG448)/(Escenarios!$F$11)</f>
        <v>1.2953981561341548</v>
      </c>
      <c r="BL448" s="116">
        <f>(Escenarios!$F$9*BI448)/(Escenarios!$F$11)</f>
        <v>0</v>
      </c>
      <c r="BM448" s="116">
        <f>(Escenarios!$F$10*AW448+Escenarios!$F$9*BE448)/(Escenarios!$F$11)</f>
        <v>3.9863189772395446</v>
      </c>
      <c r="BN448" s="118">
        <f t="shared" si="47"/>
        <v>208.9724518752443</v>
      </c>
      <c r="BO448" s="118">
        <f>MAX(0,(BN448-Constantes!$D$13)*(1-EXP(-Constantes!$D$23)))</f>
        <v>1.1067373174175417</v>
      </c>
      <c r="BP448" s="118">
        <f>BL448+AY448*Escenarios!$F$10/Escenarios!$F$11+BO448</f>
        <v>1.3388294538601955</v>
      </c>
      <c r="BQ448" s="118">
        <f>0.0526*BL448*Observaciones!$F447^1.218</f>
        <v>0</v>
      </c>
      <c r="BR448" s="118">
        <f>BQ448*Constantes!$F$40</f>
        <v>0</v>
      </c>
      <c r="BS448" s="118">
        <f t="shared" si="48"/>
        <v>0</v>
      </c>
      <c r="BT448" s="15"/>
      <c r="BU448" s="72">
        <v>442</v>
      </c>
      <c r="BV448" s="73">
        <f>0.0526*Observaciones!$F447^2.218</f>
        <v>5.5953192215865393</v>
      </c>
      <c r="BW448" s="73">
        <f>IF(Observaciones!$F447&gt;0.05*$CA$7,((Observaciones!$F447-0.05*$CA$7)^2)/(Observaciones!$F447+0.95*$CA$7),0)</f>
        <v>1.0178284559629247</v>
      </c>
      <c r="BX448" s="73">
        <f>0.0526*BW448*Observaciones!$F447^1.218</f>
        <v>0.69452135657647551</v>
      </c>
      <c r="BY448" s="27"/>
      <c r="BZ448" s="27"/>
      <c r="CA448" s="101"/>
      <c r="CB448" s="36"/>
    </row>
    <row r="449" spans="2:80" s="2" customFormat="1" ht="14.5" x14ac:dyDescent="0.35">
      <c r="B449" s="35"/>
      <c r="C449" s="72">
        <v>443</v>
      </c>
      <c r="D449" s="145">
        <f>ETo!$I448*((1-Constantes!$D$19)*ETo!$K448+ETo!$L448)</f>
        <v>1.9048312496050821</v>
      </c>
      <c r="E449" s="73">
        <f>MIN(D449*Constantes!$D$17,0.8*(H448+Observaciones!$F448-F449-G449-Constantes!$D$14))</f>
        <v>1.1877625144219486</v>
      </c>
      <c r="F449" s="73">
        <f>IF(Observaciones!$F448&gt;0.05*Constantes!$D$18,((Observaciones!$F448-0.05*Constantes!$D$18)^2)/(Observaciones!$F448+0.95*Constantes!$D$18),0)</f>
        <v>2.638358483626885</v>
      </c>
      <c r="G449" s="73">
        <f>MAX(0,H448+Observaciones!$F448-F449-Constantes!$D$13)</f>
        <v>15.123109052455746</v>
      </c>
      <c r="H449" s="73">
        <f>H448+Observaciones!$F448-F449-E449-G449-I448</f>
        <v>47.272278038205279</v>
      </c>
      <c r="I449" s="73">
        <f>MAX(0,(H449-Constantes!$D$14)*(1-EXP(-Constantes!$D$22)))</f>
        <v>0.28941991397473704</v>
      </c>
      <c r="J449" s="73">
        <f t="shared" si="42"/>
        <v>223.36737402785516</v>
      </c>
      <c r="K449" s="73">
        <f>MAX(0,(J449-Constantes!$D$13)*(1-EXP(-Constantes!$D$23)))</f>
        <v>1.2061703078702137</v>
      </c>
      <c r="L449" s="73">
        <f t="shared" si="43"/>
        <v>4.1339487054718358</v>
      </c>
      <c r="M449" s="73">
        <f>0.0526*F449*Observaciones!$F448^1.218</f>
        <v>5.0743503043653666</v>
      </c>
      <c r="N449" s="73">
        <f>M449*Constantes!$D$40</f>
        <v>2.3702341281442392E-2</v>
      </c>
      <c r="O449" s="73">
        <f t="shared" si="44"/>
        <v>573.35837888044341</v>
      </c>
      <c r="P449" s="15"/>
      <c r="Q449" s="117">
        <v>443</v>
      </c>
      <c r="R449" s="145">
        <f>ETo!$I448*((1-Constantes!$E$19)*ETo!$K448+ETo!$L448)</f>
        <v>1.907009627466427</v>
      </c>
      <c r="S449" s="118">
        <f>MIN(R449*Constantes!$E$17,0.8*(V448+Observaciones!$F448-T449-U449-Constantes!$D$14))</f>
        <v>1.1960776568870286</v>
      </c>
      <c r="T449" s="118">
        <f>IF(Observaciones!$F448&gt;0.05*Constantes!$E$18,((Observaciones!$F448-0.05*Constantes!$E$18)^2)/(Observaciones!$F448+0.95*Constantes!$E$18),0)</f>
        <v>2.5589285760088902</v>
      </c>
      <c r="U449" s="118">
        <f>MAX(0,V448+Observaciones!$F448-T449-Constantes!$D$13)</f>
        <v>15.194933983374874</v>
      </c>
      <c r="V449" s="118">
        <f>V448+Observaciones!$F448-T449-S449-U449-W448</f>
        <v>47.264067595701732</v>
      </c>
      <c r="W449" s="118">
        <f>MAX(0,(V449-Constantes!$D$14)*(1-EXP(-Constantes!$D$22)))</f>
        <v>0.28930687838655045</v>
      </c>
      <c r="X449" s="116">
        <f>X448+(Entradas!$E$23*U449-Y448)/(800*Entradas!$D$46)</f>
        <v>0</v>
      </c>
      <c r="Y449" s="116">
        <f>8000*Entradas!$D$47*X449/Constantes!$E$34</f>
        <v>0</v>
      </c>
      <c r="Z449" s="116">
        <f>T449*Escenarios!$E$10/Escenarios!$E$9</f>
        <v>23.03035718408001</v>
      </c>
      <c r="AA449" s="116">
        <f>Y449*Escenarios!$E$10/Escenarios!$E$9</f>
        <v>0</v>
      </c>
      <c r="AB449" s="116">
        <f>Observaciones!$I448</f>
        <v>0</v>
      </c>
      <c r="AC449" s="116">
        <f>MAX(0,Constantes!$E$29/((AH448+Z449+AA449+AB449+Observaciones!$F448)^2)+Entradas!$E$17)</f>
        <v>2.8765945604123195</v>
      </c>
      <c r="AD449" s="145">
        <f>IF(ETo!$D448&gt;0,ETo!$I448*((1-Entradas!$E$21)*ETo!$K448+ETo!$L448),0)</f>
        <v>1.8198745130126022</v>
      </c>
      <c r="AE449" s="116">
        <f>MIN(AD449*1,0.8*(AH448+Z449+AA449+AB449+Observaciones!$F448-AC449-Constantes!$E$28))</f>
        <v>1.8198745130126022</v>
      </c>
      <c r="AF449" s="116">
        <f>Observaciones!$J448</f>
        <v>0</v>
      </c>
      <c r="AG449" s="116">
        <f>MAX(0,AH448+Z449+AA449+AB449+Observaciones!$F448-AC449-AE449-AF449-Constantes!$E$26)</f>
        <v>0</v>
      </c>
      <c r="AH449" s="116">
        <f>AH448+Z449+AA449+AB449+Observaciones!$F448-AC449-AE449-AF449-AG449</f>
        <v>283.73944961476406</v>
      </c>
      <c r="AI449" s="116">
        <f>(Escenarios!$E$10*S449+Escenarios!$E$9*AE449)/(Escenarios!$E$11)</f>
        <v>1.2584573424995857</v>
      </c>
      <c r="AJ449" s="116">
        <f>(Escenarios!$E$9*AG449)/(Escenarios!$E$11)</f>
        <v>0</v>
      </c>
      <c r="AK449" s="116">
        <f>(Escenarios!$E$10*U449+Escenarios!$E$9*AC449)/(Escenarios!$E$11)</f>
        <v>13.963100041078617</v>
      </c>
      <c r="AL449" s="118">
        <f t="shared" si="45"/>
        <v>224.41392581189822</v>
      </c>
      <c r="AM449" s="118">
        <f>MAX(0,(AL449-Constantes!$D$13)*(1-EXP(-Constantes!$D$23)))</f>
        <v>1.2133993690938694</v>
      </c>
      <c r="AN449" s="118">
        <f>AJ449+W449*Escenarios!$E$10/Escenarios!$E$11+AM449</f>
        <v>1.4737755596417648</v>
      </c>
      <c r="AO449" s="118">
        <f>0.0526*AJ449*Observaciones!$F448^1.218</f>
        <v>0</v>
      </c>
      <c r="AP449" s="118">
        <f>AO449*Constantes!$E$40</f>
        <v>0</v>
      </c>
      <c r="AQ449" s="118">
        <f t="shared" si="46"/>
        <v>0</v>
      </c>
      <c r="AR449" s="15"/>
      <c r="AS449" s="72">
        <v>443</v>
      </c>
      <c r="AT449" s="145">
        <f>ETo!$I448*((1-Constantes!$F$19)*ETo!$K448+ETo!$L448)</f>
        <v>1.9015636828130629</v>
      </c>
      <c r="AU449" s="118">
        <f>MIN(AT449*Constantes!$F$17,0.8*(AX448+Observaciones!$F448-AV449-AW449-Constantes!$D$14))</f>
        <v>1.1753951796476863</v>
      </c>
      <c r="AV449" s="118">
        <f>IF(Observaciones!$F448&gt;0.05*Constantes!$F$18,((Observaciones!$F448-0.05*Constantes!$F$18)^2)/(Observaciones!$F448+0.95*Constantes!$F$18),0)</f>
        <v>2.6479180672392983</v>
      </c>
      <c r="AW449" s="118">
        <f>MAX(0,AX448+Observaciones!$F448-AV449-Constantes!$D$13)</f>
        <v>15.124860563347745</v>
      </c>
      <c r="AX449" s="118">
        <f>AX448+Observaciones!$F448-AV449-AU449-AW449-AY448</f>
        <v>47.284489649798999</v>
      </c>
      <c r="AY449" s="118">
        <f>MAX(0,(AX449-Constantes!$D$14)*(1-EXP(-Constantes!$D$22)))</f>
        <v>0.2895880348401601</v>
      </c>
      <c r="AZ449" s="116">
        <f>AZ448+(Entradas!$F$23*AW449-BA448)/(800*Entradas!$D$46)</f>
        <v>0</v>
      </c>
      <c r="BA449" s="116">
        <f>8000*Entradas!$D$47*AZ449/Constantes!$F$34</f>
        <v>0</v>
      </c>
      <c r="BB449" s="116">
        <f>AV449*Escenarios!$F$10/Escenarios!$F$9</f>
        <v>10.591672268957193</v>
      </c>
      <c r="BC449" s="116">
        <f>BA449*Escenarios!$F$10/Escenarios!$F$9</f>
        <v>0</v>
      </c>
      <c r="BD449" s="116">
        <f>Observaciones!$I448</f>
        <v>0</v>
      </c>
      <c r="BE449" s="116">
        <f>MAX(0,Constantes!$F$29/((BJ448+BB449+BC449+BD449+Observaciones!$F448)^2)+Entradas!$F$17)</f>
        <v>2.7251878452462059</v>
      </c>
      <c r="BF449" s="145">
        <f>IF(ETo!$D448&gt;0,ETo!$I448*((1-Entradas!$F$21)*ETo!$K448+ETo!$L448),0)</f>
        <v>1.8198745130126022</v>
      </c>
      <c r="BG449" s="116">
        <f>MIN(BF449*1,0.8*(BJ448+BB449+BC449+BD449+Observaciones!$F448-BE449-Constantes!$F$28))</f>
        <v>1.8198745130126022</v>
      </c>
      <c r="BH449" s="116">
        <f>Observaciones!$J448</f>
        <v>0</v>
      </c>
      <c r="BI449" s="116">
        <f>MAX(0,BJ448+BB449+BC449+BD449+Observaciones!$F448-BE449-BG449-BH449-Constantes!$F$26)</f>
        <v>0</v>
      </c>
      <c r="BJ449" s="116">
        <f>BJ448+BB449+BC449+BD449+Observaciones!$F448-BE449-BG449-BH449-BI449</f>
        <v>188.74010369765782</v>
      </c>
      <c r="BK449" s="116">
        <f>(Escenarios!$F$10*AU449+Escenarios!$F$9*BG449)/(Escenarios!$F$11)</f>
        <v>1.3042910463206692</v>
      </c>
      <c r="BL449" s="116">
        <f>(Escenarios!$F$9*BI449)/(Escenarios!$F$11)</f>
        <v>0</v>
      </c>
      <c r="BM449" s="116">
        <f>(Escenarios!$F$10*AW449+Escenarios!$F$9*BE449)/(Escenarios!$F$11)</f>
        <v>12.644926019727436</v>
      </c>
      <c r="BN449" s="118">
        <f t="shared" si="47"/>
        <v>220.5106405775542</v>
      </c>
      <c r="BO449" s="118">
        <f>MAX(0,(BN449-Constantes!$D$13)*(1-EXP(-Constantes!$D$23)))</f>
        <v>1.1864374085270877</v>
      </c>
      <c r="BP449" s="118">
        <f>BL449+AY449*Escenarios!$F$10/Escenarios!$F$11+BO449</f>
        <v>1.4181078363992157</v>
      </c>
      <c r="BQ449" s="118">
        <f>0.0526*BL449*Observaciones!$F448^1.218</f>
        <v>0</v>
      </c>
      <c r="BR449" s="118">
        <f>BQ449*Constantes!$F$40</f>
        <v>0</v>
      </c>
      <c r="BS449" s="118">
        <f t="shared" si="48"/>
        <v>0</v>
      </c>
      <c r="BT449" s="15"/>
      <c r="BU449" s="72">
        <v>443</v>
      </c>
      <c r="BV449" s="73">
        <f>0.0526*Observaciones!$F448^2.218</f>
        <v>36.927326763375952</v>
      </c>
      <c r="BW449" s="73">
        <f>IF(Observaciones!$F448&gt;0.05*$CA$7,((Observaciones!$F448-0.05*$CA$7)^2)/(Observaciones!$F448+0.95*$CA$7),0)</f>
        <v>5.8562525278960784</v>
      </c>
      <c r="BX449" s="73">
        <f>0.0526*BW449*Observaciones!$F448^1.218</f>
        <v>11.263320349295048</v>
      </c>
      <c r="BY449" s="27"/>
      <c r="BZ449" s="27"/>
      <c r="CA449" s="101"/>
      <c r="CB449" s="36"/>
    </row>
    <row r="450" spans="2:80" s="2" customFormat="1" ht="14.5" x14ac:dyDescent="0.35">
      <c r="B450" s="35"/>
      <c r="C450" s="72">
        <v>444</v>
      </c>
      <c r="D450" s="145">
        <f>ETo!$I449*((1-Constantes!$D$19)*ETo!$K449+ETo!$L449)</f>
        <v>1.8443703725724201</v>
      </c>
      <c r="E450" s="73">
        <f>MIN(D450*Constantes!$D$17,0.8*(H449+Observaciones!$F449-F450-G450-Constantes!$D$14))</f>
        <v>1.1500619762019044</v>
      </c>
      <c r="F450" s="73">
        <f>IF(Observaciones!$F449&gt;0.05*Constantes!$D$18,((Observaciones!$F449-0.05*Constantes!$D$18)^2)/(Observaciones!$F449+0.95*Constantes!$D$18),0)</f>
        <v>2.3336565537468261</v>
      </c>
      <c r="G450" s="73">
        <f>MAX(0,H449+Observaciones!$F449-F450-Constantes!$D$13)</f>
        <v>14.388621484458447</v>
      </c>
      <c r="H450" s="73">
        <f>H449+Observaciones!$F449-F450-E450-G450-I449</f>
        <v>47.310518109823356</v>
      </c>
      <c r="I450" s="73">
        <f>MAX(0,(H450-Constantes!$D$14)*(1-EXP(-Constantes!$D$22)))</f>
        <v>0.2899463763408982</v>
      </c>
      <c r="J450" s="73">
        <f t="shared" si="42"/>
        <v>236.54982520444338</v>
      </c>
      <c r="K450" s="73">
        <f>MAX(0,(J450-Constantes!$D$13)*(1-EXP(-Constantes!$D$23)))</f>
        <v>1.297228149523548</v>
      </c>
      <c r="L450" s="73">
        <f t="shared" si="43"/>
        <v>3.920831079611272</v>
      </c>
      <c r="M450" s="73">
        <f>0.0526*F450*Observaciones!$F449^1.218</f>
        <v>4.2052288539228</v>
      </c>
      <c r="N450" s="73">
        <f>M450*Constantes!$D$40</f>
        <v>1.9642666249608275E-2</v>
      </c>
      <c r="O450" s="73">
        <f t="shared" si="44"/>
        <v>500.98221144369558</v>
      </c>
      <c r="P450" s="15"/>
      <c r="Q450" s="117">
        <v>444</v>
      </c>
      <c r="R450" s="145">
        <f>ETo!$I449*((1-Constantes!$E$19)*ETo!$K449+ETo!$L449)</f>
        <v>1.8464813000749523</v>
      </c>
      <c r="S450" s="118">
        <f>MIN(R450*Constantes!$E$17,0.8*(V449+Observaciones!$F449-T450-U450-Constantes!$D$14))</f>
        <v>1.1581142512707345</v>
      </c>
      <c r="T450" s="118">
        <f>IF(Observaciones!$F449&gt;0.05*Constantes!$E$18,((Observaciones!$F449-0.05*Constantes!$E$18)^2)/(Observaciones!$F449+0.95*Constantes!$E$18),0)</f>
        <v>2.2610836969702643</v>
      </c>
      <c r="U450" s="118">
        <f>MAX(0,V449+Observaciones!$F449-T450-Constantes!$D$13)</f>
        <v>14.452983898731468</v>
      </c>
      <c r="V450" s="118">
        <f>V449+Observaciones!$F449-T450-S450-U450-W449</f>
        <v>47.302578870342721</v>
      </c>
      <c r="W450" s="118">
        <f>MAX(0,(V450-Constantes!$D$14)*(1-EXP(-Constantes!$D$22)))</f>
        <v>0.28983707448487034</v>
      </c>
      <c r="X450" s="116">
        <f>X449+(Entradas!$E$23*U450-Y449)/(800*Entradas!$D$46)</f>
        <v>0</v>
      </c>
      <c r="Y450" s="116">
        <f>8000*Entradas!$D$47*X450/Constantes!$E$34</f>
        <v>0</v>
      </c>
      <c r="Z450" s="116">
        <f>T450*Escenarios!$E$10/Escenarios!$E$9</f>
        <v>20.349753272732379</v>
      </c>
      <c r="AA450" s="116">
        <f>Y450*Escenarios!$E$10/Escenarios!$E$9</f>
        <v>0</v>
      </c>
      <c r="AB450" s="116">
        <f>Observaciones!$I449</f>
        <v>0</v>
      </c>
      <c r="AC450" s="116">
        <f>MAX(0,Constantes!$E$29/((AH449+Z450+AA450+AB450+Observaciones!$F449)^2)+Entradas!$E$17)</f>
        <v>2.9011580114306064</v>
      </c>
      <c r="AD450" s="145">
        <f>IF(ETo!$D449&gt;0,ETo!$I449*((1-Entradas!$E$21)*ETo!$K449+ETo!$L449),0)</f>
        <v>1.762044199973668</v>
      </c>
      <c r="AE450" s="116">
        <f>MIN(AD450*1,0.8*(AH449+Z450+AA450+AB450+Observaciones!$F449-AC450-Constantes!$E$28))</f>
        <v>1.762044199973668</v>
      </c>
      <c r="AF450" s="116">
        <f>Observaciones!$J449</f>
        <v>0</v>
      </c>
      <c r="AG450" s="116">
        <f>MAX(0,AH449+Z450+AA450+AB450+Observaciones!$F449-AC450-AE450-AF450-Constantes!$E$26)</f>
        <v>0</v>
      </c>
      <c r="AH450" s="116">
        <f>AH449+Z450+AA450+AB450+Observaciones!$F449-AC450-AE450-AF450-AG450</f>
        <v>317.62600067609213</v>
      </c>
      <c r="AI450" s="116">
        <f>(Escenarios!$E$10*S450+Escenarios!$E$9*AE450)/(Escenarios!$E$11)</f>
        <v>1.2185072461410278</v>
      </c>
      <c r="AJ450" s="116">
        <f>(Escenarios!$E$9*AG450)/(Escenarios!$E$11)</f>
        <v>0</v>
      </c>
      <c r="AK450" s="116">
        <f>(Escenarios!$E$10*U450+Escenarios!$E$9*AC450)/(Escenarios!$E$11)</f>
        <v>13.297801310001383</v>
      </c>
      <c r="AL450" s="118">
        <f t="shared" si="45"/>
        <v>236.49832775280572</v>
      </c>
      <c r="AM450" s="118">
        <f>MAX(0,(AL450-Constantes!$D$13)*(1-EXP(-Constantes!$D$23)))</f>
        <v>1.2968724306413799</v>
      </c>
      <c r="AN450" s="118">
        <f>AJ450+W450*Escenarios!$E$10/Escenarios!$E$11+AM450</f>
        <v>1.5577257976777632</v>
      </c>
      <c r="AO450" s="118">
        <f>0.0526*AJ450*Observaciones!$F449^1.218</f>
        <v>0</v>
      </c>
      <c r="AP450" s="118">
        <f>AO450*Constantes!$E$40</f>
        <v>0</v>
      </c>
      <c r="AQ450" s="118">
        <f t="shared" si="46"/>
        <v>0</v>
      </c>
      <c r="AR450" s="15"/>
      <c r="AS450" s="72">
        <v>444</v>
      </c>
      <c r="AT450" s="145">
        <f>ETo!$I449*((1-Constantes!$F$19)*ETo!$K449+ETo!$L449)</f>
        <v>1.8412039813186216</v>
      </c>
      <c r="AU450" s="118">
        <f>MIN(AT450*Constantes!$F$17,0.8*(AX449+Observaciones!$F449-AV450-AW450-Constantes!$D$14))</f>
        <v>1.1380856207710752</v>
      </c>
      <c r="AV450" s="118">
        <f>IF(Observaciones!$F449&gt;0.05*Constantes!$F$18,((Observaciones!$F449-0.05*Constantes!$F$18)^2)/(Observaciones!$F449+0.95*Constantes!$F$18),0)</f>
        <v>2.3423940746055596</v>
      </c>
      <c r="AW450" s="118">
        <f>MAX(0,AX449+Observaciones!$F449-AV450-Constantes!$D$13)</f>
        <v>14.392095575193444</v>
      </c>
      <c r="AX450" s="118">
        <f>AX449+Observaciones!$F449-AV450-AU450-AW450-AY449</f>
        <v>47.32232634438877</v>
      </c>
      <c r="AY450" s="118">
        <f>MAX(0,(AX450-Constantes!$D$14)*(1-EXP(-Constantes!$D$22)))</f>
        <v>0.29010894379557201</v>
      </c>
      <c r="AZ450" s="116">
        <f>AZ449+(Entradas!$F$23*AW450-BA449)/(800*Entradas!$D$46)</f>
        <v>0</v>
      </c>
      <c r="BA450" s="116">
        <f>8000*Entradas!$D$47*AZ450/Constantes!$F$34</f>
        <v>0</v>
      </c>
      <c r="BB450" s="116">
        <f>AV450*Escenarios!$F$10/Escenarios!$F$9</f>
        <v>9.3695762984222384</v>
      </c>
      <c r="BC450" s="116">
        <f>BA450*Escenarios!$F$10/Escenarios!$F$9</f>
        <v>0</v>
      </c>
      <c r="BD450" s="116">
        <f>Observaciones!$I449</f>
        <v>0</v>
      </c>
      <c r="BE450" s="116">
        <f>MAX(0,Constantes!$F$29/((BJ449+BB450+BC450+BD450+Observaciones!$F449)^2)+Entradas!$F$17)</f>
        <v>2.7805775412664637</v>
      </c>
      <c r="BF450" s="145">
        <f>IF(ETo!$D449&gt;0,ETo!$I449*((1-Entradas!$F$21)*ETo!$K449+ETo!$L449),0)</f>
        <v>1.762044199973668</v>
      </c>
      <c r="BG450" s="116">
        <f>MIN(BF450*1,0.8*(BJ449+BB450+BC450+BD450+Observaciones!$F449-BE450-Constantes!$F$28))</f>
        <v>1.762044199973668</v>
      </c>
      <c r="BH450" s="116">
        <f>Observaciones!$J449</f>
        <v>0</v>
      </c>
      <c r="BI450" s="116">
        <f>MAX(0,BJ449+BB450+BC450+BD450+Observaciones!$F449-BE450-BG450-BH450-Constantes!$F$26)</f>
        <v>0</v>
      </c>
      <c r="BJ450" s="116">
        <f>BJ449+BB450+BC450+BD450+Observaciones!$F449-BE450-BG450-BH450-BI450</f>
        <v>211.7670582548399</v>
      </c>
      <c r="BK450" s="116">
        <f>(Escenarios!$F$10*AU450+Escenarios!$F$9*BG450)/(Escenarios!$F$11)</f>
        <v>1.262877336611594</v>
      </c>
      <c r="BL450" s="116">
        <f>(Escenarios!$F$9*BI450)/(Escenarios!$F$11)</f>
        <v>0</v>
      </c>
      <c r="BM450" s="116">
        <f>(Escenarios!$F$10*AW450+Escenarios!$F$9*BE450)/(Escenarios!$F$11)</f>
        <v>12.069791968408049</v>
      </c>
      <c r="BN450" s="118">
        <f t="shared" si="47"/>
        <v>231.39399513743516</v>
      </c>
      <c r="BO450" s="118">
        <f>MAX(0,(BN450-Constantes!$D$13)*(1-EXP(-Constantes!$D$23)))</f>
        <v>1.2616142298098212</v>
      </c>
      <c r="BP450" s="118">
        <f>BL450+AY450*Escenarios!$F$10/Escenarios!$F$11+BO450</f>
        <v>1.4937013848462788</v>
      </c>
      <c r="BQ450" s="118">
        <f>0.0526*BL450*Observaciones!$F449^1.218</f>
        <v>0</v>
      </c>
      <c r="BR450" s="118">
        <f>BQ450*Constantes!$F$40</f>
        <v>0</v>
      </c>
      <c r="BS450" s="118">
        <f t="shared" si="48"/>
        <v>0</v>
      </c>
      <c r="BT450" s="15"/>
      <c r="BU450" s="72">
        <v>444</v>
      </c>
      <c r="BV450" s="73">
        <f>0.0526*Observaciones!$F449^2.218</f>
        <v>32.796242025637042</v>
      </c>
      <c r="BW450" s="73">
        <f>IF(Observaciones!$F449&gt;0.05*$CA$7,((Observaciones!$F449-0.05*$CA$7)^2)/(Observaciones!$F449+0.95*$CA$7),0)</f>
        <v>5.3067884663588671</v>
      </c>
      <c r="BX450" s="73">
        <f>0.0526*BW450*Observaciones!$F449^1.218</f>
        <v>9.5627867539321212</v>
      </c>
      <c r="BY450" s="27"/>
      <c r="BZ450" s="27"/>
      <c r="CA450" s="101"/>
      <c r="CB450" s="36"/>
    </row>
    <row r="451" spans="2:80" s="2" customFormat="1" ht="14.5" x14ac:dyDescent="0.35">
      <c r="B451" s="35"/>
      <c r="C451" s="72">
        <v>445</v>
      </c>
      <c r="D451" s="145">
        <f>ETo!$I450*((1-Constantes!$D$19)*ETo!$K450+ETo!$L450)</f>
        <v>1.8328011758977265</v>
      </c>
      <c r="E451" s="73">
        <f>MIN(D451*Constantes!$D$17,0.8*(H450+Observaciones!$F450-F451-G451-Constantes!$D$14))</f>
        <v>1.1428479733158088</v>
      </c>
      <c r="F451" s="73">
        <f>IF(Observaciones!$F450&gt;0.05*Constantes!$D$18,((Observaciones!$F450-0.05*Constantes!$D$18)^2)/(Observaciones!$F450+0.95*Constantes!$D$18),0)</f>
        <v>0</v>
      </c>
      <c r="G451" s="73">
        <f>MAX(0,H450+Observaciones!$F450-F451-Constantes!$D$13)</f>
        <v>2.2605181098233587</v>
      </c>
      <c r="H451" s="73">
        <f>H450+Observaciones!$F450-F451-E451-G451-I450</f>
        <v>47.31720565034329</v>
      </c>
      <c r="I451" s="73">
        <f>MAX(0,(H451-Constantes!$D$14)*(1-EXP(-Constantes!$D$22)))</f>
        <v>0.2900384456874488</v>
      </c>
      <c r="J451" s="73">
        <f t="shared" si="42"/>
        <v>237.51311516474317</v>
      </c>
      <c r="K451" s="73">
        <f>MAX(0,(J451-Constantes!$D$13)*(1-EXP(-Constantes!$D$23)))</f>
        <v>1.3038820793197763</v>
      </c>
      <c r="L451" s="73">
        <f t="shared" si="43"/>
        <v>1.593920525007225</v>
      </c>
      <c r="M451" s="73">
        <f>0.0526*F451*Observaciones!$F450^1.218</f>
        <v>0</v>
      </c>
      <c r="N451" s="73">
        <f>M451*Constantes!$D$40</f>
        <v>0</v>
      </c>
      <c r="O451" s="73">
        <f t="shared" si="44"/>
        <v>0</v>
      </c>
      <c r="P451" s="15"/>
      <c r="Q451" s="117">
        <v>445</v>
      </c>
      <c r="R451" s="145">
        <f>ETo!$I450*((1-Constantes!$E$19)*ETo!$K450+ETo!$L450)</f>
        <v>1.8349010168720605</v>
      </c>
      <c r="S451" s="118">
        <f>MIN(R451*Constantes!$E$17,0.8*(V450+Observaciones!$F450-T451-U451-Constantes!$D$14))</f>
        <v>1.1508510902463172</v>
      </c>
      <c r="T451" s="118">
        <f>IF(Observaciones!$F450&gt;0.05*Constantes!$E$18,((Observaciones!$F450-0.05*Constantes!$E$18)^2)/(Observaciones!$F450+0.95*Constantes!$E$18),0)</f>
        <v>0</v>
      </c>
      <c r="U451" s="118">
        <f>MAX(0,V450+Observaciones!$F450-T451-Constantes!$D$13)</f>
        <v>2.2525788703427239</v>
      </c>
      <c r="V451" s="118">
        <f>V450+Observaciones!$F450-T451-S451-U451-W450</f>
        <v>47.309311835268808</v>
      </c>
      <c r="W451" s="118">
        <f>MAX(0,(V451-Constantes!$D$14)*(1-EXP(-Constantes!$D$22)))</f>
        <v>0.28992976920264363</v>
      </c>
      <c r="X451" s="116">
        <f>X450+(Entradas!$E$23*U451-Y450)/(800*Entradas!$D$46)</f>
        <v>0</v>
      </c>
      <c r="Y451" s="116">
        <f>8000*Entradas!$D$47*X451/Constantes!$E$34</f>
        <v>0</v>
      </c>
      <c r="Z451" s="116">
        <f>T451*Escenarios!$E$10/Escenarios!$E$9</f>
        <v>0</v>
      </c>
      <c r="AA451" s="116">
        <f>Y451*Escenarios!$E$10/Escenarios!$E$9</f>
        <v>0</v>
      </c>
      <c r="AB451" s="116">
        <f>Observaciones!$I450</f>
        <v>0</v>
      </c>
      <c r="AC451" s="116">
        <f>MAX(0,Constantes!$E$29/((AH450+Z451+AA451+AB451+Observaciones!$F450)^2)+Entradas!$E$17)</f>
        <v>2.9005645486291307</v>
      </c>
      <c r="AD451" s="145">
        <f>IF(ETo!$D450&gt;0,ETo!$I450*((1-Entradas!$E$21)*ETo!$K450+ETo!$L450),0)</f>
        <v>1.7509073778986934</v>
      </c>
      <c r="AE451" s="116">
        <f>MIN(AD451*1,0.8*(AH450+Z451+AA451+AB451+Observaciones!$F450-AC451-Constantes!$E$28))</f>
        <v>1.7509073778986934</v>
      </c>
      <c r="AF451" s="116">
        <f>Observaciones!$J450</f>
        <v>0</v>
      </c>
      <c r="AG451" s="116">
        <f>MAX(0,AH450+Z451+AA451+AB451+Observaciones!$F450-AC451-AE451-AF451-Constantes!$E$26)</f>
        <v>0</v>
      </c>
      <c r="AH451" s="116">
        <f>AH450+Z451+AA451+AB451+Observaciones!$F450-AC451-AE451-AF451-AG451</f>
        <v>316.67452874956433</v>
      </c>
      <c r="AI451" s="116">
        <f>(Escenarios!$E$10*S451+Escenarios!$E$9*AE451)/(Escenarios!$E$11)</f>
        <v>1.2108567190115549</v>
      </c>
      <c r="AJ451" s="116">
        <f>(Escenarios!$E$9*AG451)/(Escenarios!$E$11)</f>
        <v>0</v>
      </c>
      <c r="AK451" s="116">
        <f>(Escenarios!$E$10*U451+Escenarios!$E$9*AC451)/(Escenarios!$E$11)</f>
        <v>2.3173774381713645</v>
      </c>
      <c r="AL451" s="118">
        <f t="shared" si="45"/>
        <v>237.51883276033573</v>
      </c>
      <c r="AM451" s="118">
        <f>MAX(0,(AL451-Constantes!$D$13)*(1-EXP(-Constantes!$D$23)))</f>
        <v>1.303921573637421</v>
      </c>
      <c r="AN451" s="118">
        <f>AJ451+W451*Escenarios!$E$10/Escenarios!$E$11+AM451</f>
        <v>1.5648583659198003</v>
      </c>
      <c r="AO451" s="118">
        <f>0.0526*AJ451*Observaciones!$F450^1.218</f>
        <v>0</v>
      </c>
      <c r="AP451" s="118">
        <f>AO451*Constantes!$E$40</f>
        <v>0</v>
      </c>
      <c r="AQ451" s="118">
        <f t="shared" si="46"/>
        <v>0</v>
      </c>
      <c r="AR451" s="15"/>
      <c r="AS451" s="72">
        <v>445</v>
      </c>
      <c r="AT451" s="145">
        <f>ETo!$I450*((1-Constantes!$F$19)*ETo!$K450+ETo!$L450)</f>
        <v>1.8296514144362246</v>
      </c>
      <c r="AU451" s="118">
        <f>MIN(AT451*Constantes!$F$17,0.8*(AX450+Observaciones!$F450-AV451-AW451-Constantes!$D$14))</f>
        <v>1.1309447442656724</v>
      </c>
      <c r="AV451" s="118">
        <f>IF(Observaciones!$F450&gt;0.05*Constantes!$F$18,((Observaciones!$F450-0.05*Constantes!$F$18)^2)/(Observaciones!$F450+0.95*Constantes!$F$18),0)</f>
        <v>0</v>
      </c>
      <c r="AW451" s="118">
        <f>MAX(0,AX450+Observaciones!$F450-AV451-Constantes!$D$13)</f>
        <v>2.2723263443887731</v>
      </c>
      <c r="AX451" s="118">
        <f>AX450+Observaciones!$F450-AV451-AU451-AW451-AY450</f>
        <v>47.328946311938758</v>
      </c>
      <c r="AY451" s="118">
        <f>MAX(0,(AX451-Constantes!$D$14)*(1-EXP(-Constantes!$D$22)))</f>
        <v>0.29020008284507709</v>
      </c>
      <c r="AZ451" s="116">
        <f>AZ450+(Entradas!$F$23*AW451-BA450)/(800*Entradas!$D$46)</f>
        <v>0</v>
      </c>
      <c r="BA451" s="116">
        <f>8000*Entradas!$D$47*AZ451/Constantes!$F$34</f>
        <v>0</v>
      </c>
      <c r="BB451" s="116">
        <f>AV451*Escenarios!$F$10/Escenarios!$F$9</f>
        <v>0</v>
      </c>
      <c r="BC451" s="116">
        <f>BA451*Escenarios!$F$10/Escenarios!$F$9</f>
        <v>0</v>
      </c>
      <c r="BD451" s="116">
        <f>Observaciones!$I450</f>
        <v>0</v>
      </c>
      <c r="BE451" s="116">
        <f>MAX(0,Constantes!$F$29/((BJ450+BB451+BC451+BD451+Observaciones!$F450)^2)+Entradas!$F$17)</f>
        <v>2.7788580054970256</v>
      </c>
      <c r="BF451" s="145">
        <f>IF(ETo!$D450&gt;0,ETo!$I450*((1-Entradas!$F$21)*ETo!$K450+ETo!$L450),0)</f>
        <v>1.7509073778986934</v>
      </c>
      <c r="BG451" s="116">
        <f>MIN(BF451*1,0.8*(BJ450+BB451+BC451+BD451+Observaciones!$F450-BE451-Constantes!$F$28))</f>
        <v>1.7509073778986934</v>
      </c>
      <c r="BH451" s="116">
        <f>Observaciones!$J450</f>
        <v>0</v>
      </c>
      <c r="BI451" s="116">
        <f>MAX(0,BJ450+BB451+BC451+BD451+Observaciones!$F450-BE451-BG451-BH451-Constantes!$F$26)</f>
        <v>0</v>
      </c>
      <c r="BJ451" s="116">
        <f>BJ450+BB451+BC451+BD451+Observaciones!$F450-BE451-BG451-BH451-BI451</f>
        <v>210.93729287144416</v>
      </c>
      <c r="BK451" s="116">
        <f>(Escenarios!$F$10*AU451+Escenarios!$F$9*BG451)/(Escenarios!$F$11)</f>
        <v>1.2549372709922766</v>
      </c>
      <c r="BL451" s="116">
        <f>(Escenarios!$F$9*BI451)/(Escenarios!$F$11)</f>
        <v>0</v>
      </c>
      <c r="BM451" s="116">
        <f>(Escenarios!$F$10*AW451+Escenarios!$F$9*BE451)/(Escenarios!$F$11)</f>
        <v>2.3736326766104234</v>
      </c>
      <c r="BN451" s="118">
        <f t="shared" si="47"/>
        <v>232.50601358423575</v>
      </c>
      <c r="BO451" s="118">
        <f>MAX(0,(BN451-Constantes!$D$13)*(1-EXP(-Constantes!$D$23)))</f>
        <v>1.2692955023051966</v>
      </c>
      <c r="BP451" s="118">
        <f>BL451+AY451*Escenarios!$F$10/Escenarios!$F$11+BO451</f>
        <v>1.5014555685812583</v>
      </c>
      <c r="BQ451" s="118">
        <f>0.0526*BL451*Observaciones!$F450^1.218</f>
        <v>0</v>
      </c>
      <c r="BR451" s="118">
        <f>BQ451*Constantes!$F$40</f>
        <v>0</v>
      </c>
      <c r="BS451" s="118">
        <f t="shared" si="48"/>
        <v>0</v>
      </c>
      <c r="BT451" s="15"/>
      <c r="BU451" s="72">
        <v>445</v>
      </c>
      <c r="BV451" s="73">
        <f>0.0526*Observaciones!$F450^2.218</f>
        <v>0.95776104306195564</v>
      </c>
      <c r="BW451" s="73">
        <f>IF(Observaciones!$F450&gt;0.05*$CA$7,((Observaciones!$F450-0.05*$CA$7)^2)/(Observaciones!$F450+0.95*$CA$7),0)</f>
        <v>0.10582673876477437</v>
      </c>
      <c r="BX451" s="73">
        <f>0.0526*BW451*Observaciones!$F450^1.218</f>
        <v>2.7393710190052805E-2</v>
      </c>
      <c r="BY451" s="27"/>
      <c r="BZ451" s="27"/>
      <c r="CA451" s="101"/>
      <c r="CB451" s="36"/>
    </row>
    <row r="452" spans="2:80" s="2" customFormat="1" ht="14.5" x14ac:dyDescent="0.35">
      <c r="B452" s="35"/>
      <c r="C452" s="72">
        <v>446</v>
      </c>
      <c r="D452" s="145">
        <f>ETo!$I451*((1-Constantes!$D$19)*ETo!$K451+ETo!$L451)</f>
        <v>1.8405136185759983</v>
      </c>
      <c r="E452" s="73">
        <f>MIN(D452*Constantes!$D$17,0.8*(H451+Observaciones!$F451-F452-G452-Constantes!$D$14))</f>
        <v>1.1476570871466421</v>
      </c>
      <c r="F452" s="73">
        <f>IF(Observaciones!$F451&gt;0.05*Constantes!$D$18,((Observaciones!$F451-0.05*Constantes!$D$18)^2)/(Observaciones!$F451+0.95*Constantes!$D$18),0)</f>
        <v>0</v>
      </c>
      <c r="G452" s="73">
        <f>MAX(0,H451+Observaciones!$F451-F452-Constantes!$D$13)</f>
        <v>0</v>
      </c>
      <c r="H452" s="73">
        <f>H451+Observaciones!$F451-F452-E452-G452-I451</f>
        <v>45.9795101175092</v>
      </c>
      <c r="I452" s="73">
        <f>MAX(0,(H452-Constantes!$D$14)*(1-EXP(-Constantes!$D$22)))</f>
        <v>0.27162199598900855</v>
      </c>
      <c r="J452" s="73">
        <f t="shared" si="42"/>
        <v>236.20923308542339</v>
      </c>
      <c r="K452" s="73">
        <f>MAX(0,(J452-Constantes!$D$13)*(1-EXP(-Constantes!$D$23)))</f>
        <v>1.2948755079073078</v>
      </c>
      <c r="L452" s="73">
        <f t="shared" si="43"/>
        <v>1.5664975038963163</v>
      </c>
      <c r="M452" s="73">
        <f>0.0526*F452*Observaciones!$F451^1.218</f>
        <v>0</v>
      </c>
      <c r="N452" s="73">
        <f>M452*Constantes!$D$40</f>
        <v>0</v>
      </c>
      <c r="O452" s="73">
        <f t="shared" si="44"/>
        <v>0</v>
      </c>
      <c r="P452" s="15"/>
      <c r="Q452" s="117">
        <v>446</v>
      </c>
      <c r="R452" s="145">
        <f>ETo!$I451*((1-Constantes!$E$19)*ETo!$K451+ETo!$L451)</f>
        <v>1.8426249052925379</v>
      </c>
      <c r="S452" s="118">
        <f>MIN(R452*Constantes!$E$17,0.8*(V451+Observaciones!$F451-T452-U452-Constantes!$D$14))</f>
        <v>1.1556955179990469</v>
      </c>
      <c r="T452" s="118">
        <f>IF(Observaciones!$F451&gt;0.05*Constantes!$E$18,((Observaciones!$F451-0.05*Constantes!$E$18)^2)/(Observaciones!$F451+0.95*Constantes!$E$18),0)</f>
        <v>0</v>
      </c>
      <c r="U452" s="118">
        <f>MAX(0,V451+Observaciones!$F451-T452-Constantes!$D$13)</f>
        <v>0</v>
      </c>
      <c r="V452" s="118">
        <f>V451+Observaciones!$F451-T452-S452-U452-W451</f>
        <v>45.963686548067116</v>
      </c>
      <c r="W452" s="118">
        <f>MAX(0,(V452-Constantes!$D$14)*(1-EXP(-Constantes!$D$22)))</f>
        <v>0.27140414823252956</v>
      </c>
      <c r="X452" s="116">
        <f>X451+(Entradas!$E$23*U452-Y451)/(800*Entradas!$D$46)</f>
        <v>0</v>
      </c>
      <c r="Y452" s="116">
        <f>8000*Entradas!$D$47*X452/Constantes!$E$34</f>
        <v>0</v>
      </c>
      <c r="Z452" s="116">
        <f>T452*Escenarios!$E$10/Escenarios!$E$9</f>
        <v>0</v>
      </c>
      <c r="AA452" s="116">
        <f>Y452*Escenarios!$E$10/Escenarios!$E$9</f>
        <v>0</v>
      </c>
      <c r="AB452" s="116">
        <f>Observaciones!$I451</f>
        <v>0</v>
      </c>
      <c r="AC452" s="116">
        <f>MAX(0,Constantes!$E$29/((AH451+Z452+AA452+AB452+Observaciones!$F451)^2)+Entradas!$E$17)</f>
        <v>2.8976866087593525</v>
      </c>
      <c r="AD452" s="145">
        <f>IF(ETo!$D451&gt;0,ETo!$I451*((1-Entradas!$E$21)*ETo!$K451+ETo!$L451),0)</f>
        <v>1.7581734366309469</v>
      </c>
      <c r="AE452" s="116">
        <f>MIN(AD452*1,0.8*(AH451+Z452+AA452+AB452+Observaciones!$F451-AC452-Constantes!$E$28))</f>
        <v>1.7581734366309469</v>
      </c>
      <c r="AF452" s="116">
        <f>Observaciones!$J451</f>
        <v>0</v>
      </c>
      <c r="AG452" s="116">
        <f>MAX(0,AH451+Z452+AA452+AB452+Observaciones!$F451-AC452-AE452-AF452-Constantes!$E$26)</f>
        <v>0</v>
      </c>
      <c r="AH452" s="116">
        <f>AH451+Z452+AA452+AB452+Observaciones!$F451-AC452-AE452-AF452-AG452</f>
        <v>312.11866870417407</v>
      </c>
      <c r="AI452" s="116">
        <f>(Escenarios!$E$10*S452+Escenarios!$E$9*AE452)/(Escenarios!$E$11)</f>
        <v>1.215943309862237</v>
      </c>
      <c r="AJ452" s="116">
        <f>(Escenarios!$E$9*AG452)/(Escenarios!$E$11)</f>
        <v>0</v>
      </c>
      <c r="AK452" s="116">
        <f>(Escenarios!$E$10*U452+Escenarios!$E$9*AC452)/(Escenarios!$E$11)</f>
        <v>0.28976866087593522</v>
      </c>
      <c r="AL452" s="118">
        <f t="shared" si="45"/>
        <v>236.50467984757424</v>
      </c>
      <c r="AM452" s="118">
        <f>MAX(0,(AL452-Constantes!$D$13)*(1-EXP(-Constantes!$D$23)))</f>
        <v>1.2969163077649777</v>
      </c>
      <c r="AN452" s="118">
        <f>AJ452+W452*Escenarios!$E$10/Escenarios!$E$11+AM452</f>
        <v>1.5411800411742542</v>
      </c>
      <c r="AO452" s="118">
        <f>0.0526*AJ452*Observaciones!$F451^1.218</f>
        <v>0</v>
      </c>
      <c r="AP452" s="118">
        <f>AO452*Constantes!$E$40</f>
        <v>0</v>
      </c>
      <c r="AQ452" s="118">
        <f t="shared" si="46"/>
        <v>0</v>
      </c>
      <c r="AR452" s="15"/>
      <c r="AS452" s="72">
        <v>446</v>
      </c>
      <c r="AT452" s="145">
        <f>ETo!$I451*((1-Constantes!$F$19)*ETo!$K451+ETo!$L451)</f>
        <v>1.8373466885011882</v>
      </c>
      <c r="AU452" s="118">
        <f>MIN(AT452*Constantes!$F$17,0.8*(AX451+Observaciones!$F451-AV452-AW452-Constantes!$D$14))</f>
        <v>1.1357013496445916</v>
      </c>
      <c r="AV452" s="118">
        <f>IF(Observaciones!$F451&gt;0.05*Constantes!$F$18,((Observaciones!$F451-0.05*Constantes!$F$18)^2)/(Observaciones!$F451+0.95*Constantes!$F$18),0)</f>
        <v>0</v>
      </c>
      <c r="AW452" s="118">
        <f>MAX(0,AX451+Observaciones!$F451-AV452-Constantes!$D$13)</f>
        <v>0</v>
      </c>
      <c r="AX452" s="118">
        <f>AX451+Observaciones!$F451-AV452-AU452-AW452-AY451</f>
        <v>46.003044879449092</v>
      </c>
      <c r="AY452" s="118">
        <f>MAX(0,(AX452-Constantes!$D$14)*(1-EXP(-Constantes!$D$22)))</f>
        <v>0.27194600601131352</v>
      </c>
      <c r="AZ452" s="116">
        <f>AZ451+(Entradas!$F$23*AW452-BA451)/(800*Entradas!$D$46)</f>
        <v>0</v>
      </c>
      <c r="BA452" s="116">
        <f>8000*Entradas!$D$47*AZ452/Constantes!$F$34</f>
        <v>0</v>
      </c>
      <c r="BB452" s="116">
        <f>AV452*Escenarios!$F$10/Escenarios!$F$9</f>
        <v>0</v>
      </c>
      <c r="BC452" s="116">
        <f>BA452*Escenarios!$F$10/Escenarios!$F$9</f>
        <v>0</v>
      </c>
      <c r="BD452" s="116">
        <f>Observaciones!$I451</f>
        <v>0</v>
      </c>
      <c r="BE452" s="116">
        <f>MAX(0,Constantes!$F$29/((BJ451+BB452+BC452+BD452+Observaciones!$F451)^2)+Entradas!$F$17)</f>
        <v>2.7694768356517439</v>
      </c>
      <c r="BF452" s="145">
        <f>IF(ETo!$D451&gt;0,ETo!$I451*((1-Entradas!$F$21)*ETo!$K451+ETo!$L451),0)</f>
        <v>1.7581734366309469</v>
      </c>
      <c r="BG452" s="116">
        <f>MIN(BF452*1,0.8*(BJ451+BB452+BC452+BD452+Observaciones!$F451-BE452-Constantes!$F$28))</f>
        <v>1.7581734366309469</v>
      </c>
      <c r="BH452" s="116">
        <f>Observaciones!$J451</f>
        <v>0</v>
      </c>
      <c r="BI452" s="116">
        <f>MAX(0,BJ451+BB452+BC452+BD452+Observaciones!$F451-BE452-BG452-BH452-Constantes!$F$26)</f>
        <v>0</v>
      </c>
      <c r="BJ452" s="116">
        <f>BJ451+BB452+BC452+BD452+Observaciones!$F451-BE452-BG452-BH452-BI452</f>
        <v>206.50964259916145</v>
      </c>
      <c r="BK452" s="116">
        <f>(Escenarios!$F$10*AU452+Escenarios!$F$9*BG452)/(Escenarios!$F$11)</f>
        <v>1.2601957670418626</v>
      </c>
      <c r="BL452" s="116">
        <f>(Escenarios!$F$9*BI452)/(Escenarios!$F$11)</f>
        <v>0</v>
      </c>
      <c r="BM452" s="116">
        <f>(Escenarios!$F$10*AW452+Escenarios!$F$9*BE452)/(Escenarios!$F$11)</f>
        <v>0.55389536713034881</v>
      </c>
      <c r="BN452" s="118">
        <f t="shared" si="47"/>
        <v>231.79061344906088</v>
      </c>
      <c r="BO452" s="118">
        <f>MAX(0,(BN452-Constantes!$D$13)*(1-EXP(-Constantes!$D$23)))</f>
        <v>1.2643538726071311</v>
      </c>
      <c r="BP452" s="118">
        <f>BL452+AY452*Escenarios!$F$10/Escenarios!$F$11+BO452</f>
        <v>1.4819106774161819</v>
      </c>
      <c r="BQ452" s="118">
        <f>0.0526*BL452*Observaciones!$F451^1.218</f>
        <v>0</v>
      </c>
      <c r="BR452" s="118">
        <f>BQ452*Constantes!$F$40</f>
        <v>0</v>
      </c>
      <c r="BS452" s="118">
        <f t="shared" si="48"/>
        <v>0</v>
      </c>
      <c r="BT452" s="15"/>
      <c r="BU452" s="72">
        <v>446</v>
      </c>
      <c r="BV452" s="73">
        <f>0.0526*Observaciones!$F451^2.218</f>
        <v>3.1840930012055863E-4</v>
      </c>
      <c r="BW452" s="73">
        <f>IF(Observaciones!$F451&gt;0.05*$CA$7,((Observaciones!$F451-0.05*$CA$7)^2)/(Observaciones!$F451+0.95*$CA$7),0)</f>
        <v>0</v>
      </c>
      <c r="BX452" s="73">
        <f>0.0526*BW452*Observaciones!$F451^1.218</f>
        <v>0</v>
      </c>
      <c r="BY452" s="27"/>
      <c r="BZ452" s="27"/>
      <c r="CA452" s="101"/>
      <c r="CB452" s="36"/>
    </row>
    <row r="453" spans="2:80" s="2" customFormat="1" ht="14.5" x14ac:dyDescent="0.35">
      <c r="B453" s="35"/>
      <c r="C453" s="72">
        <v>447</v>
      </c>
      <c r="D453" s="145">
        <f>ETo!$I452*((1-Constantes!$D$19)*ETo!$K452+ETo!$L452)</f>
        <v>1.8287000480785562</v>
      </c>
      <c r="E453" s="73">
        <f>MIN(D453*Constantes!$D$17,0.8*(H452+Observaciones!$F452-F453-G453-Constantes!$D$14))</f>
        <v>1.1402907043233597</v>
      </c>
      <c r="F453" s="73">
        <f>IF(Observaciones!$F452&gt;0.05*Constantes!$D$18,((Observaciones!$F452-0.05*Constantes!$D$18)^2)/(Observaciones!$F452+0.95*Constantes!$D$18),0)</f>
        <v>0.19751037496754059</v>
      </c>
      <c r="G453" s="73">
        <f>MAX(0,H452+Observaciones!$F452-F453-Constantes!$D$13)</f>
        <v>4.7319997425416602</v>
      </c>
      <c r="H453" s="73">
        <f>H452+Observaciones!$F452-F453-E453-G453-I452</f>
        <v>47.338087299687629</v>
      </c>
      <c r="I453" s="73">
        <f>MAX(0,(H453-Constantes!$D$14)*(1-EXP(-Constantes!$D$22)))</f>
        <v>0.29032592952463837</v>
      </c>
      <c r="J453" s="73">
        <f t="shared" si="42"/>
        <v>239.64635732005775</v>
      </c>
      <c r="K453" s="73">
        <f>MAX(0,(J453-Constantes!$D$13)*(1-EXP(-Constantes!$D$23)))</f>
        <v>1.318617459241519</v>
      </c>
      <c r="L453" s="73">
        <f t="shared" si="43"/>
        <v>1.8064537637336979</v>
      </c>
      <c r="M453" s="73">
        <f>0.0526*F453*Observaciones!$F452^1.218</f>
        <v>0.12483068707772915</v>
      </c>
      <c r="N453" s="73">
        <f>M453*Constantes!$D$40</f>
        <v>5.8308539419674979E-4</v>
      </c>
      <c r="O453" s="73">
        <f t="shared" si="44"/>
        <v>32.277903033155432</v>
      </c>
      <c r="P453" s="15"/>
      <c r="Q453" s="117">
        <v>447</v>
      </c>
      <c r="R453" s="145">
        <f>ETo!$I452*((1-Constantes!$E$19)*ETo!$K452+ETo!$L452)</f>
        <v>1.8308000683852887</v>
      </c>
      <c r="S453" s="118">
        <f>MIN(R453*Constantes!$E$17,0.8*(V452+Observaciones!$F452-T453-U453-Constantes!$D$14))</f>
        <v>1.1482789727349918</v>
      </c>
      <c r="T453" s="118">
        <f>IF(Observaciones!$F452&gt;0.05*Constantes!$E$18,((Observaciones!$F452-0.05*Constantes!$E$18)^2)/(Observaciones!$F452+0.95*Constantes!$E$18),0)</f>
        <v>0.18454784852908276</v>
      </c>
      <c r="U453" s="118">
        <f>MAX(0,V452+Observaciones!$F452-T453-Constantes!$D$13)</f>
        <v>4.7291386995380336</v>
      </c>
      <c r="V453" s="118">
        <f>V452+Observaciones!$F452-T453-S453-U453-W452</f>
        <v>47.33031687903248</v>
      </c>
      <c r="W453" s="118">
        <f>MAX(0,(V453-Constantes!$D$14)*(1-EXP(-Constantes!$D$22)))</f>
        <v>0.29021895184726804</v>
      </c>
      <c r="X453" s="116">
        <f>X452+(Entradas!$E$23*U453-Y452)/(800*Entradas!$D$46)</f>
        <v>0</v>
      </c>
      <c r="Y453" s="116">
        <f>8000*Entradas!$D$47*X453/Constantes!$E$34</f>
        <v>0</v>
      </c>
      <c r="Z453" s="116">
        <f>T453*Escenarios!$E$10/Escenarios!$E$9</f>
        <v>1.6609306367617449</v>
      </c>
      <c r="AA453" s="116">
        <f>Y453*Escenarios!$E$10/Escenarios!$E$9</f>
        <v>0</v>
      </c>
      <c r="AB453" s="116">
        <f>Observaciones!$I452</f>
        <v>0</v>
      </c>
      <c r="AC453" s="116">
        <f>MAX(0,Constantes!$E$29/((AH452+Z453+AA453+AB453+Observaciones!$F452)^2)+Entradas!$E$17)</f>
        <v>2.9006595437948937</v>
      </c>
      <c r="AD453" s="145">
        <f>IF(ETo!$D452&gt;0,ETo!$I452*((1-Entradas!$E$21)*ETo!$K452+ETo!$L452),0)</f>
        <v>1.746799256115972</v>
      </c>
      <c r="AE453" s="116">
        <f>MIN(AD453*1,0.8*(AH452+Z453+AA453+AB453+Observaciones!$F452-AC453-Constantes!$E$28))</f>
        <v>1.746799256115972</v>
      </c>
      <c r="AF453" s="116">
        <f>Observaciones!$J452</f>
        <v>0</v>
      </c>
      <c r="AG453" s="116">
        <f>MAX(0,AH452+Z453+AA453+AB453+Observaciones!$F452-AC453-AE453-AF453-Constantes!$E$26)</f>
        <v>0</v>
      </c>
      <c r="AH453" s="116">
        <f>AH452+Z453+AA453+AB453+Observaciones!$F452-AC453-AE453-AF453-AG453</f>
        <v>316.8321405410249</v>
      </c>
      <c r="AI453" s="116">
        <f>(Escenarios!$E$10*S453+Escenarios!$E$9*AE453)/(Escenarios!$E$11)</f>
        <v>1.2081310010730899</v>
      </c>
      <c r="AJ453" s="116">
        <f>(Escenarios!$E$9*AG453)/(Escenarios!$E$11)</f>
        <v>0</v>
      </c>
      <c r="AK453" s="116">
        <f>(Escenarios!$E$10*U453+Escenarios!$E$9*AC453)/(Escenarios!$E$11)</f>
        <v>4.5462907839637197</v>
      </c>
      <c r="AL453" s="118">
        <f t="shared" si="45"/>
        <v>239.75405432377298</v>
      </c>
      <c r="AM453" s="118">
        <f>MAX(0,(AL453-Constantes!$D$13)*(1-EXP(-Constantes!$D$23)))</f>
        <v>1.3193613767860994</v>
      </c>
      <c r="AN453" s="118">
        <f>AJ453+W453*Escenarios!$E$10/Escenarios!$E$11+AM453</f>
        <v>1.5805584334486407</v>
      </c>
      <c r="AO453" s="118">
        <f>0.0526*AJ453*Observaciones!$F452^1.218</f>
        <v>0</v>
      </c>
      <c r="AP453" s="118">
        <f>AO453*Constantes!$E$40</f>
        <v>0</v>
      </c>
      <c r="AQ453" s="118">
        <f t="shared" si="46"/>
        <v>0</v>
      </c>
      <c r="AR453" s="15"/>
      <c r="AS453" s="72">
        <v>447</v>
      </c>
      <c r="AT453" s="145">
        <f>ETo!$I452*((1-Constantes!$F$19)*ETo!$K452+ETo!$L452)</f>
        <v>1.8255500176184565</v>
      </c>
      <c r="AU453" s="118">
        <f>MIN(AT453*Constantes!$F$17,0.8*(AX452+Observaciones!$F452-AV453-AW453-Constantes!$D$14))</f>
        <v>1.128409587492855</v>
      </c>
      <c r="AV453" s="118">
        <f>IF(Observaciones!$F452&gt;0.05*Constantes!$F$18,((Observaciones!$F452-0.05*Constantes!$F$18)^2)/(Observaciones!$F452+0.95*Constantes!$F$18),0)</f>
        <v>0.19908691100100234</v>
      </c>
      <c r="AW453" s="118">
        <f>MAX(0,AX452+Observaciones!$F452-AV453-Constantes!$D$13)</f>
        <v>4.7539579684480913</v>
      </c>
      <c r="AX453" s="118">
        <f>AX452+Observaciones!$F452-AV453-AU453-AW453-AY452</f>
        <v>47.349644406495834</v>
      </c>
      <c r="AY453" s="118">
        <f>MAX(0,(AX453-Constantes!$D$14)*(1-EXP(-Constantes!$D$22)))</f>
        <v>0.29048503962926875</v>
      </c>
      <c r="AZ453" s="116">
        <f>AZ452+(Entradas!$F$23*AW453-BA452)/(800*Entradas!$D$46)</f>
        <v>0</v>
      </c>
      <c r="BA453" s="116">
        <f>8000*Entradas!$D$47*AZ453/Constantes!$F$34</f>
        <v>0</v>
      </c>
      <c r="BB453" s="116">
        <f>AV453*Escenarios!$F$10/Escenarios!$F$9</f>
        <v>0.79634764400400937</v>
      </c>
      <c r="BC453" s="116">
        <f>BA453*Escenarios!$F$10/Escenarios!$F$9</f>
        <v>0</v>
      </c>
      <c r="BD453" s="116">
        <f>Observaciones!$I452</f>
        <v>0</v>
      </c>
      <c r="BE453" s="116">
        <f>MAX(0,Constantes!$F$29/((BJ452+BB453+BC453+BD453+Observaciones!$F452)^2)+Entradas!$F$17)</f>
        <v>2.7779085359042837</v>
      </c>
      <c r="BF453" s="145">
        <f>IF(ETo!$D452&gt;0,ETo!$I452*((1-Entradas!$F$21)*ETo!$K452+ETo!$L452),0)</f>
        <v>1.746799256115972</v>
      </c>
      <c r="BG453" s="116">
        <f>MIN(BF453*1,0.8*(BJ452+BB453+BC453+BD453+Observaciones!$F452-BE453-Constantes!$F$28))</f>
        <v>1.746799256115972</v>
      </c>
      <c r="BH453" s="116">
        <f>Observaciones!$J452</f>
        <v>0</v>
      </c>
      <c r="BI453" s="116">
        <f>MAX(0,BJ452+BB453+BC453+BD453+Observaciones!$F452-BE453-BG453-BH453-Constantes!$F$26)</f>
        <v>0</v>
      </c>
      <c r="BJ453" s="116">
        <f>BJ452+BB453+BC453+BD453+Observaciones!$F452-BE453-BG453-BH453-BI453</f>
        <v>210.4812824511452</v>
      </c>
      <c r="BK453" s="116">
        <f>(Escenarios!$F$10*AU453+Escenarios!$F$9*BG453)/(Escenarios!$F$11)</f>
        <v>1.2520875212174785</v>
      </c>
      <c r="BL453" s="116">
        <f>(Escenarios!$F$9*BI453)/(Escenarios!$F$11)</f>
        <v>0</v>
      </c>
      <c r="BM453" s="116">
        <f>(Escenarios!$F$10*AW453+Escenarios!$F$9*BE453)/(Escenarios!$F$11)</f>
        <v>4.3587480819393294</v>
      </c>
      <c r="BN453" s="118">
        <f t="shared" si="47"/>
        <v>234.88500765839308</v>
      </c>
      <c r="BO453" s="118">
        <f>MAX(0,(BN453-Constantes!$D$13)*(1-EXP(-Constantes!$D$23)))</f>
        <v>1.2857284147277028</v>
      </c>
      <c r="BP453" s="118">
        <f>BL453+AY453*Escenarios!$F$10/Escenarios!$F$11+BO453</f>
        <v>1.5181164464311179</v>
      </c>
      <c r="BQ453" s="118">
        <f>0.0526*BL453*Observaciones!$F452^1.218</f>
        <v>0</v>
      </c>
      <c r="BR453" s="118">
        <f>BQ453*Constantes!$F$40</f>
        <v>0</v>
      </c>
      <c r="BS453" s="118">
        <f t="shared" si="48"/>
        <v>0</v>
      </c>
      <c r="BT453" s="15"/>
      <c r="BU453" s="72">
        <v>447</v>
      </c>
      <c r="BV453" s="73">
        <f>0.0526*Observaciones!$F452^2.218</f>
        <v>4.8665610130935137</v>
      </c>
      <c r="BW453" s="73">
        <f>IF(Observaciones!$F452&gt;0.05*$CA$7,((Observaciones!$F452-0.05*$CA$7)^2)/(Observaciones!$F452+0.95*$CA$7),0)</f>
        <v>0.87722184342020937</v>
      </c>
      <c r="BX453" s="73">
        <f>0.0526*BW453*Observaciones!$F452^1.218</f>
        <v>0.55442254844452155</v>
      </c>
      <c r="BY453" s="27"/>
      <c r="BZ453" s="27"/>
      <c r="CA453" s="101"/>
      <c r="CB453" s="36"/>
    </row>
    <row r="454" spans="2:80" s="2" customFormat="1" ht="14.5" x14ac:dyDescent="0.35">
      <c r="B454" s="35"/>
      <c r="C454" s="72">
        <v>448</v>
      </c>
      <c r="D454" s="145">
        <f>ETo!$I453*((1-Constantes!$D$19)*ETo!$K453+ETo!$L453)</f>
        <v>1.9226136344570026</v>
      </c>
      <c r="E454" s="73">
        <f>MIN(D454*Constantes!$D$17,0.8*(H453+Observaciones!$F453-F454-G454-Constantes!$D$14))</f>
        <v>1.1988507670682209</v>
      </c>
      <c r="F454" s="73">
        <f>IF(Observaciones!$F453&gt;0.05*Constantes!$D$18,((Observaciones!$F453-0.05*Constantes!$D$18)^2)/(Observaciones!$F453+0.95*Constantes!$D$18),0)</f>
        <v>0</v>
      </c>
      <c r="G454" s="73">
        <f>MAX(0,H453+Observaciones!$F453-F454-Constantes!$D$13)</f>
        <v>0</v>
      </c>
      <c r="H454" s="73">
        <f>H453+Observaciones!$F453-F454-E454-G454-I453</f>
        <v>45.848910603094765</v>
      </c>
      <c r="I454" s="73">
        <f>MAX(0,(H454-Constantes!$D$14)*(1-EXP(-Constantes!$D$22)))</f>
        <v>0.26982399388104122</v>
      </c>
      <c r="J454" s="73">
        <f t="shared" si="42"/>
        <v>238.32773986081622</v>
      </c>
      <c r="K454" s="73">
        <f>MAX(0,(J454-Constantes!$D$13)*(1-EXP(-Constantes!$D$23)))</f>
        <v>1.3095091031250041</v>
      </c>
      <c r="L454" s="73">
        <f t="shared" si="43"/>
        <v>1.5793330970060453</v>
      </c>
      <c r="M454" s="73">
        <f>0.0526*F454*Observaciones!$F453^1.218</f>
        <v>0</v>
      </c>
      <c r="N454" s="73">
        <f>M454*Constantes!$D$40</f>
        <v>0</v>
      </c>
      <c r="O454" s="73">
        <f t="shared" si="44"/>
        <v>0</v>
      </c>
      <c r="P454" s="15"/>
      <c r="Q454" s="117">
        <v>448</v>
      </c>
      <c r="R454" s="145">
        <f>ETo!$I453*((1-Constantes!$E$19)*ETo!$K453+ETo!$L453)</f>
        <v>1.9248238726942937</v>
      </c>
      <c r="S454" s="118">
        <f>MIN(R454*Constantes!$E$17,0.8*(V453+Observaciones!$F453-T454-U454-Constantes!$D$14))</f>
        <v>1.2072507628768845</v>
      </c>
      <c r="T454" s="118">
        <f>IF(Observaciones!$F453&gt;0.05*Constantes!$E$18,((Observaciones!$F453-0.05*Constantes!$E$18)^2)/(Observaciones!$F453+0.95*Constantes!$E$18),0)</f>
        <v>0</v>
      </c>
      <c r="U454" s="118">
        <f>MAX(0,V453+Observaciones!$F453-T454-Constantes!$D$13)</f>
        <v>0</v>
      </c>
      <c r="V454" s="118">
        <f>V453+Observaciones!$F453-T454-S454-U454-W453</f>
        <v>45.832847164308333</v>
      </c>
      <c r="W454" s="118">
        <f>MAX(0,(V454-Constantes!$D$14)*(1-EXP(-Constantes!$D$22)))</f>
        <v>0.26960284377241561</v>
      </c>
      <c r="X454" s="116">
        <f>X453+(Entradas!$E$23*U454-Y453)/(800*Entradas!$D$46)</f>
        <v>0</v>
      </c>
      <c r="Y454" s="116">
        <f>8000*Entradas!$D$47*X454/Constantes!$E$34</f>
        <v>0</v>
      </c>
      <c r="Z454" s="116">
        <f>T454*Escenarios!$E$10/Escenarios!$E$9</f>
        <v>0</v>
      </c>
      <c r="AA454" s="116">
        <f>Y454*Escenarios!$E$10/Escenarios!$E$9</f>
        <v>0</v>
      </c>
      <c r="AB454" s="116">
        <f>Observaciones!$I453</f>
        <v>0</v>
      </c>
      <c r="AC454" s="116">
        <f>MAX(0,Constantes!$E$29/((AH453+Z454+AA454+AB454+Observaciones!$F453)^2)+Entradas!$E$17)</f>
        <v>2.8977238140872879</v>
      </c>
      <c r="AD454" s="145">
        <f>IF(ETo!$D453&gt;0,ETo!$I453*((1-Entradas!$E$21)*ETo!$K453+ETo!$L453),0)</f>
        <v>1.8364143432026441</v>
      </c>
      <c r="AE454" s="116">
        <f>MIN(AD454*1,0.8*(AH453+Z454+AA454+AB454+Observaciones!$F453-AC454-Constantes!$E$28))</f>
        <v>1.8364143432026441</v>
      </c>
      <c r="AF454" s="116">
        <f>Observaciones!$J453</f>
        <v>0</v>
      </c>
      <c r="AG454" s="116">
        <f>MAX(0,AH453+Z454+AA454+AB454+Observaciones!$F453-AC454-AE454-AF454-Constantes!$E$26)</f>
        <v>0</v>
      </c>
      <c r="AH454" s="116">
        <f>AH453+Z454+AA454+AB454+Observaciones!$F453-AC454-AE454-AF454-AG454</f>
        <v>312.09800238373498</v>
      </c>
      <c r="AI454" s="116">
        <f>(Escenarios!$E$10*S454+Escenarios!$E$9*AE454)/(Escenarios!$E$11)</f>
        <v>1.2701671209094605</v>
      </c>
      <c r="AJ454" s="116">
        <f>(Escenarios!$E$9*AG454)/(Escenarios!$E$11)</f>
        <v>0</v>
      </c>
      <c r="AK454" s="116">
        <f>(Escenarios!$E$10*U454+Escenarios!$E$9*AC454)/(Escenarios!$E$11)</f>
        <v>0.2897723814087288</v>
      </c>
      <c r="AL454" s="118">
        <f t="shared" si="45"/>
        <v>238.72446532839561</v>
      </c>
      <c r="AM454" s="118">
        <f>MAX(0,(AL454-Constantes!$D$13)*(1-EXP(-Constantes!$D$23)))</f>
        <v>1.3122494861025527</v>
      </c>
      <c r="AN454" s="118">
        <f>AJ454+W454*Escenarios!$E$10/Escenarios!$E$11+AM454</f>
        <v>1.5548920454977266</v>
      </c>
      <c r="AO454" s="118">
        <f>0.0526*AJ454*Observaciones!$F453^1.218</f>
        <v>0</v>
      </c>
      <c r="AP454" s="118">
        <f>AO454*Constantes!$E$40</f>
        <v>0</v>
      </c>
      <c r="AQ454" s="118">
        <f t="shared" si="46"/>
        <v>0</v>
      </c>
      <c r="AR454" s="15"/>
      <c r="AS454" s="72">
        <v>448</v>
      </c>
      <c r="AT454" s="145">
        <f>ETo!$I453*((1-Constantes!$F$19)*ETo!$K453+ETo!$L453)</f>
        <v>1.9192982771010654</v>
      </c>
      <c r="AU454" s="118">
        <f>MIN(AT454*Constantes!$F$17,0.8*(AX453+Observaciones!$F453-AV454-AW454-Constantes!$D$14))</f>
        <v>1.1863572930007813</v>
      </c>
      <c r="AV454" s="118">
        <f>IF(Observaciones!$F453&gt;0.05*Constantes!$F$18,((Observaciones!$F453-0.05*Constantes!$F$18)^2)/(Observaciones!$F453+0.95*Constantes!$F$18),0)</f>
        <v>0</v>
      </c>
      <c r="AW454" s="118">
        <f>MAX(0,AX453+Observaciones!$F453-AV454-Constantes!$D$13)</f>
        <v>0</v>
      </c>
      <c r="AX454" s="118">
        <f>AX453+Observaciones!$F453-AV454-AU454-AW454-AY453</f>
        <v>45.872802073865785</v>
      </c>
      <c r="AY454" s="118">
        <f>MAX(0,(AX454-Constantes!$D$14)*(1-EXP(-Constantes!$D$22)))</f>
        <v>0.27015291481923415</v>
      </c>
      <c r="AZ454" s="116">
        <f>AZ453+(Entradas!$F$23*AW454-BA453)/(800*Entradas!$D$46)</f>
        <v>0</v>
      </c>
      <c r="BA454" s="116">
        <f>8000*Entradas!$D$47*AZ454/Constantes!$F$34</f>
        <v>0</v>
      </c>
      <c r="BB454" s="116">
        <f>AV454*Escenarios!$F$10/Escenarios!$F$9</f>
        <v>0</v>
      </c>
      <c r="BC454" s="116">
        <f>BA454*Escenarios!$F$10/Escenarios!$F$9</f>
        <v>0</v>
      </c>
      <c r="BD454" s="116">
        <f>Observaciones!$I453</f>
        <v>0</v>
      </c>
      <c r="BE454" s="116">
        <f>MAX(0,Constantes!$F$29/((BJ453+BB454+BC454+BD454+Observaciones!$F453)^2)+Entradas!$F$17)</f>
        <v>2.7682573203370651</v>
      </c>
      <c r="BF454" s="145">
        <f>IF(ETo!$D453&gt;0,ETo!$I453*((1-Entradas!$F$21)*ETo!$K453+ETo!$L453),0)</f>
        <v>1.8364143432026441</v>
      </c>
      <c r="BG454" s="116">
        <f>MIN(BF454*1,0.8*(BJ453+BB454+BC454+BD454+Observaciones!$F453-BE454-Constantes!$F$28))</f>
        <v>1.8364143432026441</v>
      </c>
      <c r="BH454" s="116">
        <f>Observaciones!$J453</f>
        <v>0</v>
      </c>
      <c r="BI454" s="116">
        <f>MAX(0,BJ453+BB454+BC454+BD454+Observaciones!$F453-BE454-BG454-BH454-Constantes!$F$26)</f>
        <v>0</v>
      </c>
      <c r="BJ454" s="116">
        <f>BJ453+BB454+BC454+BD454+Observaciones!$F453-BE454-BG454-BH454-BI454</f>
        <v>205.8766107876055</v>
      </c>
      <c r="BK454" s="116">
        <f>(Escenarios!$F$10*AU454+Escenarios!$F$9*BG454)/(Escenarios!$F$11)</f>
        <v>1.3163687030411537</v>
      </c>
      <c r="BL454" s="116">
        <f>(Escenarios!$F$9*BI454)/(Escenarios!$F$11)</f>
        <v>0</v>
      </c>
      <c r="BM454" s="116">
        <f>(Escenarios!$F$10*AW454+Escenarios!$F$9*BE454)/(Escenarios!$F$11)</f>
        <v>0.55365146406741306</v>
      </c>
      <c r="BN454" s="118">
        <f t="shared" si="47"/>
        <v>234.15293070773276</v>
      </c>
      <c r="BO454" s="118">
        <f>MAX(0,(BN454-Constantes!$D$13)*(1-EXP(-Constantes!$D$23)))</f>
        <v>1.2806715898505758</v>
      </c>
      <c r="BP454" s="118">
        <f>BL454+AY454*Escenarios!$F$10/Escenarios!$F$11+BO454</f>
        <v>1.4967939217059631</v>
      </c>
      <c r="BQ454" s="118">
        <f>0.0526*BL454*Observaciones!$F453^1.218</f>
        <v>0</v>
      </c>
      <c r="BR454" s="118">
        <f>BQ454*Constantes!$F$40</f>
        <v>0</v>
      </c>
      <c r="BS454" s="118">
        <f t="shared" si="48"/>
        <v>0</v>
      </c>
      <c r="BT454" s="15"/>
      <c r="BU454" s="72">
        <v>448</v>
      </c>
      <c r="BV454" s="73">
        <f>0.0526*Observaciones!$F453^2.218</f>
        <v>0</v>
      </c>
      <c r="BW454" s="73">
        <f>IF(Observaciones!$F453&gt;0.05*$CA$7,((Observaciones!$F453-0.05*$CA$7)^2)/(Observaciones!$F453+0.95*$CA$7),0)</f>
        <v>0</v>
      </c>
      <c r="BX454" s="73">
        <f>0.0526*BW454*Observaciones!$F453^1.218</f>
        <v>0</v>
      </c>
      <c r="BY454" s="27"/>
      <c r="BZ454" s="27"/>
      <c r="CA454" s="101"/>
      <c r="CB454" s="36"/>
    </row>
    <row r="455" spans="2:80" s="2" customFormat="1" ht="14.5" x14ac:dyDescent="0.35">
      <c r="B455" s="35"/>
      <c r="C455" s="72">
        <v>449</v>
      </c>
      <c r="D455" s="145">
        <f>ETo!$I454*((1-Constantes!$D$19)*ETo!$K454+ETo!$L454)</f>
        <v>1.8144028382502559</v>
      </c>
      <c r="E455" s="73">
        <f>MIN(D455*Constantes!$D$17,0.8*(H454+Observaciones!$F454-F455-G455-Constantes!$D$14))</f>
        <v>1.1313756416906982</v>
      </c>
      <c r="F455" s="73">
        <f>IF(Observaciones!$F454&gt;0.05*Constantes!$D$18,((Observaciones!$F454-0.05*Constantes!$D$18)^2)/(Observaciones!$F454+0.95*Constantes!$D$18),0)</f>
        <v>0</v>
      </c>
      <c r="G455" s="73">
        <f>MAX(0,H454+Observaciones!$F454-F455-Constantes!$D$13)</f>
        <v>0</v>
      </c>
      <c r="H455" s="73">
        <f>H454+Observaciones!$F454-F455-E455-G455-I454</f>
        <v>44.44771096752303</v>
      </c>
      <c r="I455" s="73">
        <f>MAX(0,(H455-Constantes!$D$14)*(1-EXP(-Constantes!$D$22)))</f>
        <v>0.25053326443432777</v>
      </c>
      <c r="J455" s="73">
        <f t="shared" ref="J455:J518" si="49">J454+G455-K454</f>
        <v>237.01823075769121</v>
      </c>
      <c r="K455" s="73">
        <f>MAX(0,(J455-Constantes!$D$13)*(1-EXP(-Constantes!$D$23)))</f>
        <v>1.3004636630199251</v>
      </c>
      <c r="L455" s="73">
        <f t="shared" ref="L455:L518" si="50">F455+I455+K455</f>
        <v>1.550996927454253</v>
      </c>
      <c r="M455" s="73">
        <f>0.0526*F455*Observaciones!$F454^1.218</f>
        <v>0</v>
      </c>
      <c r="N455" s="73">
        <f>M455*Constantes!$D$40</f>
        <v>0</v>
      </c>
      <c r="O455" s="73">
        <f t="shared" ref="O455:O518" si="51">N455*1000000/(L455/1000*10000)</f>
        <v>0</v>
      </c>
      <c r="P455" s="15"/>
      <c r="Q455" s="117">
        <v>449</v>
      </c>
      <c r="R455" s="145">
        <f>ETo!$I454*((1-Constantes!$E$19)*ETo!$K454+ETo!$L454)</f>
        <v>1.8164913192431646</v>
      </c>
      <c r="S455" s="118">
        <f>MIN(R455*Constantes!$E$17,0.8*(V454+Observaciones!$F454-T455-U455-Constantes!$D$14))</f>
        <v>1.1393045161300539</v>
      </c>
      <c r="T455" s="118">
        <f>IF(Observaciones!$F454&gt;0.05*Constantes!$E$18,((Observaciones!$F454-0.05*Constantes!$E$18)^2)/(Observaciones!$F454+0.95*Constantes!$E$18),0)</f>
        <v>0</v>
      </c>
      <c r="U455" s="118">
        <f>MAX(0,V454+Observaciones!$F454-T455-Constantes!$D$13)</f>
        <v>0</v>
      </c>
      <c r="V455" s="118">
        <f>V454+Observaciones!$F454-T455-S455-U455-W454</f>
        <v>44.423939804405862</v>
      </c>
      <c r="W455" s="118">
        <f>MAX(0,(V455-Constantes!$D$14)*(1-EXP(-Constantes!$D$22)))</f>
        <v>0.25020599980715713</v>
      </c>
      <c r="X455" s="116">
        <f>X454+(Entradas!$E$23*U455-Y454)/(800*Entradas!$D$46)</f>
        <v>0</v>
      </c>
      <c r="Y455" s="116">
        <f>8000*Entradas!$D$47*X455/Constantes!$E$34</f>
        <v>0</v>
      </c>
      <c r="Z455" s="116">
        <f>T455*Escenarios!$E$10/Escenarios!$E$9</f>
        <v>0</v>
      </c>
      <c r="AA455" s="116">
        <f>Y455*Escenarios!$E$10/Escenarios!$E$9</f>
        <v>0</v>
      </c>
      <c r="AB455" s="116">
        <f>Observaciones!$I454</f>
        <v>0</v>
      </c>
      <c r="AC455" s="116">
        <f>MAX(0,Constantes!$E$29/((AH454+Z455+AA455+AB455+Observaciones!$F454)^2)+Entradas!$E$17)</f>
        <v>2.8945974764159921</v>
      </c>
      <c r="AD455" s="145">
        <f>IF(ETo!$D454&gt;0,ETo!$I454*((1-Entradas!$E$21)*ETo!$K454+ETo!$L454),0)</f>
        <v>1.7329520795268198</v>
      </c>
      <c r="AE455" s="116">
        <f>MIN(AD455*1,0.8*(AH454+Z455+AA455+AB455+Observaciones!$F454-AC455-Constantes!$E$28))</f>
        <v>1.7329520795268198</v>
      </c>
      <c r="AF455" s="116">
        <f>Observaciones!$J454</f>
        <v>0</v>
      </c>
      <c r="AG455" s="116">
        <f>MAX(0,AH454+Z455+AA455+AB455+Observaciones!$F454-AC455-AE455-AF455-Constantes!$E$26)</f>
        <v>0</v>
      </c>
      <c r="AH455" s="116">
        <f>AH454+Z455+AA455+AB455+Observaciones!$F454-AC455-AE455-AF455-AG455</f>
        <v>307.4704528277922</v>
      </c>
      <c r="AI455" s="116">
        <f>(Escenarios!$E$10*S455+Escenarios!$E$9*AE455)/(Escenarios!$E$11)</f>
        <v>1.1986692724697305</v>
      </c>
      <c r="AJ455" s="116">
        <f>(Escenarios!$E$9*AG455)/(Escenarios!$E$11)</f>
        <v>0</v>
      </c>
      <c r="AK455" s="116">
        <f>(Escenarios!$E$10*U455+Escenarios!$E$9*AC455)/(Escenarios!$E$11)</f>
        <v>0.28945974764159921</v>
      </c>
      <c r="AL455" s="118">
        <f t="shared" si="45"/>
        <v>237.70167558993464</v>
      </c>
      <c r="AM455" s="118">
        <f>MAX(0,(AL455-Constantes!$D$13)*(1-EXP(-Constantes!$D$23)))</f>
        <v>1.3051845613171809</v>
      </c>
      <c r="AN455" s="118">
        <f>AJ455+W455*Escenarios!$E$10/Escenarios!$E$11+AM455</f>
        <v>1.5303699611436223</v>
      </c>
      <c r="AO455" s="118">
        <f>0.0526*AJ455*Observaciones!$F454^1.218</f>
        <v>0</v>
      </c>
      <c r="AP455" s="118">
        <f>AO455*Constantes!$E$40</f>
        <v>0</v>
      </c>
      <c r="AQ455" s="118">
        <f t="shared" si="46"/>
        <v>0</v>
      </c>
      <c r="AR455" s="15"/>
      <c r="AS455" s="72">
        <v>449</v>
      </c>
      <c r="AT455" s="145">
        <f>ETo!$I454*((1-Constantes!$F$19)*ETo!$K454+ETo!$L454)</f>
        <v>1.8112701167608927</v>
      </c>
      <c r="AU455" s="118">
        <f>MIN(AT455*Constantes!$F$17,0.8*(AX454+Observaciones!$F454-AV455-AW455-Constantes!$D$14))</f>
        <v>1.1195828903984946</v>
      </c>
      <c r="AV455" s="118">
        <f>IF(Observaciones!$F454&gt;0.05*Constantes!$F$18,((Observaciones!$F454-0.05*Constantes!$F$18)^2)/(Observaciones!$F454+0.95*Constantes!$F$18),0)</f>
        <v>0</v>
      </c>
      <c r="AW455" s="118">
        <f>MAX(0,AX454+Observaciones!$F454-AV455-Constantes!$D$13)</f>
        <v>0</v>
      </c>
      <c r="AX455" s="118">
        <f>AX454+Observaciones!$F454-AV455-AU455-AW455-AY454</f>
        <v>44.483066268648052</v>
      </c>
      <c r="AY455" s="118">
        <f>MAX(0,(AX455-Constantes!$D$14)*(1-EXP(-Constantes!$D$22)))</f>
        <v>0.25102001131264223</v>
      </c>
      <c r="AZ455" s="116">
        <f>AZ454+(Entradas!$F$23*AW455-BA454)/(800*Entradas!$D$46)</f>
        <v>0</v>
      </c>
      <c r="BA455" s="116">
        <f>8000*Entradas!$D$47*AZ455/Constantes!$F$34</f>
        <v>0</v>
      </c>
      <c r="BB455" s="116">
        <f>AV455*Escenarios!$F$10/Escenarios!$F$9</f>
        <v>0</v>
      </c>
      <c r="BC455" s="116">
        <f>BA455*Escenarios!$F$10/Escenarios!$F$9</f>
        <v>0</v>
      </c>
      <c r="BD455" s="116">
        <f>Observaciones!$I454</f>
        <v>0</v>
      </c>
      <c r="BE455" s="116">
        <f>MAX(0,Constantes!$F$29/((BJ454+BB455+BC455+BD455+Observaciones!$F454)^2)+Entradas!$F$17)</f>
        <v>2.7577749988589946</v>
      </c>
      <c r="BF455" s="145">
        <f>IF(ETo!$D454&gt;0,ETo!$I454*((1-Entradas!$F$21)*ETo!$K454+ETo!$L454),0)</f>
        <v>1.7329520795268198</v>
      </c>
      <c r="BG455" s="116">
        <f>MIN(BF455*1,0.8*(BJ454+BB455+BC455+BD455+Observaciones!$F454-BE455-Constantes!$F$28))</f>
        <v>1.7329520795268198</v>
      </c>
      <c r="BH455" s="116">
        <f>Observaciones!$J454</f>
        <v>0</v>
      </c>
      <c r="BI455" s="116">
        <f>MAX(0,BJ454+BB455+BC455+BD455+Observaciones!$F454-BE455-BG455-BH455-Constantes!$F$26)</f>
        <v>0</v>
      </c>
      <c r="BJ455" s="116">
        <f>BJ454+BB455+BC455+BD455+Observaciones!$F454-BE455-BG455-BH455-BI455</f>
        <v>201.38588370921968</v>
      </c>
      <c r="BK455" s="116">
        <f>(Escenarios!$F$10*AU455+Escenarios!$F$9*BG455)/(Escenarios!$F$11)</f>
        <v>1.2422567282241597</v>
      </c>
      <c r="BL455" s="116">
        <f>(Escenarios!$F$9*BI455)/(Escenarios!$F$11)</f>
        <v>0</v>
      </c>
      <c r="BM455" s="116">
        <f>(Escenarios!$F$10*AW455+Escenarios!$F$9*BE455)/(Escenarios!$F$11)</f>
        <v>0.55155499977179889</v>
      </c>
      <c r="BN455" s="118">
        <f t="shared" si="47"/>
        <v>233.42381411765399</v>
      </c>
      <c r="BO455" s="118">
        <f>MAX(0,(BN455-Constantes!$D$13)*(1-EXP(-Constantes!$D$23)))</f>
        <v>1.2756352136776741</v>
      </c>
      <c r="BP455" s="118">
        <f>BL455+AY455*Escenarios!$F$10/Escenarios!$F$11+BO455</f>
        <v>1.4764512227277877</v>
      </c>
      <c r="BQ455" s="118">
        <f>0.0526*BL455*Observaciones!$F454^1.218</f>
        <v>0</v>
      </c>
      <c r="BR455" s="118">
        <f>BQ455*Constantes!$F$40</f>
        <v>0</v>
      </c>
      <c r="BS455" s="118">
        <f t="shared" si="48"/>
        <v>0</v>
      </c>
      <c r="BT455" s="15"/>
      <c r="BU455" s="72">
        <v>449</v>
      </c>
      <c r="BV455" s="73">
        <f>0.0526*Observaciones!$F454^2.218</f>
        <v>0</v>
      </c>
      <c r="BW455" s="73">
        <f>IF(Observaciones!$F454&gt;0.05*$CA$7,((Observaciones!$F454-0.05*$CA$7)^2)/(Observaciones!$F454+0.95*$CA$7),0)</f>
        <v>0</v>
      </c>
      <c r="BX455" s="73">
        <f>0.0526*BW455*Observaciones!$F454^1.218</f>
        <v>0</v>
      </c>
      <c r="BY455" s="27"/>
      <c r="BZ455" s="27"/>
      <c r="CA455" s="101"/>
      <c r="CB455" s="36"/>
    </row>
    <row r="456" spans="2:80" s="2" customFormat="1" ht="14.5" x14ac:dyDescent="0.35">
      <c r="B456" s="35"/>
      <c r="C456" s="72">
        <v>450</v>
      </c>
      <c r="D456" s="145">
        <f>ETo!$I455*((1-Constantes!$D$19)*ETo!$K455+ETo!$L455)</f>
        <v>1.7784977850268091</v>
      </c>
      <c r="E456" s="73">
        <f>MIN(D456*Constantes!$D$17,0.8*(H455+Observaciones!$F455-F456-G456-Constantes!$D$14))</f>
        <v>1.1089869517183046</v>
      </c>
      <c r="F456" s="73">
        <f>IF(Observaciones!$F455&gt;0.05*Constantes!$D$18,((Observaciones!$F455-0.05*Constantes!$D$18)^2)/(Observaciones!$F455+0.95*Constantes!$D$18),0)</f>
        <v>0</v>
      </c>
      <c r="G456" s="73">
        <f>MAX(0,H455+Observaciones!$F455-F456-Constantes!$D$13)</f>
        <v>0</v>
      </c>
      <c r="H456" s="73">
        <f>H455+Observaciones!$F455-F456-E456-G456-I455</f>
        <v>43.088190751370391</v>
      </c>
      <c r="I456" s="73">
        <f>MAX(0,(H456-Constantes!$D$14)*(1-EXP(-Constantes!$D$22)))</f>
        <v>0.2318163478713022</v>
      </c>
      <c r="J456" s="73">
        <f t="shared" si="49"/>
        <v>235.7177670946713</v>
      </c>
      <c r="K456" s="73">
        <f>MAX(0,(J456-Constantes!$D$13)*(1-EXP(-Constantes!$D$23)))</f>
        <v>1.291480704333646</v>
      </c>
      <c r="L456" s="73">
        <f t="shared" si="50"/>
        <v>1.5232970522049483</v>
      </c>
      <c r="M456" s="73">
        <f>0.0526*F456*Observaciones!$F455^1.218</f>
        <v>0</v>
      </c>
      <c r="N456" s="73">
        <f>M456*Constantes!$D$40</f>
        <v>0</v>
      </c>
      <c r="O456" s="73">
        <f t="shared" si="51"/>
        <v>0</v>
      </c>
      <c r="P456" s="15"/>
      <c r="Q456" s="117">
        <v>450</v>
      </c>
      <c r="R456" s="145">
        <f>ETo!$I455*((1-Constantes!$E$19)*ETo!$K455+ETo!$L455)</f>
        <v>1.7805467167556739</v>
      </c>
      <c r="S456" s="118">
        <f>MIN(R456*Constantes!$E$17,0.8*(V455+Observaciones!$F455-T456-U456-Constantes!$D$14))</f>
        <v>1.1167600384820351</v>
      </c>
      <c r="T456" s="118">
        <f>IF(Observaciones!$F455&gt;0.05*Constantes!$E$18,((Observaciones!$F455-0.05*Constantes!$E$18)^2)/(Observaciones!$F455+0.95*Constantes!$E$18),0)</f>
        <v>0</v>
      </c>
      <c r="U456" s="118">
        <f>MAX(0,V455+Observaciones!$F455-T456-Constantes!$D$13)</f>
        <v>0</v>
      </c>
      <c r="V456" s="118">
        <f>V455+Observaciones!$F455-T456-S456-U456-W455</f>
        <v>43.05697376611667</v>
      </c>
      <c r="W456" s="118">
        <f>MAX(0,(V456-Constantes!$D$14)*(1-EXP(-Constantes!$D$22)))</f>
        <v>0.23138657441048779</v>
      </c>
      <c r="X456" s="116">
        <f>X455+(Entradas!$E$23*U456-Y455)/(800*Entradas!$D$46)</f>
        <v>0</v>
      </c>
      <c r="Y456" s="116">
        <f>8000*Entradas!$D$47*X456/Constantes!$E$34</f>
        <v>0</v>
      </c>
      <c r="Z456" s="116">
        <f>T456*Escenarios!$E$10/Escenarios!$E$9</f>
        <v>0</v>
      </c>
      <c r="AA456" s="116">
        <f>Y456*Escenarios!$E$10/Escenarios!$E$9</f>
        <v>0</v>
      </c>
      <c r="AB456" s="116">
        <f>Observaciones!$I455</f>
        <v>0</v>
      </c>
      <c r="AC456" s="116">
        <f>MAX(0,Constantes!$E$29/((AH455+Z456+AA456+AB456+Observaciones!$F455)^2)+Entradas!$E$17)</f>
        <v>2.8914009035377877</v>
      </c>
      <c r="AD456" s="145">
        <f>IF(ETo!$D455&gt;0,ETo!$I455*((1-Entradas!$E$21)*ETo!$K455+ETo!$L455),0)</f>
        <v>1.6985894476010859</v>
      </c>
      <c r="AE456" s="116">
        <f>MIN(AD456*1,0.8*(AH455+Z456+AA456+AB456+Observaciones!$F455-AC456-Constantes!$E$28))</f>
        <v>1.6985894476010859</v>
      </c>
      <c r="AF456" s="116">
        <f>Observaciones!$J455</f>
        <v>0</v>
      </c>
      <c r="AG456" s="116">
        <f>MAX(0,AH455+Z456+AA456+AB456+Observaciones!$F455-AC456-AE456-AF456-Constantes!$E$26)</f>
        <v>0</v>
      </c>
      <c r="AH456" s="116">
        <f>AH455+Z456+AA456+AB456+Observaciones!$F455-AC456-AE456-AF456-AG456</f>
        <v>302.88046247665335</v>
      </c>
      <c r="AI456" s="116">
        <f>(Escenarios!$E$10*S456+Escenarios!$E$9*AE456)/(Escenarios!$E$11)</f>
        <v>1.1749429793939401</v>
      </c>
      <c r="AJ456" s="116">
        <f>(Escenarios!$E$9*AG456)/(Escenarios!$E$11)</f>
        <v>0</v>
      </c>
      <c r="AK456" s="116">
        <f>(Escenarios!$E$10*U456+Escenarios!$E$9*AC456)/(Escenarios!$E$11)</f>
        <v>0.28914009035377874</v>
      </c>
      <c r="AL456" s="118">
        <f t="shared" ref="AL456:AL519" si="52">AL455+AK456-AM455</f>
        <v>236.68563111897123</v>
      </c>
      <c r="AM456" s="118">
        <f>MAX(0,(AL456-Constantes!$D$13)*(1-EXP(-Constantes!$D$23)))</f>
        <v>1.2981662294978267</v>
      </c>
      <c r="AN456" s="118">
        <f>AJ456+W456*Escenarios!$E$10/Escenarios!$E$11+AM456</f>
        <v>1.5064141464672658</v>
      </c>
      <c r="AO456" s="118">
        <f>0.0526*AJ456*Observaciones!$F455^1.218</f>
        <v>0</v>
      </c>
      <c r="AP456" s="118">
        <f>AO456*Constantes!$E$40</f>
        <v>0</v>
      </c>
      <c r="AQ456" s="118">
        <f t="shared" ref="AQ456:AQ519" si="53">AP456*1000000/(AN456/1000*10000)</f>
        <v>0</v>
      </c>
      <c r="AR456" s="15"/>
      <c r="AS456" s="72">
        <v>450</v>
      </c>
      <c r="AT456" s="145">
        <f>ETo!$I455*((1-Constantes!$F$19)*ETo!$K455+ETo!$L455)</f>
        <v>1.7754243874335116</v>
      </c>
      <c r="AU456" s="118">
        <f>MIN(AT456*Constantes!$F$17,0.8*(AX455+Observaciones!$F455-AV456-AW456-Constantes!$D$14))</f>
        <v>1.0974259161971203</v>
      </c>
      <c r="AV456" s="118">
        <f>IF(Observaciones!$F455&gt;0.05*Constantes!$F$18,((Observaciones!$F455-0.05*Constantes!$F$18)^2)/(Observaciones!$F455+0.95*Constantes!$F$18),0)</f>
        <v>0</v>
      </c>
      <c r="AW456" s="118">
        <f>MAX(0,AX455+Observaciones!$F455-AV456-Constantes!$D$13)</f>
        <v>0</v>
      </c>
      <c r="AX456" s="118">
        <f>AX455+Observaciones!$F455-AV456-AU456-AW456-AY455</f>
        <v>43.134620341138294</v>
      </c>
      <c r="AY456" s="118">
        <f>MAX(0,(AX456-Constantes!$D$14)*(1-EXP(-Constantes!$D$22)))</f>
        <v>0.23245555775388904</v>
      </c>
      <c r="AZ456" s="116">
        <f>AZ455+(Entradas!$F$23*AW456-BA455)/(800*Entradas!$D$46)</f>
        <v>0</v>
      </c>
      <c r="BA456" s="116">
        <f>8000*Entradas!$D$47*AZ456/Constantes!$F$34</f>
        <v>0</v>
      </c>
      <c r="BB456" s="116">
        <f>AV456*Escenarios!$F$10/Escenarios!$F$9</f>
        <v>0</v>
      </c>
      <c r="BC456" s="116">
        <f>BA456*Escenarios!$F$10/Escenarios!$F$9</f>
        <v>0</v>
      </c>
      <c r="BD456" s="116">
        <f>Observaciones!$I455</f>
        <v>0</v>
      </c>
      <c r="BE456" s="116">
        <f>MAX(0,Constantes!$F$29/((BJ455+BB456+BC456+BD456+Observaciones!$F455)^2)+Entradas!$F$17)</f>
        <v>2.7468517457947739</v>
      </c>
      <c r="BF456" s="145">
        <f>IF(ETo!$D455&gt;0,ETo!$I455*((1-Entradas!$F$21)*ETo!$K455+ETo!$L455),0)</f>
        <v>1.6985894476010859</v>
      </c>
      <c r="BG456" s="116">
        <f>MIN(BF456*1,0.8*(BJ455+BB456+BC456+BD456+Observaciones!$F455-BE456-Constantes!$F$28))</f>
        <v>1.6985894476010859</v>
      </c>
      <c r="BH456" s="116">
        <f>Observaciones!$J455</f>
        <v>0</v>
      </c>
      <c r="BI456" s="116">
        <f>MAX(0,BJ455+BB456+BC456+BD456+Observaciones!$F455-BE456-BG456-BH456-Constantes!$F$26)</f>
        <v>0</v>
      </c>
      <c r="BJ456" s="116">
        <f>BJ455+BB456+BC456+BD456+Observaciones!$F455-BE456-BG456-BH456-BI456</f>
        <v>196.94044251582383</v>
      </c>
      <c r="BK456" s="116">
        <f>(Escenarios!$F$10*AU456+Escenarios!$F$9*BG456)/(Escenarios!$F$11)</f>
        <v>1.2176586224779136</v>
      </c>
      <c r="BL456" s="116">
        <f>(Escenarios!$F$9*BI456)/(Escenarios!$F$11)</f>
        <v>0</v>
      </c>
      <c r="BM456" s="116">
        <f>(Escenarios!$F$10*AW456+Escenarios!$F$9*BE456)/(Escenarios!$F$11)</f>
        <v>0.54937034915895477</v>
      </c>
      <c r="BN456" s="118">
        <f t="shared" ref="BN456:BN519" si="54">BN455+BM456-BO455</f>
        <v>232.69754925313526</v>
      </c>
      <c r="BO456" s="118">
        <f>MAX(0,(BN456-Constantes!$D$13)*(1-EXP(-Constantes!$D$23)))</f>
        <v>1.2706185358120905</v>
      </c>
      <c r="BP456" s="118">
        <f>BL456+AY456*Escenarios!$F$10/Escenarios!$F$11+BO456</f>
        <v>1.4565829820152016</v>
      </c>
      <c r="BQ456" s="118">
        <f>0.0526*BL456*Observaciones!$F455^1.218</f>
        <v>0</v>
      </c>
      <c r="BR456" s="118">
        <f>BQ456*Constantes!$F$40</f>
        <v>0</v>
      </c>
      <c r="BS456" s="118">
        <f t="shared" ref="BS456:BS519" si="55">BR456*1000000/(BP456/1000*10000)</f>
        <v>0</v>
      </c>
      <c r="BT456" s="15"/>
      <c r="BU456" s="72">
        <v>450</v>
      </c>
      <c r="BV456" s="73">
        <f>0.0526*Observaciones!$F455^2.218</f>
        <v>0</v>
      </c>
      <c r="BW456" s="73">
        <f>IF(Observaciones!$F455&gt;0.05*$CA$7,((Observaciones!$F455-0.05*$CA$7)^2)/(Observaciones!$F455+0.95*$CA$7),0)</f>
        <v>0</v>
      </c>
      <c r="BX456" s="73">
        <f>0.0526*BW456*Observaciones!$F455^1.218</f>
        <v>0</v>
      </c>
      <c r="BY456" s="27"/>
      <c r="BZ456" s="27"/>
      <c r="CA456" s="101"/>
      <c r="CB456" s="36"/>
    </row>
    <row r="457" spans="2:80" s="2" customFormat="1" ht="14.5" x14ac:dyDescent="0.35">
      <c r="B457" s="35"/>
      <c r="C457" s="72">
        <v>451</v>
      </c>
      <c r="D457" s="145">
        <f>ETo!$I456*((1-Constantes!$D$19)*ETo!$K456+ETo!$L456)</f>
        <v>1.7569601714261405</v>
      </c>
      <c r="E457" s="73">
        <f>MIN(D457*Constantes!$D$17,0.8*(H456+Observaciones!$F456-F457-G457-Constantes!$D$14))</f>
        <v>1.0955571163508502</v>
      </c>
      <c r="F457" s="73">
        <f>IF(Observaciones!$F456&gt;0.05*Constantes!$D$18,((Observaciones!$F456-0.05*Constantes!$D$18)^2)/(Observaciones!$F456+0.95*Constantes!$D$18),0)</f>
        <v>0</v>
      </c>
      <c r="G457" s="73">
        <f>MAX(0,H456+Observaciones!$F456-F457-Constantes!$D$13)</f>
        <v>0</v>
      </c>
      <c r="H457" s="73">
        <f>H456+Observaciones!$F456-F457-E457-G457-I456</f>
        <v>41.760817287148242</v>
      </c>
      <c r="I457" s="73">
        <f>MAX(0,(H457-Constantes!$D$14)*(1-EXP(-Constantes!$D$22)))</f>
        <v>0.21354200514168239</v>
      </c>
      <c r="J457" s="73">
        <f t="shared" si="49"/>
        <v>234.42628639033765</v>
      </c>
      <c r="K457" s="73">
        <f>MAX(0,(J457-Constantes!$D$13)*(1-EXP(-Constantes!$D$23)))</f>
        <v>1.2825597954754813</v>
      </c>
      <c r="L457" s="73">
        <f t="shared" si="50"/>
        <v>1.4961018006171636</v>
      </c>
      <c r="M457" s="73">
        <f>0.0526*F457*Observaciones!$F456^1.218</f>
        <v>0</v>
      </c>
      <c r="N457" s="73">
        <f>M457*Constantes!$D$40</f>
        <v>0</v>
      </c>
      <c r="O457" s="73">
        <f t="shared" si="51"/>
        <v>0</v>
      </c>
      <c r="P457" s="15"/>
      <c r="Q457" s="117">
        <v>451</v>
      </c>
      <c r="R457" s="145">
        <f>ETo!$I456*((1-Constantes!$E$19)*ETo!$K456+ETo!$L456)</f>
        <v>1.7589863225610185</v>
      </c>
      <c r="S457" s="118">
        <f>MIN(R457*Constantes!$E$17,0.8*(V456+Observaciones!$F456-T457-U457-Constantes!$D$14))</f>
        <v>1.103237345466497</v>
      </c>
      <c r="T457" s="118">
        <f>IF(Observaciones!$F456&gt;0.05*Constantes!$E$18,((Observaciones!$F456-0.05*Constantes!$E$18)^2)/(Observaciones!$F456+0.95*Constantes!$E$18),0)</f>
        <v>0</v>
      </c>
      <c r="U457" s="118">
        <f>MAX(0,V456+Observaciones!$F456-T457-Constantes!$D$13)</f>
        <v>0</v>
      </c>
      <c r="V457" s="118">
        <f>V456+Observaciones!$F456-T457-S457-U457-W456</f>
        <v>41.722349846239688</v>
      </c>
      <c r="W457" s="118">
        <f>MAX(0,(V457-Constantes!$D$14)*(1-EXP(-Constantes!$D$22)))</f>
        <v>0.21301241251531008</v>
      </c>
      <c r="X457" s="116">
        <f>X456+(Entradas!$E$23*U457-Y456)/(800*Entradas!$D$46)</f>
        <v>0</v>
      </c>
      <c r="Y457" s="116">
        <f>8000*Entradas!$D$47*X457/Constantes!$E$34</f>
        <v>0</v>
      </c>
      <c r="Z457" s="116">
        <f>T457*Escenarios!$E$10/Escenarios!$E$9</f>
        <v>0</v>
      </c>
      <c r="AA457" s="116">
        <f>Y457*Escenarios!$E$10/Escenarios!$E$9</f>
        <v>0</v>
      </c>
      <c r="AB457" s="116">
        <f>Observaciones!$I456</f>
        <v>0</v>
      </c>
      <c r="AC457" s="116">
        <f>MAX(0,Constantes!$E$29/((AH456+Z457+AA457+AB457+Observaciones!$F456)^2)+Entradas!$E$17)</f>
        <v>2.8880844412345459</v>
      </c>
      <c r="AD457" s="145">
        <f>IF(ETo!$D456&gt;0,ETo!$I456*((1-Entradas!$E$21)*ETo!$K456+ETo!$L456),0)</f>
        <v>1.6779402771658869</v>
      </c>
      <c r="AE457" s="116">
        <f>MIN(AD457*1,0.8*(AH456+Z457+AA457+AB457+Observaciones!$F456-AC457-Constantes!$E$28))</f>
        <v>1.6779402771658869</v>
      </c>
      <c r="AF457" s="116">
        <f>Observaciones!$J456</f>
        <v>0</v>
      </c>
      <c r="AG457" s="116">
        <f>MAX(0,AH456+Z457+AA457+AB457+Observaciones!$F456-AC457-AE457-AF457-Constantes!$E$26)</f>
        <v>0</v>
      </c>
      <c r="AH457" s="116">
        <f>AH456+Z457+AA457+AB457+Observaciones!$F456-AC457-AE457-AF457-AG457</f>
        <v>298.31443775825295</v>
      </c>
      <c r="AI457" s="116">
        <f>(Escenarios!$E$10*S457+Escenarios!$E$9*AE457)/(Escenarios!$E$11)</f>
        <v>1.1607076386364359</v>
      </c>
      <c r="AJ457" s="116">
        <f>(Escenarios!$E$9*AG457)/(Escenarios!$E$11)</f>
        <v>0</v>
      </c>
      <c r="AK457" s="116">
        <f>(Escenarios!$E$10*U457+Escenarios!$E$9*AC457)/(Escenarios!$E$11)</f>
        <v>0.28880844412345463</v>
      </c>
      <c r="AL457" s="118">
        <f t="shared" si="52"/>
        <v>235.67627333359684</v>
      </c>
      <c r="AM457" s="118">
        <f>MAX(0,(AL457-Constantes!$D$13)*(1-EXP(-Constantes!$D$23)))</f>
        <v>1.2911940859896898</v>
      </c>
      <c r="AN457" s="118">
        <f>AJ457+W457*Escenarios!$E$10/Escenarios!$E$11+AM457</f>
        <v>1.4829052572534689</v>
      </c>
      <c r="AO457" s="118">
        <f>0.0526*AJ457*Observaciones!$F456^1.218</f>
        <v>0</v>
      </c>
      <c r="AP457" s="118">
        <f>AO457*Constantes!$E$40</f>
        <v>0</v>
      </c>
      <c r="AQ457" s="118">
        <f t="shared" si="53"/>
        <v>0</v>
      </c>
      <c r="AR457" s="15"/>
      <c r="AS457" s="72">
        <v>451</v>
      </c>
      <c r="AT457" s="145">
        <f>ETo!$I456*((1-Constantes!$F$19)*ETo!$K456+ETo!$L456)</f>
        <v>1.7539209447238227</v>
      </c>
      <c r="AU457" s="118">
        <f>MIN(AT457*Constantes!$F$17,0.8*(AX456+Observaciones!$F456-AV457-AW457-Constantes!$D$14))</f>
        <v>1.0841342009970234</v>
      </c>
      <c r="AV457" s="118">
        <f>IF(Observaciones!$F456&gt;0.05*Constantes!$F$18,((Observaciones!$F456-0.05*Constantes!$F$18)^2)/(Observaciones!$F456+0.95*Constantes!$F$18),0)</f>
        <v>0</v>
      </c>
      <c r="AW457" s="118">
        <f>MAX(0,AX456+Observaciones!$F456-AV457-Constantes!$D$13)</f>
        <v>0</v>
      </c>
      <c r="AX457" s="118">
        <f>AX456+Observaciones!$F456-AV457-AU457-AW457-AY456</f>
        <v>41.818030582387387</v>
      </c>
      <c r="AY457" s="118">
        <f>MAX(0,(AX457-Constantes!$D$14)*(1-EXP(-Constantes!$D$22)))</f>
        <v>0.21432967748414838</v>
      </c>
      <c r="AZ457" s="116">
        <f>AZ456+(Entradas!$F$23*AW457-BA456)/(800*Entradas!$D$46)</f>
        <v>0</v>
      </c>
      <c r="BA457" s="116">
        <f>8000*Entradas!$D$47*AZ457/Constantes!$F$34</f>
        <v>0</v>
      </c>
      <c r="BB457" s="116">
        <f>AV457*Escenarios!$F$10/Escenarios!$F$9</f>
        <v>0</v>
      </c>
      <c r="BC457" s="116">
        <f>BA457*Escenarios!$F$10/Escenarios!$F$9</f>
        <v>0</v>
      </c>
      <c r="BD457" s="116">
        <f>Observaciones!$I456</f>
        <v>0</v>
      </c>
      <c r="BE457" s="116">
        <f>MAX(0,Constantes!$F$29/((BJ456+BB457+BC457+BD457+Observaciones!$F456)^2)+Entradas!$F$17)</f>
        <v>2.735294376297861</v>
      </c>
      <c r="BF457" s="145">
        <f>IF(ETo!$D456&gt;0,ETo!$I456*((1-Entradas!$F$21)*ETo!$K456+ETo!$L456),0)</f>
        <v>1.6779402771658869</v>
      </c>
      <c r="BG457" s="116">
        <f>MIN(BF457*1,0.8*(BJ456+BB457+BC457+BD457+Observaciones!$F456-BE457-Constantes!$F$28))</f>
        <v>1.6779402771658869</v>
      </c>
      <c r="BH457" s="116">
        <f>Observaciones!$J456</f>
        <v>0</v>
      </c>
      <c r="BI457" s="116">
        <f>MAX(0,BJ456+BB457+BC457+BD457+Observaciones!$F456-BE457-BG457-BH457-Constantes!$F$26)</f>
        <v>0</v>
      </c>
      <c r="BJ457" s="116">
        <f>BJ456+BB457+BC457+BD457+Observaciones!$F456-BE457-BG457-BH457-BI457</f>
        <v>192.52720786236009</v>
      </c>
      <c r="BK457" s="116">
        <f>(Escenarios!$F$10*AU457+Escenarios!$F$9*BG457)/(Escenarios!$F$11)</f>
        <v>1.2028954162307961</v>
      </c>
      <c r="BL457" s="116">
        <f>(Escenarios!$F$9*BI457)/(Escenarios!$F$11)</f>
        <v>0</v>
      </c>
      <c r="BM457" s="116">
        <f>(Escenarios!$F$10*AW457+Escenarios!$F$9*BE457)/(Escenarios!$F$11)</f>
        <v>0.5470588752595722</v>
      </c>
      <c r="BN457" s="118">
        <f t="shared" si="54"/>
        <v>231.97398959258277</v>
      </c>
      <c r="BO457" s="118">
        <f>MAX(0,(BN457-Constantes!$D$13)*(1-EXP(-Constantes!$D$23)))</f>
        <v>1.2656205441552473</v>
      </c>
      <c r="BP457" s="118">
        <f>BL457+AY457*Escenarios!$F$10/Escenarios!$F$11+BO457</f>
        <v>1.4370842861425659</v>
      </c>
      <c r="BQ457" s="118">
        <f>0.0526*BL457*Observaciones!$F456^1.218</f>
        <v>0</v>
      </c>
      <c r="BR457" s="118">
        <f>BQ457*Constantes!$F$40</f>
        <v>0</v>
      </c>
      <c r="BS457" s="118">
        <f t="shared" si="55"/>
        <v>0</v>
      </c>
      <c r="BT457" s="15"/>
      <c r="BU457" s="72">
        <v>451</v>
      </c>
      <c r="BV457" s="73">
        <f>0.0526*Observaciones!$F456^2.218</f>
        <v>0</v>
      </c>
      <c r="BW457" s="73">
        <f>IF(Observaciones!$F456&gt;0.05*$CA$7,((Observaciones!$F456-0.05*$CA$7)^2)/(Observaciones!$F456+0.95*$CA$7),0)</f>
        <v>0</v>
      </c>
      <c r="BX457" s="73">
        <f>0.0526*BW457*Observaciones!$F456^1.218</f>
        <v>0</v>
      </c>
      <c r="BY457" s="27"/>
      <c r="BZ457" s="27"/>
      <c r="CA457" s="101"/>
      <c r="CB457" s="36"/>
    </row>
    <row r="458" spans="2:80" s="2" customFormat="1" ht="14.5" x14ac:dyDescent="0.35">
      <c r="B458" s="35"/>
      <c r="C458" s="72">
        <v>452</v>
      </c>
      <c r="D458" s="145">
        <f>ETo!$I457*((1-Constantes!$D$19)*ETo!$K457+ETo!$L457)</f>
        <v>1.7260077697695964</v>
      </c>
      <c r="E458" s="73">
        <f>MIN(D458*Constantes!$D$17,0.8*(H457+Observaciones!$F457-F458-G458-Constantes!$D$14))</f>
        <v>1.0762566652339354</v>
      </c>
      <c r="F458" s="73">
        <f>IF(Observaciones!$F457&gt;0.05*Constantes!$D$18,((Observaciones!$F457-0.05*Constantes!$D$18)^2)/(Observaciones!$F457+0.95*Constantes!$D$18),0)</f>
        <v>0</v>
      </c>
      <c r="G458" s="73">
        <f>MAX(0,H457+Observaciones!$F457-F458-Constantes!$D$13)</f>
        <v>0</v>
      </c>
      <c r="H458" s="73">
        <f>H457+Observaciones!$F457-F458-E458-G458-I457</f>
        <v>40.471018616772625</v>
      </c>
      <c r="I458" s="73">
        <f>MAX(0,(H458-Constantes!$D$14)*(1-EXP(-Constantes!$D$22)))</f>
        <v>0.19578496570254889</v>
      </c>
      <c r="J458" s="73">
        <f t="shared" si="49"/>
        <v>233.14372659486216</v>
      </c>
      <c r="K458" s="73">
        <f>MAX(0,(J458-Constantes!$D$13)*(1-EXP(-Constantes!$D$23)))</f>
        <v>1.27370050783596</v>
      </c>
      <c r="L458" s="73">
        <f t="shared" si="50"/>
        <v>1.469485473538509</v>
      </c>
      <c r="M458" s="73">
        <f>0.0526*F458*Observaciones!$F457^1.218</f>
        <v>0</v>
      </c>
      <c r="N458" s="73">
        <f>M458*Constantes!$D$40</f>
        <v>0</v>
      </c>
      <c r="O458" s="73">
        <f t="shared" si="51"/>
        <v>0</v>
      </c>
      <c r="P458" s="15"/>
      <c r="Q458" s="117">
        <v>452</v>
      </c>
      <c r="R458" s="145">
        <f>ETo!$I457*((1-Constantes!$E$19)*ETo!$K457+ETo!$L457)</f>
        <v>1.7279997840587513</v>
      </c>
      <c r="S458" s="118">
        <f>MIN(R458*Constantes!$E$17,0.8*(V457+Observaciones!$F457-T458-U458-Constantes!$D$14))</f>
        <v>1.0838025687181116</v>
      </c>
      <c r="T458" s="118">
        <f>IF(Observaciones!$F457&gt;0.05*Constantes!$E$18,((Observaciones!$F457-0.05*Constantes!$E$18)^2)/(Observaciones!$F457+0.95*Constantes!$E$18),0)</f>
        <v>0</v>
      </c>
      <c r="U458" s="118">
        <f>MAX(0,V457+Observaciones!$F457-T458-Constantes!$D$13)</f>
        <v>0</v>
      </c>
      <c r="V458" s="118">
        <f>V457+Observaciones!$F457-T458-S458-U458-W457</f>
        <v>40.425534865006263</v>
      </c>
      <c r="W458" s="118">
        <f>MAX(0,(V458-Constantes!$D$14)*(1-EXP(-Constantes!$D$22)))</f>
        <v>0.1951587774512307</v>
      </c>
      <c r="X458" s="116">
        <f>X457+(Entradas!$E$23*U458-Y457)/(800*Entradas!$D$46)</f>
        <v>0</v>
      </c>
      <c r="Y458" s="116">
        <f>8000*Entradas!$D$47*X458/Constantes!$E$34</f>
        <v>0</v>
      </c>
      <c r="Z458" s="116">
        <f>T458*Escenarios!$E$10/Escenarios!$E$9</f>
        <v>0</v>
      </c>
      <c r="AA458" s="116">
        <f>Y458*Escenarios!$E$10/Escenarios!$E$9</f>
        <v>0</v>
      </c>
      <c r="AB458" s="116">
        <f>Observaciones!$I457</f>
        <v>0</v>
      </c>
      <c r="AC458" s="116">
        <f>MAX(0,Constantes!$E$29/((AH457+Z458+AA458+AB458+Observaciones!$F457)^2)+Entradas!$E$17)</f>
        <v>2.8846322450516722</v>
      </c>
      <c r="AD458" s="145">
        <f>IF(ETo!$D457&gt;0,ETo!$I457*((1-Entradas!$E$21)*ETo!$K457+ETo!$L457),0)</f>
        <v>1.648319212492525</v>
      </c>
      <c r="AE458" s="116">
        <f>MIN(AD458*1,0.8*(AH457+Z458+AA458+AB458+Observaciones!$F457-AC458-Constantes!$E$28))</f>
        <v>1.648319212492525</v>
      </c>
      <c r="AF458" s="116">
        <f>Observaciones!$J457</f>
        <v>0</v>
      </c>
      <c r="AG458" s="116">
        <f>MAX(0,AH457+Z458+AA458+AB458+Observaciones!$F457-AC458-AE458-AF458-Constantes!$E$26)</f>
        <v>0</v>
      </c>
      <c r="AH458" s="116">
        <f>AH457+Z458+AA458+AB458+Observaciones!$F457-AC458-AE458-AF458-AG458</f>
        <v>293.78148630070876</v>
      </c>
      <c r="AI458" s="116">
        <f>(Escenarios!$E$10*S458+Escenarios!$E$9*AE458)/(Escenarios!$E$11)</f>
        <v>1.1402542330955532</v>
      </c>
      <c r="AJ458" s="116">
        <f>(Escenarios!$E$9*AG458)/(Escenarios!$E$11)</f>
        <v>0</v>
      </c>
      <c r="AK458" s="116">
        <f>(Escenarios!$E$10*U458+Escenarios!$E$9*AC458)/(Escenarios!$E$11)</f>
        <v>0.28846322450516726</v>
      </c>
      <c r="AL458" s="118">
        <f t="shared" si="52"/>
        <v>234.6735424721123</v>
      </c>
      <c r="AM458" s="118">
        <f>MAX(0,(AL458-Constantes!$D$13)*(1-EXP(-Constantes!$D$23)))</f>
        <v>1.2842677179885604</v>
      </c>
      <c r="AN458" s="118">
        <f>AJ458+W458*Escenarios!$E$10/Escenarios!$E$11+AM458</f>
        <v>1.4599106176946681</v>
      </c>
      <c r="AO458" s="118">
        <f>0.0526*AJ458*Observaciones!$F457^1.218</f>
        <v>0</v>
      </c>
      <c r="AP458" s="118">
        <f>AO458*Constantes!$E$40</f>
        <v>0</v>
      </c>
      <c r="AQ458" s="118">
        <f t="shared" si="53"/>
        <v>0</v>
      </c>
      <c r="AR458" s="15"/>
      <c r="AS458" s="72">
        <v>452</v>
      </c>
      <c r="AT458" s="145">
        <f>ETo!$I457*((1-Constantes!$F$19)*ETo!$K457+ETo!$L457)</f>
        <v>1.723019748335862</v>
      </c>
      <c r="AU458" s="118">
        <f>MIN(AT458*Constantes!$F$17,0.8*(AX457+Observaciones!$F457-AV458-AW458-Constantes!$D$14))</f>
        <v>1.0650335431499909</v>
      </c>
      <c r="AV458" s="118">
        <f>IF(Observaciones!$F457&gt;0.05*Constantes!$F$18,((Observaciones!$F457-0.05*Constantes!$F$18)^2)/(Observaciones!$F457+0.95*Constantes!$F$18),0)</f>
        <v>0</v>
      </c>
      <c r="AW458" s="118">
        <f>MAX(0,AX457+Observaciones!$F457-AV458-Constantes!$D$13)</f>
        <v>0</v>
      </c>
      <c r="AX458" s="118">
        <f>AX457+Observaciones!$F457-AV458-AU458-AW458-AY457</f>
        <v>40.538667361753241</v>
      </c>
      <c r="AY458" s="118">
        <f>MAX(0,(AX458-Constantes!$D$14)*(1-EXP(-Constantes!$D$22)))</f>
        <v>0.19671630596535042</v>
      </c>
      <c r="AZ458" s="116">
        <f>AZ457+(Entradas!$F$23*AW458-BA457)/(800*Entradas!$D$46)</f>
        <v>0</v>
      </c>
      <c r="BA458" s="116">
        <f>8000*Entradas!$D$47*AZ458/Constantes!$F$34</f>
        <v>0</v>
      </c>
      <c r="BB458" s="116">
        <f>AV458*Escenarios!$F$10/Escenarios!$F$9</f>
        <v>0</v>
      </c>
      <c r="BC458" s="116">
        <f>BA458*Escenarios!$F$10/Escenarios!$F$9</f>
        <v>0</v>
      </c>
      <c r="BD458" s="116">
        <f>Observaciones!$I457</f>
        <v>0</v>
      </c>
      <c r="BE458" s="116">
        <f>MAX(0,Constantes!$F$29/((BJ457+BB458+BC458+BD458+Observaciones!$F457)^2)+Entradas!$F$17)</f>
        <v>2.7230197761609745</v>
      </c>
      <c r="BF458" s="145">
        <f>IF(ETo!$D457&gt;0,ETo!$I457*((1-Entradas!$F$21)*ETo!$K457+ETo!$L457),0)</f>
        <v>1.648319212492525</v>
      </c>
      <c r="BG458" s="116">
        <f>MIN(BF458*1,0.8*(BJ457+BB458+BC458+BD458+Observaciones!$F457-BE458-Constantes!$F$28))</f>
        <v>1.648319212492525</v>
      </c>
      <c r="BH458" s="116">
        <f>Observaciones!$J457</f>
        <v>0</v>
      </c>
      <c r="BI458" s="116">
        <f>MAX(0,BJ457+BB458+BC458+BD458+Observaciones!$F457-BE458-BG458-BH458-Constantes!$F$26)</f>
        <v>0</v>
      </c>
      <c r="BJ458" s="116">
        <f>BJ457+BB458+BC458+BD458+Observaciones!$F457-BE458-BG458-BH458-BI458</f>
        <v>188.15586887370657</v>
      </c>
      <c r="BK458" s="116">
        <f>(Escenarios!$F$10*AU458+Escenarios!$F$9*BG458)/(Escenarios!$F$11)</f>
        <v>1.1816906770184976</v>
      </c>
      <c r="BL458" s="116">
        <f>(Escenarios!$F$9*BI458)/(Escenarios!$F$11)</f>
        <v>0</v>
      </c>
      <c r="BM458" s="116">
        <f>(Escenarios!$F$10*AW458+Escenarios!$F$9*BE458)/(Escenarios!$F$11)</f>
        <v>0.54460395523219485</v>
      </c>
      <c r="BN458" s="118">
        <f t="shared" si="54"/>
        <v>231.25297300365972</v>
      </c>
      <c r="BO458" s="118">
        <f>MAX(0,(BN458-Constantes!$D$13)*(1-EXP(-Constantes!$D$23)))</f>
        <v>1.2606401187772884</v>
      </c>
      <c r="BP458" s="118">
        <f>BL458+AY458*Escenarios!$F$10/Escenarios!$F$11+BO458</f>
        <v>1.4180131635495687</v>
      </c>
      <c r="BQ458" s="118">
        <f>0.0526*BL458*Observaciones!$F457^1.218</f>
        <v>0</v>
      </c>
      <c r="BR458" s="118">
        <f>BQ458*Constantes!$F$40</f>
        <v>0</v>
      </c>
      <c r="BS458" s="118">
        <f t="shared" si="55"/>
        <v>0</v>
      </c>
      <c r="BT458" s="15"/>
      <c r="BU458" s="72">
        <v>452</v>
      </c>
      <c r="BV458" s="73">
        <f>0.0526*Observaciones!$F457^2.218</f>
        <v>0</v>
      </c>
      <c r="BW458" s="73">
        <f>IF(Observaciones!$F457&gt;0.05*$CA$7,((Observaciones!$F457-0.05*$CA$7)^2)/(Observaciones!$F457+0.95*$CA$7),0)</f>
        <v>0</v>
      </c>
      <c r="BX458" s="73">
        <f>0.0526*BW458*Observaciones!$F457^1.218</f>
        <v>0</v>
      </c>
      <c r="BY458" s="27"/>
      <c r="BZ458" s="27"/>
      <c r="CA458" s="101"/>
      <c r="CB458" s="36"/>
    </row>
    <row r="459" spans="2:80" s="2" customFormat="1" ht="14.5" x14ac:dyDescent="0.35">
      <c r="B459" s="35"/>
      <c r="C459" s="72">
        <v>453</v>
      </c>
      <c r="D459" s="145">
        <f>ETo!$I458*((1-Constantes!$D$19)*ETo!$K458+ETo!$L458)</f>
        <v>1.6904834863081564</v>
      </c>
      <c r="E459" s="73">
        <f>MIN(D459*Constantes!$D$17,0.8*(H458+Observaciones!$F458-F459-G459-Constantes!$D$14))</f>
        <v>1.0541054052438728</v>
      </c>
      <c r="F459" s="73">
        <f>IF(Observaciones!$F458&gt;0.05*Constantes!$D$18,((Observaciones!$F458-0.05*Constantes!$D$18)^2)/(Observaciones!$F458+0.95*Constantes!$D$18),0)</f>
        <v>0</v>
      </c>
      <c r="G459" s="73">
        <f>MAX(0,H458+Observaciones!$F458-F459-Constantes!$D$13)</f>
        <v>0</v>
      </c>
      <c r="H459" s="73">
        <f>H458+Observaciones!$F458-F459-E459-G459-I458</f>
        <v>39.2211282458262</v>
      </c>
      <c r="I459" s="73">
        <f>MAX(0,(H459-Constantes!$D$14)*(1-EXP(-Constantes!$D$22)))</f>
        <v>0.17857735561482457</v>
      </c>
      <c r="J459" s="73">
        <f t="shared" si="49"/>
        <v>231.87002608702619</v>
      </c>
      <c r="K459" s="73">
        <f>MAX(0,(J459-Constantes!$D$13)*(1-EXP(-Constantes!$D$23)))</f>
        <v>1.2649024157662334</v>
      </c>
      <c r="L459" s="73">
        <f t="shared" si="50"/>
        <v>1.4434797713810581</v>
      </c>
      <c r="M459" s="73">
        <f>0.0526*F459*Observaciones!$F458^1.218</f>
        <v>0</v>
      </c>
      <c r="N459" s="73">
        <f>M459*Constantes!$D$40</f>
        <v>0</v>
      </c>
      <c r="O459" s="73">
        <f t="shared" si="51"/>
        <v>0</v>
      </c>
      <c r="P459" s="15"/>
      <c r="Q459" s="117">
        <v>453</v>
      </c>
      <c r="R459" s="145">
        <f>ETo!$I458*((1-Constantes!$E$19)*ETo!$K458+ETo!$L458)</f>
        <v>1.6924355924904522</v>
      </c>
      <c r="S459" s="118">
        <f>MIN(R459*Constantes!$E$17,0.8*(V458+Observaciones!$F458-T459-U459-Constantes!$D$14))</f>
        <v>1.0614966850416847</v>
      </c>
      <c r="T459" s="118">
        <f>IF(Observaciones!$F458&gt;0.05*Constantes!$E$18,((Observaciones!$F458-0.05*Constantes!$E$18)^2)/(Observaciones!$F458+0.95*Constantes!$E$18),0)</f>
        <v>0</v>
      </c>
      <c r="U459" s="118">
        <f>MAX(0,V458+Observaciones!$F458-T459-Constantes!$D$13)</f>
        <v>0</v>
      </c>
      <c r="V459" s="118">
        <f>V458+Observaciones!$F458-T459-S459-U459-W458</f>
        <v>39.168879402513348</v>
      </c>
      <c r="W459" s="118">
        <f>MAX(0,(V459-Constantes!$D$14)*(1-EXP(-Constantes!$D$22)))</f>
        <v>0.17785803034905637</v>
      </c>
      <c r="X459" s="116">
        <f>X458+(Entradas!$E$23*U459-Y458)/(800*Entradas!$D$46)</f>
        <v>0</v>
      </c>
      <c r="Y459" s="116">
        <f>8000*Entradas!$D$47*X459/Constantes!$E$34</f>
        <v>0</v>
      </c>
      <c r="Z459" s="116">
        <f>T459*Escenarios!$E$10/Escenarios!$E$9</f>
        <v>0</v>
      </c>
      <c r="AA459" s="116">
        <f>Y459*Escenarios!$E$10/Escenarios!$E$9</f>
        <v>0</v>
      </c>
      <c r="AB459" s="116">
        <f>Observaciones!$I458</f>
        <v>0</v>
      </c>
      <c r="AC459" s="116">
        <f>MAX(0,Constantes!$E$29/((AH458+Z459+AA459+AB459+Observaciones!$F458)^2)+Entradas!$E$17)</f>
        <v>2.881044606073881</v>
      </c>
      <c r="AD459" s="145">
        <f>IF(ETo!$D458&gt;0,ETo!$I458*((1-Entradas!$E$21)*ETo!$K458+ETo!$L458),0)</f>
        <v>1.6143513451986229</v>
      </c>
      <c r="AE459" s="116">
        <f>MIN(AD459*1,0.8*(AH458+Z459+AA459+AB459+Observaciones!$F458-AC459-Constantes!$E$28))</f>
        <v>1.6143513451986229</v>
      </c>
      <c r="AF459" s="116">
        <f>Observaciones!$J458</f>
        <v>0</v>
      </c>
      <c r="AG459" s="116">
        <f>MAX(0,AH458+Z459+AA459+AB459+Observaciones!$F458-AC459-AE459-AF459-Constantes!$E$26)</f>
        <v>0</v>
      </c>
      <c r="AH459" s="116">
        <f>AH458+Z459+AA459+AB459+Observaciones!$F458-AC459-AE459-AF459-AG459</f>
        <v>289.28609034943628</v>
      </c>
      <c r="AI459" s="116">
        <f>(Escenarios!$E$10*S459+Escenarios!$E$9*AE459)/(Escenarios!$E$11)</f>
        <v>1.1167821510573785</v>
      </c>
      <c r="AJ459" s="116">
        <f>(Escenarios!$E$9*AG459)/(Escenarios!$E$11)</f>
        <v>0</v>
      </c>
      <c r="AK459" s="116">
        <f>(Escenarios!$E$10*U459+Escenarios!$E$9*AC459)/(Escenarios!$E$11)</f>
        <v>0.28810446060738815</v>
      </c>
      <c r="AL459" s="118">
        <f t="shared" si="52"/>
        <v>233.67737921473113</v>
      </c>
      <c r="AM459" s="118">
        <f>MAX(0,(AL459-Constantes!$D$13)*(1-EXP(-Constantes!$D$23)))</f>
        <v>1.2773867157427428</v>
      </c>
      <c r="AN459" s="118">
        <f>AJ459+W459*Escenarios!$E$10/Escenarios!$E$11+AM459</f>
        <v>1.4374589430568934</v>
      </c>
      <c r="AO459" s="118">
        <f>0.0526*AJ459*Observaciones!$F458^1.218</f>
        <v>0</v>
      </c>
      <c r="AP459" s="118">
        <f>AO459*Constantes!$E$40</f>
        <v>0</v>
      </c>
      <c r="AQ459" s="118">
        <f t="shared" si="53"/>
        <v>0</v>
      </c>
      <c r="AR459" s="15"/>
      <c r="AS459" s="72">
        <v>453</v>
      </c>
      <c r="AT459" s="145">
        <f>ETo!$I458*((1-Constantes!$F$19)*ETo!$K458+ETo!$L458)</f>
        <v>1.6875553270347128</v>
      </c>
      <c r="AU459" s="118">
        <f>MIN(AT459*Constantes!$F$17,0.8*(AX458+Observaciones!$F458-AV459-AW459-Constantes!$D$14))</f>
        <v>1.0431122631933294</v>
      </c>
      <c r="AV459" s="118">
        <f>IF(Observaciones!$F458&gt;0.05*Constantes!$F$18,((Observaciones!$F458-0.05*Constantes!$F$18)^2)/(Observaciones!$F458+0.95*Constantes!$F$18),0)</f>
        <v>0</v>
      </c>
      <c r="AW459" s="118">
        <f>MAX(0,AX458+Observaciones!$F458-AV459-Constantes!$D$13)</f>
        <v>0</v>
      </c>
      <c r="AX459" s="118">
        <f>AX458+Observaciones!$F458-AV459-AU459-AW459-AY458</f>
        <v>39.298838792594559</v>
      </c>
      <c r="AY459" s="118">
        <f>MAX(0,(AX459-Constantes!$D$14)*(1-EXP(-Constantes!$D$22)))</f>
        <v>0.1796472196761672</v>
      </c>
      <c r="AZ459" s="116">
        <f>AZ458+(Entradas!$F$23*AW459-BA458)/(800*Entradas!$D$46)</f>
        <v>0</v>
      </c>
      <c r="BA459" s="116">
        <f>8000*Entradas!$D$47*AZ459/Constantes!$F$34</f>
        <v>0</v>
      </c>
      <c r="BB459" s="116">
        <f>AV459*Escenarios!$F$10/Escenarios!$F$9</f>
        <v>0</v>
      </c>
      <c r="BC459" s="116">
        <f>BA459*Escenarios!$F$10/Escenarios!$F$9</f>
        <v>0</v>
      </c>
      <c r="BD459" s="116">
        <f>Observaciones!$I458</f>
        <v>0</v>
      </c>
      <c r="BE459" s="116">
        <f>MAX(0,Constantes!$F$29/((BJ458+BB459+BC459+BD459+Observaciones!$F458)^2)+Entradas!$F$17)</f>
        <v>2.7100003668532331</v>
      </c>
      <c r="BF459" s="145">
        <f>IF(ETo!$D458&gt;0,ETo!$I458*((1-Entradas!$F$21)*ETo!$K458+ETo!$L458),0)</f>
        <v>1.6143513451986229</v>
      </c>
      <c r="BG459" s="116">
        <f>MIN(BF459*1,0.8*(BJ458+BB459+BC459+BD459+Observaciones!$F458-BE459-Constantes!$F$28))</f>
        <v>1.6143513451986229</v>
      </c>
      <c r="BH459" s="116">
        <f>Observaciones!$J458</f>
        <v>0</v>
      </c>
      <c r="BI459" s="116">
        <f>MAX(0,BJ458+BB459+BC459+BD459+Observaciones!$F458-BE459-BG459-BH459-Constantes!$F$26)</f>
        <v>0</v>
      </c>
      <c r="BJ459" s="116">
        <f>BJ458+BB459+BC459+BD459+Observaciones!$F458-BE459-BG459-BH459-BI459</f>
        <v>183.83151716165472</v>
      </c>
      <c r="BK459" s="116">
        <f>(Escenarios!$F$10*AU459+Escenarios!$F$9*BG459)/(Escenarios!$F$11)</f>
        <v>1.1573600795943881</v>
      </c>
      <c r="BL459" s="116">
        <f>(Escenarios!$F$9*BI459)/(Escenarios!$F$11)</f>
        <v>0</v>
      </c>
      <c r="BM459" s="116">
        <f>(Escenarios!$F$10*AW459+Escenarios!$F$9*BE459)/(Escenarios!$F$11)</f>
        <v>0.5420000733706466</v>
      </c>
      <c r="BN459" s="118">
        <f t="shared" si="54"/>
        <v>230.53433295825309</v>
      </c>
      <c r="BO459" s="118">
        <f>MAX(0,(BN459-Constantes!$D$13)*(1-EXP(-Constantes!$D$23)))</f>
        <v>1.2556761093845135</v>
      </c>
      <c r="BP459" s="118">
        <f>BL459+AY459*Escenarios!$F$10/Escenarios!$F$11+BO459</f>
        <v>1.3993938851254473</v>
      </c>
      <c r="BQ459" s="118">
        <f>0.0526*BL459*Observaciones!$F458^1.218</f>
        <v>0</v>
      </c>
      <c r="BR459" s="118">
        <f>BQ459*Constantes!$F$40</f>
        <v>0</v>
      </c>
      <c r="BS459" s="118">
        <f t="shared" si="55"/>
        <v>0</v>
      </c>
      <c r="BT459" s="15"/>
      <c r="BU459" s="72">
        <v>453</v>
      </c>
      <c r="BV459" s="73">
        <f>0.0526*Observaciones!$F458^2.218</f>
        <v>0</v>
      </c>
      <c r="BW459" s="73">
        <f>IF(Observaciones!$F458&gt;0.05*$CA$7,((Observaciones!$F458-0.05*$CA$7)^2)/(Observaciones!$F458+0.95*$CA$7),0)</f>
        <v>0</v>
      </c>
      <c r="BX459" s="73">
        <f>0.0526*BW459*Observaciones!$F458^1.218</f>
        <v>0</v>
      </c>
      <c r="BY459" s="27"/>
      <c r="BZ459" s="27"/>
      <c r="CA459" s="101"/>
      <c r="CB459" s="36"/>
    </row>
    <row r="460" spans="2:80" s="2" customFormat="1" ht="14.5" x14ac:dyDescent="0.35">
      <c r="B460" s="35"/>
      <c r="C460" s="72">
        <v>454</v>
      </c>
      <c r="D460" s="145">
        <f>ETo!$I459*((1-Constantes!$D$19)*ETo!$K459+ETo!$L459)</f>
        <v>1.7205385148991059</v>
      </c>
      <c r="E460" s="73">
        <f>MIN(D460*Constantes!$D$17,0.8*(H459+Observaciones!$F459-F460-G460-Constantes!$D$14))</f>
        <v>1.0728462970355266</v>
      </c>
      <c r="F460" s="73">
        <f>IF(Observaciones!$F459&gt;0.05*Constantes!$D$18,((Observaciones!$F459-0.05*Constantes!$D$18)^2)/(Observaciones!$F459+0.95*Constantes!$D$18),0)</f>
        <v>0</v>
      </c>
      <c r="G460" s="73">
        <f>MAX(0,H459+Observaciones!$F459-F460-Constantes!$D$13)</f>
        <v>0</v>
      </c>
      <c r="H460" s="73">
        <f>H459+Observaciones!$F459-F460-E460-G460-I459</f>
        <v>37.969704593175848</v>
      </c>
      <c r="I460" s="73">
        <f>MAX(0,(H460-Constantes!$D$14)*(1-EXP(-Constantes!$D$22)))</f>
        <v>0.16134863638478736</v>
      </c>
      <c r="J460" s="73">
        <f t="shared" si="49"/>
        <v>230.60512367125995</v>
      </c>
      <c r="K460" s="73">
        <f>MAX(0,(J460-Constantes!$D$13)*(1-EXP(-Constantes!$D$23)))</f>
        <v>1.2561650965576239</v>
      </c>
      <c r="L460" s="73">
        <f t="shared" si="50"/>
        <v>1.4175137329424112</v>
      </c>
      <c r="M460" s="73">
        <f>0.0526*F460*Observaciones!$F459^1.218</f>
        <v>0</v>
      </c>
      <c r="N460" s="73">
        <f>M460*Constantes!$D$40</f>
        <v>0</v>
      </c>
      <c r="O460" s="73">
        <f t="shared" si="51"/>
        <v>0</v>
      </c>
      <c r="P460" s="15"/>
      <c r="Q460" s="117">
        <v>454</v>
      </c>
      <c r="R460" s="145">
        <f>ETo!$I459*((1-Constantes!$E$19)*ETo!$K459+ETo!$L459)</f>
        <v>1.7225298003730669</v>
      </c>
      <c r="S460" s="118">
        <f>MIN(R460*Constantes!$E$17,0.8*(V459+Observaciones!$F459-T460-U460-Constantes!$D$14))</f>
        <v>1.0803717914552429</v>
      </c>
      <c r="T460" s="118">
        <f>IF(Observaciones!$F459&gt;0.05*Constantes!$E$18,((Observaciones!$F459-0.05*Constantes!$E$18)^2)/(Observaciones!$F459+0.95*Constantes!$E$18),0)</f>
        <v>0</v>
      </c>
      <c r="U460" s="118">
        <f>MAX(0,V459+Observaciones!$F459-T460-Constantes!$D$13)</f>
        <v>0</v>
      </c>
      <c r="V460" s="118">
        <f>V459+Observaciones!$F459-T460-S460-U460-W459</f>
        <v>37.910649580709048</v>
      </c>
      <c r="W460" s="118">
        <f>MAX(0,(V460-Constantes!$D$14)*(1-EXP(-Constantes!$D$22)))</f>
        <v>0.16053560857700858</v>
      </c>
      <c r="X460" s="116">
        <f>X459+(Entradas!$E$23*U460-Y459)/(800*Entradas!$D$46)</f>
        <v>0</v>
      </c>
      <c r="Y460" s="116">
        <f>8000*Entradas!$D$47*X460/Constantes!$E$34</f>
        <v>0</v>
      </c>
      <c r="Z460" s="116">
        <f>T460*Escenarios!$E$10/Escenarios!$E$9</f>
        <v>0</v>
      </c>
      <c r="AA460" s="116">
        <f>Y460*Escenarios!$E$10/Escenarios!$E$9</f>
        <v>0</v>
      </c>
      <c r="AB460" s="116">
        <f>Observaciones!$I459</f>
        <v>0</v>
      </c>
      <c r="AC460" s="116">
        <f>MAX(0,Constantes!$E$29/((AH459+Z460+AA460+AB460+Observaciones!$F459)^2)+Entradas!$E$17)</f>
        <v>2.8773188374832119</v>
      </c>
      <c r="AD460" s="145">
        <f>IF(ETo!$D459&gt;0,ETo!$I459*((1-Entradas!$E$21)*ETo!$K459+ETo!$L459),0)</f>
        <v>1.6428783814146217</v>
      </c>
      <c r="AE460" s="116">
        <f>MIN(AD460*1,0.8*(AH459+Z460+AA460+AB460+Observaciones!$F459-AC460-Constantes!$E$28))</f>
        <v>1.6428783814146217</v>
      </c>
      <c r="AF460" s="116">
        <f>Observaciones!$J459</f>
        <v>0</v>
      </c>
      <c r="AG460" s="116">
        <f>MAX(0,AH459+Z460+AA460+AB460+Observaciones!$F459-AC460-AE460-AF460-Constantes!$E$26)</f>
        <v>0</v>
      </c>
      <c r="AH460" s="116">
        <f>AH459+Z460+AA460+AB460+Observaciones!$F459-AC460-AE460-AF460-AG460</f>
        <v>284.76589313053847</v>
      </c>
      <c r="AI460" s="116">
        <f>(Escenarios!$E$10*S460+Escenarios!$E$9*AE460)/(Escenarios!$E$11)</f>
        <v>1.1366224504511806</v>
      </c>
      <c r="AJ460" s="116">
        <f>(Escenarios!$E$9*AG460)/(Escenarios!$E$11)</f>
        <v>0</v>
      </c>
      <c r="AK460" s="116">
        <f>(Escenarios!$E$10*U460+Escenarios!$E$9*AC460)/(Escenarios!$E$11)</f>
        <v>0.2877318837483212</v>
      </c>
      <c r="AL460" s="118">
        <f t="shared" si="52"/>
        <v>232.68772438273669</v>
      </c>
      <c r="AM460" s="118">
        <f>MAX(0,(AL460-Constantes!$D$13)*(1-EXP(-Constantes!$D$23)))</f>
        <v>1.2705506704749816</v>
      </c>
      <c r="AN460" s="118">
        <f>AJ460+W460*Escenarios!$E$10/Escenarios!$E$11+AM460</f>
        <v>1.4150327181942894</v>
      </c>
      <c r="AO460" s="118">
        <f>0.0526*AJ460*Observaciones!$F459^1.218</f>
        <v>0</v>
      </c>
      <c r="AP460" s="118">
        <f>AO460*Constantes!$E$40</f>
        <v>0</v>
      </c>
      <c r="AQ460" s="118">
        <f t="shared" si="53"/>
        <v>0</v>
      </c>
      <c r="AR460" s="15"/>
      <c r="AS460" s="72">
        <v>454</v>
      </c>
      <c r="AT460" s="145">
        <f>ETo!$I459*((1-Constantes!$F$19)*ETo!$K459+ETo!$L459)</f>
        <v>1.7175515866881639</v>
      </c>
      <c r="AU460" s="118">
        <f>MIN(AT460*Constantes!$F$17,0.8*(AX459+Observaciones!$F459-AV460-AW460-Constantes!$D$14))</f>
        <v>1.0616535612433473</v>
      </c>
      <c r="AV460" s="118">
        <f>IF(Observaciones!$F459&gt;0.05*Constantes!$F$18,((Observaciones!$F459-0.05*Constantes!$F$18)^2)/(Observaciones!$F459+0.95*Constantes!$F$18),0)</f>
        <v>0</v>
      </c>
      <c r="AW460" s="118">
        <f>MAX(0,AX459+Observaciones!$F459-AV460-Constantes!$D$13)</f>
        <v>0</v>
      </c>
      <c r="AX460" s="118">
        <f>AX459+Observaciones!$F459-AV460-AU460-AW460-AY459</f>
        <v>38.057538011675042</v>
      </c>
      <c r="AY460" s="118">
        <f>MAX(0,(AX460-Constantes!$D$14)*(1-EXP(-Constantes!$D$22)))</f>
        <v>0.16255786501262423</v>
      </c>
      <c r="AZ460" s="116">
        <f>AZ459+(Entradas!$F$23*AW460-BA459)/(800*Entradas!$D$46)</f>
        <v>0</v>
      </c>
      <c r="BA460" s="116">
        <f>8000*Entradas!$D$47*AZ460/Constantes!$F$34</f>
        <v>0</v>
      </c>
      <c r="BB460" s="116">
        <f>AV460*Escenarios!$F$10/Escenarios!$F$9</f>
        <v>0</v>
      </c>
      <c r="BC460" s="116">
        <f>BA460*Escenarios!$F$10/Escenarios!$F$9</f>
        <v>0</v>
      </c>
      <c r="BD460" s="116">
        <f>Observaciones!$I459</f>
        <v>0</v>
      </c>
      <c r="BE460" s="116">
        <f>MAX(0,Constantes!$F$29/((BJ459+BB460+BC460+BD460+Observaciones!$F459)^2)+Entradas!$F$17)</f>
        <v>2.6961963103554676</v>
      </c>
      <c r="BF460" s="145">
        <f>IF(ETo!$D459&gt;0,ETo!$I459*((1-Entradas!$F$21)*ETo!$K459+ETo!$L459),0)</f>
        <v>1.6428783814146217</v>
      </c>
      <c r="BG460" s="116">
        <f>MIN(BF460*1,0.8*(BJ459+BB460+BC460+BD460+Observaciones!$F459-BE460-Constantes!$F$28))</f>
        <v>1.6428783814146217</v>
      </c>
      <c r="BH460" s="116">
        <f>Observaciones!$J459</f>
        <v>0</v>
      </c>
      <c r="BI460" s="116">
        <f>MAX(0,BJ459+BB460+BC460+BD460+Observaciones!$F459-BE460-BG460-BH460-Constantes!$F$26)</f>
        <v>0</v>
      </c>
      <c r="BJ460" s="116">
        <f>BJ459+BB460+BC460+BD460+Observaciones!$F459-BE460-BG460-BH460-BI460</f>
        <v>179.49244246988462</v>
      </c>
      <c r="BK460" s="116">
        <f>(Escenarios!$F$10*AU460+Escenarios!$F$9*BG460)/(Escenarios!$F$11)</f>
        <v>1.1778985252776022</v>
      </c>
      <c r="BL460" s="116">
        <f>(Escenarios!$F$9*BI460)/(Escenarios!$F$11)</f>
        <v>0</v>
      </c>
      <c r="BM460" s="116">
        <f>(Escenarios!$F$10*AW460+Escenarios!$F$9*BE460)/(Escenarios!$F$11)</f>
        <v>0.53923926207109352</v>
      </c>
      <c r="BN460" s="118">
        <f t="shared" si="54"/>
        <v>229.81789611093967</v>
      </c>
      <c r="BO460" s="118">
        <f>MAX(0,(BN460-Constantes!$D$13)*(1-EXP(-Constantes!$D$23)))</f>
        <v>1.2507273185926204</v>
      </c>
      <c r="BP460" s="118">
        <f>BL460+AY460*Escenarios!$F$10/Escenarios!$F$11+BO460</f>
        <v>1.3807736106027197</v>
      </c>
      <c r="BQ460" s="118">
        <f>0.0526*BL460*Observaciones!$F459^1.218</f>
        <v>0</v>
      </c>
      <c r="BR460" s="118">
        <f>BQ460*Constantes!$F$40</f>
        <v>0</v>
      </c>
      <c r="BS460" s="118">
        <f t="shared" si="55"/>
        <v>0</v>
      </c>
      <c r="BT460" s="15"/>
      <c r="BU460" s="72">
        <v>454</v>
      </c>
      <c r="BV460" s="73">
        <f>0.0526*Observaciones!$F459^2.218</f>
        <v>0</v>
      </c>
      <c r="BW460" s="73">
        <f>IF(Observaciones!$F459&gt;0.05*$CA$7,((Observaciones!$F459-0.05*$CA$7)^2)/(Observaciones!$F459+0.95*$CA$7),0)</f>
        <v>0</v>
      </c>
      <c r="BX460" s="73">
        <f>0.0526*BW460*Observaciones!$F459^1.218</f>
        <v>0</v>
      </c>
      <c r="BY460" s="27"/>
      <c r="BZ460" s="27"/>
      <c r="CA460" s="101"/>
      <c r="CB460" s="36"/>
    </row>
    <row r="461" spans="2:80" s="2" customFormat="1" ht="14.5" x14ac:dyDescent="0.35">
      <c r="B461" s="35"/>
      <c r="C461" s="72">
        <v>455</v>
      </c>
      <c r="D461" s="145">
        <f>ETo!$I460*((1-Constantes!$D$19)*ETo!$K460+ETo!$L460)</f>
        <v>1.6803722470885329</v>
      </c>
      <c r="E461" s="73">
        <f>MIN(D461*Constantes!$D$17,0.8*(H460+Observaciones!$F460-F461-G461-Constantes!$D$14))</f>
        <v>1.0478005155472596</v>
      </c>
      <c r="F461" s="73">
        <f>IF(Observaciones!$F460&gt;0.05*Constantes!$D$18,((Observaciones!$F460-0.05*Constantes!$D$18)^2)/(Observaciones!$F460+0.95*Constantes!$D$18),0)</f>
        <v>0</v>
      </c>
      <c r="G461" s="73">
        <f>MAX(0,H460+Observaciones!$F460-F461-Constantes!$D$13)</f>
        <v>0</v>
      </c>
      <c r="H461" s="73">
        <f>H460+Observaciones!$F460-F461-E461-G461-I460</f>
        <v>36.760555441243802</v>
      </c>
      <c r="I461" s="73">
        <f>MAX(0,(H461-Constantes!$D$14)*(1-EXP(-Constantes!$D$22)))</f>
        <v>0.1447019226985348</v>
      </c>
      <c r="J461" s="73">
        <f t="shared" si="49"/>
        <v>229.34895857470232</v>
      </c>
      <c r="K461" s="73">
        <f>MAX(0,(J461-Constantes!$D$13)*(1-EXP(-Constantes!$D$23)))</f>
        <v>1.2474881304213159</v>
      </c>
      <c r="L461" s="73">
        <f t="shared" si="50"/>
        <v>1.3921900531198508</v>
      </c>
      <c r="M461" s="73">
        <f>0.0526*F461*Observaciones!$F460^1.218</f>
        <v>0</v>
      </c>
      <c r="N461" s="73">
        <f>M461*Constantes!$D$40</f>
        <v>0</v>
      </c>
      <c r="O461" s="73">
        <f t="shared" si="51"/>
        <v>0</v>
      </c>
      <c r="P461" s="15"/>
      <c r="Q461" s="117">
        <v>455</v>
      </c>
      <c r="R461" s="145">
        <f>ETo!$I460*((1-Constantes!$E$19)*ETo!$K460+ETo!$L460)</f>
        <v>1.6823180834718425</v>
      </c>
      <c r="S461" s="118">
        <f>MIN(R461*Constantes!$E$17,0.8*(V460+Observaciones!$F460-T461-U461-Constantes!$D$14))</f>
        <v>1.0551509769203316</v>
      </c>
      <c r="T461" s="118">
        <f>IF(Observaciones!$F460&gt;0.05*Constantes!$E$18,((Observaciones!$F460-0.05*Constantes!$E$18)^2)/(Observaciones!$F460+0.95*Constantes!$E$18),0)</f>
        <v>0</v>
      </c>
      <c r="U461" s="118">
        <f>MAX(0,V460+Observaciones!$F460-T461-Constantes!$D$13)</f>
        <v>0</v>
      </c>
      <c r="V461" s="118">
        <f>V460+Observaciones!$F460-T461-S461-U461-W460</f>
        <v>36.694962995211711</v>
      </c>
      <c r="W461" s="118">
        <f>MAX(0,(V461-Constantes!$D$14)*(1-EXP(-Constantes!$D$22)))</f>
        <v>0.1437988921110076</v>
      </c>
      <c r="X461" s="116">
        <f>X460+(Entradas!$E$23*U461-Y460)/(800*Entradas!$D$46)</f>
        <v>0</v>
      </c>
      <c r="Y461" s="116">
        <f>8000*Entradas!$D$47*X461/Constantes!$E$34</f>
        <v>0</v>
      </c>
      <c r="Z461" s="116">
        <f>T461*Escenarios!$E$10/Escenarios!$E$9</f>
        <v>0</v>
      </c>
      <c r="AA461" s="116">
        <f>Y461*Escenarios!$E$10/Escenarios!$E$9</f>
        <v>0</v>
      </c>
      <c r="AB461" s="116">
        <f>Observaciones!$I460</f>
        <v>0</v>
      </c>
      <c r="AC461" s="116">
        <f>MAX(0,Constantes!$E$29/((AH460+Z461+AA461+AB461+Observaciones!$F460)^2)+Entradas!$E$17)</f>
        <v>2.8733931968122883</v>
      </c>
      <c r="AD461" s="145">
        <f>IF(ETo!$D460&gt;0,ETo!$I460*((1-Entradas!$E$21)*ETo!$K460+ETo!$L460),0)</f>
        <v>1.6044846281394474</v>
      </c>
      <c r="AE461" s="116">
        <f>MIN(AD461*1,0.8*(AH460+Z461+AA461+AB461+Observaciones!$F460-AC461-Constantes!$E$28))</f>
        <v>1.6044846281394474</v>
      </c>
      <c r="AF461" s="116">
        <f>Observaciones!$J460</f>
        <v>0</v>
      </c>
      <c r="AG461" s="116">
        <f>MAX(0,AH460+Z461+AA461+AB461+Observaciones!$F460-AC461-AE461-AF461-Constantes!$E$26)</f>
        <v>0</v>
      </c>
      <c r="AH461" s="116">
        <f>AH460+Z461+AA461+AB461+Observaciones!$F460-AC461-AE461-AF461-AG461</f>
        <v>280.28801530558673</v>
      </c>
      <c r="AI461" s="116">
        <f>(Escenarios!$E$10*S461+Escenarios!$E$9*AE461)/(Escenarios!$E$11)</f>
        <v>1.110084342042243</v>
      </c>
      <c r="AJ461" s="116">
        <f>(Escenarios!$E$9*AG461)/(Escenarios!$E$11)</f>
        <v>0</v>
      </c>
      <c r="AK461" s="116">
        <f>(Escenarios!$E$10*U461+Escenarios!$E$9*AC461)/(Escenarios!$E$11)</f>
        <v>0.28733931968122883</v>
      </c>
      <c r="AL461" s="118">
        <f t="shared" si="52"/>
        <v>231.70451303194292</v>
      </c>
      <c r="AM461" s="118">
        <f>MAX(0,(AL461-Constantes!$D$13)*(1-EXP(-Constantes!$D$23)))</f>
        <v>1.2637591335830156</v>
      </c>
      <c r="AN461" s="118">
        <f>AJ461+W461*Escenarios!$E$10/Escenarios!$E$11+AM461</f>
        <v>1.3931781364829225</v>
      </c>
      <c r="AO461" s="118">
        <f>0.0526*AJ461*Observaciones!$F460^1.218</f>
        <v>0</v>
      </c>
      <c r="AP461" s="118">
        <f>AO461*Constantes!$E$40</f>
        <v>0</v>
      </c>
      <c r="AQ461" s="118">
        <f t="shared" si="53"/>
        <v>0</v>
      </c>
      <c r="AR461" s="15"/>
      <c r="AS461" s="72">
        <v>455</v>
      </c>
      <c r="AT461" s="145">
        <f>ETo!$I460*((1-Constantes!$F$19)*ETo!$K460+ETo!$L460)</f>
        <v>1.677453492513568</v>
      </c>
      <c r="AU461" s="118">
        <f>MIN(AT461*Constantes!$F$17,0.8*(AX460+Observaciones!$F460-AV461-AW461-Constantes!$D$14))</f>
        <v>1.0368681138602989</v>
      </c>
      <c r="AV461" s="118">
        <f>IF(Observaciones!$F460&gt;0.05*Constantes!$F$18,((Observaciones!$F460-0.05*Constantes!$F$18)^2)/(Observaciones!$F460+0.95*Constantes!$F$18),0)</f>
        <v>0</v>
      </c>
      <c r="AW461" s="118">
        <f>MAX(0,AX460+Observaciones!$F460-AV461-Constantes!$D$13)</f>
        <v>0</v>
      </c>
      <c r="AX461" s="118">
        <f>AX460+Observaciones!$F460-AV461-AU461-AW461-AY460</f>
        <v>36.858112032802119</v>
      </c>
      <c r="AY461" s="118">
        <f>MAX(0,(AX461-Constantes!$D$14)*(1-EXP(-Constantes!$D$22)))</f>
        <v>0.14604501312313878</v>
      </c>
      <c r="AZ461" s="116">
        <f>AZ460+(Entradas!$F$23*AW461-BA460)/(800*Entradas!$D$46)</f>
        <v>0</v>
      </c>
      <c r="BA461" s="116">
        <f>8000*Entradas!$D$47*AZ461/Constantes!$F$34</f>
        <v>0</v>
      </c>
      <c r="BB461" s="116">
        <f>AV461*Escenarios!$F$10/Escenarios!$F$9</f>
        <v>0</v>
      </c>
      <c r="BC461" s="116">
        <f>BA461*Escenarios!$F$10/Escenarios!$F$9</f>
        <v>0</v>
      </c>
      <c r="BD461" s="116">
        <f>Observaciones!$I460</f>
        <v>0</v>
      </c>
      <c r="BE461" s="116">
        <f>MAX(0,Constantes!$F$29/((BJ460+BB461+BC461+BD461+Observaciones!$F460)^2)+Entradas!$F$17)</f>
        <v>2.6813303875260708</v>
      </c>
      <c r="BF461" s="145">
        <f>IF(ETo!$D460&gt;0,ETo!$I460*((1-Entradas!$F$21)*ETo!$K460+ETo!$L460),0)</f>
        <v>1.6044846281394474</v>
      </c>
      <c r="BG461" s="116">
        <f>MIN(BF461*1,0.8*(BJ460+BB461+BC461+BD461+Observaciones!$F460-BE461-Constantes!$F$28))</f>
        <v>1.6044846281394474</v>
      </c>
      <c r="BH461" s="116">
        <f>Observaciones!$J460</f>
        <v>0</v>
      </c>
      <c r="BI461" s="116">
        <f>MAX(0,BJ460+BB461+BC461+BD461+Observaciones!$F460-BE461-BG461-BH461-Constantes!$F$26)</f>
        <v>0</v>
      </c>
      <c r="BJ461" s="116">
        <f>BJ460+BB461+BC461+BD461+Observaciones!$F460-BE461-BG461-BH461-BI461</f>
        <v>175.2066274542191</v>
      </c>
      <c r="BK461" s="116">
        <f>(Escenarios!$F$10*AU461+Escenarios!$F$9*BG461)/(Escenarios!$F$11)</f>
        <v>1.1503914167161287</v>
      </c>
      <c r="BL461" s="116">
        <f>(Escenarios!$F$9*BI461)/(Escenarios!$F$11)</f>
        <v>0</v>
      </c>
      <c r="BM461" s="116">
        <f>(Escenarios!$F$10*AW461+Escenarios!$F$9*BE461)/(Escenarios!$F$11)</f>
        <v>0.53626607750521416</v>
      </c>
      <c r="BN461" s="118">
        <f t="shared" si="54"/>
        <v>229.10343486985226</v>
      </c>
      <c r="BO461" s="118">
        <f>MAX(0,(BN461-Constantes!$D$13)*(1-EXP(-Constantes!$D$23)))</f>
        <v>1.2457921743097482</v>
      </c>
      <c r="BP461" s="118">
        <f>BL461+AY461*Escenarios!$F$10/Escenarios!$F$11+BO461</f>
        <v>1.3626281848082593</v>
      </c>
      <c r="BQ461" s="118">
        <f>0.0526*BL461*Observaciones!$F460^1.218</f>
        <v>0</v>
      </c>
      <c r="BR461" s="118">
        <f>BQ461*Constantes!$F$40</f>
        <v>0</v>
      </c>
      <c r="BS461" s="118">
        <f t="shared" si="55"/>
        <v>0</v>
      </c>
      <c r="BT461" s="15"/>
      <c r="BU461" s="72">
        <v>455</v>
      </c>
      <c r="BV461" s="73">
        <f>0.0526*Observaciones!$F460^2.218</f>
        <v>0</v>
      </c>
      <c r="BW461" s="73">
        <f>IF(Observaciones!$F460&gt;0.05*$CA$7,((Observaciones!$F460-0.05*$CA$7)^2)/(Observaciones!$F460+0.95*$CA$7),0)</f>
        <v>0</v>
      </c>
      <c r="BX461" s="73">
        <f>0.0526*BW461*Observaciones!$F460^1.218</f>
        <v>0</v>
      </c>
      <c r="BY461" s="27"/>
      <c r="BZ461" s="27"/>
      <c r="CA461" s="101"/>
      <c r="CB461" s="36"/>
    </row>
    <row r="462" spans="2:80" s="2" customFormat="1" ht="14.5" x14ac:dyDescent="0.35">
      <c r="B462" s="35"/>
      <c r="C462" s="72">
        <v>456</v>
      </c>
      <c r="D462" s="145">
        <f>ETo!$I461*((1-Constantes!$D$19)*ETo!$K461+ETo!$L461)</f>
        <v>1.626589803143095</v>
      </c>
      <c r="E462" s="73">
        <f>MIN(D462*Constantes!$D$17,0.8*(H461+Observaciones!$F461-F462-G462-Constantes!$D$14))</f>
        <v>1.0142643317694919</v>
      </c>
      <c r="F462" s="73">
        <f>IF(Observaciones!$F461&gt;0.05*Constantes!$D$18,((Observaciones!$F461-0.05*Constantes!$D$18)^2)/(Observaciones!$F461+0.95*Constantes!$D$18),0)</f>
        <v>0</v>
      </c>
      <c r="G462" s="73">
        <f>MAX(0,H461+Observaciones!$F461-F462-Constantes!$D$13)</f>
        <v>0</v>
      </c>
      <c r="H462" s="73">
        <f>H461+Observaciones!$F461-F462-E462-G462-I461</f>
        <v>35.601589186775776</v>
      </c>
      <c r="I462" s="73">
        <f>MAX(0,(H462-Constantes!$D$14)*(1-EXP(-Constantes!$D$22)))</f>
        <v>0.12874609179104882</v>
      </c>
      <c r="J462" s="73">
        <f t="shared" si="49"/>
        <v>228.10147044428101</v>
      </c>
      <c r="K462" s="73">
        <f>MAX(0,(J462-Constantes!$D$13)*(1-EXP(-Constantes!$D$23)))</f>
        <v>1.2388711004681872</v>
      </c>
      <c r="L462" s="73">
        <f t="shared" si="50"/>
        <v>1.3676171922592359</v>
      </c>
      <c r="M462" s="73">
        <f>0.0526*F462*Observaciones!$F461^1.218</f>
        <v>0</v>
      </c>
      <c r="N462" s="73">
        <f>M462*Constantes!$D$40</f>
        <v>0</v>
      </c>
      <c r="O462" s="73">
        <f t="shared" si="51"/>
        <v>0</v>
      </c>
      <c r="P462" s="15"/>
      <c r="Q462" s="117">
        <v>456</v>
      </c>
      <c r="R462" s="145">
        <f>ETo!$I461*((1-Constantes!$E$19)*ETo!$K461+ETo!$L461)</f>
        <v>1.6284730111874035</v>
      </c>
      <c r="S462" s="118">
        <f>MIN(R462*Constantes!$E$17,0.8*(V461+Observaciones!$F461-T462-U462-Constantes!$D$14))</f>
        <v>1.0213793131776334</v>
      </c>
      <c r="T462" s="118">
        <f>IF(Observaciones!$F461&gt;0.05*Constantes!$E$18,((Observaciones!$F461-0.05*Constantes!$E$18)^2)/(Observaciones!$F461+0.95*Constantes!$E$18),0)</f>
        <v>0</v>
      </c>
      <c r="U462" s="118">
        <f>MAX(0,V461+Observaciones!$F461-T462-Constantes!$D$13)</f>
        <v>0</v>
      </c>
      <c r="V462" s="118">
        <f>V461+Observaciones!$F461-T462-S462-U462-W461</f>
        <v>35.52978478992307</v>
      </c>
      <c r="W462" s="118">
        <f>MAX(0,(V462-Constantes!$D$14)*(1-EXP(-Constantes!$D$22)))</f>
        <v>0.12775753944090151</v>
      </c>
      <c r="X462" s="116">
        <f>X461+(Entradas!$E$23*U462-Y461)/(800*Entradas!$D$46)</f>
        <v>0</v>
      </c>
      <c r="Y462" s="116">
        <f>8000*Entradas!$D$47*X462/Constantes!$E$34</f>
        <v>0</v>
      </c>
      <c r="Z462" s="116">
        <f>T462*Escenarios!$E$10/Escenarios!$E$9</f>
        <v>0</v>
      </c>
      <c r="AA462" s="116">
        <f>Y462*Escenarios!$E$10/Escenarios!$E$9</f>
        <v>0</v>
      </c>
      <c r="AB462" s="116">
        <f>Observaciones!$I461</f>
        <v>0</v>
      </c>
      <c r="AC462" s="116">
        <f>MAX(0,Constantes!$E$29/((AH461+Z462+AA462+AB462+Observaciones!$F461)^2)+Entradas!$E$17)</f>
        <v>2.8693155452756987</v>
      </c>
      <c r="AD462" s="145">
        <f>IF(ETo!$D461&gt;0,ETo!$I461*((1-Entradas!$E$21)*ETo!$K461+ETo!$L461),0)</f>
        <v>1.5531446894150467</v>
      </c>
      <c r="AE462" s="116">
        <f>MIN(AD462*1,0.8*(AH461+Z462+AA462+AB462+Observaciones!$F461-AC462-Constantes!$E$28))</f>
        <v>1.5531446894150467</v>
      </c>
      <c r="AF462" s="116">
        <f>Observaciones!$J461</f>
        <v>0</v>
      </c>
      <c r="AG462" s="116">
        <f>MAX(0,AH461+Z462+AA462+AB462+Observaciones!$F461-AC462-AE462-AF462-Constantes!$E$26)</f>
        <v>0</v>
      </c>
      <c r="AH462" s="116">
        <f>AH461+Z462+AA462+AB462+Observaciones!$F461-AC462-AE462-AF462-AG462</f>
        <v>275.86555507089599</v>
      </c>
      <c r="AI462" s="116">
        <f>(Escenarios!$E$10*S462+Escenarios!$E$9*AE462)/(Escenarios!$E$11)</f>
        <v>1.0745558508013746</v>
      </c>
      <c r="AJ462" s="116">
        <f>(Escenarios!$E$9*AG462)/(Escenarios!$E$11)</f>
        <v>0</v>
      </c>
      <c r="AK462" s="116">
        <f>(Escenarios!$E$10*U462+Escenarios!$E$9*AC462)/(Escenarios!$E$11)</f>
        <v>0.28693155452756985</v>
      </c>
      <c r="AL462" s="118">
        <f t="shared" si="52"/>
        <v>230.72768545288747</v>
      </c>
      <c r="AM462" s="118">
        <f>MAX(0,(AL462-Constantes!$D$13)*(1-EXP(-Constantes!$D$23)))</f>
        <v>1.2570116926234609</v>
      </c>
      <c r="AN462" s="118">
        <f>AJ462+W462*Escenarios!$E$10/Escenarios!$E$11+AM462</f>
        <v>1.3719934781202723</v>
      </c>
      <c r="AO462" s="118">
        <f>0.0526*AJ462*Observaciones!$F461^1.218</f>
        <v>0</v>
      </c>
      <c r="AP462" s="118">
        <f>AO462*Constantes!$E$40</f>
        <v>0</v>
      </c>
      <c r="AQ462" s="118">
        <f t="shared" si="53"/>
        <v>0</v>
      </c>
      <c r="AR462" s="15"/>
      <c r="AS462" s="72">
        <v>456</v>
      </c>
      <c r="AT462" s="145">
        <f>ETo!$I461*((1-Constantes!$F$19)*ETo!$K461+ETo!$L461)</f>
        <v>1.6237649910766314</v>
      </c>
      <c r="AU462" s="118">
        <f>MIN(AT462*Constantes!$F$17,0.8*(AX461+Observaciones!$F461-AV462-AW462-Constantes!$D$14))</f>
        <v>1.0036821593945884</v>
      </c>
      <c r="AV462" s="118">
        <f>IF(Observaciones!$F461&gt;0.05*Constantes!$F$18,((Observaciones!$F461-0.05*Constantes!$F$18)^2)/(Observaciones!$F461+0.95*Constantes!$F$18),0)</f>
        <v>0</v>
      </c>
      <c r="AW462" s="118">
        <f>MAX(0,AX461+Observaciones!$F461-AV462-Constantes!$D$13)</f>
        <v>0</v>
      </c>
      <c r="AX462" s="118">
        <f>AX461+Observaciones!$F461-AV462-AU462-AW462-AY461</f>
        <v>35.708384860284397</v>
      </c>
      <c r="AY462" s="118">
        <f>MAX(0,(AX462-Constantes!$D$14)*(1-EXP(-Constantes!$D$22)))</f>
        <v>0.13021637938707273</v>
      </c>
      <c r="AZ462" s="116">
        <f>AZ461+(Entradas!$F$23*AW462-BA461)/(800*Entradas!$D$46)</f>
        <v>0</v>
      </c>
      <c r="BA462" s="116">
        <f>8000*Entradas!$D$47*AZ462/Constantes!$F$34</f>
        <v>0</v>
      </c>
      <c r="BB462" s="116">
        <f>AV462*Escenarios!$F$10/Escenarios!$F$9</f>
        <v>0</v>
      </c>
      <c r="BC462" s="116">
        <f>BA462*Escenarios!$F$10/Escenarios!$F$9</f>
        <v>0</v>
      </c>
      <c r="BD462" s="116">
        <f>Observaciones!$I461</f>
        <v>0</v>
      </c>
      <c r="BE462" s="116">
        <f>MAX(0,Constantes!$F$29/((BJ461+BB462+BC462+BD462+Observaciones!$F461)^2)+Entradas!$F$17)</f>
        <v>2.6655494404253157</v>
      </c>
      <c r="BF462" s="145">
        <f>IF(ETo!$D461&gt;0,ETo!$I461*((1-Entradas!$F$21)*ETo!$K461+ETo!$L461),0)</f>
        <v>1.5531446894150467</v>
      </c>
      <c r="BG462" s="116">
        <f>MIN(BF462*1,0.8*(BJ461+BB462+BC462+BD462+Observaciones!$F461-BE462-Constantes!$F$28))</f>
        <v>1.5531446894150467</v>
      </c>
      <c r="BH462" s="116">
        <f>Observaciones!$J461</f>
        <v>0</v>
      </c>
      <c r="BI462" s="116">
        <f>MAX(0,BJ461+BB462+BC462+BD462+Observaciones!$F461-BE462-BG462-BH462-Constantes!$F$26)</f>
        <v>0</v>
      </c>
      <c r="BJ462" s="116">
        <f>BJ461+BB462+BC462+BD462+Observaciones!$F461-BE462-BG462-BH462-BI462</f>
        <v>170.98793332437876</v>
      </c>
      <c r="BK462" s="116">
        <f>(Escenarios!$F$10*AU462+Escenarios!$F$9*BG462)/(Escenarios!$F$11)</f>
        <v>1.11357466539868</v>
      </c>
      <c r="BL462" s="116">
        <f>(Escenarios!$F$9*BI462)/(Escenarios!$F$11)</f>
        <v>0</v>
      </c>
      <c r="BM462" s="116">
        <f>(Escenarios!$F$10*AW462+Escenarios!$F$9*BE462)/(Escenarios!$F$11)</f>
        <v>0.53310988808506321</v>
      </c>
      <c r="BN462" s="118">
        <f t="shared" si="54"/>
        <v>228.39075258362757</v>
      </c>
      <c r="BO462" s="118">
        <f>MAX(0,(BN462-Constantes!$D$13)*(1-EXP(-Constantes!$D$23)))</f>
        <v>1.2408693181657076</v>
      </c>
      <c r="BP462" s="118">
        <f>BL462+AY462*Escenarios!$F$10/Escenarios!$F$11+BO462</f>
        <v>1.3450424216753658</v>
      </c>
      <c r="BQ462" s="118">
        <f>0.0526*BL462*Observaciones!$F461^1.218</f>
        <v>0</v>
      </c>
      <c r="BR462" s="118">
        <f>BQ462*Constantes!$F$40</f>
        <v>0</v>
      </c>
      <c r="BS462" s="118">
        <f t="shared" si="55"/>
        <v>0</v>
      </c>
      <c r="BT462" s="15"/>
      <c r="BU462" s="72">
        <v>456</v>
      </c>
      <c r="BV462" s="73">
        <f>0.0526*Observaciones!$F461^2.218</f>
        <v>0</v>
      </c>
      <c r="BW462" s="73">
        <f>IF(Observaciones!$F461&gt;0.05*$CA$7,((Observaciones!$F461-0.05*$CA$7)^2)/(Observaciones!$F461+0.95*$CA$7),0)</f>
        <v>0</v>
      </c>
      <c r="BX462" s="73">
        <f>0.0526*BW462*Observaciones!$F461^1.218</f>
        <v>0</v>
      </c>
      <c r="BY462" s="27"/>
      <c r="BZ462" s="27"/>
      <c r="CA462" s="101"/>
      <c r="CB462" s="36"/>
    </row>
    <row r="463" spans="2:80" s="2" customFormat="1" ht="14.5" x14ac:dyDescent="0.35">
      <c r="B463" s="35"/>
      <c r="C463" s="72">
        <v>457</v>
      </c>
      <c r="D463" s="145">
        <f>ETo!$I462*((1-Constantes!$D$19)*ETo!$K462+ETo!$L462)</f>
        <v>1.6744105682502874</v>
      </c>
      <c r="E463" s="73">
        <f>MIN(D463*Constantes!$D$17,0.8*(H462+Observaciones!$F462-F463-G463-Constantes!$D$14))</f>
        <v>1.0440830950941047</v>
      </c>
      <c r="F463" s="73">
        <f>IF(Observaciones!$F462&gt;0.05*Constantes!$D$18,((Observaciones!$F462-0.05*Constantes!$D$18)^2)/(Observaciones!$F462+0.95*Constantes!$D$18),0)</f>
        <v>0</v>
      </c>
      <c r="G463" s="73">
        <f>MAX(0,H462+Observaciones!$F462-F463-Constantes!$D$13)</f>
        <v>0</v>
      </c>
      <c r="H463" s="73">
        <f>H462+Observaciones!$F462-F463-E463-G463-I462</f>
        <v>34.428759999890623</v>
      </c>
      <c r="I463" s="73">
        <f>MAX(0,(H463-Constantes!$D$14)*(1-EXP(-Constantes!$D$22)))</f>
        <v>0.11259940579638766</v>
      </c>
      <c r="J463" s="73">
        <f t="shared" si="49"/>
        <v>226.86259934381283</v>
      </c>
      <c r="K463" s="73">
        <f>MAX(0,(J463-Constantes!$D$13)*(1-EXP(-Constantes!$D$23)))</f>
        <v>1.2303135926887789</v>
      </c>
      <c r="L463" s="73">
        <f t="shared" si="50"/>
        <v>1.3429129984851667</v>
      </c>
      <c r="M463" s="73">
        <f>0.0526*F463*Observaciones!$F462^1.218</f>
        <v>0</v>
      </c>
      <c r="N463" s="73">
        <f>M463*Constantes!$D$40</f>
        <v>0</v>
      </c>
      <c r="O463" s="73">
        <f t="shared" si="51"/>
        <v>0</v>
      </c>
      <c r="P463" s="15"/>
      <c r="Q463" s="117">
        <v>457</v>
      </c>
      <c r="R463" s="145">
        <f>ETo!$I462*((1-Constantes!$E$19)*ETo!$K462+ETo!$L462)</f>
        <v>1.6763553532742179</v>
      </c>
      <c r="S463" s="118">
        <f>MIN(R463*Constantes!$E$17,0.8*(V462+Observaciones!$F462-T463-U463-Constantes!$D$14))</f>
        <v>1.051411148730319</v>
      </c>
      <c r="T463" s="118">
        <f>IF(Observaciones!$F462&gt;0.05*Constantes!$E$18,((Observaciones!$F462-0.05*Constantes!$E$18)^2)/(Observaciones!$F462+0.95*Constantes!$E$18),0)</f>
        <v>0</v>
      </c>
      <c r="U463" s="118">
        <f>MAX(0,V462+Observaciones!$F462-T463-Constantes!$D$13)</f>
        <v>0</v>
      </c>
      <c r="V463" s="118">
        <f>V462+Observaciones!$F462-T463-S463-U463-W462</f>
        <v>34.350616101751854</v>
      </c>
      <c r="W463" s="118">
        <f>MAX(0,(V463-Constantes!$D$14)*(1-EXP(-Constantes!$D$22)))</f>
        <v>0.11152357565867038</v>
      </c>
      <c r="X463" s="116">
        <f>X462+(Entradas!$E$23*U463-Y462)/(800*Entradas!$D$46)</f>
        <v>0</v>
      </c>
      <c r="Y463" s="116">
        <f>8000*Entradas!$D$47*X463/Constantes!$E$34</f>
        <v>0</v>
      </c>
      <c r="Z463" s="116">
        <f>T463*Escenarios!$E$10/Escenarios!$E$9</f>
        <v>0</v>
      </c>
      <c r="AA463" s="116">
        <f>Y463*Escenarios!$E$10/Escenarios!$E$9</f>
        <v>0</v>
      </c>
      <c r="AB463" s="116">
        <f>Observaciones!$I462</f>
        <v>0</v>
      </c>
      <c r="AC463" s="116">
        <f>MAX(0,Constantes!$E$29/((AH462+Z463+AA463+AB463+Observaciones!$F462)^2)+Entradas!$E$17)</f>
        <v>2.8650918980057796</v>
      </c>
      <c r="AD463" s="145">
        <f>IF(ETo!$D462&gt;0,ETo!$I462*((1-Entradas!$E$21)*ETo!$K462+ETo!$L462),0)</f>
        <v>1.5985639523169997</v>
      </c>
      <c r="AE463" s="116">
        <f>MIN(AD463*1,0.8*(AH462+Z463+AA463+AB463+Observaciones!$F462-AC463-Constantes!$E$28))</f>
        <v>1.5985639523169997</v>
      </c>
      <c r="AF463" s="116">
        <f>Observaciones!$J462</f>
        <v>0</v>
      </c>
      <c r="AG463" s="116">
        <f>MAX(0,AH462+Z463+AA463+AB463+Observaciones!$F462-AC463-AE463-AF463-Constantes!$E$26)</f>
        <v>0</v>
      </c>
      <c r="AH463" s="116">
        <f>AH462+Z463+AA463+AB463+Observaciones!$F462-AC463-AE463-AF463-AG463</f>
        <v>271.40189922057317</v>
      </c>
      <c r="AI463" s="116">
        <f>(Escenarios!$E$10*S463+Escenarios!$E$9*AE463)/(Escenarios!$E$11)</f>
        <v>1.1061264290889872</v>
      </c>
      <c r="AJ463" s="116">
        <f>(Escenarios!$E$9*AG463)/(Escenarios!$E$11)</f>
        <v>0</v>
      </c>
      <c r="AK463" s="116">
        <f>(Escenarios!$E$10*U463+Escenarios!$E$9*AC463)/(Escenarios!$E$11)</f>
        <v>0.28650918980057793</v>
      </c>
      <c r="AL463" s="118">
        <f t="shared" si="52"/>
        <v>229.75718295006459</v>
      </c>
      <c r="AM463" s="118">
        <f>MAX(0,(AL463-Constantes!$D$13)*(1-EXP(-Constantes!$D$23)))</f>
        <v>1.2503079421568439</v>
      </c>
      <c r="AN463" s="118">
        <f>AJ463+W463*Escenarios!$E$10/Escenarios!$E$11+AM463</f>
        <v>1.3506791602496473</v>
      </c>
      <c r="AO463" s="118">
        <f>0.0526*AJ463*Observaciones!$F462^1.218</f>
        <v>0</v>
      </c>
      <c r="AP463" s="118">
        <f>AO463*Constantes!$E$40</f>
        <v>0</v>
      </c>
      <c r="AQ463" s="118">
        <f t="shared" si="53"/>
        <v>0</v>
      </c>
      <c r="AR463" s="15"/>
      <c r="AS463" s="72">
        <v>457</v>
      </c>
      <c r="AT463" s="145">
        <f>ETo!$I462*((1-Constantes!$F$19)*ETo!$K462+ETo!$L462)</f>
        <v>1.6714933907143916</v>
      </c>
      <c r="AU463" s="118">
        <f>MIN(AT463*Constantes!$F$17,0.8*(AX462+Observaciones!$F462-AV463-AW463-Constantes!$D$14))</f>
        <v>1.0331840537426813</v>
      </c>
      <c r="AV463" s="118">
        <f>IF(Observaciones!$F462&gt;0.05*Constantes!$F$18,((Observaciones!$F462-0.05*Constantes!$F$18)^2)/(Observaciones!$F462+0.95*Constantes!$F$18),0)</f>
        <v>0</v>
      </c>
      <c r="AW463" s="118">
        <f>MAX(0,AX462+Observaciones!$F462-AV463-Constantes!$D$13)</f>
        <v>0</v>
      </c>
      <c r="AX463" s="118">
        <f>AX462+Observaciones!$F462-AV463-AU463-AW463-AY462</f>
        <v>34.544984427154645</v>
      </c>
      <c r="AY463" s="118">
        <f>MAX(0,(AX463-Constantes!$D$14)*(1-EXP(-Constantes!$D$22)))</f>
        <v>0.11419950183162154</v>
      </c>
      <c r="AZ463" s="116">
        <f>AZ462+(Entradas!$F$23*AW463-BA462)/(800*Entradas!$D$46)</f>
        <v>0</v>
      </c>
      <c r="BA463" s="116">
        <f>8000*Entradas!$D$47*AZ463/Constantes!$F$34</f>
        <v>0</v>
      </c>
      <c r="BB463" s="116">
        <f>AV463*Escenarios!$F$10/Escenarios!$F$9</f>
        <v>0</v>
      </c>
      <c r="BC463" s="116">
        <f>BA463*Escenarios!$F$10/Escenarios!$F$9</f>
        <v>0</v>
      </c>
      <c r="BD463" s="116">
        <f>Observaciones!$I462</f>
        <v>0</v>
      </c>
      <c r="BE463" s="116">
        <f>MAX(0,Constantes!$F$29/((BJ462+BB463+BC463+BD463+Observaciones!$F462)^2)+Entradas!$F$17)</f>
        <v>2.6488424093878402</v>
      </c>
      <c r="BF463" s="145">
        <f>IF(ETo!$D462&gt;0,ETo!$I462*((1-Entradas!$F$21)*ETo!$K462+ETo!$L462),0)</f>
        <v>1.5985639523169997</v>
      </c>
      <c r="BG463" s="116">
        <f>MIN(BF463*1,0.8*(BJ462+BB463+BC463+BD463+Observaciones!$F462-BE463-Constantes!$F$28))</f>
        <v>1.5985639523169997</v>
      </c>
      <c r="BH463" s="116">
        <f>Observaciones!$J462</f>
        <v>0</v>
      </c>
      <c r="BI463" s="116">
        <f>MAX(0,BJ462+BB463+BC463+BD463+Observaciones!$F462-BE463-BG463-BH463-Constantes!$F$26)</f>
        <v>0</v>
      </c>
      <c r="BJ463" s="116">
        <f>BJ462+BB463+BC463+BD463+Observaciones!$F462-BE463-BG463-BH463-BI463</f>
        <v>166.74052696267393</v>
      </c>
      <c r="BK463" s="116">
        <f>(Escenarios!$F$10*AU463+Escenarios!$F$9*BG463)/(Escenarios!$F$11)</f>
        <v>1.146260033457545</v>
      </c>
      <c r="BL463" s="116">
        <f>(Escenarios!$F$9*BI463)/(Escenarios!$F$11)</f>
        <v>0</v>
      </c>
      <c r="BM463" s="116">
        <f>(Escenarios!$F$10*AW463+Escenarios!$F$9*BE463)/(Escenarios!$F$11)</f>
        <v>0.52976848187756798</v>
      </c>
      <c r="BN463" s="118">
        <f t="shared" si="54"/>
        <v>227.67965174733942</v>
      </c>
      <c r="BO463" s="118">
        <f>MAX(0,(BN463-Constantes!$D$13)*(1-EXP(-Constantes!$D$23)))</f>
        <v>1.2359573858943196</v>
      </c>
      <c r="BP463" s="118">
        <f>BL463+AY463*Escenarios!$F$10/Escenarios!$F$11+BO463</f>
        <v>1.3273169873596169</v>
      </c>
      <c r="BQ463" s="118">
        <f>0.0526*BL463*Observaciones!$F462^1.218</f>
        <v>0</v>
      </c>
      <c r="BR463" s="118">
        <f>BQ463*Constantes!$F$40</f>
        <v>0</v>
      </c>
      <c r="BS463" s="118">
        <f t="shared" si="55"/>
        <v>0</v>
      </c>
      <c r="BT463" s="15"/>
      <c r="BU463" s="72">
        <v>457</v>
      </c>
      <c r="BV463" s="73">
        <f>0.0526*Observaciones!$F462^2.218</f>
        <v>0</v>
      </c>
      <c r="BW463" s="73">
        <f>IF(Observaciones!$F462&gt;0.05*$CA$7,((Observaciones!$F462-0.05*$CA$7)^2)/(Observaciones!$F462+0.95*$CA$7),0)</f>
        <v>0</v>
      </c>
      <c r="BX463" s="73">
        <f>0.0526*BW463*Observaciones!$F462^1.218</f>
        <v>0</v>
      </c>
      <c r="BY463" s="27"/>
      <c r="BZ463" s="27"/>
      <c r="CA463" s="101"/>
      <c r="CB463" s="36"/>
    </row>
    <row r="464" spans="2:80" s="2" customFormat="1" ht="14.5" x14ac:dyDescent="0.35">
      <c r="B464" s="35"/>
      <c r="C464" s="72">
        <v>458</v>
      </c>
      <c r="D464" s="145">
        <f>ETo!$I463*((1-Constantes!$D$19)*ETo!$K463+ETo!$L463)</f>
        <v>1.6758186630107321</v>
      </c>
      <c r="E464" s="73">
        <f>MIN(D464*Constantes!$D$17,0.8*(H463+Observaciones!$F463-F464-G464-Constantes!$D$14))</f>
        <v>1.0449611162697636</v>
      </c>
      <c r="F464" s="73">
        <f>IF(Observaciones!$F463&gt;0.05*Constantes!$D$18,((Observaciones!$F463-0.05*Constantes!$D$18)^2)/(Observaciones!$F463+0.95*Constantes!$D$18),0)</f>
        <v>0</v>
      </c>
      <c r="G464" s="73">
        <f>MAX(0,H463+Observaciones!$F463-F464-Constantes!$D$13)</f>
        <v>0</v>
      </c>
      <c r="H464" s="73">
        <f>H463+Observaciones!$F463-F464-E464-G464-I463</f>
        <v>33.271199477824474</v>
      </c>
      <c r="I464" s="73">
        <f>MAX(0,(H464-Constantes!$D$14)*(1-EXP(-Constantes!$D$22)))</f>
        <v>9.6662928022281602E-2</v>
      </c>
      <c r="J464" s="73">
        <f t="shared" si="49"/>
        <v>225.63228575112404</v>
      </c>
      <c r="K464" s="73">
        <f>MAX(0,(J464-Constantes!$D$13)*(1-EXP(-Constantes!$D$23)))</f>
        <v>1.2218151959334043</v>
      </c>
      <c r="L464" s="73">
        <f t="shared" si="50"/>
        <v>1.318478123955686</v>
      </c>
      <c r="M464" s="73">
        <f>0.0526*F464*Observaciones!$F463^1.218</f>
        <v>0</v>
      </c>
      <c r="N464" s="73">
        <f>M464*Constantes!$D$40</f>
        <v>0</v>
      </c>
      <c r="O464" s="73">
        <f t="shared" si="51"/>
        <v>0</v>
      </c>
      <c r="P464" s="15"/>
      <c r="Q464" s="117">
        <v>458</v>
      </c>
      <c r="R464" s="145">
        <f>ETo!$I463*((1-Constantes!$E$19)*ETo!$K463+ETo!$L463)</f>
        <v>1.6777683153711531</v>
      </c>
      <c r="S464" s="118">
        <f>MIN(R464*Constantes!$E$17,0.8*(V463+Observaciones!$F463-T464-U464-Constantes!$D$14))</f>
        <v>1.0522973594603706</v>
      </c>
      <c r="T464" s="118">
        <f>IF(Observaciones!$F463&gt;0.05*Constantes!$E$18,((Observaciones!$F463-0.05*Constantes!$E$18)^2)/(Observaciones!$F463+0.95*Constantes!$E$18),0)</f>
        <v>0</v>
      </c>
      <c r="U464" s="118">
        <f>MAX(0,V463+Observaciones!$F463-T464-Constantes!$D$13)</f>
        <v>0</v>
      </c>
      <c r="V464" s="118">
        <f>V463+Observaciones!$F463-T464-S464-U464-W463</f>
        <v>33.186795166632812</v>
      </c>
      <c r="W464" s="118">
        <f>MAX(0,(V464-Constantes!$D$14)*(1-EXP(-Constantes!$D$22)))</f>
        <v>9.5500908928071518E-2</v>
      </c>
      <c r="X464" s="116">
        <f>X463+(Entradas!$E$23*U464-Y463)/(800*Entradas!$D$46)</f>
        <v>0</v>
      </c>
      <c r="Y464" s="116">
        <f>8000*Entradas!$D$47*X464/Constantes!$E$34</f>
        <v>0</v>
      </c>
      <c r="Z464" s="116">
        <f>T464*Escenarios!$E$10/Escenarios!$E$9</f>
        <v>0</v>
      </c>
      <c r="AA464" s="116">
        <f>Y464*Escenarios!$E$10/Escenarios!$E$9</f>
        <v>0</v>
      </c>
      <c r="AB464" s="116">
        <f>Observaciones!$I463</f>
        <v>0</v>
      </c>
      <c r="AC464" s="116">
        <f>MAX(0,Constantes!$E$29/((AH463+Z464+AA464+AB464+Observaciones!$F463)^2)+Entradas!$E$17)</f>
        <v>2.8606178298876812</v>
      </c>
      <c r="AD464" s="145">
        <f>IF(ETo!$D463&gt;0,ETo!$I463*((1-Entradas!$E$21)*ETo!$K463+ETo!$L463),0)</f>
        <v>1.5997822209543191</v>
      </c>
      <c r="AE464" s="116">
        <f>MIN(AD464*1,0.8*(AH463+Z464+AA464+AB464+Observaciones!$F463-AC464-Constantes!$E$28))</f>
        <v>1.5997822209543191</v>
      </c>
      <c r="AF464" s="116">
        <f>Observaciones!$J463</f>
        <v>0</v>
      </c>
      <c r="AG464" s="116">
        <f>MAX(0,AH463+Z464+AA464+AB464+Observaciones!$F463-AC464-AE464-AF464-Constantes!$E$26)</f>
        <v>0</v>
      </c>
      <c r="AH464" s="116">
        <f>AH463+Z464+AA464+AB464+Observaciones!$F463-AC464-AE464-AF464-AG464</f>
        <v>266.94149916973117</v>
      </c>
      <c r="AI464" s="116">
        <f>(Escenarios!$E$10*S464+Escenarios!$E$9*AE464)/(Escenarios!$E$11)</f>
        <v>1.1070458456097654</v>
      </c>
      <c r="AJ464" s="116">
        <f>(Escenarios!$E$9*AG464)/(Escenarios!$E$11)</f>
        <v>0</v>
      </c>
      <c r="AK464" s="116">
        <f>(Escenarios!$E$10*U464+Escenarios!$E$9*AC464)/(Escenarios!$E$11)</f>
        <v>0.28606178298876811</v>
      </c>
      <c r="AL464" s="118">
        <f t="shared" si="52"/>
        <v>228.79293679089653</v>
      </c>
      <c r="AM464" s="118">
        <f>MAX(0,(AL464-Constantes!$D$13)*(1-EXP(-Constantes!$D$23)))</f>
        <v>1.2436474074125701</v>
      </c>
      <c r="AN464" s="118">
        <f>AJ464+W464*Escenarios!$E$10/Escenarios!$E$11+AM464</f>
        <v>1.3295982254478345</v>
      </c>
      <c r="AO464" s="118">
        <f>0.0526*AJ464*Observaciones!$F463^1.218</f>
        <v>0</v>
      </c>
      <c r="AP464" s="118">
        <f>AO464*Constantes!$E$40</f>
        <v>0</v>
      </c>
      <c r="AQ464" s="118">
        <f t="shared" si="53"/>
        <v>0</v>
      </c>
      <c r="AR464" s="15"/>
      <c r="AS464" s="72">
        <v>458</v>
      </c>
      <c r="AT464" s="145">
        <f>ETo!$I463*((1-Constantes!$F$19)*ETo!$K463+ETo!$L463)</f>
        <v>1.6728941844701006</v>
      </c>
      <c r="AU464" s="118">
        <f>MIN(AT464*Constantes!$F$17,0.8*(AX463+Observaciones!$F463-AV464-AW464-Constantes!$D$14))</f>
        <v>1.034049912847492</v>
      </c>
      <c r="AV464" s="118">
        <f>IF(Observaciones!$F463&gt;0.05*Constantes!$F$18,((Observaciones!$F463-0.05*Constantes!$F$18)^2)/(Observaciones!$F463+0.95*Constantes!$F$18),0)</f>
        <v>0</v>
      </c>
      <c r="AW464" s="118">
        <f>MAX(0,AX463+Observaciones!$F463-AV464-Constantes!$D$13)</f>
        <v>0</v>
      </c>
      <c r="AX464" s="118">
        <f>AX463+Observaciones!$F463-AV464-AU464-AW464-AY463</f>
        <v>33.396735012475531</v>
      </c>
      <c r="AY464" s="118">
        <f>MAX(0,(AX464-Constantes!$D$14)*(1-EXP(-Constantes!$D$22)))</f>
        <v>9.8391212824406854E-2</v>
      </c>
      <c r="AZ464" s="116">
        <f>AZ463+(Entradas!$F$23*AW464-BA463)/(800*Entradas!$D$46)</f>
        <v>0</v>
      </c>
      <c r="BA464" s="116">
        <f>8000*Entradas!$D$47*AZ464/Constantes!$F$34</f>
        <v>0</v>
      </c>
      <c r="BB464" s="116">
        <f>AV464*Escenarios!$F$10/Escenarios!$F$9</f>
        <v>0</v>
      </c>
      <c r="BC464" s="116">
        <f>BA464*Escenarios!$F$10/Escenarios!$F$9</f>
        <v>0</v>
      </c>
      <c r="BD464" s="116">
        <f>Observaciones!$I463</f>
        <v>0</v>
      </c>
      <c r="BE464" s="116">
        <f>MAX(0,Constantes!$F$29/((BJ463+BB464+BC464+BD464+Observaciones!$F463)^2)+Entradas!$F$17)</f>
        <v>2.6307243702108063</v>
      </c>
      <c r="BF464" s="145">
        <f>IF(ETo!$D463&gt;0,ETo!$I463*((1-Entradas!$F$21)*ETo!$K463+ETo!$L463),0)</f>
        <v>1.5997822209543191</v>
      </c>
      <c r="BG464" s="116">
        <f>MIN(BF464*1,0.8*(BJ463+BB464+BC464+BD464+Observaciones!$F463-BE464-Constantes!$F$28))</f>
        <v>1.5997822209543191</v>
      </c>
      <c r="BH464" s="116">
        <f>Observaciones!$J463</f>
        <v>0</v>
      </c>
      <c r="BI464" s="116">
        <f>MAX(0,BJ463+BB464+BC464+BD464+Observaciones!$F463-BE464-BG464-BH464-Constantes!$F$26)</f>
        <v>0</v>
      </c>
      <c r="BJ464" s="116">
        <f>BJ463+BB464+BC464+BD464+Observaciones!$F463-BE464-BG464-BH464-BI464</f>
        <v>162.5100203715088</v>
      </c>
      <c r="BK464" s="116">
        <f>(Escenarios!$F$10*AU464+Escenarios!$F$9*BG464)/(Escenarios!$F$11)</f>
        <v>1.1471963744688574</v>
      </c>
      <c r="BL464" s="116">
        <f>(Escenarios!$F$9*BI464)/(Escenarios!$F$11)</f>
        <v>0</v>
      </c>
      <c r="BM464" s="116">
        <f>(Escenarios!$F$10*AW464+Escenarios!$F$9*BE464)/(Escenarios!$F$11)</f>
        <v>0.52614487404216126</v>
      </c>
      <c r="BN464" s="118">
        <f t="shared" si="54"/>
        <v>226.96983923548726</v>
      </c>
      <c r="BO464" s="118">
        <f>MAX(0,(BN464-Constantes!$D$13)*(1-EXP(-Constantes!$D$23)))</f>
        <v>1.2310543527298519</v>
      </c>
      <c r="BP464" s="118">
        <f>BL464+AY464*Escenarios!$F$10/Escenarios!$F$11+BO464</f>
        <v>1.3097673229893774</v>
      </c>
      <c r="BQ464" s="118">
        <f>0.0526*BL464*Observaciones!$F463^1.218</f>
        <v>0</v>
      </c>
      <c r="BR464" s="118">
        <f>BQ464*Constantes!$F$40</f>
        <v>0</v>
      </c>
      <c r="BS464" s="118">
        <f t="shared" si="55"/>
        <v>0</v>
      </c>
      <c r="BT464" s="15"/>
      <c r="BU464" s="72">
        <v>458</v>
      </c>
      <c r="BV464" s="73">
        <f>0.0526*Observaciones!$F463^2.218</f>
        <v>0</v>
      </c>
      <c r="BW464" s="73">
        <f>IF(Observaciones!$F463&gt;0.05*$CA$7,((Observaciones!$F463-0.05*$CA$7)^2)/(Observaciones!$F463+0.95*$CA$7),0)</f>
        <v>0</v>
      </c>
      <c r="BX464" s="73">
        <f>0.0526*BW464*Observaciones!$F463^1.218</f>
        <v>0</v>
      </c>
      <c r="BY464" s="27"/>
      <c r="BZ464" s="27"/>
      <c r="CA464" s="101"/>
      <c r="CB464" s="36"/>
    </row>
    <row r="465" spans="2:80" s="2" customFormat="1" ht="14.5" x14ac:dyDescent="0.35">
      <c r="B465" s="35"/>
      <c r="C465" s="72">
        <v>459</v>
      </c>
      <c r="D465" s="145">
        <f>ETo!$I464*((1-Constantes!$D$19)*ETo!$K464+ETo!$L464)</f>
        <v>1.6587997277725552</v>
      </c>
      <c r="E465" s="73">
        <f>MIN(D465*Constantes!$D$17,0.8*(H464+Observaciones!$F464-F465-G465-Constantes!$D$14))</f>
        <v>1.0343489146296065</v>
      </c>
      <c r="F465" s="73">
        <f>IF(Observaciones!$F464&gt;0.05*Constantes!$D$18,((Observaciones!$F464-0.05*Constantes!$D$18)^2)/(Observaciones!$F464+0.95*Constantes!$D$18),0)</f>
        <v>0</v>
      </c>
      <c r="G465" s="73">
        <f>MAX(0,H464+Observaciones!$F464-F465-Constantes!$D$13)</f>
        <v>0</v>
      </c>
      <c r="H465" s="73">
        <f>H464+Observaciones!$F464-F465-E465-G465-I464</f>
        <v>32.140187635172587</v>
      </c>
      <c r="I465" s="73">
        <f>MAX(0,(H465-Constantes!$D$14)*(1-EXP(-Constantes!$D$22)))</f>
        <v>8.1091953762982755E-2</v>
      </c>
      <c r="J465" s="73">
        <f t="shared" si="49"/>
        <v>224.41047055519064</v>
      </c>
      <c r="K465" s="73">
        <f>MAX(0,(J465-Constantes!$D$13)*(1-EXP(-Constantes!$D$23)))</f>
        <v>1.2133755018923955</v>
      </c>
      <c r="L465" s="73">
        <f t="shared" si="50"/>
        <v>1.2944674556553784</v>
      </c>
      <c r="M465" s="73">
        <f>0.0526*F465*Observaciones!$F464^1.218</f>
        <v>0</v>
      </c>
      <c r="N465" s="73">
        <f>M465*Constantes!$D$40</f>
        <v>0</v>
      </c>
      <c r="O465" s="73">
        <f t="shared" si="51"/>
        <v>0</v>
      </c>
      <c r="P465" s="15"/>
      <c r="Q465" s="117">
        <v>459</v>
      </c>
      <c r="R465" s="145">
        <f>ETo!$I464*((1-Constantes!$E$19)*ETo!$K464+ETo!$L464)</f>
        <v>1.6607319132480769</v>
      </c>
      <c r="S465" s="118">
        <f>MIN(R465*Constantes!$E$17,0.8*(V464+Observaciones!$F464-T465-U465-Constantes!$D$14))</f>
        <v>1.0416121171628654</v>
      </c>
      <c r="T465" s="118">
        <f>IF(Observaciones!$F464&gt;0.05*Constantes!$E$18,((Observaciones!$F464-0.05*Constantes!$E$18)^2)/(Observaciones!$F464+0.95*Constantes!$E$18),0)</f>
        <v>0</v>
      </c>
      <c r="U465" s="118">
        <f>MAX(0,V464+Observaciones!$F464-T465-Constantes!$D$13)</f>
        <v>0</v>
      </c>
      <c r="V465" s="118">
        <f>V464+Observaciones!$F464-T465-S465-U465-W464</f>
        <v>32.049682140541876</v>
      </c>
      <c r="W465" s="118">
        <f>MAX(0,(V465-Constantes!$D$14)*(1-EXP(-Constantes!$D$22)))</f>
        <v>7.9845937873427045E-2</v>
      </c>
      <c r="X465" s="116">
        <f>X464+(Entradas!$E$23*U465-Y464)/(800*Entradas!$D$46)</f>
        <v>0</v>
      </c>
      <c r="Y465" s="116">
        <f>8000*Entradas!$D$47*X465/Constantes!$E$34</f>
        <v>0</v>
      </c>
      <c r="Z465" s="116">
        <f>T465*Escenarios!$E$10/Escenarios!$E$9</f>
        <v>0</v>
      </c>
      <c r="AA465" s="116">
        <f>Y465*Escenarios!$E$10/Escenarios!$E$9</f>
        <v>0</v>
      </c>
      <c r="AB465" s="116">
        <f>Observaciones!$I464</f>
        <v>0</v>
      </c>
      <c r="AC465" s="116">
        <f>MAX(0,Constantes!$E$29/((AH464+Z465+AA465+AB465+Observaciones!$F464)^2)+Entradas!$E$17)</f>
        <v>2.8559209631805453</v>
      </c>
      <c r="AD465" s="145">
        <f>IF(ETo!$D464&gt;0,ETo!$I464*((1-Entradas!$E$21)*ETo!$K464+ETo!$L464),0)</f>
        <v>1.5834444942271857</v>
      </c>
      <c r="AE465" s="116">
        <f>MIN(AD465*1,0.8*(AH464+Z465+AA465+AB465+Observaciones!$F464-AC465-Constantes!$E$28))</f>
        <v>1.5834444942271857</v>
      </c>
      <c r="AF465" s="116">
        <f>Observaciones!$J464</f>
        <v>0</v>
      </c>
      <c r="AG465" s="116">
        <f>MAX(0,AH464+Z465+AA465+AB465+Observaciones!$F464-AC465-AE465-AF465-Constantes!$E$26)</f>
        <v>0</v>
      </c>
      <c r="AH465" s="116">
        <f>AH464+Z465+AA465+AB465+Observaciones!$F464-AC465-AE465-AF465-AG465</f>
        <v>262.50213371232343</v>
      </c>
      <c r="AI465" s="116">
        <f>(Escenarios!$E$10*S465+Escenarios!$E$9*AE465)/(Escenarios!$E$11)</f>
        <v>1.0957953548692974</v>
      </c>
      <c r="AJ465" s="116">
        <f>(Escenarios!$E$9*AG465)/(Escenarios!$E$11)</f>
        <v>0</v>
      </c>
      <c r="AK465" s="116">
        <f>(Escenarios!$E$10*U465+Escenarios!$E$9*AC465)/(Escenarios!$E$11)</f>
        <v>0.28559209631805449</v>
      </c>
      <c r="AL465" s="118">
        <f t="shared" si="52"/>
        <v>227.83488147980202</v>
      </c>
      <c r="AM465" s="118">
        <f>MAX(0,(AL465-Constantes!$D$13)*(1-EXP(-Constantes!$D$23)))</f>
        <v>1.2370296359796127</v>
      </c>
      <c r="AN465" s="118">
        <f>AJ465+W465*Escenarios!$E$10/Escenarios!$E$11+AM465</f>
        <v>1.3088909800656969</v>
      </c>
      <c r="AO465" s="118">
        <f>0.0526*AJ465*Observaciones!$F464^1.218</f>
        <v>0</v>
      </c>
      <c r="AP465" s="118">
        <f>AO465*Constantes!$E$40</f>
        <v>0</v>
      </c>
      <c r="AQ465" s="118">
        <f t="shared" si="53"/>
        <v>0</v>
      </c>
      <c r="AR465" s="15"/>
      <c r="AS465" s="72">
        <v>459</v>
      </c>
      <c r="AT465" s="145">
        <f>ETo!$I464*((1-Constantes!$F$19)*ETo!$K464+ETo!$L464)</f>
        <v>1.6559014495592712</v>
      </c>
      <c r="AU465" s="118">
        <f>MIN(AT465*Constantes!$F$17,0.8*(AX464+Observaciones!$F464-AV465-AW465-Constantes!$D$14))</f>
        <v>1.0235463578607493</v>
      </c>
      <c r="AV465" s="118">
        <f>IF(Observaciones!$F464&gt;0.05*Constantes!$F$18,((Observaciones!$F464-0.05*Constantes!$F$18)^2)/(Observaciones!$F464+0.95*Constantes!$F$18),0)</f>
        <v>0</v>
      </c>
      <c r="AW465" s="118">
        <f>MAX(0,AX464+Observaciones!$F464-AV465-Constantes!$D$13)</f>
        <v>0</v>
      </c>
      <c r="AX465" s="118">
        <f>AX464+Observaciones!$F464-AV465-AU465-AW465-AY464</f>
        <v>32.274797441790369</v>
      </c>
      <c r="AY465" s="118">
        <f>MAX(0,(AX465-Constantes!$D$14)*(1-EXP(-Constantes!$D$22)))</f>
        <v>8.2945166748781524E-2</v>
      </c>
      <c r="AZ465" s="116">
        <f>AZ464+(Entradas!$F$23*AW465-BA464)/(800*Entradas!$D$46)</f>
        <v>0</v>
      </c>
      <c r="BA465" s="116">
        <f>8000*Entradas!$D$47*AZ465/Constantes!$F$34</f>
        <v>0</v>
      </c>
      <c r="BB465" s="116">
        <f>AV465*Escenarios!$F$10/Escenarios!$F$9</f>
        <v>0</v>
      </c>
      <c r="BC465" s="116">
        <f>BA465*Escenarios!$F$10/Escenarios!$F$9</f>
        <v>0</v>
      </c>
      <c r="BD465" s="116">
        <f>Observaciones!$I464</f>
        <v>0</v>
      </c>
      <c r="BE465" s="116">
        <f>MAX(0,Constantes!$F$29/((BJ464+BB465+BC465+BD465+Observaciones!$F464)^2)+Entradas!$F$17)</f>
        <v>2.6112479453552764</v>
      </c>
      <c r="BF465" s="145">
        <f>IF(ETo!$D464&gt;0,ETo!$I464*((1-Entradas!$F$21)*ETo!$K464+ETo!$L464),0)</f>
        <v>1.5834444942271857</v>
      </c>
      <c r="BG465" s="116">
        <f>MIN(BF465*1,0.8*(BJ464+BB465+BC465+BD465+Observaciones!$F464-BE465-Constantes!$F$28))</f>
        <v>1.5834444942271857</v>
      </c>
      <c r="BH465" s="116">
        <f>Observaciones!$J464</f>
        <v>0</v>
      </c>
      <c r="BI465" s="116">
        <f>MAX(0,BJ464+BB465+BC465+BD465+Observaciones!$F464-BE465-BG465-BH465-Constantes!$F$26)</f>
        <v>0</v>
      </c>
      <c r="BJ465" s="116">
        <f>BJ464+BB465+BC465+BD465+Observaciones!$F464-BE465-BG465-BH465-BI465</f>
        <v>158.31532793192633</v>
      </c>
      <c r="BK465" s="116">
        <f>(Escenarios!$F$10*AU465+Escenarios!$F$9*BG465)/(Escenarios!$F$11)</f>
        <v>1.1355259851340367</v>
      </c>
      <c r="BL465" s="116">
        <f>(Escenarios!$F$9*BI465)/(Escenarios!$F$11)</f>
        <v>0</v>
      </c>
      <c r="BM465" s="116">
        <f>(Escenarios!$F$10*AW465+Escenarios!$F$9*BE465)/(Escenarios!$F$11)</f>
        <v>0.52224958907105534</v>
      </c>
      <c r="BN465" s="118">
        <f t="shared" si="54"/>
        <v>226.26103447182848</v>
      </c>
      <c r="BO465" s="118">
        <f>MAX(0,(BN465-Constantes!$D$13)*(1-EXP(-Constantes!$D$23)))</f>
        <v>1.2261582805906281</v>
      </c>
      <c r="BP465" s="118">
        <f>BL465+AY465*Escenarios!$F$10/Escenarios!$F$11+BO465</f>
        <v>1.2925144139896534</v>
      </c>
      <c r="BQ465" s="118">
        <f>0.0526*BL465*Observaciones!$F464^1.218</f>
        <v>0</v>
      </c>
      <c r="BR465" s="118">
        <f>BQ465*Constantes!$F$40</f>
        <v>0</v>
      </c>
      <c r="BS465" s="118">
        <f t="shared" si="55"/>
        <v>0</v>
      </c>
      <c r="BT465" s="15"/>
      <c r="BU465" s="72">
        <v>459</v>
      </c>
      <c r="BV465" s="73">
        <f>0.0526*Observaciones!$F464^2.218</f>
        <v>0</v>
      </c>
      <c r="BW465" s="73">
        <f>IF(Observaciones!$F464&gt;0.05*$CA$7,((Observaciones!$F464-0.05*$CA$7)^2)/(Observaciones!$F464+0.95*$CA$7),0)</f>
        <v>0</v>
      </c>
      <c r="BX465" s="73">
        <f>0.0526*BW465*Observaciones!$F464^1.218</f>
        <v>0</v>
      </c>
      <c r="BY465" s="27"/>
      <c r="BZ465" s="27"/>
      <c r="CA465" s="101"/>
      <c r="CB465" s="36"/>
    </row>
    <row r="466" spans="2:80" s="2" customFormat="1" ht="14.5" x14ac:dyDescent="0.35">
      <c r="B466" s="35"/>
      <c r="C466" s="72">
        <v>460</v>
      </c>
      <c r="D466" s="145">
        <f>ETo!$I465*((1-Constantes!$D$19)*ETo!$K465+ETo!$L465)</f>
        <v>1.6100503774675399</v>
      </c>
      <c r="E466" s="73">
        <f>MIN(D466*Constantes!$D$17,0.8*(H465+Observaciones!$F465-F466-G466-Constantes!$D$14))</f>
        <v>1.0039511295729378</v>
      </c>
      <c r="F466" s="73">
        <f>IF(Observaciones!$F465&gt;0.05*Constantes!$D$18,((Observaciones!$F465-0.05*Constantes!$D$18)^2)/(Observaciones!$F465+0.95*Constantes!$D$18),0)</f>
        <v>0</v>
      </c>
      <c r="G466" s="73">
        <f>MAX(0,H465+Observaciones!$F465-F466-Constantes!$D$13)</f>
        <v>0</v>
      </c>
      <c r="H466" s="73">
        <f>H465+Observaciones!$F465-F466-E466-G466-I465</f>
        <v>31.055144551836669</v>
      </c>
      <c r="I466" s="73">
        <f>MAX(0,(H466-Constantes!$D$14)*(1-EXP(-Constantes!$D$22)))</f>
        <v>6.6153844997260486E-2</v>
      </c>
      <c r="J466" s="73">
        <f t="shared" si="49"/>
        <v>223.19709505329826</v>
      </c>
      <c r="K466" s="73">
        <f>MAX(0,(J466-Constantes!$D$13)*(1-EXP(-Constantes!$D$23)))</f>
        <v>1.204994105076485</v>
      </c>
      <c r="L466" s="73">
        <f t="shared" si="50"/>
        <v>1.2711479500737455</v>
      </c>
      <c r="M466" s="73">
        <f>0.0526*F466*Observaciones!$F465^1.218</f>
        <v>0</v>
      </c>
      <c r="N466" s="73">
        <f>M466*Constantes!$D$40</f>
        <v>0</v>
      </c>
      <c r="O466" s="73">
        <f t="shared" si="51"/>
        <v>0</v>
      </c>
      <c r="P466" s="15"/>
      <c r="Q466" s="117">
        <v>460</v>
      </c>
      <c r="R466" s="145">
        <f>ETo!$I465*((1-Constantes!$E$19)*ETo!$K465+ETo!$L465)</f>
        <v>1.611926073261494</v>
      </c>
      <c r="S466" s="118">
        <f>MIN(R466*Constantes!$E$17,0.8*(V465+Observaciones!$F465-T466-U466-Constantes!$D$14))</f>
        <v>1.0110010631373485</v>
      </c>
      <c r="T466" s="118">
        <f>IF(Observaciones!$F465&gt;0.05*Constantes!$E$18,((Observaciones!$F465-0.05*Constantes!$E$18)^2)/(Observaciones!$F465+0.95*Constantes!$E$18),0)</f>
        <v>0</v>
      </c>
      <c r="U466" s="118">
        <f>MAX(0,V465+Observaciones!$F465-T466-Constantes!$D$13)</f>
        <v>0</v>
      </c>
      <c r="V466" s="118">
        <f>V465+Observaciones!$F465-T466-S466-U466-W465</f>
        <v>30.9588351395311</v>
      </c>
      <c r="W466" s="118">
        <f>MAX(0,(V466-Constantes!$D$14)*(1-EXP(-Constantes!$D$22)))</f>
        <v>6.4827924857978808E-2</v>
      </c>
      <c r="X466" s="116">
        <f>X465+(Entradas!$E$23*U466-Y465)/(800*Entradas!$D$46)</f>
        <v>0</v>
      </c>
      <c r="Y466" s="116">
        <f>8000*Entradas!$D$47*X466/Constantes!$E$34</f>
        <v>0</v>
      </c>
      <c r="Z466" s="116">
        <f>T466*Escenarios!$E$10/Escenarios!$E$9</f>
        <v>0</v>
      </c>
      <c r="AA466" s="116">
        <f>Y466*Escenarios!$E$10/Escenarios!$E$9</f>
        <v>0</v>
      </c>
      <c r="AB466" s="116">
        <f>Observaciones!$I465</f>
        <v>0</v>
      </c>
      <c r="AC466" s="116">
        <f>MAX(0,Constantes!$E$29/((AH465+Z466+AA466+AB466+Observaciones!$F465)^2)+Entradas!$E$17)</f>
        <v>2.8510065038082795</v>
      </c>
      <c r="AD466" s="145">
        <f>IF(ETo!$D465&gt;0,ETo!$I465*((1-Entradas!$E$21)*ETo!$K465+ETo!$L465),0)</f>
        <v>1.5368982415033297</v>
      </c>
      <c r="AE466" s="116">
        <f>MIN(AD466*1,0.8*(AH465+Z466+AA466+AB466+Observaciones!$F465-AC466-Constantes!$E$28))</f>
        <v>1.5368982415033297</v>
      </c>
      <c r="AF466" s="116">
        <f>Observaciones!$J465</f>
        <v>0</v>
      </c>
      <c r="AG466" s="116">
        <f>MAX(0,AH465+Z466+AA466+AB466+Observaciones!$F465-AC466-AE466-AF466-Constantes!$E$26)</f>
        <v>0</v>
      </c>
      <c r="AH466" s="116">
        <f>AH465+Z466+AA466+AB466+Observaciones!$F465-AC466-AE466-AF466-AG466</f>
        <v>258.11422896701185</v>
      </c>
      <c r="AI466" s="116">
        <f>(Escenarios!$E$10*S466+Escenarios!$E$9*AE466)/(Escenarios!$E$11)</f>
        <v>1.0635907809739467</v>
      </c>
      <c r="AJ466" s="116">
        <f>(Escenarios!$E$9*AG466)/(Escenarios!$E$11)</f>
        <v>0</v>
      </c>
      <c r="AK466" s="116">
        <f>(Escenarios!$E$10*U466+Escenarios!$E$9*AC466)/(Escenarios!$E$11)</f>
        <v>0.28510065038082794</v>
      </c>
      <c r="AL466" s="118">
        <f t="shared" si="52"/>
        <v>226.88295249420324</v>
      </c>
      <c r="AM466" s="118">
        <f>MAX(0,(AL466-Constantes!$D$13)*(1-EXP(-Constantes!$D$23)))</f>
        <v>1.2304541821679713</v>
      </c>
      <c r="AN466" s="118">
        <f>AJ466+W466*Escenarios!$E$10/Escenarios!$E$11+AM466</f>
        <v>1.2887993145401522</v>
      </c>
      <c r="AO466" s="118">
        <f>0.0526*AJ466*Observaciones!$F465^1.218</f>
        <v>0</v>
      </c>
      <c r="AP466" s="118">
        <f>AO466*Constantes!$E$40</f>
        <v>0</v>
      </c>
      <c r="AQ466" s="118">
        <f t="shared" si="53"/>
        <v>0</v>
      </c>
      <c r="AR466" s="15"/>
      <c r="AS466" s="72">
        <v>460</v>
      </c>
      <c r="AT466" s="145">
        <f>ETo!$I465*((1-Constantes!$F$19)*ETo!$K465+ETo!$L465)</f>
        <v>1.6072368337766083</v>
      </c>
      <c r="AU466" s="118">
        <f>MIN(AT466*Constantes!$F$17,0.8*(AX465+Observaciones!$F465-AV466-AW466-Constantes!$D$14))</f>
        <v>0.99346576927602726</v>
      </c>
      <c r="AV466" s="118">
        <f>IF(Observaciones!$F465&gt;0.05*Constantes!$F$18,((Observaciones!$F465-0.05*Constantes!$F$18)^2)/(Observaciones!$F465+0.95*Constantes!$F$18),0)</f>
        <v>0</v>
      </c>
      <c r="AW466" s="118">
        <f>MAX(0,AX465+Observaciones!$F465-AV466-Constantes!$D$13)</f>
        <v>0</v>
      </c>
      <c r="AX466" s="118">
        <f>AX465+Observaciones!$F465-AV466-AU466-AW466-AY465</f>
        <v>31.198386505765558</v>
      </c>
      <c r="AY466" s="118">
        <f>MAX(0,(AX466-Constantes!$D$14)*(1-EXP(-Constantes!$D$22)))</f>
        <v>6.8125899305948132E-2</v>
      </c>
      <c r="AZ466" s="116">
        <f>AZ465+(Entradas!$F$23*AW466-BA465)/(800*Entradas!$D$46)</f>
        <v>0</v>
      </c>
      <c r="BA466" s="116">
        <f>8000*Entradas!$D$47*AZ466/Constantes!$F$34</f>
        <v>0</v>
      </c>
      <c r="BB466" s="116">
        <f>AV466*Escenarios!$F$10/Escenarios!$F$9</f>
        <v>0</v>
      </c>
      <c r="BC466" s="116">
        <f>BA466*Escenarios!$F$10/Escenarios!$F$9</f>
        <v>0</v>
      </c>
      <c r="BD466" s="116">
        <f>Observaciones!$I465</f>
        <v>0</v>
      </c>
      <c r="BE466" s="116">
        <f>MAX(0,Constantes!$F$29/((BJ465+BB466+BC466+BD466+Observaciones!$F465)^2)+Entradas!$F$17)</f>
        <v>2.5903744314581223</v>
      </c>
      <c r="BF466" s="145">
        <f>IF(ETo!$D465&gt;0,ETo!$I465*((1-Entradas!$F$21)*ETo!$K465+ETo!$L465),0)</f>
        <v>1.5368982415033297</v>
      </c>
      <c r="BG466" s="116">
        <f>MIN(BF466*1,0.8*(BJ465+BB466+BC466+BD466+Observaciones!$F465-BE466-Constantes!$F$28))</f>
        <v>1.5368982415033297</v>
      </c>
      <c r="BH466" s="116">
        <f>Observaciones!$J465</f>
        <v>0</v>
      </c>
      <c r="BI466" s="116">
        <f>MAX(0,BJ465+BB466+BC466+BD466+Observaciones!$F465-BE466-BG466-BH466-Constantes!$F$26)</f>
        <v>0</v>
      </c>
      <c r="BJ466" s="116">
        <f>BJ465+BB466+BC466+BD466+Observaciones!$F465-BE466-BG466-BH466-BI466</f>
        <v>154.18805525896488</v>
      </c>
      <c r="BK466" s="116">
        <f>(Escenarios!$F$10*AU466+Escenarios!$F$9*BG466)/(Escenarios!$F$11)</f>
        <v>1.1021522637214878</v>
      </c>
      <c r="BL466" s="116">
        <f>(Escenarios!$F$9*BI466)/(Escenarios!$F$11)</f>
        <v>0</v>
      </c>
      <c r="BM466" s="116">
        <f>(Escenarios!$F$10*AW466+Escenarios!$F$9*BE466)/(Escenarios!$F$11)</f>
        <v>0.51807488629162446</v>
      </c>
      <c r="BN466" s="118">
        <f t="shared" si="54"/>
        <v>225.55295107752949</v>
      </c>
      <c r="BO466" s="118">
        <f>MAX(0,(BN466-Constantes!$D$13)*(1-EXP(-Constantes!$D$23)))</f>
        <v>1.2212671913135487</v>
      </c>
      <c r="BP466" s="118">
        <f>BL466+AY466*Escenarios!$F$10/Escenarios!$F$11+BO466</f>
        <v>1.2757679107583071</v>
      </c>
      <c r="BQ466" s="118">
        <f>0.0526*BL466*Observaciones!$F465^1.218</f>
        <v>0</v>
      </c>
      <c r="BR466" s="118">
        <f>BQ466*Constantes!$F$40</f>
        <v>0</v>
      </c>
      <c r="BS466" s="118">
        <f t="shared" si="55"/>
        <v>0</v>
      </c>
      <c r="BT466" s="15"/>
      <c r="BU466" s="72">
        <v>460</v>
      </c>
      <c r="BV466" s="73">
        <f>0.0526*Observaciones!$F465^2.218</f>
        <v>0</v>
      </c>
      <c r="BW466" s="73">
        <f>IF(Observaciones!$F465&gt;0.05*$CA$7,((Observaciones!$F465-0.05*$CA$7)^2)/(Observaciones!$F465+0.95*$CA$7),0)</f>
        <v>0</v>
      </c>
      <c r="BX466" s="73">
        <f>0.0526*BW466*Observaciones!$F465^1.218</f>
        <v>0</v>
      </c>
      <c r="BY466" s="27"/>
      <c r="BZ466" s="27"/>
      <c r="CA466" s="101"/>
      <c r="CB466" s="36"/>
    </row>
    <row r="467" spans="2:80" s="2" customFormat="1" ht="14.5" x14ac:dyDescent="0.35">
      <c r="B467" s="35"/>
      <c r="C467" s="72">
        <v>461</v>
      </c>
      <c r="D467" s="145">
        <f>ETo!$I466*((1-Constantes!$D$19)*ETo!$K466+ETo!$L466)</f>
        <v>1.6202957328710887</v>
      </c>
      <c r="E467" s="73">
        <f>MIN(D467*Constantes!$D$17,0.8*(H466+Observaciones!$F466-F467-G467-Constantes!$D$14))</f>
        <v>1.0103396477672861</v>
      </c>
      <c r="F467" s="73">
        <f>IF(Observaciones!$F466&gt;0.05*Constantes!$D$18,((Observaciones!$F466-0.05*Constantes!$D$18)^2)/(Observaciones!$F466+0.95*Constantes!$D$18),0)</f>
        <v>0</v>
      </c>
      <c r="G467" s="73">
        <f>MAX(0,H466+Observaciones!$F466-F467-Constantes!$D$13)</f>
        <v>0</v>
      </c>
      <c r="H467" s="73">
        <f>H466+Observaciones!$F466-F467-E467-G467-I466</f>
        <v>29.978651059072124</v>
      </c>
      <c r="I467" s="73">
        <f>MAX(0,(H467-Constantes!$D$14)*(1-EXP(-Constantes!$D$22)))</f>
        <v>5.1333440971395104E-2</v>
      </c>
      <c r="J467" s="73">
        <f t="shared" si="49"/>
        <v>221.99210094822178</v>
      </c>
      <c r="K467" s="73">
        <f>MAX(0,(J467-Constantes!$D$13)*(1-EXP(-Constantes!$D$23)))</f>
        <v>1.1966706027973244</v>
      </c>
      <c r="L467" s="73">
        <f t="shared" si="50"/>
        <v>1.2480040437687194</v>
      </c>
      <c r="M467" s="73">
        <f>0.0526*F467*Observaciones!$F466^1.218</f>
        <v>0</v>
      </c>
      <c r="N467" s="73">
        <f>M467*Constantes!$D$40</f>
        <v>0</v>
      </c>
      <c r="O467" s="73">
        <f t="shared" si="51"/>
        <v>0</v>
      </c>
      <c r="P467" s="15"/>
      <c r="Q467" s="117">
        <v>461</v>
      </c>
      <c r="R467" s="145">
        <f>ETo!$I466*((1-Constantes!$E$19)*ETo!$K466+ETo!$L466)</f>
        <v>1.6221873870528878</v>
      </c>
      <c r="S467" s="118">
        <f>MIN(R467*Constantes!$E$17,0.8*(V466+Observaciones!$F466-T467-U467-Constantes!$D$14))</f>
        <v>1.01743696570408</v>
      </c>
      <c r="T467" s="118">
        <f>IF(Observaciones!$F466&gt;0.05*Constantes!$E$18,((Observaciones!$F466-0.05*Constantes!$E$18)^2)/(Observaciones!$F466+0.95*Constantes!$E$18),0)</f>
        <v>0</v>
      </c>
      <c r="U467" s="118">
        <f>MAX(0,V466+Observaciones!$F466-T467-Constantes!$D$13)</f>
        <v>0</v>
      </c>
      <c r="V467" s="118">
        <f>V466+Observaciones!$F466-T467-S467-U467-W466</f>
        <v>29.876570248969042</v>
      </c>
      <c r="W467" s="118">
        <f>MAX(0,(V467-Constantes!$D$14)*(1-EXP(-Constantes!$D$22)))</f>
        <v>4.9928064293148687E-2</v>
      </c>
      <c r="X467" s="116">
        <f>X466+(Entradas!$E$23*U467-Y466)/(800*Entradas!$D$46)</f>
        <v>0</v>
      </c>
      <c r="Y467" s="116">
        <f>8000*Entradas!$D$47*X467/Constantes!$E$34</f>
        <v>0</v>
      </c>
      <c r="Z467" s="116">
        <f>T467*Escenarios!$E$10/Escenarios!$E$9</f>
        <v>0</v>
      </c>
      <c r="AA467" s="116">
        <f>Y467*Escenarios!$E$10/Escenarios!$E$9</f>
        <v>0</v>
      </c>
      <c r="AB467" s="116">
        <f>Observaciones!$I466</f>
        <v>0</v>
      </c>
      <c r="AC467" s="116">
        <f>MAX(0,Constantes!$E$29/((AH466+Z467+AA467+AB467+Observaciones!$F466)^2)+Entradas!$E$17)</f>
        <v>2.8458977094319242</v>
      </c>
      <c r="AD467" s="145">
        <f>IF(ETo!$D466&gt;0,ETo!$I466*((1-Entradas!$E$21)*ETo!$K466+ETo!$L466),0)</f>
        <v>1.5465212197809171</v>
      </c>
      <c r="AE467" s="116">
        <f>MIN(AD467*1,0.8*(AH466+Z467+AA467+AB467+Observaciones!$F466-AC467-Constantes!$E$28))</f>
        <v>1.5465212197809171</v>
      </c>
      <c r="AF467" s="116">
        <f>Observaciones!$J466</f>
        <v>0</v>
      </c>
      <c r="AG467" s="116">
        <f>MAX(0,AH466+Z467+AA467+AB467+Observaciones!$F466-AC467-AE467-AF467-Constantes!$E$26)</f>
        <v>0</v>
      </c>
      <c r="AH467" s="116">
        <f>AH466+Z467+AA467+AB467+Observaciones!$F466-AC467-AE467-AF467-AG467</f>
        <v>253.721810037799</v>
      </c>
      <c r="AI467" s="116">
        <f>(Escenarios!$E$10*S467+Escenarios!$E$9*AE467)/(Escenarios!$E$11)</f>
        <v>1.0703453911117637</v>
      </c>
      <c r="AJ467" s="116">
        <f>(Escenarios!$E$9*AG467)/(Escenarios!$E$11)</f>
        <v>0</v>
      </c>
      <c r="AK467" s="116">
        <f>(Escenarios!$E$10*U467+Escenarios!$E$9*AC467)/(Escenarios!$E$11)</f>
        <v>0.28458977094319243</v>
      </c>
      <c r="AL467" s="118">
        <f t="shared" si="52"/>
        <v>225.93708808297848</v>
      </c>
      <c r="AM467" s="118">
        <f>MAX(0,(AL467-Constantes!$D$13)*(1-EXP(-Constantes!$D$23)))</f>
        <v>1.2239206194314909</v>
      </c>
      <c r="AN467" s="118">
        <f>AJ467+W467*Escenarios!$E$10/Escenarios!$E$11+AM467</f>
        <v>1.2688558772953247</v>
      </c>
      <c r="AO467" s="118">
        <f>0.0526*AJ467*Observaciones!$F466^1.218</f>
        <v>0</v>
      </c>
      <c r="AP467" s="118">
        <f>AO467*Constantes!$E$40</f>
        <v>0</v>
      </c>
      <c r="AQ467" s="118">
        <f t="shared" si="53"/>
        <v>0</v>
      </c>
      <c r="AR467" s="15"/>
      <c r="AS467" s="72">
        <v>461</v>
      </c>
      <c r="AT467" s="145">
        <f>ETo!$I466*((1-Constantes!$F$19)*ETo!$K466+ETo!$L466)</f>
        <v>1.6174582515983895</v>
      </c>
      <c r="AU467" s="118">
        <f>MIN(AT467*Constantes!$F$17,0.8*(AX466+Observaciones!$F466-AV467-AW467-Constantes!$D$14))</f>
        <v>0.99978383547884486</v>
      </c>
      <c r="AV467" s="118">
        <f>IF(Observaciones!$F466&gt;0.05*Constantes!$F$18,((Observaciones!$F466-0.05*Constantes!$F$18)^2)/(Observaciones!$F466+0.95*Constantes!$F$18),0)</f>
        <v>0</v>
      </c>
      <c r="AW467" s="118">
        <f>MAX(0,AX466+Observaciones!$F466-AV467-Constantes!$D$13)</f>
        <v>0</v>
      </c>
      <c r="AX467" s="118">
        <f>AX466+Observaciones!$F466-AV467-AU467-AW467-AY466</f>
        <v>30.130476770980767</v>
      </c>
      <c r="AY467" s="118">
        <f>MAX(0,(AX467-Constantes!$D$14)*(1-EXP(-Constantes!$D$22)))</f>
        <v>5.3423670412747502E-2</v>
      </c>
      <c r="AZ467" s="116">
        <f>AZ466+(Entradas!$F$23*AW467-BA466)/(800*Entradas!$D$46)</f>
        <v>0</v>
      </c>
      <c r="BA467" s="116">
        <f>8000*Entradas!$D$47*AZ467/Constantes!$F$34</f>
        <v>0</v>
      </c>
      <c r="BB467" s="116">
        <f>AV467*Escenarios!$F$10/Escenarios!$F$9</f>
        <v>0</v>
      </c>
      <c r="BC467" s="116">
        <f>BA467*Escenarios!$F$10/Escenarios!$F$9</f>
        <v>0</v>
      </c>
      <c r="BD467" s="116">
        <f>Observaciones!$I466</f>
        <v>0</v>
      </c>
      <c r="BE467" s="116">
        <f>MAX(0,Constantes!$F$29/((BJ466+BB467+BC467+BD467+Observaciones!$F466)^2)+Entradas!$F$17)</f>
        <v>2.5681513907935121</v>
      </c>
      <c r="BF467" s="145">
        <f>IF(ETo!$D466&gt;0,ETo!$I466*((1-Entradas!$F$21)*ETo!$K466+ETo!$L466),0)</f>
        <v>1.5465212197809171</v>
      </c>
      <c r="BG467" s="116">
        <f>MIN(BF467*1,0.8*(BJ466+BB467+BC467+BD467+Observaciones!$F466-BE467-Constantes!$F$28))</f>
        <v>1.5465212197809171</v>
      </c>
      <c r="BH467" s="116">
        <f>Observaciones!$J466</f>
        <v>0</v>
      </c>
      <c r="BI467" s="116">
        <f>MAX(0,BJ466+BB467+BC467+BD467+Observaciones!$F466-BE467-BG467-BH467-Constantes!$F$26)</f>
        <v>0</v>
      </c>
      <c r="BJ467" s="116">
        <f>BJ466+BB467+BC467+BD467+Observaciones!$F466-BE467-BG467-BH467-BI467</f>
        <v>150.07338264839046</v>
      </c>
      <c r="BK467" s="116">
        <f>(Escenarios!$F$10*AU467+Escenarios!$F$9*BG467)/(Escenarios!$F$11)</f>
        <v>1.1091313123392594</v>
      </c>
      <c r="BL467" s="116">
        <f>(Escenarios!$F$9*BI467)/(Escenarios!$F$11)</f>
        <v>0</v>
      </c>
      <c r="BM467" s="116">
        <f>(Escenarios!$F$10*AW467+Escenarios!$F$9*BE467)/(Escenarios!$F$11)</f>
        <v>0.51363027815870244</v>
      </c>
      <c r="BN467" s="118">
        <f t="shared" si="54"/>
        <v>224.84531416437463</v>
      </c>
      <c r="BO467" s="118">
        <f>MAX(0,(BN467-Constantes!$D$13)*(1-EXP(-Constantes!$D$23)))</f>
        <v>1.2163791861070097</v>
      </c>
      <c r="BP467" s="118">
        <f>BL467+AY467*Escenarios!$F$10/Escenarios!$F$11+BO467</f>
        <v>1.2591181224372077</v>
      </c>
      <c r="BQ467" s="118">
        <f>0.0526*BL467*Observaciones!$F466^1.218</f>
        <v>0</v>
      </c>
      <c r="BR467" s="118">
        <f>BQ467*Constantes!$F$40</f>
        <v>0</v>
      </c>
      <c r="BS467" s="118">
        <f t="shared" si="55"/>
        <v>0</v>
      </c>
      <c r="BT467" s="15"/>
      <c r="BU467" s="72">
        <v>461</v>
      </c>
      <c r="BV467" s="73">
        <f>0.0526*Observaciones!$F466^2.218</f>
        <v>0</v>
      </c>
      <c r="BW467" s="73">
        <f>IF(Observaciones!$F466&gt;0.05*$CA$7,((Observaciones!$F466-0.05*$CA$7)^2)/(Observaciones!$F466+0.95*$CA$7),0)</f>
        <v>0</v>
      </c>
      <c r="BX467" s="73">
        <f>0.0526*BW467*Observaciones!$F466^1.218</f>
        <v>0</v>
      </c>
      <c r="BY467" s="27"/>
      <c r="BZ467" s="27"/>
      <c r="CA467" s="101"/>
      <c r="CB467" s="36"/>
    </row>
    <row r="468" spans="2:80" s="2" customFormat="1" ht="14.5" x14ac:dyDescent="0.35">
      <c r="B468" s="35"/>
      <c r="C468" s="72">
        <v>462</v>
      </c>
      <c r="D468" s="145">
        <f>ETo!$I467*((1-Constantes!$D$19)*ETo!$K467+ETo!$L467)</f>
        <v>1.6797701819584274</v>
      </c>
      <c r="E468" s="73">
        <f>MIN(D468*Constantes!$D$17,0.8*(H467+Observaciones!$F467-F468-G468-Constantes!$D$14))</f>
        <v>1.0474250962585807</v>
      </c>
      <c r="F468" s="73">
        <f>IF(Observaciones!$F467&gt;0.05*Constantes!$D$18,((Observaciones!$F467-0.05*Constantes!$D$18)^2)/(Observaciones!$F467+0.95*Constantes!$D$18),0)</f>
        <v>0</v>
      </c>
      <c r="G468" s="73">
        <f>MAX(0,H467+Observaciones!$F467-F468-Constantes!$D$13)</f>
        <v>0</v>
      </c>
      <c r="H468" s="73">
        <f>H467+Observaciones!$F467-F468-E468-G468-I467</f>
        <v>31.979892521842149</v>
      </c>
      <c r="I468" s="73">
        <f>MAX(0,(H468-Constantes!$D$14)*(1-EXP(-Constantes!$D$22)))</f>
        <v>7.8885123569492135E-2</v>
      </c>
      <c r="J468" s="73">
        <f t="shared" si="49"/>
        <v>220.79543034542445</v>
      </c>
      <c r="K468" s="73">
        <f>MAX(0,(J468-Constantes!$D$13)*(1-EXP(-Constantes!$D$23)))</f>
        <v>1.188404595148137</v>
      </c>
      <c r="L468" s="73">
        <f t="shared" si="50"/>
        <v>1.2672897187176291</v>
      </c>
      <c r="M468" s="73">
        <f>0.0526*F468*Observaciones!$F467^1.218</f>
        <v>0</v>
      </c>
      <c r="N468" s="73">
        <f>M468*Constantes!$D$40</f>
        <v>0</v>
      </c>
      <c r="O468" s="73">
        <f t="shared" si="51"/>
        <v>0</v>
      </c>
      <c r="P468" s="15"/>
      <c r="Q468" s="117">
        <v>462</v>
      </c>
      <c r="R468" s="145">
        <f>ETo!$I467*((1-Constantes!$E$19)*ETo!$K467+ETo!$L467)</f>
        <v>1.6817376393598591</v>
      </c>
      <c r="S468" s="118">
        <f>MIN(R468*Constantes!$E$17,0.8*(V467+Observaciones!$F467-T468-U468-Constantes!$D$14))</f>
        <v>1.0547869220024038</v>
      </c>
      <c r="T468" s="118">
        <f>IF(Observaciones!$F467&gt;0.05*Constantes!$E$18,((Observaciones!$F467-0.05*Constantes!$E$18)^2)/(Observaciones!$F467+0.95*Constantes!$E$18),0)</f>
        <v>0</v>
      </c>
      <c r="U468" s="118">
        <f>MAX(0,V467+Observaciones!$F467-T468-Constantes!$D$13)</f>
        <v>0</v>
      </c>
      <c r="V468" s="118">
        <f>V467+Observaciones!$F467-T468-S468-U468-W467</f>
        <v>31.871855262673488</v>
      </c>
      <c r="W468" s="118">
        <f>MAX(0,(V468-Constantes!$D$14)*(1-EXP(-Constantes!$D$22)))</f>
        <v>7.7397742696789631E-2</v>
      </c>
      <c r="X468" s="116">
        <f>X467+(Entradas!$E$23*U468-Y467)/(800*Entradas!$D$46)</f>
        <v>0</v>
      </c>
      <c r="Y468" s="116">
        <f>8000*Entradas!$D$47*X468/Constantes!$E$34</f>
        <v>0</v>
      </c>
      <c r="Z468" s="116">
        <f>T468*Escenarios!$E$10/Escenarios!$E$9</f>
        <v>0</v>
      </c>
      <c r="AA468" s="116">
        <f>Y468*Escenarios!$E$10/Escenarios!$E$9</f>
        <v>0</v>
      </c>
      <c r="AB468" s="116">
        <f>Observaciones!$I467</f>
        <v>0</v>
      </c>
      <c r="AC468" s="116">
        <f>MAX(0,Constantes!$E$29/((AH467+Z468+AA468+AB468+Observaciones!$F467)^2)+Entradas!$E$17)</f>
        <v>2.8443428114949056</v>
      </c>
      <c r="AD468" s="145">
        <f>IF(ETo!$D467&gt;0,ETo!$I467*((1-Entradas!$E$21)*ETo!$K467+ETo!$L467),0)</f>
        <v>1.6030393433025791</v>
      </c>
      <c r="AE468" s="116">
        <f>MIN(AD468*1,0.8*(AH467+Z468+AA468+AB468+Observaciones!$F467-AC468-Constantes!$E$28))</f>
        <v>1.6030393433025791</v>
      </c>
      <c r="AF468" s="116">
        <f>Observaciones!$J467</f>
        <v>0</v>
      </c>
      <c r="AG468" s="116">
        <f>MAX(0,AH467+Z468+AA468+AB468+Observaciones!$F467-AC468-AE468-AF468-Constantes!$E$26)</f>
        <v>0</v>
      </c>
      <c r="AH468" s="116">
        <f>AH467+Z468+AA468+AB468+Observaciones!$F467-AC468-AE468-AF468-AG468</f>
        <v>252.37442788300154</v>
      </c>
      <c r="AI468" s="116">
        <f>(Escenarios!$E$10*S468+Escenarios!$E$9*AE468)/(Escenarios!$E$11)</f>
        <v>1.1096121641324213</v>
      </c>
      <c r="AJ468" s="116">
        <f>(Escenarios!$E$9*AG468)/(Escenarios!$E$11)</f>
        <v>0</v>
      </c>
      <c r="AK468" s="116">
        <f>(Escenarios!$E$10*U468+Escenarios!$E$9*AC468)/(Escenarios!$E$11)</f>
        <v>0.2844342811494906</v>
      </c>
      <c r="AL468" s="118">
        <f t="shared" si="52"/>
        <v>224.99760174469648</v>
      </c>
      <c r="AM468" s="118">
        <f>MAX(0,(AL468-Constantes!$D$13)*(1-EXP(-Constantes!$D$23)))</f>
        <v>1.2174311132629656</v>
      </c>
      <c r="AN468" s="118">
        <f>AJ468+W468*Escenarios!$E$10/Escenarios!$E$11+AM468</f>
        <v>1.2870890816900762</v>
      </c>
      <c r="AO468" s="118">
        <f>0.0526*AJ468*Observaciones!$F467^1.218</f>
        <v>0</v>
      </c>
      <c r="AP468" s="118">
        <f>AO468*Constantes!$E$40</f>
        <v>0</v>
      </c>
      <c r="AQ468" s="118">
        <f t="shared" si="53"/>
        <v>0</v>
      </c>
      <c r="AR468" s="15"/>
      <c r="AS468" s="72">
        <v>462</v>
      </c>
      <c r="AT468" s="145">
        <f>ETo!$I467*((1-Constantes!$F$19)*ETo!$K467+ETo!$L467)</f>
        <v>1.6768189958562794</v>
      </c>
      <c r="AU468" s="118">
        <f>MIN(AT468*Constantes!$F$17,0.8*(AX467+Observaciones!$F467-AV468-AW468-Constantes!$D$14))</f>
        <v>1.0364759185742718</v>
      </c>
      <c r="AV468" s="118">
        <f>IF(Observaciones!$F467&gt;0.05*Constantes!$F$18,((Observaciones!$F467-0.05*Constantes!$F$18)^2)/(Observaciones!$F467+0.95*Constantes!$F$18),0)</f>
        <v>0</v>
      </c>
      <c r="AW468" s="118">
        <f>MAX(0,AX467+Observaciones!$F467-AV468-Constantes!$D$13)</f>
        <v>0</v>
      </c>
      <c r="AX468" s="118">
        <f>AX467+Observaciones!$F467-AV468-AU468-AW468-AY467</f>
        <v>32.140577181993748</v>
      </c>
      <c r="AY468" s="118">
        <f>MAX(0,(AX468-Constantes!$D$14)*(1-EXP(-Constantes!$D$22)))</f>
        <v>8.1097316769183345E-2</v>
      </c>
      <c r="AZ468" s="116">
        <f>AZ467+(Entradas!$F$23*AW468-BA467)/(800*Entradas!$D$46)</f>
        <v>0</v>
      </c>
      <c r="BA468" s="116">
        <f>8000*Entradas!$D$47*AZ468/Constantes!$F$34</f>
        <v>0</v>
      </c>
      <c r="BB468" s="116">
        <f>AV468*Escenarios!$F$10/Escenarios!$F$9</f>
        <v>0</v>
      </c>
      <c r="BC468" s="116">
        <f>BA468*Escenarios!$F$10/Escenarios!$F$9</f>
        <v>0</v>
      </c>
      <c r="BD468" s="116">
        <f>Observaciones!$I467</f>
        <v>0</v>
      </c>
      <c r="BE468" s="116">
        <f>MAX(0,Constantes!$F$29/((BJ467+BB468+BC468+BD468+Observaciones!$F467)^2)+Entradas!$F$17)</f>
        <v>2.5624110161774518</v>
      </c>
      <c r="BF468" s="145">
        <f>IF(ETo!$D467&gt;0,ETo!$I467*((1-Entradas!$F$21)*ETo!$K467+ETo!$L467),0)</f>
        <v>1.6030393433025791</v>
      </c>
      <c r="BG468" s="116">
        <f>MIN(BF468*1,0.8*(BJ467+BB468+BC468+BD468+Observaciones!$F467-BE468-Constantes!$F$28))</f>
        <v>1.6030393433025791</v>
      </c>
      <c r="BH468" s="116">
        <f>Observaciones!$J467</f>
        <v>0</v>
      </c>
      <c r="BI468" s="116">
        <f>MAX(0,BJ467+BB468+BC468+BD468+Observaciones!$F467-BE468-BG468-BH468-Constantes!$F$26)</f>
        <v>0</v>
      </c>
      <c r="BJ468" s="116">
        <f>BJ467+BB468+BC468+BD468+Observaciones!$F467-BE468-BG468-BH468-BI468</f>
        <v>149.00793228891041</v>
      </c>
      <c r="BK468" s="116">
        <f>(Escenarios!$F$10*AU468+Escenarios!$F$9*BG468)/(Escenarios!$F$11)</f>
        <v>1.1497886035199334</v>
      </c>
      <c r="BL468" s="116">
        <f>(Escenarios!$F$9*BI468)/(Escenarios!$F$11)</f>
        <v>0</v>
      </c>
      <c r="BM468" s="116">
        <f>(Escenarios!$F$10*AW468+Escenarios!$F$9*BE468)/(Escenarios!$F$11)</f>
        <v>0.51248220323549032</v>
      </c>
      <c r="BN468" s="118">
        <f t="shared" si="54"/>
        <v>224.1414171815031</v>
      </c>
      <c r="BO468" s="118">
        <f>MAX(0,(BN468-Constantes!$D$13)*(1-EXP(-Constantes!$D$23)))</f>
        <v>1.2115170144859679</v>
      </c>
      <c r="BP468" s="118">
        <f>BL468+AY468*Escenarios!$F$10/Escenarios!$F$11+BO468</f>
        <v>1.2763948679013146</v>
      </c>
      <c r="BQ468" s="118">
        <f>0.0526*BL468*Observaciones!$F467^1.218</f>
        <v>0</v>
      </c>
      <c r="BR468" s="118">
        <f>BQ468*Constantes!$F$40</f>
        <v>0</v>
      </c>
      <c r="BS468" s="118">
        <f t="shared" si="55"/>
        <v>0</v>
      </c>
      <c r="BT468" s="15"/>
      <c r="BU468" s="72">
        <v>462</v>
      </c>
      <c r="BV468" s="73">
        <f>0.0526*Observaciones!$F467^2.218</f>
        <v>0.64688336193366625</v>
      </c>
      <c r="BW468" s="73">
        <f>IF(Observaciones!$F467&gt;0.05*$CA$7,((Observaciones!$F467-0.05*$CA$7)^2)/(Observaciones!$F467+0.95*$CA$7),0)</f>
        <v>5.1991254547749992E-2</v>
      </c>
      <c r="BX468" s="73">
        <f>0.0526*BW468*Observaciones!$F467^1.218</f>
        <v>1.0849121784837911E-2</v>
      </c>
      <c r="BY468" s="27"/>
      <c r="BZ468" s="27"/>
      <c r="CA468" s="101"/>
      <c r="CB468" s="36"/>
    </row>
    <row r="469" spans="2:80" s="2" customFormat="1" ht="14.5" x14ac:dyDescent="0.35">
      <c r="B469" s="35"/>
      <c r="C469" s="72">
        <v>463</v>
      </c>
      <c r="D469" s="145">
        <f>ETo!$I468*((1-Constantes!$D$19)*ETo!$K468+ETo!$L468)</f>
        <v>1.6758707294795296</v>
      </c>
      <c r="E469" s="73">
        <f>MIN(D469*Constantes!$D$17,0.8*(H468+Observaciones!$F468-F469-G469-Constantes!$D$14))</f>
        <v>1.0449935824527437</v>
      </c>
      <c r="F469" s="73">
        <f>IF(Observaciones!$F468&gt;0.05*Constantes!$D$18,((Observaciones!$F468-0.05*Constantes!$D$18)^2)/(Observaciones!$F468+0.95*Constantes!$D$18),0)</f>
        <v>0</v>
      </c>
      <c r="G469" s="73">
        <f>MAX(0,H468+Observaciones!$F468-F469-Constantes!$D$13)</f>
        <v>0</v>
      </c>
      <c r="H469" s="73">
        <f>H468+Observaciones!$F468-F469-E469-G469-I468</f>
        <v>34.556013815819909</v>
      </c>
      <c r="I469" s="73">
        <f>MAX(0,(H469-Constantes!$D$14)*(1-EXP(-Constantes!$D$22)))</f>
        <v>0.11435134668463383</v>
      </c>
      <c r="J469" s="73">
        <f t="shared" si="49"/>
        <v>219.60702575027631</v>
      </c>
      <c r="K469" s="73">
        <f>MAX(0,(J469-Constantes!$D$13)*(1-EXP(-Constantes!$D$23)))</f>
        <v>1.1801956849845037</v>
      </c>
      <c r="L469" s="73">
        <f t="shared" si="50"/>
        <v>1.2945470316691374</v>
      </c>
      <c r="M469" s="73">
        <f>0.0526*F469*Observaciones!$F468^1.218</f>
        <v>0</v>
      </c>
      <c r="N469" s="73">
        <f>M469*Constantes!$D$40</f>
        <v>0</v>
      </c>
      <c r="O469" s="73">
        <f t="shared" si="51"/>
        <v>0</v>
      </c>
      <c r="P469" s="15"/>
      <c r="Q469" s="117">
        <v>463</v>
      </c>
      <c r="R469" s="145">
        <f>ETo!$I468*((1-Constantes!$E$19)*ETo!$K468+ETo!$L468)</f>
        <v>1.6778368306550866</v>
      </c>
      <c r="S469" s="118">
        <f>MIN(R469*Constantes!$E$17,0.8*(V468+Observaciones!$F468-T469-U469-Constantes!$D$14))</f>
        <v>1.0523403322902336</v>
      </c>
      <c r="T469" s="118">
        <f>IF(Observaciones!$F468&gt;0.05*Constantes!$E$18,((Observaciones!$F468-0.05*Constantes!$E$18)^2)/(Observaciones!$F468+0.95*Constantes!$E$18),0)</f>
        <v>0</v>
      </c>
      <c r="U469" s="118">
        <f>MAX(0,V468+Observaciones!$F468-T469-Constantes!$D$13)</f>
        <v>0</v>
      </c>
      <c r="V469" s="118">
        <f>V468+Observaciones!$F468-T469-S469-U469-W468</f>
        <v>34.442117187686463</v>
      </c>
      <c r="W469" s="118">
        <f>MAX(0,(V469-Constantes!$D$14)*(1-EXP(-Constantes!$D$22)))</f>
        <v>0.11278329814791069</v>
      </c>
      <c r="X469" s="116">
        <f>X468+(Entradas!$E$23*U469-Y468)/(800*Entradas!$D$46)</f>
        <v>0</v>
      </c>
      <c r="Y469" s="116">
        <f>8000*Entradas!$D$47*X469/Constantes!$E$34</f>
        <v>0</v>
      </c>
      <c r="Z469" s="116">
        <f>T469*Escenarios!$E$10/Escenarios!$E$9</f>
        <v>0</v>
      </c>
      <c r="AA469" s="116">
        <f>Y469*Escenarios!$E$10/Escenarios!$E$9</f>
        <v>0</v>
      </c>
      <c r="AB469" s="116">
        <f>Observaciones!$I468</f>
        <v>0</v>
      </c>
      <c r="AC469" s="116">
        <f>MAX(0,Constantes!$E$29/((AH468+Z469+AA469+AB469+Observaciones!$F468)^2)+Entradas!$E$17)</f>
        <v>2.8434328793714165</v>
      </c>
      <c r="AD469" s="145">
        <f>IF(ETo!$D468&gt;0,ETo!$I468*((1-Entradas!$E$21)*ETo!$K468+ETo!$L468),0)</f>
        <v>1.5991927836327759</v>
      </c>
      <c r="AE469" s="116">
        <f>MIN(AD469*1,0.8*(AH468+Z469+AA469+AB469+Observaciones!$F468-AC469-Constantes!$E$28))</f>
        <v>1.5991927836327759</v>
      </c>
      <c r="AF469" s="116">
        <f>Observaciones!$J468</f>
        <v>0</v>
      </c>
      <c r="AG469" s="116">
        <f>MAX(0,AH468+Z469+AA469+AB469+Observaciones!$F468-AC469-AE469-AF469-Constantes!$E$26)</f>
        <v>0</v>
      </c>
      <c r="AH469" s="116">
        <f>AH468+Z469+AA469+AB469+Observaciones!$F468-AC469-AE469-AF469-AG469</f>
        <v>251.63180221999733</v>
      </c>
      <c r="AI469" s="116">
        <f>(Escenarios!$E$10*S469+Escenarios!$E$9*AE469)/(Escenarios!$E$11)</f>
        <v>1.1070255774244879</v>
      </c>
      <c r="AJ469" s="116">
        <f>(Escenarios!$E$9*AG469)/(Escenarios!$E$11)</f>
        <v>0</v>
      </c>
      <c r="AK469" s="116">
        <f>(Escenarios!$E$10*U469+Escenarios!$E$9*AC469)/(Escenarios!$E$11)</f>
        <v>0.28434328793714164</v>
      </c>
      <c r="AL469" s="118">
        <f t="shared" si="52"/>
        <v>224.06451391937065</v>
      </c>
      <c r="AM469" s="118">
        <f>MAX(0,(AL469-Constantes!$D$13)*(1-EXP(-Constantes!$D$23)))</f>
        <v>1.2109858048518813</v>
      </c>
      <c r="AN469" s="118">
        <f>AJ469+W469*Escenarios!$E$10/Escenarios!$E$11+AM469</f>
        <v>1.3124907731850008</v>
      </c>
      <c r="AO469" s="118">
        <f>0.0526*AJ469*Observaciones!$F468^1.218</f>
        <v>0</v>
      </c>
      <c r="AP469" s="118">
        <f>AO469*Constantes!$E$40</f>
        <v>0</v>
      </c>
      <c r="AQ469" s="118">
        <f t="shared" si="53"/>
        <v>0</v>
      </c>
      <c r="AR469" s="15"/>
      <c r="AS469" s="72">
        <v>463</v>
      </c>
      <c r="AT469" s="145">
        <f>ETo!$I468*((1-Constantes!$F$19)*ETo!$K468+ETo!$L468)</f>
        <v>1.6729215777161925</v>
      </c>
      <c r="AU469" s="118">
        <f>MIN(AT469*Constantes!$F$17,0.8*(AX468+Observaciones!$F468-AV469-AW469-Constantes!$D$14))</f>
        <v>1.0340668451699286</v>
      </c>
      <c r="AV469" s="118">
        <f>IF(Observaciones!$F468&gt;0.05*Constantes!$F$18,((Observaciones!$F468-0.05*Constantes!$F$18)^2)/(Observaciones!$F468+0.95*Constantes!$F$18),0)</f>
        <v>0</v>
      </c>
      <c r="AW469" s="118">
        <f>MAX(0,AX468+Observaciones!$F468-AV469-Constantes!$D$13)</f>
        <v>0</v>
      </c>
      <c r="AX469" s="118">
        <f>AX468+Observaciones!$F468-AV469-AU469-AW469-AY468</f>
        <v>34.725413020054638</v>
      </c>
      <c r="AY469" s="118">
        <f>MAX(0,(AX469-Constantes!$D$14)*(1-EXP(-Constantes!$D$22)))</f>
        <v>0.11668351558792314</v>
      </c>
      <c r="AZ469" s="116">
        <f>AZ468+(Entradas!$F$23*AW469-BA468)/(800*Entradas!$D$46)</f>
        <v>0</v>
      </c>
      <c r="BA469" s="116">
        <f>8000*Entradas!$D$47*AZ469/Constantes!$F$34</f>
        <v>0</v>
      </c>
      <c r="BB469" s="116">
        <f>AV469*Escenarios!$F$10/Escenarios!$F$9</f>
        <v>0</v>
      </c>
      <c r="BC469" s="116">
        <f>BA469*Escenarios!$F$10/Escenarios!$F$9</f>
        <v>0</v>
      </c>
      <c r="BD469" s="116">
        <f>Observaciones!$I468</f>
        <v>0</v>
      </c>
      <c r="BE469" s="116">
        <f>MAX(0,Constantes!$F$29/((BJ468+BB469+BC469+BD469+Observaciones!$F468)^2)+Entradas!$F$17)</f>
        <v>2.5597394280466292</v>
      </c>
      <c r="BF469" s="145">
        <f>IF(ETo!$D468&gt;0,ETo!$I468*((1-Entradas!$F$21)*ETo!$K468+ETo!$L468),0)</f>
        <v>1.5991927836327759</v>
      </c>
      <c r="BG469" s="116">
        <f>MIN(BF469*1,0.8*(BJ468+BB469+BC469+BD469+Observaciones!$F468-BE469-Constantes!$F$28))</f>
        <v>1.5991927836327759</v>
      </c>
      <c r="BH469" s="116">
        <f>Observaciones!$J468</f>
        <v>0</v>
      </c>
      <c r="BI469" s="116">
        <f>MAX(0,BJ468+BB469+BC469+BD469+Observaciones!$F468-BE469-BG469-BH469-Constantes!$F$26)</f>
        <v>0</v>
      </c>
      <c r="BJ469" s="116">
        <f>BJ468+BB469+BC469+BD469+Observaciones!$F468-BE469-BG469-BH469-BI469</f>
        <v>148.54900007723097</v>
      </c>
      <c r="BK469" s="116">
        <f>(Escenarios!$F$10*AU469+Escenarios!$F$9*BG469)/(Escenarios!$F$11)</f>
        <v>1.1470920328624983</v>
      </c>
      <c r="BL469" s="116">
        <f>(Escenarios!$F$9*BI469)/(Escenarios!$F$11)</f>
        <v>0</v>
      </c>
      <c r="BM469" s="116">
        <f>(Escenarios!$F$10*AW469+Escenarios!$F$9*BE469)/(Escenarios!$F$11)</f>
        <v>0.51194788560932591</v>
      </c>
      <c r="BN469" s="118">
        <f t="shared" si="54"/>
        <v>223.44184805262645</v>
      </c>
      <c r="BO469" s="118">
        <f>MAX(0,(BN469-Constantes!$D$13)*(1-EXP(-Constantes!$D$23)))</f>
        <v>1.2066847375361438</v>
      </c>
      <c r="BP469" s="118">
        <f>BL469+AY469*Escenarios!$F$10/Escenarios!$F$11+BO469</f>
        <v>1.3000315500064823</v>
      </c>
      <c r="BQ469" s="118">
        <f>0.0526*BL469*Observaciones!$F468^1.218</f>
        <v>0</v>
      </c>
      <c r="BR469" s="118">
        <f>BQ469*Constantes!$F$40</f>
        <v>0</v>
      </c>
      <c r="BS469" s="118">
        <f t="shared" si="55"/>
        <v>0</v>
      </c>
      <c r="BT469" s="15"/>
      <c r="BU469" s="72">
        <v>463</v>
      </c>
      <c r="BV469" s="73">
        <f>0.0526*Observaciones!$F468^2.218</f>
        <v>0.95776104306195564</v>
      </c>
      <c r="BW469" s="73">
        <f>IF(Observaciones!$F468&gt;0.05*$CA$7,((Observaciones!$F468-0.05*$CA$7)^2)/(Observaciones!$F468+0.95*$CA$7),0)</f>
        <v>0.10582673876477437</v>
      </c>
      <c r="BX469" s="73">
        <f>0.0526*BW469*Observaciones!$F468^1.218</f>
        <v>2.7393710190052805E-2</v>
      </c>
      <c r="BY469" s="27"/>
      <c r="BZ469" s="27"/>
      <c r="CA469" s="101"/>
      <c r="CB469" s="36"/>
    </row>
    <row r="470" spans="2:80" s="2" customFormat="1" ht="14.5" x14ac:dyDescent="0.35">
      <c r="B470" s="35"/>
      <c r="C470" s="72">
        <v>464</v>
      </c>
      <c r="D470" s="145">
        <f>ETo!$I469*((1-Constantes!$D$19)*ETo!$K469+ETo!$L469)</f>
        <v>1.6317758451134932</v>
      </c>
      <c r="E470" s="73">
        <f>MIN(D470*Constantes!$D$17,0.8*(H469+Observaciones!$F469-F470-G470-Constantes!$D$14))</f>
        <v>1.0174981018223168</v>
      </c>
      <c r="F470" s="73">
        <f>IF(Observaciones!$F469&gt;0.05*Constantes!$D$18,((Observaciones!$F469-0.05*Constantes!$D$18)^2)/(Observaciones!$F469+0.95*Constantes!$D$18),0)</f>
        <v>0</v>
      </c>
      <c r="G470" s="73">
        <f>MAX(0,H469+Observaciones!$F469-F470-Constantes!$D$13)</f>
        <v>0</v>
      </c>
      <c r="H470" s="73">
        <f>H469+Observaciones!$F469-F470-E470-G470-I469</f>
        <v>33.424164367312954</v>
      </c>
      <c r="I470" s="73">
        <f>MAX(0,(H470-Constantes!$D$14)*(1-EXP(-Constantes!$D$22)))</f>
        <v>9.876884085801016E-2</v>
      </c>
      <c r="J470" s="73">
        <f t="shared" si="49"/>
        <v>218.4268300652918</v>
      </c>
      <c r="K470" s="73">
        <f>MAX(0,(J470-Constantes!$D$13)*(1-EXP(-Constantes!$D$23)))</f>
        <v>1.1720434779052826</v>
      </c>
      <c r="L470" s="73">
        <f t="shared" si="50"/>
        <v>1.2708123187632927</v>
      </c>
      <c r="M470" s="73">
        <f>0.0526*F470*Observaciones!$F469^1.218</f>
        <v>0</v>
      </c>
      <c r="N470" s="73">
        <f>M470*Constantes!$D$40</f>
        <v>0</v>
      </c>
      <c r="O470" s="73">
        <f t="shared" si="51"/>
        <v>0</v>
      </c>
      <c r="P470" s="15"/>
      <c r="Q470" s="117">
        <v>464</v>
      </c>
      <c r="R470" s="145">
        <f>ETo!$I469*((1-Constantes!$E$19)*ETo!$K469+ETo!$L469)</f>
        <v>1.6336918045804891</v>
      </c>
      <c r="S470" s="118">
        <f>MIN(R470*Constantes!$E$17,0.8*(V469+Observaciones!$F469-T470-U470-Constantes!$D$14))</f>
        <v>1.0246525437284788</v>
      </c>
      <c r="T470" s="118">
        <f>IF(Observaciones!$F469&gt;0.05*Constantes!$E$18,((Observaciones!$F469-0.05*Constantes!$E$18)^2)/(Observaciones!$F469+0.95*Constantes!$E$18),0)</f>
        <v>0</v>
      </c>
      <c r="U470" s="118">
        <f>MAX(0,V469+Observaciones!$F469-T470-Constantes!$D$13)</f>
        <v>0</v>
      </c>
      <c r="V470" s="118">
        <f>V469+Observaciones!$F469-T470-S470-U470-W469</f>
        <v>33.304681345810074</v>
      </c>
      <c r="W470" s="118">
        <f>MAX(0,(V470-Constantes!$D$14)*(1-EXP(-Constantes!$D$22)))</f>
        <v>9.7123882792953697E-2</v>
      </c>
      <c r="X470" s="116">
        <f>X469+(Entradas!$E$23*U470-Y469)/(800*Entradas!$D$46)</f>
        <v>0</v>
      </c>
      <c r="Y470" s="116">
        <f>8000*Entradas!$D$47*X470/Constantes!$E$34</f>
        <v>0</v>
      </c>
      <c r="Z470" s="116">
        <f>T470*Escenarios!$E$10/Escenarios!$E$9</f>
        <v>0</v>
      </c>
      <c r="AA470" s="116">
        <f>Y470*Escenarios!$E$10/Escenarios!$E$9</f>
        <v>0</v>
      </c>
      <c r="AB470" s="116">
        <f>Observaciones!$I469</f>
        <v>0</v>
      </c>
      <c r="AC470" s="116">
        <f>MAX(0,Constantes!$E$29/((AH469+Z470+AA470+AB470+Observaciones!$F469)^2)+Entradas!$E$17)</f>
        <v>2.8378556086950786</v>
      </c>
      <c r="AD470" s="145">
        <f>IF(ETo!$D469&gt;0,ETo!$I469*((1-Entradas!$E$21)*ETo!$K469+ETo!$L469),0)</f>
        <v>1.5570534259006577</v>
      </c>
      <c r="AE470" s="116">
        <f>MIN(AD470*1,0.8*(AH469+Z470+AA470+AB470+Observaciones!$F469-AC470-Constantes!$E$28))</f>
        <v>1.5570534259006577</v>
      </c>
      <c r="AF470" s="116">
        <f>Observaciones!$J469</f>
        <v>0</v>
      </c>
      <c r="AG470" s="116">
        <f>MAX(0,AH469+Z470+AA470+AB470+Observaciones!$F469-AC470-AE470-AF470-Constantes!$E$26)</f>
        <v>0</v>
      </c>
      <c r="AH470" s="116">
        <f>AH469+Z470+AA470+AB470+Observaciones!$F469-AC470-AE470-AF470-AG470</f>
        <v>247.23689318540161</v>
      </c>
      <c r="AI470" s="116">
        <f>(Escenarios!$E$10*S470+Escenarios!$E$9*AE470)/(Escenarios!$E$11)</f>
        <v>1.0778926319456967</v>
      </c>
      <c r="AJ470" s="116">
        <f>(Escenarios!$E$9*AG470)/(Escenarios!$E$11)</f>
        <v>0</v>
      </c>
      <c r="AK470" s="116">
        <f>(Escenarios!$E$10*U470+Escenarios!$E$9*AC470)/(Escenarios!$E$11)</f>
        <v>0.2837855608695079</v>
      </c>
      <c r="AL470" s="118">
        <f t="shared" si="52"/>
        <v>223.1373136753883</v>
      </c>
      <c r="AM470" s="118">
        <f>MAX(0,(AL470-Constantes!$D$13)*(1-EXP(-Constantes!$D$23)))</f>
        <v>1.2045811649357918</v>
      </c>
      <c r="AN470" s="118">
        <f>AJ470+W470*Escenarios!$E$10/Escenarios!$E$11+AM470</f>
        <v>1.2919926594494502</v>
      </c>
      <c r="AO470" s="118">
        <f>0.0526*AJ470*Observaciones!$F469^1.218</f>
        <v>0</v>
      </c>
      <c r="AP470" s="118">
        <f>AO470*Constantes!$E$40</f>
        <v>0</v>
      </c>
      <c r="AQ470" s="118">
        <f t="shared" si="53"/>
        <v>0</v>
      </c>
      <c r="AR470" s="15"/>
      <c r="AS470" s="72">
        <v>464</v>
      </c>
      <c r="AT470" s="145">
        <f>ETo!$I469*((1-Constantes!$F$19)*ETo!$K469+ETo!$L469)</f>
        <v>1.6289019059129992</v>
      </c>
      <c r="AU470" s="118">
        <f>MIN(AT470*Constantes!$F$17,0.8*(AX469+Observaciones!$F469-AV470-AW470-Constantes!$D$14))</f>
        <v>1.0068573909114182</v>
      </c>
      <c r="AV470" s="118">
        <f>IF(Observaciones!$F469&gt;0.05*Constantes!$F$18,((Observaciones!$F469-0.05*Constantes!$F$18)^2)/(Observaciones!$F469+0.95*Constantes!$F$18),0)</f>
        <v>0</v>
      </c>
      <c r="AW470" s="118">
        <f>MAX(0,AX469+Observaciones!$F469-AV470-Constantes!$D$13)</f>
        <v>0</v>
      </c>
      <c r="AX470" s="118">
        <f>AX469+Observaciones!$F469-AV470-AU470-AW470-AY469</f>
        <v>33.601872113555295</v>
      </c>
      <c r="AY470" s="118">
        <f>MAX(0,(AX470-Constantes!$D$14)*(1-EXP(-Constantes!$D$22)))</f>
        <v>0.1012153959143476</v>
      </c>
      <c r="AZ470" s="116">
        <f>AZ469+(Entradas!$F$23*AW470-BA469)/(800*Entradas!$D$46)</f>
        <v>0</v>
      </c>
      <c r="BA470" s="116">
        <f>8000*Entradas!$D$47*AZ470/Constantes!$F$34</f>
        <v>0</v>
      </c>
      <c r="BB470" s="116">
        <f>AV470*Escenarios!$F$10/Escenarios!$F$9</f>
        <v>0</v>
      </c>
      <c r="BC470" s="116">
        <f>BA470*Escenarios!$F$10/Escenarios!$F$9</f>
        <v>0</v>
      </c>
      <c r="BD470" s="116">
        <f>Observaciones!$I469</f>
        <v>0</v>
      </c>
      <c r="BE470" s="116">
        <f>MAX(0,Constantes!$F$29/((BJ469+BB470+BC470+BD470+Observaciones!$F469)^2)+Entradas!$F$17)</f>
        <v>2.5347423515657899</v>
      </c>
      <c r="BF470" s="145">
        <f>IF(ETo!$D469&gt;0,ETo!$I469*((1-Entradas!$F$21)*ETo!$K469+ETo!$L469),0)</f>
        <v>1.5570534259006577</v>
      </c>
      <c r="BG470" s="116">
        <f>MIN(BF470*1,0.8*(BJ469+BB470+BC470+BD470+Observaciones!$F469-BE470-Constantes!$F$28))</f>
        <v>1.5570534259006577</v>
      </c>
      <c r="BH470" s="116">
        <f>Observaciones!$J469</f>
        <v>0</v>
      </c>
      <c r="BI470" s="116">
        <f>MAX(0,BJ469+BB470+BC470+BD470+Observaciones!$F469-BE470-BG470-BH470-Constantes!$F$26)</f>
        <v>0</v>
      </c>
      <c r="BJ470" s="116">
        <f>BJ469+BB470+BC470+BD470+Observaciones!$F469-BE470-BG470-BH470-BI470</f>
        <v>144.45720429976453</v>
      </c>
      <c r="BK470" s="116">
        <f>(Escenarios!$F$10*AU470+Escenarios!$F$9*BG470)/(Escenarios!$F$11)</f>
        <v>1.1168965979092662</v>
      </c>
      <c r="BL470" s="116">
        <f>(Escenarios!$F$9*BI470)/(Escenarios!$F$11)</f>
        <v>0</v>
      </c>
      <c r="BM470" s="116">
        <f>(Escenarios!$F$10*AW470+Escenarios!$F$9*BE470)/(Escenarios!$F$11)</f>
        <v>0.50694847031315793</v>
      </c>
      <c r="BN470" s="118">
        <f t="shared" si="54"/>
        <v>222.74211178540347</v>
      </c>
      <c r="BO470" s="118">
        <f>MAX(0,(BN470-Constantes!$D$13)*(1-EXP(-Constantes!$D$23)))</f>
        <v>1.2018513060774294</v>
      </c>
      <c r="BP470" s="118">
        <f>BL470+AY470*Escenarios!$F$10/Escenarios!$F$11+BO470</f>
        <v>1.2828236228089076</v>
      </c>
      <c r="BQ470" s="118">
        <f>0.0526*BL470*Observaciones!$F469^1.218</f>
        <v>0</v>
      </c>
      <c r="BR470" s="118">
        <f>BQ470*Constantes!$F$40</f>
        <v>0</v>
      </c>
      <c r="BS470" s="118">
        <f t="shared" si="55"/>
        <v>0</v>
      </c>
      <c r="BT470" s="15"/>
      <c r="BU470" s="72">
        <v>464</v>
      </c>
      <c r="BV470" s="73">
        <f>0.0526*Observaciones!$F469^2.218</f>
        <v>0</v>
      </c>
      <c r="BW470" s="73">
        <f>IF(Observaciones!$F469&gt;0.05*$CA$7,((Observaciones!$F469-0.05*$CA$7)^2)/(Observaciones!$F469+0.95*$CA$7),0)</f>
        <v>0</v>
      </c>
      <c r="BX470" s="73">
        <f>0.0526*BW470*Observaciones!$F469^1.218</f>
        <v>0</v>
      </c>
      <c r="BY470" s="27"/>
      <c r="BZ470" s="27"/>
      <c r="CA470" s="101"/>
      <c r="CB470" s="36"/>
    </row>
    <row r="471" spans="2:80" s="2" customFormat="1" ht="14.5" x14ac:dyDescent="0.35">
      <c r="B471" s="35"/>
      <c r="C471" s="72">
        <v>465</v>
      </c>
      <c r="D471" s="145">
        <f>ETo!$I470*((1-Constantes!$D$19)*ETo!$K470+ETo!$L470)</f>
        <v>1.6943686513840728</v>
      </c>
      <c r="E471" s="73">
        <f>MIN(D471*Constantes!$D$17,0.8*(H470+Observaciones!$F470-F471-G471-Constantes!$D$14))</f>
        <v>1.0565280101021621</v>
      </c>
      <c r="F471" s="73">
        <f>IF(Observaciones!$F470&gt;0.05*Constantes!$D$18,((Observaciones!$F470-0.05*Constantes!$D$18)^2)/(Observaciones!$F470+0.95*Constantes!$D$18),0)</f>
        <v>0</v>
      </c>
      <c r="G471" s="73">
        <f>MAX(0,H470+Observaciones!$F470-F471-Constantes!$D$13)</f>
        <v>0</v>
      </c>
      <c r="H471" s="73">
        <f>H470+Observaciones!$F470-F471-E471-G471-I470</f>
        <v>32.268867516352785</v>
      </c>
      <c r="I471" s="73">
        <f>MAX(0,(H471-Constantes!$D$14)*(1-EXP(-Constantes!$D$22)))</f>
        <v>8.2863527712949955E-2</v>
      </c>
      <c r="J471" s="73">
        <f t="shared" si="49"/>
        <v>217.25478658738652</v>
      </c>
      <c r="K471" s="73">
        <f>MAX(0,(J471-Constantes!$D$13)*(1-EXP(-Constantes!$D$23)))</f>
        <v>1.1639475822336598</v>
      </c>
      <c r="L471" s="73">
        <f t="shared" si="50"/>
        <v>1.2468111099466097</v>
      </c>
      <c r="M471" s="73">
        <f>0.0526*F471*Observaciones!$F470^1.218</f>
        <v>0</v>
      </c>
      <c r="N471" s="73">
        <f>M471*Constantes!$D$40</f>
        <v>0</v>
      </c>
      <c r="O471" s="73">
        <f t="shared" si="51"/>
        <v>0</v>
      </c>
      <c r="P471" s="15"/>
      <c r="Q471" s="117">
        <v>465</v>
      </c>
      <c r="R471" s="145">
        <f>ETo!$I470*((1-Constantes!$E$19)*ETo!$K470+ETo!$L470)</f>
        <v>1.6963637069884985</v>
      </c>
      <c r="S471" s="118">
        <f>MIN(R471*Constantes!$E$17,0.8*(V470+Observaciones!$F470-T471-U471-Constantes!$D$14))</f>
        <v>1.063960400964844</v>
      </c>
      <c r="T471" s="118">
        <f>IF(Observaciones!$F470&gt;0.05*Constantes!$E$18,((Observaciones!$F470-0.05*Constantes!$E$18)^2)/(Observaciones!$F470+0.95*Constantes!$E$18),0)</f>
        <v>0</v>
      </c>
      <c r="U471" s="118">
        <f>MAX(0,V470+Observaciones!$F470-T471-Constantes!$D$13)</f>
        <v>0</v>
      </c>
      <c r="V471" s="118">
        <f>V470+Observaciones!$F470-T471-S471-U471-W470</f>
        <v>32.143597062052272</v>
      </c>
      <c r="W471" s="118">
        <f>MAX(0,(V471-Constantes!$D$14)*(1-EXP(-Constantes!$D$22)))</f>
        <v>8.1138892350343661E-2</v>
      </c>
      <c r="X471" s="116">
        <f>X470+(Entradas!$E$23*U471-Y470)/(800*Entradas!$D$46)</f>
        <v>0</v>
      </c>
      <c r="Y471" s="116">
        <f>8000*Entradas!$D$47*X471/Constantes!$E$34</f>
        <v>0</v>
      </c>
      <c r="Z471" s="116">
        <f>T471*Escenarios!$E$10/Escenarios!$E$9</f>
        <v>0</v>
      </c>
      <c r="AA471" s="116">
        <f>Y471*Escenarios!$E$10/Escenarios!$E$9</f>
        <v>0</v>
      </c>
      <c r="AB471" s="116">
        <f>Observaciones!$I470</f>
        <v>0</v>
      </c>
      <c r="AC471" s="116">
        <f>MAX(0,Constantes!$E$29/((AH470+Z471+AA471+AB471+Observaciones!$F470)^2)+Entradas!$E$17)</f>
        <v>2.8320397811715905</v>
      </c>
      <c r="AD471" s="145">
        <f>IF(ETo!$D470&gt;0,ETo!$I470*((1-Entradas!$E$21)*ETo!$K470+ETo!$L470),0)</f>
        <v>1.6165614828114434</v>
      </c>
      <c r="AE471" s="116">
        <f>MIN(AD471*1,0.8*(AH470+Z471+AA471+AB471+Observaciones!$F470-AC471-Constantes!$E$28))</f>
        <v>1.6165614828114434</v>
      </c>
      <c r="AF471" s="116">
        <f>Observaciones!$J470</f>
        <v>0</v>
      </c>
      <c r="AG471" s="116">
        <f>MAX(0,AH470+Z471+AA471+AB471+Observaciones!$F470-AC471-AE471-AF471-Constantes!$E$26)</f>
        <v>0</v>
      </c>
      <c r="AH471" s="116">
        <f>AH470+Z471+AA471+AB471+Observaciones!$F470-AC471-AE471-AF471-AG471</f>
        <v>242.78829192141856</v>
      </c>
      <c r="AI471" s="116">
        <f>(Escenarios!$E$10*S471+Escenarios!$E$9*AE471)/(Escenarios!$E$11)</f>
        <v>1.119220509149504</v>
      </c>
      <c r="AJ471" s="116">
        <f>(Escenarios!$E$9*AG471)/(Escenarios!$E$11)</f>
        <v>0</v>
      </c>
      <c r="AK471" s="116">
        <f>(Escenarios!$E$10*U471+Escenarios!$E$9*AC471)/(Escenarios!$E$11)</f>
        <v>0.28320397811715908</v>
      </c>
      <c r="AL471" s="118">
        <f t="shared" si="52"/>
        <v>222.21593648856967</v>
      </c>
      <c r="AM471" s="118">
        <f>MAX(0,(AL471-Constantes!$D$13)*(1-EXP(-Constantes!$D$23)))</f>
        <v>1.198216747813631</v>
      </c>
      <c r="AN471" s="118">
        <f>AJ471+W471*Escenarios!$E$10/Escenarios!$E$11+AM471</f>
        <v>1.2712417509289402</v>
      </c>
      <c r="AO471" s="118">
        <f>0.0526*AJ471*Observaciones!$F470^1.218</f>
        <v>0</v>
      </c>
      <c r="AP471" s="118">
        <f>AO471*Constantes!$E$40</f>
        <v>0</v>
      </c>
      <c r="AQ471" s="118">
        <f t="shared" si="53"/>
        <v>0</v>
      </c>
      <c r="AR471" s="15"/>
      <c r="AS471" s="72">
        <v>465</v>
      </c>
      <c r="AT471" s="145">
        <f>ETo!$I470*((1-Constantes!$F$19)*ETo!$K470+ETo!$L470)</f>
        <v>1.6913760679774326</v>
      </c>
      <c r="AU471" s="118">
        <f>MIN(AT471*Constantes!$F$17,0.8*(AX470+Observaciones!$F470-AV471-AW471-Constantes!$D$14))</f>
        <v>1.0454739408627891</v>
      </c>
      <c r="AV471" s="118">
        <f>IF(Observaciones!$F470&gt;0.05*Constantes!$F$18,((Observaciones!$F470-0.05*Constantes!$F$18)^2)/(Observaciones!$F470+0.95*Constantes!$F$18),0)</f>
        <v>0</v>
      </c>
      <c r="AW471" s="118">
        <f>MAX(0,AX470+Observaciones!$F470-AV471-Constantes!$D$13)</f>
        <v>0</v>
      </c>
      <c r="AX471" s="118">
        <f>AX470+Observaciones!$F470-AV471-AU471-AW471-AY470</f>
        <v>32.455182776778159</v>
      </c>
      <c r="AY471" s="118">
        <f>MAX(0,(AX471-Constantes!$D$14)*(1-EXP(-Constantes!$D$22)))</f>
        <v>8.5428584960622819E-2</v>
      </c>
      <c r="AZ471" s="116">
        <f>AZ470+(Entradas!$F$23*AW471-BA470)/(800*Entradas!$D$46)</f>
        <v>0</v>
      </c>
      <c r="BA471" s="116">
        <f>8000*Entradas!$D$47*AZ471/Constantes!$F$34</f>
        <v>0</v>
      </c>
      <c r="BB471" s="116">
        <f>AV471*Escenarios!$F$10/Escenarios!$F$9</f>
        <v>0</v>
      </c>
      <c r="BC471" s="116">
        <f>BA471*Escenarios!$F$10/Escenarios!$F$9</f>
        <v>0</v>
      </c>
      <c r="BD471" s="116">
        <f>Observaciones!$I470</f>
        <v>0</v>
      </c>
      <c r="BE471" s="116">
        <f>MAX(0,Constantes!$F$29/((BJ470+BB471+BC471+BD471+Observaciones!$F470)^2)+Entradas!$F$17)</f>
        <v>2.5080119257927933</v>
      </c>
      <c r="BF471" s="145">
        <f>IF(ETo!$D470&gt;0,ETo!$I470*((1-Entradas!$F$21)*ETo!$K470+ETo!$L470),0)</f>
        <v>1.6165614828114434</v>
      </c>
      <c r="BG471" s="116">
        <f>MIN(BF471*1,0.8*(BJ470+BB471+BC471+BD471+Observaciones!$F470-BE471-Constantes!$F$28))</f>
        <v>1.6165614828114434</v>
      </c>
      <c r="BH471" s="116">
        <f>Observaciones!$J470</f>
        <v>0</v>
      </c>
      <c r="BI471" s="116">
        <f>MAX(0,BJ470+BB471+BC471+BD471+Observaciones!$F470-BE471-BG471-BH471-Constantes!$F$26)</f>
        <v>0</v>
      </c>
      <c r="BJ471" s="116">
        <f>BJ470+BB471+BC471+BD471+Observaciones!$F470-BE471-BG471-BH471-BI471</f>
        <v>140.33263089116028</v>
      </c>
      <c r="BK471" s="116">
        <f>(Escenarios!$F$10*AU471+Escenarios!$F$9*BG471)/(Escenarios!$F$11)</f>
        <v>1.1596914492525199</v>
      </c>
      <c r="BL471" s="116">
        <f>(Escenarios!$F$9*BI471)/(Escenarios!$F$11)</f>
        <v>0</v>
      </c>
      <c r="BM471" s="116">
        <f>(Escenarios!$F$10*AW471+Escenarios!$F$9*BE471)/(Escenarios!$F$11)</f>
        <v>0.50160238515855871</v>
      </c>
      <c r="BN471" s="118">
        <f t="shared" si="54"/>
        <v>222.04186286448459</v>
      </c>
      <c r="BO471" s="118">
        <f>MAX(0,(BN471-Constantes!$D$13)*(1-EXP(-Constantes!$D$23)))</f>
        <v>1.1970143334609717</v>
      </c>
      <c r="BP471" s="118">
        <f>BL471+AY471*Escenarios!$F$10/Escenarios!$F$11+BO471</f>
        <v>1.2653572014294701</v>
      </c>
      <c r="BQ471" s="118">
        <f>0.0526*BL471*Observaciones!$F470^1.218</f>
        <v>0</v>
      </c>
      <c r="BR471" s="118">
        <f>BQ471*Constantes!$F$40</f>
        <v>0</v>
      </c>
      <c r="BS471" s="118">
        <f t="shared" si="55"/>
        <v>0</v>
      </c>
      <c r="BT471" s="15"/>
      <c r="BU471" s="72">
        <v>465</v>
      </c>
      <c r="BV471" s="73">
        <f>0.0526*Observaciones!$F470^2.218</f>
        <v>0</v>
      </c>
      <c r="BW471" s="73">
        <f>IF(Observaciones!$F470&gt;0.05*$CA$7,((Observaciones!$F470-0.05*$CA$7)^2)/(Observaciones!$F470+0.95*$CA$7),0)</f>
        <v>0</v>
      </c>
      <c r="BX471" s="73">
        <f>0.0526*BW471*Observaciones!$F470^1.218</f>
        <v>0</v>
      </c>
      <c r="BY471" s="27"/>
      <c r="BZ471" s="27"/>
      <c r="CA471" s="101"/>
      <c r="CB471" s="36"/>
    </row>
    <row r="472" spans="2:80" s="2" customFormat="1" ht="14.5" x14ac:dyDescent="0.35">
      <c r="B472" s="35"/>
      <c r="C472" s="72">
        <v>466</v>
      </c>
      <c r="D472" s="145">
        <f>ETo!$I471*((1-Constantes!$D$19)*ETo!$K471+ETo!$L471)</f>
        <v>1.6590980161480311</v>
      </c>
      <c r="E472" s="73">
        <f>MIN(D472*Constantes!$D$17,0.8*(H471+Observaciones!$F471-F472-G472-Constantes!$D$14))</f>
        <v>1.0345349131273485</v>
      </c>
      <c r="F472" s="73">
        <f>IF(Observaciones!$F471&gt;0.05*Constantes!$D$18,((Observaciones!$F471-0.05*Constantes!$D$18)^2)/(Observaciones!$F471+0.95*Constantes!$D$18),0)</f>
        <v>0</v>
      </c>
      <c r="G472" s="73">
        <f>MAX(0,H471+Observaciones!$F471-F472-Constantes!$D$13)</f>
        <v>0</v>
      </c>
      <c r="H472" s="73">
        <f>H471+Observaciones!$F471-F472-E472-G472-I471</f>
        <v>31.151469075512487</v>
      </c>
      <c r="I472" s="73">
        <f>MAX(0,(H472-Constantes!$D$14)*(1-EXP(-Constantes!$D$22)))</f>
        <v>6.7479973179241898E-2</v>
      </c>
      <c r="J472" s="73">
        <f t="shared" si="49"/>
        <v>216.09083900515287</v>
      </c>
      <c r="K472" s="73">
        <f>MAX(0,(J472-Constantes!$D$13)*(1-EXP(-Constantes!$D$23)))</f>
        <v>1.1559076089983298</v>
      </c>
      <c r="L472" s="73">
        <f t="shared" si="50"/>
        <v>1.2233875821775717</v>
      </c>
      <c r="M472" s="73">
        <f>0.0526*F472*Observaciones!$F471^1.218</f>
        <v>0</v>
      </c>
      <c r="N472" s="73">
        <f>M472*Constantes!$D$40</f>
        <v>0</v>
      </c>
      <c r="O472" s="73">
        <f t="shared" si="51"/>
        <v>0</v>
      </c>
      <c r="P472" s="15"/>
      <c r="Q472" s="117">
        <v>466</v>
      </c>
      <c r="R472" s="145">
        <f>ETo!$I471*((1-Constantes!$E$19)*ETo!$K471+ETo!$L471)</f>
        <v>1.6610541372591883</v>
      </c>
      <c r="S472" s="118">
        <f>MIN(R472*Constantes!$E$17,0.8*(V471+Observaciones!$F471-T472-U472-Constantes!$D$14))</f>
        <v>1.0418142162685289</v>
      </c>
      <c r="T472" s="118">
        <f>IF(Observaciones!$F471&gt;0.05*Constantes!$E$18,((Observaciones!$F471-0.05*Constantes!$E$18)^2)/(Observaciones!$F471+0.95*Constantes!$E$18),0)</f>
        <v>0</v>
      </c>
      <c r="U472" s="118">
        <f>MAX(0,V471+Observaciones!$F471-T472-Constantes!$D$13)</f>
        <v>0</v>
      </c>
      <c r="V472" s="118">
        <f>V471+Observaciones!$F471-T472-S472-U472-W471</f>
        <v>31.020643953433403</v>
      </c>
      <c r="W472" s="118">
        <f>MAX(0,(V472-Constantes!$D$14)*(1-EXP(-Constantes!$D$22)))</f>
        <v>6.5678865063886774E-2</v>
      </c>
      <c r="X472" s="116">
        <f>X471+(Entradas!$E$23*U472-Y471)/(800*Entradas!$D$46)</f>
        <v>0</v>
      </c>
      <c r="Y472" s="116">
        <f>8000*Entradas!$D$47*X472/Constantes!$E$34</f>
        <v>0</v>
      </c>
      <c r="Z472" s="116">
        <f>T472*Escenarios!$E$10/Escenarios!$E$9</f>
        <v>0</v>
      </c>
      <c r="AA472" s="116">
        <f>Y472*Escenarios!$E$10/Escenarios!$E$9</f>
        <v>0</v>
      </c>
      <c r="AB472" s="116">
        <f>Observaciones!$I471</f>
        <v>0</v>
      </c>
      <c r="AC472" s="116">
        <f>MAX(0,Constantes!$E$29/((AH471+Z472+AA472+AB472+Observaciones!$F471)^2)+Entradas!$E$17)</f>
        <v>2.8258283334464203</v>
      </c>
      <c r="AD472" s="145">
        <f>IF(ETo!$D471&gt;0,ETo!$I471*((1-Entradas!$E$21)*ETo!$K471+ETo!$L471),0)</f>
        <v>1.5828092928129078</v>
      </c>
      <c r="AE472" s="116">
        <f>MIN(AD472*1,0.8*(AH471+Z472+AA472+AB472+Observaciones!$F471-AC472-Constantes!$E$28))</f>
        <v>1.5828092928129078</v>
      </c>
      <c r="AF472" s="116">
        <f>Observaciones!$J471</f>
        <v>0</v>
      </c>
      <c r="AG472" s="116">
        <f>MAX(0,AH471+Z472+AA472+AB472+Observaciones!$F471-AC472-AE472-AF472-Constantes!$E$26)</f>
        <v>0</v>
      </c>
      <c r="AH472" s="116">
        <f>AH471+Z472+AA472+AB472+Observaciones!$F471-AC472-AE472-AF472-AG472</f>
        <v>238.37965429515924</v>
      </c>
      <c r="AI472" s="116">
        <f>(Escenarios!$E$10*S472+Escenarios!$E$9*AE472)/(Escenarios!$E$11)</f>
        <v>1.0959137239229668</v>
      </c>
      <c r="AJ472" s="116">
        <f>(Escenarios!$E$9*AG472)/(Escenarios!$E$11)</f>
        <v>0</v>
      </c>
      <c r="AK472" s="116">
        <f>(Escenarios!$E$10*U472+Escenarios!$E$9*AC472)/(Escenarios!$E$11)</f>
        <v>0.28258283334464201</v>
      </c>
      <c r="AL472" s="118">
        <f t="shared" si="52"/>
        <v>221.30030257410067</v>
      </c>
      <c r="AM472" s="118">
        <f>MAX(0,(AL472-Constantes!$D$13)*(1-EXP(-Constantes!$D$23)))</f>
        <v>1.1918920023714319</v>
      </c>
      <c r="AN472" s="118">
        <f>AJ472+W472*Escenarios!$E$10/Escenarios!$E$11+AM472</f>
        <v>1.25100298092893</v>
      </c>
      <c r="AO472" s="118">
        <f>0.0526*AJ472*Observaciones!$F471^1.218</f>
        <v>0</v>
      </c>
      <c r="AP472" s="118">
        <f>AO472*Constantes!$E$40</f>
        <v>0</v>
      </c>
      <c r="AQ472" s="118">
        <f t="shared" si="53"/>
        <v>0</v>
      </c>
      <c r="AR472" s="15"/>
      <c r="AS472" s="72">
        <v>466</v>
      </c>
      <c r="AT472" s="145">
        <f>ETo!$I471*((1-Constantes!$F$19)*ETo!$K471+ETo!$L471)</f>
        <v>1.6561638344812954</v>
      </c>
      <c r="AU472" s="118">
        <f>MIN(AT472*Constantes!$F$17,0.8*(AX471+Observaciones!$F471-AV472-AW472-Constantes!$D$14))</f>
        <v>1.0237085433165125</v>
      </c>
      <c r="AV472" s="118">
        <f>IF(Observaciones!$F471&gt;0.05*Constantes!$F$18,((Observaciones!$F471-0.05*Constantes!$F$18)^2)/(Observaciones!$F471+0.95*Constantes!$F$18),0)</f>
        <v>0</v>
      </c>
      <c r="AW472" s="118">
        <f>MAX(0,AX471+Observaciones!$F471-AV472-Constantes!$D$13)</f>
        <v>0</v>
      </c>
      <c r="AX472" s="118">
        <f>AX471+Observaciones!$F471-AV472-AU472-AW472-AY471</f>
        <v>31.346045648501022</v>
      </c>
      <c r="AY472" s="118">
        <f>MAX(0,(AX472-Constantes!$D$14)*(1-EXP(-Constantes!$D$22)))</f>
        <v>7.0158766358244515E-2</v>
      </c>
      <c r="AZ472" s="116">
        <f>AZ471+(Entradas!$F$23*AW472-BA471)/(800*Entradas!$D$46)</f>
        <v>0</v>
      </c>
      <c r="BA472" s="116">
        <f>8000*Entradas!$D$47*AZ472/Constantes!$F$34</f>
        <v>0</v>
      </c>
      <c r="BB472" s="116">
        <f>AV472*Escenarios!$F$10/Escenarios!$F$9</f>
        <v>0</v>
      </c>
      <c r="BC472" s="116">
        <f>BA472*Escenarios!$F$10/Escenarios!$F$9</f>
        <v>0</v>
      </c>
      <c r="BD472" s="116">
        <f>Observaciones!$I471</f>
        <v>0</v>
      </c>
      <c r="BE472" s="116">
        <f>MAX(0,Constantes!$F$29/((BJ471+BB472+BC472+BD472+Observaciones!$F471)^2)+Entradas!$F$17)</f>
        <v>2.4786664765167732</v>
      </c>
      <c r="BF472" s="145">
        <f>IF(ETo!$D471&gt;0,ETo!$I471*((1-Entradas!$F$21)*ETo!$K471+ETo!$L471),0)</f>
        <v>1.5828092928129078</v>
      </c>
      <c r="BG472" s="116">
        <f>MIN(BF472*1,0.8*(BJ471+BB472+BC472+BD472+Observaciones!$F471-BE472-Constantes!$F$28))</f>
        <v>1.5828092928129078</v>
      </c>
      <c r="BH472" s="116">
        <f>Observaciones!$J471</f>
        <v>0</v>
      </c>
      <c r="BI472" s="116">
        <f>MAX(0,BJ471+BB472+BC472+BD472+Observaciones!$F471-BE472-BG472-BH472-Constantes!$F$26)</f>
        <v>0</v>
      </c>
      <c r="BJ472" s="116">
        <f>BJ471+BB472+BC472+BD472+Observaciones!$F471-BE472-BG472-BH472-BI472</f>
        <v>136.27115512183062</v>
      </c>
      <c r="BK472" s="116">
        <f>(Escenarios!$F$10*AU472+Escenarios!$F$9*BG472)/(Escenarios!$F$11)</f>
        <v>1.1355286932157915</v>
      </c>
      <c r="BL472" s="116">
        <f>(Escenarios!$F$9*BI472)/(Escenarios!$F$11)</f>
        <v>0</v>
      </c>
      <c r="BM472" s="116">
        <f>(Escenarios!$F$10*AW472+Escenarios!$F$9*BE472)/(Escenarios!$F$11)</f>
        <v>0.49573329530335464</v>
      </c>
      <c r="BN472" s="118">
        <f t="shared" si="54"/>
        <v>221.34058182632697</v>
      </c>
      <c r="BO472" s="118">
        <f>MAX(0,(BN472-Constantes!$D$13)*(1-EXP(-Constantes!$D$23)))</f>
        <v>1.1921702314899778</v>
      </c>
      <c r="BP472" s="118">
        <f>BL472+AY472*Escenarios!$F$10/Escenarios!$F$11+BO472</f>
        <v>1.2482972445765734</v>
      </c>
      <c r="BQ472" s="118">
        <f>0.0526*BL472*Observaciones!$F471^1.218</f>
        <v>0</v>
      </c>
      <c r="BR472" s="118">
        <f>BQ472*Constantes!$F$40</f>
        <v>0</v>
      </c>
      <c r="BS472" s="118">
        <f t="shared" si="55"/>
        <v>0</v>
      </c>
      <c r="BT472" s="15"/>
      <c r="BU472" s="72">
        <v>466</v>
      </c>
      <c r="BV472" s="73">
        <f>0.0526*Observaciones!$F471^2.218</f>
        <v>0</v>
      </c>
      <c r="BW472" s="73">
        <f>IF(Observaciones!$F471&gt;0.05*$CA$7,((Observaciones!$F471-0.05*$CA$7)^2)/(Observaciones!$F471+0.95*$CA$7),0)</f>
        <v>0</v>
      </c>
      <c r="BX472" s="73">
        <f>0.0526*BW472*Observaciones!$F471^1.218</f>
        <v>0</v>
      </c>
      <c r="BY472" s="27"/>
      <c r="BZ472" s="27"/>
      <c r="CA472" s="101"/>
      <c r="CB472" s="36"/>
    </row>
    <row r="473" spans="2:80" s="2" customFormat="1" ht="14.5" x14ac:dyDescent="0.35">
      <c r="B473" s="35"/>
      <c r="C473" s="72">
        <v>467</v>
      </c>
      <c r="D473" s="145">
        <f>ETo!$I472*((1-Constantes!$D$19)*ETo!$K472+ETo!$L472)</f>
        <v>1.6679658157768276</v>
      </c>
      <c r="E473" s="73">
        <f>MIN(D473*Constantes!$D$17,0.8*(H472+Observaciones!$F472-F473-G473-Constantes!$D$14))</f>
        <v>1.0400644528105476</v>
      </c>
      <c r="F473" s="73">
        <f>IF(Observaciones!$F472&gt;0.05*Constantes!$D$18,((Observaciones!$F472-0.05*Constantes!$D$18)^2)/(Observaciones!$F472+0.95*Constantes!$D$18),0)</f>
        <v>0</v>
      </c>
      <c r="G473" s="73">
        <f>MAX(0,H472+Observaciones!$F472-F473-Constantes!$D$13)</f>
        <v>0</v>
      </c>
      <c r="H473" s="73">
        <f>H472+Observaciones!$F472-F473-E473-G473-I472</f>
        <v>30.043924649522697</v>
      </c>
      <c r="I473" s="73">
        <f>MAX(0,(H473-Constantes!$D$14)*(1-EXP(-Constantes!$D$22)))</f>
        <v>5.2232081779907596E-2</v>
      </c>
      <c r="J473" s="73">
        <f t="shared" si="49"/>
        <v>214.93493139615455</v>
      </c>
      <c r="K473" s="73">
        <f>MAX(0,(J473-Constantes!$D$13)*(1-EXP(-Constantes!$D$23)))</f>
        <v>1.1479231719148091</v>
      </c>
      <c r="L473" s="73">
        <f t="shared" si="50"/>
        <v>1.2001552536947167</v>
      </c>
      <c r="M473" s="73">
        <f>0.0526*F473*Observaciones!$F472^1.218</f>
        <v>0</v>
      </c>
      <c r="N473" s="73">
        <f>M473*Constantes!$D$40</f>
        <v>0</v>
      </c>
      <c r="O473" s="73">
        <f t="shared" si="51"/>
        <v>0</v>
      </c>
      <c r="P473" s="15"/>
      <c r="Q473" s="117">
        <v>467</v>
      </c>
      <c r="R473" s="145">
        <f>ETo!$I472*((1-Constantes!$E$19)*ETo!$K472+ETo!$L472)</f>
        <v>1.6699361070825094</v>
      </c>
      <c r="S473" s="118">
        <f>MIN(R473*Constantes!$E$17,0.8*(V472+Observaciones!$F472-T473-U473-Constantes!$D$14))</f>
        <v>1.0473849934171127</v>
      </c>
      <c r="T473" s="118">
        <f>IF(Observaciones!$F472&gt;0.05*Constantes!$E$18,((Observaciones!$F472-0.05*Constantes!$E$18)^2)/(Observaciones!$F472+0.95*Constantes!$E$18),0)</f>
        <v>0</v>
      </c>
      <c r="U473" s="118">
        <f>MAX(0,V472+Observaciones!$F472-T473-Constantes!$D$13)</f>
        <v>0</v>
      </c>
      <c r="V473" s="118">
        <f>V472+Observaciones!$F472-T473-S473-U473-W472</f>
        <v>29.907580094952404</v>
      </c>
      <c r="W473" s="118">
        <f>MAX(0,(V473-Constantes!$D$14)*(1-EXP(-Constantes!$D$22)))</f>
        <v>5.0354986006417059E-2</v>
      </c>
      <c r="X473" s="116">
        <f>X472+(Entradas!$E$23*U473-Y472)/(800*Entradas!$D$46)</f>
        <v>0</v>
      </c>
      <c r="Y473" s="116">
        <f>8000*Entradas!$D$47*X473/Constantes!$E$34</f>
        <v>0</v>
      </c>
      <c r="Z473" s="116">
        <f>T473*Escenarios!$E$10/Escenarios!$E$9</f>
        <v>0</v>
      </c>
      <c r="AA473" s="116">
        <f>Y473*Escenarios!$E$10/Escenarios!$E$9</f>
        <v>0</v>
      </c>
      <c r="AB473" s="116">
        <f>Observaciones!$I472</f>
        <v>0</v>
      </c>
      <c r="AC473" s="116">
        <f>MAX(0,Constantes!$E$29/((AH472+Z473+AA473+AB473+Observaciones!$F472)^2)+Entradas!$E$17)</f>
        <v>2.8193264343186537</v>
      </c>
      <c r="AD473" s="145">
        <f>IF(ETo!$D472&gt;0,ETo!$I472*((1-Entradas!$E$21)*ETo!$K472+ETo!$L472),0)</f>
        <v>1.5911244548552184</v>
      </c>
      <c r="AE473" s="116">
        <f>MIN(AD473*1,0.8*(AH472+Z473+AA473+AB473+Observaciones!$F472-AC473-Constantes!$E$28))</f>
        <v>1.5911244548552184</v>
      </c>
      <c r="AF473" s="116">
        <f>Observaciones!$J472</f>
        <v>0</v>
      </c>
      <c r="AG473" s="116">
        <f>MAX(0,AH472+Z473+AA473+AB473+Observaciones!$F472-AC473-AE473-AF473-Constantes!$E$26)</f>
        <v>0</v>
      </c>
      <c r="AH473" s="116">
        <f>AH472+Z473+AA473+AB473+Observaciones!$F472-AC473-AE473-AF473-AG473</f>
        <v>233.96920340598538</v>
      </c>
      <c r="AI473" s="116">
        <f>(Escenarios!$E$10*S473+Escenarios!$E$9*AE473)/(Escenarios!$E$11)</f>
        <v>1.1017589395609233</v>
      </c>
      <c r="AJ473" s="116">
        <f>(Escenarios!$E$9*AG473)/(Escenarios!$E$11)</f>
        <v>0</v>
      </c>
      <c r="AK473" s="116">
        <f>(Escenarios!$E$10*U473+Escenarios!$E$9*AC473)/(Escenarios!$E$11)</f>
        <v>0.28193264343186536</v>
      </c>
      <c r="AL473" s="118">
        <f t="shared" si="52"/>
        <v>220.39034321516112</v>
      </c>
      <c r="AM473" s="118">
        <f>MAX(0,(AL473-Constantes!$D$13)*(1-EXP(-Constantes!$D$23)))</f>
        <v>1.1856064539474451</v>
      </c>
      <c r="AN473" s="118">
        <f>AJ473+W473*Escenarios!$E$10/Escenarios!$E$11+AM473</f>
        <v>1.2309259413532205</v>
      </c>
      <c r="AO473" s="118">
        <f>0.0526*AJ473*Observaciones!$F472^1.218</f>
        <v>0</v>
      </c>
      <c r="AP473" s="118">
        <f>AO473*Constantes!$E$40</f>
        <v>0</v>
      </c>
      <c r="AQ473" s="118">
        <f t="shared" si="53"/>
        <v>0</v>
      </c>
      <c r="AR473" s="15"/>
      <c r="AS473" s="72">
        <v>467</v>
      </c>
      <c r="AT473" s="145">
        <f>ETo!$I472*((1-Constantes!$F$19)*ETo!$K472+ETo!$L472)</f>
        <v>1.6650103788183035</v>
      </c>
      <c r="AU473" s="118">
        <f>MIN(AT473*Constantes!$F$17,0.8*(AX472+Observaciones!$F472-AV473-AW473-Constantes!$D$14))</f>
        <v>1.0291767722610601</v>
      </c>
      <c r="AV473" s="118">
        <f>IF(Observaciones!$F472&gt;0.05*Constantes!$F$18,((Observaciones!$F472-0.05*Constantes!$F$18)^2)/(Observaciones!$F472+0.95*Constantes!$F$18),0)</f>
        <v>0</v>
      </c>
      <c r="AW473" s="118">
        <f>MAX(0,AX472+Observaciones!$F472-AV473-Constantes!$D$13)</f>
        <v>0</v>
      </c>
      <c r="AX473" s="118">
        <f>AX472+Observaciones!$F472-AV473-AU473-AW473-AY472</f>
        <v>30.246710109881718</v>
      </c>
      <c r="AY473" s="118">
        <f>MAX(0,(AX473-Constantes!$D$14)*(1-EXP(-Constantes!$D$22)))</f>
        <v>5.5023889137120426E-2</v>
      </c>
      <c r="AZ473" s="116">
        <f>AZ472+(Entradas!$F$23*AW473-BA472)/(800*Entradas!$D$46)</f>
        <v>0</v>
      </c>
      <c r="BA473" s="116">
        <f>8000*Entradas!$D$47*AZ473/Constantes!$F$34</f>
        <v>0</v>
      </c>
      <c r="BB473" s="116">
        <f>AV473*Escenarios!$F$10/Escenarios!$F$9</f>
        <v>0</v>
      </c>
      <c r="BC473" s="116">
        <f>BA473*Escenarios!$F$10/Escenarios!$F$9</f>
        <v>0</v>
      </c>
      <c r="BD473" s="116">
        <f>Observaciones!$I472</f>
        <v>0</v>
      </c>
      <c r="BE473" s="116">
        <f>MAX(0,Constantes!$F$29/((BJ472+BB473+BC473+BD473+Observaciones!$F472)^2)+Entradas!$F$17)</f>
        <v>2.4471273424945834</v>
      </c>
      <c r="BF473" s="145">
        <f>IF(ETo!$D472&gt;0,ETo!$I472*((1-Entradas!$F$21)*ETo!$K472+ETo!$L472),0)</f>
        <v>1.5911244548552184</v>
      </c>
      <c r="BG473" s="116">
        <f>MIN(BF473*1,0.8*(BJ472+BB473+BC473+BD473+Observaciones!$F472-BE473-Constantes!$F$28))</f>
        <v>1.5911244548552184</v>
      </c>
      <c r="BH473" s="116">
        <f>Observaciones!$J472</f>
        <v>0</v>
      </c>
      <c r="BI473" s="116">
        <f>MAX(0,BJ472+BB473+BC473+BD473+Observaciones!$F472-BE473-BG473-BH473-Constantes!$F$26)</f>
        <v>0</v>
      </c>
      <c r="BJ473" s="116">
        <f>BJ472+BB473+BC473+BD473+Observaciones!$F472-BE473-BG473-BH473-BI473</f>
        <v>132.23290332448082</v>
      </c>
      <c r="BK473" s="116">
        <f>(Escenarios!$F$10*AU473+Escenarios!$F$9*BG473)/(Escenarios!$F$11)</f>
        <v>1.1415663087798917</v>
      </c>
      <c r="BL473" s="116">
        <f>(Escenarios!$F$9*BI473)/(Escenarios!$F$11)</f>
        <v>0</v>
      </c>
      <c r="BM473" s="116">
        <f>(Escenarios!$F$10*AW473+Escenarios!$F$9*BE473)/(Escenarios!$F$11)</f>
        <v>0.48942546849891672</v>
      </c>
      <c r="BN473" s="118">
        <f t="shared" si="54"/>
        <v>220.63783706333592</v>
      </c>
      <c r="BO473" s="118">
        <f>MAX(0,(BN473-Constantes!$D$13)*(1-EXP(-Constantes!$D$23)))</f>
        <v>1.1873160188330181</v>
      </c>
      <c r="BP473" s="118">
        <f>BL473+AY473*Escenarios!$F$10/Escenarios!$F$11+BO473</f>
        <v>1.2313351301427145</v>
      </c>
      <c r="BQ473" s="118">
        <f>0.0526*BL473*Observaciones!$F472^1.218</f>
        <v>0</v>
      </c>
      <c r="BR473" s="118">
        <f>BQ473*Constantes!$F$40</f>
        <v>0</v>
      </c>
      <c r="BS473" s="118">
        <f t="shared" si="55"/>
        <v>0</v>
      </c>
      <c r="BT473" s="15"/>
      <c r="BU473" s="72">
        <v>467</v>
      </c>
      <c r="BV473" s="73">
        <f>0.0526*Observaciones!$F472^2.218</f>
        <v>0</v>
      </c>
      <c r="BW473" s="73">
        <f>IF(Observaciones!$F472&gt;0.05*$CA$7,((Observaciones!$F472-0.05*$CA$7)^2)/(Observaciones!$F472+0.95*$CA$7),0)</f>
        <v>0</v>
      </c>
      <c r="BX473" s="73">
        <f>0.0526*BW473*Observaciones!$F472^1.218</f>
        <v>0</v>
      </c>
      <c r="BY473" s="27"/>
      <c r="BZ473" s="27"/>
      <c r="CA473" s="101"/>
      <c r="CB473" s="36"/>
    </row>
    <row r="474" spans="2:80" s="2" customFormat="1" ht="14.5" x14ac:dyDescent="0.35">
      <c r="B474" s="35"/>
      <c r="C474" s="72">
        <v>468</v>
      </c>
      <c r="D474" s="145">
        <f>ETo!$I473*((1-Constantes!$D$19)*ETo!$K473+ETo!$L473)</f>
        <v>1.611134957772264</v>
      </c>
      <c r="E474" s="73">
        <f>MIN(D474*Constantes!$D$17,0.8*(H473+Observaciones!$F473-F474-G474-Constantes!$D$14))</f>
        <v>1.0046274224624514</v>
      </c>
      <c r="F474" s="73">
        <f>IF(Observaciones!$F473&gt;0.05*Constantes!$D$18,((Observaciones!$F473-0.05*Constantes!$D$18)^2)/(Observaciones!$F473+0.95*Constantes!$D$18),0)</f>
        <v>0</v>
      </c>
      <c r="G474" s="73">
        <f>MAX(0,H473+Observaciones!$F473-F474-Constantes!$D$13)</f>
        <v>0</v>
      </c>
      <c r="H474" s="73">
        <f>H473+Observaciones!$F473-F474-E474-G474-I473</f>
        <v>28.987065145280337</v>
      </c>
      <c r="I474" s="73">
        <f>MAX(0,(H474-Constantes!$D$14)*(1-EXP(-Constantes!$D$22)))</f>
        <v>3.7681984676001118E-2</v>
      </c>
      <c r="J474" s="73">
        <f t="shared" si="49"/>
        <v>213.78700822423974</v>
      </c>
      <c r="K474" s="73">
        <f>MAX(0,(J474-Constantes!$D$13)*(1-EXP(-Constantes!$D$23)))</f>
        <v>1.1399938873668753</v>
      </c>
      <c r="L474" s="73">
        <f t="shared" si="50"/>
        <v>1.1776758720428764</v>
      </c>
      <c r="M474" s="73">
        <f>0.0526*F474*Observaciones!$F473^1.218</f>
        <v>0</v>
      </c>
      <c r="N474" s="73">
        <f>M474*Constantes!$D$40</f>
        <v>0</v>
      </c>
      <c r="O474" s="73">
        <f t="shared" si="51"/>
        <v>0</v>
      </c>
      <c r="P474" s="15"/>
      <c r="Q474" s="117">
        <v>468</v>
      </c>
      <c r="R474" s="145">
        <f>ETo!$I473*((1-Constantes!$E$19)*ETo!$K473+ETo!$L473)</f>
        <v>1.613039774458864</v>
      </c>
      <c r="S474" s="118">
        <f>MIN(R474*Constantes!$E$17,0.8*(V473+Observaciones!$F473-T474-U474-Constantes!$D$14))</f>
        <v>1.0116995772399713</v>
      </c>
      <c r="T474" s="118">
        <f>IF(Observaciones!$F473&gt;0.05*Constantes!$E$18,((Observaciones!$F473-0.05*Constantes!$E$18)^2)/(Observaciones!$F473+0.95*Constantes!$E$18),0)</f>
        <v>0</v>
      </c>
      <c r="U474" s="118">
        <f>MAX(0,V473+Observaciones!$F473-T474-Constantes!$D$13)</f>
        <v>0</v>
      </c>
      <c r="V474" s="118">
        <f>V473+Observaciones!$F473-T474-S474-U474-W473</f>
        <v>28.845525531706016</v>
      </c>
      <c r="W474" s="118">
        <f>MAX(0,(V474-Constantes!$D$14)*(1-EXP(-Constantes!$D$22)))</f>
        <v>3.5733366990027708E-2</v>
      </c>
      <c r="X474" s="116">
        <f>X473+(Entradas!$E$23*U474-Y473)/(800*Entradas!$D$46)</f>
        <v>0</v>
      </c>
      <c r="Y474" s="116">
        <f>8000*Entradas!$D$47*X474/Constantes!$E$34</f>
        <v>0</v>
      </c>
      <c r="Z474" s="116">
        <f>T474*Escenarios!$E$10/Escenarios!$E$9</f>
        <v>0</v>
      </c>
      <c r="AA474" s="116">
        <f>Y474*Escenarios!$E$10/Escenarios!$E$9</f>
        <v>0</v>
      </c>
      <c r="AB474" s="116">
        <f>Observaciones!$I473</f>
        <v>0</v>
      </c>
      <c r="AC474" s="116">
        <f>MAX(0,Constantes!$E$29/((AH473+Z474+AA474+AB474+Observaciones!$F473)^2)+Entradas!$E$17)</f>
        <v>2.8124506367391628</v>
      </c>
      <c r="AD474" s="145">
        <f>IF(ETo!$D473&gt;0,ETo!$I473*((1-Entradas!$E$21)*ETo!$K473+ETo!$L473),0)</f>
        <v>1.5368471069948673</v>
      </c>
      <c r="AE474" s="116">
        <f>MIN(AD474*1,0.8*(AH473+Z474+AA474+AB474+Observaciones!$F473-AC474-Constantes!$E$28))</f>
        <v>1.5368471069948673</v>
      </c>
      <c r="AF474" s="116">
        <f>Observaciones!$J473</f>
        <v>0</v>
      </c>
      <c r="AG474" s="116">
        <f>MAX(0,AH473+Z474+AA474+AB474+Observaciones!$F473-AC474-AE474-AF474-Constantes!$E$26)</f>
        <v>0</v>
      </c>
      <c r="AH474" s="116">
        <f>AH473+Z474+AA474+AB474+Observaciones!$F473-AC474-AE474-AF474-AG474</f>
        <v>229.61990566225137</v>
      </c>
      <c r="AI474" s="116">
        <f>(Escenarios!$E$10*S474+Escenarios!$E$9*AE474)/(Escenarios!$E$11)</f>
        <v>1.0642143302154607</v>
      </c>
      <c r="AJ474" s="116">
        <f>(Escenarios!$E$9*AG474)/(Escenarios!$E$11)</f>
        <v>0</v>
      </c>
      <c r="AK474" s="116">
        <f>(Escenarios!$E$10*U474+Escenarios!$E$9*AC474)/(Escenarios!$E$11)</f>
        <v>0.28124506367391627</v>
      </c>
      <c r="AL474" s="118">
        <f t="shared" si="52"/>
        <v>219.48598182488757</v>
      </c>
      <c r="AM474" s="118">
        <f>MAX(0,(AL474-Constantes!$D$13)*(1-EXP(-Constantes!$D$23)))</f>
        <v>1.1793595735175619</v>
      </c>
      <c r="AN474" s="118">
        <f>AJ474+W474*Escenarios!$E$10/Escenarios!$E$11+AM474</f>
        <v>1.2115196038085869</v>
      </c>
      <c r="AO474" s="118">
        <f>0.0526*AJ474*Observaciones!$F473^1.218</f>
        <v>0</v>
      </c>
      <c r="AP474" s="118">
        <f>AO474*Constantes!$E$40</f>
        <v>0</v>
      </c>
      <c r="AQ474" s="118">
        <f t="shared" si="53"/>
        <v>0</v>
      </c>
      <c r="AR474" s="15"/>
      <c r="AS474" s="72">
        <v>468</v>
      </c>
      <c r="AT474" s="145">
        <f>ETo!$I473*((1-Constantes!$F$19)*ETo!$K473+ETo!$L473)</f>
        <v>1.6082777327423641</v>
      </c>
      <c r="AU474" s="118">
        <f>MIN(AT474*Constantes!$F$17,0.8*(AX473+Observaciones!$F473-AV474-AW474-Constantes!$D$14))</f>
        <v>0.9941091700928959</v>
      </c>
      <c r="AV474" s="118">
        <f>IF(Observaciones!$F473&gt;0.05*Constantes!$F$18,((Observaciones!$F473-0.05*Constantes!$F$18)^2)/(Observaciones!$F473+0.95*Constantes!$F$18),0)</f>
        <v>0</v>
      </c>
      <c r="AW474" s="118">
        <f>MAX(0,AX473+Observaciones!$F473-AV474-Constantes!$D$13)</f>
        <v>0</v>
      </c>
      <c r="AX474" s="118">
        <f>AX473+Observaciones!$F473-AV474-AU474-AW474-AY473</f>
        <v>29.197577050651702</v>
      </c>
      <c r="AY474" s="118">
        <f>MAX(0,(AX474-Constantes!$D$14)*(1-EXP(-Constantes!$D$22)))</f>
        <v>4.0580164284914719E-2</v>
      </c>
      <c r="AZ474" s="116">
        <f>AZ473+(Entradas!$F$23*AW474-BA473)/(800*Entradas!$D$46)</f>
        <v>0</v>
      </c>
      <c r="BA474" s="116">
        <f>8000*Entradas!$D$47*AZ474/Constantes!$F$34</f>
        <v>0</v>
      </c>
      <c r="BB474" s="116">
        <f>AV474*Escenarios!$F$10/Escenarios!$F$9</f>
        <v>0</v>
      </c>
      <c r="BC474" s="116">
        <f>BA474*Escenarios!$F$10/Escenarios!$F$9</f>
        <v>0</v>
      </c>
      <c r="BD474" s="116">
        <f>Observaciones!$I473</f>
        <v>0</v>
      </c>
      <c r="BE474" s="116">
        <f>MAX(0,Constantes!$F$29/((BJ473+BB474+BC474+BD474+Observaciones!$F473)^2)+Entradas!$F$17)</f>
        <v>2.4128434365598541</v>
      </c>
      <c r="BF474" s="145">
        <f>IF(ETo!$D473&gt;0,ETo!$I473*((1-Entradas!$F$21)*ETo!$K473+ETo!$L473),0)</f>
        <v>1.5368471069948673</v>
      </c>
      <c r="BG474" s="116">
        <f>MIN(BF474*1,0.8*(BJ473+BB474+BC474+BD474+Observaciones!$F473-BE474-Constantes!$F$28))</f>
        <v>1.5368471069948673</v>
      </c>
      <c r="BH474" s="116">
        <f>Observaciones!$J473</f>
        <v>0</v>
      </c>
      <c r="BI474" s="116">
        <f>MAX(0,BJ473+BB474+BC474+BD474+Observaciones!$F473-BE474-BG474-BH474-Constantes!$F$26)</f>
        <v>0</v>
      </c>
      <c r="BJ474" s="116">
        <f>BJ473+BB474+BC474+BD474+Observaciones!$F473-BE474-BG474-BH474-BI474</f>
        <v>128.28321278092611</v>
      </c>
      <c r="BK474" s="116">
        <f>(Escenarios!$F$10*AU474+Escenarios!$F$9*BG474)/(Escenarios!$F$11)</f>
        <v>1.1026567574732902</v>
      </c>
      <c r="BL474" s="116">
        <f>(Escenarios!$F$9*BI474)/(Escenarios!$F$11)</f>
        <v>0</v>
      </c>
      <c r="BM474" s="116">
        <f>(Escenarios!$F$10*AW474+Escenarios!$F$9*BE474)/(Escenarios!$F$11)</f>
        <v>0.48256868731197078</v>
      </c>
      <c r="BN474" s="118">
        <f t="shared" si="54"/>
        <v>219.93308973181487</v>
      </c>
      <c r="BO474" s="118">
        <f>MAX(0,(BN474-Constantes!$D$13)*(1-EXP(-Constantes!$D$23)))</f>
        <v>1.1824479734247997</v>
      </c>
      <c r="BP474" s="118">
        <f>BL474+AY474*Escenarios!$F$10/Escenarios!$F$11+BO474</f>
        <v>1.2149121048527314</v>
      </c>
      <c r="BQ474" s="118">
        <f>0.0526*BL474*Observaciones!$F473^1.218</f>
        <v>0</v>
      </c>
      <c r="BR474" s="118">
        <f>BQ474*Constantes!$F$40</f>
        <v>0</v>
      </c>
      <c r="BS474" s="118">
        <f t="shared" si="55"/>
        <v>0</v>
      </c>
      <c r="BT474" s="15"/>
      <c r="BU474" s="72">
        <v>468</v>
      </c>
      <c r="BV474" s="73">
        <f>0.0526*Observaciones!$F473^2.218</f>
        <v>0</v>
      </c>
      <c r="BW474" s="73">
        <f>IF(Observaciones!$F473&gt;0.05*$CA$7,((Observaciones!$F473-0.05*$CA$7)^2)/(Observaciones!$F473+0.95*$CA$7),0)</f>
        <v>0</v>
      </c>
      <c r="BX474" s="73">
        <f>0.0526*BW474*Observaciones!$F473^1.218</f>
        <v>0</v>
      </c>
      <c r="BY474" s="27"/>
      <c r="BZ474" s="27"/>
      <c r="CA474" s="101"/>
      <c r="CB474" s="36"/>
    </row>
    <row r="475" spans="2:80" s="2" customFormat="1" ht="14.5" x14ac:dyDescent="0.35">
      <c r="B475" s="35"/>
      <c r="C475" s="72">
        <v>469</v>
      </c>
      <c r="D475" s="145">
        <f>ETo!$I474*((1-Constantes!$D$19)*ETo!$K474+ETo!$L474)</f>
        <v>1.6981084796050456</v>
      </c>
      <c r="E475" s="73">
        <f>MIN(D475*Constantes!$D$17,0.8*(H474+Observaciones!$F474-F475-G475-Constantes!$D$14))</f>
        <v>1.0588599897839159</v>
      </c>
      <c r="F475" s="73">
        <f>IF(Observaciones!$F474&gt;0.05*Constantes!$D$18,((Observaciones!$F474-0.05*Constantes!$D$18)^2)/(Observaciones!$F474+0.95*Constantes!$D$18),0)</f>
        <v>0</v>
      </c>
      <c r="G475" s="73">
        <f>MAX(0,H474+Observaciones!$F474-F475-Constantes!$D$13)</f>
        <v>0</v>
      </c>
      <c r="H475" s="73">
        <f>H474+Observaciones!$F474-F475-E475-G475-I474</f>
        <v>27.890523170820419</v>
      </c>
      <c r="I475" s="73">
        <f>MAX(0,(H475-Constantes!$D$14)*(1-EXP(-Constantes!$D$22)))</f>
        <v>2.258556727817607E-2</v>
      </c>
      <c r="J475" s="73">
        <f t="shared" si="49"/>
        <v>212.64701433687287</v>
      </c>
      <c r="K475" s="73">
        <f>MAX(0,(J475-Constantes!$D$13)*(1-EXP(-Constantes!$D$23)))</f>
        <v>1.1321193743881375</v>
      </c>
      <c r="L475" s="73">
        <f t="shared" si="50"/>
        <v>1.1547049416663135</v>
      </c>
      <c r="M475" s="73">
        <f>0.0526*F475*Observaciones!$F474^1.218</f>
        <v>0</v>
      </c>
      <c r="N475" s="73">
        <f>M475*Constantes!$D$40</f>
        <v>0</v>
      </c>
      <c r="O475" s="73">
        <f t="shared" si="51"/>
        <v>0</v>
      </c>
      <c r="P475" s="15"/>
      <c r="Q475" s="117">
        <v>469</v>
      </c>
      <c r="R475" s="145">
        <f>ETo!$I474*((1-Constantes!$E$19)*ETo!$K474+ETo!$L474)</f>
        <v>1.7001216513760984</v>
      </c>
      <c r="S475" s="118">
        <f>MIN(R475*Constantes!$E$17,0.8*(V474+Observaciones!$F474-T475-U475-Constantes!$D$14))</f>
        <v>1.066317386085996</v>
      </c>
      <c r="T475" s="118">
        <f>IF(Observaciones!$F474&gt;0.05*Constantes!$E$18,((Observaciones!$F474-0.05*Constantes!$E$18)^2)/(Observaciones!$F474+0.95*Constantes!$E$18),0)</f>
        <v>0</v>
      </c>
      <c r="U475" s="118">
        <f>MAX(0,V474+Observaciones!$F474-T475-Constantes!$D$13)</f>
        <v>0</v>
      </c>
      <c r="V475" s="118">
        <f>V474+Observaciones!$F474-T475-S475-U475-W474</f>
        <v>27.743474778629995</v>
      </c>
      <c r="W475" s="118">
        <f>MAX(0,(V475-Constantes!$D$14)*(1-EXP(-Constantes!$D$22)))</f>
        <v>2.0561108609114091E-2</v>
      </c>
      <c r="X475" s="116">
        <f>X474+(Entradas!$E$23*U475-Y474)/(800*Entradas!$D$46)</f>
        <v>0</v>
      </c>
      <c r="Y475" s="116">
        <f>8000*Entradas!$D$47*X475/Constantes!$E$34</f>
        <v>0</v>
      </c>
      <c r="Z475" s="116">
        <f>T475*Escenarios!$E$10/Escenarios!$E$9</f>
        <v>0</v>
      </c>
      <c r="AA475" s="116">
        <f>Y475*Escenarios!$E$10/Escenarios!$E$9</f>
        <v>0</v>
      </c>
      <c r="AB475" s="116">
        <f>Observaciones!$I474</f>
        <v>0</v>
      </c>
      <c r="AC475" s="116">
        <f>MAX(0,Constantes!$E$29/((AH474+Z475+AA475+AB475+Observaciones!$F474)^2)+Entradas!$E$17)</f>
        <v>2.8052784945668736</v>
      </c>
      <c r="AD475" s="145">
        <f>IF(ETo!$D474&gt;0,ETo!$I474*((1-Entradas!$E$21)*ETo!$K474+ETo!$L474),0)</f>
        <v>1.6195947805339961</v>
      </c>
      <c r="AE475" s="116">
        <f>MIN(AD475*1,0.8*(AH474+Z475+AA475+AB475+Observaciones!$F474-AC475-Constantes!$E$28))</f>
        <v>1.6195947805339961</v>
      </c>
      <c r="AF475" s="116">
        <f>Observaciones!$J474</f>
        <v>0</v>
      </c>
      <c r="AG475" s="116">
        <f>MAX(0,AH474+Z475+AA475+AB475+Observaciones!$F474-AC475-AE475-AF475-Constantes!$E$26)</f>
        <v>0</v>
      </c>
      <c r="AH475" s="116">
        <f>AH474+Z475+AA475+AB475+Observaciones!$F474-AC475-AE475-AF475-AG475</f>
        <v>225.19503238715052</v>
      </c>
      <c r="AI475" s="116">
        <f>(Escenarios!$E$10*S475+Escenarios!$E$9*AE475)/(Escenarios!$E$11)</f>
        <v>1.1216451255307962</v>
      </c>
      <c r="AJ475" s="116">
        <f>(Escenarios!$E$9*AG475)/(Escenarios!$E$11)</f>
        <v>0</v>
      </c>
      <c r="AK475" s="116">
        <f>(Escenarios!$E$10*U475+Escenarios!$E$9*AC475)/(Escenarios!$E$11)</f>
        <v>0.28052784945668735</v>
      </c>
      <c r="AL475" s="118">
        <f t="shared" si="52"/>
        <v>218.5871501008267</v>
      </c>
      <c r="AM475" s="118">
        <f>MAX(0,(AL475-Constantes!$D$13)*(1-EXP(-Constantes!$D$23)))</f>
        <v>1.1731508892822746</v>
      </c>
      <c r="AN475" s="118">
        <f>AJ475+W475*Escenarios!$E$10/Escenarios!$E$11+AM475</f>
        <v>1.1916558870304772</v>
      </c>
      <c r="AO475" s="118">
        <f>0.0526*AJ475*Observaciones!$F474^1.218</f>
        <v>0</v>
      </c>
      <c r="AP475" s="118">
        <f>AO475*Constantes!$E$40</f>
        <v>0</v>
      </c>
      <c r="AQ475" s="118">
        <f t="shared" si="53"/>
        <v>0</v>
      </c>
      <c r="AR475" s="15"/>
      <c r="AS475" s="72">
        <v>469</v>
      </c>
      <c r="AT475" s="145">
        <f>ETo!$I474*((1-Constantes!$F$19)*ETo!$K474+ETo!$L474)</f>
        <v>1.6950887219484665</v>
      </c>
      <c r="AU475" s="118">
        <f>MIN(AT475*Constantes!$F$17,0.8*(AX474+Observaciones!$F474-AV475-AW475-Constantes!$D$14))</f>
        <v>1.0477688077771581</v>
      </c>
      <c r="AV475" s="118">
        <f>IF(Observaciones!$F474&gt;0.05*Constantes!$F$18,((Observaciones!$F474-0.05*Constantes!$F$18)^2)/(Observaciones!$F474+0.95*Constantes!$F$18),0)</f>
        <v>0</v>
      </c>
      <c r="AW475" s="118">
        <f>MAX(0,AX474+Observaciones!$F474-AV475-Constantes!$D$13)</f>
        <v>0</v>
      </c>
      <c r="AX475" s="118">
        <f>AX474+Observaciones!$F474-AV475-AU475-AW475-AY474</f>
        <v>28.109228078589631</v>
      </c>
      <c r="AY475" s="118">
        <f>MAX(0,(AX475-Constantes!$D$14)*(1-EXP(-Constantes!$D$22)))</f>
        <v>2.5596542372187427E-2</v>
      </c>
      <c r="AZ475" s="116">
        <f>AZ474+(Entradas!$F$23*AW475-BA474)/(800*Entradas!$D$46)</f>
        <v>0</v>
      </c>
      <c r="BA475" s="116">
        <f>8000*Entradas!$D$47*AZ475/Constantes!$F$34</f>
        <v>0</v>
      </c>
      <c r="BB475" s="116">
        <f>AV475*Escenarios!$F$10/Escenarios!$F$9</f>
        <v>0</v>
      </c>
      <c r="BC475" s="116">
        <f>BA475*Escenarios!$F$10/Escenarios!$F$9</f>
        <v>0</v>
      </c>
      <c r="BD475" s="116">
        <f>Observaciones!$I474</f>
        <v>0</v>
      </c>
      <c r="BE475" s="116">
        <f>MAX(0,Constantes!$F$29/((BJ474+BB475+BC475+BD475+Observaciones!$F474)^2)+Entradas!$F$17)</f>
        <v>2.3761311082156666</v>
      </c>
      <c r="BF475" s="145">
        <f>IF(ETo!$D474&gt;0,ETo!$I474*((1-Entradas!$F$21)*ETo!$K474+ETo!$L474),0)</f>
        <v>1.6195947805339961</v>
      </c>
      <c r="BG475" s="116">
        <f>MIN(BF475*1,0.8*(BJ474+BB475+BC475+BD475+Observaciones!$F474-BE475-Constantes!$F$28))</f>
        <v>1.6195947805339961</v>
      </c>
      <c r="BH475" s="116">
        <f>Observaciones!$J474</f>
        <v>0</v>
      </c>
      <c r="BI475" s="116">
        <f>MAX(0,BJ474+BB475+BC475+BD475+Observaciones!$F474-BE475-BG475-BH475-Constantes!$F$26)</f>
        <v>0</v>
      </c>
      <c r="BJ475" s="116">
        <f>BJ474+BB475+BC475+BD475+Observaciones!$F474-BE475-BG475-BH475-BI475</f>
        <v>124.28748689217643</v>
      </c>
      <c r="BK475" s="116">
        <f>(Escenarios!$F$10*AU475+Escenarios!$F$9*BG475)/(Escenarios!$F$11)</f>
        <v>1.1621340023285258</v>
      </c>
      <c r="BL475" s="116">
        <f>(Escenarios!$F$9*BI475)/(Escenarios!$F$11)</f>
        <v>0</v>
      </c>
      <c r="BM475" s="116">
        <f>(Escenarios!$F$10*AW475+Escenarios!$F$9*BE475)/(Escenarios!$F$11)</f>
        <v>0.47522622164313333</v>
      </c>
      <c r="BN475" s="118">
        <f t="shared" si="54"/>
        <v>219.22586798003323</v>
      </c>
      <c r="BO475" s="118">
        <f>MAX(0,(BN475-Constantes!$D$13)*(1-EXP(-Constantes!$D$23)))</f>
        <v>1.1775628359473405</v>
      </c>
      <c r="BP475" s="118">
        <f>BL475+AY475*Escenarios!$F$10/Escenarios!$F$11+BO475</f>
        <v>1.1980400698450904</v>
      </c>
      <c r="BQ475" s="118">
        <f>0.0526*BL475*Observaciones!$F474^1.218</f>
        <v>0</v>
      </c>
      <c r="BR475" s="118">
        <f>BQ475*Constantes!$F$40</f>
        <v>0</v>
      </c>
      <c r="BS475" s="118">
        <f t="shared" si="55"/>
        <v>0</v>
      </c>
      <c r="BT475" s="15"/>
      <c r="BU475" s="72">
        <v>469</v>
      </c>
      <c r="BV475" s="73">
        <f>0.0526*Observaciones!$F474^2.218</f>
        <v>0</v>
      </c>
      <c r="BW475" s="73">
        <f>IF(Observaciones!$F474&gt;0.05*$CA$7,((Observaciones!$F474-0.05*$CA$7)^2)/(Observaciones!$F474+0.95*$CA$7),0)</f>
        <v>0</v>
      </c>
      <c r="BX475" s="73">
        <f>0.0526*BW475*Observaciones!$F474^1.218</f>
        <v>0</v>
      </c>
      <c r="BY475" s="27"/>
      <c r="BZ475" s="27"/>
      <c r="CA475" s="101"/>
      <c r="CB475" s="36"/>
    </row>
    <row r="476" spans="2:80" s="2" customFormat="1" ht="14.5" x14ac:dyDescent="0.35">
      <c r="B476" s="35"/>
      <c r="C476" s="72">
        <v>470</v>
      </c>
      <c r="D476" s="145">
        <f>ETo!$I475*((1-Constantes!$D$19)*ETo!$K475+ETo!$L475)</f>
        <v>1.593850600380126</v>
      </c>
      <c r="E476" s="73">
        <f>MIN(D476*Constantes!$D$17,0.8*(H475+Observaciones!$F475-F476-G476-Constantes!$D$14))</f>
        <v>0.99384971614305462</v>
      </c>
      <c r="F476" s="73">
        <f>IF(Observaciones!$F475&gt;0.05*Constantes!$D$18,((Observaciones!$F475-0.05*Constantes!$D$18)^2)/(Observaciones!$F475+0.95*Constantes!$D$18),0)</f>
        <v>0</v>
      </c>
      <c r="G476" s="73">
        <f>MAX(0,H475+Observaciones!$F475-F476-Constantes!$D$13)</f>
        <v>0</v>
      </c>
      <c r="H476" s="73">
        <f>H475+Observaciones!$F475-F476-E476-G476-I475</f>
        <v>26.874087887399188</v>
      </c>
      <c r="I476" s="73">
        <f>MAX(0,(H476-Constantes!$D$14)*(1-EXP(-Constantes!$D$22)))</f>
        <v>8.5920023679397911E-3</v>
      </c>
      <c r="J476" s="73">
        <f t="shared" si="49"/>
        <v>211.51489496248473</v>
      </c>
      <c r="K476" s="73">
        <f>MAX(0,(J476-Constantes!$D$13)*(1-EXP(-Constantes!$D$23)))</f>
        <v>1.1242992546437314</v>
      </c>
      <c r="L476" s="73">
        <f t="shared" si="50"/>
        <v>1.1328912570116711</v>
      </c>
      <c r="M476" s="73">
        <f>0.0526*F476*Observaciones!$F475^1.218</f>
        <v>0</v>
      </c>
      <c r="N476" s="73">
        <f>M476*Constantes!$D$40</f>
        <v>0</v>
      </c>
      <c r="O476" s="73">
        <f t="shared" si="51"/>
        <v>0</v>
      </c>
      <c r="P476" s="15"/>
      <c r="Q476" s="117">
        <v>470</v>
      </c>
      <c r="R476" s="145">
        <f>ETo!$I475*((1-Constantes!$E$19)*ETo!$K475+ETo!$L475)</f>
        <v>1.5957414668186287</v>
      </c>
      <c r="S476" s="118">
        <f>MIN(R476*Constantes!$E$17,0.8*(V475+Observaciones!$F475-T476-U476-Constantes!$D$14))</f>
        <v>1.0008500676347516</v>
      </c>
      <c r="T476" s="118">
        <f>IF(Observaciones!$F475&gt;0.05*Constantes!$E$18,((Observaciones!$F475-0.05*Constantes!$E$18)^2)/(Observaciones!$F475+0.95*Constantes!$E$18),0)</f>
        <v>0</v>
      </c>
      <c r="U476" s="118">
        <f>MAX(0,V475+Observaciones!$F475-T476-Constantes!$D$13)</f>
        <v>0</v>
      </c>
      <c r="V476" s="118">
        <f>V475+Observaciones!$F475-T476-S476-U476-W475</f>
        <v>26.722063602386129</v>
      </c>
      <c r="W476" s="118">
        <f>MAX(0,(V476-Constantes!$D$14)*(1-EXP(-Constantes!$D$22)))</f>
        <v>6.49903911197922E-3</v>
      </c>
      <c r="X476" s="116">
        <f>X475+(Entradas!$E$23*U476-Y475)/(800*Entradas!$D$46)</f>
        <v>0</v>
      </c>
      <c r="Y476" s="116">
        <f>8000*Entradas!$D$47*X476/Constantes!$E$34</f>
        <v>0</v>
      </c>
      <c r="Z476" s="116">
        <f>T476*Escenarios!$E$10/Escenarios!$E$9</f>
        <v>0</v>
      </c>
      <c r="AA476" s="116">
        <f>Y476*Escenarios!$E$10/Escenarios!$E$9</f>
        <v>0</v>
      </c>
      <c r="AB476" s="116">
        <f>Observaciones!$I475</f>
        <v>0</v>
      </c>
      <c r="AC476" s="116">
        <f>MAX(0,Constantes!$E$29/((AH475+Z476+AA476+AB476+Observaciones!$F475)^2)+Entradas!$E$17)</f>
        <v>2.7975511217831803</v>
      </c>
      <c r="AD476" s="145">
        <f>IF(ETo!$D475&gt;0,ETo!$I475*((1-Entradas!$E$21)*ETo!$K475+ETo!$L475),0)</f>
        <v>1.5201068092785106</v>
      </c>
      <c r="AE476" s="116">
        <f>MIN(AD476*1,0.8*(AH475+Z476+AA476+AB476+Observaciones!$F475-AC476-Constantes!$E$28))</f>
        <v>1.5201068092785106</v>
      </c>
      <c r="AF476" s="116">
        <f>Observaciones!$J475</f>
        <v>0</v>
      </c>
      <c r="AG476" s="116">
        <f>MAX(0,AH475+Z476+AA476+AB476+Observaciones!$F475-AC476-AE476-AF476-Constantes!$E$26)</f>
        <v>0</v>
      </c>
      <c r="AH476" s="116">
        <f>AH475+Z476+AA476+AB476+Observaciones!$F475-AC476-AE476-AF476-AG476</f>
        <v>220.87737445608883</v>
      </c>
      <c r="AI476" s="116">
        <f>(Escenarios!$E$10*S476+Escenarios!$E$9*AE476)/(Escenarios!$E$11)</f>
        <v>1.0527757417991275</v>
      </c>
      <c r="AJ476" s="116">
        <f>(Escenarios!$E$9*AG476)/(Escenarios!$E$11)</f>
        <v>0</v>
      </c>
      <c r="AK476" s="116">
        <f>(Escenarios!$E$10*U476+Escenarios!$E$9*AC476)/(Escenarios!$E$11)</f>
        <v>0.279755112178318</v>
      </c>
      <c r="AL476" s="118">
        <f t="shared" si="52"/>
        <v>217.69375432372274</v>
      </c>
      <c r="AM476" s="118">
        <f>MAX(0,(AL476-Constantes!$D$13)*(1-EXP(-Constantes!$D$23)))</f>
        <v>1.1669797538753961</v>
      </c>
      <c r="AN476" s="118">
        <f>AJ476+W476*Escenarios!$E$10/Escenarios!$E$11+AM476</f>
        <v>1.1728288890761773</v>
      </c>
      <c r="AO476" s="118">
        <f>0.0526*AJ476*Observaciones!$F475^1.218</f>
        <v>0</v>
      </c>
      <c r="AP476" s="118">
        <f>AO476*Constantes!$E$40</f>
        <v>0</v>
      </c>
      <c r="AQ476" s="118">
        <f t="shared" si="53"/>
        <v>0</v>
      </c>
      <c r="AR476" s="15"/>
      <c r="AS476" s="72">
        <v>470</v>
      </c>
      <c r="AT476" s="145">
        <f>ETo!$I475*((1-Constantes!$F$19)*ETo!$K475+ETo!$L475)</f>
        <v>1.5910143007223712</v>
      </c>
      <c r="AU476" s="118">
        <f>MIN(AT476*Constantes!$F$17,0.8*(AX475+Observaciones!$F475-AV476-AW476-Constantes!$D$14))</f>
        <v>0.98343829171849539</v>
      </c>
      <c r="AV476" s="118">
        <f>IF(Observaciones!$F475&gt;0.05*Constantes!$F$18,((Observaciones!$F475-0.05*Constantes!$F$18)^2)/(Observaciones!$F475+0.95*Constantes!$F$18),0)</f>
        <v>0</v>
      </c>
      <c r="AW476" s="118">
        <f>MAX(0,AX475+Observaciones!$F475-AV476-Constantes!$D$13)</f>
        <v>0</v>
      </c>
      <c r="AX476" s="118">
        <f>AX475+Observaciones!$F475-AV476-AU476-AW476-AY475</f>
        <v>27.100193244498946</v>
      </c>
      <c r="AY476" s="118">
        <f>MAX(0,(AX476-Constantes!$D$14)*(1-EXP(-Constantes!$D$22)))</f>
        <v>1.1704861634766705E-2</v>
      </c>
      <c r="AZ476" s="116">
        <f>AZ475+(Entradas!$F$23*AW476-BA475)/(800*Entradas!$D$46)</f>
        <v>0</v>
      </c>
      <c r="BA476" s="116">
        <f>8000*Entradas!$D$47*AZ476/Constantes!$F$34</f>
        <v>0</v>
      </c>
      <c r="BB476" s="116">
        <f>AV476*Escenarios!$F$10/Escenarios!$F$9</f>
        <v>0</v>
      </c>
      <c r="BC476" s="116">
        <f>BA476*Escenarios!$F$10/Escenarios!$F$9</f>
        <v>0</v>
      </c>
      <c r="BD476" s="116">
        <f>Observaciones!$I475</f>
        <v>0</v>
      </c>
      <c r="BE476" s="116">
        <f>MAX(0,Constantes!$F$29/((BJ475+BB476+BC476+BD476+Observaciones!$F475)^2)+Entradas!$F$17)</f>
        <v>2.3353727039715717</v>
      </c>
      <c r="BF476" s="145">
        <f>IF(ETo!$D475&gt;0,ETo!$I475*((1-Entradas!$F$21)*ETo!$K475+ETo!$L475),0)</f>
        <v>1.5201068092785106</v>
      </c>
      <c r="BG476" s="116">
        <f>MIN(BF476*1,0.8*(BJ475+BB476+BC476+BD476+Observaciones!$F475-BE476-Constantes!$F$28))</f>
        <v>1.5201068092785106</v>
      </c>
      <c r="BH476" s="116">
        <f>Observaciones!$J475</f>
        <v>0</v>
      </c>
      <c r="BI476" s="116">
        <f>MAX(0,BJ475+BB476+BC476+BD476+Observaciones!$F475-BE476-BG476-BH476-Constantes!$F$26)</f>
        <v>0</v>
      </c>
      <c r="BJ476" s="116">
        <f>BJ475+BB476+BC476+BD476+Observaciones!$F475-BE476-BG476-BH476-BI476</f>
        <v>120.43200737892634</v>
      </c>
      <c r="BK476" s="116">
        <f>(Escenarios!$F$10*AU476+Escenarios!$F$9*BG476)/(Escenarios!$F$11)</f>
        <v>1.0907719952304984</v>
      </c>
      <c r="BL476" s="116">
        <f>(Escenarios!$F$9*BI476)/(Escenarios!$F$11)</f>
        <v>0</v>
      </c>
      <c r="BM476" s="116">
        <f>(Escenarios!$F$10*AW476+Escenarios!$F$9*BE476)/(Escenarios!$F$11)</f>
        <v>0.46707454079431437</v>
      </c>
      <c r="BN476" s="118">
        <f t="shared" si="54"/>
        <v>218.5153796848802</v>
      </c>
      <c r="BO476" s="118">
        <f>MAX(0,(BN476-Constantes!$D$13)*(1-EXP(-Constantes!$D$23)))</f>
        <v>1.1726551348066383</v>
      </c>
      <c r="BP476" s="118">
        <f>BL476+AY476*Escenarios!$F$10/Escenarios!$F$11+BO476</f>
        <v>1.1820190241144517</v>
      </c>
      <c r="BQ476" s="118">
        <f>0.0526*BL476*Observaciones!$F475^1.218</f>
        <v>0</v>
      </c>
      <c r="BR476" s="118">
        <f>BQ476*Constantes!$F$40</f>
        <v>0</v>
      </c>
      <c r="BS476" s="118">
        <f t="shared" si="55"/>
        <v>0</v>
      </c>
      <c r="BT476" s="15"/>
      <c r="BU476" s="72">
        <v>470</v>
      </c>
      <c r="BV476" s="73">
        <f>0.0526*Observaciones!$F475^2.218</f>
        <v>0</v>
      </c>
      <c r="BW476" s="73">
        <f>IF(Observaciones!$F475&gt;0.05*$CA$7,((Observaciones!$F475-0.05*$CA$7)^2)/(Observaciones!$F475+0.95*$CA$7),0)</f>
        <v>0</v>
      </c>
      <c r="BX476" s="73">
        <f>0.0526*BW476*Observaciones!$F475^1.218</f>
        <v>0</v>
      </c>
      <c r="BY476" s="27"/>
      <c r="BZ476" s="27"/>
      <c r="CA476" s="101"/>
      <c r="CB476" s="36"/>
    </row>
    <row r="477" spans="2:80" s="2" customFormat="1" ht="14.5" x14ac:dyDescent="0.35">
      <c r="B477" s="35"/>
      <c r="C477" s="72">
        <v>471</v>
      </c>
      <c r="D477" s="145">
        <f>ETo!$I476*((1-Constantes!$D$19)*ETo!$K476+ETo!$L476)</f>
        <v>1.6151689933558375</v>
      </c>
      <c r="E477" s="73">
        <f>MIN(D477*Constantes!$D$17,0.8*(H476+Observaciones!$F476-F477-G477-Constantes!$D$14))</f>
        <v>0.49927030991935056</v>
      </c>
      <c r="F477" s="73">
        <f>IF(Observaciones!$F476&gt;0.05*Constantes!$D$18,((Observaciones!$F476-0.05*Constantes!$D$18)^2)/(Observaciones!$F476+0.95*Constantes!$D$18),0)</f>
        <v>0</v>
      </c>
      <c r="G477" s="73">
        <f>MAX(0,H476+Observaciones!$F476-F477-Constantes!$D$13)</f>
        <v>0</v>
      </c>
      <c r="H477" s="73">
        <f>H476+Observaciones!$F476-F477-E477-G477-I476</f>
        <v>26.366225575111898</v>
      </c>
      <c r="I477" s="73">
        <f>MAX(0,(H477-Constantes!$D$14)*(1-EXP(-Constantes!$D$22)))</f>
        <v>1.6001118379947714E-3</v>
      </c>
      <c r="J477" s="73">
        <f t="shared" si="49"/>
        <v>210.39059570784099</v>
      </c>
      <c r="K477" s="73">
        <f>MAX(0,(J477-Constantes!$D$13)*(1-EXP(-Constantes!$D$23)))</f>
        <v>1.1165331524121427</v>
      </c>
      <c r="L477" s="73">
        <f t="shared" si="50"/>
        <v>1.1181332642501374</v>
      </c>
      <c r="M477" s="73">
        <f>0.0526*F477*Observaciones!$F476^1.218</f>
        <v>0</v>
      </c>
      <c r="N477" s="73">
        <f>M477*Constantes!$D$40</f>
        <v>0</v>
      </c>
      <c r="O477" s="73">
        <f t="shared" si="51"/>
        <v>0</v>
      </c>
      <c r="P477" s="15"/>
      <c r="Q477" s="117">
        <v>471</v>
      </c>
      <c r="R477" s="145">
        <f>ETo!$I476*((1-Constantes!$E$19)*ETo!$K476+ETo!$L476)</f>
        <v>1.6170896592427877</v>
      </c>
      <c r="S477" s="118">
        <f>MIN(R477*Constantes!$E$17,0.8*(V476+Observaciones!$F476-T477-U477-Constantes!$D$14))</f>
        <v>0.37765088190890311</v>
      </c>
      <c r="T477" s="118">
        <f>IF(Observaciones!$F476&gt;0.05*Constantes!$E$18,((Observaciones!$F476-0.05*Constantes!$E$18)^2)/(Observaciones!$F476+0.95*Constantes!$E$18),0)</f>
        <v>0</v>
      </c>
      <c r="U477" s="118">
        <f>MAX(0,V476+Observaciones!$F476-T477-Constantes!$D$13)</f>
        <v>0</v>
      </c>
      <c r="V477" s="118">
        <f>V476+Observaciones!$F476-T477-S477-U477-W476</f>
        <v>26.337913681365247</v>
      </c>
      <c r="W477" s="118">
        <f>MAX(0,(V477-Constantes!$D$14)*(1-EXP(-Constantes!$D$22)))</f>
        <v>1.2103336304320192E-3</v>
      </c>
      <c r="X477" s="116">
        <f>X476+(Entradas!$E$23*U477-Y476)/(800*Entradas!$D$46)</f>
        <v>0</v>
      </c>
      <c r="Y477" s="116">
        <f>8000*Entradas!$D$47*X477/Constantes!$E$34</f>
        <v>0</v>
      </c>
      <c r="Z477" s="116">
        <f>T477*Escenarios!$E$10/Escenarios!$E$9</f>
        <v>0</v>
      </c>
      <c r="AA477" s="116">
        <f>Y477*Escenarios!$E$10/Escenarios!$E$9</f>
        <v>0</v>
      </c>
      <c r="AB477" s="116">
        <f>Observaciones!$I476</f>
        <v>0</v>
      </c>
      <c r="AC477" s="116">
        <f>MAX(0,Constantes!$E$29/((AH476+Z477+AA477+AB477+Observaciones!$F476)^2)+Entradas!$E$17)</f>
        <v>2.7895589188306151</v>
      </c>
      <c r="AD477" s="145">
        <f>IF(ETo!$D476&gt;0,ETo!$I476*((1-Entradas!$E$21)*ETo!$K476+ETo!$L476),0)</f>
        <v>1.5402630237647783</v>
      </c>
      <c r="AE477" s="116">
        <f>MIN(AD477*1,0.8*(AH476+Z477+AA477+AB477+Observaciones!$F476-AC477-Constantes!$E$28))</f>
        <v>1.5402630237647783</v>
      </c>
      <c r="AF477" s="116">
        <f>Observaciones!$J476</f>
        <v>0</v>
      </c>
      <c r="AG477" s="116">
        <f>MAX(0,AH476+Z477+AA477+AB477+Observaciones!$F476-AC477-AE477-AF477-Constantes!$E$26)</f>
        <v>0</v>
      </c>
      <c r="AH477" s="116">
        <f>AH476+Z477+AA477+AB477+Observaciones!$F476-AC477-AE477-AF477-AG477</f>
        <v>216.54755251349346</v>
      </c>
      <c r="AI477" s="116">
        <f>(Escenarios!$E$10*S477+Escenarios!$E$9*AE477)/(Escenarios!$E$11)</f>
        <v>0.49391209609449066</v>
      </c>
      <c r="AJ477" s="116">
        <f>(Escenarios!$E$9*AG477)/(Escenarios!$E$11)</f>
        <v>0</v>
      </c>
      <c r="AK477" s="116">
        <f>(Escenarios!$E$10*U477+Escenarios!$E$9*AC477)/(Escenarios!$E$11)</f>
        <v>0.27895589188306152</v>
      </c>
      <c r="AL477" s="118">
        <f t="shared" si="52"/>
        <v>216.80573046173041</v>
      </c>
      <c r="AM477" s="118">
        <f>MAX(0,(AL477-Constantes!$D$13)*(1-EXP(-Constantes!$D$23)))</f>
        <v>1.1608457249966631</v>
      </c>
      <c r="AN477" s="118">
        <f>AJ477+W477*Escenarios!$E$10/Escenarios!$E$11+AM477</f>
        <v>1.1619350252640519</v>
      </c>
      <c r="AO477" s="118">
        <f>0.0526*AJ477*Observaciones!$F476^1.218</f>
        <v>0</v>
      </c>
      <c r="AP477" s="118">
        <f>AO477*Constantes!$E$40</f>
        <v>0</v>
      </c>
      <c r="AQ477" s="118">
        <f t="shared" si="53"/>
        <v>0</v>
      </c>
      <c r="AR477" s="15"/>
      <c r="AS477" s="72">
        <v>471</v>
      </c>
      <c r="AT477" s="145">
        <f>ETo!$I476*((1-Constantes!$F$19)*ETo!$K476+ETo!$L476)</f>
        <v>1.6122879945254123</v>
      </c>
      <c r="AU477" s="118">
        <f>MIN(AT477*Constantes!$F$17,0.8*(AX476+Observaciones!$F476-AV477-AW477-Constantes!$D$14))</f>
        <v>0.68015459559915714</v>
      </c>
      <c r="AV477" s="118">
        <f>IF(Observaciones!$F476&gt;0.05*Constantes!$F$18,((Observaciones!$F476-0.05*Constantes!$F$18)^2)/(Observaciones!$F476+0.95*Constantes!$F$18),0)</f>
        <v>0</v>
      </c>
      <c r="AW477" s="118">
        <f>MAX(0,AX476+Observaciones!$F476-AV477-Constantes!$D$13)</f>
        <v>0</v>
      </c>
      <c r="AX477" s="118">
        <f>AX476+Observaciones!$F476-AV477-AU477-AW477-AY476</f>
        <v>26.408333787265025</v>
      </c>
      <c r="AY477" s="118">
        <f>MAX(0,(AX477-Constantes!$D$14)*(1-EXP(-Constantes!$D$22)))</f>
        <v>2.1798280379632046E-3</v>
      </c>
      <c r="AZ477" s="116">
        <f>AZ476+(Entradas!$F$23*AW477-BA476)/(800*Entradas!$D$46)</f>
        <v>0</v>
      </c>
      <c r="BA477" s="116">
        <f>8000*Entradas!$D$47*AZ477/Constantes!$F$34</f>
        <v>0</v>
      </c>
      <c r="BB477" s="116">
        <f>AV477*Escenarios!$F$10/Escenarios!$F$9</f>
        <v>0</v>
      </c>
      <c r="BC477" s="116">
        <f>BA477*Escenarios!$F$10/Escenarios!$F$9</f>
        <v>0</v>
      </c>
      <c r="BD477" s="116">
        <f>Observaciones!$I476</f>
        <v>0</v>
      </c>
      <c r="BE477" s="116">
        <f>MAX(0,Constantes!$F$29/((BJ476+BB477+BC477+BD477+Observaciones!$F476)^2)+Entradas!$F$17)</f>
        <v>2.2921371239780965</v>
      </c>
      <c r="BF477" s="145">
        <f>IF(ETo!$D476&gt;0,ETo!$I476*((1-Entradas!$F$21)*ETo!$K476+ETo!$L476),0)</f>
        <v>1.5402630237647783</v>
      </c>
      <c r="BG477" s="116">
        <f>MIN(BF477*1,0.8*(BJ476+BB477+BC477+BD477+Observaciones!$F476-BE477-Constantes!$F$28))</f>
        <v>1.5402630237647783</v>
      </c>
      <c r="BH477" s="116">
        <f>Observaciones!$J476</f>
        <v>0</v>
      </c>
      <c r="BI477" s="116">
        <f>MAX(0,BJ476+BB477+BC477+BD477+Observaciones!$F476-BE477-BG477-BH477-Constantes!$F$26)</f>
        <v>0</v>
      </c>
      <c r="BJ477" s="116">
        <f>BJ476+BB477+BC477+BD477+Observaciones!$F476-BE477-BG477-BH477-BI477</f>
        <v>116.59960723118347</v>
      </c>
      <c r="BK477" s="116">
        <f>(Escenarios!$F$10*AU477+Escenarios!$F$9*BG477)/(Escenarios!$F$11)</f>
        <v>0.8521762812322814</v>
      </c>
      <c r="BL477" s="116">
        <f>(Escenarios!$F$9*BI477)/(Escenarios!$F$11)</f>
        <v>0</v>
      </c>
      <c r="BM477" s="116">
        <f>(Escenarios!$F$10*AW477+Escenarios!$F$9*BE477)/(Escenarios!$F$11)</f>
        <v>0.45842742479561932</v>
      </c>
      <c r="BN477" s="118">
        <f t="shared" si="54"/>
        <v>217.80115197486919</v>
      </c>
      <c r="BO477" s="118">
        <f>MAX(0,(BN477-Constantes!$D$13)*(1-EXP(-Constantes!$D$23)))</f>
        <v>1.1677216036407418</v>
      </c>
      <c r="BP477" s="118">
        <f>BL477+AY477*Escenarios!$F$10/Escenarios!$F$11+BO477</f>
        <v>1.1694654660711123</v>
      </c>
      <c r="BQ477" s="118">
        <f>0.0526*BL477*Observaciones!$F476^1.218</f>
        <v>0</v>
      </c>
      <c r="BR477" s="118">
        <f>BQ477*Constantes!$F$40</f>
        <v>0</v>
      </c>
      <c r="BS477" s="118">
        <f t="shared" si="55"/>
        <v>0</v>
      </c>
      <c r="BT477" s="15"/>
      <c r="BU477" s="72">
        <v>471</v>
      </c>
      <c r="BV477" s="73">
        <f>0.0526*Observaciones!$F476^2.218</f>
        <v>0</v>
      </c>
      <c r="BW477" s="73">
        <f>IF(Observaciones!$F476&gt;0.05*$CA$7,((Observaciones!$F476-0.05*$CA$7)^2)/(Observaciones!$F476+0.95*$CA$7),0)</f>
        <v>0</v>
      </c>
      <c r="BX477" s="73">
        <f>0.0526*BW477*Observaciones!$F476^1.218</f>
        <v>0</v>
      </c>
      <c r="BY477" s="27"/>
      <c r="BZ477" s="27"/>
      <c r="CA477" s="101"/>
      <c r="CB477" s="36"/>
    </row>
    <row r="478" spans="2:80" s="2" customFormat="1" ht="14.5" x14ac:dyDescent="0.35">
      <c r="B478" s="35"/>
      <c r="C478" s="72">
        <v>472</v>
      </c>
      <c r="D478" s="145">
        <f>ETo!$I477*((1-Constantes!$D$19)*ETo!$K477+ETo!$L477)</f>
        <v>1.5892068438563904</v>
      </c>
      <c r="E478" s="73">
        <f>MIN(D478*Constantes!$D$17,0.8*(H477+Observaciones!$F477-F478-G478-Constantes!$D$14))</f>
        <v>9.2980460089518158E-2</v>
      </c>
      <c r="F478" s="73">
        <f>IF(Observaciones!$F477&gt;0.05*Constantes!$D$18,((Observaciones!$F477-0.05*Constantes!$D$18)^2)/(Observaciones!$F477+0.95*Constantes!$D$18),0)</f>
        <v>0</v>
      </c>
      <c r="G478" s="73">
        <f>MAX(0,H477+Observaciones!$F477-F478-Constantes!$D$13)</f>
        <v>0</v>
      </c>
      <c r="H478" s="73">
        <f>H477+Observaciones!$F477-F478-E478-G478-I477</f>
        <v>26.271645003184386</v>
      </c>
      <c r="I478" s="73">
        <f>MAX(0,(H478-Constantes!$D$14)*(1-EXP(-Constantes!$D$22)))</f>
        <v>2.9799315508161707E-4</v>
      </c>
      <c r="J478" s="73">
        <f t="shared" si="49"/>
        <v>209.27406255542886</v>
      </c>
      <c r="K478" s="73">
        <f>MAX(0,(J478-Constantes!$D$13)*(1-EXP(-Constantes!$D$23)))</f>
        <v>1.108820694567155</v>
      </c>
      <c r="L478" s="73">
        <f t="shared" si="50"/>
        <v>1.1091186877222368</v>
      </c>
      <c r="M478" s="73">
        <f>0.0526*F478*Observaciones!$F477^1.218</f>
        <v>0</v>
      </c>
      <c r="N478" s="73">
        <f>M478*Constantes!$D$40</f>
        <v>0</v>
      </c>
      <c r="O478" s="73">
        <f t="shared" si="51"/>
        <v>0</v>
      </c>
      <c r="P478" s="15"/>
      <c r="Q478" s="117">
        <v>472</v>
      </c>
      <c r="R478" s="145">
        <f>ETo!$I477*((1-Constantes!$E$19)*ETo!$K477+ETo!$L477)</f>
        <v>1.5910994081573302</v>
      </c>
      <c r="S478" s="118">
        <f>MIN(R478*Constantes!$E$17,0.8*(V477+Observaciones!$F477-T478-U478-Constantes!$D$14))</f>
        <v>7.0330945092197797E-2</v>
      </c>
      <c r="T478" s="118">
        <f>IF(Observaciones!$F477&gt;0.05*Constantes!$E$18,((Observaciones!$F477-0.05*Constantes!$E$18)^2)/(Observaciones!$F477+0.95*Constantes!$E$18),0)</f>
        <v>0</v>
      </c>
      <c r="U478" s="118">
        <f>MAX(0,V477+Observaciones!$F477-T478-Constantes!$D$13)</f>
        <v>0</v>
      </c>
      <c r="V478" s="118">
        <f>V477+Observaciones!$F477-T478-S478-U478-W477</f>
        <v>26.266372402642617</v>
      </c>
      <c r="W478" s="118">
        <f>MAX(0,(V478-Constantes!$D$14)*(1-EXP(-Constantes!$D$22)))</f>
        <v>2.2540370533460992E-4</v>
      </c>
      <c r="X478" s="116">
        <f>X477+(Entradas!$E$23*U478-Y477)/(800*Entradas!$D$46)</f>
        <v>0</v>
      </c>
      <c r="Y478" s="116">
        <f>8000*Entradas!$D$47*X478/Constantes!$E$34</f>
        <v>0</v>
      </c>
      <c r="Z478" s="116">
        <f>T478*Escenarios!$E$10/Escenarios!$E$9</f>
        <v>0</v>
      </c>
      <c r="AA478" s="116">
        <f>Y478*Escenarios!$E$10/Escenarios!$E$9</f>
        <v>0</v>
      </c>
      <c r="AB478" s="116">
        <f>Observaciones!$I477</f>
        <v>0</v>
      </c>
      <c r="AC478" s="116">
        <f>MAX(0,Constantes!$E$29/((AH477+Z478+AA478+AB478+Observaciones!$F477)^2)+Entradas!$E$17)</f>
        <v>2.7810593375718047</v>
      </c>
      <c r="AD478" s="145">
        <f>IF(ETo!$D477&gt;0,ETo!$I477*((1-Entradas!$E$21)*ETo!$K477+ETo!$L477),0)</f>
        <v>1.515396836119725</v>
      </c>
      <c r="AE478" s="116">
        <f>MIN(AD478*1,0.8*(AH477+Z478+AA478+AB478+Observaciones!$F477-AC478-Constantes!$E$28))</f>
        <v>1.515396836119725</v>
      </c>
      <c r="AF478" s="116">
        <f>Observaciones!$J477</f>
        <v>0</v>
      </c>
      <c r="AG478" s="116">
        <f>MAX(0,AH477+Z478+AA478+AB478+Observaciones!$F477-AC478-AE478-AF478-Constantes!$E$26)</f>
        <v>0</v>
      </c>
      <c r="AH478" s="116">
        <f>AH477+Z478+AA478+AB478+Observaciones!$F477-AC478-AE478-AF478-AG478</f>
        <v>212.25109633980193</v>
      </c>
      <c r="AI478" s="116">
        <f>(Escenarios!$E$10*S478+Escenarios!$E$9*AE478)/(Escenarios!$E$11)</f>
        <v>0.21483753419495052</v>
      </c>
      <c r="AJ478" s="116">
        <f>(Escenarios!$E$9*AG478)/(Escenarios!$E$11)</f>
        <v>0</v>
      </c>
      <c r="AK478" s="116">
        <f>(Escenarios!$E$10*U478+Escenarios!$E$9*AC478)/(Escenarios!$E$11)</f>
        <v>0.27810593375718046</v>
      </c>
      <c r="AL478" s="118">
        <f t="shared" si="52"/>
        <v>215.92299067049092</v>
      </c>
      <c r="AM478" s="118">
        <f>MAX(0,(AL478-Constantes!$D$13)*(1-EXP(-Constantes!$D$23)))</f>
        <v>1.1547481958607664</v>
      </c>
      <c r="AN478" s="118">
        <f>AJ478+W478*Escenarios!$E$10/Escenarios!$E$11+AM478</f>
        <v>1.1549510591955676</v>
      </c>
      <c r="AO478" s="118">
        <f>0.0526*AJ478*Observaciones!$F477^1.218</f>
        <v>0</v>
      </c>
      <c r="AP478" s="118">
        <f>AO478*Constantes!$E$40</f>
        <v>0</v>
      </c>
      <c r="AQ478" s="118">
        <f t="shared" si="53"/>
        <v>0</v>
      </c>
      <c r="AR478" s="15"/>
      <c r="AS478" s="72">
        <v>472</v>
      </c>
      <c r="AT478" s="145">
        <f>ETo!$I477*((1-Constantes!$F$19)*ETo!$K477+ETo!$L477)</f>
        <v>1.5863679974049796</v>
      </c>
      <c r="AU478" s="118">
        <f>MIN(AT478*Constantes!$F$17,0.8*(AX477+Observaciones!$F477-AV478-AW478-Constantes!$D$14))</f>
        <v>0.12666702981202035</v>
      </c>
      <c r="AV478" s="118">
        <f>IF(Observaciones!$F477&gt;0.05*Constantes!$F$18,((Observaciones!$F477-0.05*Constantes!$F$18)^2)/(Observaciones!$F477+0.95*Constantes!$F$18),0)</f>
        <v>0</v>
      </c>
      <c r="AW478" s="118">
        <f>MAX(0,AX477+Observaciones!$F477-AV478-Constantes!$D$13)</f>
        <v>0</v>
      </c>
      <c r="AX478" s="118">
        <f>AX477+Observaciones!$F477-AV478-AU478-AW478-AY477</f>
        <v>26.279486929415043</v>
      </c>
      <c r="AY478" s="118">
        <f>MAX(0,(AX478-Constantes!$D$14)*(1-EXP(-Constantes!$D$22)))</f>
        <v>4.0595527084035654E-4</v>
      </c>
      <c r="AZ478" s="116">
        <f>AZ477+(Entradas!$F$23*AW478-BA477)/(800*Entradas!$D$46)</f>
        <v>0</v>
      </c>
      <c r="BA478" s="116">
        <f>8000*Entradas!$D$47*AZ478/Constantes!$F$34</f>
        <v>0</v>
      </c>
      <c r="BB478" s="116">
        <f>AV478*Escenarios!$F$10/Escenarios!$F$9</f>
        <v>0</v>
      </c>
      <c r="BC478" s="116">
        <f>BA478*Escenarios!$F$10/Escenarios!$F$9</f>
        <v>0</v>
      </c>
      <c r="BD478" s="116">
        <f>Observaciones!$I477</f>
        <v>0</v>
      </c>
      <c r="BE478" s="116">
        <f>MAX(0,Constantes!$F$29/((BJ477+BB478+BC478+BD478+Observaciones!$F477)^2)+Entradas!$F$17)</f>
        <v>2.2448402884657548</v>
      </c>
      <c r="BF478" s="145">
        <f>IF(ETo!$D477&gt;0,ETo!$I477*((1-Entradas!$F$21)*ETo!$K477+ETo!$L477),0)</f>
        <v>1.515396836119725</v>
      </c>
      <c r="BG478" s="116">
        <f>MIN(BF478*1,0.8*(BJ477+BB478+BC478+BD478+Observaciones!$F477-BE478-Constantes!$F$28))</f>
        <v>1.515396836119725</v>
      </c>
      <c r="BH478" s="116">
        <f>Observaciones!$J477</f>
        <v>0</v>
      </c>
      <c r="BI478" s="116">
        <f>MAX(0,BJ477+BB478+BC478+BD478+Observaciones!$F477-BE478-BG478-BH478-Constantes!$F$26)</f>
        <v>0</v>
      </c>
      <c r="BJ478" s="116">
        <f>BJ477+BB478+BC478+BD478+Observaciones!$F477-BE478-BG478-BH478-BI478</f>
        <v>112.839370106598</v>
      </c>
      <c r="BK478" s="116">
        <f>(Escenarios!$F$10*AU478+Escenarios!$F$9*BG478)/(Escenarios!$F$11)</f>
        <v>0.40441299107356132</v>
      </c>
      <c r="BL478" s="116">
        <f>(Escenarios!$F$9*BI478)/(Escenarios!$F$11)</f>
        <v>0</v>
      </c>
      <c r="BM478" s="116">
        <f>(Escenarios!$F$10*AW478+Escenarios!$F$9*BE478)/(Escenarios!$F$11)</f>
        <v>0.44896805769315096</v>
      </c>
      <c r="BN478" s="118">
        <f t="shared" si="54"/>
        <v>217.08239842892161</v>
      </c>
      <c r="BO478" s="118">
        <f>MAX(0,(BN478-Constantes!$D$13)*(1-EXP(-Constantes!$D$23)))</f>
        <v>1.1627568102424624</v>
      </c>
      <c r="BP478" s="118">
        <f>BL478+AY478*Escenarios!$F$10/Escenarios!$F$11+BO478</f>
        <v>1.1630815744591347</v>
      </c>
      <c r="BQ478" s="118">
        <f>0.0526*BL478*Observaciones!$F477^1.218</f>
        <v>0</v>
      </c>
      <c r="BR478" s="118">
        <f>BQ478*Constantes!$F$40</f>
        <v>0</v>
      </c>
      <c r="BS478" s="118">
        <f t="shared" si="55"/>
        <v>0</v>
      </c>
      <c r="BT478" s="15"/>
      <c r="BU478" s="72">
        <v>472</v>
      </c>
      <c r="BV478" s="73">
        <f>0.0526*Observaciones!$F477^2.218</f>
        <v>0</v>
      </c>
      <c r="BW478" s="73">
        <f>IF(Observaciones!$F477&gt;0.05*$CA$7,((Observaciones!$F477-0.05*$CA$7)^2)/(Observaciones!$F477+0.95*$CA$7),0)</f>
        <v>0</v>
      </c>
      <c r="BX478" s="73">
        <f>0.0526*BW478*Observaciones!$F477^1.218</f>
        <v>0</v>
      </c>
      <c r="BY478" s="27"/>
      <c r="BZ478" s="27"/>
      <c r="CA478" s="101"/>
      <c r="CB478" s="36"/>
    </row>
    <row r="479" spans="2:80" s="2" customFormat="1" ht="14.5" x14ac:dyDescent="0.35">
      <c r="B479" s="35"/>
      <c r="C479" s="72">
        <v>473</v>
      </c>
      <c r="D479" s="145">
        <f>ETo!$I478*((1-Constantes!$D$19)*ETo!$K478+ETo!$L478)</f>
        <v>1.5507378441420092</v>
      </c>
      <c r="E479" s="73">
        <f>MIN(D479*Constantes!$D$17,0.8*(H478+Observaciones!$F478-F479-G479-Constantes!$D$14))</f>
        <v>1.7316002547508449E-2</v>
      </c>
      <c r="F479" s="73">
        <f>IF(Observaciones!$F478&gt;0.05*Constantes!$D$18,((Observaciones!$F478-0.05*Constantes!$D$18)^2)/(Observaciones!$F478+0.95*Constantes!$D$18),0)</f>
        <v>0</v>
      </c>
      <c r="G479" s="73">
        <f>MAX(0,H478+Observaciones!$F478-F479-Constantes!$D$13)</f>
        <v>0</v>
      </c>
      <c r="H479" s="73">
        <f>H478+Observaciones!$F478-F479-E479-G479-I478</f>
        <v>26.254031007481792</v>
      </c>
      <c r="I479" s="73">
        <f>MAX(0,(H479-Constantes!$D$14)*(1-EXP(-Constantes!$D$22)))</f>
        <v>5.5496071191316146E-5</v>
      </c>
      <c r="J479" s="73">
        <f t="shared" si="49"/>
        <v>208.1652418608617</v>
      </c>
      <c r="K479" s="73">
        <f>MAX(0,(J479-Constantes!$D$13)*(1-EXP(-Constantes!$D$23)))</f>
        <v>1.1011615105599235</v>
      </c>
      <c r="L479" s="73">
        <f t="shared" si="50"/>
        <v>1.1012170066311149</v>
      </c>
      <c r="M479" s="73">
        <f>0.0526*F479*Observaciones!$F478^1.218</f>
        <v>0</v>
      </c>
      <c r="N479" s="73">
        <f>M479*Constantes!$D$40</f>
        <v>0</v>
      </c>
      <c r="O479" s="73">
        <f t="shared" si="51"/>
        <v>0</v>
      </c>
      <c r="P479" s="15"/>
      <c r="Q479" s="117">
        <v>473</v>
      </c>
      <c r="R479" s="145">
        <f>ETo!$I478*((1-Constantes!$E$19)*ETo!$K478+ETo!$L478)</f>
        <v>1.5525865434605666</v>
      </c>
      <c r="S479" s="118">
        <f>MIN(R479*Constantes!$E$17,0.8*(V478+Observaciones!$F478-T479-U479-Constantes!$D$14))</f>
        <v>1.3097922114093309E-2</v>
      </c>
      <c r="T479" s="118">
        <f>IF(Observaciones!$F478&gt;0.05*Constantes!$E$18,((Observaciones!$F478-0.05*Constantes!$E$18)^2)/(Observaciones!$F478+0.95*Constantes!$E$18),0)</f>
        <v>0</v>
      </c>
      <c r="U479" s="118">
        <f>MAX(0,V478+Observaciones!$F478-T479-Constantes!$D$13)</f>
        <v>0</v>
      </c>
      <c r="V479" s="118">
        <f>V478+Observaciones!$F478-T479-S479-U479-W478</f>
        <v>26.253049076823189</v>
      </c>
      <c r="W479" s="118">
        <f>MAX(0,(V479-Constantes!$D$14)*(1-EXP(-Constantes!$D$22)))</f>
        <v>4.1977541647286418E-5</v>
      </c>
      <c r="X479" s="116">
        <f>X478+(Entradas!$E$23*U479-Y478)/(800*Entradas!$D$46)</f>
        <v>0</v>
      </c>
      <c r="Y479" s="116">
        <f>8000*Entradas!$D$47*X479/Constantes!$E$34</f>
        <v>0</v>
      </c>
      <c r="Z479" s="116">
        <f>T479*Escenarios!$E$10/Escenarios!$E$9</f>
        <v>0</v>
      </c>
      <c r="AA479" s="116">
        <f>Y479*Escenarios!$E$10/Escenarios!$E$9</f>
        <v>0</v>
      </c>
      <c r="AB479" s="116">
        <f>Observaciones!$I478</f>
        <v>0</v>
      </c>
      <c r="AC479" s="116">
        <f>MAX(0,Constantes!$E$29/((AH478+Z479+AA479+AB479+Observaciones!$F478)^2)+Entradas!$E$17)</f>
        <v>2.7721058891169705</v>
      </c>
      <c r="AD479" s="145">
        <f>IF(ETo!$D478&gt;0,ETo!$I478*((1-Entradas!$E$21)*ETo!$K478+ETo!$L478),0)</f>
        <v>1.4786385707182674</v>
      </c>
      <c r="AE479" s="116">
        <f>MIN(AD479*1,0.8*(AH478+Z479+AA479+AB479+Observaciones!$F478-AC479-Constantes!$E$28))</f>
        <v>1.4786385707182674</v>
      </c>
      <c r="AF479" s="116">
        <f>Observaciones!$J478</f>
        <v>0</v>
      </c>
      <c r="AG479" s="116">
        <f>MAX(0,AH478+Z479+AA479+AB479+Observaciones!$F478-AC479-AE479-AF479-Constantes!$E$26)</f>
        <v>0</v>
      </c>
      <c r="AH479" s="116">
        <f>AH478+Z479+AA479+AB479+Observaciones!$F478-AC479-AE479-AF479-AG479</f>
        <v>208.0003518799667</v>
      </c>
      <c r="AI479" s="116">
        <f>(Escenarios!$E$10*S479+Escenarios!$E$9*AE479)/(Escenarios!$E$11)</f>
        <v>0.15965198697451072</v>
      </c>
      <c r="AJ479" s="116">
        <f>(Escenarios!$E$9*AG479)/(Escenarios!$E$11)</f>
        <v>0</v>
      </c>
      <c r="AK479" s="116">
        <f>(Escenarios!$E$10*U479+Escenarios!$E$9*AC479)/(Escenarios!$E$11)</f>
        <v>0.27721058891169703</v>
      </c>
      <c r="AL479" s="118">
        <f t="shared" si="52"/>
        <v>215.04545306354183</v>
      </c>
      <c r="AM479" s="118">
        <f>MAX(0,(AL479-Constantes!$D$13)*(1-EXP(-Constantes!$D$23)))</f>
        <v>1.148686600836593</v>
      </c>
      <c r="AN479" s="118">
        <f>AJ479+W479*Escenarios!$E$10/Escenarios!$E$11+AM479</f>
        <v>1.1487243806240757</v>
      </c>
      <c r="AO479" s="118">
        <f>0.0526*AJ479*Observaciones!$F478^1.218</f>
        <v>0</v>
      </c>
      <c r="AP479" s="118">
        <f>AO479*Constantes!$E$40</f>
        <v>0</v>
      </c>
      <c r="AQ479" s="118">
        <f t="shared" si="53"/>
        <v>0</v>
      </c>
      <c r="AR479" s="15"/>
      <c r="AS479" s="72">
        <v>473</v>
      </c>
      <c r="AT479" s="145">
        <f>ETo!$I478*((1-Constantes!$F$19)*ETo!$K478+ETo!$L478)</f>
        <v>1.5479647951641726</v>
      </c>
      <c r="AU479" s="118">
        <f>MIN(AT479*Constantes!$F$17,0.8*(AX478+Observaciones!$F478-AV479-AW479-Constantes!$D$14))</f>
        <v>2.3589543532034442E-2</v>
      </c>
      <c r="AV479" s="118">
        <f>IF(Observaciones!$F478&gt;0.05*Constantes!$F$18,((Observaciones!$F478-0.05*Constantes!$F$18)^2)/(Observaciones!$F478+0.95*Constantes!$F$18),0)</f>
        <v>0</v>
      </c>
      <c r="AW479" s="118">
        <f>MAX(0,AX478+Observaciones!$F478-AV479-Constantes!$D$13)</f>
        <v>0</v>
      </c>
      <c r="AX479" s="118">
        <f>AX478+Observaciones!$F478-AV479-AU479-AW479-AY478</f>
        <v>26.255491430612171</v>
      </c>
      <c r="AY479" s="118">
        <f>MAX(0,(AX479-Constantes!$D$14)*(1-EXP(-Constantes!$D$22)))</f>
        <v>7.5602147991970768E-5</v>
      </c>
      <c r="AZ479" s="116">
        <f>AZ478+(Entradas!$F$23*AW479-BA478)/(800*Entradas!$D$46)</f>
        <v>0</v>
      </c>
      <c r="BA479" s="116">
        <f>8000*Entradas!$D$47*AZ479/Constantes!$F$34</f>
        <v>0</v>
      </c>
      <c r="BB479" s="116">
        <f>AV479*Escenarios!$F$10/Escenarios!$F$9</f>
        <v>0</v>
      </c>
      <c r="BC479" s="116">
        <f>BA479*Escenarios!$F$10/Escenarios!$F$9</f>
        <v>0</v>
      </c>
      <c r="BD479" s="116">
        <f>Observaciones!$I478</f>
        <v>0</v>
      </c>
      <c r="BE479" s="116">
        <f>MAX(0,Constantes!$F$29/((BJ478+BB479+BC479+BD479+Observaciones!$F478)^2)+Entradas!$F$17)</f>
        <v>2.1936721123726342</v>
      </c>
      <c r="BF479" s="145">
        <f>IF(ETo!$D478&gt;0,ETo!$I478*((1-Entradas!$F$21)*ETo!$K478+ETo!$L478),0)</f>
        <v>1.4786385707182674</v>
      </c>
      <c r="BG479" s="116">
        <f>MIN(BF479*1,0.8*(BJ478+BB479+BC479+BD479+Observaciones!$F478-BE479-Constantes!$F$28))</f>
        <v>1.4786385707182674</v>
      </c>
      <c r="BH479" s="116">
        <f>Observaciones!$J478</f>
        <v>0</v>
      </c>
      <c r="BI479" s="116">
        <f>MAX(0,BJ478+BB479+BC479+BD479+Observaciones!$F478-BE479-BG479-BH479-Constantes!$F$26)</f>
        <v>0</v>
      </c>
      <c r="BJ479" s="116">
        <f>BJ478+BB479+BC479+BD479+Observaciones!$F478-BE479-BG479-BH479-BI479</f>
        <v>109.16705942350708</v>
      </c>
      <c r="BK479" s="116">
        <f>(Escenarios!$F$10*AU479+Escenarios!$F$9*BG479)/(Escenarios!$F$11)</f>
        <v>0.31459934896928105</v>
      </c>
      <c r="BL479" s="116">
        <f>(Escenarios!$F$9*BI479)/(Escenarios!$F$11)</f>
        <v>0</v>
      </c>
      <c r="BM479" s="116">
        <f>(Escenarios!$F$10*AW479+Escenarios!$F$9*BE479)/(Escenarios!$F$11)</f>
        <v>0.43873442247452688</v>
      </c>
      <c r="BN479" s="118">
        <f t="shared" si="54"/>
        <v>216.35837604115369</v>
      </c>
      <c r="BO479" s="118">
        <f>MAX(0,(BN479-Constantes!$D$13)*(1-EXP(-Constantes!$D$23)))</f>
        <v>1.1577556222952674</v>
      </c>
      <c r="BP479" s="118">
        <f>BL479+AY479*Escenarios!$F$10/Escenarios!$F$11+BO479</f>
        <v>1.157816104013661</v>
      </c>
      <c r="BQ479" s="118">
        <f>0.0526*BL479*Observaciones!$F478^1.218</f>
        <v>0</v>
      </c>
      <c r="BR479" s="118">
        <f>BQ479*Constantes!$F$40</f>
        <v>0</v>
      </c>
      <c r="BS479" s="118">
        <f t="shared" si="55"/>
        <v>0</v>
      </c>
      <c r="BT479" s="15"/>
      <c r="BU479" s="72">
        <v>473</v>
      </c>
      <c r="BV479" s="73">
        <f>0.0526*Observaciones!$F478^2.218</f>
        <v>0</v>
      </c>
      <c r="BW479" s="73">
        <f>IF(Observaciones!$F478&gt;0.05*$CA$7,((Observaciones!$F478-0.05*$CA$7)^2)/(Observaciones!$F478+0.95*$CA$7),0)</f>
        <v>0</v>
      </c>
      <c r="BX479" s="73">
        <f>0.0526*BW479*Observaciones!$F478^1.218</f>
        <v>0</v>
      </c>
      <c r="BY479" s="27"/>
      <c r="BZ479" s="27"/>
      <c r="CA479" s="101"/>
      <c r="CB479" s="36"/>
    </row>
    <row r="480" spans="2:80" s="2" customFormat="1" ht="14.5" x14ac:dyDescent="0.35">
      <c r="B480" s="35"/>
      <c r="C480" s="72">
        <v>474</v>
      </c>
      <c r="D480" s="145">
        <f>ETo!$I479*((1-Constantes!$D$19)*ETo!$K479+ETo!$L479)</f>
        <v>1.5546808465365236</v>
      </c>
      <c r="E480" s="73">
        <f>MIN(D480*Constantes!$D$17,0.8*(H479+Observaciones!$F479-F480-G480-Constantes!$D$14))</f>
        <v>3.2248059854339318E-3</v>
      </c>
      <c r="F480" s="73">
        <f>IF(Observaciones!$F479&gt;0.05*Constantes!$D$18,((Observaciones!$F479-0.05*Constantes!$D$18)^2)/(Observaciones!$F479+0.95*Constantes!$D$18),0)</f>
        <v>0</v>
      </c>
      <c r="G480" s="73">
        <f>MAX(0,H479+Observaciones!$F479-F480-Constantes!$D$13)</f>
        <v>0</v>
      </c>
      <c r="H480" s="73">
        <f>H479+Observaciones!$F479-F480-E480-G480-I479</f>
        <v>26.250750705425169</v>
      </c>
      <c r="I480" s="73">
        <f>MAX(0,(H480-Constantes!$D$14)*(1-EXP(-Constantes!$D$22)))</f>
        <v>1.0335183426739682E-5</v>
      </c>
      <c r="J480" s="73">
        <f t="shared" si="49"/>
        <v>207.06408035030177</v>
      </c>
      <c r="K480" s="73">
        <f>MAX(0,(J480-Constantes!$D$13)*(1-EXP(-Constantes!$D$23)))</f>
        <v>1.0935552324011704</v>
      </c>
      <c r="L480" s="73">
        <f t="shared" si="50"/>
        <v>1.093565567584597</v>
      </c>
      <c r="M480" s="73">
        <f>0.0526*F480*Observaciones!$F479^1.218</f>
        <v>0</v>
      </c>
      <c r="N480" s="73">
        <f>M480*Constantes!$D$40</f>
        <v>0</v>
      </c>
      <c r="O480" s="73">
        <f t="shared" si="51"/>
        <v>0</v>
      </c>
      <c r="P480" s="15"/>
      <c r="Q480" s="117">
        <v>474</v>
      </c>
      <c r="R480" s="145">
        <f>ETo!$I479*((1-Constantes!$E$19)*ETo!$K479+ETo!$L479)</f>
        <v>1.55653826787137</v>
      </c>
      <c r="S480" s="118">
        <f>MIN(R480*Constantes!$E$17,0.8*(V479+Observaciones!$F479-T480-U480-Constantes!$D$14))</f>
        <v>2.4392614585508456E-3</v>
      </c>
      <c r="T480" s="118">
        <f>IF(Observaciones!$F479&gt;0.05*Constantes!$E$18,((Observaciones!$F479-0.05*Constantes!$E$18)^2)/(Observaciones!$F479+0.95*Constantes!$E$18),0)</f>
        <v>0</v>
      </c>
      <c r="U480" s="118">
        <f>MAX(0,V479+Observaciones!$F479-T480-Constantes!$D$13)</f>
        <v>0</v>
      </c>
      <c r="V480" s="118">
        <f>V479+Observaciones!$F479-T480-S480-U480-W479</f>
        <v>26.250567837822988</v>
      </c>
      <c r="W480" s="118">
        <f>MAX(0,(V480-Constantes!$D$14)*(1-EXP(-Constantes!$D$22)))</f>
        <v>7.8175911089245151E-6</v>
      </c>
      <c r="X480" s="116">
        <f>X479+(Entradas!$E$23*U480-Y479)/(800*Entradas!$D$46)</f>
        <v>0</v>
      </c>
      <c r="Y480" s="116">
        <f>8000*Entradas!$D$47*X480/Constantes!$E$34</f>
        <v>0</v>
      </c>
      <c r="Z480" s="116">
        <f>T480*Escenarios!$E$10/Escenarios!$E$9</f>
        <v>0</v>
      </c>
      <c r="AA480" s="116">
        <f>Y480*Escenarios!$E$10/Escenarios!$E$9</f>
        <v>0</v>
      </c>
      <c r="AB480" s="116">
        <f>Observaciones!$I479</f>
        <v>0</v>
      </c>
      <c r="AC480" s="116">
        <f>MAX(0,Constantes!$E$29/((AH479+Z480+AA480+AB480+Observaciones!$F479)^2)+Entradas!$E$17)</f>
        <v>2.7626961154091698</v>
      </c>
      <c r="AD480" s="145">
        <f>IF(ETo!$D479&gt;0,ETo!$I479*((1-Entradas!$E$21)*ETo!$K479+ETo!$L479),0)</f>
        <v>1.4822414144774956</v>
      </c>
      <c r="AE480" s="116">
        <f>MIN(AD480*1,0.8*(AH479+Z480+AA480+AB480+Observaciones!$F479-AC480-Constantes!$E$28))</f>
        <v>1.4822414144774956</v>
      </c>
      <c r="AF480" s="116">
        <f>Observaciones!$J479</f>
        <v>0</v>
      </c>
      <c r="AG480" s="116">
        <f>MAX(0,AH479+Z480+AA480+AB480+Observaciones!$F479-AC480-AE480-AF480-Constantes!$E$26)</f>
        <v>0</v>
      </c>
      <c r="AH480" s="116">
        <f>AH479+Z480+AA480+AB480+Observaciones!$F479-AC480-AE480-AF480-AG480</f>
        <v>203.75541435008003</v>
      </c>
      <c r="AI480" s="116">
        <f>(Escenarios!$E$10*S480+Escenarios!$E$9*AE480)/(Escenarios!$E$11)</f>
        <v>0.15041947676044531</v>
      </c>
      <c r="AJ480" s="116">
        <f>(Escenarios!$E$9*AG480)/(Escenarios!$E$11)</f>
        <v>0</v>
      </c>
      <c r="AK480" s="116">
        <f>(Escenarios!$E$10*U480+Escenarios!$E$9*AC480)/(Escenarios!$E$11)</f>
        <v>0.276269611540917</v>
      </c>
      <c r="AL480" s="118">
        <f t="shared" si="52"/>
        <v>214.17303607424617</v>
      </c>
      <c r="AM480" s="118">
        <f>MAX(0,(AL480-Constantes!$D$13)*(1-EXP(-Constantes!$D$23)))</f>
        <v>1.1426603765022258</v>
      </c>
      <c r="AN480" s="118">
        <f>AJ480+W480*Escenarios!$E$10/Escenarios!$E$11+AM480</f>
        <v>1.142667412334224</v>
      </c>
      <c r="AO480" s="118">
        <f>0.0526*AJ480*Observaciones!$F479^1.218</f>
        <v>0</v>
      </c>
      <c r="AP480" s="118">
        <f>AO480*Constantes!$E$40</f>
        <v>0</v>
      </c>
      <c r="AQ480" s="118">
        <f t="shared" si="53"/>
        <v>0</v>
      </c>
      <c r="AR480" s="15"/>
      <c r="AS480" s="72">
        <v>474</v>
      </c>
      <c r="AT480" s="145">
        <f>ETo!$I479*((1-Constantes!$F$19)*ETo!$K479+ETo!$L479)</f>
        <v>1.5518947145342528</v>
      </c>
      <c r="AU480" s="118">
        <f>MIN(AT480*Constantes!$F$17,0.8*(AX479+Observaciones!$F479-AV480-AW480-Constantes!$D$14))</f>
        <v>4.3931444897367554E-3</v>
      </c>
      <c r="AV480" s="118">
        <f>IF(Observaciones!$F479&gt;0.05*Constantes!$F$18,((Observaciones!$F479-0.05*Constantes!$F$18)^2)/(Observaciones!$F479+0.95*Constantes!$F$18),0)</f>
        <v>0</v>
      </c>
      <c r="AW480" s="118">
        <f>MAX(0,AX479+Observaciones!$F479-AV480-Constantes!$D$13)</f>
        <v>0</v>
      </c>
      <c r="AX480" s="118">
        <f>AX479+Observaciones!$F479-AV480-AU480-AW480-AY479</f>
        <v>26.251022683974444</v>
      </c>
      <c r="AY480" s="118">
        <f>MAX(0,(AX480-Constantes!$D$14)*(1-EXP(-Constantes!$D$22)))</f>
        <v>1.4079592486077117E-5</v>
      </c>
      <c r="AZ480" s="116">
        <f>AZ479+(Entradas!$F$23*AW480-BA479)/(800*Entradas!$D$46)</f>
        <v>0</v>
      </c>
      <c r="BA480" s="116">
        <f>8000*Entradas!$D$47*AZ480/Constantes!$F$34</f>
        <v>0</v>
      </c>
      <c r="BB480" s="116">
        <f>AV480*Escenarios!$F$10/Escenarios!$F$9</f>
        <v>0</v>
      </c>
      <c r="BC480" s="116">
        <f>BA480*Escenarios!$F$10/Escenarios!$F$9</f>
        <v>0</v>
      </c>
      <c r="BD480" s="116">
        <f>Observaciones!$I479</f>
        <v>0</v>
      </c>
      <c r="BE480" s="116">
        <f>MAX(0,Constantes!$F$29/((BJ479+BB480+BC480+BD480+Observaciones!$F479)^2)+Entradas!$F$17)</f>
        <v>2.1385109480350293</v>
      </c>
      <c r="BF480" s="145">
        <f>IF(ETo!$D479&gt;0,ETo!$I479*((1-Entradas!$F$21)*ETo!$K479+ETo!$L479),0)</f>
        <v>1.4822414144774956</v>
      </c>
      <c r="BG480" s="116">
        <f>MIN(BF480*1,0.8*(BJ479+BB480+BC480+BD480+Observaciones!$F479-BE480-Constantes!$F$28))</f>
        <v>1.4822414144774956</v>
      </c>
      <c r="BH480" s="116">
        <f>Observaciones!$J479</f>
        <v>0</v>
      </c>
      <c r="BI480" s="116">
        <f>MAX(0,BJ479+BB480+BC480+BD480+Observaciones!$F479-BE480-BG480-BH480-Constantes!$F$26)</f>
        <v>0</v>
      </c>
      <c r="BJ480" s="116">
        <f>BJ479+BB480+BC480+BD480+Observaciones!$F479-BE480-BG480-BH480-BI480</f>
        <v>105.54630706099455</v>
      </c>
      <c r="BK480" s="116">
        <f>(Escenarios!$F$10*AU480+Escenarios!$F$9*BG480)/(Escenarios!$F$11)</f>
        <v>0.29996279848728852</v>
      </c>
      <c r="BL480" s="116">
        <f>(Escenarios!$F$9*BI480)/(Escenarios!$F$11)</f>
        <v>0</v>
      </c>
      <c r="BM480" s="116">
        <f>(Escenarios!$F$10*AW480+Escenarios!$F$9*BE480)/(Escenarios!$F$11)</f>
        <v>0.4277021896070059</v>
      </c>
      <c r="BN480" s="118">
        <f t="shared" si="54"/>
        <v>215.62832260846542</v>
      </c>
      <c r="BO480" s="118">
        <f>MAX(0,(BN480-Constantes!$D$13)*(1-EXP(-Constantes!$D$23)))</f>
        <v>1.1527127748777655</v>
      </c>
      <c r="BP480" s="118">
        <f>BL480+AY480*Escenarios!$F$10/Escenarios!$F$11+BO480</f>
        <v>1.1527240385517543</v>
      </c>
      <c r="BQ480" s="118">
        <f>0.0526*BL480*Observaciones!$F479^1.218</f>
        <v>0</v>
      </c>
      <c r="BR480" s="118">
        <f>BQ480*Constantes!$F$40</f>
        <v>0</v>
      </c>
      <c r="BS480" s="118">
        <f t="shared" si="55"/>
        <v>0</v>
      </c>
      <c r="BT480" s="15"/>
      <c r="BU480" s="72">
        <v>474</v>
      </c>
      <c r="BV480" s="73">
        <f>0.0526*Observaciones!$F479^2.218</f>
        <v>0</v>
      </c>
      <c r="BW480" s="73">
        <f>IF(Observaciones!$F479&gt;0.05*$CA$7,((Observaciones!$F479-0.05*$CA$7)^2)/(Observaciones!$F479+0.95*$CA$7),0)</f>
        <v>0</v>
      </c>
      <c r="BX480" s="73">
        <f>0.0526*BW480*Observaciones!$F479^1.218</f>
        <v>0</v>
      </c>
      <c r="BY480" s="27"/>
      <c r="BZ480" s="27"/>
      <c r="CA480" s="101"/>
      <c r="CB480" s="36"/>
    </row>
    <row r="481" spans="2:80" s="2" customFormat="1" ht="14.5" x14ac:dyDescent="0.35">
      <c r="B481" s="35"/>
      <c r="C481" s="72">
        <v>475</v>
      </c>
      <c r="D481" s="145">
        <f>ETo!$I480*((1-Constantes!$D$19)*ETo!$K480+ETo!$L480)</f>
        <v>1.5542833100827922</v>
      </c>
      <c r="E481" s="73">
        <f>MIN(D481*Constantes!$D$17,0.8*(H480+Observaciones!$F480-F481-G481-Constantes!$D$14))</f>
        <v>6.0056434013517907E-4</v>
      </c>
      <c r="F481" s="73">
        <f>IF(Observaciones!$F480&gt;0.05*Constantes!$D$18,((Observaciones!$F480-0.05*Constantes!$D$18)^2)/(Observaciones!$F480+0.95*Constantes!$D$18),0)</f>
        <v>0</v>
      </c>
      <c r="G481" s="73">
        <f>MAX(0,H480+Observaciones!$F480-F481-Constantes!$D$13)</f>
        <v>0</v>
      </c>
      <c r="H481" s="73">
        <f>H480+Observaciones!$F480-F481-E481-G481-I480</f>
        <v>26.250139805901608</v>
      </c>
      <c r="I481" s="73">
        <f>MAX(0,(H481-Constantes!$D$14)*(1-EXP(-Constantes!$D$22)))</f>
        <v>1.9247491610036159E-6</v>
      </c>
      <c r="J481" s="73">
        <f t="shared" si="49"/>
        <v>205.97052511790059</v>
      </c>
      <c r="K481" s="73">
        <f>MAX(0,(J481-Constantes!$D$13)*(1-EXP(-Constantes!$D$23)))</f>
        <v>1.0860014946435059</v>
      </c>
      <c r="L481" s="73">
        <f t="shared" si="50"/>
        <v>1.0860034193926669</v>
      </c>
      <c r="M481" s="73">
        <f>0.0526*F481*Observaciones!$F480^1.218</f>
        <v>0</v>
      </c>
      <c r="N481" s="73">
        <f>M481*Constantes!$D$40</f>
        <v>0</v>
      </c>
      <c r="O481" s="73">
        <f t="shared" si="51"/>
        <v>0</v>
      </c>
      <c r="P481" s="15"/>
      <c r="Q481" s="117">
        <v>475</v>
      </c>
      <c r="R481" s="145">
        <f>ETo!$I480*((1-Constantes!$E$19)*ETo!$K480+ETo!$L480)</f>
        <v>1.5561440649059042</v>
      </c>
      <c r="S481" s="118">
        <f>MIN(R481*Constantes!$E$17,0.8*(V480+Observaciones!$F480-T481-U481-Constantes!$D$14))</f>
        <v>4.5427025839046565E-4</v>
      </c>
      <c r="T481" s="118">
        <f>IF(Observaciones!$F480&gt;0.05*Constantes!$E$18,((Observaciones!$F480-0.05*Constantes!$E$18)^2)/(Observaciones!$F480+0.95*Constantes!$E$18),0)</f>
        <v>0</v>
      </c>
      <c r="U481" s="118">
        <f>MAX(0,V480+Observaciones!$F480-T481-Constantes!$D$13)</f>
        <v>0</v>
      </c>
      <c r="V481" s="118">
        <f>V480+Observaciones!$F480-T481-S481-U481-W480</f>
        <v>26.250105749973489</v>
      </c>
      <c r="W481" s="118">
        <f>MAX(0,(V481-Constantes!$D$14)*(1-EXP(-Constantes!$D$22)))</f>
        <v>1.455891134844021E-6</v>
      </c>
      <c r="X481" s="116">
        <f>X480+(Entradas!$E$23*U481-Y480)/(800*Entradas!$D$46)</f>
        <v>0</v>
      </c>
      <c r="Y481" s="116">
        <f>8000*Entradas!$D$47*X481/Constantes!$E$34</f>
        <v>0</v>
      </c>
      <c r="Z481" s="116">
        <f>T481*Escenarios!$E$10/Escenarios!$E$9</f>
        <v>0</v>
      </c>
      <c r="AA481" s="116">
        <f>Y481*Escenarios!$E$10/Escenarios!$E$9</f>
        <v>0</v>
      </c>
      <c r="AB481" s="116">
        <f>Observaciones!$I480</f>
        <v>0</v>
      </c>
      <c r="AC481" s="116">
        <f>MAX(0,Constantes!$E$29/((AH480+Z481+AA481+AB481+Observaciones!$F480)^2)+Entradas!$E$17)</f>
        <v>2.7527053784523852</v>
      </c>
      <c r="AD481" s="145">
        <f>IF(ETo!$D480&gt;0,ETo!$I480*((1-Entradas!$E$21)*ETo!$K480+ETo!$L480),0)</f>
        <v>1.4817138719814031</v>
      </c>
      <c r="AE481" s="116">
        <f>MIN(AD481*1,0.8*(AH480+Z481+AA481+AB481+Observaciones!$F480-AC481-Constantes!$E$28))</f>
        <v>1.4817138719814031</v>
      </c>
      <c r="AF481" s="116">
        <f>Observaciones!$J480</f>
        <v>0</v>
      </c>
      <c r="AG481" s="116">
        <f>MAX(0,AH480+Z481+AA481+AB481+Observaciones!$F480-AC481-AE481-AF481-Constantes!$E$26)</f>
        <v>0</v>
      </c>
      <c r="AH481" s="116">
        <f>AH480+Z481+AA481+AB481+Observaciones!$F480-AC481-AE481-AF481-AG481</f>
        <v>199.52099509964623</v>
      </c>
      <c r="AI481" s="116">
        <f>(Escenarios!$E$10*S481+Escenarios!$E$9*AE481)/(Escenarios!$E$11)</f>
        <v>0.14858023043069174</v>
      </c>
      <c r="AJ481" s="116">
        <f>(Escenarios!$E$9*AG481)/(Escenarios!$E$11)</f>
        <v>0</v>
      </c>
      <c r="AK481" s="116">
        <f>(Escenarios!$E$10*U481+Escenarios!$E$9*AC481)/(Escenarios!$E$11)</f>
        <v>0.27527053784523853</v>
      </c>
      <c r="AL481" s="118">
        <f t="shared" si="52"/>
        <v>213.30564623558919</v>
      </c>
      <c r="AM481" s="118">
        <f>MAX(0,(AL481-Constantes!$D$13)*(1-EXP(-Constantes!$D$23)))</f>
        <v>1.136668877233834</v>
      </c>
      <c r="AN481" s="118">
        <f>AJ481+W481*Escenarios!$E$10/Escenarios!$E$11+AM481</f>
        <v>1.1366701875358554</v>
      </c>
      <c r="AO481" s="118">
        <f>0.0526*AJ481*Observaciones!$F480^1.218</f>
        <v>0</v>
      </c>
      <c r="AP481" s="118">
        <f>AO481*Constantes!$E$40</f>
        <v>0</v>
      </c>
      <c r="AQ481" s="118">
        <f t="shared" si="53"/>
        <v>0</v>
      </c>
      <c r="AR481" s="15"/>
      <c r="AS481" s="72">
        <v>475</v>
      </c>
      <c r="AT481" s="145">
        <f>ETo!$I480*((1-Constantes!$F$19)*ETo!$K480+ETo!$L480)</f>
        <v>1.5514921778481225</v>
      </c>
      <c r="AU481" s="118">
        <f>MIN(AT481*Constantes!$F$17,0.8*(AX480+Observaciones!$F480-AV481-AW481-Constantes!$D$14))</f>
        <v>8.1814717955523979E-4</v>
      </c>
      <c r="AV481" s="118">
        <f>IF(Observaciones!$F480&gt;0.05*Constantes!$F$18,((Observaciones!$F480-0.05*Constantes!$F$18)^2)/(Observaciones!$F480+0.95*Constantes!$F$18),0)</f>
        <v>0</v>
      </c>
      <c r="AW481" s="118">
        <f>MAX(0,AX480+Observaciones!$F480-AV481-Constantes!$D$13)</f>
        <v>0</v>
      </c>
      <c r="AX481" s="118">
        <f>AX480+Observaciones!$F480-AV481-AU481-AW481-AY480</f>
        <v>26.250190457202404</v>
      </c>
      <c r="AY481" s="118">
        <f>MAX(0,(AX481-Constantes!$D$14)*(1-EXP(-Constantes!$D$22)))</f>
        <v>2.6220805868618826E-6</v>
      </c>
      <c r="AZ481" s="116">
        <f>AZ480+(Entradas!$F$23*AW481-BA480)/(800*Entradas!$D$46)</f>
        <v>0</v>
      </c>
      <c r="BA481" s="116">
        <f>8000*Entradas!$D$47*AZ481/Constantes!$F$34</f>
        <v>0</v>
      </c>
      <c r="BB481" s="116">
        <f>AV481*Escenarios!$F$10/Escenarios!$F$9</f>
        <v>0</v>
      </c>
      <c r="BC481" s="116">
        <f>BA481*Escenarios!$F$10/Escenarios!$F$9</f>
        <v>0</v>
      </c>
      <c r="BD481" s="116">
        <f>Observaciones!$I480</f>
        <v>0</v>
      </c>
      <c r="BE481" s="116">
        <f>MAX(0,Constantes!$F$29/((BJ480+BB481+BC481+BD481+Observaciones!$F480)^2)+Entradas!$F$17)</f>
        <v>2.0783905867493067</v>
      </c>
      <c r="BF481" s="145">
        <f>IF(ETo!$D480&gt;0,ETo!$I480*((1-Entradas!$F$21)*ETo!$K480+ETo!$L480),0)</f>
        <v>1.4817138719814031</v>
      </c>
      <c r="BG481" s="116">
        <f>MIN(BF481*1,0.8*(BJ480+BB481+BC481+BD481+Observaciones!$F480-BE481-Constantes!$F$28))</f>
        <v>1.4817138719814031</v>
      </c>
      <c r="BH481" s="116">
        <f>Observaciones!$J480</f>
        <v>0</v>
      </c>
      <c r="BI481" s="116">
        <f>MAX(0,BJ480+BB481+BC481+BD481+Observaciones!$F480-BE481-BG481-BH481-Constantes!$F$26)</f>
        <v>0</v>
      </c>
      <c r="BJ481" s="116">
        <f>BJ480+BB481+BC481+BD481+Observaciones!$F480-BE481-BG481-BH481-BI481</f>
        <v>101.98620260226384</v>
      </c>
      <c r="BK481" s="116">
        <f>(Escenarios!$F$10*AU481+Escenarios!$F$9*BG481)/(Escenarios!$F$11)</f>
        <v>0.29699729213992482</v>
      </c>
      <c r="BL481" s="116">
        <f>(Escenarios!$F$9*BI481)/(Escenarios!$F$11)</f>
        <v>0</v>
      </c>
      <c r="BM481" s="116">
        <f>(Escenarios!$F$10*AW481+Escenarios!$F$9*BE481)/(Escenarios!$F$11)</f>
        <v>0.41567811734986138</v>
      </c>
      <c r="BN481" s="118">
        <f t="shared" si="54"/>
        <v>214.89128795093754</v>
      </c>
      <c r="BO481" s="118">
        <f>MAX(0,(BN481-Constantes!$D$13)*(1-EXP(-Constantes!$D$23)))</f>
        <v>1.147621704617829</v>
      </c>
      <c r="BP481" s="118">
        <f>BL481+AY481*Escenarios!$F$10/Escenarios!$F$11+BO481</f>
        <v>1.1476238022822984</v>
      </c>
      <c r="BQ481" s="118">
        <f>0.0526*BL481*Observaciones!$F480^1.218</f>
        <v>0</v>
      </c>
      <c r="BR481" s="118">
        <f>BQ481*Constantes!$F$40</f>
        <v>0</v>
      </c>
      <c r="BS481" s="118">
        <f t="shared" si="55"/>
        <v>0</v>
      </c>
      <c r="BT481" s="15"/>
      <c r="BU481" s="72">
        <v>475</v>
      </c>
      <c r="BV481" s="73">
        <f>0.0526*Observaciones!$F480^2.218</f>
        <v>0</v>
      </c>
      <c r="BW481" s="73">
        <f>IF(Observaciones!$F480&gt;0.05*$CA$7,((Observaciones!$F480-0.05*$CA$7)^2)/(Observaciones!$F480+0.95*$CA$7),0)</f>
        <v>0</v>
      </c>
      <c r="BX481" s="73">
        <f>0.0526*BW481*Observaciones!$F480^1.218</f>
        <v>0</v>
      </c>
      <c r="BY481" s="27"/>
      <c r="BZ481" s="27"/>
      <c r="CA481" s="101"/>
      <c r="CB481" s="36"/>
    </row>
    <row r="482" spans="2:80" s="2" customFormat="1" ht="14.5" x14ac:dyDescent="0.35">
      <c r="B482" s="35"/>
      <c r="C482" s="72">
        <v>476</v>
      </c>
      <c r="D482" s="145">
        <f>ETo!$I481*((1-Constantes!$D$19)*ETo!$K481+ETo!$L481)</f>
        <v>1.5121986589221676</v>
      </c>
      <c r="E482" s="73">
        <f>MIN(D482*Constantes!$D$17,0.8*(H481+Observaciones!$F481-F482-G482-Constantes!$D$14))</f>
        <v>1.1184472128604739E-4</v>
      </c>
      <c r="F482" s="73">
        <f>IF(Observaciones!$F481&gt;0.05*Constantes!$D$18,((Observaciones!$F481-0.05*Constantes!$D$18)^2)/(Observaciones!$F481+0.95*Constantes!$D$18),0)</f>
        <v>0</v>
      </c>
      <c r="G482" s="73">
        <f>MAX(0,H481+Observaciones!$F481-F482-Constantes!$D$13)</f>
        <v>0</v>
      </c>
      <c r="H482" s="73">
        <f>H481+Observaciones!$F481-F482-E482-G482-I481</f>
        <v>26.250026036431162</v>
      </c>
      <c r="I482" s="73">
        <f>MAX(0,(H482-Constantes!$D$14)*(1-EXP(-Constantes!$D$22)))</f>
        <v>3.5845124174788598E-7</v>
      </c>
      <c r="J482" s="73">
        <f t="shared" si="49"/>
        <v>204.88452362325708</v>
      </c>
      <c r="K482" s="73">
        <f>MAX(0,(J482-Constantes!$D$13)*(1-EXP(-Constantes!$D$23)))</f>
        <v>1.0784999343638701</v>
      </c>
      <c r="L482" s="73">
        <f t="shared" si="50"/>
        <v>1.0785002928151119</v>
      </c>
      <c r="M482" s="73">
        <f>0.0526*F482*Observaciones!$F481^1.218</f>
        <v>0</v>
      </c>
      <c r="N482" s="73">
        <f>M482*Constantes!$D$40</f>
        <v>0</v>
      </c>
      <c r="O482" s="73">
        <f t="shared" si="51"/>
        <v>0</v>
      </c>
      <c r="P482" s="15"/>
      <c r="Q482" s="117">
        <v>476</v>
      </c>
      <c r="R482" s="145">
        <f>ETo!$I481*((1-Constantes!$E$19)*ETo!$K481+ETo!$L481)</f>
        <v>1.5140106457872222</v>
      </c>
      <c r="S482" s="118">
        <f>MIN(R482*Constantes!$E$17,0.8*(V481+Observaciones!$F481-T482-U482-Constantes!$D$14))</f>
        <v>8.4599978791288777E-5</v>
      </c>
      <c r="T482" s="118">
        <f>IF(Observaciones!$F481&gt;0.05*Constantes!$E$18,((Observaciones!$F481-0.05*Constantes!$E$18)^2)/(Observaciones!$F481+0.95*Constantes!$E$18),0)</f>
        <v>0</v>
      </c>
      <c r="U482" s="118">
        <f>MAX(0,V481+Observaciones!$F481-T482-Constantes!$D$13)</f>
        <v>0</v>
      </c>
      <c r="V482" s="118">
        <f>V481+Observaciones!$F481-T482-S482-U482-W481</f>
        <v>26.250019694103564</v>
      </c>
      <c r="W482" s="118">
        <f>MAX(0,(V482-Constantes!$D$14)*(1-EXP(-Constantes!$D$22)))</f>
        <v>2.7113454350328377E-7</v>
      </c>
      <c r="X482" s="116">
        <f>X481+(Entradas!$E$23*U482-Y481)/(800*Entradas!$D$46)</f>
        <v>0</v>
      </c>
      <c r="Y482" s="116">
        <f>8000*Entradas!$D$47*X482/Constantes!$E$34</f>
        <v>0</v>
      </c>
      <c r="Z482" s="116">
        <f>T482*Escenarios!$E$10/Escenarios!$E$9</f>
        <v>0</v>
      </c>
      <c r="AA482" s="116">
        <f>Y482*Escenarios!$E$10/Escenarios!$E$9</f>
        <v>0</v>
      </c>
      <c r="AB482" s="116">
        <f>Observaciones!$I481</f>
        <v>0</v>
      </c>
      <c r="AC482" s="116">
        <f>MAX(0,Constantes!$E$29/((AH481+Z482+AA482+AB482+Observaciones!$F481)^2)+Entradas!$E$17)</f>
        <v>2.742097363097336</v>
      </c>
      <c r="AD482" s="145">
        <f>IF(ETo!$D481&gt;0,ETo!$I481*((1-Entradas!$E$21)*ETo!$K481+ETo!$L481),0)</f>
        <v>1.4415311711850496</v>
      </c>
      <c r="AE482" s="116">
        <f>MIN(AD482*1,0.8*(AH481+Z482+AA482+AB482+Observaciones!$F481-AC482-Constantes!$E$28))</f>
        <v>1.4415311711850496</v>
      </c>
      <c r="AF482" s="116">
        <f>Observaciones!$J481</f>
        <v>0</v>
      </c>
      <c r="AG482" s="116">
        <f>MAX(0,AH481+Z482+AA482+AB482+Observaciones!$F481-AC482-AE482-AF482-Constantes!$E$26)</f>
        <v>0</v>
      </c>
      <c r="AH482" s="116">
        <f>AH481+Z482+AA482+AB482+Observaciones!$F481-AC482-AE482-AF482-AG482</f>
        <v>195.33736656536382</v>
      </c>
      <c r="AI482" s="116">
        <f>(Escenarios!$E$10*S482+Escenarios!$E$9*AE482)/(Escenarios!$E$11)</f>
        <v>0.14422925709941711</v>
      </c>
      <c r="AJ482" s="116">
        <f>(Escenarios!$E$9*AG482)/(Escenarios!$E$11)</f>
        <v>0</v>
      </c>
      <c r="AK482" s="116">
        <f>(Escenarios!$E$10*U482+Escenarios!$E$9*AC482)/(Escenarios!$E$11)</f>
        <v>0.27420973630973361</v>
      </c>
      <c r="AL482" s="118">
        <f t="shared" si="52"/>
        <v>212.44318709466509</v>
      </c>
      <c r="AM482" s="118">
        <f>MAX(0,(AL482-Constantes!$D$13)*(1-EXP(-Constantes!$D$23)))</f>
        <v>1.1307114367825308</v>
      </c>
      <c r="AN482" s="118">
        <f>AJ482+W482*Escenarios!$E$10/Escenarios!$E$11+AM482</f>
        <v>1.1307116808036199</v>
      </c>
      <c r="AO482" s="118">
        <f>0.0526*AJ482*Observaciones!$F481^1.218</f>
        <v>0</v>
      </c>
      <c r="AP482" s="118">
        <f>AO482*Constantes!$E$40</f>
        <v>0</v>
      </c>
      <c r="AQ482" s="118">
        <f t="shared" si="53"/>
        <v>0</v>
      </c>
      <c r="AR482" s="15"/>
      <c r="AS482" s="72">
        <v>476</v>
      </c>
      <c r="AT482" s="145">
        <f>ETo!$I481*((1-Constantes!$F$19)*ETo!$K481+ETo!$L481)</f>
        <v>1.5094806786245858</v>
      </c>
      <c r="AU482" s="118">
        <f>MIN(AT482*Constantes!$F$17,0.8*(AX481+Observaciones!$F481-AV482-AW482-Constantes!$D$14))</f>
        <v>1.5236576192307895E-4</v>
      </c>
      <c r="AV482" s="118">
        <f>IF(Observaciones!$F481&gt;0.05*Constantes!$F$18,((Observaciones!$F481-0.05*Constantes!$F$18)^2)/(Observaciones!$F481+0.95*Constantes!$F$18),0)</f>
        <v>0</v>
      </c>
      <c r="AW482" s="118">
        <f>MAX(0,AX481+Observaciones!$F481-AV482-Constantes!$D$13)</f>
        <v>0</v>
      </c>
      <c r="AX482" s="118">
        <f>AX481+Observaciones!$F481-AV482-AU482-AW482-AY481</f>
        <v>26.250035469359894</v>
      </c>
      <c r="AY482" s="118">
        <f>MAX(0,(AX482-Constantes!$D$14)*(1-EXP(-Constantes!$D$22)))</f>
        <v>4.8831715908693008E-7</v>
      </c>
      <c r="AZ482" s="116">
        <f>AZ481+(Entradas!$F$23*AW482-BA481)/(800*Entradas!$D$46)</f>
        <v>0</v>
      </c>
      <c r="BA482" s="116">
        <f>8000*Entradas!$D$47*AZ482/Constantes!$F$34</f>
        <v>0</v>
      </c>
      <c r="BB482" s="116">
        <f>AV482*Escenarios!$F$10/Escenarios!$F$9</f>
        <v>0</v>
      </c>
      <c r="BC482" s="116">
        <f>BA482*Escenarios!$F$10/Escenarios!$F$9</f>
        <v>0</v>
      </c>
      <c r="BD482" s="116">
        <f>Observaciones!$I481</f>
        <v>0</v>
      </c>
      <c r="BE482" s="116">
        <f>MAX(0,Constantes!$F$29/((BJ481+BB482+BC482+BD482+Observaciones!$F481)^2)+Entradas!$F$17)</f>
        <v>2.012925019071683</v>
      </c>
      <c r="BF482" s="145">
        <f>IF(ETo!$D481&gt;0,ETo!$I481*((1-Entradas!$F$21)*ETo!$K481+ETo!$L481),0)</f>
        <v>1.4415311711850496</v>
      </c>
      <c r="BG482" s="116">
        <f>MIN(BF482*1,0.8*(BJ481+BB482+BC482+BD482+Observaciones!$F481-BE482-Constantes!$F$28))</f>
        <v>1.4415311711850496</v>
      </c>
      <c r="BH482" s="116">
        <f>Observaciones!$J481</f>
        <v>0</v>
      </c>
      <c r="BI482" s="116">
        <f>MAX(0,BJ481+BB482+BC482+BD482+Observaciones!$F481-BE482-BG482-BH482-Constantes!$F$26)</f>
        <v>0</v>
      </c>
      <c r="BJ482" s="116">
        <f>BJ481+BB482+BC482+BD482+Observaciones!$F481-BE482-BG482-BH482-BI482</f>
        <v>98.531746412007109</v>
      </c>
      <c r="BK482" s="116">
        <f>(Escenarios!$F$10*AU482+Escenarios!$F$9*BG482)/(Escenarios!$F$11)</f>
        <v>0.28842812684654839</v>
      </c>
      <c r="BL482" s="116">
        <f>(Escenarios!$F$9*BI482)/(Escenarios!$F$11)</f>
        <v>0</v>
      </c>
      <c r="BM482" s="116">
        <f>(Escenarios!$F$10*AW482+Escenarios!$F$9*BE482)/(Escenarios!$F$11)</f>
        <v>0.40258500381433665</v>
      </c>
      <c r="BN482" s="118">
        <f t="shared" si="54"/>
        <v>214.14625125013404</v>
      </c>
      <c r="BO482" s="118">
        <f>MAX(0,(BN482-Constantes!$D$13)*(1-EXP(-Constantes!$D$23)))</f>
        <v>1.1424753602074531</v>
      </c>
      <c r="BP482" s="118">
        <f>BL482+AY482*Escenarios!$F$10/Escenarios!$F$11+BO482</f>
        <v>1.1424757508611805</v>
      </c>
      <c r="BQ482" s="118">
        <f>0.0526*BL482*Observaciones!$F481^1.218</f>
        <v>0</v>
      </c>
      <c r="BR482" s="118">
        <f>BQ482*Constantes!$F$40</f>
        <v>0</v>
      </c>
      <c r="BS482" s="118">
        <f t="shared" si="55"/>
        <v>0</v>
      </c>
      <c r="BT482" s="15"/>
      <c r="BU482" s="72">
        <v>476</v>
      </c>
      <c r="BV482" s="73">
        <f>0.0526*Observaciones!$F481^2.218</f>
        <v>0</v>
      </c>
      <c r="BW482" s="73">
        <f>IF(Observaciones!$F481&gt;0.05*$CA$7,((Observaciones!$F481-0.05*$CA$7)^2)/(Observaciones!$F481+0.95*$CA$7),0)</f>
        <v>0</v>
      </c>
      <c r="BX482" s="73">
        <f>0.0526*BW482*Observaciones!$F481^1.218</f>
        <v>0</v>
      </c>
      <c r="BY482" s="27"/>
      <c r="BZ482" s="27"/>
      <c r="CA482" s="101"/>
      <c r="CB482" s="36"/>
    </row>
    <row r="483" spans="2:80" s="2" customFormat="1" ht="14.5" x14ac:dyDescent="0.35">
      <c r="B483" s="35"/>
      <c r="C483" s="72">
        <v>477</v>
      </c>
      <c r="D483" s="145">
        <f>ETo!$I482*((1-Constantes!$D$19)*ETo!$K482+ETo!$L482)</f>
        <v>1.536617997324194</v>
      </c>
      <c r="E483" s="73">
        <f>MIN(D483*Constantes!$D$17,0.8*(H482+Observaciones!$F482-F483-G483-Constantes!$D$14))</f>
        <v>2.0829144929734866E-5</v>
      </c>
      <c r="F483" s="73">
        <f>IF(Observaciones!$F482&gt;0.05*Constantes!$D$18,((Observaciones!$F482-0.05*Constantes!$D$18)^2)/(Observaciones!$F482+0.95*Constantes!$D$18),0)</f>
        <v>0</v>
      </c>
      <c r="G483" s="73">
        <f>MAX(0,H482+Observaciones!$F482-F483-Constantes!$D$13)</f>
        <v>0</v>
      </c>
      <c r="H483" s="73">
        <f>H482+Observaciones!$F482-F483-E483-G483-I482</f>
        <v>26.25000484883499</v>
      </c>
      <c r="I483" s="73">
        <f>MAX(0,(H483-Constantes!$D$14)*(1-EXP(-Constantes!$D$22)))</f>
        <v>6.6755344175940253E-8</v>
      </c>
      <c r="J483" s="73">
        <f t="shared" si="49"/>
        <v>203.80602368889322</v>
      </c>
      <c r="K483" s="73">
        <f>MAX(0,(J483-Constantes!$D$13)*(1-EXP(-Constantes!$D$23)))</f>
        <v>1.0710501911460952</v>
      </c>
      <c r="L483" s="73">
        <f t="shared" si="50"/>
        <v>1.0710502579014394</v>
      </c>
      <c r="M483" s="73">
        <f>0.0526*F483*Observaciones!$F482^1.218</f>
        <v>0</v>
      </c>
      <c r="N483" s="73">
        <f>M483*Constantes!$D$40</f>
        <v>0</v>
      </c>
      <c r="O483" s="73">
        <f t="shared" si="51"/>
        <v>0</v>
      </c>
      <c r="P483" s="15"/>
      <c r="Q483" s="117">
        <v>477</v>
      </c>
      <c r="R483" s="145">
        <f>ETo!$I482*((1-Constantes!$E$19)*ETo!$K482+ETo!$L482)</f>
        <v>1.5384644944291803</v>
      </c>
      <c r="S483" s="118">
        <f>MIN(R483*Constantes!$E$17,0.8*(V482+Observaciones!$F482-T483-U483-Constantes!$D$14))</f>
        <v>1.5755282851159792E-5</v>
      </c>
      <c r="T483" s="118">
        <f>IF(Observaciones!$F482&gt;0.05*Constantes!$E$18,((Observaciones!$F482-0.05*Constantes!$E$18)^2)/(Observaciones!$F482+0.95*Constantes!$E$18),0)</f>
        <v>0</v>
      </c>
      <c r="U483" s="118">
        <f>MAX(0,V482+Observaciones!$F482-T483-Constantes!$D$13)</f>
        <v>0</v>
      </c>
      <c r="V483" s="118">
        <f>V482+Observaciones!$F482-T483-S483-U483-W482</f>
        <v>26.250003667686169</v>
      </c>
      <c r="W483" s="118">
        <f>MAX(0,(V483-Constantes!$D$14)*(1-EXP(-Constantes!$D$22)))</f>
        <v>5.0494119314180181E-8</v>
      </c>
      <c r="X483" s="116">
        <f>X482+(Entradas!$E$23*U483-Y482)/(800*Entradas!$D$46)</f>
        <v>0</v>
      </c>
      <c r="Y483" s="116">
        <f>8000*Entradas!$D$47*X483/Constantes!$E$34</f>
        <v>0</v>
      </c>
      <c r="Z483" s="116">
        <f>T483*Escenarios!$E$10/Escenarios!$E$9</f>
        <v>0</v>
      </c>
      <c r="AA483" s="116">
        <f>Y483*Escenarios!$E$10/Escenarios!$E$9</f>
        <v>0</v>
      </c>
      <c r="AB483" s="116">
        <f>Observaciones!$I482</f>
        <v>0</v>
      </c>
      <c r="AC483" s="116">
        <f>MAX(0,Constantes!$E$29/((AH482+Z483+AA483+AB483+Observaciones!$F482)^2)+Entradas!$E$17)</f>
        <v>2.7309318269669149</v>
      </c>
      <c r="AD483" s="145">
        <f>IF(ETo!$D482&gt;0,ETo!$I482*((1-Entradas!$E$21)*ETo!$K482+ETo!$L482),0)</f>
        <v>1.4646046102297348</v>
      </c>
      <c r="AE483" s="116">
        <f>MIN(AD483*1,0.8*(AH482+Z483+AA483+AB483+Observaciones!$F482-AC483-Constantes!$E$28))</f>
        <v>1.4646046102297348</v>
      </c>
      <c r="AF483" s="116">
        <f>Observaciones!$J482</f>
        <v>0</v>
      </c>
      <c r="AG483" s="116">
        <f>MAX(0,AH482+Z483+AA483+AB483+Observaciones!$F482-AC483-AE483-AF483-Constantes!$E$26)</f>
        <v>0</v>
      </c>
      <c r="AH483" s="116">
        <f>AH482+Z483+AA483+AB483+Observaciones!$F482-AC483-AE483-AF483-AG483</f>
        <v>191.14183012816716</v>
      </c>
      <c r="AI483" s="116">
        <f>(Escenarios!$E$10*S483+Escenarios!$E$9*AE483)/(Escenarios!$E$11)</f>
        <v>0.14647464077753952</v>
      </c>
      <c r="AJ483" s="116">
        <f>(Escenarios!$E$9*AG483)/(Escenarios!$E$11)</f>
        <v>0</v>
      </c>
      <c r="AK483" s="116">
        <f>(Escenarios!$E$10*U483+Escenarios!$E$9*AC483)/(Escenarios!$E$11)</f>
        <v>0.27309318269669147</v>
      </c>
      <c r="AL483" s="118">
        <f t="shared" si="52"/>
        <v>211.58556884057927</v>
      </c>
      <c r="AM483" s="118">
        <f>MAX(0,(AL483-Constantes!$D$13)*(1-EXP(-Constantes!$D$23)))</f>
        <v>1.1247874347791518</v>
      </c>
      <c r="AN483" s="118">
        <f>AJ483+W483*Escenarios!$E$10/Escenarios!$E$11+AM483</f>
        <v>1.1247874802238591</v>
      </c>
      <c r="AO483" s="118">
        <f>0.0526*AJ483*Observaciones!$F482^1.218</f>
        <v>0</v>
      </c>
      <c r="AP483" s="118">
        <f>AO483*Constantes!$E$40</f>
        <v>0</v>
      </c>
      <c r="AQ483" s="118">
        <f t="shared" si="53"/>
        <v>0</v>
      </c>
      <c r="AR483" s="15"/>
      <c r="AS483" s="72">
        <v>477</v>
      </c>
      <c r="AT483" s="145">
        <f>ETo!$I482*((1-Constantes!$F$19)*ETo!$K482+ETo!$L482)</f>
        <v>1.5338482516667145</v>
      </c>
      <c r="AU483" s="118">
        <f>MIN(AT483*Constantes!$F$17,0.8*(AX482+Observaciones!$F482-AV483-AW483-Constantes!$D$14))</f>
        <v>2.8375487914900077E-5</v>
      </c>
      <c r="AV483" s="118">
        <f>IF(Observaciones!$F482&gt;0.05*Constantes!$F$18,((Observaciones!$F482-0.05*Constantes!$F$18)^2)/(Observaciones!$F482+0.95*Constantes!$F$18),0)</f>
        <v>0</v>
      </c>
      <c r="AW483" s="118">
        <f>MAX(0,AX482+Observaciones!$F482-AV483-Constantes!$D$13)</f>
        <v>0</v>
      </c>
      <c r="AX483" s="118">
        <f>AX482+Observaciones!$F482-AV483-AU483-AW483-AY482</f>
        <v>26.25000660555482</v>
      </c>
      <c r="AY483" s="118">
        <f>MAX(0,(AX483-Constantes!$D$14)*(1-EXP(-Constantes!$D$22)))</f>
        <v>9.0940625186363537E-8</v>
      </c>
      <c r="AZ483" s="116">
        <f>AZ482+(Entradas!$F$23*AW483-BA482)/(800*Entradas!$D$46)</f>
        <v>0</v>
      </c>
      <c r="BA483" s="116">
        <f>8000*Entradas!$D$47*AZ483/Constantes!$F$34</f>
        <v>0</v>
      </c>
      <c r="BB483" s="116">
        <f>AV483*Escenarios!$F$10/Escenarios!$F$9</f>
        <v>0</v>
      </c>
      <c r="BC483" s="116">
        <f>BA483*Escenarios!$F$10/Escenarios!$F$9</f>
        <v>0</v>
      </c>
      <c r="BD483" s="116">
        <f>Observaciones!$I482</f>
        <v>0</v>
      </c>
      <c r="BE483" s="116">
        <f>MAX(0,Constantes!$F$29/((BJ482+BB483+BC483+BD483+Observaciones!$F482)^2)+Entradas!$F$17)</f>
        <v>1.9424993914029618</v>
      </c>
      <c r="BF483" s="145">
        <f>IF(ETo!$D482&gt;0,ETo!$I482*((1-Entradas!$F$21)*ETo!$K482+ETo!$L482),0)</f>
        <v>1.4646046102297348</v>
      </c>
      <c r="BG483" s="116">
        <f>MIN(BF483*1,0.8*(BJ482+BB483+BC483+BD483+Observaciones!$F482-BE483-Constantes!$F$28))</f>
        <v>1.4646046102297348</v>
      </c>
      <c r="BH483" s="116">
        <f>Observaciones!$J482</f>
        <v>0</v>
      </c>
      <c r="BI483" s="116">
        <f>MAX(0,BJ482+BB483+BC483+BD483+Observaciones!$F482-BE483-BG483-BH483-Constantes!$F$26)</f>
        <v>0</v>
      </c>
      <c r="BJ483" s="116">
        <f>BJ482+BB483+BC483+BD483+Observaciones!$F482-BE483-BG483-BH483-BI483</f>
        <v>95.124642410374406</v>
      </c>
      <c r="BK483" s="116">
        <f>(Escenarios!$F$10*AU483+Escenarios!$F$9*BG483)/(Escenarios!$F$11)</f>
        <v>0.29294362243627886</v>
      </c>
      <c r="BL483" s="116">
        <f>(Escenarios!$F$9*BI483)/(Escenarios!$F$11)</f>
        <v>0</v>
      </c>
      <c r="BM483" s="116">
        <f>(Escenarios!$F$10*AW483+Escenarios!$F$9*BE483)/(Escenarios!$F$11)</f>
        <v>0.38849987828059235</v>
      </c>
      <c r="BN483" s="118">
        <f t="shared" si="54"/>
        <v>213.39227576820718</v>
      </c>
      <c r="BO483" s="118">
        <f>MAX(0,(BN483-Constantes!$D$13)*(1-EXP(-Constantes!$D$23)))</f>
        <v>1.1372672711256804</v>
      </c>
      <c r="BP483" s="118">
        <f>BL483+AY483*Escenarios!$F$10/Escenarios!$F$11+BO483</f>
        <v>1.1372673438781806</v>
      </c>
      <c r="BQ483" s="118">
        <f>0.0526*BL483*Observaciones!$F482^1.218</f>
        <v>0</v>
      </c>
      <c r="BR483" s="118">
        <f>BQ483*Constantes!$F$40</f>
        <v>0</v>
      </c>
      <c r="BS483" s="118">
        <f t="shared" si="55"/>
        <v>0</v>
      </c>
      <c r="BT483" s="15"/>
      <c r="BU483" s="72">
        <v>477</v>
      </c>
      <c r="BV483" s="73">
        <f>0.0526*Observaciones!$F482^2.218</f>
        <v>0</v>
      </c>
      <c r="BW483" s="73">
        <f>IF(Observaciones!$F482&gt;0.05*$CA$7,((Observaciones!$F482-0.05*$CA$7)^2)/(Observaciones!$F482+0.95*$CA$7),0)</f>
        <v>0</v>
      </c>
      <c r="BX483" s="73">
        <f>0.0526*BW483*Observaciones!$F482^1.218</f>
        <v>0</v>
      </c>
      <c r="BY483" s="27"/>
      <c r="BZ483" s="27"/>
      <c r="CA483" s="101"/>
      <c r="CB483" s="36"/>
    </row>
    <row r="484" spans="2:80" s="2" customFormat="1" ht="14.5" x14ac:dyDescent="0.35">
      <c r="B484" s="35"/>
      <c r="C484" s="72">
        <v>478</v>
      </c>
      <c r="D484" s="145">
        <f>ETo!$I483*((1-Constantes!$D$19)*ETo!$K483+ETo!$L483)</f>
        <v>1.5524837773350242</v>
      </c>
      <c r="E484" s="73">
        <f>MIN(D484*Constantes!$D$17,0.8*(H483+Observaciones!$F483-F484-G484-Constantes!$D$14))</f>
        <v>3.87906799232951E-6</v>
      </c>
      <c r="F484" s="73">
        <f>IF(Observaciones!$F483&gt;0.05*Constantes!$D$18,((Observaciones!$F483-0.05*Constantes!$D$18)^2)/(Observaciones!$F483+0.95*Constantes!$D$18),0)</f>
        <v>0</v>
      </c>
      <c r="G484" s="73">
        <f>MAX(0,H483+Observaciones!$F483-F484-Constantes!$D$13)</f>
        <v>0</v>
      </c>
      <c r="H484" s="73">
        <f>H483+Observaciones!$F483-F484-E484-G484-I483</f>
        <v>26.250000903011653</v>
      </c>
      <c r="I484" s="73">
        <f>MAX(0,(H484-Constantes!$D$14)*(1-EXP(-Constantes!$D$22)))</f>
        <v>1.2432028272907296E-8</v>
      </c>
      <c r="J484" s="73">
        <f t="shared" si="49"/>
        <v>202.73497349774712</v>
      </c>
      <c r="K484" s="73">
        <f>MAX(0,(J484-Constantes!$D$13)*(1-EXP(-Constantes!$D$23)))</f>
        <v>1.0636519070635901</v>
      </c>
      <c r="L484" s="73">
        <f t="shared" si="50"/>
        <v>1.0636519194956184</v>
      </c>
      <c r="M484" s="73">
        <f>0.0526*F484*Observaciones!$F483^1.218</f>
        <v>0</v>
      </c>
      <c r="N484" s="73">
        <f>M484*Constantes!$D$40</f>
        <v>0</v>
      </c>
      <c r="O484" s="73">
        <f t="shared" si="51"/>
        <v>0</v>
      </c>
      <c r="P484" s="15"/>
      <c r="Q484" s="117">
        <v>478</v>
      </c>
      <c r="R484" s="145">
        <f>ETo!$I483*((1-Constantes!$E$19)*ETo!$K483+ETo!$L483)</f>
        <v>1.554353849827284</v>
      </c>
      <c r="S484" s="118">
        <f>MIN(R484*Constantes!$E$17,0.8*(V483+Observaciones!$F483-T484-U484-Constantes!$D$14))</f>
        <v>2.9341489351963903E-6</v>
      </c>
      <c r="T484" s="118">
        <f>IF(Observaciones!$F483&gt;0.05*Constantes!$E$18,((Observaciones!$F483-0.05*Constantes!$E$18)^2)/(Observaciones!$F483+0.95*Constantes!$E$18),0)</f>
        <v>0</v>
      </c>
      <c r="U484" s="118">
        <f>MAX(0,V483+Observaciones!$F483-T484-Constantes!$D$13)</f>
        <v>0</v>
      </c>
      <c r="V484" s="118">
        <f>V483+Observaciones!$F483-T484-S484-U484-W483</f>
        <v>26.250000683043115</v>
      </c>
      <c r="W484" s="118">
        <f>MAX(0,(V484-Constantes!$D$14)*(1-EXP(-Constantes!$D$22)))</f>
        <v>9.403656413508459E-9</v>
      </c>
      <c r="X484" s="116">
        <f>X483+(Entradas!$E$23*U484-Y483)/(800*Entradas!$D$46)</f>
        <v>0</v>
      </c>
      <c r="Y484" s="116">
        <f>8000*Entradas!$D$47*X484/Constantes!$E$34</f>
        <v>0</v>
      </c>
      <c r="Z484" s="116">
        <f>T484*Escenarios!$E$10/Escenarios!$E$9</f>
        <v>0</v>
      </c>
      <c r="AA484" s="116">
        <f>Y484*Escenarios!$E$10/Escenarios!$E$9</f>
        <v>0</v>
      </c>
      <c r="AB484" s="116">
        <f>Observaciones!$I483</f>
        <v>0</v>
      </c>
      <c r="AC484" s="116">
        <f>MAX(0,Constantes!$E$29/((AH483+Z484+AA484+AB484+Observaciones!$F483)^2)+Entradas!$E$17)</f>
        <v>2.7189901733710435</v>
      </c>
      <c r="AD484" s="145">
        <f>IF(ETo!$D483&gt;0,ETo!$I483*((1-Entradas!$E$21)*ETo!$K483+ETo!$L483),0)</f>
        <v>1.4795509501368718</v>
      </c>
      <c r="AE484" s="116">
        <f>MIN(AD484*1,0.8*(AH483+Z484+AA484+AB484+Observaciones!$F483-AC484-Constantes!$E$28))</f>
        <v>1.4795509501368718</v>
      </c>
      <c r="AF484" s="116">
        <f>Observaciones!$J483</f>
        <v>0</v>
      </c>
      <c r="AG484" s="116">
        <f>MAX(0,AH483+Z484+AA484+AB484+Observaciones!$F483-AC484-AE484-AF484-Constantes!$E$26)</f>
        <v>0</v>
      </c>
      <c r="AH484" s="116">
        <f>AH483+Z484+AA484+AB484+Observaciones!$F483-AC484-AE484-AF484-AG484</f>
        <v>186.94328900465922</v>
      </c>
      <c r="AI484" s="116">
        <f>(Escenarios!$E$10*S484+Escenarios!$E$9*AE484)/(Escenarios!$E$11)</f>
        <v>0.14795773574772886</v>
      </c>
      <c r="AJ484" s="116">
        <f>(Escenarios!$E$9*AG484)/(Escenarios!$E$11)</f>
        <v>0</v>
      </c>
      <c r="AK484" s="116">
        <f>(Escenarios!$E$10*U484+Escenarios!$E$9*AC484)/(Escenarios!$E$11)</f>
        <v>0.27189901733710437</v>
      </c>
      <c r="AL484" s="118">
        <f t="shared" si="52"/>
        <v>210.7326804231372</v>
      </c>
      <c r="AM484" s="118">
        <f>MAX(0,(AL484-Constantes!$D$13)*(1-EXP(-Constantes!$D$23)))</f>
        <v>1.1188961041439713</v>
      </c>
      <c r="AN484" s="118">
        <f>AJ484+W484*Escenarios!$E$10/Escenarios!$E$11+AM484</f>
        <v>1.1188961126072621</v>
      </c>
      <c r="AO484" s="118">
        <f>0.0526*AJ484*Observaciones!$F483^1.218</f>
        <v>0</v>
      </c>
      <c r="AP484" s="118">
        <f>AO484*Constantes!$E$40</f>
        <v>0</v>
      </c>
      <c r="AQ484" s="118">
        <f t="shared" si="53"/>
        <v>0</v>
      </c>
      <c r="AR484" s="15"/>
      <c r="AS484" s="72">
        <v>478</v>
      </c>
      <c r="AT484" s="145">
        <f>ETo!$I483*((1-Constantes!$F$19)*ETo!$K483+ETo!$L483)</f>
        <v>1.5496786685966335</v>
      </c>
      <c r="AU484" s="118">
        <f>MIN(AT484*Constantes!$F$17,0.8*(AX483+Observaciones!$F483-AV484-AW484-Constantes!$D$14))</f>
        <v>5.284443855657628E-6</v>
      </c>
      <c r="AV484" s="118">
        <f>IF(Observaciones!$F483&gt;0.05*Constantes!$F$18,((Observaciones!$F483-0.05*Constantes!$F$18)^2)/(Observaciones!$F483+0.95*Constantes!$F$18),0)</f>
        <v>0</v>
      </c>
      <c r="AW484" s="118">
        <f>MAX(0,AX483+Observaciones!$F483-AV484-Constantes!$D$13)</f>
        <v>0</v>
      </c>
      <c r="AX484" s="118">
        <f>AX483+Observaciones!$F483-AV484-AU484-AW484-AY483</f>
        <v>26.250001230170341</v>
      </c>
      <c r="AY484" s="118">
        <f>MAX(0,(AX484-Constantes!$D$14)*(1-EXP(-Constantes!$D$22)))</f>
        <v>1.693611860398683E-8</v>
      </c>
      <c r="AZ484" s="116">
        <f>AZ483+(Entradas!$F$23*AW484-BA483)/(800*Entradas!$D$46)</f>
        <v>0</v>
      </c>
      <c r="BA484" s="116">
        <f>8000*Entradas!$D$47*AZ484/Constantes!$F$34</f>
        <v>0</v>
      </c>
      <c r="BB484" s="116">
        <f>AV484*Escenarios!$F$10/Escenarios!$F$9</f>
        <v>0</v>
      </c>
      <c r="BC484" s="116">
        <f>BA484*Escenarios!$F$10/Escenarios!$F$9</f>
        <v>0</v>
      </c>
      <c r="BD484" s="116">
        <f>Observaciones!$I483</f>
        <v>0</v>
      </c>
      <c r="BE484" s="116">
        <f>MAX(0,Constantes!$F$29/((BJ483+BB484+BC484+BD484+Observaciones!$F483)^2)+Entradas!$F$17)</f>
        <v>1.8653892017403442</v>
      </c>
      <c r="BF484" s="145">
        <f>IF(ETo!$D483&gt;0,ETo!$I483*((1-Entradas!$F$21)*ETo!$K483+ETo!$L483),0)</f>
        <v>1.4795509501368718</v>
      </c>
      <c r="BG484" s="116">
        <f>MIN(BF484*1,0.8*(BJ483+BB484+BC484+BD484+Observaciones!$F483-BE484-Constantes!$F$28))</f>
        <v>1.4795509501368718</v>
      </c>
      <c r="BH484" s="116">
        <f>Observaciones!$J483</f>
        <v>0</v>
      </c>
      <c r="BI484" s="116">
        <f>MAX(0,BJ483+BB484+BC484+BD484+Observaciones!$F483-BE484-BG484-BH484-Constantes!$F$26)</f>
        <v>0</v>
      </c>
      <c r="BJ484" s="116">
        <f>BJ483+BB484+BC484+BD484+Observaciones!$F483-BE484-BG484-BH484-BI484</f>
        <v>91.779702258497196</v>
      </c>
      <c r="BK484" s="116">
        <f>(Escenarios!$F$10*AU484+Escenarios!$F$9*BG484)/(Escenarios!$F$11)</f>
        <v>0.2959144175824589</v>
      </c>
      <c r="BL484" s="116">
        <f>(Escenarios!$F$9*BI484)/(Escenarios!$F$11)</f>
        <v>0</v>
      </c>
      <c r="BM484" s="116">
        <f>(Escenarios!$F$10*AW484+Escenarios!$F$9*BE484)/(Escenarios!$F$11)</f>
        <v>0.37307784034806885</v>
      </c>
      <c r="BN484" s="118">
        <f t="shared" si="54"/>
        <v>212.62808633742955</v>
      </c>
      <c r="BO484" s="118">
        <f>MAX(0,(BN484-Constantes!$D$13)*(1-EXP(-Constantes!$D$23)))</f>
        <v>1.1319886291456149</v>
      </c>
      <c r="BP484" s="118">
        <f>BL484+AY484*Escenarios!$F$10/Escenarios!$F$11+BO484</f>
        <v>1.1319886426945098</v>
      </c>
      <c r="BQ484" s="118">
        <f>0.0526*BL484*Observaciones!$F483^1.218</f>
        <v>0</v>
      </c>
      <c r="BR484" s="118">
        <f>BQ484*Constantes!$F$40</f>
        <v>0</v>
      </c>
      <c r="BS484" s="118">
        <f t="shared" si="55"/>
        <v>0</v>
      </c>
      <c r="BT484" s="15"/>
      <c r="BU484" s="72">
        <v>478</v>
      </c>
      <c r="BV484" s="73">
        <f>0.0526*Observaciones!$F483^2.218</f>
        <v>0</v>
      </c>
      <c r="BW484" s="73">
        <f>IF(Observaciones!$F483&gt;0.05*$CA$7,((Observaciones!$F483-0.05*$CA$7)^2)/(Observaciones!$F483+0.95*$CA$7),0)</f>
        <v>0</v>
      </c>
      <c r="BX484" s="73">
        <f>0.0526*BW484*Observaciones!$F483^1.218</f>
        <v>0</v>
      </c>
      <c r="BY484" s="27"/>
      <c r="BZ484" s="27"/>
      <c r="CA484" s="101"/>
      <c r="CB484" s="36"/>
    </row>
    <row r="485" spans="2:80" s="2" customFormat="1" ht="14.5" x14ac:dyDescent="0.35">
      <c r="B485" s="35"/>
      <c r="C485" s="72">
        <v>479</v>
      </c>
      <c r="D485" s="145">
        <f>ETo!$I484*((1-Constantes!$D$19)*ETo!$K484+ETo!$L484)</f>
        <v>1.5230369498638305</v>
      </c>
      <c r="E485" s="73">
        <f>MIN(D485*Constantes!$D$17,0.8*(H484+Observaciones!$F484-F485-G485-Constantes!$D$14))</f>
        <v>0.94969367890349843</v>
      </c>
      <c r="F485" s="73">
        <f>IF(Observaciones!$F484&gt;0.05*Constantes!$D$18,((Observaciones!$F484-0.05*Constantes!$D$18)^2)/(Observaciones!$F484+0.95*Constantes!$D$18),0)</f>
        <v>0.51055783145263289</v>
      </c>
      <c r="G485" s="73">
        <f>MAX(0,H484+Observaciones!$F484-F485-Constantes!$D$13)</f>
        <v>0</v>
      </c>
      <c r="H485" s="73">
        <f>H484+Observaciones!$F484-F485-E485-G485-I484</f>
        <v>34.9897493802235</v>
      </c>
      <c r="I485" s="73">
        <f>MAX(0,(H485-Constantes!$D$14)*(1-EXP(-Constantes!$D$22)))</f>
        <v>0.12032271237151769</v>
      </c>
      <c r="J485" s="73">
        <f t="shared" si="49"/>
        <v>201.67132159068353</v>
      </c>
      <c r="K485" s="73">
        <f>MAX(0,(J485-Constantes!$D$13)*(1-EXP(-Constantes!$D$23)))</f>
        <v>1.0563047266621428</v>
      </c>
      <c r="L485" s="73">
        <f t="shared" si="50"/>
        <v>1.6871852704862933</v>
      </c>
      <c r="M485" s="73">
        <f>0.0526*F485*Observaciones!$F484^1.218</f>
        <v>0.45447049735757539</v>
      </c>
      <c r="N485" s="73">
        <f>M485*Constantes!$D$40</f>
        <v>2.1228362617080566E-3</v>
      </c>
      <c r="O485" s="73">
        <f t="shared" si="51"/>
        <v>125.82117084842714</v>
      </c>
      <c r="P485" s="15"/>
      <c r="Q485" s="117">
        <v>479</v>
      </c>
      <c r="R485" s="145">
        <f>ETo!$I484*((1-Constantes!$E$19)*ETo!$K484+ETo!$L484)</f>
        <v>1.5248743009813055</v>
      </c>
      <c r="S485" s="118">
        <f>MIN(R485*Constantes!$E$17,0.8*(V484+Observaciones!$F484-T485-U485-Constantes!$D$14))</f>
        <v>0.95640213593891521</v>
      </c>
      <c r="T485" s="118">
        <f>IF(Observaciones!$F484&gt;0.05*Constantes!$E$18,((Observaciones!$F484-0.05*Constantes!$E$18)^2)/(Observaciones!$F484+0.95*Constantes!$E$18),0)</f>
        <v>0.48607835904956015</v>
      </c>
      <c r="U485" s="118">
        <f>MAX(0,V484+Observaciones!$F484-T485-Constantes!$D$13)</f>
        <v>0</v>
      </c>
      <c r="V485" s="118">
        <f>V484+Observaciones!$F484-T485-S485-U485-W484</f>
        <v>35.007520178650985</v>
      </c>
      <c r="W485" s="118">
        <f>MAX(0,(V485-Constantes!$D$14)*(1-EXP(-Constantes!$D$22)))</f>
        <v>0.12056736820485782</v>
      </c>
      <c r="X485" s="116">
        <f>X484+(Entradas!$E$23*U485-Y484)/(800*Entradas!$D$46)</f>
        <v>0</v>
      </c>
      <c r="Y485" s="116">
        <f>8000*Entradas!$D$47*X485/Constantes!$E$34</f>
        <v>0</v>
      </c>
      <c r="Z485" s="116">
        <f>T485*Escenarios!$E$10/Escenarios!$E$9</f>
        <v>4.3747052314460415</v>
      </c>
      <c r="AA485" s="116">
        <f>Y485*Escenarios!$E$10/Escenarios!$E$9</f>
        <v>0</v>
      </c>
      <c r="AB485" s="116">
        <f>Observaciones!$I484</f>
        <v>0</v>
      </c>
      <c r="AC485" s="116">
        <f>MAX(0,Constantes!$E$29/((AH484+Z485+AA485+AB485+Observaciones!$F484)^2)+Entradas!$E$17)</f>
        <v>2.7471835532540734</v>
      </c>
      <c r="AD485" s="145">
        <f>IF(ETo!$D484&gt;0,ETo!$I484*((1-Entradas!$E$21)*ETo!$K484+ETo!$L484),0)</f>
        <v>1.4513802562822939</v>
      </c>
      <c r="AE485" s="116">
        <f>MIN(AD485*1,0.8*(AH484+Z485+AA485+AB485+Observaciones!$F484-AC485-Constantes!$E$28))</f>
        <v>1.4513802562822939</v>
      </c>
      <c r="AF485" s="116">
        <f>Observaciones!$J484</f>
        <v>0</v>
      </c>
      <c r="AG485" s="116">
        <f>MAX(0,AH484+Z485+AA485+AB485+Observaciones!$F484-AC485-AE485-AF485-Constantes!$E$26)</f>
        <v>0</v>
      </c>
      <c r="AH485" s="116">
        <f>AH484+Z485+AA485+AB485+Observaciones!$F484-AC485-AE485-AF485-AG485</f>
        <v>197.31943042656886</v>
      </c>
      <c r="AI485" s="116">
        <f>(Escenarios!$E$10*S485+Escenarios!$E$9*AE485)/(Escenarios!$E$11)</f>
        <v>1.0058999479732531</v>
      </c>
      <c r="AJ485" s="116">
        <f>(Escenarios!$E$9*AG485)/(Escenarios!$E$11)</f>
        <v>0</v>
      </c>
      <c r="AK485" s="116">
        <f>(Escenarios!$E$10*U485+Escenarios!$E$9*AC485)/(Escenarios!$E$11)</f>
        <v>0.27471835532540734</v>
      </c>
      <c r="AL485" s="118">
        <f t="shared" si="52"/>
        <v>209.88850267431863</v>
      </c>
      <c r="AM485" s="118">
        <f>MAX(0,(AL485-Constantes!$D$13)*(1-EXP(-Constantes!$D$23)))</f>
        <v>1.1130649424920545</v>
      </c>
      <c r="AN485" s="118">
        <f>AJ485+W485*Escenarios!$E$10/Escenarios!$E$11+AM485</f>
        <v>1.2215755738764265</v>
      </c>
      <c r="AO485" s="118">
        <f>0.0526*AJ485*Observaciones!$F484^1.218</f>
        <v>0</v>
      </c>
      <c r="AP485" s="118">
        <f>AO485*Constantes!$E$40</f>
        <v>0</v>
      </c>
      <c r="AQ485" s="118">
        <f t="shared" si="53"/>
        <v>0</v>
      </c>
      <c r="AR485" s="15"/>
      <c r="AS485" s="72">
        <v>479</v>
      </c>
      <c r="AT485" s="145">
        <f>ETo!$I484*((1-Constantes!$F$19)*ETo!$K484+ETo!$L484)</f>
        <v>1.5202809231876173</v>
      </c>
      <c r="AU485" s="118">
        <f>MIN(AT485*Constantes!$F$17,0.8*(AX484+Observaciones!$F484-AV485-AW485-Constantes!$D$14))</f>
        <v>0.9397165527381014</v>
      </c>
      <c r="AV485" s="118">
        <f>IF(Observaciones!$F484&gt;0.05*Constantes!$F$18,((Observaciones!$F484-0.05*Constantes!$F$18)^2)/(Observaciones!$F484+0.95*Constantes!$F$18),0)</f>
        <v>0.51352036053930461</v>
      </c>
      <c r="AW485" s="118">
        <f>MAX(0,AX484+Observaciones!$F484-AV485-Constantes!$D$13)</f>
        <v>0</v>
      </c>
      <c r="AX485" s="118">
        <f>AX484+Observaciones!$F484-AV485-AU485-AW485-AY484</f>
        <v>34.996764299956816</v>
      </c>
      <c r="AY485" s="118">
        <f>MAX(0,(AX485-Constantes!$D$14)*(1-EXP(-Constantes!$D$22)))</f>
        <v>0.12041928884444161</v>
      </c>
      <c r="AZ485" s="116">
        <f>AZ484+(Entradas!$F$23*AW485-BA484)/(800*Entradas!$D$46)</f>
        <v>0</v>
      </c>
      <c r="BA485" s="116">
        <f>8000*Entradas!$D$47*AZ485/Constantes!$F$34</f>
        <v>0</v>
      </c>
      <c r="BB485" s="116">
        <f>AV485*Escenarios!$F$10/Escenarios!$F$9</f>
        <v>2.0540814421572184</v>
      </c>
      <c r="BC485" s="116">
        <f>BA485*Escenarios!$F$10/Escenarios!$F$9</f>
        <v>0</v>
      </c>
      <c r="BD485" s="116">
        <f>Observaciones!$I484</f>
        <v>0</v>
      </c>
      <c r="BE485" s="116">
        <f>MAX(0,Constantes!$F$29/((BJ484+BB485+BC485+BD485+Observaciones!$F484)^2)+Entradas!$F$17)</f>
        <v>2.0513976442923063</v>
      </c>
      <c r="BF485" s="145">
        <f>IF(ETo!$D484&gt;0,ETo!$I484*((1-Entradas!$F$21)*ETo!$K484+ETo!$L484),0)</f>
        <v>1.4513802562822939</v>
      </c>
      <c r="BG485" s="116">
        <f>MIN(BF485*1,0.8*(BJ484+BB485+BC485+BD485+Observaciones!$F484-BE485-Constantes!$F$28))</f>
        <v>1.4513802562822939</v>
      </c>
      <c r="BH485" s="116">
        <f>Observaciones!$J484</f>
        <v>0</v>
      </c>
      <c r="BI485" s="116">
        <f>MAX(0,BJ484+BB485+BC485+BD485+Observaciones!$F484-BE485-BG485-BH485-Constantes!$F$26)</f>
        <v>0</v>
      </c>
      <c r="BJ485" s="116">
        <f>BJ484+BB485+BC485+BD485+Observaciones!$F484-BE485-BG485-BH485-BI485</f>
        <v>100.53100580007981</v>
      </c>
      <c r="BK485" s="116">
        <f>(Escenarios!$F$10*AU485+Escenarios!$F$9*BG485)/(Escenarios!$F$11)</f>
        <v>1.0420492934469399</v>
      </c>
      <c r="BL485" s="116">
        <f>(Escenarios!$F$9*BI485)/(Escenarios!$F$11)</f>
        <v>0</v>
      </c>
      <c r="BM485" s="116">
        <f>(Escenarios!$F$10*AW485+Escenarios!$F$9*BE485)/(Escenarios!$F$11)</f>
        <v>0.41027952885846125</v>
      </c>
      <c r="BN485" s="118">
        <f t="shared" si="54"/>
        <v>211.90637723714241</v>
      </c>
      <c r="BO485" s="118">
        <f>MAX(0,(BN485-Constantes!$D$13)*(1-EXP(-Constantes!$D$23)))</f>
        <v>1.1270034202422488</v>
      </c>
      <c r="BP485" s="118">
        <f>BL485+AY485*Escenarios!$F$10/Escenarios!$F$11+BO485</f>
        <v>1.2233388513178021</v>
      </c>
      <c r="BQ485" s="118">
        <f>0.0526*BL485*Observaciones!$F484^1.218</f>
        <v>0</v>
      </c>
      <c r="BR485" s="118">
        <f>BQ485*Constantes!$F$40</f>
        <v>0</v>
      </c>
      <c r="BS485" s="118">
        <f t="shared" si="55"/>
        <v>0</v>
      </c>
      <c r="BT485" s="15"/>
      <c r="BU485" s="72">
        <v>479</v>
      </c>
      <c r="BV485" s="73">
        <f>0.0526*Observaciones!$F484^2.218</f>
        <v>9.07947892966037</v>
      </c>
      <c r="BW485" s="73">
        <f>IF(Observaciones!$F484&gt;0.05*$CA$7,((Observaciones!$F484-0.05*$CA$7)^2)/(Observaciones!$F484+0.95*$CA$7),0)</f>
        <v>1.6636320496965871</v>
      </c>
      <c r="BX485" s="73">
        <f>0.0526*BW485*Observaciones!$F484^1.218</f>
        <v>1.4808737394046911</v>
      </c>
      <c r="BY485" s="27"/>
      <c r="BZ485" s="27"/>
      <c r="CA485" s="101"/>
      <c r="CB485" s="36"/>
    </row>
    <row r="486" spans="2:80" s="2" customFormat="1" ht="14.5" x14ac:dyDescent="0.35">
      <c r="B486" s="35"/>
      <c r="C486" s="72">
        <v>480</v>
      </c>
      <c r="D486" s="145">
        <f>ETo!$I485*((1-Constantes!$D$19)*ETo!$K485+ETo!$L485)</f>
        <v>1.5508346971131459</v>
      </c>
      <c r="E486" s="73">
        <f>MIN(D486*Constantes!$D$17,0.8*(H485+Observaciones!$F485-F486-G486-Constantes!$D$14))</f>
        <v>0.96702703700278303</v>
      </c>
      <c r="F486" s="73">
        <f>IF(Observaciones!$F485&gt;0.05*Constantes!$D$18,((Observaciones!$F485-0.05*Constantes!$D$18)^2)/(Observaciones!$F485+0.95*Constantes!$D$18),0)</f>
        <v>0</v>
      </c>
      <c r="G486" s="73">
        <f>MAX(0,H485+Observaciones!$F485-F486-Constantes!$D$13)</f>
        <v>0</v>
      </c>
      <c r="H486" s="73">
        <f>H485+Observaciones!$F485-F486-E486-G486-I485</f>
        <v>33.902399630849196</v>
      </c>
      <c r="I486" s="73">
        <f>MAX(0,(H486-Constantes!$D$14)*(1-EXP(-Constantes!$D$22)))</f>
        <v>0.10535284705280984</v>
      </c>
      <c r="J486" s="73">
        <f t="shared" si="49"/>
        <v>200.61501686402138</v>
      </c>
      <c r="K486" s="73">
        <f>MAX(0,(J486-Constantes!$D$13)*(1-EXP(-Constantes!$D$23)))</f>
        <v>1.0490082969428436</v>
      </c>
      <c r="L486" s="73">
        <f t="shared" si="50"/>
        <v>1.1543611439956534</v>
      </c>
      <c r="M486" s="73">
        <f>0.0526*F486*Observaciones!$F485^1.218</f>
        <v>0</v>
      </c>
      <c r="N486" s="73">
        <f>M486*Constantes!$D$40</f>
        <v>0</v>
      </c>
      <c r="O486" s="73">
        <f t="shared" si="51"/>
        <v>0</v>
      </c>
      <c r="P486" s="15"/>
      <c r="Q486" s="117">
        <v>480</v>
      </c>
      <c r="R486" s="145">
        <f>ETo!$I485*((1-Constantes!$E$19)*ETo!$K485+ETo!$L485)</f>
        <v>1.5527104515998909</v>
      </c>
      <c r="S486" s="118">
        <f>MIN(R486*Constantes!$E$17,0.8*(V485+Observaciones!$F485-T486-U486-Constantes!$D$14))</f>
        <v>0.97386098739362192</v>
      </c>
      <c r="T486" s="118">
        <f>IF(Observaciones!$F485&gt;0.05*Constantes!$E$18,((Observaciones!$F485-0.05*Constantes!$E$18)^2)/(Observaciones!$F485+0.95*Constantes!$E$18),0)</f>
        <v>0</v>
      </c>
      <c r="U486" s="118">
        <f>MAX(0,V485+Observaciones!$F485-T486-Constantes!$D$13)</f>
        <v>0</v>
      </c>
      <c r="V486" s="118">
        <f>V485+Observaciones!$F485-T486-S486-U486-W485</f>
        <v>33.913091823052504</v>
      </c>
      <c r="W486" s="118">
        <f>MAX(0,(V486-Constantes!$D$14)*(1-EXP(-Constantes!$D$22)))</f>
        <v>0.10550004962248657</v>
      </c>
      <c r="X486" s="116">
        <f>X485+(Entradas!$E$23*U486-Y485)/(800*Entradas!$D$46)</f>
        <v>0</v>
      </c>
      <c r="Y486" s="116">
        <f>8000*Entradas!$D$47*X486/Constantes!$E$34</f>
        <v>0</v>
      </c>
      <c r="Z486" s="116">
        <f>T486*Escenarios!$E$10/Escenarios!$E$9</f>
        <v>0</v>
      </c>
      <c r="AA486" s="116">
        <f>Y486*Escenarios!$E$10/Escenarios!$E$9</f>
        <v>0</v>
      </c>
      <c r="AB486" s="116">
        <f>Observaciones!$I485</f>
        <v>0</v>
      </c>
      <c r="AC486" s="116">
        <f>MAX(0,Constantes!$E$29/((AH485+Z486+AA486+AB486+Observaciones!$F485)^2)+Entradas!$E$17)</f>
        <v>2.7363102305341434</v>
      </c>
      <c r="AD486" s="145">
        <f>IF(ETo!$D485&gt;0,ETo!$I485*((1-Entradas!$E$21)*ETo!$K485+ETo!$L485),0)</f>
        <v>1.477680272130103</v>
      </c>
      <c r="AE486" s="116">
        <f>MIN(AD486*1,0.8*(AH485+Z486+AA486+AB486+Observaciones!$F485-AC486-Constantes!$E$28))</f>
        <v>1.477680272130103</v>
      </c>
      <c r="AF486" s="116">
        <f>Observaciones!$J485</f>
        <v>0</v>
      </c>
      <c r="AG486" s="116">
        <f>MAX(0,AH485+Z486+AA486+AB486+Observaciones!$F485-AC486-AE486-AF486-Constantes!$E$26)</f>
        <v>0</v>
      </c>
      <c r="AH486" s="116">
        <f>AH485+Z486+AA486+AB486+Observaciones!$F485-AC486-AE486-AF486-AG486</f>
        <v>193.10543992390461</v>
      </c>
      <c r="AI486" s="116">
        <f>(Escenarios!$E$10*S486+Escenarios!$E$9*AE486)/(Escenarios!$E$11)</f>
        <v>1.0242429158672699</v>
      </c>
      <c r="AJ486" s="116">
        <f>(Escenarios!$E$9*AG486)/(Escenarios!$E$11)</f>
        <v>0</v>
      </c>
      <c r="AK486" s="116">
        <f>(Escenarios!$E$10*U486+Escenarios!$E$9*AC486)/(Escenarios!$E$11)</f>
        <v>0.27363102305341436</v>
      </c>
      <c r="AL486" s="118">
        <f t="shared" si="52"/>
        <v>209.04906875487998</v>
      </c>
      <c r="AM486" s="118">
        <f>MAX(0,(AL486-Constantes!$D$13)*(1-EXP(-Constantes!$D$23)))</f>
        <v>1.1072665488632252</v>
      </c>
      <c r="AN486" s="118">
        <f>AJ486+W486*Escenarios!$E$10/Escenarios!$E$11+AM486</f>
        <v>1.202216593523463</v>
      </c>
      <c r="AO486" s="118">
        <f>0.0526*AJ486*Observaciones!$F485^1.218</f>
        <v>0</v>
      </c>
      <c r="AP486" s="118">
        <f>AO486*Constantes!$E$40</f>
        <v>0</v>
      </c>
      <c r="AQ486" s="118">
        <f t="shared" si="53"/>
        <v>0</v>
      </c>
      <c r="AR486" s="15"/>
      <c r="AS486" s="72">
        <v>480</v>
      </c>
      <c r="AT486" s="145">
        <f>ETo!$I485*((1-Constantes!$F$19)*ETo!$K485+ETo!$L485)</f>
        <v>1.5480210653830286</v>
      </c>
      <c r="AU486" s="118">
        <f>MIN(AT486*Constantes!$F$17,0.8*(AX485+Observaciones!$F485-AV486-AW486-Constantes!$D$14))</f>
        <v>0.95686329871033882</v>
      </c>
      <c r="AV486" s="118">
        <f>IF(Observaciones!$F485&gt;0.05*Constantes!$F$18,((Observaciones!$F485-0.05*Constantes!$F$18)^2)/(Observaciones!$F485+0.95*Constantes!$F$18),0)</f>
        <v>0</v>
      </c>
      <c r="AW486" s="118">
        <f>MAX(0,AX485+Observaciones!$F485-AV486-Constantes!$D$13)</f>
        <v>0</v>
      </c>
      <c r="AX486" s="118">
        <f>AX485+Observaciones!$F485-AV486-AU486-AW486-AY485</f>
        <v>33.919481712402039</v>
      </c>
      <c r="AY486" s="118">
        <f>MAX(0,(AX486-Constantes!$D$14)*(1-EXP(-Constantes!$D$22)))</f>
        <v>0.10558802111741636</v>
      </c>
      <c r="AZ486" s="116">
        <f>AZ485+(Entradas!$F$23*AW486-BA485)/(800*Entradas!$D$46)</f>
        <v>0</v>
      </c>
      <c r="BA486" s="116">
        <f>8000*Entradas!$D$47*AZ486/Constantes!$F$34</f>
        <v>0</v>
      </c>
      <c r="BB486" s="116">
        <f>AV486*Escenarios!$F$10/Escenarios!$F$9</f>
        <v>0</v>
      </c>
      <c r="BC486" s="116">
        <f>BA486*Escenarios!$F$10/Escenarios!$F$9</f>
        <v>0</v>
      </c>
      <c r="BD486" s="116">
        <f>Observaciones!$I485</f>
        <v>0</v>
      </c>
      <c r="BE486" s="116">
        <f>MAX(0,Constantes!$F$29/((BJ485+BB486+BC486+BD486+Observaciones!$F485)^2)+Entradas!$F$17)</f>
        <v>1.9841421718309338</v>
      </c>
      <c r="BF486" s="145">
        <f>IF(ETo!$D485&gt;0,ETo!$I485*((1-Entradas!$F$21)*ETo!$K485+ETo!$L485),0)</f>
        <v>1.477680272130103</v>
      </c>
      <c r="BG486" s="116">
        <f>MIN(BF486*1,0.8*(BJ485+BB486+BC486+BD486+Observaciones!$F485-BE486-Constantes!$F$28))</f>
        <v>1.477680272130103</v>
      </c>
      <c r="BH486" s="116">
        <f>Observaciones!$J485</f>
        <v>0</v>
      </c>
      <c r="BI486" s="116">
        <f>MAX(0,BJ485+BB486+BC486+BD486+Observaciones!$F485-BE486-BG486-BH486-Constantes!$F$26)</f>
        <v>0</v>
      </c>
      <c r="BJ486" s="116">
        <f>BJ485+BB486+BC486+BD486+Observaciones!$F485-BE486-BG486-BH486-BI486</f>
        <v>97.069183356118771</v>
      </c>
      <c r="BK486" s="116">
        <f>(Escenarios!$F$10*AU486+Escenarios!$F$9*BG486)/(Escenarios!$F$11)</f>
        <v>1.0610266933942918</v>
      </c>
      <c r="BL486" s="116">
        <f>(Escenarios!$F$9*BI486)/(Escenarios!$F$11)</f>
        <v>0</v>
      </c>
      <c r="BM486" s="116">
        <f>(Escenarios!$F$10*AW486+Escenarios!$F$9*BE486)/(Escenarios!$F$11)</f>
        <v>0.39682843436618676</v>
      </c>
      <c r="BN486" s="118">
        <f t="shared" si="54"/>
        <v>211.17620225126635</v>
      </c>
      <c r="BO486" s="118">
        <f>MAX(0,(BN486-Constantes!$D$13)*(1-EXP(-Constantes!$D$23)))</f>
        <v>1.1219597331955478</v>
      </c>
      <c r="BP486" s="118">
        <f>BL486+AY486*Escenarios!$F$10/Escenarios!$F$11+BO486</f>
        <v>1.206430150089481</v>
      </c>
      <c r="BQ486" s="118">
        <f>0.0526*BL486*Observaciones!$F485^1.218</f>
        <v>0</v>
      </c>
      <c r="BR486" s="118">
        <f>BQ486*Constantes!$F$40</f>
        <v>0</v>
      </c>
      <c r="BS486" s="118">
        <f t="shared" si="55"/>
        <v>0</v>
      </c>
      <c r="BT486" s="15"/>
      <c r="BU486" s="72">
        <v>480</v>
      </c>
      <c r="BV486" s="73">
        <f>0.0526*Observaciones!$F485^2.218</f>
        <v>0</v>
      </c>
      <c r="BW486" s="73">
        <f>IF(Observaciones!$F485&gt;0.05*$CA$7,((Observaciones!$F485-0.05*$CA$7)^2)/(Observaciones!$F485+0.95*$CA$7),0)</f>
        <v>0</v>
      </c>
      <c r="BX486" s="73">
        <f>0.0526*BW486*Observaciones!$F485^1.218</f>
        <v>0</v>
      </c>
      <c r="BY486" s="27"/>
      <c r="BZ486" s="27"/>
      <c r="CA486" s="101"/>
      <c r="CB486" s="36"/>
    </row>
    <row r="487" spans="2:80" s="2" customFormat="1" ht="14.5" x14ac:dyDescent="0.35">
      <c r="B487" s="35"/>
      <c r="C487" s="72">
        <v>481</v>
      </c>
      <c r="D487" s="145">
        <f>ETo!$I486*((1-Constantes!$D$19)*ETo!$K486+ETo!$L486)</f>
        <v>1.5539516319649629</v>
      </c>
      <c r="E487" s="73">
        <f>MIN(D487*Constantes!$D$17,0.8*(H486+Observaciones!$F486-F487-G487-Constantes!$D$14))</f>
        <v>0.96897060989284933</v>
      </c>
      <c r="F487" s="73">
        <f>IF(Observaciones!$F486&gt;0.05*Constantes!$D$18,((Observaciones!$F486-0.05*Constantes!$D$18)^2)/(Observaciones!$F486+0.95*Constantes!$D$18),0)</f>
        <v>0</v>
      </c>
      <c r="G487" s="73">
        <f>MAX(0,H486+Observaciones!$F486-F487-Constantes!$D$13)</f>
        <v>0</v>
      </c>
      <c r="H487" s="73">
        <f>H486+Observaciones!$F486-F487-E487-G487-I486</f>
        <v>33.728076173903538</v>
      </c>
      <c r="I487" s="73">
        <f>MAX(0,(H487-Constantes!$D$14)*(1-EXP(-Constantes!$D$22)))</f>
        <v>0.10295288450729979</v>
      </c>
      <c r="J487" s="73">
        <f t="shared" si="49"/>
        <v>199.56600856707854</v>
      </c>
      <c r="K487" s="73">
        <f>MAX(0,(J487-Constantes!$D$13)*(1-EXP(-Constantes!$D$23)))</f>
        <v>1.0417622673451237</v>
      </c>
      <c r="L487" s="73">
        <f t="shared" si="50"/>
        <v>1.1447151518524235</v>
      </c>
      <c r="M487" s="73">
        <f>0.0526*F487*Observaciones!$F486^1.218</f>
        <v>0</v>
      </c>
      <c r="N487" s="73">
        <f>M487*Constantes!$D$40</f>
        <v>0</v>
      </c>
      <c r="O487" s="73">
        <f t="shared" si="51"/>
        <v>0</v>
      </c>
      <c r="P487" s="15"/>
      <c r="Q487" s="117">
        <v>481</v>
      </c>
      <c r="R487" s="145">
        <f>ETo!$I486*((1-Constantes!$E$19)*ETo!$K486+ETo!$L486)</f>
        <v>1.5558350706315611</v>
      </c>
      <c r="S487" s="118">
        <f>MIN(R487*Constantes!$E$17,0.8*(V486+Observaciones!$F486-T487-U487-Constantes!$D$14))</f>
        <v>0.97582075044685301</v>
      </c>
      <c r="T487" s="118">
        <f>IF(Observaciones!$F486&gt;0.05*Constantes!$E$18,((Observaciones!$F486-0.05*Constantes!$E$18)^2)/(Observaciones!$F486+0.95*Constantes!$E$18),0)</f>
        <v>0</v>
      </c>
      <c r="U487" s="118">
        <f>MAX(0,V486+Observaciones!$F486-T487-Constantes!$D$13)</f>
        <v>0</v>
      </c>
      <c r="V487" s="118">
        <f>V486+Observaciones!$F486-T487-S487-U487-W486</f>
        <v>33.731771022983168</v>
      </c>
      <c r="W487" s="118">
        <f>MAX(0,(V487-Constantes!$D$14)*(1-EXP(-Constantes!$D$22)))</f>
        <v>0.10300375258643149</v>
      </c>
      <c r="X487" s="116">
        <f>X486+(Entradas!$E$23*U487-Y486)/(800*Entradas!$D$46)</f>
        <v>0</v>
      </c>
      <c r="Y487" s="116">
        <f>8000*Entradas!$D$47*X487/Constantes!$E$34</f>
        <v>0</v>
      </c>
      <c r="Z487" s="116">
        <f>T487*Escenarios!$E$10/Escenarios!$E$9</f>
        <v>0</v>
      </c>
      <c r="AA487" s="116">
        <f>Y487*Escenarios!$E$10/Escenarios!$E$9</f>
        <v>0</v>
      </c>
      <c r="AB487" s="116">
        <f>Observaciones!$I486</f>
        <v>0</v>
      </c>
      <c r="AC487" s="116">
        <f>MAX(0,Constantes!$E$29/((AH486+Z487+AA487+AB487+Observaciones!$F486)^2)+Entradas!$E$17)</f>
        <v>2.7272246187817815</v>
      </c>
      <c r="AD487" s="145">
        <f>IF(ETo!$D486&gt;0,ETo!$I486*((1-Entradas!$E$21)*ETo!$K486+ETo!$L486),0)</f>
        <v>1.4804975239676286</v>
      </c>
      <c r="AE487" s="116">
        <f>MIN(AD487*1,0.8*(AH486+Z487+AA487+AB487+Observaciones!$F486-AC487-Constantes!$E$28))</f>
        <v>1.4804975239676286</v>
      </c>
      <c r="AF487" s="116">
        <f>Observaciones!$J486</f>
        <v>0</v>
      </c>
      <c r="AG487" s="116">
        <f>MAX(0,AH486+Z487+AA487+AB487+Observaciones!$F486-AC487-AE487-AF487-Constantes!$E$26)</f>
        <v>0</v>
      </c>
      <c r="AH487" s="116">
        <f>AH486+Z487+AA487+AB487+Observaciones!$F486-AC487-AE487-AF487-AG487</f>
        <v>189.7977177811552</v>
      </c>
      <c r="AI487" s="116">
        <f>(Escenarios!$E$10*S487+Escenarios!$E$9*AE487)/(Escenarios!$E$11)</f>
        <v>1.0262884277989306</v>
      </c>
      <c r="AJ487" s="116">
        <f>(Escenarios!$E$9*AG487)/(Escenarios!$E$11)</f>
        <v>0</v>
      </c>
      <c r="AK487" s="116">
        <f>(Escenarios!$E$10*U487+Escenarios!$E$9*AC487)/(Escenarios!$E$11)</f>
        <v>0.27272246187817811</v>
      </c>
      <c r="AL487" s="118">
        <f t="shared" si="52"/>
        <v>208.21452466789492</v>
      </c>
      <c r="AM487" s="118">
        <f>MAX(0,(AL487-Constantes!$D$13)*(1-EXP(-Constantes!$D$23)))</f>
        <v>1.101501931774381</v>
      </c>
      <c r="AN487" s="118">
        <f>AJ487+W487*Escenarios!$E$10/Escenarios!$E$11+AM487</f>
        <v>1.1942053091021694</v>
      </c>
      <c r="AO487" s="118">
        <f>0.0526*AJ487*Observaciones!$F486^1.218</f>
        <v>0</v>
      </c>
      <c r="AP487" s="118">
        <f>AO487*Constantes!$E$40</f>
        <v>0</v>
      </c>
      <c r="AQ487" s="118">
        <f t="shared" si="53"/>
        <v>0</v>
      </c>
      <c r="AR487" s="15"/>
      <c r="AS487" s="72">
        <v>481</v>
      </c>
      <c r="AT487" s="145">
        <f>ETo!$I486*((1-Constantes!$F$19)*ETo!$K486+ETo!$L486)</f>
        <v>1.551126473965065</v>
      </c>
      <c r="AU487" s="118">
        <f>MIN(AT487*Constantes!$F$17,0.8*(AX486+Observaciones!$F486-AV487-AW487-Constantes!$D$14))</f>
        <v>0.95878281490175155</v>
      </c>
      <c r="AV487" s="118">
        <f>IF(Observaciones!$F486&gt;0.05*Constantes!$F$18,((Observaciones!$F486-0.05*Constantes!$F$18)^2)/(Observaciones!$F486+0.95*Constantes!$F$18),0)</f>
        <v>0</v>
      </c>
      <c r="AW487" s="118">
        <f>MAX(0,AX486+Observaciones!$F486-AV487-Constantes!$D$13)</f>
        <v>0</v>
      </c>
      <c r="AX487" s="118">
        <f>AX486+Observaciones!$F486-AV487-AU487-AW487-AY486</f>
        <v>33.755110876382865</v>
      </c>
      <c r="AY487" s="118">
        <f>MAX(0,(AX487-Constantes!$D$14)*(1-EXP(-Constantes!$D$22)))</f>
        <v>0.10332507924526679</v>
      </c>
      <c r="AZ487" s="116">
        <f>AZ486+(Entradas!$F$23*AW487-BA486)/(800*Entradas!$D$46)</f>
        <v>0</v>
      </c>
      <c r="BA487" s="116">
        <f>8000*Entradas!$D$47*AZ487/Constantes!$F$34</f>
        <v>0</v>
      </c>
      <c r="BB487" s="116">
        <f>AV487*Escenarios!$F$10/Escenarios!$F$9</f>
        <v>0</v>
      </c>
      <c r="BC487" s="116">
        <f>BA487*Escenarios!$F$10/Escenarios!$F$9</f>
        <v>0</v>
      </c>
      <c r="BD487" s="116">
        <f>Observaciones!$I486</f>
        <v>0</v>
      </c>
      <c r="BE487" s="116">
        <f>MAX(0,Constantes!$F$29/((BJ486+BB487+BC487+BD487+Observaciones!$F486)^2)+Entradas!$F$17)</f>
        <v>1.9303196668149967</v>
      </c>
      <c r="BF487" s="145">
        <f>IF(ETo!$D486&gt;0,ETo!$I486*((1-Entradas!$F$21)*ETo!$K486+ETo!$L486),0)</f>
        <v>1.4804975239676286</v>
      </c>
      <c r="BG487" s="116">
        <f>MIN(BF487*1,0.8*(BJ486+BB487+BC487+BD487+Observaciones!$F486-BE487-Constantes!$F$28))</f>
        <v>1.4804975239676286</v>
      </c>
      <c r="BH487" s="116">
        <f>Observaciones!$J486</f>
        <v>0</v>
      </c>
      <c r="BI487" s="116">
        <f>MAX(0,BJ486+BB487+BC487+BD487+Observaciones!$F486-BE487-BG487-BH487-Constantes!$F$26)</f>
        <v>0</v>
      </c>
      <c r="BJ487" s="116">
        <f>BJ486+BB487+BC487+BD487+Observaciones!$F486-BE487-BG487-BH487-BI487</f>
        <v>94.558366165336153</v>
      </c>
      <c r="BK487" s="116">
        <f>(Escenarios!$F$10*AU487+Escenarios!$F$9*BG487)/(Escenarios!$F$11)</f>
        <v>1.0631257567149268</v>
      </c>
      <c r="BL487" s="116">
        <f>(Escenarios!$F$9*BI487)/(Escenarios!$F$11)</f>
        <v>0</v>
      </c>
      <c r="BM487" s="116">
        <f>(Escenarios!$F$10*AW487+Escenarios!$F$9*BE487)/(Escenarios!$F$11)</f>
        <v>0.38606393336299932</v>
      </c>
      <c r="BN487" s="118">
        <f t="shared" si="54"/>
        <v>210.4403064514338</v>
      </c>
      <c r="BO487" s="118">
        <f>MAX(0,(BN487-Constantes!$D$13)*(1-EXP(-Constantes!$D$23)))</f>
        <v>1.1168765296003382</v>
      </c>
      <c r="BP487" s="118">
        <f>BL487+AY487*Escenarios!$F$10/Escenarios!$F$11+BO487</f>
        <v>1.1995365929965516</v>
      </c>
      <c r="BQ487" s="118">
        <f>0.0526*BL487*Observaciones!$F486^1.218</f>
        <v>0</v>
      </c>
      <c r="BR487" s="118">
        <f>BQ487*Constantes!$F$40</f>
        <v>0</v>
      </c>
      <c r="BS487" s="118">
        <f t="shared" si="55"/>
        <v>0</v>
      </c>
      <c r="BT487" s="15"/>
      <c r="BU487" s="72">
        <v>481</v>
      </c>
      <c r="BV487" s="73">
        <f>0.0526*Observaciones!$F486^2.218</f>
        <v>4.1638553129570627E-2</v>
      </c>
      <c r="BW487" s="73">
        <f>IF(Observaciones!$F486&gt;0.05*$CA$7,((Observaciones!$F486-0.05*$CA$7)^2)/(Observaciones!$F486+0.95*$CA$7),0)</f>
        <v>0</v>
      </c>
      <c r="BX487" s="73">
        <f>0.0526*BW487*Observaciones!$F486^1.218</f>
        <v>0</v>
      </c>
      <c r="BY487" s="27"/>
      <c r="BZ487" s="27"/>
      <c r="CA487" s="101"/>
      <c r="CB487" s="36"/>
    </row>
    <row r="488" spans="2:80" s="2" customFormat="1" ht="14.5" x14ac:dyDescent="0.35">
      <c r="B488" s="35"/>
      <c r="C488" s="72">
        <v>482</v>
      </c>
      <c r="D488" s="145">
        <f>ETo!$I487*((1-Constantes!$D$19)*ETo!$K487+ETo!$L487)</f>
        <v>1.4804900228681646</v>
      </c>
      <c r="E488" s="73">
        <f>MIN(D488*Constantes!$D$17,0.8*(H487+Observaciones!$F487-F488-G488-Constantes!$D$14))</f>
        <v>0.92316343114544819</v>
      </c>
      <c r="F488" s="73">
        <f>IF(Observaciones!$F487&gt;0.05*Constantes!$D$18,((Observaciones!$F487-0.05*Constantes!$D$18)^2)/(Observaciones!$F487+0.95*Constantes!$D$18),0)</f>
        <v>0</v>
      </c>
      <c r="G488" s="73">
        <f>MAX(0,H487+Observaciones!$F487-F488-Constantes!$D$13)</f>
        <v>0</v>
      </c>
      <c r="H488" s="73">
        <f>H487+Observaciones!$F487-F488-E488-G488-I487</f>
        <v>32.701959858250788</v>
      </c>
      <c r="I488" s="73">
        <f>MAX(0,(H488-Constantes!$D$14)*(1-EXP(-Constantes!$D$22)))</f>
        <v>8.882603796552288E-2</v>
      </c>
      <c r="J488" s="73">
        <f t="shared" si="49"/>
        <v>198.52424629973342</v>
      </c>
      <c r="K488" s="73">
        <f>MAX(0,(J488-Constantes!$D$13)*(1-EXP(-Constantes!$D$23)))</f>
        <v>1.0345662897299135</v>
      </c>
      <c r="L488" s="73">
        <f t="shared" si="50"/>
        <v>1.1233923276954363</v>
      </c>
      <c r="M488" s="73">
        <f>0.0526*F488*Observaciones!$F487^1.218</f>
        <v>0</v>
      </c>
      <c r="N488" s="73">
        <f>M488*Constantes!$D$40</f>
        <v>0</v>
      </c>
      <c r="O488" s="73">
        <f t="shared" si="51"/>
        <v>0</v>
      </c>
      <c r="P488" s="15"/>
      <c r="Q488" s="117">
        <v>482</v>
      </c>
      <c r="R488" s="145">
        <f>ETo!$I487*((1-Constantes!$E$19)*ETo!$K487+ETo!$L487)</f>
        <v>1.4822857257329032</v>
      </c>
      <c r="S488" s="118">
        <f>MIN(R488*Constantes!$E$17,0.8*(V487+Observaciones!$F487-T488-U488-Constantes!$D$14))</f>
        <v>0.92969055432989012</v>
      </c>
      <c r="T488" s="118">
        <f>IF(Observaciones!$F487&gt;0.05*Constantes!$E$18,((Observaciones!$F487-0.05*Constantes!$E$18)^2)/(Observaciones!$F487+0.95*Constantes!$E$18),0)</f>
        <v>0</v>
      </c>
      <c r="U488" s="118">
        <f>MAX(0,V487+Observaciones!$F487-T488-Constantes!$D$13)</f>
        <v>0</v>
      </c>
      <c r="V488" s="118">
        <f>V487+Observaciones!$F487-T488-S488-U488-W487</f>
        <v>32.699076716066848</v>
      </c>
      <c r="W488" s="118">
        <f>MAX(0,(V488-Constantes!$D$14)*(1-EXP(-Constantes!$D$22)))</f>
        <v>8.8786344895088909E-2</v>
      </c>
      <c r="X488" s="116">
        <f>X487+(Entradas!$E$23*U488-Y487)/(800*Entradas!$D$46)</f>
        <v>0</v>
      </c>
      <c r="Y488" s="116">
        <f>8000*Entradas!$D$47*X488/Constantes!$E$34</f>
        <v>0</v>
      </c>
      <c r="Z488" s="116">
        <f>T488*Escenarios!$E$10/Escenarios!$E$9</f>
        <v>0</v>
      </c>
      <c r="AA488" s="116">
        <f>Y488*Escenarios!$E$10/Escenarios!$E$9</f>
        <v>0</v>
      </c>
      <c r="AB488" s="116">
        <f>Observaciones!$I487</f>
        <v>0</v>
      </c>
      <c r="AC488" s="116">
        <f>MAX(0,Constantes!$E$29/((AH487+Z488+AA488+AB488+Observaciones!$F487)^2)+Entradas!$E$17)</f>
        <v>2.7149959608599499</v>
      </c>
      <c r="AD488" s="145">
        <f>IF(ETo!$D487&gt;0,ETo!$I487*((1-Entradas!$E$21)*ETo!$K487+ETo!$L487),0)</f>
        <v>1.4104576111433518</v>
      </c>
      <c r="AE488" s="116">
        <f>MIN(AD488*1,0.8*(AH487+Z488+AA488+AB488+Observaciones!$F487-AC488-Constantes!$E$28))</f>
        <v>1.4104576111433518</v>
      </c>
      <c r="AF488" s="116">
        <f>Observaciones!$J487</f>
        <v>0</v>
      </c>
      <c r="AG488" s="116">
        <f>MAX(0,AH487+Z488+AA488+AB488+Observaciones!$F487-AC488-AE488-AF488-Constantes!$E$26)</f>
        <v>0</v>
      </c>
      <c r="AH488" s="116">
        <f>AH487+Z488+AA488+AB488+Observaciones!$F487-AC488-AE488-AF488-AG488</f>
        <v>185.6722642091519</v>
      </c>
      <c r="AI488" s="116">
        <f>(Escenarios!$E$10*S488+Escenarios!$E$9*AE488)/(Escenarios!$E$11)</f>
        <v>0.97776726001123615</v>
      </c>
      <c r="AJ488" s="116">
        <f>(Escenarios!$E$9*AG488)/(Escenarios!$E$11)</f>
        <v>0</v>
      </c>
      <c r="AK488" s="116">
        <f>(Escenarios!$E$10*U488+Escenarios!$E$9*AC488)/(Escenarios!$E$11)</f>
        <v>0.271499596085995</v>
      </c>
      <c r="AL488" s="118">
        <f t="shared" si="52"/>
        <v>207.38452233220653</v>
      </c>
      <c r="AM488" s="118">
        <f>MAX(0,(AL488-Constantes!$D$13)*(1-EXP(-Constantes!$D$23)))</f>
        <v>1.0957686868533427</v>
      </c>
      <c r="AN488" s="118">
        <f>AJ488+W488*Escenarios!$E$10/Escenarios!$E$11+AM488</f>
        <v>1.1756763972589228</v>
      </c>
      <c r="AO488" s="118">
        <f>0.0526*AJ488*Observaciones!$F487^1.218</f>
        <v>0</v>
      </c>
      <c r="AP488" s="118">
        <f>AO488*Constantes!$E$40</f>
        <v>0</v>
      </c>
      <c r="AQ488" s="118">
        <f t="shared" si="53"/>
        <v>0</v>
      </c>
      <c r="AR488" s="15"/>
      <c r="AS488" s="72">
        <v>482</v>
      </c>
      <c r="AT488" s="145">
        <f>ETo!$I487*((1-Constantes!$F$19)*ETo!$K487+ETo!$L487)</f>
        <v>1.4777964685710558</v>
      </c>
      <c r="AU488" s="118">
        <f>MIN(AT488*Constantes!$F$17,0.8*(AX487+Observaciones!$F487-AV488-AW488-Constantes!$D$14))</f>
        <v>0.91345604744048503</v>
      </c>
      <c r="AV488" s="118">
        <f>IF(Observaciones!$F487&gt;0.05*Constantes!$F$18,((Observaciones!$F487-0.05*Constantes!$F$18)^2)/(Observaciones!$F487+0.95*Constantes!$F$18),0)</f>
        <v>0</v>
      </c>
      <c r="AW488" s="118">
        <f>MAX(0,AX487+Observaciones!$F487-AV488-Constantes!$D$13)</f>
        <v>0</v>
      </c>
      <c r="AX488" s="118">
        <f>AX487+Observaciones!$F487-AV488-AU488-AW488-AY487</f>
        <v>32.738329749697115</v>
      </c>
      <c r="AY488" s="118">
        <f>MAX(0,(AX488-Constantes!$D$14)*(1-EXP(-Constantes!$D$22)))</f>
        <v>8.93267530086089E-2</v>
      </c>
      <c r="AZ488" s="116">
        <f>AZ487+(Entradas!$F$23*AW488-BA487)/(800*Entradas!$D$46)</f>
        <v>0</v>
      </c>
      <c r="BA488" s="116">
        <f>8000*Entradas!$D$47*AZ488/Constantes!$F$34</f>
        <v>0</v>
      </c>
      <c r="BB488" s="116">
        <f>AV488*Escenarios!$F$10/Escenarios!$F$9</f>
        <v>0</v>
      </c>
      <c r="BC488" s="116">
        <f>BA488*Escenarios!$F$10/Escenarios!$F$9</f>
        <v>0</v>
      </c>
      <c r="BD488" s="116">
        <f>Observaciones!$I487</f>
        <v>0</v>
      </c>
      <c r="BE488" s="116">
        <f>MAX(0,Constantes!$F$29/((BJ487+BB488+BC488+BD488+Observaciones!$F487)^2)+Entradas!$F$17)</f>
        <v>1.8517589534747165</v>
      </c>
      <c r="BF488" s="145">
        <f>IF(ETo!$D487&gt;0,ETo!$I487*((1-Entradas!$F$21)*ETo!$K487+ETo!$L487),0)</f>
        <v>1.4104576111433518</v>
      </c>
      <c r="BG488" s="116">
        <f>MIN(BF488*1,0.8*(BJ487+BB488+BC488+BD488+Observaciones!$F487-BE488-Constantes!$F$28))</f>
        <v>1.4104576111433518</v>
      </c>
      <c r="BH488" s="116">
        <f>Observaciones!$J487</f>
        <v>0</v>
      </c>
      <c r="BI488" s="116">
        <f>MAX(0,BJ487+BB488+BC488+BD488+Observaciones!$F487-BE488-BG488-BH488-Constantes!$F$26)</f>
        <v>0</v>
      </c>
      <c r="BJ488" s="116">
        <f>BJ487+BB488+BC488+BD488+Observaciones!$F487-BE488-BG488-BH488-BI488</f>
        <v>91.296149600718081</v>
      </c>
      <c r="BK488" s="116">
        <f>(Escenarios!$F$10*AU488+Escenarios!$F$9*BG488)/(Escenarios!$F$11)</f>
        <v>1.0128563601810583</v>
      </c>
      <c r="BL488" s="116">
        <f>(Escenarios!$F$9*BI488)/(Escenarios!$F$11)</f>
        <v>0</v>
      </c>
      <c r="BM488" s="116">
        <f>(Escenarios!$F$10*AW488+Escenarios!$F$9*BE488)/(Escenarios!$F$11)</f>
        <v>0.37035179069494334</v>
      </c>
      <c r="BN488" s="118">
        <f t="shared" si="54"/>
        <v>209.69378171252839</v>
      </c>
      <c r="BO488" s="118">
        <f>MAX(0,(BN488-Constantes!$D$13)*(1-EXP(-Constantes!$D$23)))</f>
        <v>1.1117199065599837</v>
      </c>
      <c r="BP488" s="118">
        <f>BL488+AY488*Escenarios!$F$10/Escenarios!$F$11+BO488</f>
        <v>1.1831813089668708</v>
      </c>
      <c r="BQ488" s="118">
        <f>0.0526*BL488*Observaciones!$F487^1.218</f>
        <v>0</v>
      </c>
      <c r="BR488" s="118">
        <f>BQ488*Constantes!$F$40</f>
        <v>0</v>
      </c>
      <c r="BS488" s="118">
        <f t="shared" si="55"/>
        <v>0</v>
      </c>
      <c r="BT488" s="15"/>
      <c r="BU488" s="72">
        <v>482</v>
      </c>
      <c r="BV488" s="73">
        <f>0.0526*Observaciones!$F487^2.218</f>
        <v>0</v>
      </c>
      <c r="BW488" s="73">
        <f>IF(Observaciones!$F487&gt;0.05*$CA$7,((Observaciones!$F487-0.05*$CA$7)^2)/(Observaciones!$F487+0.95*$CA$7),0)</f>
        <v>0</v>
      </c>
      <c r="BX488" s="73">
        <f>0.0526*BW488*Observaciones!$F487^1.218</f>
        <v>0</v>
      </c>
      <c r="BY488" s="27"/>
      <c r="BZ488" s="27"/>
      <c r="CA488" s="101"/>
      <c r="CB488" s="36"/>
    </row>
    <row r="489" spans="2:80" s="2" customFormat="1" ht="14.5" x14ac:dyDescent="0.35">
      <c r="B489" s="35"/>
      <c r="C489" s="72">
        <v>483</v>
      </c>
      <c r="D489" s="145">
        <f>ETo!$I488*((1-Constantes!$D$19)*ETo!$K488+ETo!$L488)</f>
        <v>1.5077303250401382</v>
      </c>
      <c r="E489" s="73">
        <f>MIN(D489*Constantes!$D$17,0.8*(H488+Observaciones!$F488-F489-G489-Constantes!$D$14))</f>
        <v>0.9401491929068142</v>
      </c>
      <c r="F489" s="73">
        <f>IF(Observaciones!$F488&gt;0.05*Constantes!$D$18,((Observaciones!$F488-0.05*Constantes!$D$18)^2)/(Observaciones!$F488+0.95*Constantes!$D$18),0)</f>
        <v>0.23833924925772729</v>
      </c>
      <c r="G489" s="73">
        <f>MAX(0,H488+Observaciones!$F488-F489-Constantes!$D$13)</f>
        <v>0</v>
      </c>
      <c r="H489" s="73">
        <f>H488+Observaciones!$F488-F489-E489-G489-I488</f>
        <v>39.534645378120722</v>
      </c>
      <c r="I489" s="73">
        <f>MAX(0,(H489-Constantes!$D$14)*(1-EXP(-Constantes!$D$22)))</f>
        <v>0.18289363862151786</v>
      </c>
      <c r="J489" s="73">
        <f t="shared" si="49"/>
        <v>197.4896800100035</v>
      </c>
      <c r="K489" s="73">
        <f>MAX(0,(J489-Constantes!$D$13)*(1-EXP(-Constantes!$D$23)))</f>
        <v>1.0274200183629152</v>
      </c>
      <c r="L489" s="73">
        <f t="shared" si="50"/>
        <v>1.4486529062421605</v>
      </c>
      <c r="M489" s="73">
        <f>0.0526*F489*Observaciones!$F488^1.218</f>
        <v>0.16021975532455085</v>
      </c>
      <c r="N489" s="73">
        <f>M489*Constantes!$D$40</f>
        <v>7.4838808772518378E-4</v>
      </c>
      <c r="O489" s="73">
        <f t="shared" si="51"/>
        <v>51.660966163835617</v>
      </c>
      <c r="P489" s="15"/>
      <c r="Q489" s="117">
        <v>483</v>
      </c>
      <c r="R489" s="145">
        <f>ETo!$I488*((1-Constantes!$E$19)*ETo!$K488+ETo!$L488)</f>
        <v>1.5095642769090771</v>
      </c>
      <c r="S489" s="118">
        <f>MIN(R489*Constantes!$E$17,0.8*(V488+Observaciones!$F488-T489-U489-Constantes!$D$14))</f>
        <v>0.94679967905802176</v>
      </c>
      <c r="T489" s="118">
        <f>IF(Observaciones!$F488&gt;0.05*Constantes!$E$18,((Observaciones!$F488-0.05*Constantes!$E$18)^2)/(Observaciones!$F488+0.95*Constantes!$E$18),0)</f>
        <v>0.22368256093888911</v>
      </c>
      <c r="U489" s="118">
        <f>MAX(0,V488+Observaciones!$F488-T489-Constantes!$D$13)</f>
        <v>0</v>
      </c>
      <c r="V489" s="118">
        <f>V488+Observaciones!$F488-T489-S489-U489-W488</f>
        <v>39.539808131174844</v>
      </c>
      <c r="W489" s="118">
        <f>MAX(0,(V489-Constantes!$D$14)*(1-EXP(-Constantes!$D$22)))</f>
        <v>0.18296471576844175</v>
      </c>
      <c r="X489" s="116">
        <f>X488+(Entradas!$E$23*U489-Y488)/(800*Entradas!$D$46)</f>
        <v>0</v>
      </c>
      <c r="Y489" s="116">
        <f>8000*Entradas!$D$47*X489/Constantes!$E$34</f>
        <v>0</v>
      </c>
      <c r="Z489" s="116">
        <f>T489*Escenarios!$E$10/Escenarios!$E$9</f>
        <v>2.0131430484500017</v>
      </c>
      <c r="AA489" s="116">
        <f>Y489*Escenarios!$E$10/Escenarios!$E$9</f>
        <v>0</v>
      </c>
      <c r="AB489" s="116">
        <f>Observaciones!$I488</f>
        <v>0</v>
      </c>
      <c r="AC489" s="116">
        <f>MAX(0,Constantes!$E$29/((AH488+Z489+AA489+AB489+Observaciones!$F488)^2)+Entradas!$E$17)</f>
        <v>2.7321619038478806</v>
      </c>
      <c r="AD489" s="145">
        <f>IF(ETo!$D488&gt;0,ETo!$I488*((1-Entradas!$E$21)*ETo!$K488+ETo!$L488),0)</f>
        <v>1.4362062021515103</v>
      </c>
      <c r="AE489" s="116">
        <f>MIN(AD489*1,0.8*(AH488+Z489+AA489+AB489+Observaciones!$F488-AC489-Constantes!$E$28))</f>
        <v>1.4362062021515103</v>
      </c>
      <c r="AF489" s="116">
        <f>Observaciones!$J488</f>
        <v>0</v>
      </c>
      <c r="AG489" s="116">
        <f>MAX(0,AH488+Z489+AA489+AB489+Observaciones!$F488-AC489-AE489-AF489-Constantes!$E$26)</f>
        <v>0</v>
      </c>
      <c r="AH489" s="116">
        <f>AH488+Z489+AA489+AB489+Observaciones!$F488-AC489-AE489-AF489-AG489</f>
        <v>191.61703915160251</v>
      </c>
      <c r="AI489" s="116">
        <f>(Escenarios!$E$10*S489+Escenarios!$E$9*AE489)/(Escenarios!$E$11)</f>
        <v>0.99574033136737061</v>
      </c>
      <c r="AJ489" s="116">
        <f>(Escenarios!$E$9*AG489)/(Escenarios!$E$11)</f>
        <v>0</v>
      </c>
      <c r="AK489" s="116">
        <f>(Escenarios!$E$10*U489+Escenarios!$E$9*AC489)/(Escenarios!$E$11)</f>
        <v>0.27321619038478806</v>
      </c>
      <c r="AL489" s="118">
        <f t="shared" si="52"/>
        <v>206.56196983573798</v>
      </c>
      <c r="AM489" s="118">
        <f>MAX(0,(AL489-Constantes!$D$13)*(1-EXP(-Constantes!$D$23)))</f>
        <v>1.0900869017307089</v>
      </c>
      <c r="AN489" s="118">
        <f>AJ489+W489*Escenarios!$E$10/Escenarios!$E$11+AM489</f>
        <v>1.2547551459223065</v>
      </c>
      <c r="AO489" s="118">
        <f>0.0526*AJ489*Observaciones!$F488^1.218</f>
        <v>0</v>
      </c>
      <c r="AP489" s="118">
        <f>AO489*Constantes!$E$40</f>
        <v>0</v>
      </c>
      <c r="AQ489" s="118">
        <f t="shared" si="53"/>
        <v>0</v>
      </c>
      <c r="AR489" s="15"/>
      <c r="AS489" s="72">
        <v>483</v>
      </c>
      <c r="AT489" s="145">
        <f>ETo!$I488*((1-Constantes!$F$19)*ETo!$K488+ETo!$L488)</f>
        <v>1.5049793972367294</v>
      </c>
      <c r="AU489" s="118">
        <f>MIN(AT489*Constantes!$F$17,0.8*(AX488+Observaciones!$F488-AV489-AW489-Constantes!$D$14))</f>
        <v>0.93025836839934639</v>
      </c>
      <c r="AV489" s="118">
        <f>IF(Observaciones!$F488&gt;0.05*Constantes!$F$18,((Observaciones!$F488-0.05*Constantes!$F$18)^2)/(Observaciones!$F488+0.95*Constantes!$F$18),0)</f>
        <v>0.24011976539082278</v>
      </c>
      <c r="AW489" s="118">
        <f>MAX(0,AX488+Observaciones!$F488-AV489-Constantes!$D$13)</f>
        <v>0</v>
      </c>
      <c r="AX489" s="118">
        <f>AX488+Observaciones!$F488-AV489-AU489-AW489-AY488</f>
        <v>39.578624862898344</v>
      </c>
      <c r="AY489" s="118">
        <f>MAX(0,(AX489-Constantes!$D$14)*(1-EXP(-Constantes!$D$22)))</f>
        <v>0.1834991171846812</v>
      </c>
      <c r="AZ489" s="116">
        <f>AZ488+(Entradas!$F$23*AW489-BA488)/(800*Entradas!$D$46)</f>
        <v>0</v>
      </c>
      <c r="BA489" s="116">
        <f>8000*Entradas!$D$47*AZ489/Constantes!$F$34</f>
        <v>0</v>
      </c>
      <c r="BB489" s="116">
        <f>AV489*Escenarios!$F$10/Escenarios!$F$9</f>
        <v>0.9604790615632911</v>
      </c>
      <c r="BC489" s="116">
        <f>BA489*Escenarios!$F$10/Escenarios!$F$9</f>
        <v>0</v>
      </c>
      <c r="BD489" s="116">
        <f>Observaciones!$I488</f>
        <v>0</v>
      </c>
      <c r="BE489" s="116">
        <f>MAX(0,Constantes!$F$29/((BJ488+BB489+BC489+BD489+Observaciones!$F488)^2)+Entradas!$F$17)</f>
        <v>1.9806088470888041</v>
      </c>
      <c r="BF489" s="145">
        <f>IF(ETo!$D488&gt;0,ETo!$I488*((1-Entradas!$F$21)*ETo!$K488+ETo!$L488),0)</f>
        <v>1.4362062021515103</v>
      </c>
      <c r="BG489" s="116">
        <f>MIN(BF489*1,0.8*(BJ488+BB489+BC489+BD489+Observaciones!$F488-BE489-Constantes!$F$28))</f>
        <v>1.4362062021515103</v>
      </c>
      <c r="BH489" s="116">
        <f>Observaciones!$J488</f>
        <v>0</v>
      </c>
      <c r="BI489" s="116">
        <f>MAX(0,BJ488+BB489+BC489+BD489+Observaciones!$F488-BE489-BG489-BH489-Constantes!$F$26)</f>
        <v>0</v>
      </c>
      <c r="BJ489" s="116">
        <f>BJ488+BB489+BC489+BD489+Observaciones!$F488-BE489-BG489-BH489-BI489</f>
        <v>96.939813613041053</v>
      </c>
      <c r="BK489" s="116">
        <f>(Escenarios!$F$10*AU489+Escenarios!$F$9*BG489)/(Escenarios!$F$11)</f>
        <v>1.0314479351497792</v>
      </c>
      <c r="BL489" s="116">
        <f>(Escenarios!$F$9*BI489)/(Escenarios!$F$11)</f>
        <v>0</v>
      </c>
      <c r="BM489" s="116">
        <f>(Escenarios!$F$10*AW489+Escenarios!$F$9*BE489)/(Escenarios!$F$11)</f>
        <v>0.39612176941776084</v>
      </c>
      <c r="BN489" s="118">
        <f t="shared" si="54"/>
        <v>208.97818357538617</v>
      </c>
      <c r="BO489" s="118">
        <f>MAX(0,(BN489-Constantes!$D$13)*(1-EXP(-Constantes!$D$23)))</f>
        <v>1.1067769091624251</v>
      </c>
      <c r="BP489" s="118">
        <f>BL489+AY489*Escenarios!$F$10/Escenarios!$F$11+BO489</f>
        <v>1.25357620291017</v>
      </c>
      <c r="BQ489" s="118">
        <f>0.0526*BL489*Observaciones!$F488^1.218</f>
        <v>0</v>
      </c>
      <c r="BR489" s="118">
        <f>BQ489*Constantes!$F$40</f>
        <v>0</v>
      </c>
      <c r="BS489" s="118">
        <f t="shared" si="55"/>
        <v>0</v>
      </c>
      <c r="BT489" s="15"/>
      <c r="BU489" s="72">
        <v>483</v>
      </c>
      <c r="BV489" s="73">
        <f>0.0526*Observaciones!$F488^2.218</f>
        <v>5.4450956868019373</v>
      </c>
      <c r="BW489" s="73">
        <f>IF(Observaciones!$F488&gt;0.05*$CA$7,((Observaciones!$F488-0.05*$CA$7)^2)/(Observaciones!$F488+0.95*$CA$7),0)</f>
        <v>0.98900595580010309</v>
      </c>
      <c r="BX489" s="73">
        <f>0.0526*BW489*Observaciones!$F488^1.218</f>
        <v>0.66484346470969946</v>
      </c>
      <c r="BY489" s="27"/>
      <c r="BZ489" s="27"/>
      <c r="CA489" s="101"/>
      <c r="CB489" s="36"/>
    </row>
    <row r="490" spans="2:80" s="2" customFormat="1" ht="14.5" x14ac:dyDescent="0.35">
      <c r="B490" s="35"/>
      <c r="C490" s="72">
        <v>484</v>
      </c>
      <c r="D490" s="145">
        <f>ETo!$I489*((1-Constantes!$D$19)*ETo!$K489+ETo!$L489)</f>
        <v>1.4948770278611616</v>
      </c>
      <c r="E490" s="73">
        <f>MIN(D490*Constantes!$D$17,0.8*(H489+Observaciones!$F489-F490-G490-Constantes!$D$14))</f>
        <v>0.93213448578822888</v>
      </c>
      <c r="F490" s="73">
        <f>IF(Observaciones!$F489&gt;0.05*Constantes!$D$18,((Observaciones!$F489-0.05*Constantes!$D$18)^2)/(Observaciones!$F489+0.95*Constantes!$D$18),0)</f>
        <v>0</v>
      </c>
      <c r="G490" s="73">
        <f>MAX(0,H489+Observaciones!$F489-F490-Constantes!$D$13)</f>
        <v>0</v>
      </c>
      <c r="H490" s="73">
        <f>H489+Observaciones!$F489-F490-E490-G490-I489</f>
        <v>38.419617253710975</v>
      </c>
      <c r="I490" s="73">
        <f>MAX(0,(H490-Constantes!$D$14)*(1-EXP(-Constantes!$D$22)))</f>
        <v>0.16754271693455342</v>
      </c>
      <c r="J490" s="73">
        <f t="shared" si="49"/>
        <v>196.46225999164059</v>
      </c>
      <c r="K490" s="73">
        <f>MAX(0,(J490-Constantes!$D$13)*(1-EXP(-Constantes!$D$23)))</f>
        <v>1.0203231098979928</v>
      </c>
      <c r="L490" s="73">
        <f t="shared" si="50"/>
        <v>1.1878658268325462</v>
      </c>
      <c r="M490" s="73">
        <f>0.0526*F490*Observaciones!$F489^1.218</f>
        <v>0</v>
      </c>
      <c r="N490" s="73">
        <f>M490*Constantes!$D$40</f>
        <v>0</v>
      </c>
      <c r="O490" s="73">
        <f t="shared" si="51"/>
        <v>0</v>
      </c>
      <c r="P490" s="15"/>
      <c r="Q490" s="117">
        <v>484</v>
      </c>
      <c r="R490" s="145">
        <f>ETo!$I489*((1-Constantes!$E$19)*ETo!$K489+ETo!$L489)</f>
        <v>1.4966988313488836</v>
      </c>
      <c r="S490" s="118">
        <f>MIN(R490*Constantes!$E$17,0.8*(V489+Observaciones!$F489-T490-U490-Constantes!$D$14))</f>
        <v>0.93873046338191224</v>
      </c>
      <c r="T490" s="118">
        <f>IF(Observaciones!$F489&gt;0.05*Constantes!$E$18,((Observaciones!$F489-0.05*Constantes!$E$18)^2)/(Observaciones!$F489+0.95*Constantes!$E$18),0)</f>
        <v>0</v>
      </c>
      <c r="U490" s="118">
        <f>MAX(0,V489+Observaciones!$F489-T490-Constantes!$D$13)</f>
        <v>0</v>
      </c>
      <c r="V490" s="118">
        <f>V489+Observaciones!$F489-T490-S490-U490-W489</f>
        <v>38.418112952024487</v>
      </c>
      <c r="W490" s="118">
        <f>MAX(0,(V490-Constantes!$D$14)*(1-EXP(-Constantes!$D$22)))</f>
        <v>0.16752200676870441</v>
      </c>
      <c r="X490" s="116">
        <f>X489+(Entradas!$E$23*U490-Y489)/(800*Entradas!$D$46)</f>
        <v>0</v>
      </c>
      <c r="Y490" s="116">
        <f>8000*Entradas!$D$47*X490/Constantes!$E$34</f>
        <v>0</v>
      </c>
      <c r="Z490" s="116">
        <f>T490*Escenarios!$E$10/Escenarios!$E$9</f>
        <v>0</v>
      </c>
      <c r="AA490" s="116">
        <f>Y490*Escenarios!$E$10/Escenarios!$E$9</f>
        <v>0</v>
      </c>
      <c r="AB490" s="116">
        <f>Observaciones!$I489</f>
        <v>0</v>
      </c>
      <c r="AC490" s="116">
        <f>MAX(0,Constantes!$E$29/((AH489+Z490+AA490+AB490+Observaciones!$F489)^2)+Entradas!$E$17)</f>
        <v>2.7203822501788881</v>
      </c>
      <c r="AD490" s="145">
        <f>IF(ETo!$D489&gt;0,ETo!$I489*((1-Entradas!$E$21)*ETo!$K489+ETo!$L489),0)</f>
        <v>1.4238266918399987</v>
      </c>
      <c r="AE490" s="116">
        <f>MIN(AD490*1,0.8*(AH489+Z490+AA490+AB490+Observaciones!$F489-AC490-Constantes!$E$28))</f>
        <v>1.4238266918399987</v>
      </c>
      <c r="AF490" s="116">
        <f>Observaciones!$J489</f>
        <v>0</v>
      </c>
      <c r="AG490" s="116">
        <f>MAX(0,AH489+Z490+AA490+AB490+Observaciones!$F489-AC490-AE490-AF490-Constantes!$E$26)</f>
        <v>0</v>
      </c>
      <c r="AH490" s="116">
        <f>AH489+Z490+AA490+AB490+Observaciones!$F489-AC490-AE490-AF490-AG490</f>
        <v>187.47283020958363</v>
      </c>
      <c r="AI490" s="116">
        <f>(Escenarios!$E$10*S490+Escenarios!$E$9*AE490)/(Escenarios!$E$11)</f>
        <v>0.98724008622772086</v>
      </c>
      <c r="AJ490" s="116">
        <f>(Escenarios!$E$9*AG490)/(Escenarios!$E$11)</f>
        <v>0</v>
      </c>
      <c r="AK490" s="116">
        <f>(Escenarios!$E$10*U490+Escenarios!$E$9*AC490)/(Escenarios!$E$11)</f>
        <v>0.27203822501788882</v>
      </c>
      <c r="AL490" s="118">
        <f t="shared" si="52"/>
        <v>205.74392115902518</v>
      </c>
      <c r="AM490" s="118">
        <f>MAX(0,(AL490-Constantes!$D$13)*(1-EXP(-Constantes!$D$23)))</f>
        <v>1.0844362267635883</v>
      </c>
      <c r="AN490" s="118">
        <f>AJ490+W490*Escenarios!$E$10/Escenarios!$E$11+AM490</f>
        <v>1.2352060328554222</v>
      </c>
      <c r="AO490" s="118">
        <f>0.0526*AJ490*Observaciones!$F489^1.218</f>
        <v>0</v>
      </c>
      <c r="AP490" s="118">
        <f>AO490*Constantes!$E$40</f>
        <v>0</v>
      </c>
      <c r="AQ490" s="118">
        <f t="shared" si="53"/>
        <v>0</v>
      </c>
      <c r="AR490" s="15"/>
      <c r="AS490" s="72">
        <v>484</v>
      </c>
      <c r="AT490" s="145">
        <f>ETo!$I489*((1-Constantes!$F$19)*ETo!$K489+ETo!$L489)</f>
        <v>1.4921443226295781</v>
      </c>
      <c r="AU490" s="118">
        <f>MIN(AT490*Constantes!$F$17,0.8*(AX489+Observaciones!$F489-AV490-AW490-Constantes!$D$14))</f>
        <v>0.92232474779015061</v>
      </c>
      <c r="AV490" s="118">
        <f>IF(Observaciones!$F489&gt;0.05*Constantes!$F$18,((Observaciones!$F489-0.05*Constantes!$F$18)^2)/(Observaciones!$F489+0.95*Constantes!$F$18),0)</f>
        <v>0</v>
      </c>
      <c r="AW490" s="118">
        <f>MAX(0,AX489+Observaciones!$F489-AV490-Constantes!$D$13)</f>
        <v>0</v>
      </c>
      <c r="AX490" s="118">
        <f>AX489+Observaciones!$F489-AV490-AU490-AW490-AY489</f>
        <v>38.472800997923514</v>
      </c>
      <c r="AY490" s="118">
        <f>MAX(0,(AX490-Constantes!$D$14)*(1-EXP(-Constantes!$D$22)))</f>
        <v>0.16827491325727706</v>
      </c>
      <c r="AZ490" s="116">
        <f>AZ489+(Entradas!$F$23*AW490-BA489)/(800*Entradas!$D$46)</f>
        <v>0</v>
      </c>
      <c r="BA490" s="116">
        <f>8000*Entradas!$D$47*AZ490/Constantes!$F$34</f>
        <v>0</v>
      </c>
      <c r="BB490" s="116">
        <f>AV490*Escenarios!$F$10/Escenarios!$F$9</f>
        <v>0</v>
      </c>
      <c r="BC490" s="116">
        <f>BA490*Escenarios!$F$10/Escenarios!$F$9</f>
        <v>0</v>
      </c>
      <c r="BD490" s="116">
        <f>Observaciones!$I489</f>
        <v>0</v>
      </c>
      <c r="BE490" s="116">
        <f>MAX(0,Constantes!$F$29/((BJ489+BB490+BC490+BD490+Observaciones!$F489)^2)+Entradas!$F$17)</f>
        <v>1.9074819367462299</v>
      </c>
      <c r="BF490" s="145">
        <f>IF(ETo!$D489&gt;0,ETo!$I489*((1-Entradas!$F$21)*ETo!$K489+ETo!$L489),0)</f>
        <v>1.4238266918399987</v>
      </c>
      <c r="BG490" s="116">
        <f>MIN(BF490*1,0.8*(BJ489+BB490+BC490+BD490+Observaciones!$F489-BE490-Constantes!$F$28))</f>
        <v>1.4238266918399987</v>
      </c>
      <c r="BH490" s="116">
        <f>Observaciones!$J489</f>
        <v>0</v>
      </c>
      <c r="BI490" s="116">
        <f>MAX(0,BJ489+BB490+BC490+BD490+Observaciones!$F489-BE490-BG490-BH490-Constantes!$F$26)</f>
        <v>0</v>
      </c>
      <c r="BJ490" s="116">
        <f>BJ489+BB490+BC490+BD490+Observaciones!$F489-BE490-BG490-BH490-BI490</f>
        <v>93.608504984454811</v>
      </c>
      <c r="BK490" s="116">
        <f>(Escenarios!$F$10*AU490+Escenarios!$F$9*BG490)/(Escenarios!$F$11)</f>
        <v>1.0226251366001202</v>
      </c>
      <c r="BL490" s="116">
        <f>(Escenarios!$F$9*BI490)/(Escenarios!$F$11)</f>
        <v>0</v>
      </c>
      <c r="BM490" s="116">
        <f>(Escenarios!$F$10*AW490+Escenarios!$F$9*BE490)/(Escenarios!$F$11)</f>
        <v>0.38149638734924601</v>
      </c>
      <c r="BN490" s="118">
        <f t="shared" si="54"/>
        <v>208.25290305357299</v>
      </c>
      <c r="BO490" s="118">
        <f>MAX(0,(BN490-Constantes!$D$13)*(1-EXP(-Constantes!$D$23)))</f>
        <v>1.1017670306485716</v>
      </c>
      <c r="BP490" s="118">
        <f>BL490+AY490*Escenarios!$F$10/Escenarios!$F$11+BO490</f>
        <v>1.2363869612543932</v>
      </c>
      <c r="BQ490" s="118">
        <f>0.0526*BL490*Observaciones!$F489^1.218</f>
        <v>0</v>
      </c>
      <c r="BR490" s="118">
        <f>BQ490*Constantes!$F$40</f>
        <v>0</v>
      </c>
      <c r="BS490" s="118">
        <f t="shared" si="55"/>
        <v>0</v>
      </c>
      <c r="BT490" s="15"/>
      <c r="BU490" s="72">
        <v>484</v>
      </c>
      <c r="BV490" s="73">
        <f>0.0526*Observaciones!$F489^2.218</f>
        <v>0</v>
      </c>
      <c r="BW490" s="73">
        <f>IF(Observaciones!$F489&gt;0.05*$CA$7,((Observaciones!$F489-0.05*$CA$7)^2)/(Observaciones!$F489+0.95*$CA$7),0)</f>
        <v>0</v>
      </c>
      <c r="BX490" s="73">
        <f>0.0526*BW490*Observaciones!$F489^1.218</f>
        <v>0</v>
      </c>
      <c r="BY490" s="27"/>
      <c r="BZ490" s="27"/>
      <c r="CA490" s="101"/>
      <c r="CB490" s="36"/>
    </row>
    <row r="491" spans="2:80" s="2" customFormat="1" ht="14.5" x14ac:dyDescent="0.35">
      <c r="B491" s="35"/>
      <c r="C491" s="72">
        <v>485</v>
      </c>
      <c r="D491" s="145">
        <f>ETo!$I490*((1-Constantes!$D$19)*ETo!$K490+ETo!$L490)</f>
        <v>1.5058277111203169</v>
      </c>
      <c r="E491" s="73">
        <f>MIN(D491*Constantes!$D$17,0.8*(H490+Observaciones!$F490-F491-G491-Constantes!$D$14))</f>
        <v>0.93896281301418616</v>
      </c>
      <c r="F491" s="73">
        <f>IF(Observaciones!$F490&gt;0.05*Constantes!$D$18,((Observaciones!$F490-0.05*Constantes!$D$18)^2)/(Observaciones!$F490+0.95*Constantes!$D$18),0)</f>
        <v>0</v>
      </c>
      <c r="G491" s="73">
        <f>MAX(0,H490+Observaciones!$F490-F491-Constantes!$D$13)</f>
        <v>0</v>
      </c>
      <c r="H491" s="73">
        <f>H490+Observaciones!$F490-F491-E491-G491-I490</f>
        <v>37.913111723762235</v>
      </c>
      <c r="I491" s="73">
        <f>MAX(0,(H491-Constantes!$D$14)*(1-EXP(-Constantes!$D$22)))</f>
        <v>0.16056950562800143</v>
      </c>
      <c r="J491" s="73">
        <f t="shared" si="49"/>
        <v>195.44193688174261</v>
      </c>
      <c r="K491" s="73">
        <f>MAX(0,(J491-Constantes!$D$13)*(1-EXP(-Constantes!$D$23)))</f>
        <v>1.0132752233606748</v>
      </c>
      <c r="L491" s="73">
        <f t="shared" si="50"/>
        <v>1.1738447289886762</v>
      </c>
      <c r="M491" s="73">
        <f>0.0526*F491*Observaciones!$F490^1.218</f>
        <v>0</v>
      </c>
      <c r="N491" s="73">
        <f>M491*Constantes!$D$40</f>
        <v>0</v>
      </c>
      <c r="O491" s="73">
        <f t="shared" si="51"/>
        <v>0</v>
      </c>
      <c r="P491" s="15"/>
      <c r="Q491" s="117">
        <v>485</v>
      </c>
      <c r="R491" s="145">
        <f>ETo!$I490*((1-Constantes!$E$19)*ETo!$K490+ETo!$L490)</f>
        <v>1.5076671403560584</v>
      </c>
      <c r="S491" s="118">
        <f>MIN(R491*Constantes!$E$17,0.8*(V490+Observaciones!$F490-T491-U491-Constantes!$D$14))</f>
        <v>0.94560979379973709</v>
      </c>
      <c r="T491" s="118">
        <f>IF(Observaciones!$F490&gt;0.05*Constantes!$E$18,((Observaciones!$F490-0.05*Constantes!$E$18)^2)/(Observaciones!$F490+0.95*Constantes!$E$18),0)</f>
        <v>0</v>
      </c>
      <c r="U491" s="118">
        <f>MAX(0,V490+Observaciones!$F490-T491-Constantes!$D$13)</f>
        <v>0</v>
      </c>
      <c r="V491" s="118">
        <f>V490+Observaciones!$F490-T491-S491-U491-W490</f>
        <v>37.904981151456042</v>
      </c>
      <c r="W491" s="118">
        <f>MAX(0,(V491-Constantes!$D$14)*(1-EXP(-Constantes!$D$22)))</f>
        <v>0.16045756963642396</v>
      </c>
      <c r="X491" s="116">
        <f>X490+(Entradas!$E$23*U491-Y490)/(800*Entradas!$D$46)</f>
        <v>0</v>
      </c>
      <c r="Y491" s="116">
        <f>8000*Entradas!$D$47*X491/Constantes!$E$34</f>
        <v>0</v>
      </c>
      <c r="Z491" s="116">
        <f>T491*Escenarios!$E$10/Escenarios!$E$9</f>
        <v>0</v>
      </c>
      <c r="AA491" s="116">
        <f>Y491*Escenarios!$E$10/Escenarios!$E$9</f>
        <v>0</v>
      </c>
      <c r="AB491" s="116">
        <f>Observaciones!$I490</f>
        <v>0</v>
      </c>
      <c r="AC491" s="116">
        <f>MAX(0,Constantes!$E$29/((AH490+Z491+AA491+AB491+Observaciones!$F490)^2)+Entradas!$E$17)</f>
        <v>2.7097442267364977</v>
      </c>
      <c r="AD491" s="145">
        <f>IF(ETo!$D490&gt;0,ETo!$I490*((1-Entradas!$E$21)*ETo!$K490+ETo!$L490),0)</f>
        <v>1.4340899709263943</v>
      </c>
      <c r="AE491" s="116">
        <f>MIN(AD491*1,0.8*(AH490+Z491+AA491+AB491+Observaciones!$F490-AC491-Constantes!$E$28))</f>
        <v>1.4340899709263943</v>
      </c>
      <c r="AF491" s="116">
        <f>Observaciones!$J490</f>
        <v>0</v>
      </c>
      <c r="AG491" s="116">
        <f>MAX(0,AH490+Z491+AA491+AB491+Observaciones!$F490-AC491-AE491-AF491-Constantes!$E$26)</f>
        <v>0</v>
      </c>
      <c r="AH491" s="116">
        <f>AH490+Z491+AA491+AB491+Observaciones!$F490-AC491-AE491-AF491-AG491</f>
        <v>183.92899601192073</v>
      </c>
      <c r="AI491" s="116">
        <f>(Escenarios!$E$10*S491+Escenarios!$E$9*AE491)/(Escenarios!$E$11)</f>
        <v>0.99445781151240287</v>
      </c>
      <c r="AJ491" s="116">
        <f>(Escenarios!$E$9*AG491)/(Escenarios!$E$11)</f>
        <v>0</v>
      </c>
      <c r="AK491" s="116">
        <f>(Escenarios!$E$10*U491+Escenarios!$E$9*AC491)/(Escenarios!$E$11)</f>
        <v>0.27097442267364974</v>
      </c>
      <c r="AL491" s="118">
        <f t="shared" si="52"/>
        <v>204.93045935493524</v>
      </c>
      <c r="AM491" s="118">
        <f>MAX(0,(AL491-Constantes!$D$13)*(1-EXP(-Constantes!$D$23)))</f>
        <v>1.0788172356400401</v>
      </c>
      <c r="AN491" s="118">
        <f>AJ491+W491*Escenarios!$E$10/Escenarios!$E$11+AM491</f>
        <v>1.2232290483128216</v>
      </c>
      <c r="AO491" s="118">
        <f>0.0526*AJ491*Observaciones!$F490^1.218</f>
        <v>0</v>
      </c>
      <c r="AP491" s="118">
        <f>AO491*Constantes!$E$40</f>
        <v>0</v>
      </c>
      <c r="AQ491" s="118">
        <f t="shared" si="53"/>
        <v>0</v>
      </c>
      <c r="AR491" s="15"/>
      <c r="AS491" s="72">
        <v>485</v>
      </c>
      <c r="AT491" s="145">
        <f>ETo!$I490*((1-Constantes!$F$19)*ETo!$K490+ETo!$L490)</f>
        <v>1.5030685672667041</v>
      </c>
      <c r="AU491" s="118">
        <f>MIN(AT491*Constantes!$F$17,0.8*(AX490+Observaciones!$F490-AV491-AW491-Constantes!$D$14))</f>
        <v>0.92907724553914783</v>
      </c>
      <c r="AV491" s="118">
        <f>IF(Observaciones!$F490&gt;0.05*Constantes!$F$18,((Observaciones!$F490-0.05*Constantes!$F$18)^2)/(Observaciones!$F490+0.95*Constantes!$F$18),0)</f>
        <v>0</v>
      </c>
      <c r="AW491" s="118">
        <f>MAX(0,AX490+Observaciones!$F490-AV491-Constantes!$D$13)</f>
        <v>0</v>
      </c>
      <c r="AX491" s="118">
        <f>AX490+Observaciones!$F490-AV491-AU491-AW491-AY490</f>
        <v>37.97544883912709</v>
      </c>
      <c r="AY491" s="118">
        <f>MAX(0,(AX491-Constantes!$D$14)*(1-EXP(-Constantes!$D$22)))</f>
        <v>0.16142771911626094</v>
      </c>
      <c r="AZ491" s="116">
        <f>AZ490+(Entradas!$F$23*AW491-BA490)/(800*Entradas!$D$46)</f>
        <v>0</v>
      </c>
      <c r="BA491" s="116">
        <f>8000*Entradas!$D$47*AZ491/Constantes!$F$34</f>
        <v>0</v>
      </c>
      <c r="BB491" s="116">
        <f>AV491*Escenarios!$F$10/Escenarios!$F$9</f>
        <v>0</v>
      </c>
      <c r="BC491" s="116">
        <f>BA491*Escenarios!$F$10/Escenarios!$F$9</f>
        <v>0</v>
      </c>
      <c r="BD491" s="116">
        <f>Observaciones!$I490</f>
        <v>0</v>
      </c>
      <c r="BE491" s="116">
        <f>MAX(0,Constantes!$F$29/((BJ490+BB491+BC491+BD491+Observaciones!$F490)^2)+Entradas!$F$17)</f>
        <v>1.8432146949805388</v>
      </c>
      <c r="BF491" s="145">
        <f>IF(ETo!$D490&gt;0,ETo!$I490*((1-Entradas!$F$21)*ETo!$K490+ETo!$L490),0)</f>
        <v>1.4340899709263943</v>
      </c>
      <c r="BG491" s="116">
        <f>MIN(BF491*1,0.8*(BJ490+BB491+BC491+BD491+Observaciones!$F490-BE491-Constantes!$F$28))</f>
        <v>1.4340899709263943</v>
      </c>
      <c r="BH491" s="116">
        <f>Observaciones!$J490</f>
        <v>0</v>
      </c>
      <c r="BI491" s="116">
        <f>MAX(0,BJ490+BB491+BC491+BD491+Observaciones!$F490-BE491-BG491-BH491-Constantes!$F$26)</f>
        <v>0</v>
      </c>
      <c r="BJ491" s="116">
        <f>BJ490+BB491+BC491+BD491+Observaciones!$F490-BE491-BG491-BH491-BI491</f>
        <v>90.931200318547866</v>
      </c>
      <c r="BK491" s="116">
        <f>(Escenarios!$F$10*AU491+Escenarios!$F$9*BG491)/(Escenarios!$F$11)</f>
        <v>1.030079790616597</v>
      </c>
      <c r="BL491" s="116">
        <f>(Escenarios!$F$9*BI491)/(Escenarios!$F$11)</f>
        <v>0</v>
      </c>
      <c r="BM491" s="116">
        <f>(Escenarios!$F$10*AW491+Escenarios!$F$9*BE491)/(Escenarios!$F$11)</f>
        <v>0.36864293899610778</v>
      </c>
      <c r="BN491" s="118">
        <f t="shared" si="54"/>
        <v>207.51977896192054</v>
      </c>
      <c r="BO491" s="118">
        <f>MAX(0,(BN491-Constantes!$D$13)*(1-EXP(-Constantes!$D$23)))</f>
        <v>1.0967029726402633</v>
      </c>
      <c r="BP491" s="118">
        <f>BL491+AY491*Escenarios!$F$10/Escenarios!$F$11+BO491</f>
        <v>1.2258451479332719</v>
      </c>
      <c r="BQ491" s="118">
        <f>0.0526*BL491*Observaciones!$F490^1.218</f>
        <v>0</v>
      </c>
      <c r="BR491" s="118">
        <f>BQ491*Constantes!$F$40</f>
        <v>0</v>
      </c>
      <c r="BS491" s="118">
        <f t="shared" si="55"/>
        <v>0</v>
      </c>
      <c r="BT491" s="15"/>
      <c r="BU491" s="72">
        <v>485</v>
      </c>
      <c r="BV491" s="73">
        <f>0.0526*Observaciones!$F490^2.218</f>
        <v>1.6940460723560119E-2</v>
      </c>
      <c r="BW491" s="73">
        <f>IF(Observaciones!$F490&gt;0.05*$CA$7,((Observaciones!$F490-0.05*$CA$7)^2)/(Observaciones!$F490+0.95*$CA$7),0)</f>
        <v>0</v>
      </c>
      <c r="BX491" s="73">
        <f>0.0526*BW491*Observaciones!$F490^1.218</f>
        <v>0</v>
      </c>
      <c r="BY491" s="27"/>
      <c r="BZ491" s="27"/>
      <c r="CA491" s="101"/>
      <c r="CB491" s="36"/>
    </row>
    <row r="492" spans="2:80" s="2" customFormat="1" ht="14.5" x14ac:dyDescent="0.35">
      <c r="B492" s="35"/>
      <c r="C492" s="72">
        <v>486</v>
      </c>
      <c r="D492" s="145">
        <f>ETo!$I491*((1-Constantes!$D$19)*ETo!$K491+ETo!$L491)</f>
        <v>1.4576771797101951</v>
      </c>
      <c r="E492" s="73">
        <f>MIN(D492*Constantes!$D$17,0.8*(H491+Observaciones!$F491-F492-G492-Constantes!$D$14))</f>
        <v>0.90893842304772765</v>
      </c>
      <c r="F492" s="73">
        <f>IF(Observaciones!$F491&gt;0.05*Constantes!$D$18,((Observaciones!$F491-0.05*Constantes!$D$18)^2)/(Observaciones!$F491+0.95*Constantes!$D$18),0)</f>
        <v>0</v>
      </c>
      <c r="G492" s="73">
        <f>MAX(0,H491+Observaciones!$F491-F492-Constantes!$D$13)</f>
        <v>0</v>
      </c>
      <c r="H492" s="73">
        <f>H491+Observaciones!$F491-F492-E492-G492-I491</f>
        <v>36.843603795086501</v>
      </c>
      <c r="I492" s="73">
        <f>MAX(0,(H492-Constantes!$D$14)*(1-EXP(-Constantes!$D$22)))</f>
        <v>0.14584527392722729</v>
      </c>
      <c r="J492" s="73">
        <f t="shared" si="49"/>
        <v>194.42866165838194</v>
      </c>
      <c r="K492" s="73">
        <f>MAX(0,(J492-Constantes!$D$13)*(1-EXP(-Constantes!$D$23)))</f>
        <v>1.0062760201317726</v>
      </c>
      <c r="L492" s="73">
        <f t="shared" si="50"/>
        <v>1.152121294059</v>
      </c>
      <c r="M492" s="73">
        <f>0.0526*F492*Observaciones!$F491^1.218</f>
        <v>0</v>
      </c>
      <c r="N492" s="73">
        <f>M492*Constantes!$D$40</f>
        <v>0</v>
      </c>
      <c r="O492" s="73">
        <f t="shared" si="51"/>
        <v>0</v>
      </c>
      <c r="P492" s="15"/>
      <c r="Q492" s="117">
        <v>486</v>
      </c>
      <c r="R492" s="145">
        <f>ETo!$I491*((1-Constantes!$E$19)*ETo!$K491+ETo!$L491)</f>
        <v>1.4594599634837737</v>
      </c>
      <c r="S492" s="118">
        <f>MIN(R492*Constantes!$E$17,0.8*(V491+Observaciones!$F491-T492-U492-Constantes!$D$14))</f>
        <v>0.91537422166204163</v>
      </c>
      <c r="T492" s="118">
        <f>IF(Observaciones!$F491&gt;0.05*Constantes!$E$18,((Observaciones!$F491-0.05*Constantes!$E$18)^2)/(Observaciones!$F491+0.95*Constantes!$E$18),0)</f>
        <v>0</v>
      </c>
      <c r="U492" s="118">
        <f>MAX(0,V491+Observaciones!$F491-T492-Constantes!$D$13)</f>
        <v>0</v>
      </c>
      <c r="V492" s="118">
        <f>V491+Observaciones!$F491-T492-S492-U492-W491</f>
        <v>36.829149360157579</v>
      </c>
      <c r="W492" s="118">
        <f>MAX(0,(V492-Constantes!$D$14)*(1-EXP(-Constantes!$D$22)))</f>
        <v>0.1456462754501793</v>
      </c>
      <c r="X492" s="116">
        <f>X491+(Entradas!$E$23*U492-Y491)/(800*Entradas!$D$46)</f>
        <v>0</v>
      </c>
      <c r="Y492" s="116">
        <f>8000*Entradas!$D$47*X492/Constantes!$E$34</f>
        <v>0</v>
      </c>
      <c r="Z492" s="116">
        <f>T492*Escenarios!$E$10/Escenarios!$E$9</f>
        <v>0</v>
      </c>
      <c r="AA492" s="116">
        <f>Y492*Escenarios!$E$10/Escenarios!$E$9</f>
        <v>0</v>
      </c>
      <c r="AB492" s="116">
        <f>Observaciones!$I491</f>
        <v>0</v>
      </c>
      <c r="AC492" s="116">
        <f>MAX(0,Constantes!$E$29/((AH491+Z492+AA492+AB492+Observaciones!$F491)^2)+Entradas!$E$17)</f>
        <v>2.6965182453137739</v>
      </c>
      <c r="AD492" s="145">
        <f>IF(ETo!$D491&gt;0,ETo!$I491*((1-Entradas!$E$21)*ETo!$K491+ETo!$L491),0)</f>
        <v>1.3881486125406319</v>
      </c>
      <c r="AE492" s="116">
        <f>MIN(AD492*1,0.8*(AH491+Z492+AA492+AB492+Observaciones!$F491-AC492-Constantes!$E$28))</f>
        <v>1.3881486125406319</v>
      </c>
      <c r="AF492" s="116">
        <f>Observaciones!$J491</f>
        <v>0</v>
      </c>
      <c r="AG492" s="116">
        <f>MAX(0,AH491+Z492+AA492+AB492+Observaciones!$F491-AC492-AE492-AF492-Constantes!$E$26)</f>
        <v>0</v>
      </c>
      <c r="AH492" s="116">
        <f>AH491+Z492+AA492+AB492+Observaciones!$F491-AC492-AE492-AF492-AG492</f>
        <v>179.84432915406634</v>
      </c>
      <c r="AI492" s="116">
        <f>(Escenarios!$E$10*S492+Escenarios!$E$9*AE492)/(Escenarios!$E$11)</f>
        <v>0.96265166074990072</v>
      </c>
      <c r="AJ492" s="116">
        <f>(Escenarios!$E$9*AG492)/(Escenarios!$E$11)</f>
        <v>0</v>
      </c>
      <c r="AK492" s="116">
        <f>(Escenarios!$E$10*U492+Escenarios!$E$9*AC492)/(Escenarios!$E$11)</f>
        <v>0.26965182453137737</v>
      </c>
      <c r="AL492" s="118">
        <f t="shared" si="52"/>
        <v>204.12129394382657</v>
      </c>
      <c r="AM492" s="118">
        <f>MAX(0,(AL492-Constantes!$D$13)*(1-EXP(-Constantes!$D$23)))</f>
        <v>1.0732279218706142</v>
      </c>
      <c r="AN492" s="118">
        <f>AJ492+W492*Escenarios!$E$10/Escenarios!$E$11+AM492</f>
        <v>1.2043095697757755</v>
      </c>
      <c r="AO492" s="118">
        <f>0.0526*AJ492*Observaciones!$F491^1.218</f>
        <v>0</v>
      </c>
      <c r="AP492" s="118">
        <f>AO492*Constantes!$E$40</f>
        <v>0</v>
      </c>
      <c r="AQ492" s="118">
        <f t="shared" si="53"/>
        <v>0</v>
      </c>
      <c r="AR492" s="15"/>
      <c r="AS492" s="72">
        <v>486</v>
      </c>
      <c r="AT492" s="145">
        <f>ETo!$I491*((1-Constantes!$F$19)*ETo!$K491+ETo!$L491)</f>
        <v>1.455003004049827</v>
      </c>
      <c r="AU492" s="118">
        <f>MIN(AT492*Constantes!$F$17,0.8*(AX491+Observaciones!$F491-AV492-AW492-Constantes!$D$14))</f>
        <v>0.89936694352675783</v>
      </c>
      <c r="AV492" s="118">
        <f>IF(Observaciones!$F491&gt;0.05*Constantes!$F$18,((Observaciones!$F491-0.05*Constantes!$F$18)^2)/(Observaciones!$F491+0.95*Constantes!$F$18),0)</f>
        <v>0</v>
      </c>
      <c r="AW492" s="118">
        <f>MAX(0,AX491+Observaciones!$F491-AV492-Constantes!$D$13)</f>
        <v>0</v>
      </c>
      <c r="AX492" s="118">
        <f>AX491+Observaciones!$F491-AV492-AU492-AW492-AY491</f>
        <v>36.914654176484071</v>
      </c>
      <c r="AY492" s="118">
        <f>MAX(0,(AX492-Constantes!$D$14)*(1-EXP(-Constantes!$D$22)))</f>
        <v>0.14682344552378715</v>
      </c>
      <c r="AZ492" s="116">
        <f>AZ491+(Entradas!$F$23*AW492-BA491)/(800*Entradas!$D$46)</f>
        <v>0</v>
      </c>
      <c r="BA492" s="116">
        <f>8000*Entradas!$D$47*AZ492/Constantes!$F$34</f>
        <v>0</v>
      </c>
      <c r="BB492" s="116">
        <f>AV492*Escenarios!$F$10/Escenarios!$F$9</f>
        <v>0</v>
      </c>
      <c r="BC492" s="116">
        <f>BA492*Escenarios!$F$10/Escenarios!$F$9</f>
        <v>0</v>
      </c>
      <c r="BD492" s="116">
        <f>Observaciones!$I491</f>
        <v>0</v>
      </c>
      <c r="BE492" s="116">
        <f>MAX(0,Constantes!$F$29/((BJ491+BB492+BC492+BD492+Observaciones!$F491)^2)+Entradas!$F$17)</f>
        <v>1.7583272817542519</v>
      </c>
      <c r="BF492" s="145">
        <f>IF(ETo!$D491&gt;0,ETo!$I491*((1-Entradas!$F$21)*ETo!$K491+ETo!$L491),0)</f>
        <v>1.3881486125406319</v>
      </c>
      <c r="BG492" s="116">
        <f>MIN(BF492*1,0.8*(BJ491+BB492+BC492+BD492+Observaciones!$F491-BE492-Constantes!$F$28))</f>
        <v>1.3881486125406319</v>
      </c>
      <c r="BH492" s="116">
        <f>Observaciones!$J491</f>
        <v>0</v>
      </c>
      <c r="BI492" s="116">
        <f>MAX(0,BJ491+BB492+BC492+BD492+Observaciones!$F491-BE492-BG492-BH492-Constantes!$F$26)</f>
        <v>0</v>
      </c>
      <c r="BJ492" s="116">
        <f>BJ491+BB492+BC492+BD492+Observaciones!$F491-BE492-BG492-BH492-BI492</f>
        <v>87.784724424252985</v>
      </c>
      <c r="BK492" s="116">
        <f>(Escenarios!$F$10*AU492+Escenarios!$F$9*BG492)/(Escenarios!$F$11)</f>
        <v>0.99712327732953265</v>
      </c>
      <c r="BL492" s="116">
        <f>(Escenarios!$F$9*BI492)/(Escenarios!$F$11)</f>
        <v>0</v>
      </c>
      <c r="BM492" s="116">
        <f>(Escenarios!$F$10*AW492+Escenarios!$F$9*BE492)/(Escenarios!$F$11)</f>
        <v>0.35166545635085034</v>
      </c>
      <c r="BN492" s="118">
        <f t="shared" si="54"/>
        <v>206.77474144563112</v>
      </c>
      <c r="BO492" s="118">
        <f>MAX(0,(BN492-Constantes!$D$13)*(1-EXP(-Constantes!$D$23)))</f>
        <v>1.0915566225969149</v>
      </c>
      <c r="BP492" s="118">
        <f>BL492+AY492*Escenarios!$F$10/Escenarios!$F$11+BO492</f>
        <v>1.2090153790159446</v>
      </c>
      <c r="BQ492" s="118">
        <f>0.0526*BL492*Observaciones!$F491^1.218</f>
        <v>0</v>
      </c>
      <c r="BR492" s="118">
        <f>BQ492*Constantes!$F$40</f>
        <v>0</v>
      </c>
      <c r="BS492" s="118">
        <f t="shared" si="55"/>
        <v>0</v>
      </c>
      <c r="BT492" s="15"/>
      <c r="BU492" s="72">
        <v>486</v>
      </c>
      <c r="BV492" s="73">
        <f>0.0526*Observaciones!$F491^2.218</f>
        <v>0</v>
      </c>
      <c r="BW492" s="73">
        <f>IF(Observaciones!$F491&gt;0.05*$CA$7,((Observaciones!$F491-0.05*$CA$7)^2)/(Observaciones!$F491+0.95*$CA$7),0)</f>
        <v>0</v>
      </c>
      <c r="BX492" s="73">
        <f>0.0526*BW492*Observaciones!$F491^1.218</f>
        <v>0</v>
      </c>
      <c r="BY492" s="27"/>
      <c r="BZ492" s="27"/>
      <c r="CA492" s="101"/>
      <c r="CB492" s="36"/>
    </row>
    <row r="493" spans="2:80" s="2" customFormat="1" ht="14.5" x14ac:dyDescent="0.35">
      <c r="B493" s="35"/>
      <c r="C493" s="72">
        <v>487</v>
      </c>
      <c r="D493" s="145">
        <f>ETo!$I492*((1-Constantes!$D$19)*ETo!$K492+ETo!$L492)</f>
        <v>1.4841756395705397</v>
      </c>
      <c r="E493" s="73">
        <f>MIN(D493*Constantes!$D$17,0.8*(H492+Observaciones!$F492-F493-G493-Constantes!$D$14))</f>
        <v>0.92546160709280112</v>
      </c>
      <c r="F493" s="73">
        <f>IF(Observaciones!$F492&gt;0.05*Constantes!$D$18,((Observaciones!$F492-0.05*Constantes!$D$18)^2)/(Observaciones!$F492+0.95*Constantes!$D$18),0)</f>
        <v>0</v>
      </c>
      <c r="G493" s="73">
        <f>MAX(0,H492+Observaciones!$F492-F493-Constantes!$D$13)</f>
        <v>0</v>
      </c>
      <c r="H493" s="73">
        <f>H492+Observaciones!$F492-F493-E493-G493-I492</f>
        <v>35.772296914066473</v>
      </c>
      <c r="I493" s="73">
        <f>MAX(0,(H493-Constantes!$D$14)*(1-EXP(-Constantes!$D$22)))</f>
        <v>0.13109627551792688</v>
      </c>
      <c r="J493" s="73">
        <f t="shared" si="49"/>
        <v>193.42238563825018</v>
      </c>
      <c r="K493" s="73">
        <f>MAX(0,(J493-Constantes!$D$13)*(1-EXP(-Constantes!$D$23)))</f>
        <v>0.99932516393111115</v>
      </c>
      <c r="L493" s="73">
        <f t="shared" si="50"/>
        <v>1.1304214394490379</v>
      </c>
      <c r="M493" s="73">
        <f>0.0526*F493*Observaciones!$F492^1.218</f>
        <v>0</v>
      </c>
      <c r="N493" s="73">
        <f>M493*Constantes!$D$40</f>
        <v>0</v>
      </c>
      <c r="O493" s="73">
        <f t="shared" si="51"/>
        <v>0</v>
      </c>
      <c r="P493" s="15"/>
      <c r="Q493" s="117">
        <v>487</v>
      </c>
      <c r="R493" s="145">
        <f>ETo!$I492*((1-Constantes!$E$19)*ETo!$K492+ETo!$L492)</f>
        <v>1.4859958530028521</v>
      </c>
      <c r="S493" s="118">
        <f>MIN(R493*Constantes!$E$17,0.8*(V492+Observaciones!$F492-T493-U493-Constantes!$D$14))</f>
        <v>0.93201754852429741</v>
      </c>
      <c r="T493" s="118">
        <f>IF(Observaciones!$F492&gt;0.05*Constantes!$E$18,((Observaciones!$F492-0.05*Constantes!$E$18)^2)/(Observaciones!$F492+0.95*Constantes!$E$18),0)</f>
        <v>0</v>
      </c>
      <c r="U493" s="118">
        <f>MAX(0,V492+Observaciones!$F492-T493-Constantes!$D$13)</f>
        <v>0</v>
      </c>
      <c r="V493" s="118">
        <f>V492+Observaciones!$F492-T493-S493-U493-W492</f>
        <v>35.751485536183097</v>
      </c>
      <c r="W493" s="118">
        <f>MAX(0,(V493-Constantes!$D$14)*(1-EXP(-Constantes!$D$22)))</f>
        <v>0.13080975912870607</v>
      </c>
      <c r="X493" s="116">
        <f>X492+(Entradas!$E$23*U493-Y492)/(800*Entradas!$D$46)</f>
        <v>0</v>
      </c>
      <c r="Y493" s="116">
        <f>8000*Entradas!$D$47*X493/Constantes!$E$34</f>
        <v>0</v>
      </c>
      <c r="Z493" s="116">
        <f>T493*Escenarios!$E$10/Escenarios!$E$9</f>
        <v>0</v>
      </c>
      <c r="AA493" s="116">
        <f>Y493*Escenarios!$E$10/Escenarios!$E$9</f>
        <v>0</v>
      </c>
      <c r="AB493" s="116">
        <f>Observaciones!$I492</f>
        <v>0</v>
      </c>
      <c r="AC493" s="116">
        <f>MAX(0,Constantes!$E$29/((AH492+Z493+AA493+AB493+Observaciones!$F492)^2)+Entradas!$E$17)</f>
        <v>2.68257619706079</v>
      </c>
      <c r="AD493" s="145">
        <f>IF(ETo!$D492&gt;0,ETo!$I492*((1-Entradas!$E$21)*ETo!$K492+ETo!$L492),0)</f>
        <v>1.4131873157103458</v>
      </c>
      <c r="AE493" s="116">
        <f>MIN(AD493*1,0.8*(AH492+Z493+AA493+AB493+Observaciones!$F492-AC493-Constantes!$E$28))</f>
        <v>1.4131873157103458</v>
      </c>
      <c r="AF493" s="116">
        <f>Observaciones!$J492</f>
        <v>0</v>
      </c>
      <c r="AG493" s="116">
        <f>MAX(0,AH492+Z493+AA493+AB493+Observaciones!$F492-AC493-AE493-AF493-Constantes!$E$26)</f>
        <v>0</v>
      </c>
      <c r="AH493" s="116">
        <f>AH492+Z493+AA493+AB493+Observaciones!$F492-AC493-AE493-AF493-AG493</f>
        <v>175.74856564129519</v>
      </c>
      <c r="AI493" s="116">
        <f>(Escenarios!$E$10*S493+Escenarios!$E$9*AE493)/(Escenarios!$E$11)</f>
        <v>0.98013452524290234</v>
      </c>
      <c r="AJ493" s="116">
        <f>(Escenarios!$E$9*AG493)/(Escenarios!$E$11)</f>
        <v>0</v>
      </c>
      <c r="AK493" s="116">
        <f>(Escenarios!$E$10*U493+Escenarios!$E$9*AC493)/(Escenarios!$E$11)</f>
        <v>0.26825761970607898</v>
      </c>
      <c r="AL493" s="118">
        <f t="shared" si="52"/>
        <v>203.31632364166202</v>
      </c>
      <c r="AM493" s="118">
        <f>MAX(0,(AL493-Constantes!$D$13)*(1-EXP(-Constantes!$D$23)))</f>
        <v>1.0676675858353621</v>
      </c>
      <c r="AN493" s="118">
        <f>AJ493+W493*Escenarios!$E$10/Escenarios!$E$11+AM493</f>
        <v>1.1853963690511975</v>
      </c>
      <c r="AO493" s="118">
        <f>0.0526*AJ493*Observaciones!$F492^1.218</f>
        <v>0</v>
      </c>
      <c r="AP493" s="118">
        <f>AO493*Constantes!$E$40</f>
        <v>0</v>
      </c>
      <c r="AQ493" s="118">
        <f t="shared" si="53"/>
        <v>0</v>
      </c>
      <c r="AR493" s="15"/>
      <c r="AS493" s="72">
        <v>487</v>
      </c>
      <c r="AT493" s="145">
        <f>ETo!$I492*((1-Constantes!$F$19)*ETo!$K492+ETo!$L492)</f>
        <v>1.4814453194220703</v>
      </c>
      <c r="AU493" s="118">
        <f>MIN(AT493*Constantes!$F$17,0.8*(AX492+Observaciones!$F492-AV493-AW493-Constantes!$D$14))</f>
        <v>0.91571147634896688</v>
      </c>
      <c r="AV493" s="118">
        <f>IF(Observaciones!$F492&gt;0.05*Constantes!$F$18,((Observaciones!$F492-0.05*Constantes!$F$18)^2)/(Observaciones!$F492+0.95*Constantes!$F$18),0)</f>
        <v>0</v>
      </c>
      <c r="AW493" s="118">
        <f>MAX(0,AX492+Observaciones!$F492-AV493-Constantes!$D$13)</f>
        <v>0</v>
      </c>
      <c r="AX493" s="118">
        <f>AX492+Observaciones!$F492-AV493-AU493-AW493-AY492</f>
        <v>35.852119254611317</v>
      </c>
      <c r="AY493" s="118">
        <f>MAX(0,(AX493-Constantes!$D$14)*(1-EXP(-Constantes!$D$22)))</f>
        <v>0.13219521326823946</v>
      </c>
      <c r="AZ493" s="116">
        <f>AZ492+(Entradas!$F$23*AW493-BA492)/(800*Entradas!$D$46)</f>
        <v>0</v>
      </c>
      <c r="BA493" s="116">
        <f>8000*Entradas!$D$47*AZ493/Constantes!$F$34</f>
        <v>0</v>
      </c>
      <c r="BB493" s="116">
        <f>AV493*Escenarios!$F$10/Escenarios!$F$9</f>
        <v>0</v>
      </c>
      <c r="BC493" s="116">
        <f>BA493*Escenarios!$F$10/Escenarios!$F$9</f>
        <v>0</v>
      </c>
      <c r="BD493" s="116">
        <f>Observaciones!$I492</f>
        <v>0</v>
      </c>
      <c r="BE493" s="116">
        <f>MAX(0,Constantes!$F$29/((BJ492+BB493+BC493+BD493+Observaciones!$F492)^2)+Entradas!$F$17)</f>
        <v>1.6677212937786154</v>
      </c>
      <c r="BF493" s="145">
        <f>IF(ETo!$D492&gt;0,ETo!$I492*((1-Entradas!$F$21)*ETo!$K492+ETo!$L492),0)</f>
        <v>1.4131873157103458</v>
      </c>
      <c r="BG493" s="116">
        <f>MIN(BF493*1,0.8*(BJ492+BB493+BC493+BD493+Observaciones!$F492-BE493-Constantes!$F$28))</f>
        <v>1.4131873157103458</v>
      </c>
      <c r="BH493" s="116">
        <f>Observaciones!$J492</f>
        <v>0</v>
      </c>
      <c r="BI493" s="116">
        <f>MAX(0,BJ492+BB493+BC493+BD493+Observaciones!$F492-BE493-BG493-BH493-Constantes!$F$26)</f>
        <v>0</v>
      </c>
      <c r="BJ493" s="116">
        <f>BJ492+BB493+BC493+BD493+Observaciones!$F492-BE493-BG493-BH493-BI493</f>
        <v>84.703815814764027</v>
      </c>
      <c r="BK493" s="116">
        <f>(Escenarios!$F$10*AU493+Escenarios!$F$9*BG493)/(Escenarios!$F$11)</f>
        <v>1.0152066442212426</v>
      </c>
      <c r="BL493" s="116">
        <f>(Escenarios!$F$9*BI493)/(Escenarios!$F$11)</f>
        <v>0</v>
      </c>
      <c r="BM493" s="116">
        <f>(Escenarios!$F$10*AW493+Escenarios!$F$9*BE493)/(Escenarios!$F$11)</f>
        <v>0.33354425875572313</v>
      </c>
      <c r="BN493" s="118">
        <f t="shared" si="54"/>
        <v>206.01672908178992</v>
      </c>
      <c r="BO493" s="118">
        <f>MAX(0,(BN493-Constantes!$D$13)*(1-EXP(-Constantes!$D$23)))</f>
        <v>1.0863206487348986</v>
      </c>
      <c r="BP493" s="118">
        <f>BL493+AY493*Escenarios!$F$10/Escenarios!$F$11+BO493</f>
        <v>1.1920768193494902</v>
      </c>
      <c r="BQ493" s="118">
        <f>0.0526*BL493*Observaciones!$F492^1.218</f>
        <v>0</v>
      </c>
      <c r="BR493" s="118">
        <f>BQ493*Constantes!$F$40</f>
        <v>0</v>
      </c>
      <c r="BS493" s="118">
        <f t="shared" si="55"/>
        <v>0</v>
      </c>
      <c r="BT493" s="15"/>
      <c r="BU493" s="72">
        <v>487</v>
      </c>
      <c r="BV493" s="73">
        <f>0.0526*Observaciones!$F492^2.218</f>
        <v>0</v>
      </c>
      <c r="BW493" s="73">
        <f>IF(Observaciones!$F492&gt;0.05*$CA$7,((Observaciones!$F492-0.05*$CA$7)^2)/(Observaciones!$F492+0.95*$CA$7),0)</f>
        <v>0</v>
      </c>
      <c r="BX493" s="73">
        <f>0.0526*BW493*Observaciones!$F492^1.218</f>
        <v>0</v>
      </c>
      <c r="BY493" s="27"/>
      <c r="BZ493" s="27"/>
      <c r="CA493" s="101"/>
      <c r="CB493" s="36"/>
    </row>
    <row r="494" spans="2:80" s="2" customFormat="1" ht="14.5" x14ac:dyDescent="0.35">
      <c r="B494" s="35"/>
      <c r="C494" s="72">
        <v>488</v>
      </c>
      <c r="D494" s="145">
        <f>ETo!$I493*((1-Constantes!$D$19)*ETo!$K493+ETo!$L493)</f>
        <v>1.4366451102519899</v>
      </c>
      <c r="E494" s="73">
        <f>MIN(D494*Constantes!$D$17,0.8*(H493+Observaciones!$F493-F494-G494-Constantes!$D$14))</f>
        <v>0.89582382105432068</v>
      </c>
      <c r="F494" s="73">
        <f>IF(Observaciones!$F493&gt;0.05*Constantes!$D$18,((Observaciones!$F493-0.05*Constantes!$D$18)^2)/(Observaciones!$F493+0.95*Constantes!$D$18),0)</f>
        <v>0</v>
      </c>
      <c r="G494" s="73">
        <f>MAX(0,H493+Observaciones!$F493-F494-Constantes!$D$13)</f>
        <v>0</v>
      </c>
      <c r="H494" s="73">
        <f>H493+Observaciones!$F493-F494-E494-G494-I493</f>
        <v>34.745376817494225</v>
      </c>
      <c r="I494" s="73">
        <f>MAX(0,(H494-Constantes!$D$14)*(1-EXP(-Constantes!$D$22)))</f>
        <v>0.11695836308670865</v>
      </c>
      <c r="J494" s="73">
        <f t="shared" si="49"/>
        <v>192.42306047431907</v>
      </c>
      <c r="K494" s="73">
        <f>MAX(0,(J494-Constantes!$D$13)*(1-EXP(-Constantes!$D$23)))</f>
        <v>0.99242232080137216</v>
      </c>
      <c r="L494" s="73">
        <f t="shared" si="50"/>
        <v>1.1093806838880809</v>
      </c>
      <c r="M494" s="73">
        <f>0.0526*F494*Observaciones!$F493^1.218</f>
        <v>0</v>
      </c>
      <c r="N494" s="73">
        <f>M494*Constantes!$D$40</f>
        <v>0</v>
      </c>
      <c r="O494" s="73">
        <f t="shared" si="51"/>
        <v>0</v>
      </c>
      <c r="P494" s="15"/>
      <c r="Q494" s="117">
        <v>488</v>
      </c>
      <c r="R494" s="145">
        <f>ETo!$I493*((1-Constantes!$E$19)*ETo!$K493+ETo!$L493)</f>
        <v>1.4384090957460796</v>
      </c>
      <c r="S494" s="118">
        <f>MIN(R494*Constantes!$E$17,0.8*(V493+Observaciones!$F493-T494-U494-Constantes!$D$14))</f>
        <v>0.90217110396588662</v>
      </c>
      <c r="T494" s="118">
        <f>IF(Observaciones!$F493&gt;0.05*Constantes!$E$18,((Observaciones!$F493-0.05*Constantes!$E$18)^2)/(Observaciones!$F493+0.95*Constantes!$E$18),0)</f>
        <v>0</v>
      </c>
      <c r="U494" s="118">
        <f>MAX(0,V493+Observaciones!$F493-T494-Constantes!$D$13)</f>
        <v>0</v>
      </c>
      <c r="V494" s="118">
        <f>V493+Observaciones!$F493-T494-S494-U494-W493</f>
        <v>34.718504673088503</v>
      </c>
      <c r="W494" s="118">
        <f>MAX(0,(V494-Constantes!$D$14)*(1-EXP(-Constantes!$D$22)))</f>
        <v>0.11658840633377796</v>
      </c>
      <c r="X494" s="116">
        <f>X493+(Entradas!$E$23*U494-Y493)/(800*Entradas!$D$46)</f>
        <v>0</v>
      </c>
      <c r="Y494" s="116">
        <f>8000*Entradas!$D$47*X494/Constantes!$E$34</f>
        <v>0</v>
      </c>
      <c r="Z494" s="116">
        <f>T494*Escenarios!$E$10/Escenarios!$E$9</f>
        <v>0</v>
      </c>
      <c r="AA494" s="116">
        <f>Y494*Escenarios!$E$10/Escenarios!$E$9</f>
        <v>0</v>
      </c>
      <c r="AB494" s="116">
        <f>Observaciones!$I493</f>
        <v>0</v>
      </c>
      <c r="AC494" s="116">
        <f>MAX(0,Constantes!$E$29/((AH493+Z494+AA494+AB494+Observaciones!$F493)^2)+Entradas!$E$17)</f>
        <v>2.6676088834221865</v>
      </c>
      <c r="AD494" s="145">
        <f>IF(ETo!$D493&gt;0,ETo!$I493*((1-Entradas!$E$21)*ETo!$K493+ETo!$L493),0)</f>
        <v>1.367849675982495</v>
      </c>
      <c r="AE494" s="116">
        <f>MIN(AD494*1,0.8*(AH493+Z494+AA494+AB494+Observaciones!$F493-AC494-Constantes!$E$28))</f>
        <v>1.367849675982495</v>
      </c>
      <c r="AF494" s="116">
        <f>Observaciones!$J493</f>
        <v>0</v>
      </c>
      <c r="AG494" s="116">
        <f>MAX(0,AH493+Z494+AA494+AB494+Observaciones!$F493-AC494-AE494-AF494-Constantes!$E$26)</f>
        <v>0</v>
      </c>
      <c r="AH494" s="116">
        <f>AH493+Z494+AA494+AB494+Observaciones!$F493-AC494-AE494-AF494-AG494</f>
        <v>171.71310708189051</v>
      </c>
      <c r="AI494" s="116">
        <f>(Escenarios!$E$10*S494+Escenarios!$E$9*AE494)/(Escenarios!$E$11)</f>
        <v>0.94873896116754752</v>
      </c>
      <c r="AJ494" s="116">
        <f>(Escenarios!$E$9*AG494)/(Escenarios!$E$11)</f>
        <v>0</v>
      </c>
      <c r="AK494" s="116">
        <f>(Escenarios!$E$10*U494+Escenarios!$E$9*AC494)/(Escenarios!$E$11)</f>
        <v>0.26676088834221867</v>
      </c>
      <c r="AL494" s="118">
        <f t="shared" si="52"/>
        <v>202.51541694416889</v>
      </c>
      <c r="AM494" s="118">
        <f>MAX(0,(AL494-Constantes!$D$13)*(1-EXP(-Constantes!$D$23)))</f>
        <v>1.0621353191679197</v>
      </c>
      <c r="AN494" s="118">
        <f>AJ494+W494*Escenarios!$E$10/Escenarios!$E$11+AM494</f>
        <v>1.1670648848683198</v>
      </c>
      <c r="AO494" s="118">
        <f>0.0526*AJ494*Observaciones!$F493^1.218</f>
        <v>0</v>
      </c>
      <c r="AP494" s="118">
        <f>AO494*Constantes!$E$40</f>
        <v>0</v>
      </c>
      <c r="AQ494" s="118">
        <f t="shared" si="53"/>
        <v>0</v>
      </c>
      <c r="AR494" s="15"/>
      <c r="AS494" s="72">
        <v>488</v>
      </c>
      <c r="AT494" s="145">
        <f>ETo!$I493*((1-Constantes!$F$19)*ETo!$K493+ETo!$L493)</f>
        <v>1.4339991320108552</v>
      </c>
      <c r="AU494" s="118">
        <f>MIN(AT494*Constantes!$F$17,0.8*(AX493+Observaciones!$F493-AV494-AW494-Constantes!$D$14))</f>
        <v>0.88638402311673903</v>
      </c>
      <c r="AV494" s="118">
        <f>IF(Observaciones!$F493&gt;0.05*Constantes!$F$18,((Observaciones!$F493-0.05*Constantes!$F$18)^2)/(Observaciones!$F493+0.95*Constantes!$F$18),0)</f>
        <v>0</v>
      </c>
      <c r="AW494" s="118">
        <f>MAX(0,AX493+Observaciones!$F493-AV494-Constantes!$D$13)</f>
        <v>0</v>
      </c>
      <c r="AX494" s="118">
        <f>AX493+Observaciones!$F493-AV494-AU494-AW494-AY493</f>
        <v>34.833540018226337</v>
      </c>
      <c r="AY494" s="118">
        <f>MAX(0,(AX494-Constantes!$D$14)*(1-EXP(-Constantes!$D$22)))</f>
        <v>0.11817213192399892</v>
      </c>
      <c r="AZ494" s="116">
        <f>AZ493+(Entradas!$F$23*AW494-BA493)/(800*Entradas!$D$46)</f>
        <v>0</v>
      </c>
      <c r="BA494" s="116">
        <f>8000*Entradas!$D$47*AZ494/Constantes!$F$34</f>
        <v>0</v>
      </c>
      <c r="BB494" s="116">
        <f>AV494*Escenarios!$F$10/Escenarios!$F$9</f>
        <v>0</v>
      </c>
      <c r="BC494" s="116">
        <f>BA494*Escenarios!$F$10/Escenarios!$F$9</f>
        <v>0</v>
      </c>
      <c r="BD494" s="116">
        <f>Observaciones!$I493</f>
        <v>0</v>
      </c>
      <c r="BE494" s="116">
        <f>MAX(0,Constantes!$F$29/((BJ493+BB494+BC494+BD494+Observaciones!$F493)^2)+Entradas!$F$17)</f>
        <v>1.5690415078433428</v>
      </c>
      <c r="BF494" s="145">
        <f>IF(ETo!$D493&gt;0,ETo!$I493*((1-Entradas!$F$21)*ETo!$K493+ETo!$L493),0)</f>
        <v>1.367849675982495</v>
      </c>
      <c r="BG494" s="116">
        <f>MIN(BF494*1,0.8*(BJ493+BB494+BC494+BD494+Observaciones!$F493-BE494-Constantes!$F$28))</f>
        <v>1.367849675982495</v>
      </c>
      <c r="BH494" s="116">
        <f>Observaciones!$J493</f>
        <v>0</v>
      </c>
      <c r="BI494" s="116">
        <f>MAX(0,BJ493+BB494+BC494+BD494+Observaciones!$F493-BE494-BG494-BH494-Constantes!$F$26)</f>
        <v>0</v>
      </c>
      <c r="BJ494" s="116">
        <f>BJ493+BB494+BC494+BD494+Observaciones!$F493-BE494-BG494-BH494-BI494</f>
        <v>81.766924630938192</v>
      </c>
      <c r="BK494" s="116">
        <f>(Escenarios!$F$10*AU494+Escenarios!$F$9*BG494)/(Escenarios!$F$11)</f>
        <v>0.98267715368989028</v>
      </c>
      <c r="BL494" s="116">
        <f>(Escenarios!$F$9*BI494)/(Escenarios!$F$11)</f>
        <v>0</v>
      </c>
      <c r="BM494" s="116">
        <f>(Escenarios!$F$10*AW494+Escenarios!$F$9*BE494)/(Escenarios!$F$11)</f>
        <v>0.31380830156866857</v>
      </c>
      <c r="BN494" s="118">
        <f t="shared" si="54"/>
        <v>205.24421673462368</v>
      </c>
      <c r="BO494" s="118">
        <f>MAX(0,(BN494-Constantes!$D$13)*(1-EXP(-Constantes!$D$23)))</f>
        <v>1.0809845161719016</v>
      </c>
      <c r="BP494" s="118">
        <f>BL494+AY494*Escenarios!$F$10/Escenarios!$F$11+BO494</f>
        <v>1.1755222217111008</v>
      </c>
      <c r="BQ494" s="118">
        <f>0.0526*BL494*Observaciones!$F493^1.218</f>
        <v>0</v>
      </c>
      <c r="BR494" s="118">
        <f>BQ494*Constantes!$F$40</f>
        <v>0</v>
      </c>
      <c r="BS494" s="118">
        <f t="shared" si="55"/>
        <v>0</v>
      </c>
      <c r="BT494" s="15"/>
      <c r="BU494" s="72">
        <v>488</v>
      </c>
      <c r="BV494" s="73">
        <f>0.0526*Observaciones!$F493^2.218</f>
        <v>0</v>
      </c>
      <c r="BW494" s="73">
        <f>IF(Observaciones!$F493&gt;0.05*$CA$7,((Observaciones!$F493-0.05*$CA$7)^2)/(Observaciones!$F493+0.95*$CA$7),0)</f>
        <v>0</v>
      </c>
      <c r="BX494" s="73">
        <f>0.0526*BW494*Observaciones!$F493^1.218</f>
        <v>0</v>
      </c>
      <c r="BY494" s="27"/>
      <c r="BZ494" s="27"/>
      <c r="CA494" s="101"/>
      <c r="CB494" s="36"/>
    </row>
    <row r="495" spans="2:80" s="2" customFormat="1" ht="14.5" x14ac:dyDescent="0.35">
      <c r="B495" s="35"/>
      <c r="C495" s="72">
        <v>489</v>
      </c>
      <c r="D495" s="145">
        <f>ETo!$I494*((1-Constantes!$D$19)*ETo!$K494+ETo!$L494)</f>
        <v>1.3974782620607613</v>
      </c>
      <c r="E495" s="73">
        <f>MIN(D495*Constantes!$D$17,0.8*(H494+Observaciones!$F494-F495-G495-Constantes!$D$14))</f>
        <v>0.8714012302871641</v>
      </c>
      <c r="F495" s="73">
        <f>IF(Observaciones!$F494&gt;0.05*Constantes!$D$18,((Observaciones!$F494-0.05*Constantes!$D$18)^2)/(Observaciones!$F494+0.95*Constantes!$D$18),0)</f>
        <v>0</v>
      </c>
      <c r="G495" s="73">
        <f>MAX(0,H494+Observaciones!$F494-F495-Constantes!$D$13)</f>
        <v>0</v>
      </c>
      <c r="H495" s="73">
        <f>H494+Observaciones!$F494-F495-E495-G495-I494</f>
        <v>33.757017224120354</v>
      </c>
      <c r="I495" s="73">
        <f>MAX(0,(H495-Constantes!$D$14)*(1-EXP(-Constantes!$D$22)))</f>
        <v>0.10335132449790722</v>
      </c>
      <c r="J495" s="73">
        <f t="shared" si="49"/>
        <v>191.43063815351769</v>
      </c>
      <c r="K495" s="73">
        <f>MAX(0,(J495-Constantes!$D$13)*(1-EXP(-Constantes!$D$23)))</f>
        <v>0.98556715909204928</v>
      </c>
      <c r="L495" s="73">
        <f t="shared" si="50"/>
        <v>1.0889184835899566</v>
      </c>
      <c r="M495" s="73">
        <f>0.0526*F495*Observaciones!$F494^1.218</f>
        <v>0</v>
      </c>
      <c r="N495" s="73">
        <f>M495*Constantes!$D$40</f>
        <v>0</v>
      </c>
      <c r="O495" s="73">
        <f t="shared" si="51"/>
        <v>0</v>
      </c>
      <c r="P495" s="15"/>
      <c r="Q495" s="117">
        <v>489</v>
      </c>
      <c r="R495" s="145">
        <f>ETo!$I494*((1-Constantes!$E$19)*ETo!$K494+ETo!$L494)</f>
        <v>1.3991957740009491</v>
      </c>
      <c r="S495" s="118">
        <f>MIN(R495*Constantes!$E$17,0.8*(V494+Observaciones!$F494-T495-U495-Constantes!$D$14))</f>
        <v>0.87757648351083151</v>
      </c>
      <c r="T495" s="118">
        <f>IF(Observaciones!$F494&gt;0.05*Constantes!$E$18,((Observaciones!$F494-0.05*Constantes!$E$18)^2)/(Observaciones!$F494+0.95*Constantes!$E$18),0)</f>
        <v>0</v>
      </c>
      <c r="U495" s="118">
        <f>MAX(0,V494+Observaciones!$F494-T495-Constantes!$D$13)</f>
        <v>0</v>
      </c>
      <c r="V495" s="118">
        <f>V494+Observaciones!$F494-T495-S495-U495-W494</f>
        <v>33.724339783243899</v>
      </c>
      <c r="W495" s="118">
        <f>MAX(0,(V495-Constantes!$D$14)*(1-EXP(-Constantes!$D$22)))</f>
        <v>0.10290144451296028</v>
      </c>
      <c r="X495" s="116">
        <f>X494+(Entradas!$E$23*U495-Y494)/(800*Entradas!$D$46)</f>
        <v>0</v>
      </c>
      <c r="Y495" s="116">
        <f>8000*Entradas!$D$47*X495/Constantes!$E$34</f>
        <v>0</v>
      </c>
      <c r="Z495" s="116">
        <f>T495*Escenarios!$E$10/Escenarios!$E$9</f>
        <v>0</v>
      </c>
      <c r="AA495" s="116">
        <f>Y495*Escenarios!$E$10/Escenarios!$E$9</f>
        <v>0</v>
      </c>
      <c r="AB495" s="116">
        <f>Observaciones!$I494</f>
        <v>0</v>
      </c>
      <c r="AC495" s="116">
        <f>MAX(0,Constantes!$E$29/((AH494+Z495+AA495+AB495+Observaciones!$F494)^2)+Entradas!$E$17)</f>
        <v>2.6518021433068966</v>
      </c>
      <c r="AD495" s="145">
        <f>IF(ETo!$D494&gt;0,ETo!$I494*((1-Entradas!$E$21)*ETo!$K494+ETo!$L494),0)</f>
        <v>1.3304952963934211</v>
      </c>
      <c r="AE495" s="116">
        <f>MIN(AD495*1,0.8*(AH494+Z495+AA495+AB495+Observaciones!$F494-AC495-Constantes!$E$28))</f>
        <v>1.3304952963934211</v>
      </c>
      <c r="AF495" s="116">
        <f>Observaciones!$J494</f>
        <v>0</v>
      </c>
      <c r="AG495" s="116">
        <f>MAX(0,AH494+Z495+AA495+AB495+Observaciones!$F494-AC495-AE495-AF495-Constantes!$E$26)</f>
        <v>0</v>
      </c>
      <c r="AH495" s="116">
        <f>AH494+Z495+AA495+AB495+Observaciones!$F494-AC495-AE495-AF495-AG495</f>
        <v>167.7308096421902</v>
      </c>
      <c r="AI495" s="116">
        <f>(Escenarios!$E$10*S495+Escenarios!$E$9*AE495)/(Escenarios!$E$11)</f>
        <v>0.9228683647990904</v>
      </c>
      <c r="AJ495" s="116">
        <f>(Escenarios!$E$9*AG495)/(Escenarios!$E$11)</f>
        <v>0</v>
      </c>
      <c r="AK495" s="116">
        <f>(Escenarios!$E$10*U495+Escenarios!$E$9*AC495)/(Escenarios!$E$11)</f>
        <v>0.26518021433068967</v>
      </c>
      <c r="AL495" s="118">
        <f t="shared" si="52"/>
        <v>201.71846183933167</v>
      </c>
      <c r="AM495" s="118">
        <f>MAX(0,(AL495-Constantes!$D$13)*(1-EXP(-Constantes!$D$23)))</f>
        <v>1.0566303481447792</v>
      </c>
      <c r="AN495" s="118">
        <f>AJ495+W495*Escenarios!$E$10/Escenarios!$E$11+AM495</f>
        <v>1.1492416482064434</v>
      </c>
      <c r="AO495" s="118">
        <f>0.0526*AJ495*Observaciones!$F494^1.218</f>
        <v>0</v>
      </c>
      <c r="AP495" s="118">
        <f>AO495*Constantes!$E$40</f>
        <v>0</v>
      </c>
      <c r="AQ495" s="118">
        <f t="shared" si="53"/>
        <v>0</v>
      </c>
      <c r="AR495" s="15"/>
      <c r="AS495" s="72">
        <v>489</v>
      </c>
      <c r="AT495" s="145">
        <f>ETo!$I494*((1-Constantes!$F$19)*ETo!$K494+ETo!$L494)</f>
        <v>1.3949019941504786</v>
      </c>
      <c r="AU495" s="118">
        <f>MIN(AT495*Constantes!$F$17,0.8*(AX494+Observaciones!$F494-AV495-AW495-Constantes!$D$14))</f>
        <v>0.86221728718543167</v>
      </c>
      <c r="AV495" s="118">
        <f>IF(Observaciones!$F494&gt;0.05*Constantes!$F$18,((Observaciones!$F494-0.05*Constantes!$F$18)^2)/(Observaciones!$F494+0.95*Constantes!$F$18),0)</f>
        <v>0</v>
      </c>
      <c r="AW495" s="118">
        <f>MAX(0,AX494+Observaciones!$F494-AV495-Constantes!$D$13)</f>
        <v>0</v>
      </c>
      <c r="AX495" s="118">
        <f>AX494+Observaciones!$F494-AV495-AU495-AW495-AY494</f>
        <v>33.853150599116908</v>
      </c>
      <c r="AY495" s="118">
        <f>MAX(0,(AX495-Constantes!$D$14)*(1-EXP(-Constantes!$D$22)))</f>
        <v>0.1046748210795355</v>
      </c>
      <c r="AZ495" s="116">
        <f>AZ494+(Entradas!$F$23*AW495-BA494)/(800*Entradas!$D$46)</f>
        <v>0</v>
      </c>
      <c r="BA495" s="116">
        <f>8000*Entradas!$D$47*AZ495/Constantes!$F$34</f>
        <v>0</v>
      </c>
      <c r="BB495" s="116">
        <f>AV495*Escenarios!$F$10/Escenarios!$F$9</f>
        <v>0</v>
      </c>
      <c r="BC495" s="116">
        <f>BA495*Escenarios!$F$10/Escenarios!$F$9</f>
        <v>0</v>
      </c>
      <c r="BD495" s="116">
        <f>Observaciones!$I494</f>
        <v>0</v>
      </c>
      <c r="BE495" s="116">
        <f>MAX(0,Constantes!$F$29/((BJ494+BB495+BC495+BD495+Observaciones!$F494)^2)+Entradas!$F$17)</f>
        <v>1.464401569305017</v>
      </c>
      <c r="BF495" s="145">
        <f>IF(ETo!$D494&gt;0,ETo!$I494*((1-Entradas!$F$21)*ETo!$K494+ETo!$L494),0)</f>
        <v>1.3304952963934211</v>
      </c>
      <c r="BG495" s="116">
        <f>MIN(BF495*1,0.8*(BJ494+BB495+BC495+BD495+Observaciones!$F494-BE495-Constantes!$F$28))</f>
        <v>1.3304952963934211</v>
      </c>
      <c r="BH495" s="116">
        <f>Observaciones!$J494</f>
        <v>0</v>
      </c>
      <c r="BI495" s="116">
        <f>MAX(0,BJ494+BB495+BC495+BD495+Observaciones!$F494-BE495-BG495-BH495-Constantes!$F$26)</f>
        <v>0</v>
      </c>
      <c r="BJ495" s="116">
        <f>BJ494+BB495+BC495+BD495+Observaciones!$F494-BE495-BG495-BH495-BI495</f>
        <v>78.972027765239758</v>
      </c>
      <c r="BK495" s="116">
        <f>(Escenarios!$F$10*AU495+Escenarios!$F$9*BG495)/(Escenarios!$F$11)</f>
        <v>0.9558728890270296</v>
      </c>
      <c r="BL495" s="116">
        <f>(Escenarios!$F$9*BI495)/(Escenarios!$F$11)</f>
        <v>0</v>
      </c>
      <c r="BM495" s="116">
        <f>(Escenarios!$F$10*AW495+Escenarios!$F$9*BE495)/(Escenarios!$F$11)</f>
        <v>0.29288031386100338</v>
      </c>
      <c r="BN495" s="118">
        <f t="shared" si="54"/>
        <v>204.45611253231277</v>
      </c>
      <c r="BO495" s="118">
        <f>MAX(0,(BN495-Constantes!$D$13)*(1-EXP(-Constantes!$D$23)))</f>
        <v>1.0755406827983478</v>
      </c>
      <c r="BP495" s="118">
        <f>BL495+AY495*Escenarios!$F$10/Escenarios!$F$11+BO495</f>
        <v>1.1592805396619763</v>
      </c>
      <c r="BQ495" s="118">
        <f>0.0526*BL495*Observaciones!$F494^1.218</f>
        <v>0</v>
      </c>
      <c r="BR495" s="118">
        <f>BQ495*Constantes!$F$40</f>
        <v>0</v>
      </c>
      <c r="BS495" s="118">
        <f t="shared" si="55"/>
        <v>0</v>
      </c>
      <c r="BT495" s="15"/>
      <c r="BU495" s="72">
        <v>489</v>
      </c>
      <c r="BV495" s="73">
        <f>0.0526*Observaciones!$F494^2.218</f>
        <v>0</v>
      </c>
      <c r="BW495" s="73">
        <f>IF(Observaciones!$F494&gt;0.05*$CA$7,((Observaciones!$F494-0.05*$CA$7)^2)/(Observaciones!$F494+0.95*$CA$7),0)</f>
        <v>0</v>
      </c>
      <c r="BX495" s="73">
        <f>0.0526*BW495*Observaciones!$F494^1.218</f>
        <v>0</v>
      </c>
      <c r="BY495" s="27"/>
      <c r="BZ495" s="27"/>
      <c r="CA495" s="101"/>
      <c r="CB495" s="36"/>
    </row>
    <row r="496" spans="2:80" s="2" customFormat="1" ht="14.5" x14ac:dyDescent="0.35">
      <c r="B496" s="35"/>
      <c r="C496" s="72">
        <v>490</v>
      </c>
      <c r="D496" s="145">
        <f>ETo!$I495*((1-Constantes!$D$19)*ETo!$K495+ETo!$L495)</f>
        <v>1.374047366908923</v>
      </c>
      <c r="E496" s="73">
        <f>MIN(D496*Constantes!$D$17,0.8*(H495+Observaciones!$F495-F496-G496-Constantes!$D$14))</f>
        <v>0.85679083424999569</v>
      </c>
      <c r="F496" s="73">
        <f>IF(Observaciones!$F495&gt;0.05*Constantes!$D$18,((Observaciones!$F495-0.05*Constantes!$D$18)^2)/(Observaciones!$F495+0.95*Constantes!$D$18),0)</f>
        <v>0</v>
      </c>
      <c r="G496" s="73">
        <f>MAX(0,H495+Observaciones!$F495-F496-Constantes!$D$13)</f>
        <v>0</v>
      </c>
      <c r="H496" s="73">
        <f>H495+Observaciones!$F495-F496-E496-G496-I495</f>
        <v>34.796875065372447</v>
      </c>
      <c r="I496" s="73">
        <f>MAX(0,(H496-Constantes!$D$14)*(1-EXP(-Constantes!$D$22)))</f>
        <v>0.11766735468332236</v>
      </c>
      <c r="J496" s="73">
        <f t="shared" si="49"/>
        <v>190.44507099442563</v>
      </c>
      <c r="K496" s="73">
        <f>MAX(0,(J496-Constantes!$D$13)*(1-EXP(-Constantes!$D$23)))</f>
        <v>0.97875934944351339</v>
      </c>
      <c r="L496" s="73">
        <f t="shared" si="50"/>
        <v>1.0964267041268358</v>
      </c>
      <c r="M496" s="73">
        <f>0.0526*F496*Observaciones!$F495^1.218</f>
        <v>0</v>
      </c>
      <c r="N496" s="73">
        <f>M496*Constantes!$D$40</f>
        <v>0</v>
      </c>
      <c r="O496" s="73">
        <f t="shared" si="51"/>
        <v>0</v>
      </c>
      <c r="P496" s="15"/>
      <c r="Q496" s="117">
        <v>490</v>
      </c>
      <c r="R496" s="145">
        <f>ETo!$I495*((1-Constantes!$E$19)*ETo!$K495+ETo!$L495)</f>
        <v>1.3757383613034586</v>
      </c>
      <c r="S496" s="118">
        <f>MIN(R496*Constantes!$E$17,0.8*(V495+Observaciones!$F495-T496-U496-Constantes!$D$14))</f>
        <v>0.86286397927815928</v>
      </c>
      <c r="T496" s="118">
        <f>IF(Observaciones!$F495&gt;0.05*Constantes!$E$18,((Observaciones!$F495-0.05*Constantes!$E$18)^2)/(Observaciones!$F495+0.95*Constantes!$E$18),0)</f>
        <v>0</v>
      </c>
      <c r="U496" s="118">
        <f>MAX(0,V495+Observaciones!$F495-T496-Constantes!$D$13)</f>
        <v>0</v>
      </c>
      <c r="V496" s="118">
        <f>V495+Observaciones!$F495-T496-S496-U496-W495</f>
        <v>34.75857435945278</v>
      </c>
      <c r="W496" s="118">
        <f>MAX(0,(V496-Constantes!$D$14)*(1-EXP(-Constantes!$D$22)))</f>
        <v>0.11714005754681336</v>
      </c>
      <c r="X496" s="116">
        <f>X495+(Entradas!$E$23*U496-Y495)/(800*Entradas!$D$46)</f>
        <v>0</v>
      </c>
      <c r="Y496" s="116">
        <f>8000*Entradas!$D$47*X496/Constantes!$E$34</f>
        <v>0</v>
      </c>
      <c r="Z496" s="116">
        <f>T496*Escenarios!$E$10/Escenarios!$E$9</f>
        <v>0</v>
      </c>
      <c r="AA496" s="116">
        <f>Y496*Escenarios!$E$10/Escenarios!$E$9</f>
        <v>0</v>
      </c>
      <c r="AB496" s="116">
        <f>Observaciones!$I495</f>
        <v>0</v>
      </c>
      <c r="AC496" s="116">
        <f>MAX(0,Constantes!$E$29/((AH495+Z496+AA496+AB496+Observaciones!$F495)^2)+Entradas!$E$17)</f>
        <v>2.6436213969541504</v>
      </c>
      <c r="AD496" s="145">
        <f>IF(ETo!$D495&gt;0,ETo!$I495*((1-Entradas!$E$21)*ETo!$K495+ETo!$L495),0)</f>
        <v>1.3080985855220357</v>
      </c>
      <c r="AE496" s="116">
        <f>MIN(AD496*1,0.8*(AH495+Z496+AA496+AB496+Observaciones!$F495-AC496-Constantes!$E$28))</f>
        <v>1.3080985855220357</v>
      </c>
      <c r="AF496" s="116">
        <f>Observaciones!$J495</f>
        <v>0</v>
      </c>
      <c r="AG496" s="116">
        <f>MAX(0,AH495+Z496+AA496+AB496+Observaciones!$F495-AC496-AE496-AF496-Constantes!$E$26)</f>
        <v>0</v>
      </c>
      <c r="AH496" s="116">
        <f>AH495+Z496+AA496+AB496+Observaciones!$F495-AC496-AE496-AF496-AG496</f>
        <v>165.779089659714</v>
      </c>
      <c r="AI496" s="116">
        <f>(Escenarios!$E$10*S496+Escenarios!$E$9*AE496)/(Escenarios!$E$11)</f>
        <v>0.90738743990254689</v>
      </c>
      <c r="AJ496" s="116">
        <f>(Escenarios!$E$9*AG496)/(Escenarios!$E$11)</f>
        <v>0</v>
      </c>
      <c r="AK496" s="116">
        <f>(Escenarios!$E$10*U496+Escenarios!$E$9*AC496)/(Escenarios!$E$11)</f>
        <v>0.26436213969541505</v>
      </c>
      <c r="AL496" s="118">
        <f t="shared" si="52"/>
        <v>200.9261936308823</v>
      </c>
      <c r="AM496" s="118">
        <f>MAX(0,(AL496-Constantes!$D$13)*(1-EXP(-Constantes!$D$23)))</f>
        <v>1.0511577518798239</v>
      </c>
      <c r="AN496" s="118">
        <f>AJ496+W496*Escenarios!$E$10/Escenarios!$E$11+AM496</f>
        <v>1.1565838036719558</v>
      </c>
      <c r="AO496" s="118">
        <f>0.0526*AJ496*Observaciones!$F495^1.218</f>
        <v>0</v>
      </c>
      <c r="AP496" s="118">
        <f>AO496*Constantes!$E$40</f>
        <v>0</v>
      </c>
      <c r="AQ496" s="118">
        <f t="shared" si="53"/>
        <v>0</v>
      </c>
      <c r="AR496" s="15"/>
      <c r="AS496" s="72">
        <v>490</v>
      </c>
      <c r="AT496" s="145">
        <f>ETo!$I495*((1-Constantes!$F$19)*ETo!$K495+ETo!$L495)</f>
        <v>1.3715108753171195</v>
      </c>
      <c r="AU496" s="118">
        <f>MIN(AT496*Constantes!$F$17,0.8*(AX495+Observaciones!$F495-AV496-AW496-Constantes!$D$14))</f>
        <v>0.84775876098838954</v>
      </c>
      <c r="AV496" s="118">
        <f>IF(Observaciones!$F495&gt;0.05*Constantes!$F$18,((Observaciones!$F495-0.05*Constantes!$F$18)^2)/(Observaciones!$F495+0.95*Constantes!$F$18),0)</f>
        <v>0</v>
      </c>
      <c r="AW496" s="118">
        <f>MAX(0,AX495+Observaciones!$F495-AV496-Constantes!$D$13)</f>
        <v>0</v>
      </c>
      <c r="AX496" s="118">
        <f>AX495+Observaciones!$F495-AV496-AU496-AW496-AY495</f>
        <v>34.900717017048983</v>
      </c>
      <c r="AY496" s="118">
        <f>MAX(0,(AX496-Constantes!$D$14)*(1-EXP(-Constantes!$D$22)))</f>
        <v>0.11909697751803955</v>
      </c>
      <c r="AZ496" s="116">
        <f>AZ495+(Entradas!$F$23*AW496-BA495)/(800*Entradas!$D$46)</f>
        <v>0</v>
      </c>
      <c r="BA496" s="116">
        <f>8000*Entradas!$D$47*AZ496/Constantes!$F$34</f>
        <v>0</v>
      </c>
      <c r="BB496" s="116">
        <f>AV496*Escenarios!$F$10/Escenarios!$F$9</f>
        <v>0</v>
      </c>
      <c r="BC496" s="116">
        <f>BA496*Escenarios!$F$10/Escenarios!$F$9</f>
        <v>0</v>
      </c>
      <c r="BD496" s="116">
        <f>Observaciones!$I495</f>
        <v>0</v>
      </c>
      <c r="BE496" s="116">
        <f>MAX(0,Constantes!$F$29/((BJ495+BB496+BC496+BD496+Observaciones!$F495)^2)+Entradas!$F$17)</f>
        <v>1.434103850578778</v>
      </c>
      <c r="BF496" s="145">
        <f>IF(ETo!$D495&gt;0,ETo!$I495*((1-Entradas!$F$21)*ETo!$K495+ETo!$L495),0)</f>
        <v>1.3080985855220357</v>
      </c>
      <c r="BG496" s="116">
        <f>MIN(BF496*1,0.8*(BJ495+BB496+BC496+BD496+Observaciones!$F495-BE496-Constantes!$F$28))</f>
        <v>1.3080985855220357</v>
      </c>
      <c r="BH496" s="116">
        <f>Observaciones!$J495</f>
        <v>0</v>
      </c>
      <c r="BI496" s="116">
        <f>MAX(0,BJ495+BB496+BC496+BD496+Observaciones!$F495-BE496-BG496-BH496-Constantes!$F$26)</f>
        <v>0</v>
      </c>
      <c r="BJ496" s="116">
        <f>BJ495+BB496+BC496+BD496+Observaciones!$F495-BE496-BG496-BH496-BI496</f>
        <v>78.229825329138947</v>
      </c>
      <c r="BK496" s="116">
        <f>(Escenarios!$F$10*AU496+Escenarios!$F$9*BG496)/(Escenarios!$F$11)</f>
        <v>0.93982672589511873</v>
      </c>
      <c r="BL496" s="116">
        <f>(Escenarios!$F$9*BI496)/(Escenarios!$F$11)</f>
        <v>0</v>
      </c>
      <c r="BM496" s="116">
        <f>(Escenarios!$F$10*AW496+Escenarios!$F$9*BE496)/(Escenarios!$F$11)</f>
        <v>0.28682077011575557</v>
      </c>
      <c r="BN496" s="118">
        <f t="shared" si="54"/>
        <v>203.66739261963016</v>
      </c>
      <c r="BO496" s="118">
        <f>MAX(0,(BN496-Constantes!$D$13)*(1-EXP(-Constantes!$D$23)))</f>
        <v>1.0700925964025922</v>
      </c>
      <c r="BP496" s="118">
        <f>BL496+AY496*Escenarios!$F$10/Escenarios!$F$11+BO496</f>
        <v>1.1653701784170238</v>
      </c>
      <c r="BQ496" s="118">
        <f>0.0526*BL496*Observaciones!$F495^1.218</f>
        <v>0</v>
      </c>
      <c r="BR496" s="118">
        <f>BQ496*Constantes!$F$40</f>
        <v>0</v>
      </c>
      <c r="BS496" s="118">
        <f t="shared" si="55"/>
        <v>0</v>
      </c>
      <c r="BT496" s="15"/>
      <c r="BU496" s="72">
        <v>490</v>
      </c>
      <c r="BV496" s="73">
        <f>0.0526*Observaciones!$F495^2.218</f>
        <v>0.24472045674166781</v>
      </c>
      <c r="BW496" s="73">
        <f>IF(Observaciones!$F495&gt;0.05*$CA$7,((Observaciones!$F495-0.05*$CA$7)^2)/(Observaciones!$F495+0.95*$CA$7),0)</f>
        <v>2.0605192437462322E-3</v>
      </c>
      <c r="BX496" s="73">
        <f>0.0526*BW496*Observaciones!$F495^1.218</f>
        <v>2.5212560522728692E-4</v>
      </c>
      <c r="BY496" s="27"/>
      <c r="BZ496" s="27"/>
      <c r="CA496" s="101"/>
      <c r="CB496" s="36"/>
    </row>
    <row r="497" spans="2:80" s="2" customFormat="1" ht="14.5" x14ac:dyDescent="0.35">
      <c r="B497" s="35"/>
      <c r="C497" s="72">
        <v>491</v>
      </c>
      <c r="D497" s="145">
        <f>ETo!$I496*((1-Constantes!$D$19)*ETo!$K496+ETo!$L496)</f>
        <v>1.3659885051812004</v>
      </c>
      <c r="E497" s="73">
        <f>MIN(D497*Constantes!$D$17,0.8*(H496+Observaciones!$F496-F497-G497-Constantes!$D$14))</f>
        <v>0.85176570991361</v>
      </c>
      <c r="F497" s="73">
        <f>IF(Observaciones!$F496&gt;0.05*Constantes!$D$18,((Observaciones!$F496-0.05*Constantes!$D$18)^2)/(Observaciones!$F496+0.95*Constantes!$D$18),0)</f>
        <v>0</v>
      </c>
      <c r="G497" s="73">
        <f>MAX(0,H496+Observaciones!$F496-F497-Constantes!$D$13)</f>
        <v>0</v>
      </c>
      <c r="H497" s="73">
        <f>H496+Observaciones!$F496-F497-E497-G497-I496</f>
        <v>33.82744200077552</v>
      </c>
      <c r="I497" s="73">
        <f>MAX(0,(H497-Constantes!$D$14)*(1-EXP(-Constantes!$D$22)))</f>
        <v>0.10432088320910807</v>
      </c>
      <c r="J497" s="73">
        <f t="shared" si="49"/>
        <v>189.46631164498211</v>
      </c>
      <c r="K497" s="73">
        <f>MAX(0,(J497-Constantes!$D$13)*(1-EXP(-Constantes!$D$23)))</f>
        <v>0.97199856477118851</v>
      </c>
      <c r="L497" s="73">
        <f t="shared" si="50"/>
        <v>1.0763194479802967</v>
      </c>
      <c r="M497" s="73">
        <f>0.0526*F497*Observaciones!$F496^1.218</f>
        <v>0</v>
      </c>
      <c r="N497" s="73">
        <f>M497*Constantes!$D$40</f>
        <v>0</v>
      </c>
      <c r="O497" s="73">
        <f t="shared" si="51"/>
        <v>0</v>
      </c>
      <c r="P497" s="15"/>
      <c r="Q497" s="117">
        <v>491</v>
      </c>
      <c r="R497" s="145">
        <f>ETo!$I496*((1-Constantes!$E$19)*ETo!$K496+ETo!$L496)</f>
        <v>1.3676729952482718</v>
      </c>
      <c r="S497" s="118">
        <f>MIN(R497*Constantes!$E$17,0.8*(V496+Observaciones!$F496-T497-U497-Constantes!$D$14))</f>
        <v>0.85780537653474243</v>
      </c>
      <c r="T497" s="118">
        <f>IF(Observaciones!$F496&gt;0.05*Constantes!$E$18,((Observaciones!$F496-0.05*Constantes!$E$18)^2)/(Observaciones!$F496+0.95*Constantes!$E$18),0)</f>
        <v>0</v>
      </c>
      <c r="U497" s="118">
        <f>MAX(0,V496+Observaciones!$F496-T497-Constantes!$D$13)</f>
        <v>0</v>
      </c>
      <c r="V497" s="118">
        <f>V496+Observaciones!$F496-T497-S497-U497-W496</f>
        <v>33.783628925371225</v>
      </c>
      <c r="W497" s="118">
        <f>MAX(0,(V497-Constantes!$D$14)*(1-EXP(-Constantes!$D$22)))</f>
        <v>0.10371769565296241</v>
      </c>
      <c r="X497" s="116">
        <f>X496+(Entradas!$E$23*U497-Y496)/(800*Entradas!$D$46)</f>
        <v>0</v>
      </c>
      <c r="Y497" s="116">
        <f>8000*Entradas!$D$47*X497/Constantes!$E$34</f>
        <v>0</v>
      </c>
      <c r="Z497" s="116">
        <f>T497*Escenarios!$E$10/Escenarios!$E$9</f>
        <v>0</v>
      </c>
      <c r="AA497" s="116">
        <f>Y497*Escenarios!$E$10/Escenarios!$E$9</f>
        <v>0</v>
      </c>
      <c r="AB497" s="116">
        <f>Observaciones!$I496</f>
        <v>0</v>
      </c>
      <c r="AC497" s="116">
        <f>MAX(0,Constantes!$E$29/((AH496+Z497+AA497+AB497+Observaciones!$F496)^2)+Entradas!$E$17)</f>
        <v>2.6264287152924179</v>
      </c>
      <c r="AD497" s="145">
        <f>IF(ETo!$D496&gt;0,ETo!$I496*((1-Entradas!$E$21)*ETo!$K496+ETo!$L496),0)</f>
        <v>1.3002933925654037</v>
      </c>
      <c r="AE497" s="116">
        <f>MIN(AD497*1,0.8*(AH496+Z497+AA497+AB497+Observaciones!$F496-AC497-Constantes!$E$28))</f>
        <v>1.3002933925654037</v>
      </c>
      <c r="AF497" s="116">
        <f>Observaciones!$J496</f>
        <v>0</v>
      </c>
      <c r="AG497" s="116">
        <f>MAX(0,AH496+Z497+AA497+AB497+Observaciones!$F496-AC497-AE497-AF497-Constantes!$E$26)</f>
        <v>0</v>
      </c>
      <c r="AH497" s="116">
        <f>AH496+Z497+AA497+AB497+Observaciones!$F496-AC497-AE497-AF497-AG497</f>
        <v>161.85236755185619</v>
      </c>
      <c r="AI497" s="116">
        <f>(Escenarios!$E$10*S497+Escenarios!$E$9*AE497)/(Escenarios!$E$11)</f>
        <v>0.90205417813780853</v>
      </c>
      <c r="AJ497" s="116">
        <f>(Escenarios!$E$9*AG497)/(Escenarios!$E$11)</f>
        <v>0</v>
      </c>
      <c r="AK497" s="116">
        <f>(Escenarios!$E$10*U497+Escenarios!$E$9*AC497)/(Escenarios!$E$11)</f>
        <v>0.26264287152924182</v>
      </c>
      <c r="AL497" s="118">
        <f t="shared" si="52"/>
        <v>200.13767875053171</v>
      </c>
      <c r="AM497" s="118">
        <f>MAX(0,(AL497-Constantes!$D$13)*(1-EXP(-Constantes!$D$23)))</f>
        <v>1.045711081745837</v>
      </c>
      <c r="AN497" s="118">
        <f>AJ497+W497*Escenarios!$E$10/Escenarios!$E$11+AM497</f>
        <v>1.1390570078335032</v>
      </c>
      <c r="AO497" s="118">
        <f>0.0526*AJ497*Observaciones!$F496^1.218</f>
        <v>0</v>
      </c>
      <c r="AP497" s="118">
        <f>AO497*Constantes!$E$40</f>
        <v>0</v>
      </c>
      <c r="AQ497" s="118">
        <f t="shared" si="53"/>
        <v>0</v>
      </c>
      <c r="AR497" s="15"/>
      <c r="AS497" s="72">
        <v>491</v>
      </c>
      <c r="AT497" s="145">
        <f>ETo!$I496*((1-Constantes!$F$19)*ETo!$K496+ETo!$L496)</f>
        <v>1.3634617700805924</v>
      </c>
      <c r="AU497" s="118">
        <f>MIN(AT497*Constantes!$F$17,0.8*(AX496+Observaciones!$F496-AV497-AW497-Constantes!$D$14))</f>
        <v>0.8427834453673555</v>
      </c>
      <c r="AV497" s="118">
        <f>IF(Observaciones!$F496&gt;0.05*Constantes!$F$18,((Observaciones!$F496-0.05*Constantes!$F$18)^2)/(Observaciones!$F496+0.95*Constantes!$F$18),0)</f>
        <v>0</v>
      </c>
      <c r="AW497" s="118">
        <f>MAX(0,AX496+Observaciones!$F496-AV497-Constantes!$D$13)</f>
        <v>0</v>
      </c>
      <c r="AX497" s="118">
        <f>AX496+Observaciones!$F496-AV497-AU497-AW497-AY496</f>
        <v>33.93883659416359</v>
      </c>
      <c r="AY497" s="118">
        <f>MAX(0,(AX497-Constantes!$D$14)*(1-EXP(-Constantes!$D$22)))</f>
        <v>0.10585448549412373</v>
      </c>
      <c r="AZ497" s="116">
        <f>AZ496+(Entradas!$F$23*AW497-BA496)/(800*Entradas!$D$46)</f>
        <v>0</v>
      </c>
      <c r="BA497" s="116">
        <f>8000*Entradas!$D$47*AZ497/Constantes!$F$34</f>
        <v>0</v>
      </c>
      <c r="BB497" s="116">
        <f>AV497*Escenarios!$F$10/Escenarios!$F$9</f>
        <v>0</v>
      </c>
      <c r="BC497" s="116">
        <f>BA497*Escenarios!$F$10/Escenarios!$F$9</f>
        <v>0</v>
      </c>
      <c r="BD497" s="116">
        <f>Observaciones!$I496</f>
        <v>0</v>
      </c>
      <c r="BE497" s="116">
        <f>MAX(0,Constantes!$F$29/((BJ496+BB497+BC497+BD497+Observaciones!$F496)^2)+Entradas!$F$17)</f>
        <v>1.3224005859495449</v>
      </c>
      <c r="BF497" s="145">
        <f>IF(ETo!$D496&gt;0,ETo!$I496*((1-Entradas!$F$21)*ETo!$K496+ETo!$L496),0)</f>
        <v>1.3002933925654037</v>
      </c>
      <c r="BG497" s="116">
        <f>MIN(BF497*1,0.8*(BJ496+BB497+BC497+BD497+Observaciones!$F496-BE497-Constantes!$F$28))</f>
        <v>1.3002933925654037</v>
      </c>
      <c r="BH497" s="116">
        <f>Observaciones!$J496</f>
        <v>0</v>
      </c>
      <c r="BI497" s="116">
        <f>MAX(0,BJ496+BB497+BC497+BD497+Observaciones!$F496-BE497-BG497-BH497-Constantes!$F$26)</f>
        <v>0</v>
      </c>
      <c r="BJ497" s="116">
        <f>BJ496+BB497+BC497+BD497+Observaciones!$F496-BE497-BG497-BH497-BI497</f>
        <v>75.607131350624002</v>
      </c>
      <c r="BK497" s="116">
        <f>(Escenarios!$F$10*AU497+Escenarios!$F$9*BG497)/(Escenarios!$F$11)</f>
        <v>0.93428543480696502</v>
      </c>
      <c r="BL497" s="116">
        <f>(Escenarios!$F$9*BI497)/(Escenarios!$F$11)</f>
        <v>0</v>
      </c>
      <c r="BM497" s="116">
        <f>(Escenarios!$F$10*AW497+Escenarios!$F$9*BE497)/(Escenarios!$F$11)</f>
        <v>0.26448011718990899</v>
      </c>
      <c r="BN497" s="118">
        <f t="shared" si="54"/>
        <v>202.86178014041749</v>
      </c>
      <c r="BO497" s="118">
        <f>MAX(0,(BN497-Constantes!$D$13)*(1-EXP(-Constantes!$D$23)))</f>
        <v>1.0645278245264498</v>
      </c>
      <c r="BP497" s="118">
        <f>BL497+AY497*Escenarios!$F$10/Escenarios!$F$11+BO497</f>
        <v>1.1492114129217488</v>
      </c>
      <c r="BQ497" s="118">
        <f>0.0526*BL497*Observaciones!$F496^1.218</f>
        <v>0</v>
      </c>
      <c r="BR497" s="118">
        <f>BQ497*Constantes!$F$40</f>
        <v>0</v>
      </c>
      <c r="BS497" s="118">
        <f t="shared" si="55"/>
        <v>0</v>
      </c>
      <c r="BT497" s="15"/>
      <c r="BU497" s="72">
        <v>491</v>
      </c>
      <c r="BV497" s="73">
        <f>0.0526*Observaciones!$F496^2.218</f>
        <v>0</v>
      </c>
      <c r="BW497" s="73">
        <f>IF(Observaciones!$F496&gt;0.05*$CA$7,((Observaciones!$F496-0.05*$CA$7)^2)/(Observaciones!$F496+0.95*$CA$7),0)</f>
        <v>0</v>
      </c>
      <c r="BX497" s="73">
        <f>0.0526*BW497*Observaciones!$F496^1.218</f>
        <v>0</v>
      </c>
      <c r="BY497" s="27"/>
      <c r="BZ497" s="27"/>
      <c r="CA497" s="101"/>
      <c r="CB497" s="36"/>
    </row>
    <row r="498" spans="2:80" s="2" customFormat="1" ht="14.5" x14ac:dyDescent="0.35">
      <c r="B498" s="35"/>
      <c r="C498" s="72">
        <v>492</v>
      </c>
      <c r="D498" s="145">
        <f>ETo!$I497*((1-Constantes!$D$19)*ETo!$K497+ETo!$L497)</f>
        <v>1.3580013534452755</v>
      </c>
      <c r="E498" s="73">
        <f>MIN(D498*Constantes!$D$17,0.8*(H497+Observaciones!$F497-F498-G498-Constantes!$D$14))</f>
        <v>0.84678530053041723</v>
      </c>
      <c r="F498" s="73">
        <f>IF(Observaciones!$F497&gt;0.05*Constantes!$D$18,((Observaciones!$F497-0.05*Constantes!$D$18)^2)/(Observaciones!$F497+0.95*Constantes!$D$18),0)</f>
        <v>0</v>
      </c>
      <c r="G498" s="73">
        <f>MAX(0,H497+Observaciones!$F497-F498-Constantes!$D$13)</f>
        <v>0</v>
      </c>
      <c r="H498" s="73">
        <f>H497+Observaciones!$F497-F498-E498-G498-I497</f>
        <v>32.876335817035994</v>
      </c>
      <c r="I498" s="73">
        <f>MAX(0,(H498-Constantes!$D$14)*(1-EXP(-Constantes!$D$22)))</f>
        <v>9.1226723319372607E-2</v>
      </c>
      <c r="J498" s="73">
        <f t="shared" si="49"/>
        <v>188.49431308021093</v>
      </c>
      <c r="K498" s="73">
        <f>MAX(0,(J498-Constantes!$D$13)*(1-EXP(-Constantes!$D$23)))</f>
        <v>0.96528448024983704</v>
      </c>
      <c r="L498" s="73">
        <f t="shared" si="50"/>
        <v>1.0565112035692097</v>
      </c>
      <c r="M498" s="73">
        <f>0.0526*F498*Observaciones!$F497^1.218</f>
        <v>0</v>
      </c>
      <c r="N498" s="73">
        <f>M498*Constantes!$D$40</f>
        <v>0</v>
      </c>
      <c r="O498" s="73">
        <f t="shared" si="51"/>
        <v>0</v>
      </c>
      <c r="P498" s="15"/>
      <c r="Q498" s="117">
        <v>492</v>
      </c>
      <c r="R498" s="145">
        <f>ETo!$I497*((1-Constantes!$E$19)*ETo!$K497+ETo!$L497)</f>
        <v>1.359679397062197</v>
      </c>
      <c r="S498" s="118">
        <f>MIN(R498*Constantes!$E$17,0.8*(V497+Observaciones!$F497-T498-U498-Constantes!$D$14))</f>
        <v>0.8527917866446908</v>
      </c>
      <c r="T498" s="118">
        <f>IF(Observaciones!$F497&gt;0.05*Constantes!$E$18,((Observaciones!$F497-0.05*Constantes!$E$18)^2)/(Observaciones!$F497+0.95*Constantes!$E$18),0)</f>
        <v>0</v>
      </c>
      <c r="U498" s="118">
        <f>MAX(0,V497+Observaciones!$F497-T498-Constantes!$D$13)</f>
        <v>0</v>
      </c>
      <c r="V498" s="118">
        <f>V497+Observaciones!$F497-T498-S498-U498-W497</f>
        <v>32.82711944307357</v>
      </c>
      <c r="W498" s="118">
        <f>MAX(0,(V498-Constantes!$D$14)*(1-EXP(-Constantes!$D$22)))</f>
        <v>9.0549146955266585E-2</v>
      </c>
      <c r="X498" s="116">
        <f>X497+(Entradas!$E$23*U498-Y497)/(800*Entradas!$D$46)</f>
        <v>0</v>
      </c>
      <c r="Y498" s="116">
        <f>8000*Entradas!$D$47*X498/Constantes!$E$34</f>
        <v>0</v>
      </c>
      <c r="Z498" s="116">
        <f>T498*Escenarios!$E$10/Escenarios!$E$9</f>
        <v>0</v>
      </c>
      <c r="AA498" s="116">
        <f>Y498*Escenarios!$E$10/Escenarios!$E$9</f>
        <v>0</v>
      </c>
      <c r="AB498" s="116">
        <f>Observaciones!$I497</f>
        <v>0</v>
      </c>
      <c r="AC498" s="116">
        <f>MAX(0,Constantes!$E$29/((AH497+Z498+AA498+AB498+Observaciones!$F497)^2)+Entradas!$E$17)</f>
        <v>2.6080823036438252</v>
      </c>
      <c r="AD498" s="145">
        <f>IF(ETo!$D497&gt;0,ETo!$I497*((1-Entradas!$E$21)*ETo!$K497+ETo!$L497),0)</f>
        <v>1.2925576523853313</v>
      </c>
      <c r="AE498" s="116">
        <f>MIN(AD498*1,0.8*(AH497+Z498+AA498+AB498+Observaciones!$F497-AC498-Constantes!$E$28))</f>
        <v>1.2925576523853313</v>
      </c>
      <c r="AF498" s="116">
        <f>Observaciones!$J497</f>
        <v>0</v>
      </c>
      <c r="AG498" s="116">
        <f>MAX(0,AH497+Z498+AA498+AB498+Observaciones!$F497-AC498-AE498-AF498-Constantes!$E$26)</f>
        <v>0</v>
      </c>
      <c r="AH498" s="116">
        <f>AH497+Z498+AA498+AB498+Observaciones!$F497-AC498-AE498-AF498-AG498</f>
        <v>157.95172759582704</v>
      </c>
      <c r="AI498" s="116">
        <f>(Escenarios!$E$10*S498+Escenarios!$E$9*AE498)/(Escenarios!$E$11)</f>
        <v>0.8967683732187548</v>
      </c>
      <c r="AJ498" s="116">
        <f>(Escenarios!$E$9*AG498)/(Escenarios!$E$11)</f>
        <v>0</v>
      </c>
      <c r="AK498" s="116">
        <f>(Escenarios!$E$10*U498+Escenarios!$E$9*AC498)/(Escenarios!$E$11)</f>
        <v>0.26080823036438255</v>
      </c>
      <c r="AL498" s="118">
        <f t="shared" si="52"/>
        <v>199.35277589915023</v>
      </c>
      <c r="AM498" s="118">
        <f>MAX(0,(AL498-Constantes!$D$13)*(1-EXP(-Constantes!$D$23)))</f>
        <v>1.0402893617184359</v>
      </c>
      <c r="AN498" s="118">
        <f>AJ498+W498*Escenarios!$E$10/Escenarios!$E$11+AM498</f>
        <v>1.1217835939781757</v>
      </c>
      <c r="AO498" s="118">
        <f>0.0526*AJ498*Observaciones!$F497^1.218</f>
        <v>0</v>
      </c>
      <c r="AP498" s="118">
        <f>AO498*Constantes!$E$40</f>
        <v>0</v>
      </c>
      <c r="AQ498" s="118">
        <f t="shared" si="53"/>
        <v>0</v>
      </c>
      <c r="AR498" s="15"/>
      <c r="AS498" s="72">
        <v>492</v>
      </c>
      <c r="AT498" s="145">
        <f>ETo!$I497*((1-Constantes!$F$19)*ETo!$K497+ETo!$L497)</f>
        <v>1.3554842880198927</v>
      </c>
      <c r="AU498" s="118">
        <f>MIN(AT498*Constantes!$F$17,0.8*(AX497+Observaciones!$F497-AV498-AW498-Constantes!$D$14))</f>
        <v>0.83785240148772011</v>
      </c>
      <c r="AV498" s="118">
        <f>IF(Observaciones!$F497&gt;0.05*Constantes!$F$18,((Observaciones!$F497-0.05*Constantes!$F$18)^2)/(Observaciones!$F497+0.95*Constantes!$F$18),0)</f>
        <v>0</v>
      </c>
      <c r="AW498" s="118">
        <f>MAX(0,AX497+Observaciones!$F497-AV498-Constantes!$D$13)</f>
        <v>0</v>
      </c>
      <c r="AX498" s="118">
        <f>AX497+Observaciones!$F497-AV498-AU498-AW498-AY497</f>
        <v>32.995129707181746</v>
      </c>
      <c r="AY498" s="118">
        <f>MAX(0,(AX498-Constantes!$D$14)*(1-EXP(-Constantes!$D$22)))</f>
        <v>9.2862193909392612E-2</v>
      </c>
      <c r="AZ498" s="116">
        <f>AZ497+(Entradas!$F$23*AW498-BA497)/(800*Entradas!$D$46)</f>
        <v>0</v>
      </c>
      <c r="BA498" s="116">
        <f>8000*Entradas!$D$47*AZ498/Constantes!$F$34</f>
        <v>0</v>
      </c>
      <c r="BB498" s="116">
        <f>AV498*Escenarios!$F$10/Escenarios!$F$9</f>
        <v>0</v>
      </c>
      <c r="BC498" s="116">
        <f>BA498*Escenarios!$F$10/Escenarios!$F$9</f>
        <v>0</v>
      </c>
      <c r="BD498" s="116">
        <f>Observaciones!$I497</f>
        <v>0</v>
      </c>
      <c r="BE498" s="116">
        <f>MAX(0,Constantes!$F$29/((BJ497+BB498+BC498+BD498+Observaciones!$F497)^2)+Entradas!$F$17)</f>
        <v>1.2039953129350998</v>
      </c>
      <c r="BF498" s="145">
        <f>IF(ETo!$D497&gt;0,ETo!$I497*((1-Entradas!$F$21)*ETo!$K497+ETo!$L497),0)</f>
        <v>1.2925576523853313</v>
      </c>
      <c r="BG498" s="116">
        <f>MIN(BF498*1,0.8*(BJ497+BB498+BC498+BD498+Observaciones!$F497-BE498-Constantes!$F$28))</f>
        <v>1.2925576523853313</v>
      </c>
      <c r="BH498" s="116">
        <f>Observaciones!$J497</f>
        <v>0</v>
      </c>
      <c r="BI498" s="116">
        <f>MAX(0,BJ497+BB498+BC498+BD498+Observaciones!$F497-BE498-BG498-BH498-Constantes!$F$26)</f>
        <v>0</v>
      </c>
      <c r="BJ498" s="116">
        <f>BJ497+BB498+BC498+BD498+Observaciones!$F497-BE498-BG498-BH498-BI498</f>
        <v>73.110578385303569</v>
      </c>
      <c r="BK498" s="116">
        <f>(Escenarios!$F$10*AU498+Escenarios!$F$9*BG498)/(Escenarios!$F$11)</f>
        <v>0.92879345166724225</v>
      </c>
      <c r="BL498" s="116">
        <f>(Escenarios!$F$9*BI498)/(Escenarios!$F$11)</f>
        <v>0</v>
      </c>
      <c r="BM498" s="116">
        <f>(Escenarios!$F$10*AW498+Escenarios!$F$9*BE498)/(Escenarios!$F$11)</f>
        <v>0.24079906258701997</v>
      </c>
      <c r="BN498" s="118">
        <f t="shared" si="54"/>
        <v>202.03805137847809</v>
      </c>
      <c r="BO498" s="118">
        <f>MAX(0,(BN498-Constantes!$D$13)*(1-EXP(-Constantes!$D$23)))</f>
        <v>1.0588379143447086</v>
      </c>
      <c r="BP498" s="118">
        <f>BL498+AY498*Escenarios!$F$10/Escenarios!$F$11+BO498</f>
        <v>1.1331276694722228</v>
      </c>
      <c r="BQ498" s="118">
        <f>0.0526*BL498*Observaciones!$F497^1.218</f>
        <v>0</v>
      </c>
      <c r="BR498" s="118">
        <f>BQ498*Constantes!$F$40</f>
        <v>0</v>
      </c>
      <c r="BS498" s="118">
        <f t="shared" si="55"/>
        <v>0</v>
      </c>
      <c r="BT498" s="15"/>
      <c r="BU498" s="72">
        <v>492</v>
      </c>
      <c r="BV498" s="73">
        <f>0.0526*Observaciones!$F497^2.218</f>
        <v>0</v>
      </c>
      <c r="BW498" s="73">
        <f>IF(Observaciones!$F497&gt;0.05*$CA$7,((Observaciones!$F497-0.05*$CA$7)^2)/(Observaciones!$F497+0.95*$CA$7),0)</f>
        <v>0</v>
      </c>
      <c r="BX498" s="73">
        <f>0.0526*BW498*Observaciones!$F497^1.218</f>
        <v>0</v>
      </c>
      <c r="BY498" s="27"/>
      <c r="BZ498" s="27"/>
      <c r="CA498" s="101"/>
      <c r="CB498" s="36"/>
    </row>
    <row r="499" spans="2:80" s="2" customFormat="1" ht="14.5" x14ac:dyDescent="0.35">
      <c r="B499" s="35"/>
      <c r="C499" s="72">
        <v>493</v>
      </c>
      <c r="D499" s="145">
        <f>ETo!$I498*((1-Constantes!$D$19)*ETo!$K498+ETo!$L498)</f>
        <v>1.3463635222137627</v>
      </c>
      <c r="E499" s="73">
        <f>MIN(D499*Constantes!$D$17,0.8*(H498+Observaciones!$F498-F499-G499-Constantes!$D$14))</f>
        <v>0.83952850038666393</v>
      </c>
      <c r="F499" s="73">
        <f>IF(Observaciones!$F498&gt;0.05*Constantes!$D$18,((Observaciones!$F498-0.05*Constantes!$D$18)^2)/(Observaciones!$F498+0.95*Constantes!$D$18),0)</f>
        <v>0</v>
      </c>
      <c r="G499" s="73">
        <f>MAX(0,H498+Observaciones!$F498-F499-Constantes!$D$13)</f>
        <v>0</v>
      </c>
      <c r="H499" s="73">
        <f>H498+Observaciones!$F498-F499-E499-G499-I498</f>
        <v>31.945580593329957</v>
      </c>
      <c r="I499" s="73">
        <f>MAX(0,(H499-Constantes!$D$14)*(1-EXP(-Constantes!$D$22)))</f>
        <v>7.8412741110262044E-2</v>
      </c>
      <c r="J499" s="73">
        <f t="shared" si="49"/>
        <v>187.52902859996109</v>
      </c>
      <c r="K499" s="73">
        <f>MAX(0,(J499-Constantes!$D$13)*(1-EXP(-Constantes!$D$23)))</f>
        <v>0.95861677329795281</v>
      </c>
      <c r="L499" s="73">
        <f t="shared" si="50"/>
        <v>1.0370295144082149</v>
      </c>
      <c r="M499" s="73">
        <f>0.0526*F499*Observaciones!$F498^1.218</f>
        <v>0</v>
      </c>
      <c r="N499" s="73">
        <f>M499*Constantes!$D$40</f>
        <v>0</v>
      </c>
      <c r="O499" s="73">
        <f t="shared" si="51"/>
        <v>0</v>
      </c>
      <c r="P499" s="15"/>
      <c r="Q499" s="117">
        <v>493</v>
      </c>
      <c r="R499" s="145">
        <f>ETo!$I498*((1-Constantes!$E$19)*ETo!$K498+ETo!$L498)</f>
        <v>1.3480302539242763</v>
      </c>
      <c r="S499" s="118">
        <f>MIN(R499*Constantes!$E$17,0.8*(V498+Observaciones!$F498-T499-U499-Constantes!$D$14))</f>
        <v>0.84548543662502318</v>
      </c>
      <c r="T499" s="118">
        <f>IF(Observaciones!$F498&gt;0.05*Constantes!$E$18,((Observaciones!$F498-0.05*Constantes!$E$18)^2)/(Observaciones!$F498+0.95*Constantes!$E$18),0)</f>
        <v>0</v>
      </c>
      <c r="U499" s="118">
        <f>MAX(0,V498+Observaciones!$F498-T499-Constantes!$D$13)</f>
        <v>0</v>
      </c>
      <c r="V499" s="118">
        <f>V498+Observaciones!$F498-T499-S499-U499-W498</f>
        <v>31.891084859493283</v>
      </c>
      <c r="W499" s="118">
        <f>MAX(0,(V499-Constantes!$D$14)*(1-EXP(-Constantes!$D$22)))</f>
        <v>7.7662482238681316E-2</v>
      </c>
      <c r="X499" s="116">
        <f>X498+(Entradas!$E$23*U499-Y498)/(800*Entradas!$D$46)</f>
        <v>0</v>
      </c>
      <c r="Y499" s="116">
        <f>8000*Entradas!$D$47*X499/Constantes!$E$34</f>
        <v>0</v>
      </c>
      <c r="Z499" s="116">
        <f>T499*Escenarios!$E$10/Escenarios!$E$9</f>
        <v>0</v>
      </c>
      <c r="AA499" s="116">
        <f>Y499*Escenarios!$E$10/Escenarios!$E$9</f>
        <v>0</v>
      </c>
      <c r="AB499" s="116">
        <f>Observaciones!$I498</f>
        <v>0</v>
      </c>
      <c r="AC499" s="116">
        <f>MAX(0,Constantes!$E$29/((AH498+Z499+AA499+AB499+Observaciones!$F498)^2)+Entradas!$E$17)</f>
        <v>2.5884863682573078</v>
      </c>
      <c r="AD499" s="145">
        <f>IF(ETo!$D498&gt;0,ETo!$I498*((1-Entradas!$E$21)*ETo!$K498+ETo!$L498),0)</f>
        <v>1.2813609855037309</v>
      </c>
      <c r="AE499" s="116">
        <f>MIN(AD499*1,0.8*(AH498+Z499+AA499+AB499+Observaciones!$F498-AC499-Constantes!$E$28))</f>
        <v>1.2813609855037309</v>
      </c>
      <c r="AF499" s="116">
        <f>Observaciones!$J498</f>
        <v>0</v>
      </c>
      <c r="AG499" s="116">
        <f>MAX(0,AH498+Z499+AA499+AB499+Observaciones!$F498-AC499-AE499-AF499-Constantes!$E$26)</f>
        <v>0</v>
      </c>
      <c r="AH499" s="116">
        <f>AH498+Z499+AA499+AB499+Observaciones!$F498-AC499-AE499-AF499-AG499</f>
        <v>154.08188024206598</v>
      </c>
      <c r="AI499" s="116">
        <f>(Escenarios!$E$10*S499+Escenarios!$E$9*AE499)/(Escenarios!$E$11)</f>
        <v>0.88907299151289398</v>
      </c>
      <c r="AJ499" s="116">
        <f>(Escenarios!$E$9*AG499)/(Escenarios!$E$11)</f>
        <v>0</v>
      </c>
      <c r="AK499" s="116">
        <f>(Escenarios!$E$10*U499+Escenarios!$E$9*AC499)/(Escenarios!$E$11)</f>
        <v>0.25884863682573078</v>
      </c>
      <c r="AL499" s="118">
        <f t="shared" si="52"/>
        <v>198.57133517425751</v>
      </c>
      <c r="AM499" s="118">
        <f>MAX(0,(AL499-Constantes!$D$13)*(1-EXP(-Constantes!$D$23)))</f>
        <v>1.0348915563455536</v>
      </c>
      <c r="AN499" s="118">
        <f>AJ499+W499*Escenarios!$E$10/Escenarios!$E$11+AM499</f>
        <v>1.1047877903603669</v>
      </c>
      <c r="AO499" s="118">
        <f>0.0526*AJ499*Observaciones!$F498^1.218</f>
        <v>0</v>
      </c>
      <c r="AP499" s="118">
        <f>AO499*Constantes!$E$40</f>
        <v>0</v>
      </c>
      <c r="AQ499" s="118">
        <f t="shared" si="53"/>
        <v>0</v>
      </c>
      <c r="AR499" s="15"/>
      <c r="AS499" s="72">
        <v>493</v>
      </c>
      <c r="AT499" s="145">
        <f>ETo!$I498*((1-Constantes!$F$19)*ETo!$K498+ETo!$L498)</f>
        <v>1.3438634246479919</v>
      </c>
      <c r="AU499" s="118">
        <f>MIN(AT499*Constantes!$F$17,0.8*(AX498+Observaciones!$F498-AV499-AW499-Constantes!$D$14))</f>
        <v>0.83066930953338169</v>
      </c>
      <c r="AV499" s="118">
        <f>IF(Observaciones!$F498&gt;0.05*Constantes!$F$18,((Observaciones!$F498-0.05*Constantes!$F$18)^2)/(Observaciones!$F498+0.95*Constantes!$F$18),0)</f>
        <v>0</v>
      </c>
      <c r="AW499" s="118">
        <f>MAX(0,AX498+Observaciones!$F498-AV499-Constantes!$D$13)</f>
        <v>0</v>
      </c>
      <c r="AX499" s="118">
        <f>AX498+Observaciones!$F498-AV499-AU499-AW499-AY498</f>
        <v>32.071598203738972</v>
      </c>
      <c r="AY499" s="118">
        <f>MAX(0,(AX499-Constantes!$D$14)*(1-EXP(-Constantes!$D$22)))</f>
        <v>8.0147662791803687E-2</v>
      </c>
      <c r="AZ499" s="116">
        <f>AZ498+(Entradas!$F$23*AW499-BA498)/(800*Entradas!$D$46)</f>
        <v>0</v>
      </c>
      <c r="BA499" s="116">
        <f>8000*Entradas!$D$47*AZ499/Constantes!$F$34</f>
        <v>0</v>
      </c>
      <c r="BB499" s="116">
        <f>AV499*Escenarios!$F$10/Escenarios!$F$9</f>
        <v>0</v>
      </c>
      <c r="BC499" s="116">
        <f>BA499*Escenarios!$F$10/Escenarios!$F$9</f>
        <v>0</v>
      </c>
      <c r="BD499" s="116">
        <f>Observaciones!$I498</f>
        <v>0</v>
      </c>
      <c r="BE499" s="116">
        <f>MAX(0,Constantes!$F$29/((BJ498+BB499+BC499+BD499+Observaciones!$F498)^2)+Entradas!$F$17)</f>
        <v>1.0792424562406575</v>
      </c>
      <c r="BF499" s="145">
        <f>IF(ETo!$D498&gt;0,ETo!$I498*((1-Entradas!$F$21)*ETo!$K498+ETo!$L498),0)</f>
        <v>1.2813609855037309</v>
      </c>
      <c r="BG499" s="116">
        <f>MIN(BF499*1,0.8*(BJ498+BB499+BC499+BD499+Observaciones!$F498-BE499-Constantes!$F$28))</f>
        <v>1.2813609855037309</v>
      </c>
      <c r="BH499" s="116">
        <f>Observaciones!$J498</f>
        <v>0</v>
      </c>
      <c r="BI499" s="116">
        <f>MAX(0,BJ498+BB499+BC499+BD499+Observaciones!$F498-BE499-BG499-BH499-Constantes!$F$26)</f>
        <v>0</v>
      </c>
      <c r="BJ499" s="116">
        <f>BJ498+BB499+BC499+BD499+Observaciones!$F498-BE499-BG499-BH499-BI499</f>
        <v>70.749974943559181</v>
      </c>
      <c r="BK499" s="116">
        <f>(Escenarios!$F$10*AU499+Escenarios!$F$9*BG499)/(Escenarios!$F$11)</f>
        <v>0.92080764472745158</v>
      </c>
      <c r="BL499" s="116">
        <f>(Escenarios!$F$9*BI499)/(Escenarios!$F$11)</f>
        <v>0</v>
      </c>
      <c r="BM499" s="116">
        <f>(Escenarios!$F$10*AW499+Escenarios!$F$9*BE499)/(Escenarios!$F$11)</f>
        <v>0.21584849124813149</v>
      </c>
      <c r="BN499" s="118">
        <f t="shared" si="54"/>
        <v>201.1950619553815</v>
      </c>
      <c r="BO499" s="118">
        <f>MAX(0,(BN499-Constantes!$D$13)*(1-EXP(-Constantes!$D$23)))</f>
        <v>1.0530149610581385</v>
      </c>
      <c r="BP499" s="118">
        <f>BL499+AY499*Escenarios!$F$10/Escenarios!$F$11+BO499</f>
        <v>1.1171330912915816</v>
      </c>
      <c r="BQ499" s="118">
        <f>0.0526*BL499*Observaciones!$F498^1.218</f>
        <v>0</v>
      </c>
      <c r="BR499" s="118">
        <f>BQ499*Constantes!$F$40</f>
        <v>0</v>
      </c>
      <c r="BS499" s="118">
        <f t="shared" si="55"/>
        <v>0</v>
      </c>
      <c r="BT499" s="15"/>
      <c r="BU499" s="72">
        <v>493</v>
      </c>
      <c r="BV499" s="73">
        <f>0.0526*Observaciones!$F498^2.218</f>
        <v>0</v>
      </c>
      <c r="BW499" s="73">
        <f>IF(Observaciones!$F498&gt;0.05*$CA$7,((Observaciones!$F498-0.05*$CA$7)^2)/(Observaciones!$F498+0.95*$CA$7),0)</f>
        <v>0</v>
      </c>
      <c r="BX499" s="73">
        <f>0.0526*BW499*Observaciones!$F498^1.218</f>
        <v>0</v>
      </c>
      <c r="BY499" s="27"/>
      <c r="BZ499" s="27"/>
      <c r="CA499" s="101"/>
      <c r="CB499" s="36"/>
    </row>
    <row r="500" spans="2:80" s="2" customFormat="1" ht="14.5" x14ac:dyDescent="0.35">
      <c r="B500" s="35"/>
      <c r="C500" s="72">
        <v>494</v>
      </c>
      <c r="D500" s="145">
        <f>ETo!$I499*((1-Constantes!$D$19)*ETo!$K499+ETo!$L499)</f>
        <v>1.3794091022044672</v>
      </c>
      <c r="E500" s="73">
        <f>MIN(D500*Constantes!$D$17,0.8*(H499+Observaciones!$F499-F500-G500-Constantes!$D$14))</f>
        <v>0.86013415833585416</v>
      </c>
      <c r="F500" s="73">
        <f>IF(Observaciones!$F499&gt;0.05*Constantes!$D$18,((Observaciones!$F499-0.05*Constantes!$D$18)^2)/(Observaciones!$F499+0.95*Constantes!$D$18),0)</f>
        <v>0</v>
      </c>
      <c r="G500" s="73">
        <f>MAX(0,H499+Observaciones!$F499-F500-Constantes!$D$13)</f>
        <v>0</v>
      </c>
      <c r="H500" s="73">
        <f>H499+Observaciones!$F499-F500-E500-G500-I499</f>
        <v>31.007033693883841</v>
      </c>
      <c r="I500" s="73">
        <f>MAX(0,(H500-Constantes!$D$14)*(1-EXP(-Constantes!$D$22)))</f>
        <v>6.5491488598745873E-2</v>
      </c>
      <c r="J500" s="73">
        <f t="shared" si="49"/>
        <v>186.57041182666313</v>
      </c>
      <c r="K500" s="73">
        <f>MAX(0,(J500-Constantes!$D$13)*(1-EXP(-Constantes!$D$23)))</f>
        <v>0.95199512356226323</v>
      </c>
      <c r="L500" s="73">
        <f t="shared" si="50"/>
        <v>1.0174866121610091</v>
      </c>
      <c r="M500" s="73">
        <f>0.0526*F500*Observaciones!$F499^1.218</f>
        <v>0</v>
      </c>
      <c r="N500" s="73">
        <f>M500*Constantes!$D$40</f>
        <v>0</v>
      </c>
      <c r="O500" s="73">
        <f t="shared" si="51"/>
        <v>0</v>
      </c>
      <c r="P500" s="15"/>
      <c r="Q500" s="117">
        <v>494</v>
      </c>
      <c r="R500" s="145">
        <f>ETo!$I499*((1-Constantes!$E$19)*ETo!$K499+ETo!$L499)</f>
        <v>1.3811232224052321</v>
      </c>
      <c r="S500" s="118">
        <f>MIN(R500*Constantes!$E$17,0.8*(V499+Observaciones!$F499-T500-U500-Constantes!$D$14))</f>
        <v>0.86624136760200754</v>
      </c>
      <c r="T500" s="118">
        <f>IF(Observaciones!$F499&gt;0.05*Constantes!$E$18,((Observaciones!$F499-0.05*Constantes!$E$18)^2)/(Observaciones!$F499+0.95*Constantes!$E$18),0)</f>
        <v>0</v>
      </c>
      <c r="U500" s="118">
        <f>MAX(0,V499+Observaciones!$F499-T500-Constantes!$D$13)</f>
        <v>0</v>
      </c>
      <c r="V500" s="118">
        <f>V499+Observaciones!$F499-T500-S500-U500-W499</f>
        <v>30.947181009652592</v>
      </c>
      <c r="W500" s="118">
        <f>MAX(0,(V500-Constantes!$D$14)*(1-EXP(-Constantes!$D$22)))</f>
        <v>6.4667479008068615E-2</v>
      </c>
      <c r="X500" s="116">
        <f>X499+(Entradas!$E$23*U500-Y499)/(800*Entradas!$D$46)</f>
        <v>0</v>
      </c>
      <c r="Y500" s="116">
        <f>8000*Entradas!$D$47*X500/Constantes!$E$34</f>
        <v>0</v>
      </c>
      <c r="Z500" s="116">
        <f>T500*Escenarios!$E$10/Escenarios!$E$9</f>
        <v>0</v>
      </c>
      <c r="AA500" s="116">
        <f>Y500*Escenarios!$E$10/Escenarios!$E$9</f>
        <v>0</v>
      </c>
      <c r="AB500" s="116">
        <f>Observaciones!$I499</f>
        <v>0</v>
      </c>
      <c r="AC500" s="116">
        <f>MAX(0,Constantes!$E$29/((AH499+Z500+AA500+AB500+Observaciones!$F499)^2)+Entradas!$E$17)</f>
        <v>2.5675560277172513</v>
      </c>
      <c r="AD500" s="145">
        <f>IF(ETo!$D499&gt;0,ETo!$I499*((1-Entradas!$E$21)*ETo!$K499+ETo!$L499),0)</f>
        <v>1.3125584143746378</v>
      </c>
      <c r="AE500" s="116">
        <f>MIN(AD500*1,0.8*(AH499+Z500+AA500+AB500+Observaciones!$F499-AC500-Constantes!$E$28))</f>
        <v>1.3125584143746378</v>
      </c>
      <c r="AF500" s="116">
        <f>Observaciones!$J499</f>
        <v>0</v>
      </c>
      <c r="AG500" s="116">
        <f>MAX(0,AH499+Z500+AA500+AB500+Observaciones!$F499-AC500-AE500-AF500-Constantes!$E$26)</f>
        <v>0</v>
      </c>
      <c r="AH500" s="116">
        <f>AH499+Z500+AA500+AB500+Observaciones!$F499-AC500-AE500-AF500-AG500</f>
        <v>150.20176579997408</v>
      </c>
      <c r="AI500" s="116">
        <f>(Escenarios!$E$10*S500+Escenarios!$E$9*AE500)/(Escenarios!$E$11)</f>
        <v>0.91087307227927061</v>
      </c>
      <c r="AJ500" s="116">
        <f>(Escenarios!$E$9*AG500)/(Escenarios!$E$11)</f>
        <v>0</v>
      </c>
      <c r="AK500" s="116">
        <f>(Escenarios!$E$10*U500+Escenarios!$E$9*AC500)/(Escenarios!$E$11)</f>
        <v>0.25675560277172516</v>
      </c>
      <c r="AL500" s="118">
        <f t="shared" si="52"/>
        <v>197.7931992206837</v>
      </c>
      <c r="AM500" s="118">
        <f>MAX(0,(AL500-Constantes!$D$13)*(1-EXP(-Constantes!$D$23)))</f>
        <v>1.029516578695636</v>
      </c>
      <c r="AN500" s="118">
        <f>AJ500+W500*Escenarios!$E$10/Escenarios!$E$11+AM500</f>
        <v>1.0877173098028976</v>
      </c>
      <c r="AO500" s="118">
        <f>0.0526*AJ500*Observaciones!$F499^1.218</f>
        <v>0</v>
      </c>
      <c r="AP500" s="118">
        <f>AO500*Constantes!$E$40</f>
        <v>0</v>
      </c>
      <c r="AQ500" s="118">
        <f t="shared" si="53"/>
        <v>0</v>
      </c>
      <c r="AR500" s="15"/>
      <c r="AS500" s="72">
        <v>494</v>
      </c>
      <c r="AT500" s="145">
        <f>ETo!$I499*((1-Constantes!$F$19)*ETo!$K499+ETo!$L499)</f>
        <v>1.3768379219033198</v>
      </c>
      <c r="AU500" s="118">
        <f>MIN(AT500*Constantes!$F$17,0.8*(AX499+Observaciones!$F499-AV500-AW500-Constantes!$D$14))</f>
        <v>0.85105151680602054</v>
      </c>
      <c r="AV500" s="118">
        <f>IF(Observaciones!$F499&gt;0.05*Constantes!$F$18,((Observaciones!$F499-0.05*Constantes!$F$18)^2)/(Observaciones!$F499+0.95*Constantes!$F$18),0)</f>
        <v>0</v>
      </c>
      <c r="AW500" s="118">
        <f>MAX(0,AX499+Observaciones!$F499-AV500-Constantes!$D$13)</f>
        <v>0</v>
      </c>
      <c r="AX500" s="118">
        <f>AX499+Observaciones!$F499-AV500-AU500-AW500-AY499</f>
        <v>31.14039902414115</v>
      </c>
      <c r="AY500" s="118">
        <f>MAX(0,(AX500-Constantes!$D$14)*(1-EXP(-Constantes!$D$22)))</f>
        <v>6.7327568510738997E-2</v>
      </c>
      <c r="AZ500" s="116">
        <f>AZ499+(Entradas!$F$23*AW500-BA499)/(800*Entradas!$D$46)</f>
        <v>0</v>
      </c>
      <c r="BA500" s="116">
        <f>8000*Entradas!$D$47*AZ500/Constantes!$F$34</f>
        <v>0</v>
      </c>
      <c r="BB500" s="116">
        <f>AV500*Escenarios!$F$10/Escenarios!$F$9</f>
        <v>0</v>
      </c>
      <c r="BC500" s="116">
        <f>BA500*Escenarios!$F$10/Escenarios!$F$9</f>
        <v>0</v>
      </c>
      <c r="BD500" s="116">
        <f>Observaciones!$I499</f>
        <v>0</v>
      </c>
      <c r="BE500" s="116">
        <f>MAX(0,Constantes!$F$29/((BJ499+BB500+BC500+BD500+Observaciones!$F499)^2)+Entradas!$F$17)</f>
        <v>0.94893036056623492</v>
      </c>
      <c r="BF500" s="145">
        <f>IF(ETo!$D499&gt;0,ETo!$I499*((1-Entradas!$F$21)*ETo!$K499+ETo!$L499),0)</f>
        <v>1.3125584143746378</v>
      </c>
      <c r="BG500" s="116">
        <f>MIN(BF500*1,0.8*(BJ499+BB500+BC500+BD500+Observaciones!$F499-BE500-Constantes!$F$28))</f>
        <v>1.3125584143746378</v>
      </c>
      <c r="BH500" s="116">
        <f>Observaciones!$J499</f>
        <v>0</v>
      </c>
      <c r="BI500" s="116">
        <f>MAX(0,BJ499+BB500+BC500+BD500+Observaciones!$F499-BE500-BG500-BH500-Constantes!$F$26)</f>
        <v>0</v>
      </c>
      <c r="BJ500" s="116">
        <f>BJ499+BB500+BC500+BD500+Observaciones!$F499-BE500-BG500-BH500-BI500</f>
        <v>68.488486168618309</v>
      </c>
      <c r="BK500" s="116">
        <f>(Escenarios!$F$10*AU500+Escenarios!$F$9*BG500)/(Escenarios!$F$11)</f>
        <v>0.94335289631974406</v>
      </c>
      <c r="BL500" s="116">
        <f>(Escenarios!$F$9*BI500)/(Escenarios!$F$11)</f>
        <v>0</v>
      </c>
      <c r="BM500" s="116">
        <f>(Escenarios!$F$10*AW500+Escenarios!$F$9*BE500)/(Escenarios!$F$11)</f>
        <v>0.189786072113247</v>
      </c>
      <c r="BN500" s="118">
        <f t="shared" si="54"/>
        <v>200.33183306643662</v>
      </c>
      <c r="BO500" s="118">
        <f>MAX(0,(BN500-Constantes!$D$13)*(1-EXP(-Constantes!$D$23)))</f>
        <v>1.0470522035688694</v>
      </c>
      <c r="BP500" s="118">
        <f>BL500+AY500*Escenarios!$F$10/Escenarios!$F$11+BO500</f>
        <v>1.1009142583774607</v>
      </c>
      <c r="BQ500" s="118">
        <f>0.0526*BL500*Observaciones!$F499^1.218</f>
        <v>0</v>
      </c>
      <c r="BR500" s="118">
        <f>BQ500*Constantes!$F$40</f>
        <v>0</v>
      </c>
      <c r="BS500" s="118">
        <f t="shared" si="55"/>
        <v>0</v>
      </c>
      <c r="BT500" s="15"/>
      <c r="BU500" s="72">
        <v>494</v>
      </c>
      <c r="BV500" s="73">
        <f>0.0526*Observaciones!$F499^2.218</f>
        <v>0</v>
      </c>
      <c r="BW500" s="73">
        <f>IF(Observaciones!$F499&gt;0.05*$CA$7,((Observaciones!$F499-0.05*$CA$7)^2)/(Observaciones!$F499+0.95*$CA$7),0)</f>
        <v>0</v>
      </c>
      <c r="BX500" s="73">
        <f>0.0526*BW500*Observaciones!$F499^1.218</f>
        <v>0</v>
      </c>
      <c r="BY500" s="27"/>
      <c r="BZ500" s="27"/>
      <c r="CA500" s="101"/>
      <c r="CB500" s="36"/>
    </row>
    <row r="501" spans="2:80" s="2" customFormat="1" ht="14.5" x14ac:dyDescent="0.35">
      <c r="B501" s="35"/>
      <c r="C501" s="72">
        <v>495</v>
      </c>
      <c r="D501" s="145">
        <f>ETo!$I500*((1-Constantes!$D$19)*ETo!$K500+ETo!$L500)</f>
        <v>1.3899725723233145</v>
      </c>
      <c r="E501" s="73">
        <f>MIN(D501*Constantes!$D$17,0.8*(H500+Observaciones!$F500-F501-G501-Constantes!$D$14))</f>
        <v>0.86672103779406573</v>
      </c>
      <c r="F501" s="73">
        <f>IF(Observaciones!$F500&gt;0.05*Constantes!$D$18,((Observaciones!$F500-0.05*Constantes!$D$18)^2)/(Observaciones!$F500+0.95*Constantes!$D$18),0)</f>
        <v>0</v>
      </c>
      <c r="G501" s="73">
        <f>MAX(0,H500+Observaciones!$F500-F501-Constantes!$D$13)</f>
        <v>0</v>
      </c>
      <c r="H501" s="73">
        <f>H500+Observaciones!$F500-F501-E501-G501-I500</f>
        <v>30.074821167491031</v>
      </c>
      <c r="I501" s="73">
        <f>MAX(0,(H501-Constantes!$D$14)*(1-EXP(-Constantes!$D$22)))</f>
        <v>5.2657443272903878E-2</v>
      </c>
      <c r="J501" s="73">
        <f t="shared" si="49"/>
        <v>185.61841670310088</v>
      </c>
      <c r="K501" s="73">
        <f>MAX(0,(J501-Constantes!$D$13)*(1-EXP(-Constantes!$D$23)))</f>
        <v>0.94541921290233744</v>
      </c>
      <c r="L501" s="73">
        <f t="shared" si="50"/>
        <v>0.99807665617524133</v>
      </c>
      <c r="M501" s="73">
        <f>0.0526*F501*Observaciones!$F500^1.218</f>
        <v>0</v>
      </c>
      <c r="N501" s="73">
        <f>M501*Constantes!$D$40</f>
        <v>0</v>
      </c>
      <c r="O501" s="73">
        <f t="shared" si="51"/>
        <v>0</v>
      </c>
      <c r="P501" s="15"/>
      <c r="Q501" s="117">
        <v>495</v>
      </c>
      <c r="R501" s="145">
        <f>ETo!$I500*((1-Constantes!$E$19)*ETo!$K500+ETo!$L500)</f>
        <v>1.3917043341452127</v>
      </c>
      <c r="S501" s="118">
        <f>MIN(R501*Constantes!$E$17,0.8*(V500+Observaciones!$F500-T501-U501-Constantes!$D$14))</f>
        <v>0.87287784764643694</v>
      </c>
      <c r="T501" s="118">
        <f>IF(Observaciones!$F500&gt;0.05*Constantes!$E$18,((Observaciones!$F500-0.05*Constantes!$E$18)^2)/(Observaciones!$F500+0.95*Constantes!$E$18),0)</f>
        <v>0</v>
      </c>
      <c r="U501" s="118">
        <f>MAX(0,V500+Observaciones!$F500-T501-Constantes!$D$13)</f>
        <v>0</v>
      </c>
      <c r="V501" s="118">
        <f>V500+Observaciones!$F500-T501-S501-U501-W500</f>
        <v>30.009635682998088</v>
      </c>
      <c r="W501" s="118">
        <f>MAX(0,(V501-Constantes!$D$14)*(1-EXP(-Constantes!$D$22)))</f>
        <v>5.1760015445145982E-2</v>
      </c>
      <c r="X501" s="116">
        <f>X500+(Entradas!$E$23*U501-Y500)/(800*Entradas!$D$46)</f>
        <v>0</v>
      </c>
      <c r="Y501" s="116">
        <f>8000*Entradas!$D$47*X501/Constantes!$E$34</f>
        <v>0</v>
      </c>
      <c r="Z501" s="116">
        <f>T501*Escenarios!$E$10/Escenarios!$E$9</f>
        <v>0</v>
      </c>
      <c r="AA501" s="116">
        <f>Y501*Escenarios!$E$10/Escenarios!$E$9</f>
        <v>0</v>
      </c>
      <c r="AB501" s="116">
        <f>Observaciones!$I500</f>
        <v>0</v>
      </c>
      <c r="AC501" s="116">
        <f>MAX(0,Constantes!$E$29/((AH500+Z501+AA501+AB501+Observaciones!$F500)^2)+Entradas!$E$17)</f>
        <v>2.5449250707993833</v>
      </c>
      <c r="AD501" s="145">
        <f>IF(ETo!$D500&gt;0,ETo!$I500*((1-Entradas!$E$21)*ETo!$K500+ETo!$L500),0)</f>
        <v>1.3224338612692883</v>
      </c>
      <c r="AE501" s="116">
        <f>MIN(AD501*1,0.8*(AH500+Z501+AA501+AB501+Observaciones!$F500-AC501-Constantes!$E$28))</f>
        <v>1.3224338612692883</v>
      </c>
      <c r="AF501" s="116">
        <f>Observaciones!$J500</f>
        <v>0</v>
      </c>
      <c r="AG501" s="116">
        <f>MAX(0,AH500+Z501+AA501+AB501+Observaciones!$F500-AC501-AE501-AF501-Constantes!$E$26)</f>
        <v>0</v>
      </c>
      <c r="AH501" s="116">
        <f>AH500+Z501+AA501+AB501+Observaciones!$F500-AC501-AE501-AF501-AG501</f>
        <v>146.33440686790541</v>
      </c>
      <c r="AI501" s="116">
        <f>(Escenarios!$E$10*S501+Escenarios!$E$9*AE501)/(Escenarios!$E$11)</f>
        <v>0.9178334490087221</v>
      </c>
      <c r="AJ501" s="116">
        <f>(Escenarios!$E$9*AG501)/(Escenarios!$E$11)</f>
        <v>0</v>
      </c>
      <c r="AK501" s="116">
        <f>(Escenarios!$E$10*U501+Escenarios!$E$9*AC501)/(Escenarios!$E$11)</f>
        <v>0.25449250707993831</v>
      </c>
      <c r="AL501" s="118">
        <f t="shared" si="52"/>
        <v>197.01817514906799</v>
      </c>
      <c r="AM501" s="118">
        <f>MAX(0,(AL501-Constantes!$D$13)*(1-EXP(-Constantes!$D$23)))</f>
        <v>1.0241630963845434</v>
      </c>
      <c r="AN501" s="118">
        <f>AJ501+W501*Escenarios!$E$10/Escenarios!$E$11+AM501</f>
        <v>1.0707471102851749</v>
      </c>
      <c r="AO501" s="118">
        <f>0.0526*AJ501*Observaciones!$F500^1.218</f>
        <v>0</v>
      </c>
      <c r="AP501" s="118">
        <f>AO501*Constantes!$E$40</f>
        <v>0</v>
      </c>
      <c r="AQ501" s="118">
        <f t="shared" si="53"/>
        <v>0</v>
      </c>
      <c r="AR501" s="15"/>
      <c r="AS501" s="72">
        <v>495</v>
      </c>
      <c r="AT501" s="145">
        <f>ETo!$I500*((1-Constantes!$F$19)*ETo!$K500+ETo!$L500)</f>
        <v>1.3873749295904672</v>
      </c>
      <c r="AU501" s="118">
        <f>MIN(AT501*Constantes!$F$17,0.8*(AX500+Observaciones!$F500-AV501-AW501-Constantes!$D$14))</f>
        <v>0.85756465552197547</v>
      </c>
      <c r="AV501" s="118">
        <f>IF(Observaciones!$F500&gt;0.05*Constantes!$F$18,((Observaciones!$F500-0.05*Constantes!$F$18)^2)/(Observaciones!$F500+0.95*Constantes!$F$18),0)</f>
        <v>0</v>
      </c>
      <c r="AW501" s="118">
        <f>MAX(0,AX500+Observaciones!$F500-AV501-Constantes!$D$13)</f>
        <v>0</v>
      </c>
      <c r="AX501" s="118">
        <f>AX500+Observaciones!$F500-AV501-AU501-AW501-AY500</f>
        <v>30.215506800108436</v>
      </c>
      <c r="AY501" s="118">
        <f>MAX(0,(AX501-Constantes!$D$14)*(1-EXP(-Constantes!$D$22)))</f>
        <v>5.4594303950686394E-2</v>
      </c>
      <c r="AZ501" s="116">
        <f>AZ500+(Entradas!$F$23*AW501-BA500)/(800*Entradas!$D$46)</f>
        <v>0</v>
      </c>
      <c r="BA501" s="116">
        <f>8000*Entradas!$D$47*AZ501/Constantes!$F$34</f>
        <v>0</v>
      </c>
      <c r="BB501" s="116">
        <f>AV501*Escenarios!$F$10/Escenarios!$F$9</f>
        <v>0</v>
      </c>
      <c r="BC501" s="116">
        <f>BA501*Escenarios!$F$10/Escenarios!$F$9</f>
        <v>0</v>
      </c>
      <c r="BD501" s="116">
        <f>Observaciones!$I500</f>
        <v>0</v>
      </c>
      <c r="BE501" s="116">
        <f>MAX(0,Constantes!$F$29/((BJ500+BB501+BC501+BD501+Observaciones!$F500)^2)+Entradas!$F$17)</f>
        <v>0.8112414627540292</v>
      </c>
      <c r="BF501" s="145">
        <f>IF(ETo!$D500&gt;0,ETo!$I500*((1-Entradas!$F$21)*ETo!$K500+ETo!$L500),0)</f>
        <v>1.3224338612692883</v>
      </c>
      <c r="BG501" s="116">
        <f>MIN(BF501*1,0.8*(BJ500+BB501+BC501+BD501+Observaciones!$F500-BE501-Constantes!$F$28))</f>
        <v>1.3224338612692883</v>
      </c>
      <c r="BH501" s="116">
        <f>Observaciones!$J500</f>
        <v>0</v>
      </c>
      <c r="BI501" s="116">
        <f>MAX(0,BJ500+BB501+BC501+BD501+Observaciones!$F500-BE501-BG501-BH501-Constantes!$F$26)</f>
        <v>0</v>
      </c>
      <c r="BJ501" s="116">
        <f>BJ500+BB501+BC501+BD501+Observaciones!$F500-BE501-BG501-BH501-BI501</f>
        <v>66.354810844594994</v>
      </c>
      <c r="BK501" s="116">
        <f>(Escenarios!$F$10*AU501+Escenarios!$F$9*BG501)/(Escenarios!$F$11)</f>
        <v>0.95053849667143808</v>
      </c>
      <c r="BL501" s="116">
        <f>(Escenarios!$F$9*BI501)/(Escenarios!$F$11)</f>
        <v>0</v>
      </c>
      <c r="BM501" s="116">
        <f>(Escenarios!$F$10*AW501+Escenarios!$F$9*BE501)/(Escenarios!$F$11)</f>
        <v>0.16224829255080586</v>
      </c>
      <c r="BN501" s="118">
        <f t="shared" si="54"/>
        <v>199.44702915541853</v>
      </c>
      <c r="BO501" s="118">
        <f>MAX(0,(BN501-Constantes!$D$13)*(1-EXP(-Constantes!$D$23)))</f>
        <v>1.0409404165161835</v>
      </c>
      <c r="BP501" s="118">
        <f>BL501+AY501*Escenarios!$F$10/Escenarios!$F$11+BO501</f>
        <v>1.0846158596767326</v>
      </c>
      <c r="BQ501" s="118">
        <f>0.0526*BL501*Observaciones!$F500^1.218</f>
        <v>0</v>
      </c>
      <c r="BR501" s="118">
        <f>BQ501*Constantes!$F$40</f>
        <v>0</v>
      </c>
      <c r="BS501" s="118">
        <f t="shared" si="55"/>
        <v>0</v>
      </c>
      <c r="BT501" s="15"/>
      <c r="BU501" s="72">
        <v>495</v>
      </c>
      <c r="BV501" s="73">
        <f>0.0526*Observaciones!$F500^2.218</f>
        <v>0</v>
      </c>
      <c r="BW501" s="73">
        <f>IF(Observaciones!$F500&gt;0.05*$CA$7,((Observaciones!$F500-0.05*$CA$7)^2)/(Observaciones!$F500+0.95*$CA$7),0)</f>
        <v>0</v>
      </c>
      <c r="BX501" s="73">
        <f>0.0526*BW501*Observaciones!$F500^1.218</f>
        <v>0</v>
      </c>
      <c r="BY501" s="27"/>
      <c r="BZ501" s="27"/>
      <c r="CA501" s="101"/>
      <c r="CB501" s="36"/>
    </row>
    <row r="502" spans="2:80" s="2" customFormat="1" ht="14.5" x14ac:dyDescent="0.35">
      <c r="B502" s="35"/>
      <c r="C502" s="72">
        <v>496</v>
      </c>
      <c r="D502" s="145">
        <f>ETo!$I501*((1-Constantes!$D$19)*ETo!$K501+ETo!$L501)</f>
        <v>1.3195578468270595</v>
      </c>
      <c r="E502" s="73">
        <f>MIN(D502*Constantes!$D$17,0.8*(H501+Observaciones!$F501-F502-G502-Constantes!$D$14))</f>
        <v>0.8228137512955358</v>
      </c>
      <c r="F502" s="73">
        <f>IF(Observaciones!$F501&gt;0.05*Constantes!$D$18,((Observaciones!$F501-0.05*Constantes!$D$18)^2)/(Observaciones!$F501+0.95*Constantes!$D$18),0)</f>
        <v>0</v>
      </c>
      <c r="G502" s="73">
        <f>MAX(0,H501+Observaciones!$F501-F502-Constantes!$D$13)</f>
        <v>0</v>
      </c>
      <c r="H502" s="73">
        <f>H501+Observaciones!$F501-F502-E502-G502-I501</f>
        <v>29.199349972922594</v>
      </c>
      <c r="I502" s="73">
        <f>MAX(0,(H502-Constantes!$D$14)*(1-EXP(-Constantes!$D$22)))</f>
        <v>4.0604572629728386E-2</v>
      </c>
      <c r="J502" s="73">
        <f t="shared" si="49"/>
        <v>184.67299749019853</v>
      </c>
      <c r="K502" s="73">
        <f>MAX(0,(J502-Constantes!$D$13)*(1-EXP(-Constantes!$D$23)))</f>
        <v>0.93888872537530055</v>
      </c>
      <c r="L502" s="73">
        <f t="shared" si="50"/>
        <v>0.97949329800502893</v>
      </c>
      <c r="M502" s="73">
        <f>0.0526*F502*Observaciones!$F501^1.218</f>
        <v>0</v>
      </c>
      <c r="N502" s="73">
        <f>M502*Constantes!$D$40</f>
        <v>0</v>
      </c>
      <c r="O502" s="73">
        <f t="shared" si="51"/>
        <v>0</v>
      </c>
      <c r="P502" s="15"/>
      <c r="Q502" s="117">
        <v>496</v>
      </c>
      <c r="R502" s="145">
        <f>ETo!$I501*((1-Constantes!$E$19)*ETo!$K501+ETo!$L501)</f>
        <v>1.3212010178415012</v>
      </c>
      <c r="S502" s="118">
        <f>MIN(R502*Constantes!$E$17,0.8*(V501+Observaciones!$F501-T502-U502-Constantes!$D$14))</f>
        <v>0.82865812261057437</v>
      </c>
      <c r="T502" s="118">
        <f>IF(Observaciones!$F501&gt;0.05*Constantes!$E$18,((Observaciones!$F501-0.05*Constantes!$E$18)^2)/(Observaciones!$F501+0.95*Constantes!$E$18),0)</f>
        <v>0</v>
      </c>
      <c r="U502" s="118">
        <f>MAX(0,V501+Observaciones!$F501-T502-Constantes!$D$13)</f>
        <v>0</v>
      </c>
      <c r="V502" s="118">
        <f>V501+Observaciones!$F501-T502-S502-U502-W501</f>
        <v>29.129217544942367</v>
      </c>
      <c r="W502" s="118">
        <f>MAX(0,(V502-Constantes!$D$14)*(1-EXP(-Constantes!$D$22)))</f>
        <v>3.9639038769126403E-2</v>
      </c>
      <c r="X502" s="116">
        <f>X501+(Entradas!$E$23*U502-Y501)/(800*Entradas!$D$46)</f>
        <v>0</v>
      </c>
      <c r="Y502" s="116">
        <f>8000*Entradas!$D$47*X502/Constantes!$E$34</f>
        <v>0</v>
      </c>
      <c r="Z502" s="116">
        <f>T502*Escenarios!$E$10/Escenarios!$E$9</f>
        <v>0</v>
      </c>
      <c r="AA502" s="116">
        <f>Y502*Escenarios!$E$10/Escenarios!$E$9</f>
        <v>0</v>
      </c>
      <c r="AB502" s="116">
        <f>Observaciones!$I501</f>
        <v>0</v>
      </c>
      <c r="AC502" s="116">
        <f>MAX(0,Constantes!$E$29/((AH501+Z502+AA502+AB502+Observaciones!$F501)^2)+Entradas!$E$17)</f>
        <v>2.5205535760548234</v>
      </c>
      <c r="AD502" s="145">
        <f>IF(ETo!$D501&gt;0,ETo!$I501*((1-Entradas!$E$21)*ETo!$K501+ETo!$L501),0)</f>
        <v>1.255474177263818</v>
      </c>
      <c r="AE502" s="116">
        <f>MIN(AD502*1,0.8*(AH501+Z502+AA502+AB502+Observaciones!$F501-AC502-Constantes!$E$28))</f>
        <v>1.255474177263818</v>
      </c>
      <c r="AF502" s="116">
        <f>Observaciones!$J501</f>
        <v>0</v>
      </c>
      <c r="AG502" s="116">
        <f>MAX(0,AH501+Z502+AA502+AB502+Observaciones!$F501-AC502-AE502-AF502-Constantes!$E$26)</f>
        <v>0</v>
      </c>
      <c r="AH502" s="116">
        <f>AH501+Z502+AA502+AB502+Observaciones!$F501-AC502-AE502-AF502-AG502</f>
        <v>142.55837911458678</v>
      </c>
      <c r="AI502" s="116">
        <f>(Escenarios!$E$10*S502+Escenarios!$E$9*AE502)/(Escenarios!$E$11)</f>
        <v>0.87133972807589866</v>
      </c>
      <c r="AJ502" s="116">
        <f>(Escenarios!$E$9*AG502)/(Escenarios!$E$11)</f>
        <v>0</v>
      </c>
      <c r="AK502" s="116">
        <f>(Escenarios!$E$10*U502+Escenarios!$E$9*AC502)/(Escenarios!$E$11)</f>
        <v>0.25205535760548231</v>
      </c>
      <c r="AL502" s="118">
        <f t="shared" si="52"/>
        <v>196.24606741028893</v>
      </c>
      <c r="AM502" s="118">
        <f>MAX(0,(AL502-Constantes!$D$13)*(1-EXP(-Constantes!$D$23)))</f>
        <v>1.0188297586558273</v>
      </c>
      <c r="AN502" s="118">
        <f>AJ502+W502*Escenarios!$E$10/Escenarios!$E$11+AM502</f>
        <v>1.054504893548041</v>
      </c>
      <c r="AO502" s="118">
        <f>0.0526*AJ502*Observaciones!$F501^1.218</f>
        <v>0</v>
      </c>
      <c r="AP502" s="118">
        <f>AO502*Constantes!$E$40</f>
        <v>0</v>
      </c>
      <c r="AQ502" s="118">
        <f t="shared" si="53"/>
        <v>0</v>
      </c>
      <c r="AR502" s="15"/>
      <c r="AS502" s="72">
        <v>496</v>
      </c>
      <c r="AT502" s="145">
        <f>ETo!$I501*((1-Constantes!$F$19)*ETo!$K501+ETo!$L501)</f>
        <v>1.3170930903053959</v>
      </c>
      <c r="AU502" s="118">
        <f>MIN(AT502*Constantes!$F$17,0.8*(AX501+Observaciones!$F501-AV502-AW502-Constantes!$D$14))</f>
        <v>0.81412202151550384</v>
      </c>
      <c r="AV502" s="118">
        <f>IF(Observaciones!$F501&gt;0.05*Constantes!$F$18,((Observaciones!$F501-0.05*Constantes!$F$18)^2)/(Observaciones!$F501+0.95*Constantes!$F$18),0)</f>
        <v>0</v>
      </c>
      <c r="AW502" s="118">
        <f>MAX(0,AX501+Observaciones!$F501-AV502-Constantes!$D$13)</f>
        <v>0</v>
      </c>
      <c r="AX502" s="118">
        <f>AX501+Observaciones!$F501-AV502-AU502-AW502-AY501</f>
        <v>29.346790474642244</v>
      </c>
      <c r="AY502" s="118">
        <f>MAX(0,(AX502-Constantes!$D$14)*(1-EXP(-Constantes!$D$22)))</f>
        <v>4.2634429586550192E-2</v>
      </c>
      <c r="AZ502" s="116">
        <f>AZ501+(Entradas!$F$23*AW502-BA501)/(800*Entradas!$D$46)</f>
        <v>0</v>
      </c>
      <c r="BA502" s="116">
        <f>8000*Entradas!$D$47*AZ502/Constantes!$F$34</f>
        <v>0</v>
      </c>
      <c r="BB502" s="116">
        <f>AV502*Escenarios!$F$10/Escenarios!$F$9</f>
        <v>0</v>
      </c>
      <c r="BC502" s="116">
        <f>BA502*Escenarios!$F$10/Escenarios!$F$9</f>
        <v>0</v>
      </c>
      <c r="BD502" s="116">
        <f>Observaciones!$I501</f>
        <v>0</v>
      </c>
      <c r="BE502" s="116">
        <f>MAX(0,Constantes!$F$29/((BJ501+BB502+BC502+BD502+Observaciones!$F501)^2)+Entradas!$F$17)</f>
        <v>0.66821687011048425</v>
      </c>
      <c r="BF502" s="145">
        <f>IF(ETo!$D501&gt;0,ETo!$I501*((1-Entradas!$F$21)*ETo!$K501+ETo!$L501),0)</f>
        <v>1.255474177263818</v>
      </c>
      <c r="BG502" s="116">
        <f>MIN(BF502*1,0.8*(BJ501+BB502+BC502+BD502+Observaciones!$F501-BE502-Constantes!$F$28))</f>
        <v>1.255474177263818</v>
      </c>
      <c r="BH502" s="116">
        <f>Observaciones!$J501</f>
        <v>0</v>
      </c>
      <c r="BI502" s="116">
        <f>MAX(0,BJ501+BB502+BC502+BD502+Observaciones!$F501-BE502-BG502-BH502-Constantes!$F$26)</f>
        <v>0</v>
      </c>
      <c r="BJ502" s="116">
        <f>BJ501+BB502+BC502+BD502+Observaciones!$F501-BE502-BG502-BH502-BI502</f>
        <v>64.431119797220688</v>
      </c>
      <c r="BK502" s="116">
        <f>(Escenarios!$F$10*AU502+Escenarios!$F$9*BG502)/(Escenarios!$F$11)</f>
        <v>0.90239245266516666</v>
      </c>
      <c r="BL502" s="116">
        <f>(Escenarios!$F$9*BI502)/(Escenarios!$F$11)</f>
        <v>0</v>
      </c>
      <c r="BM502" s="116">
        <f>(Escenarios!$F$10*AW502+Escenarios!$F$9*BE502)/(Escenarios!$F$11)</f>
        <v>0.13364337402209686</v>
      </c>
      <c r="BN502" s="118">
        <f t="shared" si="54"/>
        <v>198.53973211292444</v>
      </c>
      <c r="BO502" s="118">
        <f>MAX(0,(BN502-Constantes!$D$13)*(1-EXP(-Constantes!$D$23)))</f>
        <v>1.0346732580551916</v>
      </c>
      <c r="BP502" s="118">
        <f>BL502+AY502*Escenarios!$F$10/Escenarios!$F$11+BO502</f>
        <v>1.0687808017244318</v>
      </c>
      <c r="BQ502" s="118">
        <f>0.0526*BL502*Observaciones!$F501^1.218</f>
        <v>0</v>
      </c>
      <c r="BR502" s="118">
        <f>BQ502*Constantes!$F$40</f>
        <v>0</v>
      </c>
      <c r="BS502" s="118">
        <f t="shared" si="55"/>
        <v>0</v>
      </c>
      <c r="BT502" s="15"/>
      <c r="BU502" s="72">
        <v>496</v>
      </c>
      <c r="BV502" s="73">
        <f>0.0526*Observaciones!$F501^2.218</f>
        <v>0</v>
      </c>
      <c r="BW502" s="73">
        <f>IF(Observaciones!$F501&gt;0.05*$CA$7,((Observaciones!$F501-0.05*$CA$7)^2)/(Observaciones!$F501+0.95*$CA$7),0)</f>
        <v>0</v>
      </c>
      <c r="BX502" s="73">
        <f>0.0526*BW502*Observaciones!$F501^1.218</f>
        <v>0</v>
      </c>
      <c r="BY502" s="27"/>
      <c r="BZ502" s="27"/>
      <c r="CA502" s="101"/>
      <c r="CB502" s="36"/>
    </row>
    <row r="503" spans="2:80" s="2" customFormat="1" ht="14.5" x14ac:dyDescent="0.35">
      <c r="B503" s="35"/>
      <c r="C503" s="72">
        <v>497</v>
      </c>
      <c r="D503" s="145">
        <f>ETo!$I502*((1-Constantes!$D$19)*ETo!$K502+ETo!$L502)</f>
        <v>1.3011578977668816</v>
      </c>
      <c r="E503" s="73">
        <f>MIN(D503*Constantes!$D$17,0.8*(H502+Observaciones!$F502-F503-G503-Constantes!$D$14))</f>
        <v>0.81134041486981112</v>
      </c>
      <c r="F503" s="73">
        <f>IF(Observaciones!$F502&gt;0.05*Constantes!$D$18,((Observaciones!$F502-0.05*Constantes!$D$18)^2)/(Observaciones!$F502+0.95*Constantes!$D$18),0)</f>
        <v>0</v>
      </c>
      <c r="G503" s="73">
        <f>MAX(0,H502+Observaciones!$F502-F503-Constantes!$D$13)</f>
        <v>0</v>
      </c>
      <c r="H503" s="73">
        <f>H502+Observaciones!$F502-F503-E503-G503-I502</f>
        <v>28.347404985423054</v>
      </c>
      <c r="I503" s="73">
        <f>MAX(0,(H503-Constantes!$D$14)*(1-EXP(-Constantes!$D$22)))</f>
        <v>2.8875594231420824E-2</v>
      </c>
      <c r="J503" s="73">
        <f t="shared" si="49"/>
        <v>183.73410876482322</v>
      </c>
      <c r="K503" s="73">
        <f>MAX(0,(J503-Constantes!$D$13)*(1-EXP(-Constantes!$D$23)))</f>
        <v>0.9324033472206551</v>
      </c>
      <c r="L503" s="73">
        <f t="shared" si="50"/>
        <v>0.96127894145207593</v>
      </c>
      <c r="M503" s="73">
        <f>0.0526*F503*Observaciones!$F502^1.218</f>
        <v>0</v>
      </c>
      <c r="N503" s="73">
        <f>M503*Constantes!$D$40</f>
        <v>0</v>
      </c>
      <c r="O503" s="73">
        <f t="shared" si="51"/>
        <v>0</v>
      </c>
      <c r="P503" s="15"/>
      <c r="Q503" s="117">
        <v>497</v>
      </c>
      <c r="R503" s="145">
        <f>ETo!$I502*((1-Constantes!$E$19)*ETo!$K502+ETo!$L502)</f>
        <v>1.3027804009674899</v>
      </c>
      <c r="S503" s="118">
        <f>MIN(R503*Constantes!$E$17,0.8*(V502+Observaciones!$F502-T503-U503-Constantes!$D$14))</f>
        <v>0.81710469993679768</v>
      </c>
      <c r="T503" s="118">
        <f>IF(Observaciones!$F502&gt;0.05*Constantes!$E$18,((Observaciones!$F502-0.05*Constantes!$E$18)^2)/(Observaciones!$F502+0.95*Constantes!$E$18),0)</f>
        <v>0</v>
      </c>
      <c r="U503" s="118">
        <f>MAX(0,V502+Observaciones!$F502-T503-Constantes!$D$13)</f>
        <v>0</v>
      </c>
      <c r="V503" s="118">
        <f>V502+Observaciones!$F502-T503-S503-U503-W502</f>
        <v>28.272473806236441</v>
      </c>
      <c r="W503" s="118">
        <f>MAX(0,(V503-Constantes!$D$14)*(1-EXP(-Constantes!$D$22)))</f>
        <v>2.7843994544897666E-2</v>
      </c>
      <c r="X503" s="116">
        <f>X502+(Entradas!$E$23*U503-Y502)/(800*Entradas!$D$46)</f>
        <v>0</v>
      </c>
      <c r="Y503" s="116">
        <f>8000*Entradas!$D$47*X503/Constantes!$E$34</f>
        <v>0</v>
      </c>
      <c r="Z503" s="116">
        <f>T503*Escenarios!$E$10/Escenarios!$E$9</f>
        <v>0</v>
      </c>
      <c r="AA503" s="116">
        <f>Y503*Escenarios!$E$10/Escenarios!$E$9</f>
        <v>0</v>
      </c>
      <c r="AB503" s="116">
        <f>Observaciones!$I502</f>
        <v>0</v>
      </c>
      <c r="AC503" s="116">
        <f>MAX(0,Constantes!$E$29/((AH502+Z503+AA503+AB503+Observaciones!$F502)^2)+Entradas!$E$17)</f>
        <v>2.4948184404596159</v>
      </c>
      <c r="AD503" s="145">
        <f>IF(ETo!$D502&gt;0,ETo!$I502*((1-Entradas!$E$21)*ETo!$K502+ETo!$L502),0)</f>
        <v>1.2378802729431522</v>
      </c>
      <c r="AE503" s="116">
        <f>MIN(AD503*1,0.8*(AH502+Z503+AA503+AB503+Observaciones!$F502-AC503-Constantes!$E$28))</f>
        <v>1.2378802729431522</v>
      </c>
      <c r="AF503" s="116">
        <f>Observaciones!$J502</f>
        <v>0</v>
      </c>
      <c r="AG503" s="116">
        <f>MAX(0,AH502+Z503+AA503+AB503+Observaciones!$F502-AC503-AE503-AF503-Constantes!$E$26)</f>
        <v>0</v>
      </c>
      <c r="AH503" s="116">
        <f>AH502+Z503+AA503+AB503+Observaciones!$F502-AC503-AE503-AF503-AG503</f>
        <v>138.825680401184</v>
      </c>
      <c r="AI503" s="116">
        <f>(Escenarios!$E$10*S503+Escenarios!$E$9*AE503)/(Escenarios!$E$11)</f>
        <v>0.85918225723743324</v>
      </c>
      <c r="AJ503" s="116">
        <f>(Escenarios!$E$9*AG503)/(Escenarios!$E$11)</f>
        <v>0</v>
      </c>
      <c r="AK503" s="116">
        <f>(Escenarios!$E$10*U503+Escenarios!$E$9*AC503)/(Escenarios!$E$11)</f>
        <v>0.24948184404596158</v>
      </c>
      <c r="AL503" s="118">
        <f t="shared" si="52"/>
        <v>195.47671949567905</v>
      </c>
      <c r="AM503" s="118">
        <f>MAX(0,(AL503-Constantes!$D$13)*(1-EXP(-Constantes!$D$23)))</f>
        <v>1.0135154844251526</v>
      </c>
      <c r="AN503" s="118">
        <f>AJ503+W503*Escenarios!$E$10/Escenarios!$E$11+AM503</f>
        <v>1.0385750795155606</v>
      </c>
      <c r="AO503" s="118">
        <f>0.0526*AJ503*Observaciones!$F502^1.218</f>
        <v>0</v>
      </c>
      <c r="AP503" s="118">
        <f>AO503*Constantes!$E$40</f>
        <v>0</v>
      </c>
      <c r="AQ503" s="118">
        <f t="shared" si="53"/>
        <v>0</v>
      </c>
      <c r="AR503" s="15"/>
      <c r="AS503" s="72">
        <v>497</v>
      </c>
      <c r="AT503" s="145">
        <f>ETo!$I502*((1-Constantes!$F$19)*ETo!$K502+ETo!$L502)</f>
        <v>1.2987241429659686</v>
      </c>
      <c r="AU503" s="118">
        <f>MIN(AT503*Constantes!$F$17,0.8*(AX502+Observaciones!$F502-AV503-AW503-Constantes!$D$14))</f>
        <v>0.80276780164208639</v>
      </c>
      <c r="AV503" s="118">
        <f>IF(Observaciones!$F502&gt;0.05*Constantes!$F$18,((Observaciones!$F502-0.05*Constantes!$F$18)^2)/(Observaciones!$F502+0.95*Constantes!$F$18),0)</f>
        <v>0</v>
      </c>
      <c r="AW503" s="118">
        <f>MAX(0,AX502+Observaciones!$F502-AV503-Constantes!$D$13)</f>
        <v>0</v>
      </c>
      <c r="AX503" s="118">
        <f>AX502+Observaciones!$F502-AV503-AU503-AW503-AY502</f>
        <v>28.501388243413608</v>
      </c>
      <c r="AY503" s="118">
        <f>MAX(0,(AX503-Constantes!$D$14)*(1-EXP(-Constantes!$D$22)))</f>
        <v>3.0995527247252082E-2</v>
      </c>
      <c r="AZ503" s="116">
        <f>AZ502+(Entradas!$F$23*AW503-BA502)/(800*Entradas!$D$46)</f>
        <v>0</v>
      </c>
      <c r="BA503" s="116">
        <f>8000*Entradas!$D$47*AZ503/Constantes!$F$34</f>
        <v>0</v>
      </c>
      <c r="BB503" s="116">
        <f>AV503*Escenarios!$F$10/Escenarios!$F$9</f>
        <v>0</v>
      </c>
      <c r="BC503" s="116">
        <f>BA503*Escenarios!$F$10/Escenarios!$F$9</f>
        <v>0</v>
      </c>
      <c r="BD503" s="116">
        <f>Observaciones!$I502</f>
        <v>0</v>
      </c>
      <c r="BE503" s="116">
        <f>MAX(0,Constantes!$F$29/((BJ502+BB503+BC503+BD503+Observaciones!$F502)^2)+Entradas!$F$17)</f>
        <v>0.52690028047965498</v>
      </c>
      <c r="BF503" s="145">
        <f>IF(ETo!$D502&gt;0,ETo!$I502*((1-Entradas!$F$21)*ETo!$K502+ETo!$L502),0)</f>
        <v>1.2378802729431522</v>
      </c>
      <c r="BG503" s="116">
        <f>MIN(BF503*1,0.8*(BJ502+BB503+BC503+BD503+Observaciones!$F502-BE503-Constantes!$F$28))</f>
        <v>1.2378802729431522</v>
      </c>
      <c r="BH503" s="116">
        <f>Observaciones!$J502</f>
        <v>0</v>
      </c>
      <c r="BI503" s="116">
        <f>MAX(0,BJ502+BB503+BC503+BD503+Observaciones!$F502-BE503-BG503-BH503-Constantes!$F$26)</f>
        <v>0</v>
      </c>
      <c r="BJ503" s="116">
        <f>BJ502+BB503+BC503+BD503+Observaciones!$F502-BE503-BG503-BH503-BI503</f>
        <v>62.666339243797886</v>
      </c>
      <c r="BK503" s="116">
        <f>(Escenarios!$F$10*AU503+Escenarios!$F$9*BG503)/(Escenarios!$F$11)</f>
        <v>0.88979029590229952</v>
      </c>
      <c r="BL503" s="116">
        <f>(Escenarios!$F$9*BI503)/(Escenarios!$F$11)</f>
        <v>0</v>
      </c>
      <c r="BM503" s="116">
        <f>(Escenarios!$F$10*AW503+Escenarios!$F$9*BE503)/(Escenarios!$F$11)</f>
        <v>0.105380056095931</v>
      </c>
      <c r="BN503" s="118">
        <f t="shared" si="54"/>
        <v>197.61043891096517</v>
      </c>
      <c r="BO503" s="118">
        <f>MAX(0,(BN503-Constantes!$D$13)*(1-EXP(-Constantes!$D$23)))</f>
        <v>1.0282541610223266</v>
      </c>
      <c r="BP503" s="118">
        <f>BL503+AY503*Escenarios!$F$10/Escenarios!$F$11+BO503</f>
        <v>1.0530505828201282</v>
      </c>
      <c r="BQ503" s="118">
        <f>0.0526*BL503*Observaciones!$F502^1.218</f>
        <v>0</v>
      </c>
      <c r="BR503" s="118">
        <f>BQ503*Constantes!$F$40</f>
        <v>0</v>
      </c>
      <c r="BS503" s="118">
        <f t="shared" si="55"/>
        <v>0</v>
      </c>
      <c r="BT503" s="15"/>
      <c r="BU503" s="72">
        <v>497</v>
      </c>
      <c r="BV503" s="73">
        <f>0.0526*Observaciones!$F502^2.218</f>
        <v>0</v>
      </c>
      <c r="BW503" s="73">
        <f>IF(Observaciones!$F502&gt;0.05*$CA$7,((Observaciones!$F502-0.05*$CA$7)^2)/(Observaciones!$F502+0.95*$CA$7),0)</f>
        <v>0</v>
      </c>
      <c r="BX503" s="73">
        <f>0.0526*BW503*Observaciones!$F502^1.218</f>
        <v>0</v>
      </c>
      <c r="BY503" s="27"/>
      <c r="BZ503" s="27"/>
      <c r="CA503" s="101"/>
      <c r="CB503" s="36"/>
    </row>
    <row r="504" spans="2:80" s="2" customFormat="1" ht="14.5" x14ac:dyDescent="0.35">
      <c r="B504" s="35"/>
      <c r="C504" s="72">
        <v>498</v>
      </c>
      <c r="D504" s="145">
        <f>ETo!$I503*((1-Constantes!$D$19)*ETo!$K503+ETo!$L503)</f>
        <v>1.2758108437044853</v>
      </c>
      <c r="E504" s="73">
        <f>MIN(D504*Constantes!$D$17,0.8*(H503+Observaciones!$F503-F504-G504-Constantes!$D$14))</f>
        <v>0.79553519292556663</v>
      </c>
      <c r="F504" s="73">
        <f>IF(Observaciones!$F503&gt;0.05*Constantes!$D$18,((Observaciones!$F503-0.05*Constantes!$D$18)^2)/(Observaciones!$F503+0.95*Constantes!$D$18),0)</f>
        <v>0</v>
      </c>
      <c r="G504" s="73">
        <f>MAX(0,H503+Observaciones!$F503-F504-Constantes!$D$13)</f>
        <v>0</v>
      </c>
      <c r="H504" s="73">
        <f>H503+Observaciones!$F503-F504-E504-G504-I503</f>
        <v>27.522994198266066</v>
      </c>
      <c r="I504" s="73">
        <f>MAX(0,(H504-Constantes!$D$14)*(1-EXP(-Constantes!$D$22)))</f>
        <v>1.7525687305768207E-2</v>
      </c>
      <c r="J504" s="73">
        <f t="shared" si="49"/>
        <v>182.80170541760256</v>
      </c>
      <c r="K504" s="73">
        <f>MAX(0,(J504-Constantes!$D$13)*(1-EXP(-Constantes!$D$23)))</f>
        <v>0.9259627668452054</v>
      </c>
      <c r="L504" s="73">
        <f t="shared" si="50"/>
        <v>0.9434884541509736</v>
      </c>
      <c r="M504" s="73">
        <f>0.0526*F504*Observaciones!$F503^1.218</f>
        <v>0</v>
      </c>
      <c r="N504" s="73">
        <f>M504*Constantes!$D$40</f>
        <v>0</v>
      </c>
      <c r="O504" s="73">
        <f t="shared" si="51"/>
        <v>0</v>
      </c>
      <c r="P504" s="15"/>
      <c r="Q504" s="117">
        <v>498</v>
      </c>
      <c r="R504" s="145">
        <f>ETo!$I503*((1-Constantes!$E$19)*ETo!$K503+ETo!$L503)</f>
        <v>1.2774030661806679</v>
      </c>
      <c r="S504" s="118">
        <f>MIN(R504*Constantes!$E$17,0.8*(V503+Observaciones!$F503-T504-U504-Constantes!$D$14))</f>
        <v>0.80118801934290584</v>
      </c>
      <c r="T504" s="118">
        <f>IF(Observaciones!$F503&gt;0.05*Constantes!$E$18,((Observaciones!$F503-0.05*Constantes!$E$18)^2)/(Observaciones!$F503+0.95*Constantes!$E$18),0)</f>
        <v>0</v>
      </c>
      <c r="U504" s="118">
        <f>MAX(0,V503+Observaciones!$F503-T504-Constantes!$D$13)</f>
        <v>0</v>
      </c>
      <c r="V504" s="118">
        <f>V503+Observaciones!$F503-T504-S504-U504-W503</f>
        <v>27.443441792348636</v>
      </c>
      <c r="W504" s="118">
        <f>MAX(0,(V504-Constantes!$D$14)*(1-EXP(-Constantes!$D$22)))</f>
        <v>1.6430465825238723E-2</v>
      </c>
      <c r="X504" s="116">
        <f>X503+(Entradas!$E$23*U504-Y503)/(800*Entradas!$D$46)</f>
        <v>0</v>
      </c>
      <c r="Y504" s="116">
        <f>8000*Entradas!$D$47*X504/Constantes!$E$34</f>
        <v>0</v>
      </c>
      <c r="Z504" s="116">
        <f>T504*Escenarios!$E$10/Escenarios!$E$9</f>
        <v>0</v>
      </c>
      <c r="AA504" s="116">
        <f>Y504*Escenarios!$E$10/Escenarios!$E$9</f>
        <v>0</v>
      </c>
      <c r="AB504" s="116">
        <f>Observaciones!$I503</f>
        <v>0</v>
      </c>
      <c r="AC504" s="116">
        <f>MAX(0,Constantes!$E$29/((AH503+Z504+AA504+AB504+Observaciones!$F503)^2)+Entradas!$E$17)</f>
        <v>2.4672869136986018</v>
      </c>
      <c r="AD504" s="145">
        <f>IF(ETo!$D503&gt;0,ETo!$I503*((1-Entradas!$E$21)*ETo!$K503+ETo!$L503),0)</f>
        <v>1.2137141671333505</v>
      </c>
      <c r="AE504" s="116">
        <f>MIN(AD504*1,0.8*(AH503+Z504+AA504+AB504+Observaciones!$F503-AC504-Constantes!$E$28))</f>
        <v>1.2137141671333505</v>
      </c>
      <c r="AF504" s="116">
        <f>Observaciones!$J503</f>
        <v>0</v>
      </c>
      <c r="AG504" s="116">
        <f>MAX(0,AH503+Z504+AA504+AB504+Observaciones!$F503-AC504-AE504-AF504-Constantes!$E$26)</f>
        <v>0</v>
      </c>
      <c r="AH504" s="116">
        <f>AH503+Z504+AA504+AB504+Observaciones!$F503-AC504-AE504-AF504-AG504</f>
        <v>135.14467932035203</v>
      </c>
      <c r="AI504" s="116">
        <f>(Escenarios!$E$10*S504+Escenarios!$E$9*AE504)/(Escenarios!$E$11)</f>
        <v>0.84244063412195036</v>
      </c>
      <c r="AJ504" s="116">
        <f>(Escenarios!$E$9*AG504)/(Escenarios!$E$11)</f>
        <v>0</v>
      </c>
      <c r="AK504" s="116">
        <f>(Escenarios!$E$10*U504+Escenarios!$E$9*AC504)/(Escenarios!$E$11)</f>
        <v>0.24672869136986017</v>
      </c>
      <c r="AL504" s="118">
        <f t="shared" si="52"/>
        <v>194.70993270262377</v>
      </c>
      <c r="AM504" s="118">
        <f>MAX(0,(AL504-Constantes!$D$13)*(1-EXP(-Constantes!$D$23)))</f>
        <v>1.0082189011533027</v>
      </c>
      <c r="AN504" s="118">
        <f>AJ504+W504*Escenarios!$E$10/Escenarios!$E$11+AM504</f>
        <v>1.0230063203960176</v>
      </c>
      <c r="AO504" s="118">
        <f>0.0526*AJ504*Observaciones!$F503^1.218</f>
        <v>0</v>
      </c>
      <c r="AP504" s="118">
        <f>AO504*Constantes!$E$40</f>
        <v>0</v>
      </c>
      <c r="AQ504" s="118">
        <f t="shared" si="53"/>
        <v>0</v>
      </c>
      <c r="AR504" s="15"/>
      <c r="AS504" s="72">
        <v>498</v>
      </c>
      <c r="AT504" s="145">
        <f>ETo!$I503*((1-Constantes!$F$19)*ETo!$K503+ETo!$L503)</f>
        <v>1.2734225099902106</v>
      </c>
      <c r="AU504" s="118">
        <f>MIN(AT504*Constantes!$F$17,0.8*(AX503+Observaciones!$F503-AV504-AW504-Constantes!$D$14))</f>
        <v>0.78712834780432372</v>
      </c>
      <c r="AV504" s="118">
        <f>IF(Observaciones!$F503&gt;0.05*Constantes!$F$18,((Observaciones!$F503-0.05*Constantes!$F$18)^2)/(Observaciones!$F503+0.95*Constantes!$F$18),0)</f>
        <v>0</v>
      </c>
      <c r="AW504" s="118">
        <f>MAX(0,AX503+Observaciones!$F503-AV504-Constantes!$D$13)</f>
        <v>0</v>
      </c>
      <c r="AX504" s="118">
        <f>AX503+Observaciones!$F503-AV504-AU504-AW504-AY503</f>
        <v>27.683264368362032</v>
      </c>
      <c r="AY504" s="118">
        <f>MAX(0,(AX504-Constantes!$D$14)*(1-EXP(-Constantes!$D$22)))</f>
        <v>1.9732174098378963E-2</v>
      </c>
      <c r="AZ504" s="116">
        <f>AZ503+(Entradas!$F$23*AW504-BA503)/(800*Entradas!$D$46)</f>
        <v>0</v>
      </c>
      <c r="BA504" s="116">
        <f>8000*Entradas!$D$47*AZ504/Constantes!$F$34</f>
        <v>0</v>
      </c>
      <c r="BB504" s="116">
        <f>AV504*Escenarios!$F$10/Escenarios!$F$9</f>
        <v>0</v>
      </c>
      <c r="BC504" s="116">
        <f>BA504*Escenarios!$F$10/Escenarios!$F$9</f>
        <v>0</v>
      </c>
      <c r="BD504" s="116">
        <f>Observaciones!$I503</f>
        <v>0</v>
      </c>
      <c r="BE504" s="116">
        <f>MAX(0,Constantes!$F$29/((BJ503+BB504+BC504+BD504+Observaciones!$F503)^2)+Entradas!$F$17)</f>
        <v>0.38564634550290533</v>
      </c>
      <c r="BF504" s="145">
        <f>IF(ETo!$D503&gt;0,ETo!$I503*((1-Entradas!$F$21)*ETo!$K503+ETo!$L503),0)</f>
        <v>1.2137141671333505</v>
      </c>
      <c r="BG504" s="116">
        <f>MIN(BF504*1,0.8*(BJ503+BB504+BC504+BD504+Observaciones!$F503-BE504-Constantes!$F$28))</f>
        <v>1.2137141671333505</v>
      </c>
      <c r="BH504" s="116">
        <f>Observaciones!$J503</f>
        <v>0</v>
      </c>
      <c r="BI504" s="116">
        <f>MAX(0,BJ503+BB504+BC504+BD504+Observaciones!$F503-BE504-BG504-BH504-Constantes!$F$26)</f>
        <v>0</v>
      </c>
      <c r="BJ504" s="116">
        <f>BJ503+BB504+BC504+BD504+Observaciones!$F503-BE504-BG504-BH504-BI504</f>
        <v>61.066978731161626</v>
      </c>
      <c r="BK504" s="116">
        <f>(Escenarios!$F$10*AU504+Escenarios!$F$9*BG504)/(Escenarios!$F$11)</f>
        <v>0.87244551167012896</v>
      </c>
      <c r="BL504" s="116">
        <f>(Escenarios!$F$9*BI504)/(Escenarios!$F$11)</f>
        <v>0</v>
      </c>
      <c r="BM504" s="116">
        <f>(Escenarios!$F$10*AW504+Escenarios!$F$9*BE504)/(Escenarios!$F$11)</f>
        <v>7.7129269100581072E-2</v>
      </c>
      <c r="BN504" s="118">
        <f t="shared" si="54"/>
        <v>196.65931401904342</v>
      </c>
      <c r="BO504" s="118">
        <f>MAX(0,(BN504-Constantes!$D$13)*(1-EXP(-Constantes!$D$23)))</f>
        <v>1.0216842614914283</v>
      </c>
      <c r="BP504" s="118">
        <f>BL504+AY504*Escenarios!$F$10/Escenarios!$F$11+BO504</f>
        <v>1.0374700007701314</v>
      </c>
      <c r="BQ504" s="118">
        <f>0.0526*BL504*Observaciones!$F503^1.218</f>
        <v>0</v>
      </c>
      <c r="BR504" s="118">
        <f>BQ504*Constantes!$F$40</f>
        <v>0</v>
      </c>
      <c r="BS504" s="118">
        <f t="shared" si="55"/>
        <v>0</v>
      </c>
      <c r="BT504" s="15"/>
      <c r="BU504" s="72">
        <v>498</v>
      </c>
      <c r="BV504" s="73">
        <f>0.0526*Observaciones!$F503^2.218</f>
        <v>0</v>
      </c>
      <c r="BW504" s="73">
        <f>IF(Observaciones!$F503&gt;0.05*$CA$7,((Observaciones!$F503-0.05*$CA$7)^2)/(Observaciones!$F503+0.95*$CA$7),0)</f>
        <v>0</v>
      </c>
      <c r="BX504" s="73">
        <f>0.0526*BW504*Observaciones!$F503^1.218</f>
        <v>0</v>
      </c>
      <c r="BY504" s="27"/>
      <c r="BZ504" s="27"/>
      <c r="CA504" s="101"/>
      <c r="CB504" s="36"/>
    </row>
    <row r="505" spans="2:80" s="2" customFormat="1" ht="14.5" x14ac:dyDescent="0.35">
      <c r="B505" s="35"/>
      <c r="C505" s="72">
        <v>499</v>
      </c>
      <c r="D505" s="145">
        <f>ETo!$I504*((1-Constantes!$D$19)*ETo!$K504+ETo!$L504)</f>
        <v>0</v>
      </c>
      <c r="E505" s="73">
        <f>MIN(D505*Constantes!$D$17,0.8*(H504+Observaciones!$F504-F505-G505-Constantes!$D$14))</f>
        <v>0</v>
      </c>
      <c r="F505" s="73">
        <f>IF(Observaciones!$F504&gt;0.05*Constantes!$D$18,((Observaciones!$F504-0.05*Constantes!$D$18)^2)/(Observaciones!$F504+0.95*Constantes!$D$18),0)</f>
        <v>0</v>
      </c>
      <c r="G505" s="73">
        <f>MAX(0,H504+Observaciones!$F504-F505-Constantes!$D$13)</f>
        <v>0</v>
      </c>
      <c r="H505" s="73">
        <f>H504+Observaciones!$F504-F505-E505-G505-I504</f>
        <v>27.505468510960299</v>
      </c>
      <c r="I505" s="73">
        <f>MAX(0,(H505-Constantes!$D$14)*(1-EXP(-Constantes!$D$22)))</f>
        <v>1.7284405989672732E-2</v>
      </c>
      <c r="J505" s="73">
        <f t="shared" si="49"/>
        <v>181.87574265075736</v>
      </c>
      <c r="K505" s="73">
        <f>MAX(0,(J505-Constantes!$D$13)*(1-EXP(-Constantes!$D$23)))</f>
        <v>0.9195666748080874</v>
      </c>
      <c r="L505" s="73">
        <f t="shared" si="50"/>
        <v>0.93685108079776014</v>
      </c>
      <c r="M505" s="73">
        <f>0.0526*F505*Observaciones!$F504^1.218</f>
        <v>0</v>
      </c>
      <c r="N505" s="73">
        <f>M505*Constantes!$D$40</f>
        <v>0</v>
      </c>
      <c r="O505" s="73">
        <f t="shared" si="51"/>
        <v>0</v>
      </c>
      <c r="P505" s="15"/>
      <c r="Q505" s="117">
        <v>499</v>
      </c>
      <c r="R505" s="145">
        <f>ETo!$I504*((1-Constantes!$E$19)*ETo!$K504+ETo!$L504)</f>
        <v>0</v>
      </c>
      <c r="S505" s="118">
        <f>MIN(R505*Constantes!$E$17,0.8*(V504+Observaciones!$F504-T505-U505-Constantes!$D$14))</f>
        <v>0</v>
      </c>
      <c r="T505" s="118">
        <f>IF(Observaciones!$F504&gt;0.05*Constantes!$E$18,((Observaciones!$F504-0.05*Constantes!$E$18)^2)/(Observaciones!$F504+0.95*Constantes!$E$18),0)</f>
        <v>0</v>
      </c>
      <c r="U505" s="118">
        <f>MAX(0,V504+Observaciones!$F504-T505-Constantes!$D$13)</f>
        <v>0</v>
      </c>
      <c r="V505" s="118">
        <f>V504+Observaciones!$F504-T505-S505-U505-W504</f>
        <v>27.427011326523399</v>
      </c>
      <c r="W505" s="118">
        <f>MAX(0,(V505-Constantes!$D$14)*(1-EXP(-Constantes!$D$22)))</f>
        <v>1.6204262746910912E-2</v>
      </c>
      <c r="X505" s="116">
        <f>X504+(Entradas!$E$23*U505-Y504)/(800*Entradas!$D$46)</f>
        <v>0</v>
      </c>
      <c r="Y505" s="116">
        <f>8000*Entradas!$D$47*X505/Constantes!$E$34</f>
        <v>0</v>
      </c>
      <c r="Z505" s="116">
        <f>T505*Escenarios!$E$10/Escenarios!$E$9</f>
        <v>0</v>
      </c>
      <c r="AA505" s="116">
        <f>Y505*Escenarios!$E$10/Escenarios!$E$9</f>
        <v>0</v>
      </c>
      <c r="AB505" s="116">
        <f>Observaciones!$I504</f>
        <v>0</v>
      </c>
      <c r="AC505" s="116">
        <f>MAX(0,Constantes!$E$29/((AH504+Z505+AA505+AB505+Observaciones!$F504)^2)+Entradas!$E$17)</f>
        <v>2.4378721755746522</v>
      </c>
      <c r="AD505" s="145">
        <f>IF(ETo!$D504&gt;0,ETo!$I504*((1-Entradas!$E$21)*ETo!$K504+ETo!$L504),0)</f>
        <v>0</v>
      </c>
      <c r="AE505" s="116">
        <f>MIN(AD505*1,0.8*(AH504+Z505+AA505+AB505+Observaciones!$F504-AC505-Constantes!$E$28))</f>
        <v>0</v>
      </c>
      <c r="AF505" s="116">
        <f>Observaciones!$J504</f>
        <v>0</v>
      </c>
      <c r="AG505" s="116">
        <f>MAX(0,AH504+Z505+AA505+AB505+Observaciones!$F504-AC505-AE505-AF505-Constantes!$E$26)</f>
        <v>0</v>
      </c>
      <c r="AH505" s="116">
        <f>AH504+Z505+AA505+AB505+Observaciones!$F504-AC505-AE505-AF505-AG505</f>
        <v>132.70680714477737</v>
      </c>
      <c r="AI505" s="116">
        <f>(Escenarios!$E$10*S505+Escenarios!$E$9*AE505)/(Escenarios!$E$11)</f>
        <v>0</v>
      </c>
      <c r="AJ505" s="116">
        <f>(Escenarios!$E$9*AG505)/(Escenarios!$E$11)</f>
        <v>0</v>
      </c>
      <c r="AK505" s="116">
        <f>(Escenarios!$E$10*U505+Escenarios!$E$9*AC505)/(Escenarios!$E$11)</f>
        <v>0.24378721755746521</v>
      </c>
      <c r="AL505" s="118">
        <f t="shared" si="52"/>
        <v>193.94550101902794</v>
      </c>
      <c r="AM505" s="118">
        <f>MAX(0,(AL505-Constantes!$D$13)*(1-EXP(-Constantes!$D$23)))</f>
        <v>1.0029385858107902</v>
      </c>
      <c r="AN505" s="118">
        <f>AJ505+W505*Escenarios!$E$10/Escenarios!$E$11+AM505</f>
        <v>1.0175224222830099</v>
      </c>
      <c r="AO505" s="118">
        <f>0.0526*AJ505*Observaciones!$F504^1.218</f>
        <v>0</v>
      </c>
      <c r="AP505" s="118">
        <f>AO505*Constantes!$E$40</f>
        <v>0</v>
      </c>
      <c r="AQ505" s="118">
        <f t="shared" si="53"/>
        <v>0</v>
      </c>
      <c r="AR505" s="15"/>
      <c r="AS505" s="72">
        <v>499</v>
      </c>
      <c r="AT505" s="145">
        <f>ETo!$I504*((1-Constantes!$F$19)*ETo!$K504+ETo!$L504)</f>
        <v>0</v>
      </c>
      <c r="AU505" s="118">
        <f>MIN(AT505*Constantes!$F$17,0.8*(AX504+Observaciones!$F504-AV505-AW505-Constantes!$D$14))</f>
        <v>0</v>
      </c>
      <c r="AV505" s="118">
        <f>IF(Observaciones!$F504&gt;0.05*Constantes!$F$18,((Observaciones!$F504-0.05*Constantes!$F$18)^2)/(Observaciones!$F504+0.95*Constantes!$F$18),0)</f>
        <v>0</v>
      </c>
      <c r="AW505" s="118">
        <f>MAX(0,AX504+Observaciones!$F504-AV505-Constantes!$D$13)</f>
        <v>0</v>
      </c>
      <c r="AX505" s="118">
        <f>AX504+Observaciones!$F504-AV505-AU505-AW505-AY504</f>
        <v>27.663532194263652</v>
      </c>
      <c r="AY505" s="118">
        <f>MAX(0,(AX505-Constantes!$D$14)*(1-EXP(-Constantes!$D$22)))</f>
        <v>1.9460515426578087E-2</v>
      </c>
      <c r="AZ505" s="116">
        <f>AZ504+(Entradas!$F$23*AW505-BA504)/(800*Entradas!$D$46)</f>
        <v>0</v>
      </c>
      <c r="BA505" s="116">
        <f>8000*Entradas!$D$47*AZ505/Constantes!$F$34</f>
        <v>0</v>
      </c>
      <c r="BB505" s="116">
        <f>AV505*Escenarios!$F$10/Escenarios!$F$9</f>
        <v>0</v>
      </c>
      <c r="BC505" s="116">
        <f>BA505*Escenarios!$F$10/Escenarios!$F$9</f>
        <v>0</v>
      </c>
      <c r="BD505" s="116">
        <f>Observaciones!$I504</f>
        <v>0</v>
      </c>
      <c r="BE505" s="116">
        <f>MAX(0,Constantes!$F$29/((BJ504+BB505+BC505+BD505+Observaciones!$F504)^2)+Entradas!$F$17)</f>
        <v>0.24691183813337858</v>
      </c>
      <c r="BF505" s="145">
        <f>IF(ETo!$D504&gt;0,ETo!$I504*((1-Entradas!$F$21)*ETo!$K504+ETo!$L504),0)</f>
        <v>0</v>
      </c>
      <c r="BG505" s="116">
        <f>MIN(BF505*1,0.8*(BJ504+BB505+BC505+BD505+Observaciones!$F504-BE505-Constantes!$F$28))</f>
        <v>0</v>
      </c>
      <c r="BH505" s="116">
        <f>Observaciones!$J504</f>
        <v>0</v>
      </c>
      <c r="BI505" s="116">
        <f>MAX(0,BJ504+BB505+BC505+BD505+Observaciones!$F504-BE505-BG505-BH505-Constantes!$F$26)</f>
        <v>0</v>
      </c>
      <c r="BJ505" s="116">
        <f>BJ504+BB505+BC505+BD505+Observaciones!$F504-BE505-BG505-BH505-BI505</f>
        <v>60.820066893028248</v>
      </c>
      <c r="BK505" s="116">
        <f>(Escenarios!$F$10*AU505+Escenarios!$F$9*BG505)/(Escenarios!$F$11)</f>
        <v>0</v>
      </c>
      <c r="BL505" s="116">
        <f>(Escenarios!$F$9*BI505)/(Escenarios!$F$11)</f>
        <v>0</v>
      </c>
      <c r="BM505" s="116">
        <f>(Escenarios!$F$10*AW505+Escenarios!$F$9*BE505)/(Escenarios!$F$11)</f>
        <v>4.9382367626675715E-2</v>
      </c>
      <c r="BN505" s="118">
        <f t="shared" si="54"/>
        <v>195.68701212517865</v>
      </c>
      <c r="BO505" s="118">
        <f>MAX(0,(BN505-Constantes!$D$13)*(1-EXP(-Constantes!$D$23)))</f>
        <v>1.0149680817229789</v>
      </c>
      <c r="BP505" s="118">
        <f>BL505+AY505*Escenarios!$F$10/Escenarios!$F$11+BO505</f>
        <v>1.0305364940642414</v>
      </c>
      <c r="BQ505" s="118">
        <f>0.0526*BL505*Observaciones!$F504^1.218</f>
        <v>0</v>
      </c>
      <c r="BR505" s="118">
        <f>BQ505*Constantes!$F$40</f>
        <v>0</v>
      </c>
      <c r="BS505" s="118">
        <f t="shared" si="55"/>
        <v>0</v>
      </c>
      <c r="BT505" s="15"/>
      <c r="BU505" s="72">
        <v>499</v>
      </c>
      <c r="BV505" s="73">
        <f>0.0526*Observaciones!$F504^2.218</f>
        <v>0</v>
      </c>
      <c r="BW505" s="73">
        <f>IF(Observaciones!$F504&gt;0.05*$CA$7,((Observaciones!$F504-0.05*$CA$7)^2)/(Observaciones!$F504+0.95*$CA$7),0)</f>
        <v>0</v>
      </c>
      <c r="BX505" s="73">
        <f>0.0526*BW505*Observaciones!$F504^1.218</f>
        <v>0</v>
      </c>
      <c r="BY505" s="27"/>
      <c r="BZ505" s="27"/>
      <c r="CA505" s="101"/>
      <c r="CB505" s="36"/>
    </row>
    <row r="506" spans="2:80" s="2" customFormat="1" ht="14.5" x14ac:dyDescent="0.35">
      <c r="B506" s="35"/>
      <c r="C506" s="72">
        <v>500</v>
      </c>
      <c r="D506" s="145">
        <f>ETo!$I505*((1-Constantes!$D$19)*ETo!$K505+ETo!$L505)</f>
        <v>1.2191626957622277</v>
      </c>
      <c r="E506" s="73">
        <f>MIN(D506*Constantes!$D$17,0.8*(H505+Observaciones!$F505-F506-G506-Constantes!$D$14))</f>
        <v>0.7602120919153369</v>
      </c>
      <c r="F506" s="73">
        <f>IF(Observaciones!$F505&gt;0.05*Constantes!$D$18,((Observaciones!$F505-0.05*Constantes!$D$18)^2)/(Observaciones!$F505+0.95*Constantes!$D$18),0)</f>
        <v>0</v>
      </c>
      <c r="G506" s="73">
        <f>MAX(0,H505+Observaciones!$F505-F506-Constantes!$D$13)</f>
        <v>0</v>
      </c>
      <c r="H506" s="73">
        <f>H505+Observaciones!$F505-F506-E506-G506-I505</f>
        <v>26.727972013055286</v>
      </c>
      <c r="I506" s="73">
        <f>MAX(0,(H506-Constantes!$D$14)*(1-EXP(-Constantes!$D$22)))</f>
        <v>6.5803819476360961E-3</v>
      </c>
      <c r="J506" s="73">
        <f t="shared" si="49"/>
        <v>180.95617597594926</v>
      </c>
      <c r="K506" s="73">
        <f>MAX(0,(J506-Constantes!$D$13)*(1-EXP(-Constantes!$D$23)))</f>
        <v>0.91321476380590072</v>
      </c>
      <c r="L506" s="73">
        <f t="shared" si="50"/>
        <v>0.91979514575353682</v>
      </c>
      <c r="M506" s="73">
        <f>0.0526*F506*Observaciones!$F505^1.218</f>
        <v>0</v>
      </c>
      <c r="N506" s="73">
        <f>M506*Constantes!$D$40</f>
        <v>0</v>
      </c>
      <c r="O506" s="73">
        <f t="shared" si="51"/>
        <v>0</v>
      </c>
      <c r="P506" s="15"/>
      <c r="Q506" s="117">
        <v>500</v>
      </c>
      <c r="R506" s="145">
        <f>ETo!$I505*((1-Constantes!$E$19)*ETo!$K505+ETo!$L505)</f>
        <v>1.2206850291670195</v>
      </c>
      <c r="S506" s="118">
        <f>MIN(R506*Constantes!$E$17,0.8*(V505+Observaciones!$F505-T506-U506-Constantes!$D$14))</f>
        <v>0.76561443028628173</v>
      </c>
      <c r="T506" s="118">
        <f>IF(Observaciones!$F505&gt;0.05*Constantes!$E$18,((Observaciones!$F505-0.05*Constantes!$E$18)^2)/(Observaciones!$F505+0.95*Constantes!$E$18),0)</f>
        <v>0</v>
      </c>
      <c r="U506" s="118">
        <f>MAX(0,V505+Observaciones!$F505-T506-Constantes!$D$13)</f>
        <v>0</v>
      </c>
      <c r="V506" s="118">
        <f>V505+Observaciones!$F505-T506-S506-U506-W505</f>
        <v>26.645192633490208</v>
      </c>
      <c r="W506" s="118">
        <f>MAX(0,(V506-Constantes!$D$14)*(1-EXP(-Constantes!$D$22)))</f>
        <v>5.440733767307279E-3</v>
      </c>
      <c r="X506" s="116">
        <f>X505+(Entradas!$E$23*U506-Y505)/(800*Entradas!$D$46)</f>
        <v>0</v>
      </c>
      <c r="Y506" s="116">
        <f>8000*Entradas!$D$47*X506/Constantes!$E$34</f>
        <v>0</v>
      </c>
      <c r="Z506" s="116">
        <f>T506*Escenarios!$E$10/Escenarios!$E$9</f>
        <v>0</v>
      </c>
      <c r="AA506" s="116">
        <f>Y506*Escenarios!$E$10/Escenarios!$E$9</f>
        <v>0</v>
      </c>
      <c r="AB506" s="116">
        <f>Observaciones!$I505</f>
        <v>0</v>
      </c>
      <c r="AC506" s="116">
        <f>MAX(0,Constantes!$E$29/((AH505+Z506+AA506+AB506+Observaciones!$F505)^2)+Entradas!$E$17)</f>
        <v>2.417029490172196</v>
      </c>
      <c r="AD506" s="145">
        <f>IF(ETo!$D505&gt;0,ETo!$I505*((1-Entradas!$E$21)*ETo!$K505+ETo!$L505),0)</f>
        <v>1.159791692975342</v>
      </c>
      <c r="AE506" s="116">
        <f>MIN(AD506*1,0.8*(AH505+Z506+AA506+AB506+Observaciones!$F505-AC506-Constantes!$E$28))</f>
        <v>1.159791692975342</v>
      </c>
      <c r="AF506" s="116">
        <f>Observaciones!$J505</f>
        <v>0</v>
      </c>
      <c r="AG506" s="116">
        <f>MAX(0,AH505+Z506+AA506+AB506+Observaciones!$F505-AC506-AE506-AF506-Constantes!$E$26)</f>
        <v>0</v>
      </c>
      <c r="AH506" s="116">
        <f>AH505+Z506+AA506+AB506+Observaciones!$F505-AC506-AE506-AF506-AG506</f>
        <v>129.12998596162984</v>
      </c>
      <c r="AI506" s="116">
        <f>(Escenarios!$E$10*S506+Escenarios!$E$9*AE506)/(Escenarios!$E$11)</f>
        <v>0.80503215655518789</v>
      </c>
      <c r="AJ506" s="116">
        <f>(Escenarios!$E$9*AG506)/(Escenarios!$E$11)</f>
        <v>0</v>
      </c>
      <c r="AK506" s="116">
        <f>(Escenarios!$E$10*U506+Escenarios!$E$9*AC506)/(Escenarios!$E$11)</f>
        <v>0.24170294901721959</v>
      </c>
      <c r="AL506" s="118">
        <f t="shared" si="52"/>
        <v>193.18426538223437</v>
      </c>
      <c r="AM506" s="118">
        <f>MAX(0,(AL506-Constantes!$D$13)*(1-EXP(-Constantes!$D$23)))</f>
        <v>0.99768034717614773</v>
      </c>
      <c r="AN506" s="118">
        <f>AJ506+W506*Escenarios!$E$10/Escenarios!$E$11+AM506</f>
        <v>1.0025770075667242</v>
      </c>
      <c r="AO506" s="118">
        <f>0.0526*AJ506*Observaciones!$F505^1.218</f>
        <v>0</v>
      </c>
      <c r="AP506" s="118">
        <f>AO506*Constantes!$E$40</f>
        <v>0</v>
      </c>
      <c r="AQ506" s="118">
        <f t="shared" si="53"/>
        <v>0</v>
      </c>
      <c r="AR506" s="15"/>
      <c r="AS506" s="72">
        <v>500</v>
      </c>
      <c r="AT506" s="145">
        <f>ETo!$I505*((1-Constantes!$F$19)*ETo!$K505+ETo!$L505)</f>
        <v>1.2168791956550393</v>
      </c>
      <c r="AU506" s="118">
        <f>MIN(AT506*Constantes!$F$17,0.8*(AX505+Observaciones!$F505-AV506-AW506-Constantes!$D$14))</f>
        <v>0.75217777543509012</v>
      </c>
      <c r="AV506" s="118">
        <f>IF(Observaciones!$F505&gt;0.05*Constantes!$F$18,((Observaciones!$F505-0.05*Constantes!$F$18)^2)/(Observaciones!$F505+0.95*Constantes!$F$18),0)</f>
        <v>0</v>
      </c>
      <c r="AW506" s="118">
        <f>MAX(0,AX505+Observaciones!$F505-AV506-Constantes!$D$13)</f>
        <v>0</v>
      </c>
      <c r="AX506" s="118">
        <f>AX505+Observaciones!$F505-AV506-AU506-AW506-AY505</f>
        <v>26.891893903401986</v>
      </c>
      <c r="AY506" s="118">
        <f>MAX(0,(AX506-Constantes!$D$14)*(1-EXP(-Constantes!$D$22)))</f>
        <v>8.8371430520462809E-3</v>
      </c>
      <c r="AZ506" s="116">
        <f>AZ505+(Entradas!$F$23*AW506-BA505)/(800*Entradas!$D$46)</f>
        <v>0</v>
      </c>
      <c r="BA506" s="116">
        <f>8000*Entradas!$D$47*AZ506/Constantes!$F$34</f>
        <v>0</v>
      </c>
      <c r="BB506" s="116">
        <f>AV506*Escenarios!$F$10/Escenarios!$F$9</f>
        <v>0</v>
      </c>
      <c r="BC506" s="116">
        <f>BA506*Escenarios!$F$10/Escenarios!$F$9</f>
        <v>0</v>
      </c>
      <c r="BD506" s="116">
        <f>Observaciones!$I505</f>
        <v>0</v>
      </c>
      <c r="BE506" s="116">
        <f>MAX(0,Constantes!$F$29/((BJ505+BB506+BC506+BD506+Observaciones!$F505)^2)+Entradas!$F$17)</f>
        <v>0.22451298433190425</v>
      </c>
      <c r="BF506" s="145">
        <f>IF(ETo!$D505&gt;0,ETo!$I505*((1-Entradas!$F$21)*ETo!$K505+ETo!$L505),0)</f>
        <v>1.159791692975342</v>
      </c>
      <c r="BG506" s="116">
        <f>MIN(BF506*1,0.8*(BJ505+BB506+BC506+BD506+Observaciones!$F505-BE506-Constantes!$F$28))</f>
        <v>1.159791692975342</v>
      </c>
      <c r="BH506" s="116">
        <f>Observaciones!$J505</f>
        <v>0</v>
      </c>
      <c r="BI506" s="116">
        <f>MAX(0,BJ505+BB506+BC506+BD506+Observaciones!$F505-BE506-BG506-BH506-Constantes!$F$26)</f>
        <v>0</v>
      </c>
      <c r="BJ506" s="116">
        <f>BJ505+BB506+BC506+BD506+Observaciones!$F505-BE506-BG506-BH506-BI506</f>
        <v>59.435762215721006</v>
      </c>
      <c r="BK506" s="116">
        <f>(Escenarios!$F$10*AU506+Escenarios!$F$9*BG506)/(Escenarios!$F$11)</f>
        <v>0.83370055894314055</v>
      </c>
      <c r="BL506" s="116">
        <f>(Escenarios!$F$9*BI506)/(Escenarios!$F$11)</f>
        <v>0</v>
      </c>
      <c r="BM506" s="116">
        <f>(Escenarios!$F$10*AW506+Escenarios!$F$9*BE506)/(Escenarios!$F$11)</f>
        <v>4.4902596866380852E-2</v>
      </c>
      <c r="BN506" s="118">
        <f t="shared" si="54"/>
        <v>194.71694664032208</v>
      </c>
      <c r="BO506" s="118">
        <f>MAX(0,(BN506-Constantes!$D$13)*(1-EXP(-Constantes!$D$23)))</f>
        <v>1.0082673499599581</v>
      </c>
      <c r="BP506" s="118">
        <f>BL506+AY506*Escenarios!$F$10/Escenarios!$F$11+BO506</f>
        <v>1.0153370644015951</v>
      </c>
      <c r="BQ506" s="118">
        <f>0.0526*BL506*Observaciones!$F505^1.218</f>
        <v>0</v>
      </c>
      <c r="BR506" s="118">
        <f>BQ506*Constantes!$F$40</f>
        <v>0</v>
      </c>
      <c r="BS506" s="118">
        <f t="shared" si="55"/>
        <v>0</v>
      </c>
      <c r="BT506" s="15"/>
      <c r="BU506" s="72">
        <v>500</v>
      </c>
      <c r="BV506" s="73">
        <f>0.0526*Observaciones!$F505^2.218</f>
        <v>0</v>
      </c>
      <c r="BW506" s="73">
        <f>IF(Observaciones!$F505&gt;0.05*$CA$7,((Observaciones!$F505-0.05*$CA$7)^2)/(Observaciones!$F505+0.95*$CA$7),0)</f>
        <v>0</v>
      </c>
      <c r="BX506" s="73">
        <f>0.0526*BW506*Observaciones!$F505^1.218</f>
        <v>0</v>
      </c>
      <c r="BY506" s="27"/>
      <c r="BZ506" s="27"/>
      <c r="CA506" s="101"/>
      <c r="CB506" s="36"/>
    </row>
    <row r="507" spans="2:80" s="2" customFormat="1" ht="14.5" x14ac:dyDescent="0.35">
      <c r="B507" s="35"/>
      <c r="C507" s="72">
        <v>501</v>
      </c>
      <c r="D507" s="145">
        <f>ETo!$I506*((1-Constantes!$D$19)*ETo!$K506+ETo!$L506)</f>
        <v>1.2125191725125182</v>
      </c>
      <c r="E507" s="73">
        <f>MIN(D507*Constantes!$D$17,0.8*(H506+Observaciones!$F506-F507-G507-Constantes!$D$14))</f>
        <v>0.38237761044422885</v>
      </c>
      <c r="F507" s="73">
        <f>IF(Observaciones!$F506&gt;0.05*Constantes!$D$18,((Observaciones!$F506-0.05*Constantes!$D$18)^2)/(Observaciones!$F506+0.95*Constantes!$D$18),0)</f>
        <v>0</v>
      </c>
      <c r="G507" s="73">
        <f>MAX(0,H506+Observaciones!$F506-F507-Constantes!$D$13)</f>
        <v>0</v>
      </c>
      <c r="H507" s="73">
        <f>H506+Observaciones!$F506-F507-E507-G507-I506</f>
        <v>26.33901402066342</v>
      </c>
      <c r="I507" s="73">
        <f>MAX(0,(H507-Constantes!$D$14)*(1-EXP(-Constantes!$D$22)))</f>
        <v>1.2254823267075334E-3</v>
      </c>
      <c r="J507" s="73">
        <f t="shared" si="49"/>
        <v>180.04296121214335</v>
      </c>
      <c r="K507" s="73">
        <f>MAX(0,(J507-Constantes!$D$13)*(1-EXP(-Constantes!$D$23)))</f>
        <v>0.9069067286579453</v>
      </c>
      <c r="L507" s="73">
        <f t="shared" si="50"/>
        <v>0.9081322109846528</v>
      </c>
      <c r="M507" s="73">
        <f>0.0526*F507*Observaciones!$F506^1.218</f>
        <v>0</v>
      </c>
      <c r="N507" s="73">
        <f>M507*Constantes!$D$40</f>
        <v>0</v>
      </c>
      <c r="O507" s="73">
        <f t="shared" si="51"/>
        <v>0</v>
      </c>
      <c r="P507" s="15"/>
      <c r="Q507" s="117">
        <v>501</v>
      </c>
      <c r="R507" s="145">
        <f>ETo!$I506*((1-Constantes!$E$19)*ETo!$K506+ETo!$L506)</f>
        <v>1.2140361439130725</v>
      </c>
      <c r="S507" s="118">
        <f>MIN(R507*Constantes!$E$17,0.8*(V506+Observaciones!$F506-T507-U507-Constantes!$D$14))</f>
        <v>0.3161541067921661</v>
      </c>
      <c r="T507" s="118">
        <f>IF(Observaciones!$F506&gt;0.05*Constantes!$E$18,((Observaciones!$F506-0.05*Constantes!$E$18)^2)/(Observaciones!$F506+0.95*Constantes!$E$18),0)</f>
        <v>0</v>
      </c>
      <c r="U507" s="118">
        <f>MAX(0,V506+Observaciones!$F506-T507-Constantes!$D$13)</f>
        <v>0</v>
      </c>
      <c r="V507" s="118">
        <f>V506+Observaciones!$F506-T507-S507-U507-W506</f>
        <v>26.323597792930734</v>
      </c>
      <c r="W507" s="118">
        <f>MAX(0,(V507-Constantes!$D$14)*(1-EXP(-Constantes!$D$22)))</f>
        <v>1.0132425639139723E-3</v>
      </c>
      <c r="X507" s="116">
        <f>X506+(Entradas!$E$23*U507-Y506)/(800*Entradas!$D$46)</f>
        <v>0</v>
      </c>
      <c r="Y507" s="116">
        <f>8000*Entradas!$D$47*X507/Constantes!$E$34</f>
        <v>0</v>
      </c>
      <c r="Z507" s="116">
        <f>T507*Escenarios!$E$10/Escenarios!$E$9</f>
        <v>0</v>
      </c>
      <c r="AA507" s="116">
        <f>Y507*Escenarios!$E$10/Escenarios!$E$9</f>
        <v>0</v>
      </c>
      <c r="AB507" s="116">
        <f>Observaciones!$I506</f>
        <v>0</v>
      </c>
      <c r="AC507" s="116">
        <f>MAX(0,Constantes!$E$29/((AH506+Z507+AA507+AB507+Observaciones!$F506)^2)+Entradas!$E$17)</f>
        <v>2.3842863535222234</v>
      </c>
      <c r="AD507" s="145">
        <f>IF(ETo!$D506&gt;0,ETo!$I506*((1-Entradas!$E$21)*ETo!$K506+ETo!$L506),0)</f>
        <v>1.1533572878908775</v>
      </c>
      <c r="AE507" s="116">
        <f>MIN(AD507*1,0.8*(AH506+Z507+AA507+AB507+Observaciones!$F506-AC507-Constantes!$E$28))</f>
        <v>1.1533572878908775</v>
      </c>
      <c r="AF507" s="116">
        <f>Observaciones!$J506</f>
        <v>0</v>
      </c>
      <c r="AG507" s="116">
        <f>MAX(0,AH506+Z507+AA507+AB507+Observaciones!$F506-AC507-AE507-AF507-Constantes!$E$26)</f>
        <v>0</v>
      </c>
      <c r="AH507" s="116">
        <f>AH506+Z507+AA507+AB507+Observaciones!$F506-AC507-AE507-AF507-AG507</f>
        <v>125.59234232021673</v>
      </c>
      <c r="AI507" s="116">
        <f>(Escenarios!$E$10*S507+Escenarios!$E$9*AE507)/(Escenarios!$E$11)</f>
        <v>0.39987442490203717</v>
      </c>
      <c r="AJ507" s="116">
        <f>(Escenarios!$E$9*AG507)/(Escenarios!$E$11)</f>
        <v>0</v>
      </c>
      <c r="AK507" s="116">
        <f>(Escenarios!$E$10*U507+Escenarios!$E$9*AC507)/(Escenarios!$E$11)</f>
        <v>0.23842863535222236</v>
      </c>
      <c r="AL507" s="118">
        <f t="shared" si="52"/>
        <v>192.42501367041044</v>
      </c>
      <c r="AM507" s="118">
        <f>MAX(0,(AL507-Constantes!$D$13)*(1-EXP(-Constantes!$D$23)))</f>
        <v>0.99243581251228563</v>
      </c>
      <c r="AN507" s="118">
        <f>AJ507+W507*Escenarios!$E$10/Escenarios!$E$11+AM507</f>
        <v>0.99334773081980821</v>
      </c>
      <c r="AO507" s="118">
        <f>0.0526*AJ507*Observaciones!$F506^1.218</f>
        <v>0</v>
      </c>
      <c r="AP507" s="118">
        <f>AO507*Constantes!$E$40</f>
        <v>0</v>
      </c>
      <c r="AQ507" s="118">
        <f t="shared" si="53"/>
        <v>0</v>
      </c>
      <c r="AR507" s="15"/>
      <c r="AS507" s="72">
        <v>501</v>
      </c>
      <c r="AT507" s="145">
        <f>ETo!$I506*((1-Constantes!$F$19)*ETo!$K506+ETo!$L506)</f>
        <v>1.2102437154116854</v>
      </c>
      <c r="AU507" s="118">
        <f>MIN(AT507*Constantes!$F$17,0.8*(AX506+Observaciones!$F506-AV507-AW507-Constantes!$D$14))</f>
        <v>0.51351512272158861</v>
      </c>
      <c r="AV507" s="118">
        <f>IF(Observaciones!$F506&gt;0.05*Constantes!$F$18,((Observaciones!$F506-0.05*Constantes!$F$18)^2)/(Observaciones!$F506+0.95*Constantes!$F$18),0)</f>
        <v>0</v>
      </c>
      <c r="AW507" s="118">
        <f>MAX(0,AX506+Observaciones!$F506-AV507-Constantes!$D$13)</f>
        <v>0</v>
      </c>
      <c r="AX507" s="118">
        <f>AX506+Observaciones!$F506-AV507-AU507-AW507-AY506</f>
        <v>26.369541637628352</v>
      </c>
      <c r="AY507" s="118">
        <f>MAX(0,(AX507-Constantes!$D$14)*(1-EXP(-Constantes!$D$22)))</f>
        <v>1.6457650505772902E-3</v>
      </c>
      <c r="AZ507" s="116">
        <f>AZ506+(Entradas!$F$23*AW507-BA506)/(800*Entradas!$D$46)</f>
        <v>0</v>
      </c>
      <c r="BA507" s="116">
        <f>8000*Entradas!$D$47*AZ507/Constantes!$F$34</f>
        <v>0</v>
      </c>
      <c r="BB507" s="116">
        <f>AV507*Escenarios!$F$10/Escenarios!$F$9</f>
        <v>0</v>
      </c>
      <c r="BC507" s="116">
        <f>BA507*Escenarios!$F$10/Escenarios!$F$9</f>
        <v>0</v>
      </c>
      <c r="BD507" s="116">
        <f>Observaciones!$I506</f>
        <v>0</v>
      </c>
      <c r="BE507" s="116">
        <f>MAX(0,Constantes!$F$29/((BJ506+BB507+BC507+BD507+Observaciones!$F506)^2)+Entradas!$F$17)</f>
        <v>9.3720933363264258E-2</v>
      </c>
      <c r="BF507" s="145">
        <f>IF(ETo!$D506&gt;0,ETo!$I506*((1-Entradas!$F$21)*ETo!$K506+ETo!$L506),0)</f>
        <v>1.1533572878908775</v>
      </c>
      <c r="BG507" s="116">
        <f>MIN(BF507*1,0.8*(BJ506+BB507+BC507+BD507+Observaciones!$F506-BE507-Constantes!$F$28))</f>
        <v>1.1533572878908775</v>
      </c>
      <c r="BH507" s="116">
        <f>Observaciones!$J506</f>
        <v>0</v>
      </c>
      <c r="BI507" s="116">
        <f>MAX(0,BJ506+BB507+BC507+BD507+Observaciones!$F506-BE507-BG507-BH507-Constantes!$F$26)</f>
        <v>0</v>
      </c>
      <c r="BJ507" s="116">
        <f>BJ506+BB507+BC507+BD507+Observaciones!$F506-BE507-BG507-BH507-BI507</f>
        <v>58.188683994466864</v>
      </c>
      <c r="BK507" s="116">
        <f>(Escenarios!$F$10*AU507+Escenarios!$F$9*BG507)/(Escenarios!$F$11)</f>
        <v>0.64148355575544624</v>
      </c>
      <c r="BL507" s="116">
        <f>(Escenarios!$F$9*BI507)/(Escenarios!$F$11)</f>
        <v>0</v>
      </c>
      <c r="BM507" s="116">
        <f>(Escenarios!$F$10*AW507+Escenarios!$F$9*BE507)/(Escenarios!$F$11)</f>
        <v>1.8744186672652853E-2</v>
      </c>
      <c r="BN507" s="118">
        <f t="shared" si="54"/>
        <v>193.72742347703476</v>
      </c>
      <c r="BO507" s="118">
        <f>MAX(0,(BN507-Constantes!$D$13)*(1-EXP(-Constantes!$D$23)))</f>
        <v>1.0014322141943923</v>
      </c>
      <c r="BP507" s="118">
        <f>BL507+AY507*Escenarios!$F$10/Escenarios!$F$11+BO507</f>
        <v>1.0027488262348541</v>
      </c>
      <c r="BQ507" s="118">
        <f>0.0526*BL507*Observaciones!$F506^1.218</f>
        <v>0</v>
      </c>
      <c r="BR507" s="118">
        <f>BQ507*Constantes!$F$40</f>
        <v>0</v>
      </c>
      <c r="BS507" s="118">
        <f t="shared" si="55"/>
        <v>0</v>
      </c>
      <c r="BT507" s="15"/>
      <c r="BU507" s="72">
        <v>501</v>
      </c>
      <c r="BV507" s="73">
        <f>0.0526*Observaciones!$F506^2.218</f>
        <v>0</v>
      </c>
      <c r="BW507" s="73">
        <f>IF(Observaciones!$F506&gt;0.05*$CA$7,((Observaciones!$F506-0.05*$CA$7)^2)/(Observaciones!$F506+0.95*$CA$7),0)</f>
        <v>0</v>
      </c>
      <c r="BX507" s="73">
        <f>0.0526*BW507*Observaciones!$F506^1.218</f>
        <v>0</v>
      </c>
      <c r="BY507" s="27"/>
      <c r="BZ507" s="27"/>
      <c r="CA507" s="101"/>
      <c r="CB507" s="36"/>
    </row>
    <row r="508" spans="2:80" s="2" customFormat="1" ht="14.5" x14ac:dyDescent="0.35">
      <c r="B508" s="35"/>
      <c r="C508" s="72">
        <v>502</v>
      </c>
      <c r="D508" s="145">
        <f>ETo!$I507*((1-Constantes!$D$19)*ETo!$K507+ETo!$L507)</f>
        <v>1.219962241069388</v>
      </c>
      <c r="E508" s="73">
        <f>MIN(D508*Constantes!$D$17,0.8*(H507+Observaciones!$F507-F508-G508-Constantes!$D$14))</f>
        <v>7.1211216530736018E-2</v>
      </c>
      <c r="F508" s="73">
        <f>IF(Observaciones!$F507&gt;0.05*Constantes!$D$18,((Observaciones!$F507-0.05*Constantes!$D$18)^2)/(Observaciones!$F507+0.95*Constantes!$D$18),0)</f>
        <v>0</v>
      </c>
      <c r="G508" s="73">
        <f>MAX(0,H507+Observaciones!$F507-F508-Constantes!$D$13)</f>
        <v>0</v>
      </c>
      <c r="H508" s="73">
        <f>H507+Observaciones!$F507-F508-E508-G508-I507</f>
        <v>26.266577321805979</v>
      </c>
      <c r="I508" s="73">
        <f>MAX(0,(H508-Constantes!$D$14)*(1-EXP(-Constantes!$D$22)))</f>
        <v>2.2822488801159374E-4</v>
      </c>
      <c r="J508" s="73">
        <f t="shared" si="49"/>
        <v>179.1360544834854</v>
      </c>
      <c r="K508" s="73">
        <f>MAX(0,(J508-Constantes!$D$13)*(1-EXP(-Constantes!$D$23)))</f>
        <v>0.90064226629155764</v>
      </c>
      <c r="L508" s="73">
        <f t="shared" si="50"/>
        <v>0.90087049117956919</v>
      </c>
      <c r="M508" s="73">
        <f>0.0526*F508*Observaciones!$F507^1.218</f>
        <v>0</v>
      </c>
      <c r="N508" s="73">
        <f>M508*Constantes!$D$40</f>
        <v>0</v>
      </c>
      <c r="O508" s="73">
        <f t="shared" si="51"/>
        <v>0</v>
      </c>
      <c r="P508" s="15"/>
      <c r="Q508" s="117">
        <v>502</v>
      </c>
      <c r="R508" s="145">
        <f>ETo!$I507*((1-Constantes!$E$19)*ETo!$K507+ETo!$L507)</f>
        <v>1.2214933628053695</v>
      </c>
      <c r="S508" s="118">
        <f>MIN(R508*Constantes!$E$17,0.8*(V507+Observaciones!$F507-T508-U508-Constantes!$D$14))</f>
        <v>5.8878234344587103E-2</v>
      </c>
      <c r="T508" s="118">
        <f>IF(Observaciones!$F507&gt;0.05*Constantes!$E$18,((Observaciones!$F507-0.05*Constantes!$E$18)^2)/(Observaciones!$F507+0.95*Constantes!$E$18),0)</f>
        <v>0</v>
      </c>
      <c r="U508" s="118">
        <f>MAX(0,V507+Observaciones!$F507-T508-Constantes!$D$13)</f>
        <v>0</v>
      </c>
      <c r="V508" s="118">
        <f>V507+Observaciones!$F507-T508-S508-U508-W507</f>
        <v>26.263706316022233</v>
      </c>
      <c r="W508" s="118">
        <f>MAX(0,(V508-Constantes!$D$14)*(1-EXP(-Constantes!$D$22)))</f>
        <v>1.8869890298549083E-4</v>
      </c>
      <c r="X508" s="116">
        <f>X507+(Entradas!$E$23*U508-Y507)/(800*Entradas!$D$46)</f>
        <v>0</v>
      </c>
      <c r="Y508" s="116">
        <f>8000*Entradas!$D$47*X508/Constantes!$E$34</f>
        <v>0</v>
      </c>
      <c r="Z508" s="116">
        <f>T508*Escenarios!$E$10/Escenarios!$E$9</f>
        <v>0</v>
      </c>
      <c r="AA508" s="116">
        <f>Y508*Escenarios!$E$10/Escenarios!$E$9</f>
        <v>0</v>
      </c>
      <c r="AB508" s="116">
        <f>Observaciones!$I507</f>
        <v>0</v>
      </c>
      <c r="AC508" s="116">
        <f>MAX(0,Constantes!$E$29/((AH507+Z508+AA508+AB508+Observaciones!$F507)^2)+Entradas!$E$17)</f>
        <v>2.3491113979579614</v>
      </c>
      <c r="AD508" s="145">
        <f>IF(ETo!$D507&gt;0,ETo!$I507*((1-Entradas!$E$21)*ETo!$K507+ETo!$L507),0)</f>
        <v>1.1602484933661021</v>
      </c>
      <c r="AE508" s="116">
        <f>MIN(AD508*1,0.8*(AH507+Z508+AA508+AB508+Observaciones!$F507-AC508-Constantes!$E$28))</f>
        <v>1.1602484933661021</v>
      </c>
      <c r="AF508" s="116">
        <f>Observaciones!$J507</f>
        <v>0</v>
      </c>
      <c r="AG508" s="116">
        <f>MAX(0,AH507+Z508+AA508+AB508+Observaciones!$F507-AC508-AE508-AF508-Constantes!$E$26)</f>
        <v>0</v>
      </c>
      <c r="AH508" s="116">
        <f>AH507+Z508+AA508+AB508+Observaciones!$F507-AC508-AE508-AF508-AG508</f>
        <v>122.08298242889268</v>
      </c>
      <c r="AI508" s="116">
        <f>(Escenarios!$E$10*S508+Escenarios!$E$9*AE508)/(Escenarios!$E$11)</f>
        <v>0.1690152602467386</v>
      </c>
      <c r="AJ508" s="116">
        <f>(Escenarios!$E$9*AG508)/(Escenarios!$E$11)</f>
        <v>0</v>
      </c>
      <c r="AK508" s="116">
        <f>(Escenarios!$E$10*U508+Escenarios!$E$9*AC508)/(Escenarios!$E$11)</f>
        <v>0.23491113979579617</v>
      </c>
      <c r="AL508" s="118">
        <f t="shared" si="52"/>
        <v>191.66748899769394</v>
      </c>
      <c r="AM508" s="118">
        <f>MAX(0,(AL508-Constantes!$D$13)*(1-EXP(-Constantes!$D$23)))</f>
        <v>0.98720320737893852</v>
      </c>
      <c r="AN508" s="118">
        <f>AJ508+W508*Escenarios!$E$10/Escenarios!$E$11+AM508</f>
        <v>0.98737303639162544</v>
      </c>
      <c r="AO508" s="118">
        <f>0.0526*AJ508*Observaciones!$F507^1.218</f>
        <v>0</v>
      </c>
      <c r="AP508" s="118">
        <f>AO508*Constantes!$E$40</f>
        <v>0</v>
      </c>
      <c r="AQ508" s="118">
        <f t="shared" si="53"/>
        <v>0</v>
      </c>
      <c r="AR508" s="15"/>
      <c r="AS508" s="72">
        <v>502</v>
      </c>
      <c r="AT508" s="145">
        <f>ETo!$I507*((1-Constantes!$F$19)*ETo!$K507+ETo!$L507)</f>
        <v>1.2176655584654152</v>
      </c>
      <c r="AU508" s="118">
        <f>MIN(AT508*Constantes!$F$17,0.8*(AX507+Observaciones!$F507-AV508-AW508-Constantes!$D$14))</f>
        <v>9.5633310102681446E-2</v>
      </c>
      <c r="AV508" s="118">
        <f>IF(Observaciones!$F507&gt;0.05*Constantes!$F$18,((Observaciones!$F507-0.05*Constantes!$F$18)^2)/(Observaciones!$F507+0.95*Constantes!$F$18),0)</f>
        <v>0</v>
      </c>
      <c r="AW508" s="118">
        <f>MAX(0,AX507+Observaciones!$F507-AV508-Constantes!$D$13)</f>
        <v>0</v>
      </c>
      <c r="AX508" s="118">
        <f>AX507+Observaciones!$F507-AV508-AU508-AW508-AY507</f>
        <v>26.272262562475095</v>
      </c>
      <c r="AY508" s="118">
        <f>MAX(0,(AX508-Constantes!$D$14)*(1-EXP(-Constantes!$D$22)))</f>
        <v>3.0649527632969084E-4</v>
      </c>
      <c r="AZ508" s="116">
        <f>AZ507+(Entradas!$F$23*AW508-BA507)/(800*Entradas!$D$46)</f>
        <v>0</v>
      </c>
      <c r="BA508" s="116">
        <f>8000*Entradas!$D$47*AZ508/Constantes!$F$34</f>
        <v>0</v>
      </c>
      <c r="BB508" s="116">
        <f>AV508*Escenarios!$F$10/Escenarios!$F$9</f>
        <v>0</v>
      </c>
      <c r="BC508" s="116">
        <f>BA508*Escenarios!$F$10/Escenarios!$F$9</f>
        <v>0</v>
      </c>
      <c r="BD508" s="116">
        <f>Observaciones!$I507</f>
        <v>0</v>
      </c>
      <c r="BE508" s="116">
        <f>MAX(0,Constantes!$F$29/((BJ507+BB508+BC508+BD508+Observaciones!$F507)^2)+Entradas!$F$17)</f>
        <v>0</v>
      </c>
      <c r="BF508" s="145">
        <f>IF(ETo!$D507&gt;0,ETo!$I507*((1-Entradas!$F$21)*ETo!$K507+ETo!$L507),0)</f>
        <v>1.1602484933661021</v>
      </c>
      <c r="BG508" s="116">
        <f>MIN(BF508*1,0.8*(BJ507+BB508+BC508+BD508+Observaciones!$F507-BE508-Constantes!$F$28))</f>
        <v>1.1602484933661021</v>
      </c>
      <c r="BH508" s="116">
        <f>Observaciones!$J507</f>
        <v>0</v>
      </c>
      <c r="BI508" s="116">
        <f>MAX(0,BJ507+BB508+BC508+BD508+Observaciones!$F507-BE508-BG508-BH508-Constantes!$F$26)</f>
        <v>0</v>
      </c>
      <c r="BJ508" s="116">
        <f>BJ507+BB508+BC508+BD508+Observaciones!$F507-BE508-BG508-BH508-BI508</f>
        <v>57.028435501100759</v>
      </c>
      <c r="BK508" s="116">
        <f>(Escenarios!$F$10*AU508+Escenarios!$F$9*BG508)/(Escenarios!$F$11)</f>
        <v>0.30855634675536558</v>
      </c>
      <c r="BL508" s="116">
        <f>(Escenarios!$F$9*BI508)/(Escenarios!$F$11)</f>
        <v>0</v>
      </c>
      <c r="BM508" s="116">
        <f>(Escenarios!$F$10*AW508+Escenarios!$F$9*BE508)/(Escenarios!$F$11)</f>
        <v>0</v>
      </c>
      <c r="BN508" s="118">
        <f t="shared" si="54"/>
        <v>192.72599126284038</v>
      </c>
      <c r="BO508" s="118">
        <f>MAX(0,(BN508-Constantes!$D$13)*(1-EXP(-Constantes!$D$23)))</f>
        <v>0.99451481660534546</v>
      </c>
      <c r="BP508" s="118">
        <f>BL508+AY508*Escenarios!$F$10/Escenarios!$F$11+BO508</f>
        <v>0.99476001282640925</v>
      </c>
      <c r="BQ508" s="118">
        <f>0.0526*BL508*Observaciones!$F507^1.218</f>
        <v>0</v>
      </c>
      <c r="BR508" s="118">
        <f>BQ508*Constantes!$F$40</f>
        <v>0</v>
      </c>
      <c r="BS508" s="118">
        <f t="shared" si="55"/>
        <v>0</v>
      </c>
      <c r="BT508" s="15"/>
      <c r="BU508" s="72">
        <v>502</v>
      </c>
      <c r="BV508" s="73">
        <f>0.0526*Observaciones!$F507^2.218</f>
        <v>0</v>
      </c>
      <c r="BW508" s="73">
        <f>IF(Observaciones!$F507&gt;0.05*$CA$7,((Observaciones!$F507-0.05*$CA$7)^2)/(Observaciones!$F507+0.95*$CA$7),0)</f>
        <v>0</v>
      </c>
      <c r="BX508" s="73">
        <f>0.0526*BW508*Observaciones!$F507^1.218</f>
        <v>0</v>
      </c>
      <c r="BY508" s="27"/>
      <c r="BZ508" s="27"/>
      <c r="CA508" s="101"/>
      <c r="CB508" s="36"/>
    </row>
    <row r="509" spans="2:80" s="2" customFormat="1" ht="14.5" x14ac:dyDescent="0.35">
      <c r="B509" s="35"/>
      <c r="C509" s="72">
        <v>503</v>
      </c>
      <c r="D509" s="145">
        <f>ETo!$I508*((1-Constantes!$D$19)*ETo!$K508+ETo!$L508)</f>
        <v>1.1649884804919557</v>
      </c>
      <c r="E509" s="73">
        <f>MIN(D509*Constantes!$D$17,0.8*(H508+Observaciones!$F508-F509-G509-Constantes!$D$14))</f>
        <v>1.3261857444783233E-2</v>
      </c>
      <c r="F509" s="73">
        <f>IF(Observaciones!$F508&gt;0.05*Constantes!$D$18,((Observaciones!$F508-0.05*Constantes!$D$18)^2)/(Observaciones!$F508+0.95*Constantes!$D$18),0)</f>
        <v>0</v>
      </c>
      <c r="G509" s="73">
        <f>MAX(0,H508+Observaciones!$F508-F509-Constantes!$D$13)</f>
        <v>0</v>
      </c>
      <c r="H509" s="73">
        <f>H508+Observaciones!$F508-F509-E509-G509-I508</f>
        <v>26.253087239473185</v>
      </c>
      <c r="I509" s="73">
        <f>MAX(0,(H509-Constantes!$D$14)*(1-EXP(-Constantes!$D$22)))</f>
        <v>4.2502938127105628E-5</v>
      </c>
      <c r="J509" s="73">
        <f t="shared" si="49"/>
        <v>178.23541221719384</v>
      </c>
      <c r="K509" s="73">
        <f>MAX(0,(J509-Constantes!$D$13)*(1-EXP(-Constantes!$D$23)))</f>
        <v>0.89442107572755036</v>
      </c>
      <c r="L509" s="73">
        <f t="shared" si="50"/>
        <v>0.89446357866567749</v>
      </c>
      <c r="M509" s="73">
        <f>0.0526*F509*Observaciones!$F508^1.218</f>
        <v>0</v>
      </c>
      <c r="N509" s="73">
        <f>M509*Constantes!$D$40</f>
        <v>0</v>
      </c>
      <c r="O509" s="73">
        <f t="shared" si="51"/>
        <v>0</v>
      </c>
      <c r="P509" s="15"/>
      <c r="Q509" s="117">
        <v>503</v>
      </c>
      <c r="R509" s="145">
        <f>ETo!$I508*((1-Constantes!$E$19)*ETo!$K508+ETo!$L508)</f>
        <v>1.1664463973323793</v>
      </c>
      <c r="S509" s="118">
        <f>MIN(R509*Constantes!$E$17,0.8*(V508+Observaciones!$F508-T509-U509-Constantes!$D$14))</f>
        <v>1.0965052817786614E-2</v>
      </c>
      <c r="T509" s="118">
        <f>IF(Observaciones!$F508&gt;0.05*Constantes!$E$18,((Observaciones!$F508-0.05*Constantes!$E$18)^2)/(Observaciones!$F508+0.95*Constantes!$E$18),0)</f>
        <v>0</v>
      </c>
      <c r="U509" s="118">
        <f>MAX(0,V508+Observaciones!$F508-T509-Constantes!$D$13)</f>
        <v>0</v>
      </c>
      <c r="V509" s="118">
        <f>V508+Observaciones!$F508-T509-S509-U509-W508</f>
        <v>26.25255256430146</v>
      </c>
      <c r="W509" s="118">
        <f>MAX(0,(V509-Constantes!$D$14)*(1-EXP(-Constantes!$D$22)))</f>
        <v>3.514190703790659E-5</v>
      </c>
      <c r="X509" s="116">
        <f>X508+(Entradas!$E$23*U509-Y508)/(800*Entradas!$D$46)</f>
        <v>0</v>
      </c>
      <c r="Y509" s="116">
        <f>8000*Entradas!$D$47*X509/Constantes!$E$34</f>
        <v>0</v>
      </c>
      <c r="Z509" s="116">
        <f>T509*Escenarios!$E$10/Escenarios!$E$9</f>
        <v>0</v>
      </c>
      <c r="AA509" s="116">
        <f>Y509*Escenarios!$E$10/Escenarios!$E$9</f>
        <v>0</v>
      </c>
      <c r="AB509" s="116">
        <f>Observaciones!$I508</f>
        <v>0</v>
      </c>
      <c r="AC509" s="116">
        <f>MAX(0,Constantes!$E$29/((AH508+Z509+AA509+AB509+Observaciones!$F508)^2)+Entradas!$E$17)</f>
        <v>2.3111530716287851</v>
      </c>
      <c r="AD509" s="145">
        <f>IF(ETo!$D508&gt;0,ETo!$I508*((1-Entradas!$E$21)*ETo!$K508+ETo!$L508),0)</f>
        <v>1.1081297237154255</v>
      </c>
      <c r="AE509" s="116">
        <f>MIN(AD509*1,0.8*(AH508+Z509+AA509+AB509+Observaciones!$F508-AC509-Constantes!$E$28))</f>
        <v>1.1081297237154255</v>
      </c>
      <c r="AF509" s="116">
        <f>Observaciones!$J508</f>
        <v>0</v>
      </c>
      <c r="AG509" s="116">
        <f>MAX(0,AH508+Z509+AA509+AB509+Observaciones!$F508-AC509-AE509-AF509-Constantes!$E$26)</f>
        <v>0</v>
      </c>
      <c r="AH509" s="116">
        <f>AH508+Z509+AA509+AB509+Observaciones!$F508-AC509-AE509-AF509-AG509</f>
        <v>118.66369963354848</v>
      </c>
      <c r="AI509" s="116">
        <f>(Escenarios!$E$10*S509+Escenarios!$E$9*AE509)/(Escenarios!$E$11)</f>
        <v>0.12068151990755049</v>
      </c>
      <c r="AJ509" s="116">
        <f>(Escenarios!$E$9*AG509)/(Escenarios!$E$11)</f>
        <v>0</v>
      </c>
      <c r="AK509" s="116">
        <f>(Escenarios!$E$10*U509+Escenarios!$E$9*AC509)/(Escenarios!$E$11)</f>
        <v>0.23111530716287854</v>
      </c>
      <c r="AL509" s="118">
        <f t="shared" si="52"/>
        <v>190.91140109747786</v>
      </c>
      <c r="AM509" s="118">
        <f>MAX(0,(AL509-Constantes!$D$13)*(1-EXP(-Constantes!$D$23)))</f>
        <v>0.98198052675819414</v>
      </c>
      <c r="AN509" s="118">
        <f>AJ509+W509*Escenarios!$E$10/Escenarios!$E$11+AM509</f>
        <v>0.98201215447452828</v>
      </c>
      <c r="AO509" s="118">
        <f>0.0526*AJ509*Observaciones!$F508^1.218</f>
        <v>0</v>
      </c>
      <c r="AP509" s="118">
        <f>AO509*Constantes!$E$40</f>
        <v>0</v>
      </c>
      <c r="AQ509" s="118">
        <f t="shared" si="53"/>
        <v>0</v>
      </c>
      <c r="AR509" s="15"/>
      <c r="AS509" s="72">
        <v>503</v>
      </c>
      <c r="AT509" s="145">
        <f>ETo!$I508*((1-Constantes!$F$19)*ETo!$K508+ETo!$L508)</f>
        <v>1.1628016052313197</v>
      </c>
      <c r="AU509" s="118">
        <f>MIN(AT509*Constantes!$F$17,0.8*(AX508+Observaciones!$F508-AV509-AW509-Constantes!$D$14))</f>
        <v>1.7810049980076317E-2</v>
      </c>
      <c r="AV509" s="118">
        <f>IF(Observaciones!$F508&gt;0.05*Constantes!$F$18,((Observaciones!$F508-0.05*Constantes!$F$18)^2)/(Observaciones!$F508+0.95*Constantes!$F$18),0)</f>
        <v>0</v>
      </c>
      <c r="AW509" s="118">
        <f>MAX(0,AX508+Observaciones!$F508-AV509-Constantes!$D$13)</f>
        <v>0</v>
      </c>
      <c r="AX509" s="118">
        <f>AX508+Observaciones!$F508-AV509-AU509-AW509-AY508</f>
        <v>26.254146017218687</v>
      </c>
      <c r="AY509" s="118">
        <f>MAX(0,(AX509-Constantes!$D$14)*(1-EXP(-Constantes!$D$22)))</f>
        <v>5.7079444225289698E-5</v>
      </c>
      <c r="AZ509" s="116">
        <f>AZ508+(Entradas!$F$23*AW509-BA508)/(800*Entradas!$D$46)</f>
        <v>0</v>
      </c>
      <c r="BA509" s="116">
        <f>8000*Entradas!$D$47*AZ509/Constantes!$F$34</f>
        <v>0</v>
      </c>
      <c r="BB509" s="116">
        <f>AV509*Escenarios!$F$10/Escenarios!$F$9</f>
        <v>0</v>
      </c>
      <c r="BC509" s="116">
        <f>BA509*Escenarios!$F$10/Escenarios!$F$9</f>
        <v>0</v>
      </c>
      <c r="BD509" s="116">
        <f>Observaciones!$I508</f>
        <v>0</v>
      </c>
      <c r="BE509" s="116">
        <f>MAX(0,Constantes!$F$29/((BJ508+BB509+BC509+BD509+Observaciones!$F508)^2)+Entradas!$F$17)</f>
        <v>0</v>
      </c>
      <c r="BF509" s="145">
        <f>IF(ETo!$D508&gt;0,ETo!$I508*((1-Entradas!$F$21)*ETo!$K508+ETo!$L508),0)</f>
        <v>1.1081297237154255</v>
      </c>
      <c r="BG509" s="116">
        <f>MIN(BF509*1,0.8*(BJ508+BB509+BC509+BD509+Observaciones!$F508-BE509-Constantes!$F$28))</f>
        <v>1.1081297237154255</v>
      </c>
      <c r="BH509" s="116">
        <f>Observaciones!$J508</f>
        <v>0</v>
      </c>
      <c r="BI509" s="116">
        <f>MAX(0,BJ508+BB509+BC509+BD509+Observaciones!$F508-BE509-BG509-BH509-Constantes!$F$26)</f>
        <v>0</v>
      </c>
      <c r="BJ509" s="116">
        <f>BJ508+BB509+BC509+BD509+Observaciones!$F508-BE509-BG509-BH509-BI509</f>
        <v>55.92030577738533</v>
      </c>
      <c r="BK509" s="116">
        <f>(Escenarios!$F$10*AU509+Escenarios!$F$9*BG509)/(Escenarios!$F$11)</f>
        <v>0.23587398472714616</v>
      </c>
      <c r="BL509" s="116">
        <f>(Escenarios!$F$9*BI509)/(Escenarios!$F$11)</f>
        <v>0</v>
      </c>
      <c r="BM509" s="116">
        <f>(Escenarios!$F$10*AW509+Escenarios!$F$9*BE509)/(Escenarios!$F$11)</f>
        <v>0</v>
      </c>
      <c r="BN509" s="118">
        <f t="shared" si="54"/>
        <v>191.73147644623504</v>
      </c>
      <c r="BO509" s="118">
        <f>MAX(0,(BN509-Constantes!$D$13)*(1-EXP(-Constantes!$D$23)))</f>
        <v>0.9876452009717086</v>
      </c>
      <c r="BP509" s="118">
        <f>BL509+AY509*Escenarios!$F$10/Escenarios!$F$11+BO509</f>
        <v>0.98769086452708887</v>
      </c>
      <c r="BQ509" s="118">
        <f>0.0526*BL509*Observaciones!$F508^1.218</f>
        <v>0</v>
      </c>
      <c r="BR509" s="118">
        <f>BQ509*Constantes!$F$40</f>
        <v>0</v>
      </c>
      <c r="BS509" s="118">
        <f t="shared" si="55"/>
        <v>0</v>
      </c>
      <c r="BT509" s="15"/>
      <c r="BU509" s="72">
        <v>503</v>
      </c>
      <c r="BV509" s="73">
        <f>0.0526*Observaciones!$F508^2.218</f>
        <v>0</v>
      </c>
      <c r="BW509" s="73">
        <f>IF(Observaciones!$F508&gt;0.05*$CA$7,((Observaciones!$F508-0.05*$CA$7)^2)/(Observaciones!$F508+0.95*$CA$7),0)</f>
        <v>0</v>
      </c>
      <c r="BX509" s="73">
        <f>0.0526*BW509*Observaciones!$F508^1.218</f>
        <v>0</v>
      </c>
      <c r="BY509" s="27"/>
      <c r="BZ509" s="27"/>
      <c r="CA509" s="101"/>
      <c r="CB509" s="36"/>
    </row>
    <row r="510" spans="2:80" s="2" customFormat="1" ht="14.5" x14ac:dyDescent="0.35">
      <c r="B510" s="35"/>
      <c r="C510" s="72">
        <v>504</v>
      </c>
      <c r="D510" s="145">
        <f>ETo!$I509*((1-Constantes!$D$19)*ETo!$K509+ETo!$L509)</f>
        <v>0</v>
      </c>
      <c r="E510" s="73">
        <f>MIN(D510*Constantes!$D$17,0.8*(H509+Observaciones!$F509-F510-G510-Constantes!$D$14))</f>
        <v>0</v>
      </c>
      <c r="F510" s="73">
        <f>IF(Observaciones!$F509&gt;0.05*Constantes!$D$18,((Observaciones!$F509-0.05*Constantes!$D$18)^2)/(Observaciones!$F509+0.95*Constantes!$D$18),0)</f>
        <v>0</v>
      </c>
      <c r="G510" s="73">
        <f>MAX(0,H509+Observaciones!$F509-F510-Constantes!$D$13)</f>
        <v>0</v>
      </c>
      <c r="H510" s="73">
        <f>H509+Observaciones!$F509-F510-E510-G510-I509</f>
        <v>26.25304473653506</v>
      </c>
      <c r="I510" s="73">
        <f>MAX(0,(H510-Constantes!$D$14)*(1-EXP(-Constantes!$D$22)))</f>
        <v>4.1917787618031869E-5</v>
      </c>
      <c r="J510" s="73">
        <f t="shared" si="49"/>
        <v>177.34099114146628</v>
      </c>
      <c r="K510" s="73">
        <f>MAX(0,(J510-Constantes!$D$13)*(1-EXP(-Constantes!$D$23)))</f>
        <v>0.88824285806575098</v>
      </c>
      <c r="L510" s="73">
        <f t="shared" si="50"/>
        <v>0.88828477585336907</v>
      </c>
      <c r="M510" s="73">
        <f>0.0526*F510*Observaciones!$F509^1.218</f>
        <v>0</v>
      </c>
      <c r="N510" s="73">
        <f>M510*Constantes!$D$40</f>
        <v>0</v>
      </c>
      <c r="O510" s="73">
        <f t="shared" si="51"/>
        <v>0</v>
      </c>
      <c r="P510" s="15"/>
      <c r="Q510" s="117">
        <v>504</v>
      </c>
      <c r="R510" s="145">
        <f>ETo!$I509*((1-Constantes!$E$19)*ETo!$K509+ETo!$L509)</f>
        <v>0</v>
      </c>
      <c r="S510" s="118">
        <f>MIN(R510*Constantes!$E$17,0.8*(V509+Observaciones!$F509-T510-U510-Constantes!$D$14))</f>
        <v>0</v>
      </c>
      <c r="T510" s="118">
        <f>IF(Observaciones!$F509&gt;0.05*Constantes!$E$18,((Observaciones!$F509-0.05*Constantes!$E$18)^2)/(Observaciones!$F509+0.95*Constantes!$E$18),0)</f>
        <v>0</v>
      </c>
      <c r="U510" s="118">
        <f>MAX(0,V509+Observaciones!$F509-T510-Constantes!$D$13)</f>
        <v>0</v>
      </c>
      <c r="V510" s="118">
        <f>V509+Observaciones!$F509-T510-S510-U510-W509</f>
        <v>26.252517422394423</v>
      </c>
      <c r="W510" s="118">
        <f>MAX(0,(V510-Constantes!$D$14)*(1-EXP(-Constantes!$D$22)))</f>
        <v>3.4658098019051899E-5</v>
      </c>
      <c r="X510" s="116">
        <f>X509+(Entradas!$E$23*U510-Y509)/(800*Entradas!$D$46)</f>
        <v>0</v>
      </c>
      <c r="Y510" s="116">
        <f>8000*Entradas!$D$47*X510/Constantes!$E$34</f>
        <v>0</v>
      </c>
      <c r="Z510" s="116">
        <f>T510*Escenarios!$E$10/Escenarios!$E$9</f>
        <v>0</v>
      </c>
      <c r="AA510" s="116">
        <f>Y510*Escenarios!$E$10/Escenarios!$E$9</f>
        <v>0</v>
      </c>
      <c r="AB510" s="116">
        <f>Observaciones!$I509</f>
        <v>0</v>
      </c>
      <c r="AC510" s="116">
        <f>MAX(0,Constantes!$E$29/((AH509+Z510+AA510+AB510+Observaciones!$F509)^2)+Entradas!$E$17)</f>
        <v>2.2708830104983524</v>
      </c>
      <c r="AD510" s="145">
        <f>IF(ETo!$D509&gt;0,ETo!$I509*((1-Entradas!$E$21)*ETo!$K509+ETo!$L509),0)</f>
        <v>0</v>
      </c>
      <c r="AE510" s="116">
        <f>MIN(AD510*1,0.8*(AH509+Z510+AA510+AB510+Observaciones!$F509-AC510-Constantes!$E$28))</f>
        <v>0</v>
      </c>
      <c r="AF510" s="116">
        <f>Observaciones!$J509</f>
        <v>0</v>
      </c>
      <c r="AG510" s="116">
        <f>MAX(0,AH509+Z510+AA510+AB510+Observaciones!$F509-AC510-AE510-AF510-Constantes!$E$26)</f>
        <v>0</v>
      </c>
      <c r="AH510" s="116">
        <f>AH509+Z510+AA510+AB510+Observaciones!$F509-AC510-AE510-AF510-AG510</f>
        <v>116.39281662305012</v>
      </c>
      <c r="AI510" s="116">
        <f>(Escenarios!$E$10*S510+Escenarios!$E$9*AE510)/(Escenarios!$E$11)</f>
        <v>0</v>
      </c>
      <c r="AJ510" s="116">
        <f>(Escenarios!$E$9*AG510)/(Escenarios!$E$11)</f>
        <v>0</v>
      </c>
      <c r="AK510" s="116">
        <f>(Escenarios!$E$10*U510+Escenarios!$E$9*AC510)/(Escenarios!$E$11)</f>
        <v>0.22708830104983524</v>
      </c>
      <c r="AL510" s="118">
        <f t="shared" si="52"/>
        <v>190.15650887176949</v>
      </c>
      <c r="AM510" s="118">
        <f>MAX(0,(AL510-Constantes!$D$13)*(1-EXP(-Constantes!$D$23)))</f>
        <v>0.97676610526456742</v>
      </c>
      <c r="AN510" s="118">
        <f>AJ510+W510*Escenarios!$E$10/Escenarios!$E$11+AM510</f>
        <v>0.97679729755278455</v>
      </c>
      <c r="AO510" s="118">
        <f>0.0526*AJ510*Observaciones!$F509^1.218</f>
        <v>0</v>
      </c>
      <c r="AP510" s="118">
        <f>AO510*Constantes!$E$40</f>
        <v>0</v>
      </c>
      <c r="AQ510" s="118">
        <f t="shared" si="53"/>
        <v>0</v>
      </c>
      <c r="AR510" s="15"/>
      <c r="AS510" s="72">
        <v>504</v>
      </c>
      <c r="AT510" s="145">
        <f>ETo!$I509*((1-Constantes!$F$19)*ETo!$K509+ETo!$L509)</f>
        <v>0</v>
      </c>
      <c r="AU510" s="118">
        <f>MIN(AT510*Constantes!$F$17,0.8*(AX509+Observaciones!$F509-AV510-AW510-Constantes!$D$14))</f>
        <v>0</v>
      </c>
      <c r="AV510" s="118">
        <f>IF(Observaciones!$F509&gt;0.05*Constantes!$F$18,((Observaciones!$F509-0.05*Constantes!$F$18)^2)/(Observaciones!$F509+0.95*Constantes!$F$18),0)</f>
        <v>0</v>
      </c>
      <c r="AW510" s="118">
        <f>MAX(0,AX509+Observaciones!$F509-AV510-Constantes!$D$13)</f>
        <v>0</v>
      </c>
      <c r="AX510" s="118">
        <f>AX509+Observaciones!$F509-AV510-AU510-AW510-AY509</f>
        <v>26.254088937774462</v>
      </c>
      <c r="AY510" s="118">
        <f>MAX(0,(AX510-Constantes!$D$14)*(1-EXP(-Constantes!$D$22)))</f>
        <v>5.6293614649283881E-5</v>
      </c>
      <c r="AZ510" s="116">
        <f>AZ509+(Entradas!$F$23*AW510-BA509)/(800*Entradas!$D$46)</f>
        <v>0</v>
      </c>
      <c r="BA510" s="116">
        <f>8000*Entradas!$D$47*AZ510/Constantes!$F$34</f>
        <v>0</v>
      </c>
      <c r="BB510" s="116">
        <f>AV510*Escenarios!$F$10/Escenarios!$F$9</f>
        <v>0</v>
      </c>
      <c r="BC510" s="116">
        <f>BA510*Escenarios!$F$10/Escenarios!$F$9</f>
        <v>0</v>
      </c>
      <c r="BD510" s="116">
        <f>Observaciones!$I509</f>
        <v>0</v>
      </c>
      <c r="BE510" s="116">
        <f>MAX(0,Constantes!$F$29/((BJ509+BB510+BC510+BD510+Observaciones!$F509)^2)+Entradas!$F$17)</f>
        <v>0</v>
      </c>
      <c r="BF510" s="145">
        <f>IF(ETo!$D509&gt;0,ETo!$I509*((1-Entradas!$F$21)*ETo!$K509+ETo!$L509),0)</f>
        <v>0</v>
      </c>
      <c r="BG510" s="116">
        <f>MIN(BF510*1,0.8*(BJ509+BB510+BC510+BD510+Observaciones!$F509-BE510-Constantes!$F$28))</f>
        <v>0</v>
      </c>
      <c r="BH510" s="116">
        <f>Observaciones!$J509</f>
        <v>0</v>
      </c>
      <c r="BI510" s="116">
        <f>MAX(0,BJ509+BB510+BC510+BD510+Observaciones!$F509-BE510-BG510-BH510-Constantes!$F$26)</f>
        <v>0</v>
      </c>
      <c r="BJ510" s="116">
        <f>BJ509+BB510+BC510+BD510+Observaciones!$F509-BE510-BG510-BH510-BI510</f>
        <v>55.92030577738533</v>
      </c>
      <c r="BK510" s="116">
        <f>(Escenarios!$F$10*AU510+Escenarios!$F$9*BG510)/(Escenarios!$F$11)</f>
        <v>0</v>
      </c>
      <c r="BL510" s="116">
        <f>(Escenarios!$F$9*BI510)/(Escenarios!$F$11)</f>
        <v>0</v>
      </c>
      <c r="BM510" s="116">
        <f>(Escenarios!$F$10*AW510+Escenarios!$F$9*BE510)/(Escenarios!$F$11)</f>
        <v>0</v>
      </c>
      <c r="BN510" s="118">
        <f t="shared" si="54"/>
        <v>190.74383124526332</v>
      </c>
      <c r="BO510" s="118">
        <f>MAX(0,(BN510-Constantes!$D$13)*(1-EXP(-Constantes!$D$23)))</f>
        <v>0.980823037239407</v>
      </c>
      <c r="BP510" s="118">
        <f>BL510+AY510*Escenarios!$F$10/Escenarios!$F$11+BO510</f>
        <v>0.98086807213112648</v>
      </c>
      <c r="BQ510" s="118">
        <f>0.0526*BL510*Observaciones!$F509^1.218</f>
        <v>0</v>
      </c>
      <c r="BR510" s="118">
        <f>BQ510*Constantes!$F$40</f>
        <v>0</v>
      </c>
      <c r="BS510" s="118">
        <f t="shared" si="55"/>
        <v>0</v>
      </c>
      <c r="BT510" s="15"/>
      <c r="BU510" s="72">
        <v>504</v>
      </c>
      <c r="BV510" s="73">
        <f>0.0526*Observaciones!$F509^2.218</f>
        <v>0</v>
      </c>
      <c r="BW510" s="73">
        <f>IF(Observaciones!$F509&gt;0.05*$CA$7,((Observaciones!$F509-0.05*$CA$7)^2)/(Observaciones!$F509+0.95*$CA$7),0)</f>
        <v>0</v>
      </c>
      <c r="BX510" s="73">
        <f>0.0526*BW510*Observaciones!$F509^1.218</f>
        <v>0</v>
      </c>
      <c r="BY510" s="27"/>
      <c r="BZ510" s="27"/>
      <c r="CA510" s="101"/>
      <c r="CB510" s="36"/>
    </row>
    <row r="511" spans="2:80" s="2" customFormat="1" ht="14.5" x14ac:dyDescent="0.35">
      <c r="B511" s="35"/>
      <c r="C511" s="72">
        <v>505</v>
      </c>
      <c r="D511" s="145">
        <f>ETo!$I510*((1-Constantes!$D$19)*ETo!$K510+ETo!$L510)</f>
        <v>1.2043027971223179</v>
      </c>
      <c r="E511" s="73">
        <f>MIN(D511*Constantes!$D$17,0.8*(H510+Observaciones!$F510-F511-G511-Constantes!$D$14))</f>
        <v>2.4357892280477246E-3</v>
      </c>
      <c r="F511" s="73">
        <f>IF(Observaciones!$F510&gt;0.05*Constantes!$D$18,((Observaciones!$F510-0.05*Constantes!$D$18)^2)/(Observaciones!$F510+0.95*Constantes!$D$18),0)</f>
        <v>0</v>
      </c>
      <c r="G511" s="73">
        <f>MAX(0,H510+Observaciones!$F510-F511-Constantes!$D$13)</f>
        <v>0</v>
      </c>
      <c r="H511" s="73">
        <f>H510+Observaciones!$F510-F511-E511-G511-I510</f>
        <v>26.250567029519392</v>
      </c>
      <c r="I511" s="73">
        <f>MAX(0,(H511-Constantes!$D$14)*(1-EXP(-Constantes!$D$22)))</f>
        <v>7.806462954452417E-6</v>
      </c>
      <c r="J511" s="73">
        <f t="shared" si="49"/>
        <v>176.45274828340052</v>
      </c>
      <c r="K511" s="73">
        <f>MAX(0,(J511-Constantes!$D$13)*(1-EXP(-Constantes!$D$23)))</f>
        <v>0.88210731647064156</v>
      </c>
      <c r="L511" s="73">
        <f t="shared" si="50"/>
        <v>0.88211512293359606</v>
      </c>
      <c r="M511" s="73">
        <f>0.0526*F511*Observaciones!$F510^1.218</f>
        <v>0</v>
      </c>
      <c r="N511" s="73">
        <f>M511*Constantes!$D$40</f>
        <v>0</v>
      </c>
      <c r="O511" s="73">
        <f t="shared" si="51"/>
        <v>0</v>
      </c>
      <c r="P511" s="15"/>
      <c r="Q511" s="117">
        <v>505</v>
      </c>
      <c r="R511" s="145">
        <f>ETo!$I510*((1-Constantes!$E$19)*ETo!$K510+ETo!$L510)</f>
        <v>1.2058233027637215</v>
      </c>
      <c r="S511" s="118">
        <f>MIN(R511*Constantes!$E$17,0.8*(V510+Observaciones!$F510-T511-U511-Constantes!$D$14))</f>
        <v>2.0139379155381222E-3</v>
      </c>
      <c r="T511" s="118">
        <f>IF(Observaciones!$F510&gt;0.05*Constantes!$E$18,((Observaciones!$F510-0.05*Constantes!$E$18)^2)/(Observaciones!$F510+0.95*Constantes!$E$18),0)</f>
        <v>0</v>
      </c>
      <c r="U511" s="118">
        <f>MAX(0,V510+Observaciones!$F510-T511-Constantes!$D$13)</f>
        <v>0</v>
      </c>
      <c r="V511" s="118">
        <f>V510+Observaciones!$F510-T511-S511-U511-W510</f>
        <v>26.250468826380864</v>
      </c>
      <c r="W511" s="118">
        <f>MAX(0,(V511-Constantes!$D$14)*(1-EXP(-Constantes!$D$22)))</f>
        <v>6.4544713266618759E-6</v>
      </c>
      <c r="X511" s="116">
        <f>X510+(Entradas!$E$23*U511-Y510)/(800*Entradas!$D$46)</f>
        <v>0</v>
      </c>
      <c r="Y511" s="116">
        <f>8000*Entradas!$D$47*X511/Constantes!$E$34</f>
        <v>0</v>
      </c>
      <c r="Z511" s="116">
        <f>T511*Escenarios!$E$10/Escenarios!$E$9</f>
        <v>0</v>
      </c>
      <c r="AA511" s="116">
        <f>Y511*Escenarios!$E$10/Escenarios!$E$9</f>
        <v>0</v>
      </c>
      <c r="AB511" s="116">
        <f>Observaciones!$I510</f>
        <v>0</v>
      </c>
      <c r="AC511" s="116">
        <f>MAX(0,Constantes!$E$29/((AH510+Z511+AA511+AB511+Observaciones!$F510)^2)+Entradas!$E$17)</f>
        <v>2.2421545787772192</v>
      </c>
      <c r="AD511" s="145">
        <f>IF(ETo!$D510&gt;0,ETo!$I510*((1-Entradas!$E$21)*ETo!$K510+ETo!$L510),0)</f>
        <v>1.1450030771075752</v>
      </c>
      <c r="AE511" s="116">
        <f>MIN(AD511*1,0.8*(AH510+Z511+AA511+AB511+Observaciones!$F510-AC511-Constantes!$E$28))</f>
        <v>1.1450030771075752</v>
      </c>
      <c r="AF511" s="116">
        <f>Observaciones!$J510</f>
        <v>0</v>
      </c>
      <c r="AG511" s="116">
        <f>MAX(0,AH510+Z511+AA511+AB511+Observaciones!$F510-AC511-AE511-AF511-Constantes!$E$26)</f>
        <v>0</v>
      </c>
      <c r="AH511" s="116">
        <f>AH510+Z511+AA511+AB511+Observaciones!$F510-AC511-AE511-AF511-AG511</f>
        <v>113.00565896716533</v>
      </c>
      <c r="AI511" s="116">
        <f>(Escenarios!$E$10*S511+Escenarios!$E$9*AE511)/(Escenarios!$E$11)</f>
        <v>0.11631285183474184</v>
      </c>
      <c r="AJ511" s="116">
        <f>(Escenarios!$E$9*AG511)/(Escenarios!$E$11)</f>
        <v>0</v>
      </c>
      <c r="AK511" s="116">
        <f>(Escenarios!$E$10*U511+Escenarios!$E$9*AC511)/(Escenarios!$E$11)</f>
        <v>0.22421545787772193</v>
      </c>
      <c r="AL511" s="118">
        <f t="shared" si="52"/>
        <v>189.40395822438265</v>
      </c>
      <c r="AM511" s="118">
        <f>MAX(0,(AL511-Constantes!$D$13)*(1-EXP(-Constantes!$D$23)))</f>
        <v>0.97156785823388125</v>
      </c>
      <c r="AN511" s="118">
        <f>AJ511+W511*Escenarios!$E$10/Escenarios!$E$11+AM511</f>
        <v>0.97157366725807526</v>
      </c>
      <c r="AO511" s="118">
        <f>0.0526*AJ511*Observaciones!$F510^1.218</f>
        <v>0</v>
      </c>
      <c r="AP511" s="118">
        <f>AO511*Constantes!$E$40</f>
        <v>0</v>
      </c>
      <c r="AQ511" s="118">
        <f t="shared" si="53"/>
        <v>0</v>
      </c>
      <c r="AR511" s="15"/>
      <c r="AS511" s="72">
        <v>505</v>
      </c>
      <c r="AT511" s="145">
        <f>ETo!$I510*((1-Constantes!$F$19)*ETo!$K510+ETo!$L510)</f>
        <v>1.2020220386602123</v>
      </c>
      <c r="AU511" s="118">
        <f>MIN(AT511*Constantes!$F$17,0.8*(AX510+Observaciones!$F510-AV511-AW511-Constantes!$D$14))</f>
        <v>3.2711502195695631E-3</v>
      </c>
      <c r="AV511" s="118">
        <f>IF(Observaciones!$F510&gt;0.05*Constantes!$F$18,((Observaciones!$F510-0.05*Constantes!$F$18)^2)/(Observaciones!$F510+0.95*Constantes!$F$18),0)</f>
        <v>0</v>
      </c>
      <c r="AW511" s="118">
        <f>MAX(0,AX510+Observaciones!$F510-AV511-Constantes!$D$13)</f>
        <v>0</v>
      </c>
      <c r="AX511" s="118">
        <f>AX510+Observaciones!$F510-AV511-AU511-AW511-AY510</f>
        <v>26.250761493940246</v>
      </c>
      <c r="AY511" s="118">
        <f>MAX(0,(AX511-Constantes!$D$14)*(1-EXP(-Constantes!$D$22)))</f>
        <v>1.0483712101880578E-5</v>
      </c>
      <c r="AZ511" s="116">
        <f>AZ510+(Entradas!$F$23*AW511-BA510)/(800*Entradas!$D$46)</f>
        <v>0</v>
      </c>
      <c r="BA511" s="116">
        <f>8000*Entradas!$D$47*AZ511/Constantes!$F$34</f>
        <v>0</v>
      </c>
      <c r="BB511" s="116">
        <f>AV511*Escenarios!$F$10/Escenarios!$F$9</f>
        <v>0</v>
      </c>
      <c r="BC511" s="116">
        <f>BA511*Escenarios!$F$10/Escenarios!$F$9</f>
        <v>0</v>
      </c>
      <c r="BD511" s="116">
        <f>Observaciones!$I510</f>
        <v>0</v>
      </c>
      <c r="BE511" s="116">
        <f>MAX(0,Constantes!$F$29/((BJ510+BB511+BC511+BD511+Observaciones!$F510)^2)+Entradas!$F$17)</f>
        <v>0</v>
      </c>
      <c r="BF511" s="145">
        <f>IF(ETo!$D510&gt;0,ETo!$I510*((1-Entradas!$F$21)*ETo!$K510+ETo!$L510),0)</f>
        <v>1.1450030771075752</v>
      </c>
      <c r="BG511" s="116">
        <f>MIN(BF511*1,0.8*(BJ510+BB511+BC511+BD511+Observaciones!$F510-BE511-Constantes!$F$28))</f>
        <v>1.1450030771075752</v>
      </c>
      <c r="BH511" s="116">
        <f>Observaciones!$J510</f>
        <v>0</v>
      </c>
      <c r="BI511" s="116">
        <f>MAX(0,BJ510+BB511+BC511+BD511+Observaciones!$F510-BE511-BG511-BH511-Constantes!$F$26)</f>
        <v>0</v>
      </c>
      <c r="BJ511" s="116">
        <f>BJ510+BB511+BC511+BD511+Observaciones!$F510-BE511-BG511-BH511-BI511</f>
        <v>54.775302700277756</v>
      </c>
      <c r="BK511" s="116">
        <f>(Escenarios!$F$10*AU511+Escenarios!$F$9*BG511)/(Escenarios!$F$11)</f>
        <v>0.23161753559717069</v>
      </c>
      <c r="BL511" s="116">
        <f>(Escenarios!$F$9*BI511)/(Escenarios!$F$11)</f>
        <v>0</v>
      </c>
      <c r="BM511" s="116">
        <f>(Escenarios!$F$10*AW511+Escenarios!$F$9*BE511)/(Escenarios!$F$11)</f>
        <v>0</v>
      </c>
      <c r="BN511" s="118">
        <f t="shared" si="54"/>
        <v>189.7630082080239</v>
      </c>
      <c r="BO511" s="118">
        <f>MAX(0,(BN511-Constantes!$D$13)*(1-EXP(-Constantes!$D$23)))</f>
        <v>0.97404799763421546</v>
      </c>
      <c r="BP511" s="118">
        <f>BL511+AY511*Escenarios!$F$10/Escenarios!$F$11+BO511</f>
        <v>0.97405638460389699</v>
      </c>
      <c r="BQ511" s="118">
        <f>0.0526*BL511*Observaciones!$F510^1.218</f>
        <v>0</v>
      </c>
      <c r="BR511" s="118">
        <f>BQ511*Constantes!$F$40</f>
        <v>0</v>
      </c>
      <c r="BS511" s="118">
        <f t="shared" si="55"/>
        <v>0</v>
      </c>
      <c r="BT511" s="15"/>
      <c r="BU511" s="72">
        <v>505</v>
      </c>
      <c r="BV511" s="73">
        <f>0.0526*Observaciones!$F510^2.218</f>
        <v>0</v>
      </c>
      <c r="BW511" s="73">
        <f>IF(Observaciones!$F510&gt;0.05*$CA$7,((Observaciones!$F510-0.05*$CA$7)^2)/(Observaciones!$F510+0.95*$CA$7),0)</f>
        <v>0</v>
      </c>
      <c r="BX511" s="73">
        <f>0.0526*BW511*Observaciones!$F510^1.218</f>
        <v>0</v>
      </c>
      <c r="BY511" s="27"/>
      <c r="BZ511" s="27"/>
      <c r="CA511" s="101"/>
      <c r="CB511" s="36"/>
    </row>
    <row r="512" spans="2:80" s="2" customFormat="1" ht="14.5" x14ac:dyDescent="0.35">
      <c r="B512" s="35"/>
      <c r="C512" s="72">
        <v>506</v>
      </c>
      <c r="D512" s="145">
        <f>ETo!$I511*((1-Constantes!$D$19)*ETo!$K511+ETo!$L511)</f>
        <v>1.1708905883428231</v>
      </c>
      <c r="E512" s="73">
        <f>MIN(D512*Constantes!$D$17,0.8*(H511+Observaciones!$F511-F512-G512-Constantes!$D$14))</f>
        <v>4.5362361551326558E-4</v>
      </c>
      <c r="F512" s="73">
        <f>IF(Observaciones!$F511&gt;0.05*Constantes!$D$18,((Observaciones!$F511-0.05*Constantes!$D$18)^2)/(Observaciones!$F511+0.95*Constantes!$D$18),0)</f>
        <v>0</v>
      </c>
      <c r="G512" s="73">
        <f>MAX(0,H511+Observaciones!$F511-F512-Constantes!$D$13)</f>
        <v>0</v>
      </c>
      <c r="H512" s="73">
        <f>H511+Observaciones!$F511-F512-E512-G512-I511</f>
        <v>26.250105599440925</v>
      </c>
      <c r="I512" s="73">
        <f>MAX(0,(H512-Constantes!$D$14)*(1-EXP(-Constantes!$D$22)))</f>
        <v>1.4538187085494242E-6</v>
      </c>
      <c r="J512" s="73">
        <f t="shared" si="49"/>
        <v>175.57064096692989</v>
      </c>
      <c r="K512" s="73">
        <f>MAX(0,(J512-Constantes!$D$13)*(1-EXP(-Constantes!$D$23)))</f>
        <v>0.87601415615709666</v>
      </c>
      <c r="L512" s="73">
        <f t="shared" si="50"/>
        <v>0.87601560997580519</v>
      </c>
      <c r="M512" s="73">
        <f>0.0526*F512*Observaciones!$F511^1.218</f>
        <v>0</v>
      </c>
      <c r="N512" s="73">
        <f>M512*Constantes!$D$40</f>
        <v>0</v>
      </c>
      <c r="O512" s="73">
        <f t="shared" si="51"/>
        <v>0</v>
      </c>
      <c r="P512" s="15"/>
      <c r="Q512" s="117">
        <v>506</v>
      </c>
      <c r="R512" s="145">
        <f>ETo!$I511*((1-Constantes!$E$19)*ETo!$K511+ETo!$L511)</f>
        <v>1.1723678015266858</v>
      </c>
      <c r="S512" s="118">
        <f>MIN(R512*Constantes!$E$17,0.8*(V511+Observaciones!$F511-T512-U512-Constantes!$D$14))</f>
        <v>3.7506110469109899E-4</v>
      </c>
      <c r="T512" s="118">
        <f>IF(Observaciones!$F511&gt;0.05*Constantes!$E$18,((Observaciones!$F511-0.05*Constantes!$E$18)^2)/(Observaciones!$F511+0.95*Constantes!$E$18),0)</f>
        <v>0</v>
      </c>
      <c r="U512" s="118">
        <f>MAX(0,V511+Observaciones!$F511-T512-Constantes!$D$13)</f>
        <v>0</v>
      </c>
      <c r="V512" s="118">
        <f>V511+Observaciones!$F511-T512-S512-U512-W511</f>
        <v>26.250087310804847</v>
      </c>
      <c r="W512" s="118">
        <f>MAX(0,(V512-Constantes!$D$14)*(1-EXP(-Constantes!$D$22)))</f>
        <v>1.2020336512562858E-6</v>
      </c>
      <c r="X512" s="116">
        <f>X511+(Entradas!$E$23*U512-Y511)/(800*Entradas!$D$46)</f>
        <v>0</v>
      </c>
      <c r="Y512" s="116">
        <f>8000*Entradas!$D$47*X512/Constantes!$E$34</f>
        <v>0</v>
      </c>
      <c r="Z512" s="116">
        <f>T512*Escenarios!$E$10/Escenarios!$E$9</f>
        <v>0</v>
      </c>
      <c r="AA512" s="116">
        <f>Y512*Escenarios!$E$10/Escenarios!$E$9</f>
        <v>0</v>
      </c>
      <c r="AB512" s="116">
        <f>Observaciones!$I511</f>
        <v>0</v>
      </c>
      <c r="AC512" s="116">
        <f>MAX(0,Constantes!$E$29/((AH511+Z512+AA512+AB512+Observaciones!$F511)^2)+Entradas!$E$17)</f>
        <v>2.1960434041197399</v>
      </c>
      <c r="AD512" s="145">
        <f>IF(ETo!$D511&gt;0,ETo!$I511*((1-Entradas!$E$21)*ETo!$K511+ETo!$L511),0)</f>
        <v>1.1132792741721715</v>
      </c>
      <c r="AE512" s="116">
        <f>MIN(AD512*1,0.8*(AH511+Z512+AA512+AB512+Observaciones!$F511-AC512-Constantes!$E$28))</f>
        <v>1.1132792741721715</v>
      </c>
      <c r="AF512" s="116">
        <f>Observaciones!$J511</f>
        <v>0</v>
      </c>
      <c r="AG512" s="116">
        <f>MAX(0,AH511+Z512+AA512+AB512+Observaciones!$F511-AC512-AE512-AF512-Constantes!$E$26)</f>
        <v>0</v>
      </c>
      <c r="AH512" s="116">
        <f>AH511+Z512+AA512+AB512+Observaciones!$F511-AC512-AE512-AF512-AG512</f>
        <v>109.69633628887343</v>
      </c>
      <c r="AI512" s="116">
        <f>(Escenarios!$E$10*S512+Escenarios!$E$9*AE512)/(Escenarios!$E$11)</f>
        <v>0.11166548241143914</v>
      </c>
      <c r="AJ512" s="116">
        <f>(Escenarios!$E$9*AG512)/(Escenarios!$E$11)</f>
        <v>0</v>
      </c>
      <c r="AK512" s="116">
        <f>(Escenarios!$E$10*U512+Escenarios!$E$9*AC512)/(Escenarios!$E$11)</f>
        <v>0.21960434041197399</v>
      </c>
      <c r="AL512" s="118">
        <f t="shared" si="52"/>
        <v>188.65199470656074</v>
      </c>
      <c r="AM512" s="118">
        <f>MAX(0,(AL512-Constantes!$D$13)*(1-EXP(-Constantes!$D$23)))</f>
        <v>0.96637366680334391</v>
      </c>
      <c r="AN512" s="118">
        <f>AJ512+W512*Escenarios!$E$10/Escenarios!$E$11+AM512</f>
        <v>0.96637474863363004</v>
      </c>
      <c r="AO512" s="118">
        <f>0.0526*AJ512*Observaciones!$F511^1.218</f>
        <v>0</v>
      </c>
      <c r="AP512" s="118">
        <f>AO512*Constantes!$E$40</f>
        <v>0</v>
      </c>
      <c r="AQ512" s="118">
        <f t="shared" si="53"/>
        <v>0</v>
      </c>
      <c r="AR512" s="15"/>
      <c r="AS512" s="72">
        <v>506</v>
      </c>
      <c r="AT512" s="145">
        <f>ETo!$I511*((1-Constantes!$F$19)*ETo!$K511+ETo!$L511)</f>
        <v>1.1686747685670287</v>
      </c>
      <c r="AU512" s="118">
        <f>MIN(AT512*Constantes!$F$17,0.8*(AX511+Observaciones!$F511-AV512-AW512-Constantes!$D$14))</f>
        <v>6.0919515219666216E-4</v>
      </c>
      <c r="AV512" s="118">
        <f>IF(Observaciones!$F511&gt;0.05*Constantes!$F$18,((Observaciones!$F511-0.05*Constantes!$F$18)^2)/(Observaciones!$F511+0.95*Constantes!$F$18),0)</f>
        <v>0</v>
      </c>
      <c r="AW512" s="118">
        <f>MAX(0,AX511+Observaciones!$F511-AV512-Constantes!$D$13)</f>
        <v>0</v>
      </c>
      <c r="AX512" s="118">
        <f>AX511+Observaciones!$F511-AV512-AU512-AW512-AY511</f>
        <v>26.250141815075946</v>
      </c>
      <c r="AY512" s="118">
        <f>MAX(0,(AX512-Constantes!$D$14)*(1-EXP(-Constantes!$D$22)))</f>
        <v>1.9524100578394072E-6</v>
      </c>
      <c r="AZ512" s="116">
        <f>AZ511+(Entradas!$F$23*AW512-BA511)/(800*Entradas!$D$46)</f>
        <v>0</v>
      </c>
      <c r="BA512" s="116">
        <f>8000*Entradas!$D$47*AZ512/Constantes!$F$34</f>
        <v>0</v>
      </c>
      <c r="BB512" s="116">
        <f>AV512*Escenarios!$F$10/Escenarios!$F$9</f>
        <v>0</v>
      </c>
      <c r="BC512" s="116">
        <f>BA512*Escenarios!$F$10/Escenarios!$F$9</f>
        <v>0</v>
      </c>
      <c r="BD512" s="116">
        <f>Observaciones!$I511</f>
        <v>0</v>
      </c>
      <c r="BE512" s="116">
        <f>MAX(0,Constantes!$F$29/((BJ511+BB512+BC512+BD512+Observaciones!$F511)^2)+Entradas!$F$17)</f>
        <v>0</v>
      </c>
      <c r="BF512" s="145">
        <f>IF(ETo!$D511&gt;0,ETo!$I511*((1-Entradas!$F$21)*ETo!$K511+ETo!$L511),0)</f>
        <v>1.1132792741721715</v>
      </c>
      <c r="BG512" s="116">
        <f>MIN(BF512*1,0.8*(BJ511+BB512+BC512+BD512+Observaciones!$F511-BE512-Constantes!$F$28))</f>
        <v>1.1132792741721715</v>
      </c>
      <c r="BH512" s="116">
        <f>Observaciones!$J511</f>
        <v>0</v>
      </c>
      <c r="BI512" s="116">
        <f>MAX(0,BJ511+BB512+BC512+BD512+Observaciones!$F511-BE512-BG512-BH512-Constantes!$F$26)</f>
        <v>0</v>
      </c>
      <c r="BJ512" s="116">
        <f>BJ511+BB512+BC512+BD512+Observaciones!$F511-BE512-BG512-BH512-BI512</f>
        <v>53.662023426105584</v>
      </c>
      <c r="BK512" s="116">
        <f>(Escenarios!$F$10*AU512+Escenarios!$F$9*BG512)/(Escenarios!$F$11)</f>
        <v>0.22314321095619163</v>
      </c>
      <c r="BL512" s="116">
        <f>(Escenarios!$F$9*BI512)/(Escenarios!$F$11)</f>
        <v>0</v>
      </c>
      <c r="BM512" s="116">
        <f>(Escenarios!$F$10*AW512+Escenarios!$F$9*BE512)/(Escenarios!$F$11)</f>
        <v>0</v>
      </c>
      <c r="BN512" s="118">
        <f t="shared" si="54"/>
        <v>188.78896021038969</v>
      </c>
      <c r="BO512" s="118">
        <f>MAX(0,(BN512-Constantes!$D$13)*(1-EXP(-Constantes!$D$23)))</f>
        <v>0.967319756646011</v>
      </c>
      <c r="BP512" s="118">
        <f>BL512+AY512*Escenarios!$F$10/Escenarios!$F$11+BO512</f>
        <v>0.96732131857405723</v>
      </c>
      <c r="BQ512" s="118">
        <f>0.0526*BL512*Observaciones!$F511^1.218</f>
        <v>0</v>
      </c>
      <c r="BR512" s="118">
        <f>BQ512*Constantes!$F$40</f>
        <v>0</v>
      </c>
      <c r="BS512" s="118">
        <f t="shared" si="55"/>
        <v>0</v>
      </c>
      <c r="BT512" s="15"/>
      <c r="BU512" s="72">
        <v>506</v>
      </c>
      <c r="BV512" s="73">
        <f>0.0526*Observaciones!$F511^2.218</f>
        <v>0</v>
      </c>
      <c r="BW512" s="73">
        <f>IF(Observaciones!$F511&gt;0.05*$CA$7,((Observaciones!$F511-0.05*$CA$7)^2)/(Observaciones!$F511+0.95*$CA$7),0)</f>
        <v>0</v>
      </c>
      <c r="BX512" s="73">
        <f>0.0526*BW512*Observaciones!$F511^1.218</f>
        <v>0</v>
      </c>
      <c r="BY512" s="27"/>
      <c r="BZ512" s="27"/>
      <c r="CA512" s="101"/>
      <c r="CB512" s="36"/>
    </row>
    <row r="513" spans="2:80" s="2" customFormat="1" ht="14.5" x14ac:dyDescent="0.35">
      <c r="B513" s="35"/>
      <c r="C513" s="72">
        <v>507</v>
      </c>
      <c r="D513" s="145">
        <f>ETo!$I512*((1-Constantes!$D$19)*ETo!$K512+ETo!$L512)</f>
        <v>1.1853993919818278</v>
      </c>
      <c r="E513" s="73">
        <f>MIN(D513*Constantes!$D$17,0.8*(H512+Observaciones!$F512-F513-G513-Constantes!$D$14))</f>
        <v>8.4479552739935571E-5</v>
      </c>
      <c r="F513" s="73">
        <f>IF(Observaciones!$F512&gt;0.05*Constantes!$D$18,((Observaciones!$F512-0.05*Constantes!$D$18)^2)/(Observaciones!$F512+0.95*Constantes!$D$18),0)</f>
        <v>0</v>
      </c>
      <c r="G513" s="73">
        <f>MAX(0,H512+Observaciones!$F512-F513-Constantes!$D$13)</f>
        <v>0</v>
      </c>
      <c r="H513" s="73">
        <f>H512+Observaciones!$F512-F513-E513-G513-I512</f>
        <v>26.250019666069477</v>
      </c>
      <c r="I513" s="73">
        <f>MAX(0,(H513-Constantes!$D$14)*(1-EXP(-Constantes!$D$22)))</f>
        <v>2.7074858994258322E-7</v>
      </c>
      <c r="J513" s="73">
        <f t="shared" si="49"/>
        <v>174.6946268107728</v>
      </c>
      <c r="K513" s="73">
        <f>MAX(0,(J513-Constantes!$D$13)*(1-EXP(-Constantes!$D$23)))</f>
        <v>0.8699630843762205</v>
      </c>
      <c r="L513" s="73">
        <f t="shared" si="50"/>
        <v>0.86996335512481049</v>
      </c>
      <c r="M513" s="73">
        <f>0.0526*F513*Observaciones!$F512^1.218</f>
        <v>0</v>
      </c>
      <c r="N513" s="73">
        <f>M513*Constantes!$D$40</f>
        <v>0</v>
      </c>
      <c r="O513" s="73">
        <f t="shared" si="51"/>
        <v>0</v>
      </c>
      <c r="P513" s="15"/>
      <c r="Q513" s="117">
        <v>507</v>
      </c>
      <c r="R513" s="145">
        <f>ETo!$I512*((1-Constantes!$E$19)*ETo!$K512+ETo!$L512)</f>
        <v>1.186900589956716</v>
      </c>
      <c r="S513" s="118">
        <f>MIN(R513*Constantes!$E$17,0.8*(V512+Observaciones!$F512-T513-U513-Constantes!$D$14))</f>
        <v>6.9848643877890024E-5</v>
      </c>
      <c r="T513" s="118">
        <f>IF(Observaciones!$F512&gt;0.05*Constantes!$E$18,((Observaciones!$F512-0.05*Constantes!$E$18)^2)/(Observaciones!$F512+0.95*Constantes!$E$18),0)</f>
        <v>0</v>
      </c>
      <c r="U513" s="118">
        <f>MAX(0,V512+Observaciones!$F512-T513-Constantes!$D$13)</f>
        <v>0</v>
      </c>
      <c r="V513" s="118">
        <f>V512+Observaciones!$F512-T513-S513-U513-W512</f>
        <v>26.250016260127317</v>
      </c>
      <c r="W513" s="118">
        <f>MAX(0,(V513-Constantes!$D$14)*(1-EXP(-Constantes!$D$22)))</f>
        <v>2.2385797775535046E-7</v>
      </c>
      <c r="X513" s="116">
        <f>X512+(Entradas!$E$23*U513-Y512)/(800*Entradas!$D$46)</f>
        <v>0</v>
      </c>
      <c r="Y513" s="116">
        <f>8000*Entradas!$D$47*X513/Constantes!$E$34</f>
        <v>0</v>
      </c>
      <c r="Z513" s="116">
        <f>T513*Escenarios!$E$10/Escenarios!$E$9</f>
        <v>0</v>
      </c>
      <c r="AA513" s="116">
        <f>Y513*Escenarios!$E$10/Escenarios!$E$9</f>
        <v>0</v>
      </c>
      <c r="AB513" s="116">
        <f>Observaciones!$I512</f>
        <v>0</v>
      </c>
      <c r="AC513" s="116">
        <f>MAX(0,Constantes!$E$29/((AH512+Z513+AA513+AB513+Observaciones!$F512)^2)+Entradas!$E$17)</f>
        <v>2.146804137003409</v>
      </c>
      <c r="AD513" s="145">
        <f>IF(ETo!$D512&gt;0,ETo!$I512*((1-Entradas!$E$21)*ETo!$K512+ETo!$L512),0)</f>
        <v>1.1268526709611892</v>
      </c>
      <c r="AE513" s="116">
        <f>MIN(AD513*1,0.8*(AH512+Z513+AA513+AB513+Observaciones!$F512-AC513-Constantes!$E$28))</f>
        <v>1.1268526709611892</v>
      </c>
      <c r="AF513" s="116">
        <f>Observaciones!$J512</f>
        <v>0</v>
      </c>
      <c r="AG513" s="116">
        <f>MAX(0,AH512+Z513+AA513+AB513+Observaciones!$F512-AC513-AE513-AF513-Constantes!$E$26)</f>
        <v>0</v>
      </c>
      <c r="AH513" s="116">
        <f>AH512+Z513+AA513+AB513+Observaciones!$F512-AC513-AE513-AF513-AG513</f>
        <v>106.42267948090883</v>
      </c>
      <c r="AI513" s="116">
        <f>(Escenarios!$E$10*S513+Escenarios!$E$9*AE513)/(Escenarios!$E$11)</f>
        <v>0.11274813087560903</v>
      </c>
      <c r="AJ513" s="116">
        <f>(Escenarios!$E$9*AG513)/(Escenarios!$E$11)</f>
        <v>0</v>
      </c>
      <c r="AK513" s="116">
        <f>(Escenarios!$E$10*U513+Escenarios!$E$9*AC513)/(Escenarios!$E$11)</f>
        <v>0.21468041370034091</v>
      </c>
      <c r="AL513" s="118">
        <f t="shared" si="52"/>
        <v>187.90030145345773</v>
      </c>
      <c r="AM513" s="118">
        <f>MAX(0,(AL513-Constantes!$D$13)*(1-EXP(-Constantes!$D$23)))</f>
        <v>0.96118134222758556</v>
      </c>
      <c r="AN513" s="118">
        <f>AJ513+W513*Escenarios!$E$10/Escenarios!$E$11+AM513</f>
        <v>0.96118154369976549</v>
      </c>
      <c r="AO513" s="118">
        <f>0.0526*AJ513*Observaciones!$F512^1.218</f>
        <v>0</v>
      </c>
      <c r="AP513" s="118">
        <f>AO513*Constantes!$E$40</f>
        <v>0</v>
      </c>
      <c r="AQ513" s="118">
        <f t="shared" si="53"/>
        <v>0</v>
      </c>
      <c r="AR513" s="15"/>
      <c r="AS513" s="72">
        <v>507</v>
      </c>
      <c r="AT513" s="145">
        <f>ETo!$I512*((1-Constantes!$F$19)*ETo!$K512+ETo!$L512)</f>
        <v>1.1831475950194954</v>
      </c>
      <c r="AU513" s="118">
        <f>MIN(AT513*Constantes!$F$17,0.8*(AX512+Observaciones!$F512-AV513-AW513-Constantes!$D$14))</f>
        <v>1.134520607564582E-4</v>
      </c>
      <c r="AV513" s="118">
        <f>IF(Observaciones!$F512&gt;0.05*Constantes!$F$18,((Observaciones!$F512-0.05*Constantes!$F$18)^2)/(Observaciones!$F512+0.95*Constantes!$F$18),0)</f>
        <v>0</v>
      </c>
      <c r="AW513" s="118">
        <f>MAX(0,AX512+Observaciones!$F512-AV513-Constantes!$D$13)</f>
        <v>0</v>
      </c>
      <c r="AX513" s="118">
        <f>AX512+Observaciones!$F512-AV513-AU513-AW513-AY512</f>
        <v>26.25002641060513</v>
      </c>
      <c r="AY513" s="118">
        <f>MAX(0,(AX513-Constantes!$D$14)*(1-EXP(-Constantes!$D$22)))</f>
        <v>3.6360260533972985E-7</v>
      </c>
      <c r="AZ513" s="116">
        <f>AZ512+(Entradas!$F$23*AW513-BA512)/(800*Entradas!$D$46)</f>
        <v>0</v>
      </c>
      <c r="BA513" s="116">
        <f>8000*Entradas!$D$47*AZ513/Constantes!$F$34</f>
        <v>0</v>
      </c>
      <c r="BB513" s="116">
        <f>AV513*Escenarios!$F$10/Escenarios!$F$9</f>
        <v>0</v>
      </c>
      <c r="BC513" s="116">
        <f>BA513*Escenarios!$F$10/Escenarios!$F$9</f>
        <v>0</v>
      </c>
      <c r="BD513" s="116">
        <f>Observaciones!$I512</f>
        <v>0</v>
      </c>
      <c r="BE513" s="116">
        <f>MAX(0,Constantes!$F$29/((BJ512+BB513+BC513+BD513+Observaciones!$F512)^2)+Entradas!$F$17)</f>
        <v>0</v>
      </c>
      <c r="BF513" s="145">
        <f>IF(ETo!$D512&gt;0,ETo!$I512*((1-Entradas!$F$21)*ETo!$K512+ETo!$L512),0)</f>
        <v>1.1268526709611892</v>
      </c>
      <c r="BG513" s="116">
        <f>MIN(BF513*1,0.8*(BJ512+BB513+BC513+BD513+Observaciones!$F512-BE513-Constantes!$F$28))</f>
        <v>1.1268526709611892</v>
      </c>
      <c r="BH513" s="116">
        <f>Observaciones!$J512</f>
        <v>0</v>
      </c>
      <c r="BI513" s="116">
        <f>MAX(0,BJ512+BB513+BC513+BD513+Observaciones!$F512-BE513-BG513-BH513-Constantes!$F$26)</f>
        <v>0</v>
      </c>
      <c r="BJ513" s="116">
        <f>BJ512+BB513+BC513+BD513+Observaciones!$F512-BE513-BG513-BH513-BI513</f>
        <v>52.535170755144392</v>
      </c>
      <c r="BK513" s="116">
        <f>(Escenarios!$F$10*AU513+Escenarios!$F$9*BG513)/(Escenarios!$F$11)</f>
        <v>0.22546129584084301</v>
      </c>
      <c r="BL513" s="116">
        <f>(Escenarios!$F$9*BI513)/(Escenarios!$F$11)</f>
        <v>0</v>
      </c>
      <c r="BM513" s="116">
        <f>(Escenarios!$F$10*AW513+Escenarios!$F$9*BE513)/(Escenarios!$F$11)</f>
        <v>0</v>
      </c>
      <c r="BN513" s="118">
        <f t="shared" si="54"/>
        <v>187.82164045374367</v>
      </c>
      <c r="BO513" s="118">
        <f>MAX(0,(BN513-Constantes!$D$13)*(1-EXP(-Constantes!$D$23)))</f>
        <v>0.96063799101313341</v>
      </c>
      <c r="BP513" s="118">
        <f>BL513+AY513*Escenarios!$F$10/Escenarios!$F$11+BO513</f>
        <v>0.96063828189521772</v>
      </c>
      <c r="BQ513" s="118">
        <f>0.0526*BL513*Observaciones!$F512^1.218</f>
        <v>0</v>
      </c>
      <c r="BR513" s="118">
        <f>BQ513*Constantes!$F$40</f>
        <v>0</v>
      </c>
      <c r="BS513" s="118">
        <f t="shared" si="55"/>
        <v>0</v>
      </c>
      <c r="BT513" s="15"/>
      <c r="BU513" s="72">
        <v>507</v>
      </c>
      <c r="BV513" s="73">
        <f>0.0526*Observaciones!$F512^2.218</f>
        <v>0</v>
      </c>
      <c r="BW513" s="73">
        <f>IF(Observaciones!$F512&gt;0.05*$CA$7,((Observaciones!$F512-0.05*$CA$7)^2)/(Observaciones!$F512+0.95*$CA$7),0)</f>
        <v>0</v>
      </c>
      <c r="BX513" s="73">
        <f>0.0526*BW513*Observaciones!$F512^1.218</f>
        <v>0</v>
      </c>
      <c r="BY513" s="27"/>
      <c r="BZ513" s="27"/>
      <c r="CA513" s="101"/>
      <c r="CB513" s="36"/>
    </row>
    <row r="514" spans="2:80" s="2" customFormat="1" ht="14.5" x14ac:dyDescent="0.35">
      <c r="B514" s="35"/>
      <c r="C514" s="72">
        <v>508</v>
      </c>
      <c r="D514" s="145">
        <f>ETo!$I513*((1-Constantes!$D$19)*ETo!$K513+ETo!$L513)</f>
        <v>1.179594758291143</v>
      </c>
      <c r="E514" s="73">
        <f>MIN(D514*Constantes!$D$17,0.8*(H513+Observaciones!$F513-F514-G514-Constantes!$D$14))</f>
        <v>1.5732855581518381E-5</v>
      </c>
      <c r="F514" s="73">
        <f>IF(Observaciones!$F513&gt;0.05*Constantes!$D$18,((Observaciones!$F513-0.05*Constantes!$D$18)^2)/(Observaciones!$F513+0.95*Constantes!$D$18),0)</f>
        <v>0</v>
      </c>
      <c r="G514" s="73">
        <f>MAX(0,H513+Observaciones!$F513-F514-Constantes!$D$13)</f>
        <v>0</v>
      </c>
      <c r="H514" s="73">
        <f>H513+Observaciones!$F513-F514-E514-G514-I513</f>
        <v>26.250003662465307</v>
      </c>
      <c r="I514" s="73">
        <f>MAX(0,(H514-Constantes!$D$14)*(1-EXP(-Constantes!$D$22)))</f>
        <v>5.0422242164709028E-8</v>
      </c>
      <c r="J514" s="73">
        <f t="shared" si="49"/>
        <v>173.82466372639658</v>
      </c>
      <c r="K514" s="73">
        <f>MAX(0,(J514-Constantes!$D$13)*(1-EXP(-Constantes!$D$23)))</f>
        <v>0.86395381040128139</v>
      </c>
      <c r="L514" s="73">
        <f t="shared" si="50"/>
        <v>0.86395386082352355</v>
      </c>
      <c r="M514" s="73">
        <f>0.0526*F514*Observaciones!$F513^1.218</f>
        <v>0</v>
      </c>
      <c r="N514" s="73">
        <f>M514*Constantes!$D$40</f>
        <v>0</v>
      </c>
      <c r="O514" s="73">
        <f t="shared" si="51"/>
        <v>0</v>
      </c>
      <c r="P514" s="15"/>
      <c r="Q514" s="117">
        <v>508</v>
      </c>
      <c r="R514" s="145">
        <f>ETo!$I513*((1-Constantes!$E$19)*ETo!$K513+ETo!$L513)</f>
        <v>1.1810912713316557</v>
      </c>
      <c r="S514" s="118">
        <f>MIN(R514*Constantes!$E$17,0.8*(V513+Observaciones!$F513-T514-U514-Constantes!$D$14))</f>
        <v>1.3008101853984045E-5</v>
      </c>
      <c r="T514" s="118">
        <f>IF(Observaciones!$F513&gt;0.05*Constantes!$E$18,((Observaciones!$F513-0.05*Constantes!$E$18)^2)/(Observaciones!$F513+0.95*Constantes!$E$18),0)</f>
        <v>0</v>
      </c>
      <c r="U514" s="118">
        <f>MAX(0,V513+Observaciones!$F513-T514-Constantes!$D$13)</f>
        <v>0</v>
      </c>
      <c r="V514" s="118">
        <f>V513+Observaciones!$F513-T514-S514-U514-W513</f>
        <v>26.250003028167487</v>
      </c>
      <c r="W514" s="118">
        <f>MAX(0,(V514-Constantes!$D$14)*(1-EXP(-Constantes!$D$22)))</f>
        <v>4.1689676643034903E-8</v>
      </c>
      <c r="X514" s="116">
        <f>X513+(Entradas!$E$23*U514-Y513)/(800*Entradas!$D$46)</f>
        <v>0</v>
      </c>
      <c r="Y514" s="116">
        <f>8000*Entradas!$D$47*X514/Constantes!$E$34</f>
        <v>0</v>
      </c>
      <c r="Z514" s="116">
        <f>T514*Escenarios!$E$10/Escenarios!$E$9</f>
        <v>0</v>
      </c>
      <c r="AA514" s="116">
        <f>Y514*Escenarios!$E$10/Escenarios!$E$9</f>
        <v>0</v>
      </c>
      <c r="AB514" s="116">
        <f>Observaciones!$I513</f>
        <v>0</v>
      </c>
      <c r="AC514" s="116">
        <f>MAX(0,Constantes!$E$29/((AH513+Z514+AA514+AB514+Observaciones!$F513)^2)+Entradas!$E$17)</f>
        <v>2.09350667951021</v>
      </c>
      <c r="AD514" s="145">
        <f>IF(ETo!$D513&gt;0,ETo!$I513*((1-Entradas!$E$21)*ETo!$K513+ETo!$L513),0)</f>
        <v>1.1212307497111309</v>
      </c>
      <c r="AE514" s="116">
        <f>MIN(AD514*1,0.8*(AH513+Z514+AA514+AB514+Observaciones!$F513-AC514-Constantes!$E$28))</f>
        <v>1.1212307497111309</v>
      </c>
      <c r="AF514" s="116">
        <f>Observaciones!$J513</f>
        <v>0</v>
      </c>
      <c r="AG514" s="116">
        <f>MAX(0,AH513+Z514+AA514+AB514+Observaciones!$F513-AC514-AE514-AF514-Constantes!$E$26)</f>
        <v>0</v>
      </c>
      <c r="AH514" s="116">
        <f>AH513+Z514+AA514+AB514+Observaciones!$F513-AC514-AE514-AF514-AG514</f>
        <v>103.20794205168748</v>
      </c>
      <c r="AI514" s="116">
        <f>(Escenarios!$E$10*S514+Escenarios!$E$9*AE514)/(Escenarios!$E$11)</f>
        <v>0.11213478226278167</v>
      </c>
      <c r="AJ514" s="116">
        <f>(Escenarios!$E$9*AG514)/(Escenarios!$E$11)</f>
        <v>0</v>
      </c>
      <c r="AK514" s="116">
        <f>(Escenarios!$E$10*U514+Escenarios!$E$9*AC514)/(Escenarios!$E$11)</f>
        <v>0.20935066795102097</v>
      </c>
      <c r="AL514" s="118">
        <f t="shared" si="52"/>
        <v>187.14847077918117</v>
      </c>
      <c r="AM514" s="118">
        <f>MAX(0,(AL514-Constantes!$D$13)*(1-EXP(-Constantes!$D$23)))</f>
        <v>0.95598806841444384</v>
      </c>
      <c r="AN514" s="118">
        <f>AJ514+W514*Escenarios!$E$10/Escenarios!$E$11+AM514</f>
        <v>0.95598810593515282</v>
      </c>
      <c r="AO514" s="118">
        <f>0.0526*AJ514*Observaciones!$F513^1.218</f>
        <v>0</v>
      </c>
      <c r="AP514" s="118">
        <f>AO514*Constantes!$E$40</f>
        <v>0</v>
      </c>
      <c r="AQ514" s="118">
        <f t="shared" si="53"/>
        <v>0</v>
      </c>
      <c r="AR514" s="15"/>
      <c r="AS514" s="72">
        <v>508</v>
      </c>
      <c r="AT514" s="145">
        <f>ETo!$I513*((1-Constantes!$F$19)*ETo!$K513+ETo!$L513)</f>
        <v>1.1773499887303731</v>
      </c>
      <c r="AU514" s="118">
        <f>MIN(AT514*Constantes!$F$17,0.8*(AX513+Observaciones!$F513-AV514-AW514-Constantes!$D$14))</f>
        <v>2.1128484104337988E-5</v>
      </c>
      <c r="AV514" s="118">
        <f>IF(Observaciones!$F513&gt;0.05*Constantes!$F$18,((Observaciones!$F513-0.05*Constantes!$F$18)^2)/(Observaciones!$F513+0.95*Constantes!$F$18),0)</f>
        <v>0</v>
      </c>
      <c r="AW514" s="118">
        <f>MAX(0,AX513+Observaciones!$F513-AV514-Constantes!$D$13)</f>
        <v>0</v>
      </c>
      <c r="AX514" s="118">
        <f>AX513+Observaciones!$F513-AV514-AU514-AW514-AY513</f>
        <v>26.250004918518421</v>
      </c>
      <c r="AY514" s="118">
        <f>MAX(0,(AX514-Constantes!$D$14)*(1-EXP(-Constantes!$D$22)))</f>
        <v>6.771469655666999E-8</v>
      </c>
      <c r="AZ514" s="116">
        <f>AZ513+(Entradas!$F$23*AW514-BA513)/(800*Entradas!$D$46)</f>
        <v>0</v>
      </c>
      <c r="BA514" s="116">
        <f>8000*Entradas!$D$47*AZ514/Constantes!$F$34</f>
        <v>0</v>
      </c>
      <c r="BB514" s="116">
        <f>AV514*Escenarios!$F$10/Escenarios!$F$9</f>
        <v>0</v>
      </c>
      <c r="BC514" s="116">
        <f>BA514*Escenarios!$F$10/Escenarios!$F$9</f>
        <v>0</v>
      </c>
      <c r="BD514" s="116">
        <f>Observaciones!$I513</f>
        <v>0</v>
      </c>
      <c r="BE514" s="116">
        <f>MAX(0,Constantes!$F$29/((BJ513+BB514+BC514+BD514+Observaciones!$F513)^2)+Entradas!$F$17)</f>
        <v>0</v>
      </c>
      <c r="BF514" s="145">
        <f>IF(ETo!$D513&gt;0,ETo!$I513*((1-Entradas!$F$21)*ETo!$K513+ETo!$L513),0)</f>
        <v>1.1212307497111309</v>
      </c>
      <c r="BG514" s="116">
        <f>MIN(BF514*1,0.8*(BJ513+BB514+BC514+BD514+Observaciones!$F513-BE514-Constantes!$F$28))</f>
        <v>1.1212307497111309</v>
      </c>
      <c r="BH514" s="116">
        <f>Observaciones!$J513</f>
        <v>0</v>
      </c>
      <c r="BI514" s="116">
        <f>MAX(0,BJ513+BB514+BC514+BD514+Observaciones!$F513-BE514-BG514-BH514-Constantes!$F$26)</f>
        <v>0</v>
      </c>
      <c r="BJ514" s="116">
        <f>BJ513+BB514+BC514+BD514+Observaciones!$F513-BE514-BG514-BH514-BI514</f>
        <v>51.413940005433261</v>
      </c>
      <c r="BK514" s="116">
        <f>(Escenarios!$F$10*AU514+Escenarios!$F$9*BG514)/(Escenarios!$F$11)</f>
        <v>0.22426305272950967</v>
      </c>
      <c r="BL514" s="116">
        <f>(Escenarios!$F$9*BI514)/(Escenarios!$F$11)</f>
        <v>0</v>
      </c>
      <c r="BM514" s="116">
        <f>(Escenarios!$F$10*AW514+Escenarios!$F$9*BE514)/(Escenarios!$F$11)</f>
        <v>0</v>
      </c>
      <c r="BN514" s="118">
        <f t="shared" si="54"/>
        <v>186.86100246273054</v>
      </c>
      <c r="BO514" s="118">
        <f>MAX(0,(BN514-Constantes!$D$13)*(1-EXP(-Constantes!$D$23)))</f>
        <v>0.95400237970685353</v>
      </c>
      <c r="BP514" s="118">
        <f>BL514+AY514*Escenarios!$F$10/Escenarios!$F$11+BO514</f>
        <v>0.95400243387861072</v>
      </c>
      <c r="BQ514" s="118">
        <f>0.0526*BL514*Observaciones!$F513^1.218</f>
        <v>0</v>
      </c>
      <c r="BR514" s="118">
        <f>BQ514*Constantes!$F$40</f>
        <v>0</v>
      </c>
      <c r="BS514" s="118">
        <f t="shared" si="55"/>
        <v>0</v>
      </c>
      <c r="BT514" s="15"/>
      <c r="BU514" s="72">
        <v>508</v>
      </c>
      <c r="BV514" s="73">
        <f>0.0526*Observaciones!$F513^2.218</f>
        <v>0</v>
      </c>
      <c r="BW514" s="73">
        <f>IF(Observaciones!$F513&gt;0.05*$CA$7,((Observaciones!$F513-0.05*$CA$7)^2)/(Observaciones!$F513+0.95*$CA$7),0)</f>
        <v>0</v>
      </c>
      <c r="BX514" s="73">
        <f>0.0526*BW514*Observaciones!$F513^1.218</f>
        <v>0</v>
      </c>
      <c r="BY514" s="27"/>
      <c r="BZ514" s="27"/>
      <c r="CA514" s="101"/>
      <c r="CB514" s="36"/>
    </row>
    <row r="515" spans="2:80" s="2" customFormat="1" ht="14.5" x14ac:dyDescent="0.35">
      <c r="B515" s="35"/>
      <c r="C515" s="72">
        <v>509</v>
      </c>
      <c r="D515" s="145">
        <f>ETo!$I514*((1-Constantes!$D$19)*ETo!$K514+ETo!$L514)</f>
        <v>1.1638659530157585</v>
      </c>
      <c r="E515" s="73">
        <f>MIN(D515*Constantes!$D$17,0.8*(H514+Observaciones!$F514-F515-G515-Constantes!$D$14))</f>
        <v>2.9299722456244127E-6</v>
      </c>
      <c r="F515" s="73">
        <f>IF(Observaciones!$F514&gt;0.05*Constantes!$D$18,((Observaciones!$F514-0.05*Constantes!$D$18)^2)/(Observaciones!$F514+0.95*Constantes!$D$18),0)</f>
        <v>0</v>
      </c>
      <c r="G515" s="73">
        <f>MAX(0,H514+Observaciones!$F514-F515-Constantes!$D$13)</f>
        <v>0</v>
      </c>
      <c r="H515" s="73">
        <f>H514+Observaciones!$F514-F515-E515-G515-I514</f>
        <v>26.250000682070819</v>
      </c>
      <c r="I515" s="73">
        <f>MAX(0,(H515-Constantes!$D$14)*(1-EXP(-Constantes!$D$22)))</f>
        <v>9.3902705268609072E-9</v>
      </c>
      <c r="J515" s="73">
        <f t="shared" si="49"/>
        <v>172.9607099159953</v>
      </c>
      <c r="K515" s="73">
        <f>MAX(0,(J515-Constantes!$D$13)*(1-EXP(-Constantes!$D$23)))</f>
        <v>0.85798604551374436</v>
      </c>
      <c r="L515" s="73">
        <f t="shared" si="50"/>
        <v>0.85798605490401492</v>
      </c>
      <c r="M515" s="73">
        <f>0.0526*F515*Observaciones!$F514^1.218</f>
        <v>0</v>
      </c>
      <c r="N515" s="73">
        <f>M515*Constantes!$D$40</f>
        <v>0</v>
      </c>
      <c r="O515" s="73">
        <f t="shared" si="51"/>
        <v>0</v>
      </c>
      <c r="P515" s="15"/>
      <c r="Q515" s="117">
        <v>509</v>
      </c>
      <c r="R515" s="145">
        <f>ETo!$I514*((1-Constantes!$E$19)*ETo!$K514+ETo!$L514)</f>
        <v>1.1653436562811261</v>
      </c>
      <c r="S515" s="118">
        <f>MIN(R515*Constantes!$E$17,0.8*(V514+Observaciones!$F514-T515-U515-Constantes!$D$14))</f>
        <v>2.4225339899430768E-6</v>
      </c>
      <c r="T515" s="118">
        <f>IF(Observaciones!$F514&gt;0.05*Constantes!$E$18,((Observaciones!$F514-0.05*Constantes!$E$18)^2)/(Observaciones!$F514+0.95*Constantes!$E$18),0)</f>
        <v>0</v>
      </c>
      <c r="U515" s="118">
        <f>MAX(0,V514+Observaciones!$F514-T515-Constantes!$D$13)</f>
        <v>0</v>
      </c>
      <c r="V515" s="118">
        <f>V514+Observaciones!$F514-T515-S515-U515-W514</f>
        <v>26.250000563943821</v>
      </c>
      <c r="W515" s="118">
        <f>MAX(0,(V515-Constantes!$D$14)*(1-EXP(-Constantes!$D$22)))</f>
        <v>7.7639812386181047E-9</v>
      </c>
      <c r="X515" s="116">
        <f>X514+(Entradas!$E$23*U515-Y514)/(800*Entradas!$D$46)</f>
        <v>0</v>
      </c>
      <c r="Y515" s="116">
        <f>8000*Entradas!$D$47*X515/Constantes!$E$34</f>
        <v>0</v>
      </c>
      <c r="Z515" s="116">
        <f>T515*Escenarios!$E$10/Escenarios!$E$9</f>
        <v>0</v>
      </c>
      <c r="AA515" s="116">
        <f>Y515*Escenarios!$E$10/Escenarios!$E$9</f>
        <v>0</v>
      </c>
      <c r="AB515" s="116">
        <f>Observaciones!$I514</f>
        <v>0</v>
      </c>
      <c r="AC515" s="116">
        <f>MAX(0,Constantes!$E$29/((AH514+Z515+AA515+AB515+Observaciones!$F514)^2)+Entradas!$E$17)</f>
        <v>2.0361559957267339</v>
      </c>
      <c r="AD515" s="145">
        <f>IF(ETo!$D514&gt;0,ETo!$I514*((1-Entradas!$E$21)*ETo!$K514+ETo!$L514),0)</f>
        <v>1.1062355256664134</v>
      </c>
      <c r="AE515" s="116">
        <f>MIN(AD515*1,0.8*(AH514+Z515+AA515+AB515+Observaciones!$F514-AC515-Constantes!$E$28))</f>
        <v>1.1062355256664134</v>
      </c>
      <c r="AF515" s="116">
        <f>Observaciones!$J514</f>
        <v>0</v>
      </c>
      <c r="AG515" s="116">
        <f>MAX(0,AH514+Z515+AA515+AB515+Observaciones!$F514-AC515-AE515-AF515-Constantes!$E$26)</f>
        <v>0</v>
      </c>
      <c r="AH515" s="116">
        <f>AH514+Z515+AA515+AB515+Observaciones!$F514-AC515-AE515-AF515-AG515</f>
        <v>100.06555053029433</v>
      </c>
      <c r="AI515" s="116">
        <f>(Escenarios!$E$10*S515+Escenarios!$E$9*AE515)/(Escenarios!$E$11)</f>
        <v>0.11062573284723229</v>
      </c>
      <c r="AJ515" s="116">
        <f>(Escenarios!$E$9*AG515)/(Escenarios!$E$11)</f>
        <v>0</v>
      </c>
      <c r="AK515" s="116">
        <f>(Escenarios!$E$10*U515+Escenarios!$E$9*AC515)/(Escenarios!$E$11)</f>
        <v>0.20361559957267339</v>
      </c>
      <c r="AL515" s="118">
        <f t="shared" si="52"/>
        <v>186.3960983103394</v>
      </c>
      <c r="AM515" s="118">
        <f>MAX(0,(AL515-Constantes!$D$13)*(1-EXP(-Constantes!$D$23)))</f>
        <v>0.95079105215287074</v>
      </c>
      <c r="AN515" s="118">
        <f>AJ515+W515*Escenarios!$E$10/Escenarios!$E$11+AM515</f>
        <v>0.95079105914045381</v>
      </c>
      <c r="AO515" s="118">
        <f>0.0526*AJ515*Observaciones!$F514^1.218</f>
        <v>0</v>
      </c>
      <c r="AP515" s="118">
        <f>AO515*Constantes!$E$40</f>
        <v>0</v>
      </c>
      <c r="AQ515" s="118">
        <f t="shared" si="53"/>
        <v>0</v>
      </c>
      <c r="AR515" s="15"/>
      <c r="AS515" s="72">
        <v>509</v>
      </c>
      <c r="AT515" s="145">
        <f>ETo!$I514*((1-Constantes!$F$19)*ETo!$K514+ETo!$L514)</f>
        <v>1.1616493981177065</v>
      </c>
      <c r="AU515" s="118">
        <f>MIN(AT515*Constantes!$F$17,0.8*(AX514+Observaciones!$F514-AV515-AW515-Constantes!$D$14))</f>
        <v>3.9348147367945788E-6</v>
      </c>
      <c r="AV515" s="118">
        <f>IF(Observaciones!$F514&gt;0.05*Constantes!$F$18,((Observaciones!$F514-0.05*Constantes!$F$18)^2)/(Observaciones!$F514+0.95*Constantes!$F$18),0)</f>
        <v>0</v>
      </c>
      <c r="AW515" s="118">
        <f>MAX(0,AX514+Observaciones!$F514-AV515-Constantes!$D$13)</f>
        <v>0</v>
      </c>
      <c r="AX515" s="118">
        <f>AX514+Observaciones!$F514-AV515-AU515-AW515-AY514</f>
        <v>26.250000915988988</v>
      </c>
      <c r="AY515" s="118">
        <f>MAX(0,(AX515-Constantes!$D$14)*(1-EXP(-Constantes!$D$22)))</f>
        <v>1.2610691075469226E-8</v>
      </c>
      <c r="AZ515" s="116">
        <f>AZ514+(Entradas!$F$23*AW515-BA514)/(800*Entradas!$D$46)</f>
        <v>0</v>
      </c>
      <c r="BA515" s="116">
        <f>8000*Entradas!$D$47*AZ515/Constantes!$F$34</f>
        <v>0</v>
      </c>
      <c r="BB515" s="116">
        <f>AV515*Escenarios!$F$10/Escenarios!$F$9</f>
        <v>0</v>
      </c>
      <c r="BC515" s="116">
        <f>BA515*Escenarios!$F$10/Escenarios!$F$9</f>
        <v>0</v>
      </c>
      <c r="BD515" s="116">
        <f>Observaciones!$I514</f>
        <v>0</v>
      </c>
      <c r="BE515" s="116">
        <f>MAX(0,Constantes!$F$29/((BJ514+BB515+BC515+BD515+Observaciones!$F514)^2)+Entradas!$F$17)</f>
        <v>0</v>
      </c>
      <c r="BF515" s="145">
        <f>IF(ETo!$D514&gt;0,ETo!$I514*((1-Entradas!$F$21)*ETo!$K514+ETo!$L514),0)</f>
        <v>1.1062355256664134</v>
      </c>
      <c r="BG515" s="116">
        <f>MIN(BF515*1,0.8*(BJ514+BB515+BC515+BD515+Observaciones!$F514-BE515-Constantes!$F$28))</f>
        <v>1.1062355256664134</v>
      </c>
      <c r="BH515" s="116">
        <f>Observaciones!$J514</f>
        <v>0</v>
      </c>
      <c r="BI515" s="116">
        <f>MAX(0,BJ514+BB515+BC515+BD515+Observaciones!$F514-BE515-BG515-BH515-Constantes!$F$26)</f>
        <v>0</v>
      </c>
      <c r="BJ515" s="116">
        <f>BJ514+BB515+BC515+BD515+Observaciones!$F514-BE515-BG515-BH515-BI515</f>
        <v>50.307704479766848</v>
      </c>
      <c r="BK515" s="116">
        <f>(Escenarios!$F$10*AU515+Escenarios!$F$9*BG515)/(Escenarios!$F$11)</f>
        <v>0.22125025298507212</v>
      </c>
      <c r="BL515" s="116">
        <f>(Escenarios!$F$9*BI515)/(Escenarios!$F$11)</f>
        <v>0</v>
      </c>
      <c r="BM515" s="116">
        <f>(Escenarios!$F$10*AW515+Escenarios!$F$9*BE515)/(Escenarios!$F$11)</f>
        <v>0</v>
      </c>
      <c r="BN515" s="118">
        <f t="shared" si="54"/>
        <v>185.90700008302369</v>
      </c>
      <c r="BO515" s="118">
        <f>MAX(0,(BN515-Constantes!$D$13)*(1-EXP(-Constantes!$D$23)))</f>
        <v>0.94741260391594984</v>
      </c>
      <c r="BP515" s="118">
        <f>BL515+AY515*Escenarios!$F$10/Escenarios!$F$11+BO515</f>
        <v>0.94741261400450272</v>
      </c>
      <c r="BQ515" s="118">
        <f>0.0526*BL515*Observaciones!$F514^1.218</f>
        <v>0</v>
      </c>
      <c r="BR515" s="118">
        <f>BQ515*Constantes!$F$40</f>
        <v>0</v>
      </c>
      <c r="BS515" s="118">
        <f t="shared" si="55"/>
        <v>0</v>
      </c>
      <c r="BT515" s="15"/>
      <c r="BU515" s="72">
        <v>509</v>
      </c>
      <c r="BV515" s="73">
        <f>0.0526*Observaciones!$F514^2.218</f>
        <v>0</v>
      </c>
      <c r="BW515" s="73">
        <f>IF(Observaciones!$F514&gt;0.05*$CA$7,((Observaciones!$F514-0.05*$CA$7)^2)/(Observaciones!$F514+0.95*$CA$7),0)</f>
        <v>0</v>
      </c>
      <c r="BX515" s="73">
        <f>0.0526*BW515*Observaciones!$F514^1.218</f>
        <v>0</v>
      </c>
      <c r="BY515" s="27"/>
      <c r="BZ515" s="27"/>
      <c r="CA515" s="101"/>
      <c r="CB515" s="36"/>
    </row>
    <row r="516" spans="2:80" s="2" customFormat="1" ht="14.5" x14ac:dyDescent="0.35">
      <c r="B516" s="35"/>
      <c r="C516" s="72">
        <v>510</v>
      </c>
      <c r="D516" s="145">
        <f>ETo!$I515*((1-Constantes!$D$19)*ETo!$K515+ETo!$L515)</f>
        <v>1.1550746731282888</v>
      </c>
      <c r="E516" s="73">
        <f>MIN(D516*Constantes!$D$17,0.8*(H515+Observaciones!$F515-F516-G516-Constantes!$D$14))</f>
        <v>5.4565665550398992E-7</v>
      </c>
      <c r="F516" s="73">
        <f>IF(Observaciones!$F515&gt;0.05*Constantes!$D$18,((Observaciones!$F515-0.05*Constantes!$D$18)^2)/(Observaciones!$F515+0.95*Constantes!$D$18),0)</f>
        <v>0</v>
      </c>
      <c r="G516" s="73">
        <f>MAX(0,H515+Observaciones!$F515-F516-Constantes!$D$13)</f>
        <v>0</v>
      </c>
      <c r="H516" s="73">
        <f>H515+Observaciones!$F515-F516-E516-G516-I515</f>
        <v>26.250000127023895</v>
      </c>
      <c r="I516" s="73">
        <f>MAX(0,(H516-Constantes!$D$14)*(1-EXP(-Constantes!$D$22)))</f>
        <v>1.7487755044052E-9</v>
      </c>
      <c r="J516" s="73">
        <f t="shared" si="49"/>
        <v>172.10272387048155</v>
      </c>
      <c r="K516" s="73">
        <f>MAX(0,(J516-Constantes!$D$13)*(1-EXP(-Constantes!$D$23)))</f>
        <v>0.8520595029893987</v>
      </c>
      <c r="L516" s="73">
        <f t="shared" si="50"/>
        <v>0.85205950473817416</v>
      </c>
      <c r="M516" s="73">
        <f>0.0526*F516*Observaciones!$F515^1.218</f>
        <v>0</v>
      </c>
      <c r="N516" s="73">
        <f>M516*Constantes!$D$40</f>
        <v>0</v>
      </c>
      <c r="O516" s="73">
        <f t="shared" si="51"/>
        <v>0</v>
      </c>
      <c r="P516" s="15"/>
      <c r="Q516" s="117">
        <v>510</v>
      </c>
      <c r="R516" s="145">
        <f>ETo!$I515*((1-Constantes!$E$19)*ETo!$K515+ETo!$L515)</f>
        <v>1.1565432325463811</v>
      </c>
      <c r="S516" s="118">
        <f>MIN(R516*Constantes!$E$17,0.8*(V515+Observaciones!$F515-T516-U516-Constantes!$D$14))</f>
        <v>4.5115505713511085E-7</v>
      </c>
      <c r="T516" s="118">
        <f>IF(Observaciones!$F515&gt;0.05*Constantes!$E$18,((Observaciones!$F515-0.05*Constantes!$E$18)^2)/(Observaciones!$F515+0.95*Constantes!$E$18),0)</f>
        <v>0</v>
      </c>
      <c r="U516" s="118">
        <f>MAX(0,V515+Observaciones!$F515-T516-Constantes!$D$13)</f>
        <v>0</v>
      </c>
      <c r="V516" s="118">
        <f>V515+Observaciones!$F515-T516-S516-U516-W515</f>
        <v>26.250000105024785</v>
      </c>
      <c r="W516" s="118">
        <f>MAX(0,(V516-Constantes!$D$14)*(1-EXP(-Constantes!$D$22)))</f>
        <v>1.4459072549246832E-9</v>
      </c>
      <c r="X516" s="116">
        <f>X515+(Entradas!$E$23*U516-Y515)/(800*Entradas!$D$46)</f>
        <v>0</v>
      </c>
      <c r="Y516" s="116">
        <f>8000*Entradas!$D$47*X516/Constantes!$E$34</f>
        <v>0</v>
      </c>
      <c r="Z516" s="116">
        <f>T516*Escenarios!$E$10/Escenarios!$E$9</f>
        <v>0</v>
      </c>
      <c r="AA516" s="116">
        <f>Y516*Escenarios!$E$10/Escenarios!$E$9</f>
        <v>0</v>
      </c>
      <c r="AB516" s="116">
        <f>Observaciones!$I515</f>
        <v>0</v>
      </c>
      <c r="AC516" s="116">
        <f>MAX(0,Constantes!$E$29/((AH515+Z516+AA516+AB516+Observaciones!$F515)^2)+Entradas!$E$17)</f>
        <v>1.9746696595222291</v>
      </c>
      <c r="AD516" s="145">
        <f>IF(ETo!$D515&gt;0,ETo!$I515*((1-Entradas!$E$21)*ETo!$K515+ETo!$L515),0)</f>
        <v>1.0978008558226711</v>
      </c>
      <c r="AE516" s="116">
        <f>MIN(AD516*1,0.8*(AH515+Z516+AA516+AB516+Observaciones!$F515-AC516-Constantes!$E$28))</f>
        <v>1.0978008558226711</v>
      </c>
      <c r="AF516" s="116">
        <f>Observaciones!$J515</f>
        <v>0</v>
      </c>
      <c r="AG516" s="116">
        <f>MAX(0,AH515+Z516+AA516+AB516+Observaciones!$F515-AC516-AE516-AF516-Constantes!$E$26)</f>
        <v>0</v>
      </c>
      <c r="AH516" s="116">
        <f>AH515+Z516+AA516+AB516+Observaciones!$F515-AC516-AE516-AF516-AG516</f>
        <v>96.993080014949427</v>
      </c>
      <c r="AI516" s="116">
        <f>(Escenarios!$E$10*S516+Escenarios!$E$9*AE516)/(Escenarios!$E$11)</f>
        <v>0.10978049162181852</v>
      </c>
      <c r="AJ516" s="116">
        <f>(Escenarios!$E$9*AG516)/(Escenarios!$E$11)</f>
        <v>0</v>
      </c>
      <c r="AK516" s="116">
        <f>(Escenarios!$E$10*U516+Escenarios!$E$9*AC516)/(Escenarios!$E$11)</f>
        <v>0.19746696595222291</v>
      </c>
      <c r="AL516" s="118">
        <f t="shared" si="52"/>
        <v>185.64277422413875</v>
      </c>
      <c r="AM516" s="118">
        <f>MAX(0,(AL516-Constantes!$D$13)*(1-EXP(-Constantes!$D$23)))</f>
        <v>0.945587462590049</v>
      </c>
      <c r="AN516" s="118">
        <f>AJ516+W516*Escenarios!$E$10/Escenarios!$E$11+AM516</f>
        <v>0.9455874638913655</v>
      </c>
      <c r="AO516" s="118">
        <f>0.0526*AJ516*Observaciones!$F515^1.218</f>
        <v>0</v>
      </c>
      <c r="AP516" s="118">
        <f>AO516*Constantes!$E$40</f>
        <v>0</v>
      </c>
      <c r="AQ516" s="118">
        <f t="shared" si="53"/>
        <v>0</v>
      </c>
      <c r="AR516" s="15"/>
      <c r="AS516" s="72">
        <v>510</v>
      </c>
      <c r="AT516" s="145">
        <f>ETo!$I515*((1-Constantes!$F$19)*ETo!$K515+ETo!$L515)</f>
        <v>1.1528718340011495</v>
      </c>
      <c r="AU516" s="118">
        <f>MIN(AT516*Constantes!$F$17,0.8*(AX515+Observaciones!$F515-AV516-AW516-Constantes!$D$14))</f>
        <v>7.327911902166307E-7</v>
      </c>
      <c r="AV516" s="118">
        <f>IF(Observaciones!$F515&gt;0.05*Constantes!$F$18,((Observaciones!$F515-0.05*Constantes!$F$18)^2)/(Observaciones!$F515+0.95*Constantes!$F$18),0)</f>
        <v>0</v>
      </c>
      <c r="AW516" s="118">
        <f>MAX(0,AX515+Observaciones!$F515-AV516-Constantes!$D$13)</f>
        <v>0</v>
      </c>
      <c r="AX516" s="118">
        <f>AX515+Observaciones!$F515-AV516-AU516-AW516-AY515</f>
        <v>26.250000170587107</v>
      </c>
      <c r="AY516" s="118">
        <f>MAX(0,(AX516-Constantes!$D$14)*(1-EXP(-Constantes!$D$22)))</f>
        <v>2.3485231131610915E-9</v>
      </c>
      <c r="AZ516" s="116">
        <f>AZ515+(Entradas!$F$23*AW516-BA515)/(800*Entradas!$D$46)</f>
        <v>0</v>
      </c>
      <c r="BA516" s="116">
        <f>8000*Entradas!$D$47*AZ516/Constantes!$F$34</f>
        <v>0</v>
      </c>
      <c r="BB516" s="116">
        <f>AV516*Escenarios!$F$10/Escenarios!$F$9</f>
        <v>0</v>
      </c>
      <c r="BC516" s="116">
        <f>BA516*Escenarios!$F$10/Escenarios!$F$9</f>
        <v>0</v>
      </c>
      <c r="BD516" s="116">
        <f>Observaciones!$I515</f>
        <v>0</v>
      </c>
      <c r="BE516" s="116">
        <f>MAX(0,Constantes!$F$29/((BJ515+BB516+BC516+BD516+Observaciones!$F515)^2)+Entradas!$F$17)</f>
        <v>0</v>
      </c>
      <c r="BF516" s="145">
        <f>IF(ETo!$D515&gt;0,ETo!$I515*((1-Entradas!$F$21)*ETo!$K515+ETo!$L515),0)</f>
        <v>1.0978008558226711</v>
      </c>
      <c r="BG516" s="116">
        <f>MIN(BF516*1,0.8*(BJ515+BB516+BC516+BD516+Observaciones!$F515-BE516-Constantes!$F$28))</f>
        <v>1.0978008558226711</v>
      </c>
      <c r="BH516" s="116">
        <f>Observaciones!$J515</f>
        <v>0</v>
      </c>
      <c r="BI516" s="116">
        <f>MAX(0,BJ515+BB516+BC516+BD516+Observaciones!$F515-BE516-BG516-BH516-Constantes!$F$26)</f>
        <v>0</v>
      </c>
      <c r="BJ516" s="116">
        <f>BJ515+BB516+BC516+BD516+Observaciones!$F515-BE516-BG516-BH516-BI516</f>
        <v>49.209903623944179</v>
      </c>
      <c r="BK516" s="116">
        <f>(Escenarios!$F$10*AU516+Escenarios!$F$9*BG516)/(Escenarios!$F$11)</f>
        <v>0.21956075739748637</v>
      </c>
      <c r="BL516" s="116">
        <f>(Escenarios!$F$9*BI516)/(Escenarios!$F$11)</f>
        <v>0</v>
      </c>
      <c r="BM516" s="116">
        <f>(Escenarios!$F$10*AW516+Escenarios!$F$9*BE516)/(Escenarios!$F$11)</f>
        <v>0</v>
      </c>
      <c r="BN516" s="118">
        <f t="shared" si="54"/>
        <v>184.95958747910774</v>
      </c>
      <c r="BO516" s="118">
        <f>MAX(0,(BN516-Constantes!$D$13)*(1-EXP(-Constantes!$D$23)))</f>
        <v>0.94086834703139077</v>
      </c>
      <c r="BP516" s="118">
        <f>BL516+AY516*Escenarios!$F$10/Escenarios!$F$11+BO516</f>
        <v>0.94086834891020932</v>
      </c>
      <c r="BQ516" s="118">
        <f>0.0526*BL516*Observaciones!$F515^1.218</f>
        <v>0</v>
      </c>
      <c r="BR516" s="118">
        <f>BQ516*Constantes!$F$40</f>
        <v>0</v>
      </c>
      <c r="BS516" s="118">
        <f t="shared" si="55"/>
        <v>0</v>
      </c>
      <c r="BT516" s="15"/>
      <c r="BU516" s="72">
        <v>510</v>
      </c>
      <c r="BV516" s="73">
        <f>0.0526*Observaciones!$F515^2.218</f>
        <v>0</v>
      </c>
      <c r="BW516" s="73">
        <f>IF(Observaciones!$F515&gt;0.05*$CA$7,((Observaciones!$F515-0.05*$CA$7)^2)/(Observaciones!$F515+0.95*$CA$7),0)</f>
        <v>0</v>
      </c>
      <c r="BX516" s="73">
        <f>0.0526*BW516*Observaciones!$F515^1.218</f>
        <v>0</v>
      </c>
      <c r="BY516" s="27"/>
      <c r="BZ516" s="27"/>
      <c r="CA516" s="101"/>
      <c r="CB516" s="36"/>
    </row>
    <row r="517" spans="2:80" s="2" customFormat="1" ht="14.5" x14ac:dyDescent="0.35">
      <c r="B517" s="35"/>
      <c r="C517" s="72">
        <v>511</v>
      </c>
      <c r="D517" s="145">
        <f>ETo!$I516*((1-Constantes!$D$19)*ETo!$K516+ETo!$L516)</f>
        <v>1.1763895140180336</v>
      </c>
      <c r="E517" s="73">
        <f>MIN(D517*Constantes!$D$17,0.8*(H516+Observaciones!$F516-F517-G517-Constantes!$D$14))</f>
        <v>1.0161911632167176E-7</v>
      </c>
      <c r="F517" s="73">
        <f>IF(Observaciones!$F516&gt;0.05*Constantes!$D$18,((Observaciones!$F516-0.05*Constantes!$D$18)^2)/(Observaciones!$F516+0.95*Constantes!$D$18),0)</f>
        <v>0</v>
      </c>
      <c r="G517" s="73">
        <f>MAX(0,H516+Observaciones!$F516-F517-Constantes!$D$13)</f>
        <v>0</v>
      </c>
      <c r="H517" s="73">
        <f>H516+Observaciones!$F516-F517-E517-G517-I516</f>
        <v>26.250000023656003</v>
      </c>
      <c r="I517" s="73">
        <f>MAX(0,(H517-Constantes!$D$14)*(1-EXP(-Constantes!$D$22)))</f>
        <v>3.2567918901641139E-10</v>
      </c>
      <c r="J517" s="73">
        <f t="shared" si="49"/>
        <v>171.25066436749216</v>
      </c>
      <c r="K517" s="73">
        <f>MAX(0,(J517-Constantes!$D$13)*(1-EXP(-Constantes!$D$23)))</f>
        <v>0.84617389808458254</v>
      </c>
      <c r="L517" s="73">
        <f t="shared" si="50"/>
        <v>0.84617389841026169</v>
      </c>
      <c r="M517" s="73">
        <f>0.0526*F517*Observaciones!$F516^1.218</f>
        <v>0</v>
      </c>
      <c r="N517" s="73">
        <f>M517*Constantes!$D$40</f>
        <v>0</v>
      </c>
      <c r="O517" s="73">
        <f t="shared" si="51"/>
        <v>0</v>
      </c>
      <c r="P517" s="15"/>
      <c r="Q517" s="117">
        <v>511</v>
      </c>
      <c r="R517" s="145">
        <f>ETo!$I516*((1-Constantes!$E$19)*ETo!$K516+ETo!$L516)</f>
        <v>1.1778915198382083</v>
      </c>
      <c r="S517" s="118">
        <f>MIN(R517*Constantes!$E$17,0.8*(V516+Observaciones!$F516-T517-U517-Constantes!$D$14))</f>
        <v>8.4019828250347938E-8</v>
      </c>
      <c r="T517" s="118">
        <f>IF(Observaciones!$F516&gt;0.05*Constantes!$E$18,((Observaciones!$F516-0.05*Constantes!$E$18)^2)/(Observaciones!$F516+0.95*Constantes!$E$18),0)</f>
        <v>0</v>
      </c>
      <c r="U517" s="118">
        <f>MAX(0,V516+Observaciones!$F516-T517-Constantes!$D$13)</f>
        <v>0</v>
      </c>
      <c r="V517" s="118">
        <f>V516+Observaciones!$F516-T517-S517-U517-W516</f>
        <v>26.250000019559049</v>
      </c>
      <c r="W517" s="118">
        <f>MAX(0,(V517-Constantes!$D$14)*(1-EXP(-Constantes!$D$22)))</f>
        <v>2.6927521417347804E-10</v>
      </c>
      <c r="X517" s="116">
        <f>X516+(Entradas!$E$23*U517-Y516)/(800*Entradas!$D$46)</f>
        <v>0</v>
      </c>
      <c r="Y517" s="116">
        <f>8000*Entradas!$D$47*X517/Constantes!$E$34</f>
        <v>0</v>
      </c>
      <c r="Z517" s="116">
        <f>T517*Escenarios!$E$10/Escenarios!$E$9</f>
        <v>0</v>
      </c>
      <c r="AA517" s="116">
        <f>Y517*Escenarios!$E$10/Escenarios!$E$9</f>
        <v>0</v>
      </c>
      <c r="AB517" s="116">
        <f>Observaciones!$I516</f>
        <v>0</v>
      </c>
      <c r="AC517" s="116">
        <f>MAX(0,Constantes!$E$29/((AH516+Z517+AA517+AB517+Observaciones!$F516)^2)+Entradas!$E$17)</f>
        <v>1.9086815795803027</v>
      </c>
      <c r="AD517" s="145">
        <f>IF(ETo!$D516&gt;0,ETo!$I516*((1-Entradas!$E$21)*ETo!$K516+ETo!$L516),0)</f>
        <v>1.1178112870312196</v>
      </c>
      <c r="AE517" s="116">
        <f>MIN(AD517*1,0.8*(AH516+Z517+AA517+AB517+Observaciones!$F516-AC517-Constantes!$E$28))</f>
        <v>1.1178112870312196</v>
      </c>
      <c r="AF517" s="116">
        <f>Observaciones!$J516</f>
        <v>0</v>
      </c>
      <c r="AG517" s="116">
        <f>MAX(0,AH516+Z517+AA517+AB517+Observaciones!$F516-AC517-AE517-AF517-Constantes!$E$26)</f>
        <v>0</v>
      </c>
      <c r="AH517" s="116">
        <f>AH516+Z517+AA517+AB517+Observaciones!$F516-AC517-AE517-AF517-AG517</f>
        <v>93.966587148337908</v>
      </c>
      <c r="AI517" s="116">
        <f>(Escenarios!$E$10*S517+Escenarios!$E$9*AE517)/(Escenarios!$E$11)</f>
        <v>0.11178120432096739</v>
      </c>
      <c r="AJ517" s="116">
        <f>(Escenarios!$E$9*AG517)/(Escenarios!$E$11)</f>
        <v>0</v>
      </c>
      <c r="AK517" s="116">
        <f>(Escenarios!$E$10*U517+Escenarios!$E$9*AC517)/(Escenarios!$E$11)</f>
        <v>0.19086815795803028</v>
      </c>
      <c r="AL517" s="118">
        <f t="shared" si="52"/>
        <v>184.88805491950671</v>
      </c>
      <c r="AM517" s="118">
        <f>MAX(0,(AL517-Constantes!$D$13)*(1-EXP(-Constantes!$D$23)))</f>
        <v>0.94037423554954624</v>
      </c>
      <c r="AN517" s="118">
        <f>AJ517+W517*Escenarios!$E$10/Escenarios!$E$11+AM517</f>
        <v>0.94037423579189394</v>
      </c>
      <c r="AO517" s="118">
        <f>0.0526*AJ517*Observaciones!$F516^1.218</f>
        <v>0</v>
      </c>
      <c r="AP517" s="118">
        <f>AO517*Constantes!$E$40</f>
        <v>0</v>
      </c>
      <c r="AQ517" s="118">
        <f t="shared" si="53"/>
        <v>0</v>
      </c>
      <c r="AR517" s="15"/>
      <c r="AS517" s="72">
        <v>511</v>
      </c>
      <c r="AT517" s="145">
        <f>ETo!$I516*((1-Constantes!$F$19)*ETo!$K516+ETo!$L516)</f>
        <v>1.1741365052877715</v>
      </c>
      <c r="AU517" s="118">
        <f>MIN(AT517*Constantes!$F$17,0.8*(AX516+Observaciones!$F516-AV517-AW517-Constantes!$D$14))</f>
        <v>1.3646968568536977E-7</v>
      </c>
      <c r="AV517" s="118">
        <f>IF(Observaciones!$F516&gt;0.05*Constantes!$F$18,((Observaciones!$F516-0.05*Constantes!$F$18)^2)/(Observaciones!$F516+0.95*Constantes!$F$18),0)</f>
        <v>0</v>
      </c>
      <c r="AW517" s="118">
        <f>MAX(0,AX516+Observaciones!$F516-AV517-Constantes!$D$13)</f>
        <v>0</v>
      </c>
      <c r="AX517" s="118">
        <f>AX516+Observaciones!$F516-AV517-AU517-AW517-AY516</f>
        <v>26.250000031768899</v>
      </c>
      <c r="AY517" s="118">
        <f>MAX(0,(AX517-Constantes!$D$14)*(1-EXP(-Constantes!$D$22)))</f>
        <v>4.3737181526178408E-10</v>
      </c>
      <c r="AZ517" s="116">
        <f>AZ516+(Entradas!$F$23*AW517-BA516)/(800*Entradas!$D$46)</f>
        <v>0</v>
      </c>
      <c r="BA517" s="116">
        <f>8000*Entradas!$D$47*AZ517/Constantes!$F$34</f>
        <v>0</v>
      </c>
      <c r="BB517" s="116">
        <f>AV517*Escenarios!$F$10/Escenarios!$F$9</f>
        <v>0</v>
      </c>
      <c r="BC517" s="116">
        <f>BA517*Escenarios!$F$10/Escenarios!$F$9</f>
        <v>0</v>
      </c>
      <c r="BD517" s="116">
        <f>Observaciones!$I516</f>
        <v>0</v>
      </c>
      <c r="BE517" s="116">
        <f>MAX(0,Constantes!$F$29/((BJ516+BB517+BC517+BD517+Observaciones!$F516)^2)+Entradas!$F$17)</f>
        <v>0</v>
      </c>
      <c r="BF517" s="145">
        <f>IF(ETo!$D516&gt;0,ETo!$I516*((1-Entradas!$F$21)*ETo!$K516+ETo!$L516),0)</f>
        <v>1.1178112870312196</v>
      </c>
      <c r="BG517" s="116">
        <f>MIN(BF517*1,0.8*(BJ516+BB517+BC517+BD517+Observaciones!$F516-BE517-Constantes!$F$28))</f>
        <v>1.1178112870312196</v>
      </c>
      <c r="BH517" s="116">
        <f>Observaciones!$J516</f>
        <v>0</v>
      </c>
      <c r="BI517" s="116">
        <f>MAX(0,BJ516+BB517+BC517+BD517+Observaciones!$F516-BE517-BG517-BH517-Constantes!$F$26)</f>
        <v>0</v>
      </c>
      <c r="BJ517" s="116">
        <f>BJ516+BB517+BC517+BD517+Observaciones!$F516-BE517-BG517-BH517-BI517</f>
        <v>48.092092336912962</v>
      </c>
      <c r="BK517" s="116">
        <f>(Escenarios!$F$10*AU517+Escenarios!$F$9*BG517)/(Escenarios!$F$11)</f>
        <v>0.22356236658199247</v>
      </c>
      <c r="BL517" s="116">
        <f>(Escenarios!$F$9*BI517)/(Escenarios!$F$11)</f>
        <v>0</v>
      </c>
      <c r="BM517" s="116">
        <f>(Escenarios!$F$10*AW517+Escenarios!$F$9*BE517)/(Escenarios!$F$11)</f>
        <v>0</v>
      </c>
      <c r="BN517" s="118">
        <f t="shared" si="54"/>
        <v>184.01871913207634</v>
      </c>
      <c r="BO517" s="118">
        <f>MAX(0,(BN517-Constantes!$D$13)*(1-EXP(-Constantes!$D$23)))</f>
        <v>0.93436929463112295</v>
      </c>
      <c r="BP517" s="118">
        <f>BL517+AY517*Escenarios!$F$10/Escenarios!$F$11+BO517</f>
        <v>0.93436929498102039</v>
      </c>
      <c r="BQ517" s="118">
        <f>0.0526*BL517*Observaciones!$F516^1.218</f>
        <v>0</v>
      </c>
      <c r="BR517" s="118">
        <f>BQ517*Constantes!$F$40</f>
        <v>0</v>
      </c>
      <c r="BS517" s="118">
        <f t="shared" si="55"/>
        <v>0</v>
      </c>
      <c r="BT517" s="15"/>
      <c r="BU517" s="72">
        <v>511</v>
      </c>
      <c r="BV517" s="73">
        <f>0.0526*Observaciones!$F516^2.218</f>
        <v>0</v>
      </c>
      <c r="BW517" s="73">
        <f>IF(Observaciones!$F516&gt;0.05*$CA$7,((Observaciones!$F516-0.05*$CA$7)^2)/(Observaciones!$F516+0.95*$CA$7),0)</f>
        <v>0</v>
      </c>
      <c r="BX517" s="73">
        <f>0.0526*BW517*Observaciones!$F516^1.218</f>
        <v>0</v>
      </c>
      <c r="BY517" s="27"/>
      <c r="BZ517" s="27"/>
      <c r="CA517" s="101"/>
      <c r="CB517" s="36"/>
    </row>
    <row r="518" spans="2:80" s="2" customFormat="1" ht="14.5" x14ac:dyDescent="0.35">
      <c r="B518" s="35"/>
      <c r="C518" s="72">
        <v>512</v>
      </c>
      <c r="D518" s="145">
        <f>ETo!$I517*((1-Constantes!$D$19)*ETo!$K517+ETo!$L517)</f>
        <v>1.1578756647326631</v>
      </c>
      <c r="E518" s="73">
        <f>MIN(D518*Constantes!$D$17,0.8*(H517+Observaciones!$F517-F518-G518-Constantes!$D$14))</f>
        <v>1.8924802702713352E-8</v>
      </c>
      <c r="F518" s="73">
        <f>IF(Observaciones!$F517&gt;0.05*Constantes!$D$18,((Observaciones!$F517-0.05*Constantes!$D$18)^2)/(Observaciones!$F517+0.95*Constantes!$D$18),0)</f>
        <v>0</v>
      </c>
      <c r="G518" s="73">
        <f>MAX(0,H517+Observaciones!$F517-F518-Constantes!$D$13)</f>
        <v>0</v>
      </c>
      <c r="H518" s="73">
        <f>H517+Observaciones!$F517-F518-E518-G518-I517</f>
        <v>26.250000004405521</v>
      </c>
      <c r="I518" s="73">
        <f>MAX(0,(H518-Constantes!$D$14)*(1-EXP(-Constantes!$D$22)))</f>
        <v>6.0652113337897907E-11</v>
      </c>
      <c r="J518" s="73">
        <f t="shared" si="49"/>
        <v>170.40449046940759</v>
      </c>
      <c r="K518" s="73">
        <f>MAX(0,(J518-Constantes!$D$13)*(1-EXP(-Constantes!$D$23)))</f>
        <v>0.84032894802250224</v>
      </c>
      <c r="L518" s="73">
        <f t="shared" si="50"/>
        <v>0.84032894808315439</v>
      </c>
      <c r="M518" s="73">
        <f>0.0526*F518*Observaciones!$F517^1.218</f>
        <v>0</v>
      </c>
      <c r="N518" s="73">
        <f>M518*Constantes!$D$40</f>
        <v>0</v>
      </c>
      <c r="O518" s="73">
        <f t="shared" si="51"/>
        <v>0</v>
      </c>
      <c r="P518" s="15"/>
      <c r="Q518" s="117">
        <v>512</v>
      </c>
      <c r="R518" s="145">
        <f>ETo!$I517*((1-Constantes!$E$19)*ETo!$K517+ETo!$L517)</f>
        <v>1.1593546482384236</v>
      </c>
      <c r="S518" s="118">
        <f>MIN(R518*Constantes!$E$17,0.8*(V517+Observaciones!$F517-T518-U518-Constantes!$D$14))</f>
        <v>1.5647239592908592E-8</v>
      </c>
      <c r="T518" s="118">
        <f>IF(Observaciones!$F517&gt;0.05*Constantes!$E$18,((Observaciones!$F517-0.05*Constantes!$E$18)^2)/(Observaciones!$F517+0.95*Constantes!$E$18),0)</f>
        <v>0</v>
      </c>
      <c r="U518" s="118">
        <f>MAX(0,V517+Observaciones!$F517-T518-Constantes!$D$13)</f>
        <v>0</v>
      </c>
      <c r="V518" s="118">
        <f>V517+Observaciones!$F517-T518-S518-U518-W517</f>
        <v>26.250000003642537</v>
      </c>
      <c r="W518" s="118">
        <f>MAX(0,(V518-Constantes!$D$14)*(1-EXP(-Constantes!$D$22)))</f>
        <v>5.0147882429510549E-11</v>
      </c>
      <c r="X518" s="116">
        <f>X517+(Entradas!$E$23*U518-Y517)/(800*Entradas!$D$46)</f>
        <v>0</v>
      </c>
      <c r="Y518" s="116">
        <f>8000*Entradas!$D$47*X518/Constantes!$E$34</f>
        <v>0</v>
      </c>
      <c r="Z518" s="116">
        <f>T518*Escenarios!$E$10/Escenarios!$E$9</f>
        <v>0</v>
      </c>
      <c r="AA518" s="116">
        <f>Y518*Escenarios!$E$10/Escenarios!$E$9</f>
        <v>0</v>
      </c>
      <c r="AB518" s="116">
        <f>Observaciones!$I517</f>
        <v>0</v>
      </c>
      <c r="AC518" s="116">
        <f>MAX(0,Constantes!$E$29/((AH517+Z518+AA518+AB518+Observaciones!$F517)^2)+Entradas!$E$17)</f>
        <v>1.8372507190467391</v>
      </c>
      <c r="AD518" s="145">
        <f>IF(ETo!$D517&gt;0,ETo!$I517*((1-Entradas!$E$21)*ETo!$K517+ETo!$L517),0)</f>
        <v>1.1001953080080029</v>
      </c>
      <c r="AE518" s="116">
        <f>MIN(AD518*1,0.8*(AH517+Z518+AA518+AB518+Observaciones!$F517-AC518-Constantes!$E$28))</f>
        <v>1.1001953080080029</v>
      </c>
      <c r="AF518" s="116">
        <f>Observaciones!$J517</f>
        <v>0</v>
      </c>
      <c r="AG518" s="116">
        <f>MAX(0,AH517+Z518+AA518+AB518+Observaciones!$F517-AC518-AE518-AF518-Constantes!$E$26)</f>
        <v>0</v>
      </c>
      <c r="AH518" s="116">
        <f>AH517+Z518+AA518+AB518+Observaciones!$F517-AC518-AE518-AF518-AG518</f>
        <v>91.029141121283175</v>
      </c>
      <c r="AI518" s="116">
        <f>(Escenarios!$E$10*S518+Escenarios!$E$9*AE518)/(Escenarios!$E$11)</f>
        <v>0.11001954488331592</v>
      </c>
      <c r="AJ518" s="116">
        <f>(Escenarios!$E$9*AG518)/(Escenarios!$E$11)</f>
        <v>0</v>
      </c>
      <c r="AK518" s="116">
        <f>(Escenarios!$E$10*U518+Escenarios!$E$9*AC518)/(Escenarios!$E$11)</f>
        <v>0.18372507190467391</v>
      </c>
      <c r="AL518" s="118">
        <f t="shared" si="52"/>
        <v>184.13140575586183</v>
      </c>
      <c r="AM518" s="118">
        <f>MAX(0,(AL518-Constantes!$D$13)*(1-EXP(-Constantes!$D$23)))</f>
        <v>0.93514767799910625</v>
      </c>
      <c r="AN518" s="118">
        <f>AJ518+W518*Escenarios!$E$10/Escenarios!$E$11+AM518</f>
        <v>0.93514767804423937</v>
      </c>
      <c r="AO518" s="118">
        <f>0.0526*AJ518*Observaciones!$F517^1.218</f>
        <v>0</v>
      </c>
      <c r="AP518" s="118">
        <f>AO518*Constantes!$E$40</f>
        <v>0</v>
      </c>
      <c r="AQ518" s="118">
        <f t="shared" si="53"/>
        <v>0</v>
      </c>
      <c r="AR518" s="15"/>
      <c r="AS518" s="72">
        <v>512</v>
      </c>
      <c r="AT518" s="145">
        <f>ETo!$I517*((1-Constantes!$F$19)*ETo!$K517+ETo!$L517)</f>
        <v>1.155657189474022</v>
      </c>
      <c r="AU518" s="118">
        <f>MIN(AT518*Constantes!$F$17,0.8*(AX517+Observaciones!$F517-AV518-AW518-Constantes!$D$14))</f>
        <v>2.541511889830872E-8</v>
      </c>
      <c r="AV518" s="118">
        <f>IF(Observaciones!$F517&gt;0.05*Constantes!$F$18,((Observaciones!$F517-0.05*Constantes!$F$18)^2)/(Observaciones!$F517+0.95*Constantes!$F$18),0)</f>
        <v>0</v>
      </c>
      <c r="AW518" s="118">
        <f>MAX(0,AX517+Observaciones!$F517-AV518-Constantes!$D$13)</f>
        <v>0</v>
      </c>
      <c r="AX518" s="118">
        <f>AX517+Observaciones!$F517-AV518-AU518-AW518-AY517</f>
        <v>26.250000005916409</v>
      </c>
      <c r="AY518" s="118">
        <f>MAX(0,(AX518-Constantes!$D$14)*(1-EXP(-Constantes!$D$22)))</f>
        <v>8.1452946859935189E-11</v>
      </c>
      <c r="AZ518" s="116">
        <f>AZ517+(Entradas!$F$23*AW518-BA517)/(800*Entradas!$D$46)</f>
        <v>0</v>
      </c>
      <c r="BA518" s="116">
        <f>8000*Entradas!$D$47*AZ518/Constantes!$F$34</f>
        <v>0</v>
      </c>
      <c r="BB518" s="116">
        <f>AV518*Escenarios!$F$10/Escenarios!$F$9</f>
        <v>0</v>
      </c>
      <c r="BC518" s="116">
        <f>BA518*Escenarios!$F$10/Escenarios!$F$9</f>
        <v>0</v>
      </c>
      <c r="BD518" s="116">
        <f>Observaciones!$I517</f>
        <v>0</v>
      </c>
      <c r="BE518" s="116">
        <f>MAX(0,Constantes!$F$29/((BJ517+BB518+BC518+BD518+Observaciones!$F517)^2)+Entradas!$F$17)</f>
        <v>0</v>
      </c>
      <c r="BF518" s="145">
        <f>IF(ETo!$D517&gt;0,ETo!$I517*((1-Entradas!$F$21)*ETo!$K517+ETo!$L517),0)</f>
        <v>1.1001953080080029</v>
      </c>
      <c r="BG518" s="116">
        <f>MIN(BF518*1,0.8*(BJ517+BB518+BC518+BD518+Observaciones!$F517-BE518-Constantes!$F$28))</f>
        <v>1.1001953080080029</v>
      </c>
      <c r="BH518" s="116">
        <f>Observaciones!$J517</f>
        <v>0</v>
      </c>
      <c r="BI518" s="116">
        <f>MAX(0,BJ517+BB518+BC518+BD518+Observaciones!$F517-BE518-BG518-BH518-Constantes!$F$26)</f>
        <v>0</v>
      </c>
      <c r="BJ518" s="116">
        <f>BJ517+BB518+BC518+BD518+Observaciones!$F517-BE518-BG518-BH518-BI518</f>
        <v>46.991897028904958</v>
      </c>
      <c r="BK518" s="116">
        <f>(Escenarios!$F$10*AU518+Escenarios!$F$9*BG518)/(Escenarios!$F$11)</f>
        <v>0.22003908193369567</v>
      </c>
      <c r="BL518" s="116">
        <f>(Escenarios!$F$9*BI518)/(Escenarios!$F$11)</f>
        <v>0</v>
      </c>
      <c r="BM518" s="116">
        <f>(Escenarios!$F$10*AW518+Escenarios!$F$9*BE518)/(Escenarios!$F$11)</f>
        <v>0</v>
      </c>
      <c r="BN518" s="118">
        <f t="shared" si="54"/>
        <v>183.08434983744522</v>
      </c>
      <c r="BO518" s="118">
        <f>MAX(0,(BN518-Constantes!$D$13)*(1-EXP(-Constantes!$D$23)))</f>
        <v>0.92791513446496487</v>
      </c>
      <c r="BP518" s="118">
        <f>BL518+AY518*Escenarios!$F$10/Escenarios!$F$11+BO518</f>
        <v>0.92791513453012719</v>
      </c>
      <c r="BQ518" s="118">
        <f>0.0526*BL518*Observaciones!$F517^1.218</f>
        <v>0</v>
      </c>
      <c r="BR518" s="118">
        <f>BQ518*Constantes!$F$40</f>
        <v>0</v>
      </c>
      <c r="BS518" s="118">
        <f t="shared" si="55"/>
        <v>0</v>
      </c>
      <c r="BT518" s="15"/>
      <c r="BU518" s="72">
        <v>512</v>
      </c>
      <c r="BV518" s="73">
        <f>0.0526*Observaciones!$F517^2.218</f>
        <v>0</v>
      </c>
      <c r="BW518" s="73">
        <f>IF(Observaciones!$F517&gt;0.05*$CA$7,((Observaciones!$F517-0.05*$CA$7)^2)/(Observaciones!$F517+0.95*$CA$7),0)</f>
        <v>0</v>
      </c>
      <c r="BX518" s="73">
        <f>0.0526*BW518*Observaciones!$F517^1.218</f>
        <v>0</v>
      </c>
      <c r="BY518" s="27"/>
      <c r="BZ518" s="27"/>
      <c r="CA518" s="101"/>
      <c r="CB518" s="36"/>
    </row>
    <row r="519" spans="2:80" s="2" customFormat="1" ht="14.5" x14ac:dyDescent="0.35">
      <c r="B519" s="35"/>
      <c r="C519" s="72">
        <v>513</v>
      </c>
      <c r="D519" s="145">
        <f>ETo!$I518*((1-Constantes!$D$19)*ETo!$K518+ETo!$L518)</f>
        <v>1.1528400167126878</v>
      </c>
      <c r="E519" s="73">
        <f>MIN(D519*Constantes!$D$17,0.8*(H518+Observaciones!$F518-F519-G519-Constantes!$D$14))</f>
        <v>3.5244170248915909E-9</v>
      </c>
      <c r="F519" s="73">
        <f>IF(Observaciones!$F518&gt;0.05*Constantes!$D$18,((Observaciones!$F518-0.05*Constantes!$D$18)^2)/(Observaciones!$F518+0.95*Constantes!$D$18),0)</f>
        <v>0</v>
      </c>
      <c r="G519" s="73">
        <f>MAX(0,H518+Observaciones!$F518-F519-Constantes!$D$13)</f>
        <v>0</v>
      </c>
      <c r="H519" s="73">
        <f>H518+Observaciones!$F518-F519-E519-G519-I518</f>
        <v>26.250000000820453</v>
      </c>
      <c r="I519" s="73">
        <f>MAX(0,(H519-Constantes!$D$14)*(1-EXP(-Constantes!$D$22)))</f>
        <v>1.1295419435047569E-11</v>
      </c>
      <c r="J519" s="73">
        <f t="shared" ref="J519:J582" si="56">J518+G519-K518</f>
        <v>169.5641615213851</v>
      </c>
      <c r="K519" s="73">
        <f>MAX(0,(J519-Constantes!$D$13)*(1-EXP(-Constantes!$D$23)))</f>
        <v>0.83452437197964613</v>
      </c>
      <c r="L519" s="73">
        <f t="shared" ref="L519:L582" si="57">F519+I519+K519</f>
        <v>0.83452437199094154</v>
      </c>
      <c r="M519" s="73">
        <f>0.0526*F519*Observaciones!$F518^1.218</f>
        <v>0</v>
      </c>
      <c r="N519" s="73">
        <f>M519*Constantes!$D$40</f>
        <v>0</v>
      </c>
      <c r="O519" s="73">
        <f t="shared" ref="O519:O582" si="58">N519*1000000/(L519/1000*10000)</f>
        <v>0</v>
      </c>
      <c r="P519" s="15"/>
      <c r="Q519" s="117">
        <v>513</v>
      </c>
      <c r="R519" s="145">
        <f>ETo!$I518*((1-Constantes!$E$19)*ETo!$K518+ETo!$L518)</f>
        <v>1.1543149359343321</v>
      </c>
      <c r="S519" s="118">
        <f>MIN(R519*Constantes!$E$17,0.8*(V518+Observaciones!$F518-T519-U519-Constantes!$D$14))</f>
        <v>2.9140295509932913E-9</v>
      </c>
      <c r="T519" s="118">
        <f>IF(Observaciones!$F518&gt;0.05*Constantes!$E$18,((Observaciones!$F518-0.05*Constantes!$E$18)^2)/(Observaciones!$F518+0.95*Constantes!$E$18),0)</f>
        <v>0</v>
      </c>
      <c r="U519" s="118">
        <f>MAX(0,V518+Observaciones!$F518-T519-Constantes!$D$13)</f>
        <v>0</v>
      </c>
      <c r="V519" s="118">
        <f>V518+Observaciones!$F518-T519-S519-U519-W518</f>
        <v>26.250000000678362</v>
      </c>
      <c r="W519" s="118">
        <f>MAX(0,(V519-Constantes!$D$14)*(1-EXP(-Constantes!$D$22)))</f>
        <v>9.3392136286816446E-12</v>
      </c>
      <c r="X519" s="116">
        <f>X518+(Entradas!$E$23*U519-Y518)/(800*Entradas!$D$46)</f>
        <v>0</v>
      </c>
      <c r="Y519" s="116">
        <f>8000*Entradas!$D$47*X519/Constantes!$E$34</f>
        <v>0</v>
      </c>
      <c r="Z519" s="116">
        <f>T519*Escenarios!$E$10/Escenarios!$E$9</f>
        <v>0</v>
      </c>
      <c r="AA519" s="116">
        <f>Y519*Escenarios!$E$10/Escenarios!$E$9</f>
        <v>0</v>
      </c>
      <c r="AB519" s="116">
        <f>Observaciones!$I518</f>
        <v>0</v>
      </c>
      <c r="AC519" s="116">
        <f>MAX(0,Constantes!$E$29/((AH518+Z519+AA519+AB519+Observaciones!$F518)^2)+Entradas!$E$17)</f>
        <v>1.760997745283452</v>
      </c>
      <c r="AD519" s="145">
        <f>IF(ETo!$D518&gt;0,ETo!$I518*((1-Entradas!$E$21)*ETo!$K518+ETo!$L518),0)</f>
        <v>1.0953181670685597</v>
      </c>
      <c r="AE519" s="116">
        <f>MIN(AD519*1,0.8*(AH518+Z519+AA519+AB519+Observaciones!$F518-AC519-Constantes!$E$28))</f>
        <v>1.0953181670685597</v>
      </c>
      <c r="AF519" s="116">
        <f>Observaciones!$J518</f>
        <v>0</v>
      </c>
      <c r="AG519" s="116">
        <f>MAX(0,AH518+Z519+AA519+AB519+Observaciones!$F518-AC519-AE519-AF519-Constantes!$E$26)</f>
        <v>0</v>
      </c>
      <c r="AH519" s="116">
        <f>AH518+Z519+AA519+AB519+Observaciones!$F518-AC519-AE519-AF519-AG519</f>
        <v>88.172825208931172</v>
      </c>
      <c r="AI519" s="116">
        <f>(Escenarios!$E$10*S519+Escenarios!$E$9*AE519)/(Escenarios!$E$11)</f>
        <v>0.10953181932948257</v>
      </c>
      <c r="AJ519" s="116">
        <f>(Escenarios!$E$9*AG519)/(Escenarios!$E$11)</f>
        <v>0</v>
      </c>
      <c r="AK519" s="116">
        <f>(Escenarios!$E$10*U519+Escenarios!$E$9*AC519)/(Escenarios!$E$11)</f>
        <v>0.17609977452834522</v>
      </c>
      <c r="AL519" s="118">
        <f t="shared" si="52"/>
        <v>183.37235785239108</v>
      </c>
      <c r="AM519" s="118">
        <f>MAX(0,(AL519-Constantes!$D$13)*(1-EXP(-Constantes!$D$23)))</f>
        <v>0.92990455114237369</v>
      </c>
      <c r="AN519" s="118">
        <f>AJ519+W519*Escenarios!$E$10/Escenarios!$E$11+AM519</f>
        <v>0.92990455115077897</v>
      </c>
      <c r="AO519" s="118">
        <f>0.0526*AJ519*Observaciones!$F518^1.218</f>
        <v>0</v>
      </c>
      <c r="AP519" s="118">
        <f>AO519*Constantes!$E$40</f>
        <v>0</v>
      </c>
      <c r="AQ519" s="118">
        <f t="shared" si="53"/>
        <v>0</v>
      </c>
      <c r="AR519" s="15"/>
      <c r="AS519" s="72">
        <v>513</v>
      </c>
      <c r="AT519" s="145">
        <f>ETo!$I518*((1-Constantes!$F$19)*ETo!$K518+ETo!$L518)</f>
        <v>1.1506276378802209</v>
      </c>
      <c r="AU519" s="118">
        <f>MIN(AT519*Constantes!$F$17,0.8*(AX518+Observaciones!$F518-AV519-AW519-Constantes!$D$14))</f>
        <v>4.7331269570349834E-9</v>
      </c>
      <c r="AV519" s="118">
        <f>IF(Observaciones!$F518&gt;0.05*Constantes!$F$18,((Observaciones!$F518-0.05*Constantes!$F$18)^2)/(Observaciones!$F518+0.95*Constantes!$F$18),0)</f>
        <v>0</v>
      </c>
      <c r="AW519" s="118">
        <f>MAX(0,AX518+Observaciones!$F518-AV519-Constantes!$D$13)</f>
        <v>0</v>
      </c>
      <c r="AX519" s="118">
        <f>AX518+Observaciones!$F518-AV519-AU519-AW519-AY518</f>
        <v>26.250000001101828</v>
      </c>
      <c r="AY519" s="118">
        <f>MAX(0,(AX519-Constantes!$D$14)*(1-EXP(-Constantes!$D$22)))</f>
        <v>1.516919115311686E-11</v>
      </c>
      <c r="AZ519" s="116">
        <f>AZ518+(Entradas!$F$23*AW519-BA518)/(800*Entradas!$D$46)</f>
        <v>0</v>
      </c>
      <c r="BA519" s="116">
        <f>8000*Entradas!$D$47*AZ519/Constantes!$F$34</f>
        <v>0</v>
      </c>
      <c r="BB519" s="116">
        <f>AV519*Escenarios!$F$10/Escenarios!$F$9</f>
        <v>0</v>
      </c>
      <c r="BC519" s="116">
        <f>BA519*Escenarios!$F$10/Escenarios!$F$9</f>
        <v>0</v>
      </c>
      <c r="BD519" s="116">
        <f>Observaciones!$I518</f>
        <v>0</v>
      </c>
      <c r="BE519" s="116">
        <f>MAX(0,Constantes!$F$29/((BJ518+BB519+BC519+BD519+Observaciones!$F518)^2)+Entradas!$F$17)</f>
        <v>0</v>
      </c>
      <c r="BF519" s="145">
        <f>IF(ETo!$D518&gt;0,ETo!$I518*((1-Entradas!$F$21)*ETo!$K518+ETo!$L518),0)</f>
        <v>1.0953181670685597</v>
      </c>
      <c r="BG519" s="116">
        <f>MIN(BF519*1,0.8*(BJ518+BB519+BC519+BD519+Observaciones!$F518-BE519-Constantes!$F$28))</f>
        <v>1.0953181670685597</v>
      </c>
      <c r="BH519" s="116">
        <f>Observaciones!$J518</f>
        <v>0</v>
      </c>
      <c r="BI519" s="116">
        <f>MAX(0,BJ518+BB519+BC519+BD519+Observaciones!$F518-BE519-BG519-BH519-Constantes!$F$26)</f>
        <v>0</v>
      </c>
      <c r="BJ519" s="116">
        <f>BJ518+BB519+BC519+BD519+Observaciones!$F518-BE519-BG519-BH519-BI519</f>
        <v>45.896578861836396</v>
      </c>
      <c r="BK519" s="116">
        <f>(Escenarios!$F$10*AU519+Escenarios!$F$9*BG519)/(Escenarios!$F$11)</f>
        <v>0.21906363720021349</v>
      </c>
      <c r="BL519" s="116">
        <f>(Escenarios!$F$9*BI519)/(Escenarios!$F$11)</f>
        <v>0</v>
      </c>
      <c r="BM519" s="116">
        <f>(Escenarios!$F$10*AW519+Escenarios!$F$9*BE519)/(Escenarios!$F$11)</f>
        <v>0</v>
      </c>
      <c r="BN519" s="118">
        <f t="shared" si="54"/>
        <v>182.15643470298025</v>
      </c>
      <c r="BO519" s="118">
        <f>MAX(0,(BN519-Constantes!$D$13)*(1-EXP(-Constantes!$D$23)))</f>
        <v>0.92150555643960474</v>
      </c>
      <c r="BP519" s="118">
        <f>BL519+AY519*Escenarios!$F$10/Escenarios!$F$11+BO519</f>
        <v>0.92150555645174015</v>
      </c>
      <c r="BQ519" s="118">
        <f>0.0526*BL519*Observaciones!$F518^1.218</f>
        <v>0</v>
      </c>
      <c r="BR519" s="118">
        <f>BQ519*Constantes!$F$40</f>
        <v>0</v>
      </c>
      <c r="BS519" s="118">
        <f t="shared" si="55"/>
        <v>0</v>
      </c>
      <c r="BT519" s="15"/>
      <c r="BU519" s="72">
        <v>513</v>
      </c>
      <c r="BV519" s="73">
        <f>0.0526*Observaciones!$F518^2.218</f>
        <v>0</v>
      </c>
      <c r="BW519" s="73">
        <f>IF(Observaciones!$F518&gt;0.05*$CA$7,((Observaciones!$F518-0.05*$CA$7)^2)/(Observaciones!$F518+0.95*$CA$7),0)</f>
        <v>0</v>
      </c>
      <c r="BX519" s="73">
        <f>0.0526*BW519*Observaciones!$F518^1.218</f>
        <v>0</v>
      </c>
      <c r="BY519" s="27"/>
      <c r="BZ519" s="27"/>
      <c r="CA519" s="101"/>
      <c r="CB519" s="36"/>
    </row>
    <row r="520" spans="2:80" s="2" customFormat="1" ht="14.5" x14ac:dyDescent="0.35">
      <c r="B520" s="35"/>
      <c r="C520" s="72">
        <v>514</v>
      </c>
      <c r="D520" s="145">
        <f>ETo!$I519*((1-Constantes!$D$19)*ETo!$K519+ETo!$L519)</f>
        <v>0</v>
      </c>
      <c r="E520" s="73">
        <f>MIN(D520*Constantes!$D$17,0.8*(H519+Observaciones!$F519-F520-G520-Constantes!$D$14))</f>
        <v>0</v>
      </c>
      <c r="F520" s="73">
        <f>IF(Observaciones!$F519&gt;0.05*Constantes!$D$18,((Observaciones!$F519-0.05*Constantes!$D$18)^2)/(Observaciones!$F519+0.95*Constantes!$D$18),0)</f>
        <v>0</v>
      </c>
      <c r="G520" s="73">
        <f>MAX(0,H519+Observaciones!$F519-F520-Constantes!$D$13)</f>
        <v>0</v>
      </c>
      <c r="H520" s="73">
        <f>H519+Observaciones!$F519-F520-E520-G520-I519</f>
        <v>26.250000000809159</v>
      </c>
      <c r="I520" s="73">
        <f>MAX(0,(H520-Constantes!$D$14)*(1-EXP(-Constantes!$D$22)))</f>
        <v>1.1139930542475067E-11</v>
      </c>
      <c r="J520" s="73">
        <f t="shared" si="56"/>
        <v>168.72963714940545</v>
      </c>
      <c r="K520" s="73">
        <f>MAX(0,(J520-Constantes!$D$13)*(1-EXP(-Constantes!$D$23)))</f>
        <v>0.82875989107229198</v>
      </c>
      <c r="L520" s="73">
        <f t="shared" si="57"/>
        <v>0.82875989108343195</v>
      </c>
      <c r="M520" s="73">
        <f>0.0526*F520*Observaciones!$F519^1.218</f>
        <v>0</v>
      </c>
      <c r="N520" s="73">
        <f>M520*Constantes!$D$40</f>
        <v>0</v>
      </c>
      <c r="O520" s="73">
        <f t="shared" si="58"/>
        <v>0</v>
      </c>
      <c r="P520" s="15"/>
      <c r="Q520" s="117">
        <v>514</v>
      </c>
      <c r="R520" s="145">
        <f>ETo!$I519*((1-Constantes!$E$19)*ETo!$K519+ETo!$L519)</f>
        <v>0</v>
      </c>
      <c r="S520" s="118">
        <f>MIN(R520*Constantes!$E$17,0.8*(V519+Observaciones!$F519-T520-U520-Constantes!$D$14))</f>
        <v>0</v>
      </c>
      <c r="T520" s="118">
        <f>IF(Observaciones!$F519&gt;0.05*Constantes!$E$18,((Observaciones!$F519-0.05*Constantes!$E$18)^2)/(Observaciones!$F519+0.95*Constantes!$E$18),0)</f>
        <v>0</v>
      </c>
      <c r="U520" s="118">
        <f>MAX(0,V519+Observaciones!$F519-T520-Constantes!$D$13)</f>
        <v>0</v>
      </c>
      <c r="V520" s="118">
        <f>V519+Observaciones!$F519-T520-S520-U520-W519</f>
        <v>26.250000000669022</v>
      </c>
      <c r="W520" s="118">
        <f>MAX(0,(V520-Constantes!$D$14)*(1-EXP(-Constantes!$D$22)))</f>
        <v>9.2106259285957347E-12</v>
      </c>
      <c r="X520" s="116">
        <f>X519+(Entradas!$E$23*U520-Y519)/(800*Entradas!$D$46)</f>
        <v>0</v>
      </c>
      <c r="Y520" s="116">
        <f>8000*Entradas!$D$47*X520/Constantes!$E$34</f>
        <v>0</v>
      </c>
      <c r="Z520" s="116">
        <f>T520*Escenarios!$E$10/Escenarios!$E$9</f>
        <v>0</v>
      </c>
      <c r="AA520" s="116">
        <f>Y520*Escenarios!$E$10/Escenarios!$E$9</f>
        <v>0</v>
      </c>
      <c r="AB520" s="116">
        <f>Observaciones!$I519</f>
        <v>0</v>
      </c>
      <c r="AC520" s="116">
        <f>MAX(0,Constantes!$E$29/((AH519+Z520+AA520+AB520+Observaciones!$F519)^2)+Entradas!$E$17)</f>
        <v>1.6794237762620714</v>
      </c>
      <c r="AD520" s="145">
        <f>IF(ETo!$D519&gt;0,ETo!$I519*((1-Entradas!$E$21)*ETo!$K519+ETo!$L519),0)</f>
        <v>0</v>
      </c>
      <c r="AE520" s="116">
        <f>MIN(AD520*1,0.8*(AH519+Z520+AA520+AB520+Observaciones!$F519-AC520-Constantes!$E$28))</f>
        <v>0</v>
      </c>
      <c r="AF520" s="116">
        <f>Observaciones!$J519</f>
        <v>0</v>
      </c>
      <c r="AG520" s="116">
        <f>MAX(0,AH519+Z520+AA520+AB520+Observaciones!$F519-AC520-AE520-AF520-Constantes!$E$26)</f>
        <v>0</v>
      </c>
      <c r="AH520" s="116">
        <f>AH519+Z520+AA520+AB520+Observaciones!$F519-AC520-AE520-AF520-AG520</f>
        <v>86.493401432669103</v>
      </c>
      <c r="AI520" s="116">
        <f>(Escenarios!$E$10*S520+Escenarios!$E$9*AE520)/(Escenarios!$E$11)</f>
        <v>0</v>
      </c>
      <c r="AJ520" s="116">
        <f>(Escenarios!$E$9*AG520)/(Escenarios!$E$11)</f>
        <v>0</v>
      </c>
      <c r="AK520" s="116">
        <f>(Escenarios!$E$10*U520+Escenarios!$E$9*AC520)/(Escenarios!$E$11)</f>
        <v>0.16794237762620715</v>
      </c>
      <c r="AL520" s="118">
        <f t="shared" ref="AL520:AL583" si="59">AL519+AK520-AM519</f>
        <v>182.61039567887491</v>
      </c>
      <c r="AM520" s="118">
        <f>MAX(0,(AL520-Constantes!$D$13)*(1-EXP(-Constantes!$D$23)))</f>
        <v>0.92464129395200467</v>
      </c>
      <c r="AN520" s="118">
        <f>AJ520+W520*Escenarios!$E$10/Escenarios!$E$11+AM520</f>
        <v>0.92464129396029426</v>
      </c>
      <c r="AO520" s="118">
        <f>0.0526*AJ520*Observaciones!$F519^1.218</f>
        <v>0</v>
      </c>
      <c r="AP520" s="118">
        <f>AO520*Constantes!$E$40</f>
        <v>0</v>
      </c>
      <c r="AQ520" s="118">
        <f t="shared" ref="AQ520:AQ583" si="60">AP520*1000000/(AN520/1000*10000)</f>
        <v>0</v>
      </c>
      <c r="AR520" s="15"/>
      <c r="AS520" s="72">
        <v>514</v>
      </c>
      <c r="AT520" s="145">
        <f>ETo!$I519*((1-Constantes!$F$19)*ETo!$K519+ETo!$L519)</f>
        <v>0</v>
      </c>
      <c r="AU520" s="118">
        <f>MIN(AT520*Constantes!$F$17,0.8*(AX519+Observaciones!$F519-AV520-AW520-Constantes!$D$14))</f>
        <v>0</v>
      </c>
      <c r="AV520" s="118">
        <f>IF(Observaciones!$F519&gt;0.05*Constantes!$F$18,((Observaciones!$F519-0.05*Constantes!$F$18)^2)/(Observaciones!$F519+0.95*Constantes!$F$18),0)</f>
        <v>0</v>
      </c>
      <c r="AW520" s="118">
        <f>MAX(0,AX519+Observaciones!$F519-AV520-Constantes!$D$13)</f>
        <v>0</v>
      </c>
      <c r="AX520" s="118">
        <f>AX519+Observaciones!$F519-AV520-AU520-AW520-AY519</f>
        <v>26.250000001086658</v>
      </c>
      <c r="AY520" s="118">
        <f>MAX(0,(AX520-Constantes!$D$14)*(1-EXP(-Constantes!$D$22)))</f>
        <v>1.496034007690277E-11</v>
      </c>
      <c r="AZ520" s="116">
        <f>AZ519+(Entradas!$F$23*AW520-BA519)/(800*Entradas!$D$46)</f>
        <v>0</v>
      </c>
      <c r="BA520" s="116">
        <f>8000*Entradas!$D$47*AZ520/Constantes!$F$34</f>
        <v>0</v>
      </c>
      <c r="BB520" s="116">
        <f>AV520*Escenarios!$F$10/Escenarios!$F$9</f>
        <v>0</v>
      </c>
      <c r="BC520" s="116">
        <f>BA520*Escenarios!$F$10/Escenarios!$F$9</f>
        <v>0</v>
      </c>
      <c r="BD520" s="116">
        <f>Observaciones!$I519</f>
        <v>0</v>
      </c>
      <c r="BE520" s="116">
        <f>MAX(0,Constantes!$F$29/((BJ519+BB520+BC520+BD520+Observaciones!$F519)^2)+Entradas!$F$17)</f>
        <v>0</v>
      </c>
      <c r="BF520" s="145">
        <f>IF(ETo!$D519&gt;0,ETo!$I519*((1-Entradas!$F$21)*ETo!$K519+ETo!$L519),0)</f>
        <v>0</v>
      </c>
      <c r="BG520" s="116">
        <f>MIN(BF520*1,0.8*(BJ519+BB520+BC520+BD520+Observaciones!$F519-BE520-Constantes!$F$28))</f>
        <v>0</v>
      </c>
      <c r="BH520" s="116">
        <f>Observaciones!$J519</f>
        <v>0</v>
      </c>
      <c r="BI520" s="116">
        <f>MAX(0,BJ519+BB520+BC520+BD520+Observaciones!$F519-BE520-BG520-BH520-Constantes!$F$26)</f>
        <v>0</v>
      </c>
      <c r="BJ520" s="116">
        <f>BJ519+BB520+BC520+BD520+Observaciones!$F519-BE520-BG520-BH520-BI520</f>
        <v>45.896578861836396</v>
      </c>
      <c r="BK520" s="116">
        <f>(Escenarios!$F$10*AU520+Escenarios!$F$9*BG520)/(Escenarios!$F$11)</f>
        <v>0</v>
      </c>
      <c r="BL520" s="116">
        <f>(Escenarios!$F$9*BI520)/(Escenarios!$F$11)</f>
        <v>0</v>
      </c>
      <c r="BM520" s="116">
        <f>(Escenarios!$F$10*AW520+Escenarios!$F$9*BE520)/(Escenarios!$F$11)</f>
        <v>0</v>
      </c>
      <c r="BN520" s="118">
        <f t="shared" ref="BN520:BN583" si="61">BN519+BM520-BO519</f>
        <v>181.23492914654065</v>
      </c>
      <c r="BO520" s="118">
        <f>MAX(0,(BN520-Constantes!$D$13)*(1-EXP(-Constantes!$D$23)))</f>
        <v>0.91514025260370147</v>
      </c>
      <c r="BP520" s="118">
        <f>BL520+AY520*Escenarios!$F$10/Escenarios!$F$11+BO520</f>
        <v>0.91514025261566978</v>
      </c>
      <c r="BQ520" s="118">
        <f>0.0526*BL520*Observaciones!$F519^1.218</f>
        <v>0</v>
      </c>
      <c r="BR520" s="118">
        <f>BQ520*Constantes!$F$40</f>
        <v>0</v>
      </c>
      <c r="BS520" s="118">
        <f t="shared" ref="BS520:BS583" si="62">BR520*1000000/(BP520/1000*10000)</f>
        <v>0</v>
      </c>
      <c r="BT520" s="15"/>
      <c r="BU520" s="72">
        <v>514</v>
      </c>
      <c r="BV520" s="73">
        <f>0.0526*Observaciones!$F519^2.218</f>
        <v>0</v>
      </c>
      <c r="BW520" s="73">
        <f>IF(Observaciones!$F519&gt;0.05*$CA$7,((Observaciones!$F519-0.05*$CA$7)^2)/(Observaciones!$F519+0.95*$CA$7),0)</f>
        <v>0</v>
      </c>
      <c r="BX520" s="73">
        <f>0.0526*BW520*Observaciones!$F519^1.218</f>
        <v>0</v>
      </c>
      <c r="BY520" s="27"/>
      <c r="BZ520" s="27"/>
      <c r="CA520" s="101"/>
      <c r="CB520" s="36"/>
    </row>
    <row r="521" spans="2:80" s="2" customFormat="1" ht="14.5" x14ac:dyDescent="0.35">
      <c r="B521" s="35"/>
      <c r="C521" s="72">
        <v>515</v>
      </c>
      <c r="D521" s="145">
        <f>ETo!$I520*((1-Constantes!$D$19)*ETo!$K520+ETo!$L520)</f>
        <v>0</v>
      </c>
      <c r="E521" s="73">
        <f>MIN(D521*Constantes!$D$17,0.8*(H520+Observaciones!$F520-F521-G521-Constantes!$D$14))</f>
        <v>0</v>
      </c>
      <c r="F521" s="73">
        <f>IF(Observaciones!$F520&gt;0.05*Constantes!$D$18,((Observaciones!$F520-0.05*Constantes!$D$18)^2)/(Observaciones!$F520+0.95*Constantes!$D$18),0)</f>
        <v>0</v>
      </c>
      <c r="G521" s="73">
        <f>MAX(0,H520+Observaciones!$F520-F521-Constantes!$D$13)</f>
        <v>0</v>
      </c>
      <c r="H521" s="73">
        <f>H520+Observaciones!$F520-F521-E521-G521-I520</f>
        <v>26.250000000798018</v>
      </c>
      <c r="I521" s="73">
        <f>MAX(0,(H521-Constantes!$D$14)*(1-EXP(-Constantes!$D$22)))</f>
        <v>1.0986544834042424E-11</v>
      </c>
      <c r="J521" s="73">
        <f t="shared" si="56"/>
        <v>167.90087725833317</v>
      </c>
      <c r="K521" s="73">
        <f>MAX(0,(J521-Constantes!$D$13)*(1-EXP(-Constantes!$D$23)))</f>
        <v>0.8230352283431086</v>
      </c>
      <c r="L521" s="73">
        <f t="shared" si="57"/>
        <v>0.82303522835409515</v>
      </c>
      <c r="M521" s="73">
        <f>0.0526*F521*Observaciones!$F520^1.218</f>
        <v>0</v>
      </c>
      <c r="N521" s="73">
        <f>M521*Constantes!$D$40</f>
        <v>0</v>
      </c>
      <c r="O521" s="73">
        <f t="shared" si="58"/>
        <v>0</v>
      </c>
      <c r="P521" s="15"/>
      <c r="Q521" s="117">
        <v>515</v>
      </c>
      <c r="R521" s="145">
        <f>ETo!$I520*((1-Constantes!$E$19)*ETo!$K520+ETo!$L520)</f>
        <v>0</v>
      </c>
      <c r="S521" s="118">
        <f>MIN(R521*Constantes!$E$17,0.8*(V520+Observaciones!$F520-T521-U521-Constantes!$D$14))</f>
        <v>0</v>
      </c>
      <c r="T521" s="118">
        <f>IF(Observaciones!$F520&gt;0.05*Constantes!$E$18,((Observaciones!$F520-0.05*Constantes!$E$18)^2)/(Observaciones!$F520+0.95*Constantes!$E$18),0)</f>
        <v>0</v>
      </c>
      <c r="U521" s="118">
        <f>MAX(0,V520+Observaciones!$F520-T521-Constantes!$D$13)</f>
        <v>0</v>
      </c>
      <c r="V521" s="118">
        <f>V520+Observaciones!$F520-T521-S521-U521-W520</f>
        <v>26.25000000065981</v>
      </c>
      <c r="W521" s="118">
        <f>MAX(0,(V521-Constantes!$D$14)*(1-EXP(-Constantes!$D$22)))</f>
        <v>9.0837990338362187E-12</v>
      </c>
      <c r="X521" s="116">
        <f>X520+(Entradas!$E$23*U521-Y520)/(800*Entradas!$D$46)</f>
        <v>0</v>
      </c>
      <c r="Y521" s="116">
        <f>8000*Entradas!$D$47*X521/Constantes!$E$34</f>
        <v>0</v>
      </c>
      <c r="Z521" s="116">
        <f>T521*Escenarios!$E$10/Escenarios!$E$9</f>
        <v>0</v>
      </c>
      <c r="AA521" s="116">
        <f>Y521*Escenarios!$E$10/Escenarios!$E$9</f>
        <v>0</v>
      </c>
      <c r="AB521" s="116">
        <f>Observaciones!$I520</f>
        <v>0</v>
      </c>
      <c r="AC521" s="116">
        <f>MAX(0,Constantes!$E$29/((AH520+Z521+AA521+AB521+Observaciones!$F520)^2)+Entradas!$E$17)</f>
        <v>1.6276432146636977</v>
      </c>
      <c r="AD521" s="145">
        <f>IF(ETo!$D520&gt;0,ETo!$I520*((1-Entradas!$E$21)*ETo!$K520+ETo!$L520),0)</f>
        <v>0</v>
      </c>
      <c r="AE521" s="116">
        <f>MIN(AD521*1,0.8*(AH520+Z521+AA521+AB521+Observaciones!$F520-AC521-Constantes!$E$28))</f>
        <v>0</v>
      </c>
      <c r="AF521" s="116">
        <f>Observaciones!$J520</f>
        <v>0</v>
      </c>
      <c r="AG521" s="116">
        <f>MAX(0,AH520+Z521+AA521+AB521+Observaciones!$F520-AC521-AE521-AF521-Constantes!$E$26)</f>
        <v>0</v>
      </c>
      <c r="AH521" s="116">
        <f>AH520+Z521+AA521+AB521+Observaciones!$F520-AC521-AE521-AF521-AG521</f>
        <v>84.865758218005411</v>
      </c>
      <c r="AI521" s="116">
        <f>(Escenarios!$E$10*S521+Escenarios!$E$9*AE521)/(Escenarios!$E$11)</f>
        <v>0</v>
      </c>
      <c r="AJ521" s="116">
        <f>(Escenarios!$E$9*AG521)/(Escenarios!$E$11)</f>
        <v>0</v>
      </c>
      <c r="AK521" s="116">
        <f>(Escenarios!$E$10*U521+Escenarios!$E$9*AC521)/(Escenarios!$E$11)</f>
        <v>0.16276432146636977</v>
      </c>
      <c r="AL521" s="118">
        <f t="shared" si="59"/>
        <v>181.84851870638929</v>
      </c>
      <c r="AM521" s="118">
        <f>MAX(0,(AL521-Constantes!$D$13)*(1-EXP(-Constantes!$D$23)))</f>
        <v>0.91937862528814307</v>
      </c>
      <c r="AN521" s="118">
        <f>AJ521+W521*Escenarios!$E$10/Escenarios!$E$11+AM521</f>
        <v>0.91937862529631853</v>
      </c>
      <c r="AO521" s="118">
        <f>0.0526*AJ521*Observaciones!$F520^1.218</f>
        <v>0</v>
      </c>
      <c r="AP521" s="118">
        <f>AO521*Constantes!$E$40</f>
        <v>0</v>
      </c>
      <c r="AQ521" s="118">
        <f t="shared" si="60"/>
        <v>0</v>
      </c>
      <c r="AR521" s="15"/>
      <c r="AS521" s="72">
        <v>515</v>
      </c>
      <c r="AT521" s="145">
        <f>ETo!$I520*((1-Constantes!$F$19)*ETo!$K520+ETo!$L520)</f>
        <v>0</v>
      </c>
      <c r="AU521" s="118">
        <f>MIN(AT521*Constantes!$F$17,0.8*(AX520+Observaciones!$F520-AV521-AW521-Constantes!$D$14))</f>
        <v>0</v>
      </c>
      <c r="AV521" s="118">
        <f>IF(Observaciones!$F520&gt;0.05*Constantes!$F$18,((Observaciones!$F520-0.05*Constantes!$F$18)^2)/(Observaciones!$F520+0.95*Constantes!$F$18),0)</f>
        <v>0</v>
      </c>
      <c r="AW521" s="118">
        <f>MAX(0,AX520+Observaciones!$F520-AV521-Constantes!$D$13)</f>
        <v>0</v>
      </c>
      <c r="AX521" s="118">
        <f>AX520+Observaciones!$F520-AV521-AU521-AW521-AY520</f>
        <v>26.250000001071697</v>
      </c>
      <c r="AY521" s="118">
        <f>MAX(0,(AX521-Constantes!$D$14)*(1-EXP(-Constantes!$D$22)))</f>
        <v>1.4754374764973605E-11</v>
      </c>
      <c r="AZ521" s="116">
        <f>AZ520+(Entradas!$F$23*AW521-BA520)/(800*Entradas!$D$46)</f>
        <v>0</v>
      </c>
      <c r="BA521" s="116">
        <f>8000*Entradas!$D$47*AZ521/Constantes!$F$34</f>
        <v>0</v>
      </c>
      <c r="BB521" s="116">
        <f>AV521*Escenarios!$F$10/Escenarios!$F$9</f>
        <v>0</v>
      </c>
      <c r="BC521" s="116">
        <f>BA521*Escenarios!$F$10/Escenarios!$F$9</f>
        <v>0</v>
      </c>
      <c r="BD521" s="116">
        <f>Observaciones!$I520</f>
        <v>0</v>
      </c>
      <c r="BE521" s="116">
        <f>MAX(0,Constantes!$F$29/((BJ520+BB521+BC521+BD521+Observaciones!$F520)^2)+Entradas!$F$17)</f>
        <v>0</v>
      </c>
      <c r="BF521" s="145">
        <f>IF(ETo!$D520&gt;0,ETo!$I520*((1-Entradas!$F$21)*ETo!$K520+ETo!$L520),0)</f>
        <v>0</v>
      </c>
      <c r="BG521" s="116">
        <f>MIN(BF521*1,0.8*(BJ520+BB521+BC521+BD521+Observaciones!$F520-BE521-Constantes!$F$28))</f>
        <v>0</v>
      </c>
      <c r="BH521" s="116">
        <f>Observaciones!$J520</f>
        <v>0</v>
      </c>
      <c r="BI521" s="116">
        <f>MAX(0,BJ520+BB521+BC521+BD521+Observaciones!$F520-BE521-BG521-BH521-Constantes!$F$26)</f>
        <v>0</v>
      </c>
      <c r="BJ521" s="116">
        <f>BJ520+BB521+BC521+BD521+Observaciones!$F520-BE521-BG521-BH521-BI521</f>
        <v>45.896578861836396</v>
      </c>
      <c r="BK521" s="116">
        <f>(Escenarios!$F$10*AU521+Escenarios!$F$9*BG521)/(Escenarios!$F$11)</f>
        <v>0</v>
      </c>
      <c r="BL521" s="116">
        <f>(Escenarios!$F$9*BI521)/(Escenarios!$F$11)</f>
        <v>0</v>
      </c>
      <c r="BM521" s="116">
        <f>(Escenarios!$F$10*AW521+Escenarios!$F$9*BE521)/(Escenarios!$F$11)</f>
        <v>0</v>
      </c>
      <c r="BN521" s="118">
        <f t="shared" si="61"/>
        <v>180.31978889393696</v>
      </c>
      <c r="BO521" s="118">
        <f>MAX(0,(BN521-Constantes!$D$13)*(1-EXP(-Constantes!$D$23)))</f>
        <v>0.90881891713308938</v>
      </c>
      <c r="BP521" s="118">
        <f>BL521+AY521*Escenarios!$F$10/Escenarios!$F$11+BO521</f>
        <v>0.90881891714489282</v>
      </c>
      <c r="BQ521" s="118">
        <f>0.0526*BL521*Observaciones!$F520^1.218</f>
        <v>0</v>
      </c>
      <c r="BR521" s="118">
        <f>BQ521*Constantes!$F$40</f>
        <v>0</v>
      </c>
      <c r="BS521" s="118">
        <f t="shared" si="62"/>
        <v>0</v>
      </c>
      <c r="BT521" s="15"/>
      <c r="BU521" s="72">
        <v>515</v>
      </c>
      <c r="BV521" s="73">
        <f>0.0526*Observaciones!$F520^2.218</f>
        <v>0</v>
      </c>
      <c r="BW521" s="73">
        <f>IF(Observaciones!$F520&gt;0.05*$CA$7,((Observaciones!$F520-0.05*$CA$7)^2)/(Observaciones!$F520+0.95*$CA$7),0)</f>
        <v>0</v>
      </c>
      <c r="BX521" s="73">
        <f>0.0526*BW521*Observaciones!$F520^1.218</f>
        <v>0</v>
      </c>
      <c r="BY521" s="27"/>
      <c r="BZ521" s="27"/>
      <c r="CA521" s="101"/>
      <c r="CB521" s="36"/>
    </row>
    <row r="522" spans="2:80" s="2" customFormat="1" ht="14.5" x14ac:dyDescent="0.35">
      <c r="B522" s="35"/>
      <c r="C522" s="72">
        <v>516</v>
      </c>
      <c r="D522" s="145">
        <f>ETo!$I521*((1-Constantes!$D$19)*ETo!$K521+ETo!$L521)</f>
        <v>0</v>
      </c>
      <c r="E522" s="73">
        <f>MIN(D522*Constantes!$D$17,0.8*(H521+Observaciones!$F521-F522-G522-Constantes!$D$14))</f>
        <v>0</v>
      </c>
      <c r="F522" s="73">
        <f>IF(Observaciones!$F521&gt;0.05*Constantes!$D$18,((Observaciones!$F521-0.05*Constantes!$D$18)^2)/(Observaciones!$F521+0.95*Constantes!$D$18),0)</f>
        <v>0</v>
      </c>
      <c r="G522" s="73">
        <f>MAX(0,H521+Observaciones!$F521-F522-Constantes!$D$13)</f>
        <v>0</v>
      </c>
      <c r="H522" s="73">
        <f>H521+Observaciones!$F521-F522-E522-G522-I521</f>
        <v>26.250000000787033</v>
      </c>
      <c r="I522" s="73">
        <f>MAX(0,(H522-Constantes!$D$14)*(1-EXP(-Constantes!$D$22)))</f>
        <v>1.0835311221008708E-11</v>
      </c>
      <c r="J522" s="73">
        <f t="shared" si="56"/>
        <v>167.07784202999005</v>
      </c>
      <c r="K522" s="73">
        <f>MAX(0,(J522-Constantes!$D$13)*(1-EXP(-Constantes!$D$23)))</f>
        <v>0.8173501087478483</v>
      </c>
      <c r="L522" s="73">
        <f t="shared" si="57"/>
        <v>0.81735010875868364</v>
      </c>
      <c r="M522" s="73">
        <f>0.0526*F522*Observaciones!$F521^1.218</f>
        <v>0</v>
      </c>
      <c r="N522" s="73">
        <f>M522*Constantes!$D$40</f>
        <v>0</v>
      </c>
      <c r="O522" s="73">
        <f t="shared" si="58"/>
        <v>0</v>
      </c>
      <c r="P522" s="15"/>
      <c r="Q522" s="117">
        <v>516</v>
      </c>
      <c r="R522" s="145">
        <f>ETo!$I521*((1-Constantes!$E$19)*ETo!$K521+ETo!$L521)</f>
        <v>0</v>
      </c>
      <c r="S522" s="118">
        <f>MIN(R522*Constantes!$E$17,0.8*(V521+Observaciones!$F521-T522-U522-Constantes!$D$14))</f>
        <v>0</v>
      </c>
      <c r="T522" s="118">
        <f>IF(Observaciones!$F521&gt;0.05*Constantes!$E$18,((Observaciones!$F521-0.05*Constantes!$E$18)^2)/(Observaciones!$F521+0.95*Constantes!$E$18),0)</f>
        <v>0</v>
      </c>
      <c r="U522" s="118">
        <f>MAX(0,V521+Observaciones!$F521-T522-Constantes!$D$13)</f>
        <v>0</v>
      </c>
      <c r="V522" s="118">
        <f>V521+Observaciones!$F521-T522-S522-U522-W521</f>
        <v>26.250000000650726</v>
      </c>
      <c r="W522" s="118">
        <f>MAX(0,(V522-Constantes!$D$14)*(1-EXP(-Constantes!$D$22)))</f>
        <v>8.9587329444030967E-12</v>
      </c>
      <c r="X522" s="116">
        <f>X521+(Entradas!$E$23*U522-Y521)/(800*Entradas!$D$46)</f>
        <v>0</v>
      </c>
      <c r="Y522" s="116">
        <f>8000*Entradas!$D$47*X522/Constantes!$E$34</f>
        <v>0</v>
      </c>
      <c r="Z522" s="116">
        <f>T522*Escenarios!$E$10/Escenarios!$E$9</f>
        <v>0</v>
      </c>
      <c r="AA522" s="116">
        <f>Y522*Escenarios!$E$10/Escenarios!$E$9</f>
        <v>0</v>
      </c>
      <c r="AB522" s="116">
        <f>Observaciones!$I521</f>
        <v>0</v>
      </c>
      <c r="AC522" s="116">
        <f>MAX(0,Constantes!$E$29/((AH521+Z522+AA522+AB522+Observaciones!$F521)^2)+Entradas!$E$17)</f>
        <v>1.5744974600098287</v>
      </c>
      <c r="AD522" s="145">
        <f>IF(ETo!$D521&gt;0,ETo!$I521*((1-Entradas!$E$21)*ETo!$K521+ETo!$L521),0)</f>
        <v>0</v>
      </c>
      <c r="AE522" s="116">
        <f>MIN(AD522*1,0.8*(AH521+Z522+AA522+AB522+Observaciones!$F521-AC522-Constantes!$E$28))</f>
        <v>0</v>
      </c>
      <c r="AF522" s="116">
        <f>Observaciones!$J521</f>
        <v>0</v>
      </c>
      <c r="AG522" s="116">
        <f>MAX(0,AH521+Z522+AA522+AB522+Observaciones!$F521-AC522-AE522-AF522-Constantes!$E$26)</f>
        <v>0</v>
      </c>
      <c r="AH522" s="116">
        <f>AH521+Z522+AA522+AB522+Observaciones!$F521-AC522-AE522-AF522-AG522</f>
        <v>83.291260757995587</v>
      </c>
      <c r="AI522" s="116">
        <f>(Escenarios!$E$10*S522+Escenarios!$E$9*AE522)/(Escenarios!$E$11)</f>
        <v>0</v>
      </c>
      <c r="AJ522" s="116">
        <f>(Escenarios!$E$9*AG522)/(Escenarios!$E$11)</f>
        <v>0</v>
      </c>
      <c r="AK522" s="116">
        <f>(Escenarios!$E$10*U522+Escenarios!$E$9*AC522)/(Escenarios!$E$11)</f>
        <v>0.15744974600098285</v>
      </c>
      <c r="AL522" s="118">
        <f t="shared" si="59"/>
        <v>181.08658982710213</v>
      </c>
      <c r="AM522" s="118">
        <f>MAX(0,(AL522-Constantes!$D$13)*(1-EXP(-Constantes!$D$23)))</f>
        <v>0.91411559807781284</v>
      </c>
      <c r="AN522" s="118">
        <f>AJ522+W522*Escenarios!$E$10/Escenarios!$E$11+AM522</f>
        <v>0.91411559808587572</v>
      </c>
      <c r="AO522" s="118">
        <f>0.0526*AJ522*Observaciones!$F521^1.218</f>
        <v>0</v>
      </c>
      <c r="AP522" s="118">
        <f>AO522*Constantes!$E$40</f>
        <v>0</v>
      </c>
      <c r="AQ522" s="118">
        <f t="shared" si="60"/>
        <v>0</v>
      </c>
      <c r="AR522" s="15"/>
      <c r="AS522" s="72">
        <v>516</v>
      </c>
      <c r="AT522" s="145">
        <f>ETo!$I521*((1-Constantes!$F$19)*ETo!$K521+ETo!$L521)</f>
        <v>0</v>
      </c>
      <c r="AU522" s="118">
        <f>MIN(AT522*Constantes!$F$17,0.8*(AX521+Observaciones!$F521-AV522-AW522-Constantes!$D$14))</f>
        <v>0</v>
      </c>
      <c r="AV522" s="118">
        <f>IF(Observaciones!$F521&gt;0.05*Constantes!$F$18,((Observaciones!$F521-0.05*Constantes!$F$18)^2)/(Observaciones!$F521+0.95*Constantes!$F$18),0)</f>
        <v>0</v>
      </c>
      <c r="AW522" s="118">
        <f>MAX(0,AX521+Observaciones!$F521-AV522-Constantes!$D$13)</f>
        <v>0</v>
      </c>
      <c r="AX522" s="118">
        <f>AX521+Observaciones!$F521-AV522-AU522-AW522-AY521</f>
        <v>26.250000001056943</v>
      </c>
      <c r="AY522" s="118">
        <f>MAX(0,(AX522-Constantes!$D$14)*(1-EXP(-Constantes!$D$22)))</f>
        <v>1.4551246306070302E-11</v>
      </c>
      <c r="AZ522" s="116">
        <f>AZ521+(Entradas!$F$23*AW522-BA521)/(800*Entradas!$D$46)</f>
        <v>0</v>
      </c>
      <c r="BA522" s="116">
        <f>8000*Entradas!$D$47*AZ522/Constantes!$F$34</f>
        <v>0</v>
      </c>
      <c r="BB522" s="116">
        <f>AV522*Escenarios!$F$10/Escenarios!$F$9</f>
        <v>0</v>
      </c>
      <c r="BC522" s="116">
        <f>BA522*Escenarios!$F$10/Escenarios!$F$9</f>
        <v>0</v>
      </c>
      <c r="BD522" s="116">
        <f>Observaciones!$I521</f>
        <v>0</v>
      </c>
      <c r="BE522" s="116">
        <f>MAX(0,Constantes!$F$29/((BJ521+BB522+BC522+BD522+Observaciones!$F521)^2)+Entradas!$F$17)</f>
        <v>0</v>
      </c>
      <c r="BF522" s="145">
        <f>IF(ETo!$D521&gt;0,ETo!$I521*((1-Entradas!$F$21)*ETo!$K521+ETo!$L521),0)</f>
        <v>0</v>
      </c>
      <c r="BG522" s="116">
        <f>MIN(BF522*1,0.8*(BJ521+BB522+BC522+BD522+Observaciones!$F521-BE522-Constantes!$F$28))</f>
        <v>0</v>
      </c>
      <c r="BH522" s="116">
        <f>Observaciones!$J521</f>
        <v>0</v>
      </c>
      <c r="BI522" s="116">
        <f>MAX(0,BJ521+BB522+BC522+BD522+Observaciones!$F521-BE522-BG522-BH522-Constantes!$F$26)</f>
        <v>0</v>
      </c>
      <c r="BJ522" s="116">
        <f>BJ521+BB522+BC522+BD522+Observaciones!$F521-BE522-BG522-BH522-BI522</f>
        <v>45.896578861836396</v>
      </c>
      <c r="BK522" s="116">
        <f>(Escenarios!$F$10*AU522+Escenarios!$F$9*BG522)/(Escenarios!$F$11)</f>
        <v>0</v>
      </c>
      <c r="BL522" s="116">
        <f>(Escenarios!$F$9*BI522)/(Escenarios!$F$11)</f>
        <v>0</v>
      </c>
      <c r="BM522" s="116">
        <f>(Escenarios!$F$10*AW522+Escenarios!$F$9*BE522)/(Escenarios!$F$11)</f>
        <v>0</v>
      </c>
      <c r="BN522" s="118">
        <f t="shared" si="61"/>
        <v>179.41096997680387</v>
      </c>
      <c r="BO522" s="118">
        <f>MAX(0,(BN522-Constantes!$D$13)*(1-EXP(-Constantes!$D$23)))</f>
        <v>0.90254124631608446</v>
      </c>
      <c r="BP522" s="118">
        <f>BL522+AY522*Escenarios!$F$10/Escenarios!$F$11+BO522</f>
        <v>0.90254124632772548</v>
      </c>
      <c r="BQ522" s="118">
        <f>0.0526*BL522*Observaciones!$F521^1.218</f>
        <v>0</v>
      </c>
      <c r="BR522" s="118">
        <f>BQ522*Constantes!$F$40</f>
        <v>0</v>
      </c>
      <c r="BS522" s="118">
        <f t="shared" si="62"/>
        <v>0</v>
      </c>
      <c r="BT522" s="15"/>
      <c r="BU522" s="72">
        <v>516</v>
      </c>
      <c r="BV522" s="73">
        <f>0.0526*Observaciones!$F521^2.218</f>
        <v>0</v>
      </c>
      <c r="BW522" s="73">
        <f>IF(Observaciones!$F521&gt;0.05*$CA$7,((Observaciones!$F521-0.05*$CA$7)^2)/(Observaciones!$F521+0.95*$CA$7),0)</f>
        <v>0</v>
      </c>
      <c r="BX522" s="73">
        <f>0.0526*BW522*Observaciones!$F521^1.218</f>
        <v>0</v>
      </c>
      <c r="BY522" s="27"/>
      <c r="BZ522" s="27"/>
      <c r="CA522" s="101"/>
      <c r="CB522" s="36"/>
    </row>
    <row r="523" spans="2:80" s="2" customFormat="1" ht="14.5" x14ac:dyDescent="0.35">
      <c r="B523" s="35"/>
      <c r="C523" s="72">
        <v>517</v>
      </c>
      <c r="D523" s="145">
        <f>ETo!$I522*((1-Constantes!$D$19)*ETo!$K522+ETo!$L522)</f>
        <v>0</v>
      </c>
      <c r="E523" s="73">
        <f>MIN(D523*Constantes!$D$17,0.8*(H522+Observaciones!$F522-F523-G523-Constantes!$D$14))</f>
        <v>0</v>
      </c>
      <c r="F523" s="73">
        <f>IF(Observaciones!$F522&gt;0.05*Constantes!$D$18,((Observaciones!$F522-0.05*Constantes!$D$18)^2)/(Observaciones!$F522+0.95*Constantes!$D$18),0)</f>
        <v>0</v>
      </c>
      <c r="G523" s="73">
        <f>MAX(0,H522+Observaciones!$F522-F523-Constantes!$D$13)</f>
        <v>0</v>
      </c>
      <c r="H523" s="73">
        <f>H522+Observaciones!$F522-F523-E523-G523-I522</f>
        <v>26.250000000776197</v>
      </c>
      <c r="I523" s="73">
        <f>MAX(0,(H523-Constantes!$D$14)*(1-EXP(-Constantes!$D$22)))</f>
        <v>1.0686131880855787E-11</v>
      </c>
      <c r="J523" s="73">
        <f t="shared" si="56"/>
        <v>166.26049192124219</v>
      </c>
      <c r="K523" s="73">
        <f>MAX(0,(J523-Constantes!$D$13)*(1-EXP(-Constantes!$D$23)))</f>
        <v>0.81170425914213329</v>
      </c>
      <c r="L523" s="73">
        <f t="shared" si="57"/>
        <v>0.81170425915281941</v>
      </c>
      <c r="M523" s="73">
        <f>0.0526*F523*Observaciones!$F522^1.218</f>
        <v>0</v>
      </c>
      <c r="N523" s="73">
        <f>M523*Constantes!$D$40</f>
        <v>0</v>
      </c>
      <c r="O523" s="73">
        <f t="shared" si="58"/>
        <v>0</v>
      </c>
      <c r="P523" s="15"/>
      <c r="Q523" s="117">
        <v>517</v>
      </c>
      <c r="R523" s="145">
        <f>ETo!$I522*((1-Constantes!$E$19)*ETo!$K522+ETo!$L522)</f>
        <v>0</v>
      </c>
      <c r="S523" s="118">
        <f>MIN(R523*Constantes!$E$17,0.8*(V522+Observaciones!$F522-T523-U523-Constantes!$D$14))</f>
        <v>0</v>
      </c>
      <c r="T523" s="118">
        <f>IF(Observaciones!$F522&gt;0.05*Constantes!$E$18,((Observaciones!$F522-0.05*Constantes!$E$18)^2)/(Observaciones!$F522+0.95*Constantes!$E$18),0)</f>
        <v>0</v>
      </c>
      <c r="U523" s="118">
        <f>MAX(0,V522+Observaciones!$F522-T523-Constantes!$D$13)</f>
        <v>0</v>
      </c>
      <c r="V523" s="118">
        <f>V522+Observaciones!$F522-T523-S523-U523-W522</f>
        <v>26.250000000641766</v>
      </c>
      <c r="W523" s="118">
        <f>MAX(0,(V523-Constantes!$D$14)*(1-EXP(-Constantes!$D$22)))</f>
        <v>8.8353787490373055E-12</v>
      </c>
      <c r="X523" s="116">
        <f>X522+(Entradas!$E$23*U523-Y522)/(800*Entradas!$D$46)</f>
        <v>0</v>
      </c>
      <c r="Y523" s="116">
        <f>8000*Entradas!$D$47*X523/Constantes!$E$34</f>
        <v>0</v>
      </c>
      <c r="Z523" s="116">
        <f>T523*Escenarios!$E$10/Escenarios!$E$9</f>
        <v>0</v>
      </c>
      <c r="AA523" s="116">
        <f>Y523*Escenarios!$E$10/Escenarios!$E$9</f>
        <v>0</v>
      </c>
      <c r="AB523" s="116">
        <f>Observaciones!$I522</f>
        <v>0</v>
      </c>
      <c r="AC523" s="116">
        <f>MAX(0,Constantes!$E$29/((AH522+Z523+AA523+AB523+Observaciones!$F522)^2)+Entradas!$E$17)</f>
        <v>1.5200940543146553</v>
      </c>
      <c r="AD523" s="145">
        <f>IF(ETo!$D522&gt;0,ETo!$I522*((1-Entradas!$E$21)*ETo!$K522+ETo!$L522),0)</f>
        <v>0</v>
      </c>
      <c r="AE523" s="116">
        <f>MIN(AD523*1,0.8*(AH522+Z523+AA523+AB523+Observaciones!$F522-AC523-Constantes!$E$28))</f>
        <v>0</v>
      </c>
      <c r="AF523" s="116">
        <f>Observaciones!$J522</f>
        <v>0</v>
      </c>
      <c r="AG523" s="116">
        <f>MAX(0,AH522+Z523+AA523+AB523+Observaciones!$F522-AC523-AE523-AF523-Constantes!$E$26)</f>
        <v>0</v>
      </c>
      <c r="AH523" s="116">
        <f>AH522+Z523+AA523+AB523+Observaciones!$F522-AC523-AE523-AF523-AG523</f>
        <v>81.771166703680933</v>
      </c>
      <c r="AI523" s="116">
        <f>(Escenarios!$E$10*S523+Escenarios!$E$9*AE523)/(Escenarios!$E$11)</f>
        <v>0</v>
      </c>
      <c r="AJ523" s="116">
        <f>(Escenarios!$E$9*AG523)/(Escenarios!$E$11)</f>
        <v>0</v>
      </c>
      <c r="AK523" s="116">
        <f>(Escenarios!$E$10*U523+Escenarios!$E$9*AC523)/(Escenarios!$E$11)</f>
        <v>0.15200940543146552</v>
      </c>
      <c r="AL523" s="118">
        <f t="shared" si="59"/>
        <v>180.32448363445579</v>
      </c>
      <c r="AM523" s="118">
        <f>MAX(0,(AL523-Constantes!$D$13)*(1-EXP(-Constantes!$D$23)))</f>
        <v>0.90885134607464513</v>
      </c>
      <c r="AN523" s="118">
        <f>AJ523+W523*Escenarios!$E$10/Escenarios!$E$11+AM523</f>
        <v>0.90885134608259699</v>
      </c>
      <c r="AO523" s="118">
        <f>0.0526*AJ523*Observaciones!$F522^1.218</f>
        <v>0</v>
      </c>
      <c r="AP523" s="118">
        <f>AO523*Constantes!$E$40</f>
        <v>0</v>
      </c>
      <c r="AQ523" s="118">
        <f t="shared" si="60"/>
        <v>0</v>
      </c>
      <c r="AR523" s="15"/>
      <c r="AS523" s="72">
        <v>517</v>
      </c>
      <c r="AT523" s="145">
        <f>ETo!$I522*((1-Constantes!$F$19)*ETo!$K522+ETo!$L522)</f>
        <v>0</v>
      </c>
      <c r="AU523" s="118">
        <f>MIN(AT523*Constantes!$F$17,0.8*(AX522+Observaciones!$F522-AV523-AW523-Constantes!$D$14))</f>
        <v>0</v>
      </c>
      <c r="AV523" s="118">
        <f>IF(Observaciones!$F522&gt;0.05*Constantes!$F$18,((Observaciones!$F522-0.05*Constantes!$F$18)^2)/(Observaciones!$F522+0.95*Constantes!$F$18),0)</f>
        <v>0</v>
      </c>
      <c r="AW523" s="118">
        <f>MAX(0,AX522+Observaciones!$F522-AV523-Constantes!$D$13)</f>
        <v>0</v>
      </c>
      <c r="AX523" s="118">
        <f>AX522+Observaciones!$F522-AV523-AU523-AW523-AY522</f>
        <v>26.250000001042391</v>
      </c>
      <c r="AY523" s="118">
        <f>MAX(0,(AX523-Constantes!$D$14)*(1-EXP(-Constantes!$D$22)))</f>
        <v>1.4350905788933789E-11</v>
      </c>
      <c r="AZ523" s="116">
        <f>AZ522+(Entradas!$F$23*AW523-BA522)/(800*Entradas!$D$46)</f>
        <v>0</v>
      </c>
      <c r="BA523" s="116">
        <f>8000*Entradas!$D$47*AZ523/Constantes!$F$34</f>
        <v>0</v>
      </c>
      <c r="BB523" s="116">
        <f>AV523*Escenarios!$F$10/Escenarios!$F$9</f>
        <v>0</v>
      </c>
      <c r="BC523" s="116">
        <f>BA523*Escenarios!$F$10/Escenarios!$F$9</f>
        <v>0</v>
      </c>
      <c r="BD523" s="116">
        <f>Observaciones!$I522</f>
        <v>0</v>
      </c>
      <c r="BE523" s="116">
        <f>MAX(0,Constantes!$F$29/((BJ522+BB523+BC523+BD523+Observaciones!$F522)^2)+Entradas!$F$17)</f>
        <v>0</v>
      </c>
      <c r="BF523" s="145">
        <f>IF(ETo!$D522&gt;0,ETo!$I522*((1-Entradas!$F$21)*ETo!$K522+ETo!$L522),0)</f>
        <v>0</v>
      </c>
      <c r="BG523" s="116">
        <f>MIN(BF523*1,0.8*(BJ522+BB523+BC523+BD523+Observaciones!$F522-BE523-Constantes!$F$28))</f>
        <v>0</v>
      </c>
      <c r="BH523" s="116">
        <f>Observaciones!$J522</f>
        <v>0</v>
      </c>
      <c r="BI523" s="116">
        <f>MAX(0,BJ522+BB523+BC523+BD523+Observaciones!$F522-BE523-BG523-BH523-Constantes!$F$26)</f>
        <v>0</v>
      </c>
      <c r="BJ523" s="116">
        <f>BJ522+BB523+BC523+BD523+Observaciones!$F522-BE523-BG523-BH523-BI523</f>
        <v>45.896578861836396</v>
      </c>
      <c r="BK523" s="116">
        <f>(Escenarios!$F$10*AU523+Escenarios!$F$9*BG523)/(Escenarios!$F$11)</f>
        <v>0</v>
      </c>
      <c r="BL523" s="116">
        <f>(Escenarios!$F$9*BI523)/(Escenarios!$F$11)</f>
        <v>0</v>
      </c>
      <c r="BM523" s="116">
        <f>(Escenarios!$F$10*AW523+Escenarios!$F$9*BE523)/(Escenarios!$F$11)</f>
        <v>0</v>
      </c>
      <c r="BN523" s="118">
        <f t="shared" si="61"/>
        <v>178.50842873048779</v>
      </c>
      <c r="BO523" s="118">
        <f>MAX(0,(BN523-Constantes!$D$13)*(1-EXP(-Constantes!$D$23)))</f>
        <v>0.89630693853889287</v>
      </c>
      <c r="BP523" s="118">
        <f>BL523+AY523*Escenarios!$F$10/Escenarios!$F$11+BO523</f>
        <v>0.89630693855037358</v>
      </c>
      <c r="BQ523" s="118">
        <f>0.0526*BL523*Observaciones!$F522^1.218</f>
        <v>0</v>
      </c>
      <c r="BR523" s="118">
        <f>BQ523*Constantes!$F$40</f>
        <v>0</v>
      </c>
      <c r="BS523" s="118">
        <f t="shared" si="62"/>
        <v>0</v>
      </c>
      <c r="BT523" s="15"/>
      <c r="BU523" s="72">
        <v>517</v>
      </c>
      <c r="BV523" s="73">
        <f>0.0526*Observaciones!$F522^2.218</f>
        <v>0</v>
      </c>
      <c r="BW523" s="73">
        <f>IF(Observaciones!$F522&gt;0.05*$CA$7,((Observaciones!$F522-0.05*$CA$7)^2)/(Observaciones!$F522+0.95*$CA$7),0)</f>
        <v>0</v>
      </c>
      <c r="BX523" s="73">
        <f>0.0526*BW523*Observaciones!$F522^1.218</f>
        <v>0</v>
      </c>
      <c r="BY523" s="27"/>
      <c r="BZ523" s="27"/>
      <c r="CA523" s="101"/>
      <c r="CB523" s="36"/>
    </row>
    <row r="524" spans="2:80" s="2" customFormat="1" ht="14.5" x14ac:dyDescent="0.35">
      <c r="B524" s="35"/>
      <c r="C524" s="72">
        <v>518</v>
      </c>
      <c r="D524" s="145">
        <f>ETo!$I523*((1-Constantes!$D$19)*ETo!$K523+ETo!$L523)</f>
        <v>1.1013025280838722</v>
      </c>
      <c r="E524" s="73">
        <f>MIN(D524*Constantes!$D$17,0.8*(H523+Observaciones!$F523-F524-G524-Constantes!$D$14))</f>
        <v>6.2095750763546675E-10</v>
      </c>
      <c r="F524" s="73">
        <f>IF(Observaciones!$F523&gt;0.05*Constantes!$D$18,((Observaciones!$F523-0.05*Constantes!$D$18)^2)/(Observaciones!$F523+0.95*Constantes!$D$18),0)</f>
        <v>0</v>
      </c>
      <c r="G524" s="73">
        <f>MAX(0,H523+Observaciones!$F523-F524-Constantes!$D$13)</f>
        <v>0</v>
      </c>
      <c r="H524" s="73">
        <f>H523+Observaciones!$F523-F524-E524-G524-I523</f>
        <v>26.250000000144553</v>
      </c>
      <c r="I524" s="73">
        <f>MAX(0,(H524-Constantes!$D$14)*(1-EXP(-Constantes!$D$22)))</f>
        <v>1.9901013088990309E-12</v>
      </c>
      <c r="J524" s="73">
        <f t="shared" si="56"/>
        <v>165.44878766210005</v>
      </c>
      <c r="K524" s="73">
        <f>MAX(0,(J524-Constantes!$D$13)*(1-EXP(-Constantes!$D$23)))</f>
        <v>0.80609740826833154</v>
      </c>
      <c r="L524" s="73">
        <f t="shared" si="57"/>
        <v>0.80609740827032161</v>
      </c>
      <c r="M524" s="73">
        <f>0.0526*F524*Observaciones!$F523^1.218</f>
        <v>0</v>
      </c>
      <c r="N524" s="73">
        <f>M524*Constantes!$D$40</f>
        <v>0</v>
      </c>
      <c r="O524" s="73">
        <f t="shared" si="58"/>
        <v>0</v>
      </c>
      <c r="P524" s="15"/>
      <c r="Q524" s="117">
        <v>518</v>
      </c>
      <c r="R524" s="145">
        <f>ETo!$I523*((1-Constantes!$E$19)*ETo!$K523+ETo!$L523)</f>
        <v>1.1027173746312282</v>
      </c>
      <c r="S524" s="118">
        <f>MIN(R524*Constantes!$E$17,0.8*(V523+Observaciones!$F523-T524-U524-Constantes!$D$14))</f>
        <v>5.1341260132176109E-10</v>
      </c>
      <c r="T524" s="118">
        <f>IF(Observaciones!$F523&gt;0.05*Constantes!$E$18,((Observaciones!$F523-0.05*Constantes!$E$18)^2)/(Observaciones!$F523+0.95*Constantes!$E$18),0)</f>
        <v>0</v>
      </c>
      <c r="U524" s="118">
        <f>MAX(0,V523+Observaciones!$F523-T524-Constantes!$D$13)</f>
        <v>0</v>
      </c>
      <c r="V524" s="118">
        <f>V523+Observaciones!$F523-T524-S524-U524-W523</f>
        <v>26.250000000119517</v>
      </c>
      <c r="W524" s="118">
        <f>MAX(0,(V524-Constantes!$D$14)*(1-EXP(-Constantes!$D$22)))</f>
        <v>1.645423666257184E-12</v>
      </c>
      <c r="X524" s="116">
        <f>X523+(Entradas!$E$23*U524-Y523)/(800*Entradas!$D$46)</f>
        <v>0</v>
      </c>
      <c r="Y524" s="116">
        <f>8000*Entradas!$D$47*X524/Constantes!$E$34</f>
        <v>0</v>
      </c>
      <c r="Z524" s="116">
        <f>T524*Escenarios!$E$10/Escenarios!$E$9</f>
        <v>0</v>
      </c>
      <c r="AA524" s="116">
        <f>Y524*Escenarios!$E$10/Escenarios!$E$9</f>
        <v>0</v>
      </c>
      <c r="AB524" s="116">
        <f>Observaciones!$I523</f>
        <v>0</v>
      </c>
      <c r="AC524" s="116">
        <f>MAX(0,Constantes!$E$29/((AH523+Z524+AA524+AB524+Observaciones!$F523)^2)+Entradas!$E$17)</f>
        <v>1.4645608907759347</v>
      </c>
      <c r="AD524" s="145">
        <f>IF(ETo!$D523&gt;0,ETo!$I523*((1-Entradas!$E$21)*ETo!$K523+ETo!$L523),0)</f>
        <v>1.0461235127369801</v>
      </c>
      <c r="AE524" s="116">
        <f>MIN(AD524*1,0.8*(AH523+Z524+AA524+AB524+Observaciones!$F523-AC524-Constantes!$E$28))</f>
        <v>1.0461235127369801</v>
      </c>
      <c r="AF524" s="116">
        <f>Observaciones!$J523</f>
        <v>0</v>
      </c>
      <c r="AG524" s="116">
        <f>MAX(0,AH523+Z524+AA524+AB524+Observaciones!$F523-AC524-AE524-AF524-Constantes!$E$26)</f>
        <v>0</v>
      </c>
      <c r="AH524" s="116">
        <f>AH523+Z524+AA524+AB524+Observaciones!$F523-AC524-AE524-AF524-AG524</f>
        <v>79.260482300168022</v>
      </c>
      <c r="AI524" s="116">
        <f>(Escenarios!$E$10*S524+Escenarios!$E$9*AE524)/(Escenarios!$E$11)</f>
        <v>0.10461235173576934</v>
      </c>
      <c r="AJ524" s="116">
        <f>(Escenarios!$E$9*AG524)/(Escenarios!$E$11)</f>
        <v>0</v>
      </c>
      <c r="AK524" s="116">
        <f>(Escenarios!$E$10*U524+Escenarios!$E$9*AC524)/(Escenarios!$E$11)</f>
        <v>0.14645608907759347</v>
      </c>
      <c r="AL524" s="118">
        <f t="shared" si="59"/>
        <v>179.56208837745874</v>
      </c>
      <c r="AM524" s="118">
        <f>MAX(0,(AL524-Constantes!$D$13)*(1-EXP(-Constantes!$D$23)))</f>
        <v>0.90358509735815584</v>
      </c>
      <c r="AN524" s="118">
        <f>AJ524+W524*Escenarios!$E$10/Escenarios!$E$11+AM524</f>
        <v>0.90358509735963677</v>
      </c>
      <c r="AO524" s="118">
        <f>0.0526*AJ524*Observaciones!$F523^1.218</f>
        <v>0</v>
      </c>
      <c r="AP524" s="118">
        <f>AO524*Constantes!$E$40</f>
        <v>0</v>
      </c>
      <c r="AQ524" s="118">
        <f t="shared" si="60"/>
        <v>0</v>
      </c>
      <c r="AR524" s="15"/>
      <c r="AS524" s="72">
        <v>518</v>
      </c>
      <c r="AT524" s="145">
        <f>ETo!$I523*((1-Constantes!$F$19)*ETo!$K523+ETo!$L523)</f>
        <v>1.0991802582628376</v>
      </c>
      <c r="AU524" s="118">
        <f>MIN(AT524*Constantes!$F$17,0.8*(AX523+Observaciones!$F523-AV524-AW524-Constantes!$D$14))</f>
        <v>8.3391284988465488E-10</v>
      </c>
      <c r="AV524" s="118">
        <f>IF(Observaciones!$F523&gt;0.05*Constantes!$F$18,((Observaciones!$F523-0.05*Constantes!$F$18)^2)/(Observaciones!$F523+0.95*Constantes!$F$18),0)</f>
        <v>0</v>
      </c>
      <c r="AW524" s="118">
        <f>MAX(0,AX523+Observaciones!$F523-AV524-Constantes!$D$13)</f>
        <v>0</v>
      </c>
      <c r="AX524" s="118">
        <f>AX523+Observaciones!$F523-AV524-AU524-AW524-AY523</f>
        <v>26.250000000194127</v>
      </c>
      <c r="AY524" s="118">
        <f>MAX(0,(AX524-Constantes!$D$14)*(1-EXP(-Constantes!$D$22)))</f>
        <v>2.6726090179134105E-12</v>
      </c>
      <c r="AZ524" s="116">
        <f>AZ523+(Entradas!$F$23*AW524-BA523)/(800*Entradas!$D$46)</f>
        <v>0</v>
      </c>
      <c r="BA524" s="116">
        <f>8000*Entradas!$D$47*AZ524/Constantes!$F$34</f>
        <v>0</v>
      </c>
      <c r="BB524" s="116">
        <f>AV524*Escenarios!$F$10/Escenarios!$F$9</f>
        <v>0</v>
      </c>
      <c r="BC524" s="116">
        <f>BA524*Escenarios!$F$10/Escenarios!$F$9</f>
        <v>0</v>
      </c>
      <c r="BD524" s="116">
        <f>Observaciones!$I523</f>
        <v>0</v>
      </c>
      <c r="BE524" s="116">
        <f>MAX(0,Constantes!$F$29/((BJ523+BB524+BC524+BD524+Observaciones!$F523)^2)+Entradas!$F$17)</f>
        <v>0</v>
      </c>
      <c r="BF524" s="145">
        <f>IF(ETo!$D523&gt;0,ETo!$I523*((1-Entradas!$F$21)*ETo!$K523+ETo!$L523),0)</f>
        <v>1.0461235127369801</v>
      </c>
      <c r="BG524" s="116">
        <f>MIN(BF524*1,0.8*(BJ523+BB524+BC524+BD524+Observaciones!$F523-BE524-Constantes!$F$28))</f>
        <v>1.0461235127369801</v>
      </c>
      <c r="BH524" s="116">
        <f>Observaciones!$J523</f>
        <v>0</v>
      </c>
      <c r="BI524" s="116">
        <f>MAX(0,BJ523+BB524+BC524+BD524+Observaciones!$F523-BE524-BG524-BH524-Constantes!$F$26)</f>
        <v>0</v>
      </c>
      <c r="BJ524" s="116">
        <f>BJ523+BB524+BC524+BD524+Observaciones!$F523-BE524-BG524-BH524-BI524</f>
        <v>44.850455349099413</v>
      </c>
      <c r="BK524" s="116">
        <f>(Escenarios!$F$10*AU524+Escenarios!$F$9*BG524)/(Escenarios!$F$11)</f>
        <v>0.2092247032145263</v>
      </c>
      <c r="BL524" s="116">
        <f>(Escenarios!$F$9*BI524)/(Escenarios!$F$11)</f>
        <v>0</v>
      </c>
      <c r="BM524" s="116">
        <f>(Escenarios!$F$10*AW524+Escenarios!$F$9*BE524)/(Escenarios!$F$11)</f>
        <v>0</v>
      </c>
      <c r="BN524" s="118">
        <f t="shared" si="61"/>
        <v>177.61212179194891</v>
      </c>
      <c r="BO524" s="118">
        <f>MAX(0,(BN524-Constantes!$D$13)*(1-EXP(-Constantes!$D$23)))</f>
        <v>0.89011569427111914</v>
      </c>
      <c r="BP524" s="118">
        <f>BL524+AY524*Escenarios!$F$10/Escenarios!$F$11+BO524</f>
        <v>0.89011569427325721</v>
      </c>
      <c r="BQ524" s="118">
        <f>0.0526*BL524*Observaciones!$F523^1.218</f>
        <v>0</v>
      </c>
      <c r="BR524" s="118">
        <f>BQ524*Constantes!$F$40</f>
        <v>0</v>
      </c>
      <c r="BS524" s="118">
        <f t="shared" si="62"/>
        <v>0</v>
      </c>
      <c r="BT524" s="15"/>
      <c r="BU524" s="72">
        <v>518</v>
      </c>
      <c r="BV524" s="73">
        <f>0.0526*Observaciones!$F523^2.218</f>
        <v>0</v>
      </c>
      <c r="BW524" s="73">
        <f>IF(Observaciones!$F523&gt;0.05*$CA$7,((Observaciones!$F523-0.05*$CA$7)^2)/(Observaciones!$F523+0.95*$CA$7),0)</f>
        <v>0</v>
      </c>
      <c r="BX524" s="73">
        <f>0.0526*BW524*Observaciones!$F523^1.218</f>
        <v>0</v>
      </c>
      <c r="BY524" s="27"/>
      <c r="BZ524" s="27"/>
      <c r="CA524" s="101"/>
      <c r="CB524" s="36"/>
    </row>
    <row r="525" spans="2:80" s="2" customFormat="1" ht="14.5" x14ac:dyDescent="0.35">
      <c r="B525" s="35"/>
      <c r="C525" s="72">
        <v>519</v>
      </c>
      <c r="D525" s="145">
        <f>ETo!$I524*((1-Constantes!$D$19)*ETo!$K524+ETo!$L524)</f>
        <v>0</v>
      </c>
      <c r="E525" s="73">
        <f>MIN(D525*Constantes!$D$17,0.8*(H524+Observaciones!$F524-F525-G525-Constantes!$D$14))</f>
        <v>0</v>
      </c>
      <c r="F525" s="73">
        <f>IF(Observaciones!$F524&gt;0.05*Constantes!$D$18,((Observaciones!$F524-0.05*Constantes!$D$18)^2)/(Observaciones!$F524+0.95*Constantes!$D$18),0)</f>
        <v>1.6163524755041969</v>
      </c>
      <c r="G525" s="73">
        <f>MAX(0,H524+Observaciones!$F524-F525-Constantes!$D$13)</f>
        <v>0</v>
      </c>
      <c r="H525" s="73">
        <f>H524+Observaciones!$F524-F525-E525-G525-I524</f>
        <v>40.233647524638371</v>
      </c>
      <c r="I525" s="73">
        <f>MAX(0,(H525-Constantes!$D$14)*(1-EXP(-Constantes!$D$22)))</f>
        <v>0.19251700773240257</v>
      </c>
      <c r="J525" s="73">
        <f t="shared" si="56"/>
        <v>164.64269025383172</v>
      </c>
      <c r="K525" s="73">
        <f>MAX(0,(J525-Constantes!$D$13)*(1-EXP(-Constantes!$D$23)))</f>
        <v>0.80052928674252455</v>
      </c>
      <c r="L525" s="73">
        <f t="shared" si="57"/>
        <v>2.6093987699791241</v>
      </c>
      <c r="M525" s="73">
        <f>0.0526*F525*Observaciones!$F524^1.218</f>
        <v>2.4140573186826311</v>
      </c>
      <c r="N525" s="73">
        <f>M525*Constantes!$D$40</f>
        <v>1.1276086002804183E-2</v>
      </c>
      <c r="O525" s="73">
        <f t="shared" si="58"/>
        <v>432.13349115261497</v>
      </c>
      <c r="P525" s="15"/>
      <c r="Q525" s="117">
        <v>519</v>
      </c>
      <c r="R525" s="145">
        <f>ETo!$I524*((1-Constantes!$E$19)*ETo!$K524+ETo!$L524)</f>
        <v>0</v>
      </c>
      <c r="S525" s="118">
        <f>MIN(R525*Constantes!$E$17,0.8*(V524+Observaciones!$F524-T525-U525-Constantes!$D$14))</f>
        <v>0</v>
      </c>
      <c r="T525" s="118">
        <f>IF(Observaciones!$F524&gt;0.05*Constantes!$E$18,((Observaciones!$F524-0.05*Constantes!$E$18)^2)/(Observaciones!$F524+0.95*Constantes!$E$18),0)</f>
        <v>1.560878717987247</v>
      </c>
      <c r="U525" s="118">
        <f>MAX(0,V524+Observaciones!$F524-T525-Constantes!$D$13)</f>
        <v>0</v>
      </c>
      <c r="V525" s="118">
        <f>V524+Observaciones!$F524-T525-S525-U525-W524</f>
        <v>40.289121282130623</v>
      </c>
      <c r="W525" s="118">
        <f>MAX(0,(V525-Constantes!$D$14)*(1-EXP(-Constantes!$D$22)))</f>
        <v>0.19328073134466212</v>
      </c>
      <c r="X525" s="116">
        <f>X524+(Entradas!$E$23*U525-Y524)/(800*Entradas!$D$46)</f>
        <v>0</v>
      </c>
      <c r="Y525" s="116">
        <f>8000*Entradas!$D$47*X525/Constantes!$E$34</f>
        <v>0</v>
      </c>
      <c r="Z525" s="116">
        <f>T525*Escenarios!$E$10/Escenarios!$E$9</f>
        <v>14.047908461885223</v>
      </c>
      <c r="AA525" s="116">
        <f>Y525*Escenarios!$E$10/Escenarios!$E$9</f>
        <v>0</v>
      </c>
      <c r="AB525" s="116">
        <f>Observaciones!$I524</f>
        <v>0</v>
      </c>
      <c r="AC525" s="116">
        <f>MAX(0,Constantes!$E$29/((AH524+Z525+AA525+AB525+Observaciones!$F524)^2)+Entradas!$E$17)</f>
        <v>2.1344138375622466</v>
      </c>
      <c r="AD525" s="145">
        <f>IF(ETo!$D524&gt;0,ETo!$I524*((1-Entradas!$E$21)*ETo!$K524+ETo!$L524),0)</f>
        <v>0</v>
      </c>
      <c r="AE525" s="116">
        <f>MIN(AD525*1,0.8*(AH524+Z525+AA525+AB525+Observaciones!$F524-AC525-Constantes!$E$28))</f>
        <v>0</v>
      </c>
      <c r="AF525" s="116">
        <f>Observaciones!$J524</f>
        <v>0</v>
      </c>
      <c r="AG525" s="116">
        <f>MAX(0,AH524+Z525+AA525+AB525+Observaciones!$F524-AC525-AE525-AF525-Constantes!$E$26)</f>
        <v>0</v>
      </c>
      <c r="AH525" s="116">
        <f>AH524+Z525+AA525+AB525+Observaciones!$F524-AC525-AE525-AF525-AG525</f>
        <v>106.773976924491</v>
      </c>
      <c r="AI525" s="116">
        <f>(Escenarios!$E$10*S525+Escenarios!$E$9*AE525)/(Escenarios!$E$11)</f>
        <v>0</v>
      </c>
      <c r="AJ525" s="116">
        <f>(Escenarios!$E$9*AG525)/(Escenarios!$E$11)</f>
        <v>0</v>
      </c>
      <c r="AK525" s="116">
        <f>(Escenarios!$E$10*U525+Escenarios!$E$9*AC525)/(Escenarios!$E$11)</f>
        <v>0.21344138375622465</v>
      </c>
      <c r="AL525" s="118">
        <f t="shared" si="59"/>
        <v>178.87194466385679</v>
      </c>
      <c r="AM525" s="118">
        <f>MAX(0,(AL525-Constantes!$D$13)*(1-EXP(-Constantes!$D$23)))</f>
        <v>0.89881792650734937</v>
      </c>
      <c r="AN525" s="118">
        <f>AJ525+W525*Escenarios!$E$10/Escenarios!$E$11+AM525</f>
        <v>1.0727705847175453</v>
      </c>
      <c r="AO525" s="118">
        <f>0.0526*AJ525*Observaciones!$F524^1.218</f>
        <v>0</v>
      </c>
      <c r="AP525" s="118">
        <f>AO525*Constantes!$E$40</f>
        <v>0</v>
      </c>
      <c r="AQ525" s="118">
        <f t="shared" si="60"/>
        <v>0</v>
      </c>
      <c r="AR525" s="15"/>
      <c r="AS525" s="72">
        <v>519</v>
      </c>
      <c r="AT525" s="145">
        <f>ETo!$I524*((1-Constantes!$F$19)*ETo!$K524+ETo!$L524)</f>
        <v>0</v>
      </c>
      <c r="AU525" s="118">
        <f>MIN(AT525*Constantes!$F$17,0.8*(AX524+Observaciones!$F524-AV525-AW525-Constantes!$D$14))</f>
        <v>0</v>
      </c>
      <c r="AV525" s="118">
        <f>IF(Observaciones!$F524&gt;0.05*Constantes!$F$18,((Observaciones!$F524-0.05*Constantes!$F$18)^2)/(Observaciones!$F524+0.95*Constantes!$F$18),0)</f>
        <v>1.6230387436723215</v>
      </c>
      <c r="AW525" s="118">
        <f>MAX(0,AX524+Observaciones!$F524-AV525-Constantes!$D$13)</f>
        <v>0</v>
      </c>
      <c r="AX525" s="118">
        <f>AX524+Observaciones!$F524-AV525-AU525-AW525-AY524</f>
        <v>40.226961256519132</v>
      </c>
      <c r="AY525" s="118">
        <f>MAX(0,(AX525-Constantes!$D$14)*(1-EXP(-Constantes!$D$22)))</f>
        <v>0.19242495590336836</v>
      </c>
      <c r="AZ525" s="116">
        <f>AZ524+(Entradas!$F$23*AW525-BA524)/(800*Entradas!$D$46)</f>
        <v>0</v>
      </c>
      <c r="BA525" s="116">
        <f>8000*Entradas!$D$47*AZ525/Constantes!$F$34</f>
        <v>0</v>
      </c>
      <c r="BB525" s="116">
        <f>AV525*Escenarios!$F$10/Escenarios!$F$9</f>
        <v>6.4921549746892868</v>
      </c>
      <c r="BC525" s="116">
        <f>BA525*Escenarios!$F$10/Escenarios!$F$9</f>
        <v>0</v>
      </c>
      <c r="BD525" s="116">
        <f>Observaciones!$I524</f>
        <v>0</v>
      </c>
      <c r="BE525" s="116">
        <f>MAX(0,Constantes!$F$29/((BJ524+BB525+BC525+BD525+Observaciones!$F524)^2)+Entradas!$F$17)</f>
        <v>0.70898622263663036</v>
      </c>
      <c r="BF525" s="145">
        <f>IF(ETo!$D524&gt;0,ETo!$I524*((1-Entradas!$F$21)*ETo!$K524+ETo!$L524),0)</f>
        <v>0</v>
      </c>
      <c r="BG525" s="116">
        <f>MIN(BF525*1,0.8*(BJ524+BB525+BC525+BD525+Observaciones!$F524-BE525-Constantes!$F$28))</f>
        <v>0</v>
      </c>
      <c r="BH525" s="116">
        <f>Observaciones!$J524</f>
        <v>0</v>
      </c>
      <c r="BI525" s="116">
        <f>MAX(0,BJ524+BB525+BC525+BD525+Observaciones!$F524-BE525-BG525-BH525-Constantes!$F$26)</f>
        <v>0</v>
      </c>
      <c r="BJ525" s="116">
        <f>BJ524+BB525+BC525+BD525+Observaciones!$F524-BE525-BG525-BH525-BI525</f>
        <v>66.233624101152074</v>
      </c>
      <c r="BK525" s="116">
        <f>(Escenarios!$F$10*AU525+Escenarios!$F$9*BG525)/(Escenarios!$F$11)</f>
        <v>0</v>
      </c>
      <c r="BL525" s="116">
        <f>(Escenarios!$F$9*BI525)/(Escenarios!$F$11)</f>
        <v>0</v>
      </c>
      <c r="BM525" s="116">
        <f>(Escenarios!$F$10*AW525+Escenarios!$F$9*BE525)/(Escenarios!$F$11)</f>
        <v>0.14179724452732606</v>
      </c>
      <c r="BN525" s="118">
        <f t="shared" si="61"/>
        <v>176.86380334220513</v>
      </c>
      <c r="BO525" s="118">
        <f>MAX(0,(BN525-Constantes!$D$13)*(1-EXP(-Constantes!$D$23)))</f>
        <v>0.88494668116496389</v>
      </c>
      <c r="BP525" s="118">
        <f>BL525+AY525*Escenarios!$F$10/Escenarios!$F$11+BO525</f>
        <v>1.0388866458876587</v>
      </c>
      <c r="BQ525" s="118">
        <f>0.0526*BL525*Observaciones!$F524^1.218</f>
        <v>0</v>
      </c>
      <c r="BR525" s="118">
        <f>BQ525*Constantes!$F$40</f>
        <v>0</v>
      </c>
      <c r="BS525" s="118">
        <f t="shared" si="62"/>
        <v>0</v>
      </c>
      <c r="BT525" s="15"/>
      <c r="BU525" s="72">
        <v>519</v>
      </c>
      <c r="BV525" s="73">
        <f>0.0526*Observaciones!$F524^2.218</f>
        <v>23.298936798857426</v>
      </c>
      <c r="BW525" s="73">
        <f>IF(Observaciones!$F524&gt;0.05*$CA$7,((Observaciones!$F524-0.05*$CA$7)^2)/(Observaciones!$F524+0.95*$CA$7),0)</f>
        <v>3.9651225496460247</v>
      </c>
      <c r="BX525" s="73">
        <f>0.0526*BW525*Observaciones!$F524^1.218</f>
        <v>5.9219961335850764</v>
      </c>
      <c r="BY525" s="27"/>
      <c r="BZ525" s="27"/>
      <c r="CA525" s="101"/>
      <c r="CB525" s="36"/>
    </row>
    <row r="526" spans="2:80" s="2" customFormat="1" ht="14.5" x14ac:dyDescent="0.35">
      <c r="B526" s="35"/>
      <c r="C526" s="72">
        <v>520</v>
      </c>
      <c r="D526" s="145">
        <f>ETo!$I525*((1-Constantes!$D$19)*ETo!$K525+ETo!$L525)</f>
        <v>1.1351982680242854</v>
      </c>
      <c r="E526" s="73">
        <f>MIN(D526*Constantes!$D$17,0.8*(H525+Observaciones!$F525-F526-G526-Constantes!$D$14))</f>
        <v>0.70785585309749155</v>
      </c>
      <c r="F526" s="73">
        <f>IF(Observaciones!$F525&gt;0.05*Constantes!$D$18,((Observaciones!$F525-0.05*Constantes!$D$18)^2)/(Observaciones!$F525+0.95*Constantes!$D$18),0)</f>
        <v>0</v>
      </c>
      <c r="G526" s="73">
        <f>MAX(0,H525+Observaciones!$F525-F526-Constantes!$D$13)</f>
        <v>0</v>
      </c>
      <c r="H526" s="73">
        <f>H525+Observaciones!$F525-F526-E526-G526-I525</f>
        <v>39.333274663808474</v>
      </c>
      <c r="I526" s="73">
        <f>MAX(0,(H526-Constantes!$D$14)*(1-EXP(-Constantes!$D$22)))</f>
        <v>0.18012130849119781</v>
      </c>
      <c r="J526" s="73">
        <f t="shared" si="56"/>
        <v>163.8421609670892</v>
      </c>
      <c r="K526" s="73">
        <f>MAX(0,(J526-Constantes!$D$13)*(1-EXP(-Constantes!$D$23)))</f>
        <v>0.79499962704156424</v>
      </c>
      <c r="L526" s="73">
        <f t="shared" si="57"/>
        <v>0.97512093553276202</v>
      </c>
      <c r="M526" s="73">
        <f>0.0526*F526*Observaciones!$F525^1.218</f>
        <v>0</v>
      </c>
      <c r="N526" s="73">
        <f>M526*Constantes!$D$40</f>
        <v>0</v>
      </c>
      <c r="O526" s="73">
        <f t="shared" si="58"/>
        <v>0</v>
      </c>
      <c r="P526" s="15"/>
      <c r="Q526" s="117">
        <v>520</v>
      </c>
      <c r="R526" s="145">
        <f>ETo!$I525*((1-Constantes!$E$19)*ETo!$K525+ETo!$L525)</f>
        <v>1.1366670282867573</v>
      </c>
      <c r="S526" s="118">
        <f>MIN(R526*Constantes!$E$17,0.8*(V525+Observaciones!$F525-T526-U526-Constantes!$D$14))</f>
        <v>0.71291828644839994</v>
      </c>
      <c r="T526" s="118">
        <f>IF(Observaciones!$F525&gt;0.05*Constantes!$E$18,((Observaciones!$F525-0.05*Constantes!$E$18)^2)/(Observaciones!$F525+0.95*Constantes!$E$18),0)</f>
        <v>0</v>
      </c>
      <c r="U526" s="118">
        <f>MAX(0,V525+Observaciones!$F525-T526-Constantes!$D$13)</f>
        <v>0</v>
      </c>
      <c r="V526" s="118">
        <f>V525+Observaciones!$F525-T526-S526-U526-W525</f>
        <v>39.382922264337559</v>
      </c>
      <c r="W526" s="118">
        <f>MAX(0,(V526-Constantes!$D$14)*(1-EXP(-Constantes!$D$22)))</f>
        <v>0.18080482167887735</v>
      </c>
      <c r="X526" s="116">
        <f>X525+(Entradas!$E$23*U526-Y525)/(800*Entradas!$D$46)</f>
        <v>0</v>
      </c>
      <c r="Y526" s="116">
        <f>8000*Entradas!$D$47*X526/Constantes!$E$34</f>
        <v>0</v>
      </c>
      <c r="Z526" s="116">
        <f>T526*Escenarios!$E$10/Escenarios!$E$9</f>
        <v>0</v>
      </c>
      <c r="AA526" s="116">
        <f>Y526*Escenarios!$E$10/Escenarios!$E$9</f>
        <v>0</v>
      </c>
      <c r="AB526" s="116">
        <f>Observaciones!$I525</f>
        <v>0</v>
      </c>
      <c r="AC526" s="116">
        <f>MAX(0,Constantes!$E$29/((AH525+Z526+AA526+AB526+Observaciones!$F525)^2)+Entradas!$E$17)</f>
        <v>2.099461780753499</v>
      </c>
      <c r="AD526" s="145">
        <f>IF(ETo!$D525&gt;0,ETo!$I525*((1-Entradas!$E$21)*ETo!$K525+ETo!$L525),0)</f>
        <v>1.0779166177878801</v>
      </c>
      <c r="AE526" s="116">
        <f>MIN(AD526*1,0.8*(AH525+Z526+AA526+AB526+Observaciones!$F525-AC526-Constantes!$E$28))</f>
        <v>1.0779166177878801</v>
      </c>
      <c r="AF526" s="116">
        <f>Observaciones!$J525</f>
        <v>0</v>
      </c>
      <c r="AG526" s="116">
        <f>MAX(0,AH525+Z526+AA526+AB526+Observaciones!$F525-AC526-AE526-AF526-Constantes!$E$26)</f>
        <v>0</v>
      </c>
      <c r="AH526" s="116">
        <f>AH525+Z526+AA526+AB526+Observaciones!$F525-AC526-AE526-AF526-AG526</f>
        <v>103.59659852594962</v>
      </c>
      <c r="AI526" s="116">
        <f>(Escenarios!$E$10*S526+Escenarios!$E$9*AE526)/(Escenarios!$E$11)</f>
        <v>0.74941811958234805</v>
      </c>
      <c r="AJ526" s="116">
        <f>(Escenarios!$E$9*AG526)/(Escenarios!$E$11)</f>
        <v>0</v>
      </c>
      <c r="AK526" s="116">
        <f>(Escenarios!$E$10*U526+Escenarios!$E$9*AC526)/(Escenarios!$E$11)</f>
        <v>0.2099461780753499</v>
      </c>
      <c r="AL526" s="118">
        <f t="shared" si="59"/>
        <v>178.18307291542479</v>
      </c>
      <c r="AM526" s="118">
        <f>MAX(0,(AL526-Constantes!$D$13)*(1-EXP(-Constantes!$D$23)))</f>
        <v>0.89405954176175828</v>
      </c>
      <c r="AN526" s="118">
        <f>AJ526+W526*Escenarios!$E$10/Escenarios!$E$11+AM526</f>
        <v>1.0567838812727479</v>
      </c>
      <c r="AO526" s="118">
        <f>0.0526*AJ526*Observaciones!$F525^1.218</f>
        <v>0</v>
      </c>
      <c r="AP526" s="118">
        <f>AO526*Constantes!$E$40</f>
        <v>0</v>
      </c>
      <c r="AQ526" s="118">
        <f t="shared" si="60"/>
        <v>0</v>
      </c>
      <c r="AR526" s="15"/>
      <c r="AS526" s="72">
        <v>520</v>
      </c>
      <c r="AT526" s="145">
        <f>ETo!$I525*((1-Constantes!$F$19)*ETo!$K525+ETo!$L525)</f>
        <v>1.1329951276305772</v>
      </c>
      <c r="AU526" s="118">
        <f>MIN(AT526*Constantes!$F$17,0.8*(AX525+Observaciones!$F525-AV526-AW526-Constantes!$D$14))</f>
        <v>0.7003273272506082</v>
      </c>
      <c r="AV526" s="118">
        <f>IF(Observaciones!$F525&gt;0.05*Constantes!$F$18,((Observaciones!$F525-0.05*Constantes!$F$18)^2)/(Observaciones!$F525+0.95*Constantes!$F$18),0)</f>
        <v>0</v>
      </c>
      <c r="AW526" s="118">
        <f>MAX(0,AX525+Observaciones!$F525-AV526-Constantes!$D$13)</f>
        <v>0</v>
      </c>
      <c r="AX526" s="118">
        <f>AX525+Observaciones!$F525-AV526-AU526-AW526-AY525</f>
        <v>39.334208973365158</v>
      </c>
      <c r="AY526" s="118">
        <f>MAX(0,(AX526-Constantes!$D$14)*(1-EXP(-Constantes!$D$22)))</f>
        <v>0.18013417140695934</v>
      </c>
      <c r="AZ526" s="116">
        <f>AZ525+(Entradas!$F$23*AW526-BA525)/(800*Entradas!$D$46)</f>
        <v>0</v>
      </c>
      <c r="BA526" s="116">
        <f>8000*Entradas!$D$47*AZ526/Constantes!$F$34</f>
        <v>0</v>
      </c>
      <c r="BB526" s="116">
        <f>AV526*Escenarios!$F$10/Escenarios!$F$9</f>
        <v>0</v>
      </c>
      <c r="BC526" s="116">
        <f>BA526*Escenarios!$F$10/Escenarios!$F$9</f>
        <v>0</v>
      </c>
      <c r="BD526" s="116">
        <f>Observaciones!$I525</f>
        <v>0</v>
      </c>
      <c r="BE526" s="116">
        <f>MAX(0,Constantes!$F$29/((BJ525+BB526+BC526+BD526+Observaciones!$F525)^2)+Entradas!$F$17)</f>
        <v>0.65967620137252148</v>
      </c>
      <c r="BF526" s="145">
        <f>IF(ETo!$D525&gt;0,ETo!$I525*((1-Entradas!$F$21)*ETo!$K525+ETo!$L525),0)</f>
        <v>1.0779166177878801</v>
      </c>
      <c r="BG526" s="116">
        <f>MIN(BF526*1,0.8*(BJ525+BB526+BC526+BD526+Observaciones!$F525-BE526-Constantes!$F$28))</f>
        <v>1.0779166177878801</v>
      </c>
      <c r="BH526" s="116">
        <f>Observaciones!$J525</f>
        <v>0</v>
      </c>
      <c r="BI526" s="116">
        <f>MAX(0,BJ525+BB526+BC526+BD526+Observaciones!$F525-BE526-BG526-BH526-Constantes!$F$26)</f>
        <v>0</v>
      </c>
      <c r="BJ526" s="116">
        <f>BJ525+BB526+BC526+BD526+Observaciones!$F525-BE526-BG526-BH526-BI526</f>
        <v>64.496031281991677</v>
      </c>
      <c r="BK526" s="116">
        <f>(Escenarios!$F$10*AU526+Escenarios!$F$9*BG526)/(Escenarios!$F$11)</f>
        <v>0.77584518535806257</v>
      </c>
      <c r="BL526" s="116">
        <f>(Escenarios!$F$9*BI526)/(Escenarios!$F$11)</f>
        <v>0</v>
      </c>
      <c r="BM526" s="116">
        <f>(Escenarios!$F$10*AW526+Escenarios!$F$9*BE526)/(Escenarios!$F$11)</f>
        <v>0.13193524027450429</v>
      </c>
      <c r="BN526" s="118">
        <f t="shared" si="61"/>
        <v>176.11079190131468</v>
      </c>
      <c r="BO526" s="118">
        <f>MAX(0,(BN526-Constantes!$D$13)*(1-EXP(-Constantes!$D$23)))</f>
        <v>0.87974525120104896</v>
      </c>
      <c r="BP526" s="118">
        <f>BL526+AY526*Escenarios!$F$10/Escenarios!$F$11+BO526</f>
        <v>1.0238525883266165</v>
      </c>
      <c r="BQ526" s="118">
        <f>0.0526*BL526*Observaciones!$F525^1.218</f>
        <v>0</v>
      </c>
      <c r="BR526" s="118">
        <f>BQ526*Constantes!$F$40</f>
        <v>0</v>
      </c>
      <c r="BS526" s="118">
        <f t="shared" si="62"/>
        <v>0</v>
      </c>
      <c r="BT526" s="15"/>
      <c r="BU526" s="72">
        <v>520</v>
      </c>
      <c r="BV526" s="73">
        <f>0.0526*Observaciones!$F525^2.218</f>
        <v>0</v>
      </c>
      <c r="BW526" s="73">
        <f>IF(Observaciones!$F525&gt;0.05*$CA$7,((Observaciones!$F525-0.05*$CA$7)^2)/(Observaciones!$F525+0.95*$CA$7),0)</f>
        <v>0</v>
      </c>
      <c r="BX526" s="73">
        <f>0.0526*BW526*Observaciones!$F525^1.218</f>
        <v>0</v>
      </c>
      <c r="BY526" s="27"/>
      <c r="BZ526" s="27"/>
      <c r="CA526" s="101"/>
      <c r="CB526" s="36"/>
    </row>
    <row r="527" spans="2:80" s="2" customFormat="1" ht="14.5" x14ac:dyDescent="0.35">
      <c r="B527" s="35"/>
      <c r="C527" s="72">
        <v>521</v>
      </c>
      <c r="D527" s="145">
        <f>ETo!$I526*((1-Constantes!$D$19)*ETo!$K526+ETo!$L526)</f>
        <v>1.1958311385260527</v>
      </c>
      <c r="E527" s="73">
        <f>MIN(D527*Constantes!$D$17,0.8*(H526+Observaciones!$F526-F527-G527-Constantes!$D$14))</f>
        <v>0.74566363829564519</v>
      </c>
      <c r="F527" s="73">
        <f>IF(Observaciones!$F526&gt;0.05*Constantes!$D$18,((Observaciones!$F526-0.05*Constantes!$D$18)^2)/(Observaciones!$F526+0.95*Constantes!$D$18),0)</f>
        <v>0</v>
      </c>
      <c r="G527" s="73">
        <f>MAX(0,H526+Observaciones!$F526-F527-Constantes!$D$13)</f>
        <v>0</v>
      </c>
      <c r="H527" s="73">
        <f>H526+Observaciones!$F526-F527-E527-G527-I526</f>
        <v>38.507489717021635</v>
      </c>
      <c r="I527" s="73">
        <f>MAX(0,(H527-Constantes!$D$14)*(1-EXP(-Constantes!$D$22)))</f>
        <v>0.16875248310384774</v>
      </c>
      <c r="J527" s="73">
        <f t="shared" si="56"/>
        <v>163.04716134004764</v>
      </c>
      <c r="K527" s="73">
        <f>MAX(0,(J527-Constantes!$D$13)*(1-EXP(-Constantes!$D$23)))</f>
        <v>0.78950816349021991</v>
      </c>
      <c r="L527" s="73">
        <f t="shared" si="57"/>
        <v>0.95826064659406762</v>
      </c>
      <c r="M527" s="73">
        <f>0.0526*F527*Observaciones!$F526^1.218</f>
        <v>0</v>
      </c>
      <c r="N527" s="73">
        <f>M527*Constantes!$D$40</f>
        <v>0</v>
      </c>
      <c r="O527" s="73">
        <f t="shared" si="58"/>
        <v>0</v>
      </c>
      <c r="P527" s="15"/>
      <c r="Q527" s="117">
        <v>521</v>
      </c>
      <c r="R527" s="145">
        <f>ETo!$I526*((1-Constantes!$E$19)*ETo!$K526+ETo!$L526)</f>
        <v>1.1973877843738379</v>
      </c>
      <c r="S527" s="118">
        <f>MIN(R527*Constantes!$E$17,0.8*(V526+Observaciones!$F526-T527-U527-Constantes!$D$14))</f>
        <v>0.75100238346553605</v>
      </c>
      <c r="T527" s="118">
        <f>IF(Observaciones!$F526&gt;0.05*Constantes!$E$18,((Observaciones!$F526-0.05*Constantes!$E$18)^2)/(Observaciones!$F526+0.95*Constantes!$E$18),0)</f>
        <v>0</v>
      </c>
      <c r="U527" s="118">
        <f>MAX(0,V526+Observaciones!$F526-T527-Constantes!$D$13)</f>
        <v>0</v>
      </c>
      <c r="V527" s="118">
        <f>V526+Observaciones!$F526-T527-S527-U527-W526</f>
        <v>38.551115059193151</v>
      </c>
      <c r="W527" s="118">
        <f>MAX(0,(V527-Constantes!$D$14)*(1-EXP(-Constantes!$D$22)))</f>
        <v>0.16935308608110131</v>
      </c>
      <c r="X527" s="116">
        <f>X526+(Entradas!$E$23*U527-Y526)/(800*Entradas!$D$46)</f>
        <v>0</v>
      </c>
      <c r="Y527" s="116">
        <f>8000*Entradas!$D$47*X527/Constantes!$E$34</f>
        <v>0</v>
      </c>
      <c r="Z527" s="116">
        <f>T527*Escenarios!$E$10/Escenarios!$E$9</f>
        <v>0</v>
      </c>
      <c r="AA527" s="116">
        <f>Y527*Escenarios!$E$10/Escenarios!$E$9</f>
        <v>0</v>
      </c>
      <c r="AB527" s="116">
        <f>Observaciones!$I526</f>
        <v>0</v>
      </c>
      <c r="AC527" s="116">
        <f>MAX(0,Constantes!$E$29/((AH526+Z527+AA527+AB527+Observaciones!$F526)^2)+Entradas!$E$17)</f>
        <v>2.0452185664155484</v>
      </c>
      <c r="AD527" s="145">
        <f>IF(ETo!$D526&gt;0,ETo!$I526*((1-Entradas!$E$21)*ETo!$K526+ETo!$L526),0)</f>
        <v>1.1351219504624197</v>
      </c>
      <c r="AE527" s="116">
        <f>MIN(AD527*1,0.8*(AH526+Z527+AA527+AB527+Observaciones!$F526-AC527-Constantes!$E$28))</f>
        <v>1.1351219504624197</v>
      </c>
      <c r="AF527" s="116">
        <f>Observaciones!$J526</f>
        <v>0</v>
      </c>
      <c r="AG527" s="116">
        <f>MAX(0,AH526+Z527+AA527+AB527+Observaciones!$F526-AC527-AE527-AF527-Constantes!$E$26)</f>
        <v>0</v>
      </c>
      <c r="AH527" s="116">
        <f>AH526+Z527+AA527+AB527+Observaciones!$F526-AC527-AE527-AF527-AG527</f>
        <v>100.51625800907165</v>
      </c>
      <c r="AI527" s="116">
        <f>(Escenarios!$E$10*S527+Escenarios!$E$9*AE527)/(Escenarios!$E$11)</f>
        <v>0.78941434016522438</v>
      </c>
      <c r="AJ527" s="116">
        <f>(Escenarios!$E$9*AG527)/(Escenarios!$E$11)</f>
        <v>0</v>
      </c>
      <c r="AK527" s="116">
        <f>(Escenarios!$E$10*U527+Escenarios!$E$9*AC527)/(Escenarios!$E$11)</f>
        <v>0.20452185664155487</v>
      </c>
      <c r="AL527" s="118">
        <f t="shared" si="59"/>
        <v>177.49353523030459</v>
      </c>
      <c r="AM527" s="118">
        <f>MAX(0,(AL527-Constantes!$D$13)*(1-EXP(-Constantes!$D$23)))</f>
        <v>0.88929655705545485</v>
      </c>
      <c r="AN527" s="118">
        <f>AJ527+W527*Escenarios!$E$10/Escenarios!$E$11+AM527</f>
        <v>1.0417143345284461</v>
      </c>
      <c r="AO527" s="118">
        <f>0.0526*AJ527*Observaciones!$F526^1.218</f>
        <v>0</v>
      </c>
      <c r="AP527" s="118">
        <f>AO527*Constantes!$E$40</f>
        <v>0</v>
      </c>
      <c r="AQ527" s="118">
        <f t="shared" si="60"/>
        <v>0</v>
      </c>
      <c r="AR527" s="15"/>
      <c r="AS527" s="72">
        <v>521</v>
      </c>
      <c r="AT527" s="145">
        <f>ETo!$I526*((1-Constantes!$F$19)*ETo!$K526+ETo!$L526)</f>
        <v>1.1934961697543742</v>
      </c>
      <c r="AU527" s="118">
        <f>MIN(AT527*Constantes!$F$17,0.8*(AX526+Observaciones!$F526-AV527-AW527-Constantes!$D$14))</f>
        <v>0.73772425164431177</v>
      </c>
      <c r="AV527" s="118">
        <f>IF(Observaciones!$F526&gt;0.05*Constantes!$F$18,((Observaciones!$F526-0.05*Constantes!$F$18)^2)/(Observaciones!$F526+0.95*Constantes!$F$18),0)</f>
        <v>0</v>
      </c>
      <c r="AW527" s="118">
        <f>MAX(0,AX526+Observaciones!$F526-AV527-Constantes!$D$13)</f>
        <v>0</v>
      </c>
      <c r="AX527" s="118">
        <f>AX526+Observaciones!$F526-AV527-AU527-AW527-AY526</f>
        <v>38.516350550313888</v>
      </c>
      <c r="AY527" s="118">
        <f>MAX(0,(AX527-Constantes!$D$14)*(1-EXP(-Constantes!$D$22)))</f>
        <v>0.16887447281421727</v>
      </c>
      <c r="AZ527" s="116">
        <f>AZ526+(Entradas!$F$23*AW527-BA526)/(800*Entradas!$D$46)</f>
        <v>0</v>
      </c>
      <c r="BA527" s="116">
        <f>8000*Entradas!$D$47*AZ527/Constantes!$F$34</f>
        <v>0</v>
      </c>
      <c r="BB527" s="116">
        <f>AV527*Escenarios!$F$10/Escenarios!$F$9</f>
        <v>0</v>
      </c>
      <c r="BC527" s="116">
        <f>BA527*Escenarios!$F$10/Escenarios!$F$9</f>
        <v>0</v>
      </c>
      <c r="BD527" s="116">
        <f>Observaciones!$I526</f>
        <v>0</v>
      </c>
      <c r="BE527" s="116">
        <f>MAX(0,Constantes!$F$29/((BJ526+BB527+BC527+BD527+Observaciones!$F526)^2)+Entradas!$F$17)</f>
        <v>0.53951164172057942</v>
      </c>
      <c r="BF527" s="145">
        <f>IF(ETo!$D526&gt;0,ETo!$I526*((1-Entradas!$F$21)*ETo!$K526+ETo!$L526),0)</f>
        <v>1.1351219504624197</v>
      </c>
      <c r="BG527" s="116">
        <f>MIN(BF527*1,0.8*(BJ526+BB527+BC527+BD527+Observaciones!$F526-BE527-Constantes!$F$28))</f>
        <v>1.1351219504624197</v>
      </c>
      <c r="BH527" s="116">
        <f>Observaciones!$J526</f>
        <v>0</v>
      </c>
      <c r="BI527" s="116">
        <f>MAX(0,BJ526+BB527+BC527+BD527+Observaciones!$F526-BE527-BG527-BH527-Constantes!$F$26)</f>
        <v>0</v>
      </c>
      <c r="BJ527" s="116">
        <f>BJ526+BB527+BC527+BD527+Observaciones!$F526-BE527-BG527-BH527-BI527</f>
        <v>62.921397689808671</v>
      </c>
      <c r="BK527" s="116">
        <f>(Escenarios!$F$10*AU527+Escenarios!$F$9*BG527)/(Escenarios!$F$11)</f>
        <v>0.81720379140793342</v>
      </c>
      <c r="BL527" s="116">
        <f>(Escenarios!$F$9*BI527)/(Escenarios!$F$11)</f>
        <v>0</v>
      </c>
      <c r="BM527" s="116">
        <f>(Escenarios!$F$10*AW527+Escenarios!$F$9*BE527)/(Escenarios!$F$11)</f>
        <v>0.10790232834411588</v>
      </c>
      <c r="BN527" s="118">
        <f t="shared" si="61"/>
        <v>175.33894897845775</v>
      </c>
      <c r="BO527" s="118">
        <f>MAX(0,(BN527-Constantes!$D$13)*(1-EXP(-Constantes!$D$23)))</f>
        <v>0.8744137426895231</v>
      </c>
      <c r="BP527" s="118">
        <f>BL527+AY527*Escenarios!$F$10/Escenarios!$F$11+BO527</f>
        <v>1.0095133209408969</v>
      </c>
      <c r="BQ527" s="118">
        <f>0.0526*BL527*Observaciones!$F526^1.218</f>
        <v>0</v>
      </c>
      <c r="BR527" s="118">
        <f>BQ527*Constantes!$F$40</f>
        <v>0</v>
      </c>
      <c r="BS527" s="118">
        <f t="shared" si="62"/>
        <v>0</v>
      </c>
      <c r="BT527" s="15"/>
      <c r="BU527" s="72">
        <v>521</v>
      </c>
      <c r="BV527" s="73">
        <f>0.0526*Observaciones!$F526^2.218</f>
        <v>3.1840930012055863E-4</v>
      </c>
      <c r="BW527" s="73">
        <f>IF(Observaciones!$F526&gt;0.05*$CA$7,((Observaciones!$F526-0.05*$CA$7)^2)/(Observaciones!$F526+0.95*$CA$7),0)</f>
        <v>0</v>
      </c>
      <c r="BX527" s="73">
        <f>0.0526*BW527*Observaciones!$F526^1.218</f>
        <v>0</v>
      </c>
      <c r="BY527" s="27"/>
      <c r="BZ527" s="27"/>
      <c r="CA527" s="101"/>
      <c r="CB527" s="36"/>
    </row>
    <row r="528" spans="2:80" s="2" customFormat="1" ht="14.5" x14ac:dyDescent="0.35">
      <c r="B528" s="35"/>
      <c r="C528" s="72">
        <v>522</v>
      </c>
      <c r="D528" s="145">
        <f>ETo!$I527*((1-Constantes!$D$19)*ETo!$K527+ETo!$L527)</f>
        <v>1.1216895169594521</v>
      </c>
      <c r="E528" s="73">
        <f>MIN(D528*Constantes!$D$17,0.8*(H527+Observaciones!$F527-F528-G528-Constantes!$D$14))</f>
        <v>0.6994324359917542</v>
      </c>
      <c r="F528" s="73">
        <f>IF(Observaciones!$F527&gt;0.05*Constantes!$D$18,((Observaciones!$F527-0.05*Constantes!$D$18)^2)/(Observaciones!$F527+0.95*Constantes!$D$18),0)</f>
        <v>0</v>
      </c>
      <c r="G528" s="73">
        <f>MAX(0,H527+Observaciones!$F527-F528-Constantes!$D$13)</f>
        <v>0</v>
      </c>
      <c r="H528" s="73">
        <f>H527+Observaciones!$F527-F528-E528-G528-I527</f>
        <v>37.639304797926037</v>
      </c>
      <c r="I528" s="73">
        <f>MAX(0,(H528-Constantes!$D$14)*(1-EXP(-Constantes!$D$22)))</f>
        <v>0.15679992476824961</v>
      </c>
      <c r="J528" s="73">
        <f t="shared" si="56"/>
        <v>162.25765317655743</v>
      </c>
      <c r="K528" s="73">
        <f>MAX(0,(J528-Constantes!$D$13)*(1-EXP(-Constantes!$D$23)))</f>
        <v>0.78405463224841387</v>
      </c>
      <c r="L528" s="73">
        <f t="shared" si="57"/>
        <v>0.94085455701666354</v>
      </c>
      <c r="M528" s="73">
        <f>0.0526*F528*Observaciones!$F527^1.218</f>
        <v>0</v>
      </c>
      <c r="N528" s="73">
        <f>M528*Constantes!$D$40</f>
        <v>0</v>
      </c>
      <c r="O528" s="73">
        <f t="shared" si="58"/>
        <v>0</v>
      </c>
      <c r="P528" s="15"/>
      <c r="Q528" s="117">
        <v>522</v>
      </c>
      <c r="R528" s="145">
        <f>ETo!$I527*((1-Constantes!$E$19)*ETo!$K527+ETo!$L527)</f>
        <v>1.1231433452157362</v>
      </c>
      <c r="S528" s="118">
        <f>MIN(R528*Constantes!$E$17,0.8*(V527+Observaciones!$F527-T528-U528-Constantes!$D$14))</f>
        <v>0.70443622378489912</v>
      </c>
      <c r="T528" s="118">
        <f>IF(Observaciones!$F527&gt;0.05*Constantes!$E$18,((Observaciones!$F527-0.05*Constantes!$E$18)^2)/(Observaciones!$F527+0.95*Constantes!$E$18),0)</f>
        <v>0</v>
      </c>
      <c r="U528" s="118">
        <f>MAX(0,V527+Observaciones!$F527-T528-Constantes!$D$13)</f>
        <v>0</v>
      </c>
      <c r="V528" s="118">
        <f>V527+Observaciones!$F527-T528-S528-U528-W527</f>
        <v>37.677325749327153</v>
      </c>
      <c r="W528" s="118">
        <f>MAX(0,(V528-Constantes!$D$14)*(1-EXP(-Constantes!$D$22)))</f>
        <v>0.15732337044163239</v>
      </c>
      <c r="X528" s="116">
        <f>X527+(Entradas!$E$23*U528-Y527)/(800*Entradas!$D$46)</f>
        <v>0</v>
      </c>
      <c r="Y528" s="116">
        <f>8000*Entradas!$D$47*X528/Constantes!$E$34</f>
        <v>0</v>
      </c>
      <c r="Z528" s="116">
        <f>T528*Escenarios!$E$10/Escenarios!$E$9</f>
        <v>0</v>
      </c>
      <c r="AA528" s="116">
        <f>Y528*Escenarios!$E$10/Escenarios!$E$9</f>
        <v>0</v>
      </c>
      <c r="AB528" s="116">
        <f>Observaciones!$I527</f>
        <v>0</v>
      </c>
      <c r="AC528" s="116">
        <f>MAX(0,Constantes!$E$29/((AH527+Z528+AA528+AB528+Observaciones!$F527)^2)+Entradas!$E$17)</f>
        <v>1.9838440557192019</v>
      </c>
      <c r="AD528" s="145">
        <f>IF(ETo!$D527&gt;0,ETo!$I527*((1-Entradas!$E$21)*ETo!$K527+ETo!$L527),0)</f>
        <v>1.064990214964364</v>
      </c>
      <c r="AE528" s="116">
        <f>MIN(AD528*1,0.8*(AH527+Z528+AA528+AB528+Observaciones!$F527-AC528-Constantes!$E$28))</f>
        <v>1.064990214964364</v>
      </c>
      <c r="AF528" s="116">
        <f>Observaciones!$J527</f>
        <v>0</v>
      </c>
      <c r="AG528" s="116">
        <f>MAX(0,AH527+Z528+AA528+AB528+Observaciones!$F527-AC528-AE528-AF528-Constantes!$E$26)</f>
        <v>0</v>
      </c>
      <c r="AH528" s="116">
        <f>AH527+Z528+AA528+AB528+Observaciones!$F527-AC528-AE528-AF528-AG528</f>
        <v>97.467423738388078</v>
      </c>
      <c r="AI528" s="116">
        <f>(Escenarios!$E$10*S528+Escenarios!$E$9*AE528)/(Escenarios!$E$11)</f>
        <v>0.74049162290284554</v>
      </c>
      <c r="AJ528" s="116">
        <f>(Escenarios!$E$9*AG528)/(Escenarios!$E$11)</f>
        <v>0</v>
      </c>
      <c r="AK528" s="116">
        <f>(Escenarios!$E$10*U528+Escenarios!$E$9*AC528)/(Escenarios!$E$11)</f>
        <v>0.19838440557192019</v>
      </c>
      <c r="AL528" s="118">
        <f t="shared" si="59"/>
        <v>176.80262307882106</v>
      </c>
      <c r="AM528" s="118">
        <f>MAX(0,(AL528-Constantes!$D$13)*(1-EXP(-Constantes!$D$23)))</f>
        <v>0.88452407821647505</v>
      </c>
      <c r="AN528" s="118">
        <f>AJ528+W528*Escenarios!$E$10/Escenarios!$E$11+AM528</f>
        <v>1.0261151116139442</v>
      </c>
      <c r="AO528" s="118">
        <f>0.0526*AJ528*Observaciones!$F527^1.218</f>
        <v>0</v>
      </c>
      <c r="AP528" s="118">
        <f>AO528*Constantes!$E$40</f>
        <v>0</v>
      </c>
      <c r="AQ528" s="118">
        <f t="shared" si="60"/>
        <v>0</v>
      </c>
      <c r="AR528" s="15"/>
      <c r="AS528" s="72">
        <v>522</v>
      </c>
      <c r="AT528" s="145">
        <f>ETo!$I527*((1-Constantes!$F$19)*ETo!$K527+ETo!$L527)</f>
        <v>1.1195087745750252</v>
      </c>
      <c r="AU528" s="118">
        <f>MIN(AT528*Constantes!$F$17,0.8*(AX527+Observaciones!$F527-AV528-AW528-Constantes!$D$14))</f>
        <v>0.69199113818904989</v>
      </c>
      <c r="AV528" s="118">
        <f>IF(Observaciones!$F527&gt;0.05*Constantes!$F$18,((Observaciones!$F527-0.05*Constantes!$F$18)^2)/(Observaciones!$F527+0.95*Constantes!$F$18),0)</f>
        <v>0</v>
      </c>
      <c r="AW528" s="118">
        <f>MAX(0,AX527+Observaciones!$F527-AV528-Constantes!$D$13)</f>
        <v>0</v>
      </c>
      <c r="AX528" s="118">
        <f>AX527+Observaciones!$F527-AV528-AU528-AW528-AY527</f>
        <v>37.655484939310618</v>
      </c>
      <c r="AY528" s="118">
        <f>MAX(0,(AX528-Constantes!$D$14)*(1-EXP(-Constantes!$D$22)))</f>
        <v>0.15702268155603036</v>
      </c>
      <c r="AZ528" s="116">
        <f>AZ527+(Entradas!$F$23*AW528-BA527)/(800*Entradas!$D$46)</f>
        <v>0</v>
      </c>
      <c r="BA528" s="116">
        <f>8000*Entradas!$D$47*AZ528/Constantes!$F$34</f>
        <v>0</v>
      </c>
      <c r="BB528" s="116">
        <f>AV528*Escenarios!$F$10/Escenarios!$F$9</f>
        <v>0</v>
      </c>
      <c r="BC528" s="116">
        <f>BA528*Escenarios!$F$10/Escenarios!$F$9</f>
        <v>0</v>
      </c>
      <c r="BD528" s="116">
        <f>Observaciones!$I527</f>
        <v>0</v>
      </c>
      <c r="BE528" s="116">
        <f>MAX(0,Constantes!$F$29/((BJ527+BB528+BC528+BD528+Observaciones!$F527)^2)+Entradas!$F$17)</f>
        <v>0.40679849745441299</v>
      </c>
      <c r="BF528" s="145">
        <f>IF(ETo!$D527&gt;0,ETo!$I527*((1-Entradas!$F$21)*ETo!$K527+ETo!$L527),0)</f>
        <v>1.064990214964364</v>
      </c>
      <c r="BG528" s="116">
        <f>MIN(BF528*1,0.8*(BJ527+BB528+BC528+BD528+Observaciones!$F527-BE528-Constantes!$F$28))</f>
        <v>1.064990214964364</v>
      </c>
      <c r="BH528" s="116">
        <f>Observaciones!$J527</f>
        <v>0</v>
      </c>
      <c r="BI528" s="116">
        <f>MAX(0,BJ527+BB528+BC528+BD528+Observaciones!$F527-BE528-BG528-BH528-Constantes!$F$26)</f>
        <v>0</v>
      </c>
      <c r="BJ528" s="116">
        <f>BJ527+BB528+BC528+BD528+Observaciones!$F527-BE528-BG528-BH528-BI528</f>
        <v>61.4496089773899</v>
      </c>
      <c r="BK528" s="116">
        <f>(Escenarios!$F$10*AU528+Escenarios!$F$9*BG528)/(Escenarios!$F$11)</f>
        <v>0.76659095354411277</v>
      </c>
      <c r="BL528" s="116">
        <f>(Escenarios!$F$9*BI528)/(Escenarios!$F$11)</f>
        <v>0</v>
      </c>
      <c r="BM528" s="116">
        <f>(Escenarios!$F$10*AW528+Escenarios!$F$9*BE528)/(Escenarios!$F$11)</f>
        <v>8.1359699490882592E-2</v>
      </c>
      <c r="BN528" s="118">
        <f t="shared" si="61"/>
        <v>174.54589493525913</v>
      </c>
      <c r="BO528" s="118">
        <f>MAX(0,(BN528-Constantes!$D$13)*(1-EXP(-Constantes!$D$23)))</f>
        <v>0.86893571826745153</v>
      </c>
      <c r="BP528" s="118">
        <f>BL528+AY528*Escenarios!$F$10/Escenarios!$F$11+BO528</f>
        <v>0.99455386351227582</v>
      </c>
      <c r="BQ528" s="118">
        <f>0.0526*BL528*Observaciones!$F527^1.218</f>
        <v>0</v>
      </c>
      <c r="BR528" s="118">
        <f>BQ528*Constantes!$F$40</f>
        <v>0</v>
      </c>
      <c r="BS528" s="118">
        <f t="shared" si="62"/>
        <v>0</v>
      </c>
      <c r="BT528" s="15"/>
      <c r="BU528" s="72">
        <v>522</v>
      </c>
      <c r="BV528" s="73">
        <f>0.0526*Observaciones!$F527^2.218</f>
        <v>0</v>
      </c>
      <c r="BW528" s="73">
        <f>IF(Observaciones!$F527&gt;0.05*$CA$7,((Observaciones!$F527-0.05*$CA$7)^2)/(Observaciones!$F527+0.95*$CA$7),0)</f>
        <v>0</v>
      </c>
      <c r="BX528" s="73">
        <f>0.0526*BW528*Observaciones!$F527^1.218</f>
        <v>0</v>
      </c>
      <c r="BY528" s="27"/>
      <c r="BZ528" s="27"/>
      <c r="CA528" s="101"/>
      <c r="CB528" s="36"/>
    </row>
    <row r="529" spans="2:80" s="2" customFormat="1" ht="14.5" x14ac:dyDescent="0.35">
      <c r="B529" s="35"/>
      <c r="C529" s="72">
        <v>523</v>
      </c>
      <c r="D529" s="145">
        <f>ETo!$I528*((1-Constantes!$D$19)*ETo!$K528+ETo!$L528)</f>
        <v>1.137469643651992</v>
      </c>
      <c r="E529" s="73">
        <f>MIN(D529*Constantes!$D$17,0.8*(H528+Observaciones!$F528-F529-G529-Constantes!$D$14))</f>
        <v>0.70927217531885411</v>
      </c>
      <c r="F529" s="73">
        <f>IF(Observaciones!$F528&gt;0.05*Constantes!$D$18,((Observaciones!$F528-0.05*Constantes!$D$18)^2)/(Observaciones!$F528+0.95*Constantes!$D$18),0)</f>
        <v>0</v>
      </c>
      <c r="G529" s="73">
        <f>MAX(0,H528+Observaciones!$F528-F529-Constantes!$D$13)</f>
        <v>0</v>
      </c>
      <c r="H529" s="73">
        <f>H528+Observaciones!$F528-F529-E529-G529-I528</f>
        <v>36.773232697838935</v>
      </c>
      <c r="I529" s="73">
        <f>MAX(0,(H529-Constantes!$D$14)*(1-EXP(-Constantes!$D$22)))</f>
        <v>0.1448764542362935</v>
      </c>
      <c r="J529" s="73">
        <f t="shared" si="56"/>
        <v>161.473598544309</v>
      </c>
      <c r="K529" s="73">
        <f>MAX(0,(J529-Constantes!$D$13)*(1-EXP(-Constantes!$D$23)))</f>
        <v>0.77863877129854475</v>
      </c>
      <c r="L529" s="73">
        <f t="shared" si="57"/>
        <v>0.92351522553483822</v>
      </c>
      <c r="M529" s="73">
        <f>0.0526*F529*Observaciones!$F528^1.218</f>
        <v>0</v>
      </c>
      <c r="N529" s="73">
        <f>M529*Constantes!$D$40</f>
        <v>0</v>
      </c>
      <c r="O529" s="73">
        <f t="shared" si="58"/>
        <v>0</v>
      </c>
      <c r="P529" s="15"/>
      <c r="Q529" s="117">
        <v>523</v>
      </c>
      <c r="R529" s="145">
        <f>ETo!$I528*((1-Constantes!$E$19)*ETo!$K528+ETo!$L528)</f>
        <v>1.138948227594742</v>
      </c>
      <c r="S529" s="118">
        <f>MIN(R529*Constantes!$E$17,0.8*(V528+Observaciones!$F528-T529-U529-Constantes!$D$14))</f>
        <v>0.71434905611200761</v>
      </c>
      <c r="T529" s="118">
        <f>IF(Observaciones!$F528&gt;0.05*Constantes!$E$18,((Observaciones!$F528-0.05*Constantes!$E$18)^2)/(Observaciones!$F528+0.95*Constantes!$E$18),0)</f>
        <v>0</v>
      </c>
      <c r="U529" s="118">
        <f>MAX(0,V528+Observaciones!$F528-T529-Constantes!$D$13)</f>
        <v>0</v>
      </c>
      <c r="V529" s="118">
        <f>V528+Observaciones!$F528-T529-S529-U529-W528</f>
        <v>36.805653322773516</v>
      </c>
      <c r="W529" s="118">
        <f>MAX(0,(V529-Constantes!$D$14)*(1-EXP(-Constantes!$D$22)))</f>
        <v>0.14532279856027783</v>
      </c>
      <c r="X529" s="116">
        <f>X528+(Entradas!$E$23*U529-Y528)/(800*Entradas!$D$46)</f>
        <v>0</v>
      </c>
      <c r="Y529" s="116">
        <f>8000*Entradas!$D$47*X529/Constantes!$E$34</f>
        <v>0</v>
      </c>
      <c r="Z529" s="116">
        <f>T529*Escenarios!$E$10/Escenarios!$E$9</f>
        <v>0</v>
      </c>
      <c r="AA529" s="116">
        <f>Y529*Escenarios!$E$10/Escenarios!$E$9</f>
        <v>0</v>
      </c>
      <c r="AB529" s="116">
        <f>Observaciones!$I528</f>
        <v>0</v>
      </c>
      <c r="AC529" s="116">
        <f>MAX(0,Constantes!$E$29/((AH528+Z529+AA529+AB529+Observaciones!$F528)^2)+Entradas!$E$17)</f>
        <v>1.9192779486593154</v>
      </c>
      <c r="AD529" s="145">
        <f>IF(ETo!$D528&gt;0,ETo!$I528*((1-Entradas!$E$21)*ETo!$K528+ETo!$L528),0)</f>
        <v>1.0798048698847358</v>
      </c>
      <c r="AE529" s="116">
        <f>MIN(AD529*1,0.8*(AH528+Z529+AA529+AB529+Observaciones!$F528-AC529-Constantes!$E$28))</f>
        <v>1.0798048698847358</v>
      </c>
      <c r="AF529" s="116">
        <f>Observaciones!$J528</f>
        <v>0</v>
      </c>
      <c r="AG529" s="116">
        <f>MAX(0,AH528+Z529+AA529+AB529+Observaciones!$F528-AC529-AE529-AF529-Constantes!$E$26)</f>
        <v>0</v>
      </c>
      <c r="AH529" s="116">
        <f>AH528+Z529+AA529+AB529+Observaciones!$F528-AC529-AE529-AF529-AG529</f>
        <v>94.468340919844024</v>
      </c>
      <c r="AI529" s="116">
        <f>(Escenarios!$E$10*S529+Escenarios!$E$9*AE529)/(Escenarios!$E$11)</f>
        <v>0.75089463748928043</v>
      </c>
      <c r="AJ529" s="116">
        <f>(Escenarios!$E$9*AG529)/(Escenarios!$E$11)</f>
        <v>0</v>
      </c>
      <c r="AK529" s="116">
        <f>(Escenarios!$E$10*U529+Escenarios!$E$9*AC529)/(Escenarios!$E$11)</f>
        <v>0.19192779486593153</v>
      </c>
      <c r="AL529" s="118">
        <f t="shared" si="59"/>
        <v>176.1100267954705</v>
      </c>
      <c r="AM529" s="118">
        <f>MAX(0,(AL529-Constantes!$D$13)*(1-EXP(-Constantes!$D$23)))</f>
        <v>0.87973996622893913</v>
      </c>
      <c r="AN529" s="118">
        <f>AJ529+W529*Escenarios!$E$10/Escenarios!$E$11+AM529</f>
        <v>1.0105304849331891</v>
      </c>
      <c r="AO529" s="118">
        <f>0.0526*AJ529*Observaciones!$F528^1.218</f>
        <v>0</v>
      </c>
      <c r="AP529" s="118">
        <f>AO529*Constantes!$E$40</f>
        <v>0</v>
      </c>
      <c r="AQ529" s="118">
        <f t="shared" si="60"/>
        <v>0</v>
      </c>
      <c r="AR529" s="15"/>
      <c r="AS529" s="72">
        <v>523</v>
      </c>
      <c r="AT529" s="145">
        <f>ETo!$I528*((1-Constantes!$F$19)*ETo!$K528+ETo!$L528)</f>
        <v>1.1352517677378666</v>
      </c>
      <c r="AU529" s="118">
        <f>MIN(AT529*Constantes!$F$17,0.8*(AX528+Observaciones!$F528-AV529-AW529-Constantes!$D$14))</f>
        <v>0.70172220238851768</v>
      </c>
      <c r="AV529" s="118">
        <f>IF(Observaciones!$F528&gt;0.05*Constantes!$F$18,((Observaciones!$F528-0.05*Constantes!$F$18)^2)/(Observaciones!$F528+0.95*Constantes!$F$18),0)</f>
        <v>0</v>
      </c>
      <c r="AW529" s="118">
        <f>MAX(0,AX528+Observaciones!$F528-AV529-Constantes!$D$13)</f>
        <v>0</v>
      </c>
      <c r="AX529" s="118">
        <f>AX528+Observaciones!$F528-AV529-AU529-AW529-AY528</f>
        <v>36.796740055366072</v>
      </c>
      <c r="AY529" s="118">
        <f>MAX(0,(AX529-Constantes!$D$14)*(1-EXP(-Constantes!$D$22)))</f>
        <v>0.14520008697394984</v>
      </c>
      <c r="AZ529" s="116">
        <f>AZ528+(Entradas!$F$23*AW529-BA528)/(800*Entradas!$D$46)</f>
        <v>0</v>
      </c>
      <c r="BA529" s="116">
        <f>8000*Entradas!$D$47*AZ529/Constantes!$F$34</f>
        <v>0</v>
      </c>
      <c r="BB529" s="116">
        <f>AV529*Escenarios!$F$10/Escenarios!$F$9</f>
        <v>0</v>
      </c>
      <c r="BC529" s="116">
        <f>BA529*Escenarios!$F$10/Escenarios!$F$9</f>
        <v>0</v>
      </c>
      <c r="BD529" s="116">
        <f>Observaciones!$I528</f>
        <v>0</v>
      </c>
      <c r="BE529" s="116">
        <f>MAX(0,Constantes!$F$29/((BJ528+BB529+BC529+BD529+Observaciones!$F528)^2)+Entradas!$F$17)</f>
        <v>0.281090579151134</v>
      </c>
      <c r="BF529" s="145">
        <f>IF(ETo!$D528&gt;0,ETo!$I528*((1-Entradas!$F$21)*ETo!$K528+ETo!$L528),0)</f>
        <v>1.0798048698847358</v>
      </c>
      <c r="BG529" s="116">
        <f>MIN(BF529*1,0.8*(BJ528+BB529+BC529+BD529+Observaciones!$F528-BE529-Constantes!$F$28))</f>
        <v>1.0798048698847358</v>
      </c>
      <c r="BH529" s="116">
        <f>Observaciones!$J528</f>
        <v>0</v>
      </c>
      <c r="BI529" s="116">
        <f>MAX(0,BJ528+BB529+BC529+BD529+Observaciones!$F528-BE529-BG529-BH529-Constantes!$F$26)</f>
        <v>0</v>
      </c>
      <c r="BJ529" s="116">
        <f>BJ528+BB529+BC529+BD529+Observaciones!$F528-BE529-BG529-BH529-BI529</f>
        <v>60.088713528354035</v>
      </c>
      <c r="BK529" s="116">
        <f>(Escenarios!$F$10*AU529+Escenarios!$F$9*BG529)/(Escenarios!$F$11)</f>
        <v>0.77733873588776137</v>
      </c>
      <c r="BL529" s="116">
        <f>(Escenarios!$F$9*BI529)/(Escenarios!$F$11)</f>
        <v>0</v>
      </c>
      <c r="BM529" s="116">
        <f>(Escenarios!$F$10*AW529+Escenarios!$F$9*BE529)/(Escenarios!$F$11)</f>
        <v>5.6218115830226803E-2</v>
      </c>
      <c r="BN529" s="118">
        <f t="shared" si="61"/>
        <v>173.7331773328219</v>
      </c>
      <c r="BO529" s="118">
        <f>MAX(0,(BN529-Constantes!$D$13)*(1-EXP(-Constantes!$D$23)))</f>
        <v>0.86332186772021513</v>
      </c>
      <c r="BP529" s="118">
        <f>BL529+AY529*Escenarios!$F$10/Escenarios!$F$11+BO529</f>
        <v>0.97948193729937505</v>
      </c>
      <c r="BQ529" s="118">
        <f>0.0526*BL529*Observaciones!$F528^1.218</f>
        <v>0</v>
      </c>
      <c r="BR529" s="118">
        <f>BQ529*Constantes!$F$40</f>
        <v>0</v>
      </c>
      <c r="BS529" s="118">
        <f t="shared" si="62"/>
        <v>0</v>
      </c>
      <c r="BT529" s="15"/>
      <c r="BU529" s="72">
        <v>523</v>
      </c>
      <c r="BV529" s="73">
        <f>0.0526*Observaciones!$F528^2.218</f>
        <v>0</v>
      </c>
      <c r="BW529" s="73">
        <f>IF(Observaciones!$F528&gt;0.05*$CA$7,((Observaciones!$F528-0.05*$CA$7)^2)/(Observaciones!$F528+0.95*$CA$7),0)</f>
        <v>0</v>
      </c>
      <c r="BX529" s="73">
        <f>0.0526*BW529*Observaciones!$F528^1.218</f>
        <v>0</v>
      </c>
      <c r="BY529" s="27"/>
      <c r="BZ529" s="27"/>
      <c r="CA529" s="101"/>
      <c r="CB529" s="36"/>
    </row>
    <row r="530" spans="2:80" s="2" customFormat="1" ht="14.5" x14ac:dyDescent="0.35">
      <c r="B530" s="35"/>
      <c r="C530" s="72">
        <v>524</v>
      </c>
      <c r="D530" s="145">
        <f>ETo!$I529*((1-Constantes!$D$19)*ETo!$K529+ETo!$L529)</f>
        <v>1.134343961367154</v>
      </c>
      <c r="E530" s="73">
        <f>MIN(D530*Constantes!$D$17,0.8*(H529+Observaciones!$F529-F530-G530-Constantes!$D$14))</f>
        <v>0.70732314794401818</v>
      </c>
      <c r="F530" s="73">
        <f>IF(Observaciones!$F529&gt;0.05*Constantes!$D$18,((Observaciones!$F529-0.05*Constantes!$D$18)^2)/(Observaciones!$F529+0.95*Constantes!$D$18),0)</f>
        <v>0</v>
      </c>
      <c r="G530" s="73">
        <f>MAX(0,H529+Observaciones!$F529-F530-Constantes!$D$13)</f>
        <v>0</v>
      </c>
      <c r="H530" s="73">
        <f>H529+Observaciones!$F529-F530-E530-G530-I529</f>
        <v>38.921033095658622</v>
      </c>
      <c r="I530" s="73">
        <f>MAX(0,(H530-Constantes!$D$14)*(1-EXP(-Constantes!$D$22)))</f>
        <v>0.17444585700235779</v>
      </c>
      <c r="J530" s="73">
        <f t="shared" si="56"/>
        <v>160.69495977301045</v>
      </c>
      <c r="K530" s="73">
        <f>MAX(0,(J530-Constantes!$D$13)*(1-EXP(-Constantes!$D$23)))</f>
        <v>0.77326032043289927</v>
      </c>
      <c r="L530" s="73">
        <f t="shared" si="57"/>
        <v>0.94770617743525709</v>
      </c>
      <c r="M530" s="73">
        <f>0.0526*F530*Observaciones!$F529^1.218</f>
        <v>0</v>
      </c>
      <c r="N530" s="73">
        <f>M530*Constantes!$D$40</f>
        <v>0</v>
      </c>
      <c r="O530" s="73">
        <f t="shared" si="58"/>
        <v>0</v>
      </c>
      <c r="P530" s="15"/>
      <c r="Q530" s="117">
        <v>524</v>
      </c>
      <c r="R530" s="145">
        <f>ETo!$I529*((1-Constantes!$E$19)*ETo!$K529+ETo!$L529)</f>
        <v>1.1358200225639117</v>
      </c>
      <c r="S530" s="118">
        <f>MIN(R530*Constantes!$E$17,0.8*(V529+Observaciones!$F529-T530-U530-Constantes!$D$14))</f>
        <v>0.71238704391781182</v>
      </c>
      <c r="T530" s="118">
        <f>IF(Observaciones!$F529&gt;0.05*Constantes!$E$18,((Observaciones!$F529-0.05*Constantes!$E$18)^2)/(Observaciones!$F529+0.95*Constantes!$E$18),0)</f>
        <v>0</v>
      </c>
      <c r="U530" s="118">
        <f>MAX(0,V529+Observaciones!$F529-T530-Constantes!$D$13)</f>
        <v>0</v>
      </c>
      <c r="V530" s="118">
        <f>V529+Observaciones!$F529-T530-S530-U530-W529</f>
        <v>38.947943480295422</v>
      </c>
      <c r="W530" s="118">
        <f>MAX(0,(V530-Constantes!$D$14)*(1-EXP(-Constantes!$D$22)))</f>
        <v>0.17481634021984996</v>
      </c>
      <c r="X530" s="116">
        <f>X529+(Entradas!$E$23*U530-Y529)/(800*Entradas!$D$46)</f>
        <v>0</v>
      </c>
      <c r="Y530" s="116">
        <f>8000*Entradas!$D$47*X530/Constantes!$E$34</f>
        <v>0</v>
      </c>
      <c r="Z530" s="116">
        <f>T530*Escenarios!$E$10/Escenarios!$E$9</f>
        <v>0</v>
      </c>
      <c r="AA530" s="116">
        <f>Y530*Escenarios!$E$10/Escenarios!$E$9</f>
        <v>0</v>
      </c>
      <c r="AB530" s="116">
        <f>Observaciones!$I529</f>
        <v>0</v>
      </c>
      <c r="AC530" s="116">
        <f>MAX(0,Constantes!$E$29/((AH529+Z530+AA530+AB530+Observaciones!$F529)^2)+Entradas!$E$17)</f>
        <v>1.9192982878494869</v>
      </c>
      <c r="AD530" s="145">
        <f>IF(ETo!$D529&gt;0,ETo!$I529*((1-Entradas!$E$21)*ETo!$K529+ETo!$L529),0)</f>
        <v>1.0767775746936095</v>
      </c>
      <c r="AE530" s="116">
        <f>MIN(AD530*1,0.8*(AH529+Z530+AA530+AB530+Observaciones!$F529-AC530-Constantes!$E$28))</f>
        <v>1.0767775746936095</v>
      </c>
      <c r="AF530" s="116">
        <f>Observaciones!$J529</f>
        <v>0</v>
      </c>
      <c r="AG530" s="116">
        <f>MAX(0,AH529+Z530+AA530+AB530+Observaciones!$F529-AC530-AE530-AF530-Constantes!$E$26)</f>
        <v>0</v>
      </c>
      <c r="AH530" s="116">
        <f>AH529+Z530+AA530+AB530+Observaciones!$F529-AC530-AE530-AF530-AG530</f>
        <v>94.47226505730093</v>
      </c>
      <c r="AI530" s="116">
        <f>(Escenarios!$E$10*S530+Escenarios!$E$9*AE530)/(Escenarios!$E$11)</f>
        <v>0.7488260969953916</v>
      </c>
      <c r="AJ530" s="116">
        <f>(Escenarios!$E$9*AG530)/(Escenarios!$E$11)</f>
        <v>0</v>
      </c>
      <c r="AK530" s="116">
        <f>(Escenarios!$E$10*U530+Escenarios!$E$9*AC530)/(Escenarios!$E$11)</f>
        <v>0.19192982878494866</v>
      </c>
      <c r="AL530" s="118">
        <f t="shared" si="59"/>
        <v>175.42221665802651</v>
      </c>
      <c r="AM530" s="118">
        <f>MAX(0,(AL530-Constantes!$D$13)*(1-EXP(-Constantes!$D$23)))</f>
        <v>0.87498891456609185</v>
      </c>
      <c r="AN530" s="118">
        <f>AJ530+W530*Escenarios!$E$10/Escenarios!$E$11+AM530</f>
        <v>1.0323236207639568</v>
      </c>
      <c r="AO530" s="118">
        <f>0.0526*AJ530*Observaciones!$F529^1.218</f>
        <v>0</v>
      </c>
      <c r="AP530" s="118">
        <f>AO530*Constantes!$E$40</f>
        <v>0</v>
      </c>
      <c r="AQ530" s="118">
        <f t="shared" si="60"/>
        <v>0</v>
      </c>
      <c r="AR530" s="15"/>
      <c r="AS530" s="72">
        <v>524</v>
      </c>
      <c r="AT530" s="145">
        <f>ETo!$I529*((1-Constantes!$F$19)*ETo!$K529+ETo!$L529)</f>
        <v>1.1321298695720174</v>
      </c>
      <c r="AU530" s="118">
        <f>MIN(AT530*Constantes!$F$17,0.8*(AX529+Observaciones!$F529-AV530-AW530-Constantes!$D$14))</f>
        <v>0.69979249365004326</v>
      </c>
      <c r="AV530" s="118">
        <f>IF(Observaciones!$F529&gt;0.05*Constantes!$F$18,((Observaciones!$F529-0.05*Constantes!$F$18)^2)/(Observaciones!$F529+0.95*Constantes!$F$18),0)</f>
        <v>0</v>
      </c>
      <c r="AW530" s="118">
        <f>MAX(0,AX529+Observaciones!$F529-AV530-Constantes!$D$13)</f>
        <v>0</v>
      </c>
      <c r="AX530" s="118">
        <f>AX529+Observaciones!$F529-AV530-AU530-AW530-AY529</f>
        <v>38.951747474742078</v>
      </c>
      <c r="AY530" s="118">
        <f>MAX(0,(AX530-Constantes!$D$14)*(1-EXP(-Constantes!$D$22)))</f>
        <v>0.17486871093550271</v>
      </c>
      <c r="AZ530" s="116">
        <f>AZ529+(Entradas!$F$23*AW530-BA529)/(800*Entradas!$D$46)</f>
        <v>0</v>
      </c>
      <c r="BA530" s="116">
        <f>8000*Entradas!$D$47*AZ530/Constantes!$F$34</f>
        <v>0</v>
      </c>
      <c r="BB530" s="116">
        <f>AV530*Escenarios!$F$10/Escenarios!$F$9</f>
        <v>0</v>
      </c>
      <c r="BC530" s="116">
        <f>BA530*Escenarios!$F$10/Escenarios!$F$9</f>
        <v>0</v>
      </c>
      <c r="BD530" s="116">
        <f>Observaciones!$I529</f>
        <v>0</v>
      </c>
      <c r="BE530" s="116">
        <f>MAX(0,Constantes!$F$29/((BJ529+BB530+BC530+BD530+Observaciones!$F529)^2)+Entradas!$F$17)</f>
        <v>0.42053497468469336</v>
      </c>
      <c r="BF530" s="145">
        <f>IF(ETo!$D529&gt;0,ETo!$I529*((1-Entradas!$F$21)*ETo!$K529+ETo!$L529),0)</f>
        <v>1.0767775746936095</v>
      </c>
      <c r="BG530" s="116">
        <f>MIN(BF530*1,0.8*(BJ529+BB530+BC530+BD530+Observaciones!$F529-BE530-Constantes!$F$28))</f>
        <v>1.0767775746936095</v>
      </c>
      <c r="BH530" s="116">
        <f>Observaciones!$J529</f>
        <v>0</v>
      </c>
      <c r="BI530" s="116">
        <f>MAX(0,BJ529+BB530+BC530+BD530+Observaciones!$F529-BE530-BG530-BH530-Constantes!$F$26)</f>
        <v>0</v>
      </c>
      <c r="BJ530" s="116">
        <f>BJ529+BB530+BC530+BD530+Observaciones!$F529-BE530-BG530-BH530-BI530</f>
        <v>61.591400978975734</v>
      </c>
      <c r="BK530" s="116">
        <f>(Escenarios!$F$10*AU530+Escenarios!$F$9*BG530)/(Escenarios!$F$11)</f>
        <v>0.77518950985875645</v>
      </c>
      <c r="BL530" s="116">
        <f>(Escenarios!$F$9*BI530)/(Escenarios!$F$11)</f>
        <v>0</v>
      </c>
      <c r="BM530" s="116">
        <f>(Escenarios!$F$10*AW530+Escenarios!$F$9*BE530)/(Escenarios!$F$11)</f>
        <v>8.410699493693867E-2</v>
      </c>
      <c r="BN530" s="118">
        <f t="shared" si="61"/>
        <v>172.95396246003864</v>
      </c>
      <c r="BO530" s="118">
        <f>MAX(0,(BN530-Constantes!$D$13)*(1-EXP(-Constantes!$D$23)))</f>
        <v>0.85793943743093537</v>
      </c>
      <c r="BP530" s="118">
        <f>BL530+AY530*Escenarios!$F$10/Escenarios!$F$11+BO530</f>
        <v>0.99783440617933761</v>
      </c>
      <c r="BQ530" s="118">
        <f>0.0526*BL530*Observaciones!$F529^1.218</f>
        <v>0</v>
      </c>
      <c r="BR530" s="118">
        <f>BQ530*Constantes!$F$40</f>
        <v>0</v>
      </c>
      <c r="BS530" s="118">
        <f t="shared" si="62"/>
        <v>0</v>
      </c>
      <c r="BT530" s="15"/>
      <c r="BU530" s="72">
        <v>524</v>
      </c>
      <c r="BV530" s="73">
        <f>0.0526*Observaciones!$F529^2.218</f>
        <v>0.6015070018585239</v>
      </c>
      <c r="BW530" s="73">
        <f>IF(Observaciones!$F529&gt;0.05*$CA$7,((Observaciones!$F529-0.05*$CA$7)^2)/(Observaciones!$F529+0.95*$CA$7),0)</f>
        <v>4.4793357041742955E-2</v>
      </c>
      <c r="BX530" s="73">
        <f>0.0526*BW530*Observaciones!$F529^1.218</f>
        <v>8.981172632452402E-3</v>
      </c>
      <c r="BY530" s="27"/>
      <c r="BZ530" s="27"/>
      <c r="CA530" s="101"/>
      <c r="CB530" s="36"/>
    </row>
    <row r="531" spans="2:80" s="2" customFormat="1" ht="14.5" x14ac:dyDescent="0.35">
      <c r="B531" s="35"/>
      <c r="C531" s="72">
        <v>525</v>
      </c>
      <c r="D531" s="145">
        <f>ETo!$I530*((1-Constantes!$D$19)*ETo!$K530+ETo!$L530)</f>
        <v>1.0905001790166307</v>
      </c>
      <c r="E531" s="73">
        <f>MIN(D531*Constantes!$D$17,0.8*(H530+Observaciones!$F530-F531-G531-Constantes!$D$14))</f>
        <v>0.67998424263299762</v>
      </c>
      <c r="F531" s="73">
        <f>IF(Observaciones!$F530&gt;0.05*Constantes!$D$18,((Observaciones!$F530-0.05*Constantes!$D$18)^2)/(Observaciones!$F530+0.95*Constantes!$D$18),0)</f>
        <v>0</v>
      </c>
      <c r="G531" s="73">
        <f>MAX(0,H530+Observaciones!$F530-F531-Constantes!$D$13)</f>
        <v>0</v>
      </c>
      <c r="H531" s="73">
        <f>H530+Observaciones!$F530-F531-E531-G531-I530</f>
        <v>38.066602996023263</v>
      </c>
      <c r="I531" s="73">
        <f>MAX(0,(H531-Constantes!$D$14)*(1-EXP(-Constantes!$D$22)))</f>
        <v>0.16268266533090925</v>
      </c>
      <c r="J531" s="73">
        <f t="shared" si="56"/>
        <v>159.92169945257754</v>
      </c>
      <c r="K531" s="73">
        <f>MAX(0,(J531-Constantes!$D$13)*(1-EXP(-Constantes!$D$23)))</f>
        <v>0.76791902124114986</v>
      </c>
      <c r="L531" s="73">
        <f t="shared" si="57"/>
        <v>0.93060168657205911</v>
      </c>
      <c r="M531" s="73">
        <f>0.0526*F531*Observaciones!$F530^1.218</f>
        <v>0</v>
      </c>
      <c r="N531" s="73">
        <f>M531*Constantes!$D$40</f>
        <v>0</v>
      </c>
      <c r="O531" s="73">
        <f t="shared" si="58"/>
        <v>0</v>
      </c>
      <c r="P531" s="15"/>
      <c r="Q531" s="117">
        <v>525</v>
      </c>
      <c r="R531" s="145">
        <f>ETo!$I530*((1-Constantes!$E$19)*ETo!$K530+ETo!$L530)</f>
        <v>1.0919145669418053</v>
      </c>
      <c r="S531" s="118">
        <f>MIN(R531*Constantes!$E$17,0.8*(V530+Observaciones!$F530-T531-U531-Constantes!$D$14))</f>
        <v>0.68484951409694006</v>
      </c>
      <c r="T531" s="118">
        <f>IF(Observaciones!$F530&gt;0.05*Constantes!$E$18,((Observaciones!$F530-0.05*Constantes!$E$18)^2)/(Observaciones!$F530+0.95*Constantes!$E$18),0)</f>
        <v>0</v>
      </c>
      <c r="U531" s="118">
        <f>MAX(0,V530+Observaciones!$F530-T531-Constantes!$D$13)</f>
        <v>0</v>
      </c>
      <c r="V531" s="118">
        <f>V530+Observaciones!$F530-T531-S531-U531-W530</f>
        <v>38.088277625978634</v>
      </c>
      <c r="W531" s="118">
        <f>MAX(0,(V531-Constantes!$D$14)*(1-EXP(-Constantes!$D$22)))</f>
        <v>0.16298106636650195</v>
      </c>
      <c r="X531" s="116">
        <f>X530+(Entradas!$E$23*U531-Y530)/(800*Entradas!$D$46)</f>
        <v>0</v>
      </c>
      <c r="Y531" s="116">
        <f>8000*Entradas!$D$47*X531/Constantes!$E$34</f>
        <v>0</v>
      </c>
      <c r="Z531" s="116">
        <f>T531*Escenarios!$E$10/Escenarios!$E$9</f>
        <v>0</v>
      </c>
      <c r="AA531" s="116">
        <f>Y531*Escenarios!$E$10/Escenarios!$E$9</f>
        <v>0</v>
      </c>
      <c r="AB531" s="116">
        <f>Observaciones!$I530</f>
        <v>0</v>
      </c>
      <c r="AC531" s="116">
        <f>MAX(0,Constantes!$E$29/((AH530+Z531+AA531+AB531+Observaciones!$F530)^2)+Entradas!$E$17)</f>
        <v>1.8496650081552026</v>
      </c>
      <c r="AD531" s="145">
        <f>IF(ETo!$D530&gt;0,ETo!$I530*((1-Entradas!$E$21)*ETo!$K530+ETo!$L530),0)</f>
        <v>1.0353390499348214</v>
      </c>
      <c r="AE531" s="116">
        <f>MIN(AD531*1,0.8*(AH530+Z531+AA531+AB531+Observaciones!$F530-AC531-Constantes!$E$28))</f>
        <v>1.0353390499348214</v>
      </c>
      <c r="AF531" s="116">
        <f>Observaciones!$J530</f>
        <v>0</v>
      </c>
      <c r="AG531" s="116">
        <f>MAX(0,AH530+Z531+AA531+AB531+Observaciones!$F530-AC531-AE531-AF531-Constantes!$E$26)</f>
        <v>0</v>
      </c>
      <c r="AH531" s="116">
        <f>AH530+Z531+AA531+AB531+Observaciones!$F530-AC531-AE531-AF531-AG531</f>
        <v>91.587260999210912</v>
      </c>
      <c r="AI531" s="116">
        <f>(Escenarios!$E$10*S531+Escenarios!$E$9*AE531)/(Escenarios!$E$11)</f>
        <v>0.71989846768072818</v>
      </c>
      <c r="AJ531" s="116">
        <f>(Escenarios!$E$9*AG531)/(Escenarios!$E$11)</f>
        <v>0</v>
      </c>
      <c r="AK531" s="116">
        <f>(Escenarios!$E$10*U531+Escenarios!$E$9*AC531)/(Escenarios!$E$11)</f>
        <v>0.18496650081552027</v>
      </c>
      <c r="AL531" s="118">
        <f t="shared" si="59"/>
        <v>174.73219424427595</v>
      </c>
      <c r="AM531" s="118">
        <f>MAX(0,(AL531-Constantes!$D$13)*(1-EXP(-Constantes!$D$23)))</f>
        <v>0.87022258159456223</v>
      </c>
      <c r="AN531" s="118">
        <f>AJ531+W531*Escenarios!$E$10/Escenarios!$E$11+AM531</f>
        <v>1.0169055413244139</v>
      </c>
      <c r="AO531" s="118">
        <f>0.0526*AJ531*Observaciones!$F530^1.218</f>
        <v>0</v>
      </c>
      <c r="AP531" s="118">
        <f>AO531*Constantes!$E$40</f>
        <v>0</v>
      </c>
      <c r="AQ531" s="118">
        <f t="shared" si="60"/>
        <v>0</v>
      </c>
      <c r="AR531" s="15"/>
      <c r="AS531" s="72">
        <v>525</v>
      </c>
      <c r="AT531" s="145">
        <f>ETo!$I530*((1-Constantes!$F$19)*ETo!$K530+ETo!$L530)</f>
        <v>1.0883785971288691</v>
      </c>
      <c r="AU531" s="118">
        <f>MIN(AT531*Constantes!$F$17,0.8*(AX530+Observaciones!$F530-AV531-AW531-Constantes!$D$14))</f>
        <v>0.67274894249373696</v>
      </c>
      <c r="AV531" s="118">
        <f>IF(Observaciones!$F530&gt;0.05*Constantes!$F$18,((Observaciones!$F530-0.05*Constantes!$F$18)^2)/(Observaciones!$F530+0.95*Constantes!$F$18),0)</f>
        <v>0</v>
      </c>
      <c r="AW531" s="118">
        <f>MAX(0,AX530+Observaciones!$F530-AV531-Constantes!$D$13)</f>
        <v>0</v>
      </c>
      <c r="AX531" s="118">
        <f>AX530+Observaciones!$F530-AV531-AU531-AW531-AY530</f>
        <v>38.104129821312831</v>
      </c>
      <c r="AY531" s="118">
        <f>MAX(0,(AX531-Constantes!$D$14)*(1-EXP(-Constantes!$D$22)))</f>
        <v>0.16319930822409681</v>
      </c>
      <c r="AZ531" s="116">
        <f>AZ530+(Entradas!$F$23*AW531-BA530)/(800*Entradas!$D$46)</f>
        <v>0</v>
      </c>
      <c r="BA531" s="116">
        <f>8000*Entradas!$D$47*AZ531/Constantes!$F$34</f>
        <v>0</v>
      </c>
      <c r="BB531" s="116">
        <f>AV531*Escenarios!$F$10/Escenarios!$F$9</f>
        <v>0</v>
      </c>
      <c r="BC531" s="116">
        <f>BA531*Escenarios!$F$10/Escenarios!$F$9</f>
        <v>0</v>
      </c>
      <c r="BD531" s="116">
        <f>Observaciones!$I530</f>
        <v>0</v>
      </c>
      <c r="BE531" s="116">
        <f>MAX(0,Constantes!$F$29/((BJ530+BB531+BC531+BD531+Observaciones!$F530)^2)+Entradas!$F$17)</f>
        <v>0.29359478729766231</v>
      </c>
      <c r="BF531" s="145">
        <f>IF(ETo!$D530&gt;0,ETo!$I530*((1-Entradas!$F$21)*ETo!$K530+ETo!$L530),0)</f>
        <v>1.0353390499348214</v>
      </c>
      <c r="BG531" s="116">
        <f>MIN(BF531*1,0.8*(BJ530+BB531+BC531+BD531+Observaciones!$F530-BE531-Constantes!$F$28))</f>
        <v>1.0353390499348214</v>
      </c>
      <c r="BH531" s="116">
        <f>Observaciones!$J530</f>
        <v>0</v>
      </c>
      <c r="BI531" s="116">
        <f>MAX(0,BJ530+BB531+BC531+BD531+Observaciones!$F530-BE531-BG531-BH531-Constantes!$F$26)</f>
        <v>0</v>
      </c>
      <c r="BJ531" s="116">
        <f>BJ530+BB531+BC531+BD531+Observaciones!$F530-BE531-BG531-BH531-BI531</f>
        <v>60.262467141743251</v>
      </c>
      <c r="BK531" s="116">
        <f>(Escenarios!$F$10*AU531+Escenarios!$F$9*BG531)/(Escenarios!$F$11)</f>
        <v>0.7452669639819538</v>
      </c>
      <c r="BL531" s="116">
        <f>(Escenarios!$F$9*BI531)/(Escenarios!$F$11)</f>
        <v>0</v>
      </c>
      <c r="BM531" s="116">
        <f>(Escenarios!$F$10*AW531+Escenarios!$F$9*BE531)/(Escenarios!$F$11)</f>
        <v>5.8718957459532463E-2</v>
      </c>
      <c r="BN531" s="118">
        <f t="shared" si="61"/>
        <v>172.15474198006723</v>
      </c>
      <c r="BO531" s="118">
        <f>MAX(0,(BN531-Constantes!$D$13)*(1-EXP(-Constantes!$D$23)))</f>
        <v>0.85241881831871846</v>
      </c>
      <c r="BP531" s="118">
        <f>BL531+AY531*Escenarios!$F$10/Escenarios!$F$11+BO531</f>
        <v>0.98297826489799589</v>
      </c>
      <c r="BQ531" s="118">
        <f>0.0526*BL531*Observaciones!$F530^1.218</f>
        <v>0</v>
      </c>
      <c r="BR531" s="118">
        <f>BQ531*Constantes!$F$40</f>
        <v>0</v>
      </c>
      <c r="BS531" s="118">
        <f t="shared" si="62"/>
        <v>0</v>
      </c>
      <c r="BT531" s="15"/>
      <c r="BU531" s="72">
        <v>525</v>
      </c>
      <c r="BV531" s="73">
        <f>0.0526*Observaciones!$F530^2.218</f>
        <v>0</v>
      </c>
      <c r="BW531" s="73">
        <f>IF(Observaciones!$F530&gt;0.05*$CA$7,((Observaciones!$F530-0.05*$CA$7)^2)/(Observaciones!$F530+0.95*$CA$7),0)</f>
        <v>0</v>
      </c>
      <c r="BX531" s="73">
        <f>0.0526*BW531*Observaciones!$F530^1.218</f>
        <v>0</v>
      </c>
      <c r="BY531" s="27"/>
      <c r="BZ531" s="27"/>
      <c r="CA531" s="101"/>
      <c r="CB531" s="36"/>
    </row>
    <row r="532" spans="2:80" s="2" customFormat="1" ht="14.5" x14ac:dyDescent="0.35">
      <c r="B532" s="35"/>
      <c r="C532" s="72">
        <v>526</v>
      </c>
      <c r="D532" s="145">
        <f>ETo!$I531*((1-Constantes!$D$19)*ETo!$K531+ETo!$L531)</f>
        <v>1.0910157333505179</v>
      </c>
      <c r="E532" s="73">
        <f>MIN(D532*Constantes!$D$17,0.8*(H531+Observaciones!$F531-F532-G532-Constantes!$D$14))</f>
        <v>0.68030571788812377</v>
      </c>
      <c r="F532" s="73">
        <f>IF(Observaciones!$F531&gt;0.05*Constantes!$D$18,((Observaciones!$F531-0.05*Constantes!$D$18)^2)/(Observaciones!$F531+0.95*Constantes!$D$18),0)</f>
        <v>0</v>
      </c>
      <c r="G532" s="73">
        <f>MAX(0,H531+Observaciones!$F531-F532-Constantes!$D$13)</f>
        <v>0</v>
      </c>
      <c r="H532" s="73">
        <f>H531+Observaciones!$F531-F532-E532-G532-I531</f>
        <v>37.223614612804226</v>
      </c>
      <c r="I532" s="73">
        <f>MAX(0,(H532-Constantes!$D$14)*(1-EXP(-Constantes!$D$22)))</f>
        <v>0.15107699515046744</v>
      </c>
      <c r="J532" s="73">
        <f t="shared" si="56"/>
        <v>159.1537804313364</v>
      </c>
      <c r="K532" s="73">
        <f>MAX(0,(J532-Constantes!$D$13)*(1-EXP(-Constantes!$D$23)))</f>
        <v>0.76261461709793987</v>
      </c>
      <c r="L532" s="73">
        <f t="shared" si="57"/>
        <v>0.91369161224840734</v>
      </c>
      <c r="M532" s="73">
        <f>0.0526*F532*Observaciones!$F531^1.218</f>
        <v>0</v>
      </c>
      <c r="N532" s="73">
        <f>M532*Constantes!$D$40</f>
        <v>0</v>
      </c>
      <c r="O532" s="73">
        <f t="shared" si="58"/>
        <v>0</v>
      </c>
      <c r="P532" s="15"/>
      <c r="Q532" s="117">
        <v>526</v>
      </c>
      <c r="R532" s="145">
        <f>ETo!$I531*((1-Constantes!$E$19)*ETo!$K531+ETo!$L531)</f>
        <v>1.0924325906380394</v>
      </c>
      <c r="S532" s="118">
        <f>MIN(R532*Constantes!$E$17,0.8*(V531+Observaciones!$F531-T532-U532-Constantes!$D$14))</f>
        <v>0.68517441889022457</v>
      </c>
      <c r="T532" s="118">
        <f>IF(Observaciones!$F531&gt;0.05*Constantes!$E$18,((Observaciones!$F531-0.05*Constantes!$E$18)^2)/(Observaciones!$F531+0.95*Constantes!$E$18),0)</f>
        <v>0</v>
      </c>
      <c r="U532" s="118">
        <f>MAX(0,V531+Observaciones!$F531-T532-Constantes!$D$13)</f>
        <v>0</v>
      </c>
      <c r="V532" s="118">
        <f>V531+Observaciones!$F531-T532-S532-U532-W531</f>
        <v>37.240122140721901</v>
      </c>
      <c r="W532" s="118">
        <f>MAX(0,(V532-Constantes!$D$14)*(1-EXP(-Constantes!$D$22)))</f>
        <v>0.15130425916539417</v>
      </c>
      <c r="X532" s="116">
        <f>X531+(Entradas!$E$23*U532-Y531)/(800*Entradas!$D$46)</f>
        <v>0</v>
      </c>
      <c r="Y532" s="116">
        <f>8000*Entradas!$D$47*X532/Constantes!$E$34</f>
        <v>0</v>
      </c>
      <c r="Z532" s="116">
        <f>T532*Escenarios!$E$10/Escenarios!$E$9</f>
        <v>0</v>
      </c>
      <c r="AA532" s="116">
        <f>Y532*Escenarios!$E$10/Escenarios!$E$9</f>
        <v>0</v>
      </c>
      <c r="AB532" s="116">
        <f>Observaciones!$I531</f>
        <v>0</v>
      </c>
      <c r="AC532" s="116">
        <f>MAX(0,Constantes!$E$29/((AH531+Z532+AA532+AB532+Observaciones!$F531)^2)+Entradas!$E$17)</f>
        <v>1.7760523454949171</v>
      </c>
      <c r="AD532" s="145">
        <f>IF(ETo!$D531&gt;0,ETo!$I531*((1-Entradas!$E$21)*ETo!$K531+ETo!$L531),0)</f>
        <v>1.035758299137179</v>
      </c>
      <c r="AE532" s="116">
        <f>MIN(AD532*1,0.8*(AH531+Z532+AA532+AB532+Observaciones!$F531-AC532-Constantes!$E$28))</f>
        <v>1.035758299137179</v>
      </c>
      <c r="AF532" s="116">
        <f>Observaciones!$J531</f>
        <v>0</v>
      </c>
      <c r="AG532" s="116">
        <f>MAX(0,AH531+Z532+AA532+AB532+Observaciones!$F531-AC532-AE532-AF532-Constantes!$E$26)</f>
        <v>0</v>
      </c>
      <c r="AH532" s="116">
        <f>AH531+Z532+AA532+AB532+Observaciones!$F531-AC532-AE532-AF532-AG532</f>
        <v>88.775450354578808</v>
      </c>
      <c r="AI532" s="116">
        <f>(Escenarios!$E$10*S532+Escenarios!$E$9*AE532)/(Escenarios!$E$11)</f>
        <v>0.72023280691492009</v>
      </c>
      <c r="AJ532" s="116">
        <f>(Escenarios!$E$9*AG532)/(Escenarios!$E$11)</f>
        <v>0</v>
      </c>
      <c r="AK532" s="116">
        <f>(Escenarios!$E$10*U532+Escenarios!$E$9*AC532)/(Escenarios!$E$11)</f>
        <v>0.17760523454949173</v>
      </c>
      <c r="AL532" s="118">
        <f t="shared" si="59"/>
        <v>174.03957689723089</v>
      </c>
      <c r="AM532" s="118">
        <f>MAX(0,(AL532-Constantes!$D$13)*(1-EXP(-Constantes!$D$23)))</f>
        <v>0.86543832410946042</v>
      </c>
      <c r="AN532" s="118">
        <f>AJ532+W532*Escenarios!$E$10/Escenarios!$E$11+AM532</f>
        <v>1.0016121573583152</v>
      </c>
      <c r="AO532" s="118">
        <f>0.0526*AJ532*Observaciones!$F531^1.218</f>
        <v>0</v>
      </c>
      <c r="AP532" s="118">
        <f>AO532*Constantes!$E$40</f>
        <v>0</v>
      </c>
      <c r="AQ532" s="118">
        <f t="shared" si="60"/>
        <v>0</v>
      </c>
      <c r="AR532" s="15"/>
      <c r="AS532" s="72">
        <v>526</v>
      </c>
      <c r="AT532" s="145">
        <f>ETo!$I531*((1-Constantes!$F$19)*ETo!$K531+ETo!$L531)</f>
        <v>1.0888904474192356</v>
      </c>
      <c r="AU532" s="118">
        <f>MIN(AT532*Constantes!$F$17,0.8*(AX531+Observaciones!$F531-AV532-AW532-Constantes!$D$14))</f>
        <v>0.6730653275664199</v>
      </c>
      <c r="AV532" s="118">
        <f>IF(Observaciones!$F531&gt;0.05*Constantes!$F$18,((Observaciones!$F531-0.05*Constantes!$F$18)^2)/(Observaciones!$F531+0.95*Constantes!$F$18),0)</f>
        <v>0</v>
      </c>
      <c r="AW532" s="118">
        <f>MAX(0,AX531+Observaciones!$F531-AV532-Constantes!$D$13)</f>
        <v>0</v>
      </c>
      <c r="AX532" s="118">
        <f>AX531+Observaciones!$F531-AV532-AU532-AW532-AY531</f>
        <v>37.267865185522318</v>
      </c>
      <c r="AY532" s="118">
        <f>MAX(0,(AX532-Constantes!$D$14)*(1-EXP(-Constantes!$D$22)))</f>
        <v>0.15168620586141549</v>
      </c>
      <c r="AZ532" s="116">
        <f>AZ531+(Entradas!$F$23*AW532-BA531)/(800*Entradas!$D$46)</f>
        <v>0</v>
      </c>
      <c r="BA532" s="116">
        <f>8000*Entradas!$D$47*AZ532/Constantes!$F$34</f>
        <v>0</v>
      </c>
      <c r="BB532" s="116">
        <f>AV532*Escenarios!$F$10/Escenarios!$F$9</f>
        <v>0</v>
      </c>
      <c r="BC532" s="116">
        <f>BA532*Escenarios!$F$10/Escenarios!$F$9</f>
        <v>0</v>
      </c>
      <c r="BD532" s="116">
        <f>Observaciones!$I531</f>
        <v>0</v>
      </c>
      <c r="BE532" s="116">
        <f>MAX(0,Constantes!$F$29/((BJ531+BB532+BC532+BD532+Observaciones!$F531)^2)+Entradas!$F$17)</f>
        <v>0.1729130133605441</v>
      </c>
      <c r="BF532" s="145">
        <f>IF(ETo!$D531&gt;0,ETo!$I531*((1-Entradas!$F$21)*ETo!$K531+ETo!$L531),0)</f>
        <v>1.035758299137179</v>
      </c>
      <c r="BG532" s="116">
        <f>MIN(BF532*1,0.8*(BJ531+BB532+BC532+BD532+Observaciones!$F531-BE532-Constantes!$F$28))</f>
        <v>1.035758299137179</v>
      </c>
      <c r="BH532" s="116">
        <f>Observaciones!$J531</f>
        <v>0</v>
      </c>
      <c r="BI532" s="116">
        <f>MAX(0,BJ531+BB532+BC532+BD532+Observaciones!$F531-BE532-BG532-BH532-Constantes!$F$26)</f>
        <v>0</v>
      </c>
      <c r="BJ532" s="116">
        <f>BJ531+BB532+BC532+BD532+Observaciones!$F531-BE532-BG532-BH532-BI532</f>
        <v>59.05379582924553</v>
      </c>
      <c r="BK532" s="116">
        <f>(Escenarios!$F$10*AU532+Escenarios!$F$9*BG532)/(Escenarios!$F$11)</f>
        <v>0.74560392188057167</v>
      </c>
      <c r="BL532" s="116">
        <f>(Escenarios!$F$9*BI532)/(Escenarios!$F$11)</f>
        <v>0</v>
      </c>
      <c r="BM532" s="116">
        <f>(Escenarios!$F$10*AW532+Escenarios!$F$9*BE532)/(Escenarios!$F$11)</f>
        <v>3.4582602672108817E-2</v>
      </c>
      <c r="BN532" s="118">
        <f t="shared" si="61"/>
        <v>171.33690576442064</v>
      </c>
      <c r="BO532" s="118">
        <f>MAX(0,(BN532-Constantes!$D$13)*(1-EXP(-Constantes!$D$23)))</f>
        <v>0.84676961092738234</v>
      </c>
      <c r="BP532" s="118">
        <f>BL532+AY532*Escenarios!$F$10/Escenarios!$F$11+BO532</f>
        <v>0.96811857561651471</v>
      </c>
      <c r="BQ532" s="118">
        <f>0.0526*BL532*Observaciones!$F531^1.218</f>
        <v>0</v>
      </c>
      <c r="BR532" s="118">
        <f>BQ532*Constantes!$F$40</f>
        <v>0</v>
      </c>
      <c r="BS532" s="118">
        <f t="shared" si="62"/>
        <v>0</v>
      </c>
      <c r="BT532" s="15"/>
      <c r="BU532" s="72">
        <v>526</v>
      </c>
      <c r="BV532" s="73">
        <f>0.0526*Observaciones!$F531^2.218</f>
        <v>0</v>
      </c>
      <c r="BW532" s="73">
        <f>IF(Observaciones!$F531&gt;0.05*$CA$7,((Observaciones!$F531-0.05*$CA$7)^2)/(Observaciones!$F531+0.95*$CA$7),0)</f>
        <v>0</v>
      </c>
      <c r="BX532" s="73">
        <f>0.0526*BW532*Observaciones!$F531^1.218</f>
        <v>0</v>
      </c>
      <c r="BY532" s="27"/>
      <c r="BZ532" s="27"/>
      <c r="CA532" s="101"/>
      <c r="CB532" s="36"/>
    </row>
    <row r="533" spans="2:80" s="2" customFormat="1" ht="14.5" x14ac:dyDescent="0.35">
      <c r="B533" s="35"/>
      <c r="C533" s="72">
        <v>527</v>
      </c>
      <c r="D533" s="145">
        <f>ETo!$I532*((1-Constantes!$D$19)*ETo!$K532+ETo!$L532)</f>
        <v>1.0979629476832891</v>
      </c>
      <c r="E533" s="73">
        <f>MIN(D533*Constantes!$D$17,0.8*(H532+Observaciones!$F532-F533-G533-Constantes!$D$14))</f>
        <v>0.68463767157999611</v>
      </c>
      <c r="F533" s="73">
        <f>IF(Observaciones!$F532&gt;0.05*Constantes!$D$18,((Observaciones!$F532-0.05*Constantes!$D$18)^2)/(Observaciones!$F532+0.95*Constantes!$D$18),0)</f>
        <v>0</v>
      </c>
      <c r="G533" s="73">
        <f>MAX(0,H532+Observaciones!$F532-F533-Constantes!$D$13)</f>
        <v>0</v>
      </c>
      <c r="H533" s="73">
        <f>H532+Observaciones!$F532-F533-E533-G533-I532</f>
        <v>36.387899946073759</v>
      </c>
      <c r="I533" s="73">
        <f>MAX(0,(H533-Constantes!$D$14)*(1-EXP(-Constantes!$D$22)))</f>
        <v>0.13957146437435525</v>
      </c>
      <c r="J533" s="73">
        <f t="shared" si="56"/>
        <v>158.39116581423846</v>
      </c>
      <c r="K533" s="73">
        <f>MAX(0,(J533-Constantes!$D$13)*(1-EXP(-Constantes!$D$23)))</f>
        <v>0.75734685315055272</v>
      </c>
      <c r="L533" s="73">
        <f t="shared" si="57"/>
        <v>0.89691831752490803</v>
      </c>
      <c r="M533" s="73">
        <f>0.0526*F533*Observaciones!$F532^1.218</f>
        <v>0</v>
      </c>
      <c r="N533" s="73">
        <f>M533*Constantes!$D$40</f>
        <v>0</v>
      </c>
      <c r="O533" s="73">
        <f t="shared" si="58"/>
        <v>0</v>
      </c>
      <c r="P533" s="15"/>
      <c r="Q533" s="117">
        <v>527</v>
      </c>
      <c r="R533" s="145">
        <f>ETo!$I532*((1-Constantes!$E$19)*ETo!$K532+ETo!$L532)</f>
        <v>1.0993915422571117</v>
      </c>
      <c r="S533" s="118">
        <f>MIN(R533*Constantes!$E$17,0.8*(V532+Observaciones!$F532-T533-U533-Constantes!$D$14))</f>
        <v>0.68953907779233425</v>
      </c>
      <c r="T533" s="118">
        <f>IF(Observaciones!$F532&gt;0.05*Constantes!$E$18,((Observaciones!$F532-0.05*Constantes!$E$18)^2)/(Observaciones!$F532+0.95*Constantes!$E$18),0)</f>
        <v>0</v>
      </c>
      <c r="U533" s="118">
        <f>MAX(0,V532+Observaciones!$F532-T533-Constantes!$D$13)</f>
        <v>0</v>
      </c>
      <c r="V533" s="118">
        <f>V532+Observaciones!$F532-T533-S533-U533-W532</f>
        <v>36.399278803764176</v>
      </c>
      <c r="W533" s="118">
        <f>MAX(0,(V533-Constantes!$D$14)*(1-EXP(-Constantes!$D$22)))</f>
        <v>0.13972812047070723</v>
      </c>
      <c r="X533" s="116">
        <f>X532+(Entradas!$E$23*U533-Y532)/(800*Entradas!$D$46)</f>
        <v>0</v>
      </c>
      <c r="Y533" s="116">
        <f>8000*Entradas!$D$47*X533/Constantes!$E$34</f>
        <v>0</v>
      </c>
      <c r="Z533" s="116">
        <f>T533*Escenarios!$E$10/Escenarios!$E$9</f>
        <v>0</v>
      </c>
      <c r="AA533" s="116">
        <f>Y533*Escenarios!$E$10/Escenarios!$E$9</f>
        <v>0</v>
      </c>
      <c r="AB533" s="116">
        <f>Observaciones!$I532</f>
        <v>0</v>
      </c>
      <c r="AC533" s="116">
        <f>MAX(0,Constantes!$E$29/((AH532+Z533+AA533+AB533+Observaciones!$F532)^2)+Entradas!$E$17)</f>
        <v>1.6972915847754342</v>
      </c>
      <c r="AD533" s="145">
        <f>IF(ETo!$D532&gt;0,ETo!$I532*((1-Entradas!$E$21)*ETo!$K532+ETo!$L532),0)</f>
        <v>1.0422477593042017</v>
      </c>
      <c r="AE533" s="116">
        <f>MIN(AD533*1,0.8*(AH532+Z533+AA533+AB533+Observaciones!$F532-AC533-Constantes!$E$28))</f>
        <v>1.0422477593042017</v>
      </c>
      <c r="AF533" s="116">
        <f>Observaciones!$J532</f>
        <v>0</v>
      </c>
      <c r="AG533" s="116">
        <f>MAX(0,AH532+Z533+AA533+AB533+Observaciones!$F532-AC533-AE533-AF533-Constantes!$E$26)</f>
        <v>0</v>
      </c>
      <c r="AH533" s="116">
        <f>AH532+Z533+AA533+AB533+Observaciones!$F532-AC533-AE533-AF533-AG533</f>
        <v>86.035911010499177</v>
      </c>
      <c r="AI533" s="116">
        <f>(Escenarios!$E$10*S533+Escenarios!$E$9*AE533)/(Escenarios!$E$11)</f>
        <v>0.72480994594352099</v>
      </c>
      <c r="AJ533" s="116">
        <f>(Escenarios!$E$9*AG533)/(Escenarios!$E$11)</f>
        <v>0</v>
      </c>
      <c r="AK533" s="116">
        <f>(Escenarios!$E$10*U533+Escenarios!$E$9*AC533)/(Escenarios!$E$11)</f>
        <v>0.16972915847754344</v>
      </c>
      <c r="AL533" s="118">
        <f t="shared" si="59"/>
        <v>173.34386773159898</v>
      </c>
      <c r="AM533" s="118">
        <f>MAX(0,(AL533-Constantes!$D$13)*(1-EXP(-Constantes!$D$23)))</f>
        <v>0.86063270987336216</v>
      </c>
      <c r="AN533" s="118">
        <f>AJ533+W533*Escenarios!$E$10/Escenarios!$E$11+AM533</f>
        <v>0.98638801829699863</v>
      </c>
      <c r="AO533" s="118">
        <f>0.0526*AJ533*Observaciones!$F532^1.218</f>
        <v>0</v>
      </c>
      <c r="AP533" s="118">
        <f>AO533*Constantes!$E$40</f>
        <v>0</v>
      </c>
      <c r="AQ533" s="118">
        <f t="shared" si="60"/>
        <v>0</v>
      </c>
      <c r="AR533" s="15"/>
      <c r="AS533" s="72">
        <v>527</v>
      </c>
      <c r="AT533" s="145">
        <f>ETo!$I532*((1-Constantes!$F$19)*ETo!$K532+ETo!$L532)</f>
        <v>1.095820055822555</v>
      </c>
      <c r="AU533" s="118">
        <f>MIN(AT533*Constantes!$F$17,0.8*(AX532+Observaciones!$F532-AV533-AW533-Constantes!$D$14))</f>
        <v>0.67734865943046696</v>
      </c>
      <c r="AV533" s="118">
        <f>IF(Observaciones!$F532&gt;0.05*Constantes!$F$18,((Observaciones!$F532-0.05*Constantes!$F$18)^2)/(Observaciones!$F532+0.95*Constantes!$F$18),0)</f>
        <v>0</v>
      </c>
      <c r="AW533" s="118">
        <f>MAX(0,AX532+Observaciones!$F532-AV533-Constantes!$D$13)</f>
        <v>0</v>
      </c>
      <c r="AX533" s="118">
        <f>AX532+Observaciones!$F532-AV533-AU533-AW533-AY532</f>
        <v>36.438830320230437</v>
      </c>
      <c r="AY533" s="118">
        <f>MAX(0,(AX533-Constantes!$D$14)*(1-EXP(-Constantes!$D$22)))</f>
        <v>0.14027263788563402</v>
      </c>
      <c r="AZ533" s="116">
        <f>AZ532+(Entradas!$F$23*AW533-BA532)/(800*Entradas!$D$46)</f>
        <v>0</v>
      </c>
      <c r="BA533" s="116">
        <f>8000*Entradas!$D$47*AZ533/Constantes!$F$34</f>
        <v>0</v>
      </c>
      <c r="BB533" s="116">
        <f>AV533*Escenarios!$F$10/Escenarios!$F$9</f>
        <v>0</v>
      </c>
      <c r="BC533" s="116">
        <f>BA533*Escenarios!$F$10/Escenarios!$F$9</f>
        <v>0</v>
      </c>
      <c r="BD533" s="116">
        <f>Observaciones!$I532</f>
        <v>0</v>
      </c>
      <c r="BE533" s="116">
        <f>MAX(0,Constantes!$F$29/((BJ532+BB533+BC533+BD533+Observaciones!$F532)^2)+Entradas!$F$17)</f>
        <v>5.6003085615441872E-2</v>
      </c>
      <c r="BF533" s="145">
        <f>IF(ETo!$D532&gt;0,ETo!$I532*((1-Entradas!$F$21)*ETo!$K532+ETo!$L532),0)</f>
        <v>1.0422477593042017</v>
      </c>
      <c r="BG533" s="116">
        <f>MIN(BF533*1,0.8*(BJ532+BB533+BC533+BD533+Observaciones!$F532-BE533-Constantes!$F$28))</f>
        <v>1.0422477593042017</v>
      </c>
      <c r="BH533" s="116">
        <f>Observaciones!$J532</f>
        <v>0</v>
      </c>
      <c r="BI533" s="116">
        <f>MAX(0,BJ532+BB533+BC533+BD533+Observaciones!$F532-BE533-BG533-BH533-Constantes!$F$26)</f>
        <v>0</v>
      </c>
      <c r="BJ533" s="116">
        <f>BJ532+BB533+BC533+BD533+Observaciones!$F532-BE533-BG533-BH533-BI533</f>
        <v>57.955544984325883</v>
      </c>
      <c r="BK533" s="116">
        <f>(Escenarios!$F$10*AU533+Escenarios!$F$9*BG533)/(Escenarios!$F$11)</f>
        <v>0.75032847940521397</v>
      </c>
      <c r="BL533" s="116">
        <f>(Escenarios!$F$9*BI533)/(Escenarios!$F$11)</f>
        <v>0</v>
      </c>
      <c r="BM533" s="116">
        <f>(Escenarios!$F$10*AW533+Escenarios!$F$9*BE533)/(Escenarios!$F$11)</f>
        <v>1.1200617123088374E-2</v>
      </c>
      <c r="BN533" s="118">
        <f t="shared" si="61"/>
        <v>170.50133677061632</v>
      </c>
      <c r="BO533" s="118">
        <f>MAX(0,(BN533-Constantes!$D$13)*(1-EXP(-Constantes!$D$23)))</f>
        <v>0.8409979142900077</v>
      </c>
      <c r="BP533" s="118">
        <f>BL533+AY533*Escenarios!$F$10/Escenarios!$F$11+BO533</f>
        <v>0.95321602459851495</v>
      </c>
      <c r="BQ533" s="118">
        <f>0.0526*BL533*Observaciones!$F532^1.218</f>
        <v>0</v>
      </c>
      <c r="BR533" s="118">
        <f>BQ533*Constantes!$F$40</f>
        <v>0</v>
      </c>
      <c r="BS533" s="118">
        <f t="shared" si="62"/>
        <v>0</v>
      </c>
      <c r="BT533" s="15"/>
      <c r="BU533" s="72">
        <v>527</v>
      </c>
      <c r="BV533" s="73">
        <f>0.0526*Observaciones!$F532^2.218</f>
        <v>0</v>
      </c>
      <c r="BW533" s="73">
        <f>IF(Observaciones!$F532&gt;0.05*$CA$7,((Observaciones!$F532-0.05*$CA$7)^2)/(Observaciones!$F532+0.95*$CA$7),0)</f>
        <v>0</v>
      </c>
      <c r="BX533" s="73">
        <f>0.0526*BW533*Observaciones!$F532^1.218</f>
        <v>0</v>
      </c>
      <c r="BY533" s="27"/>
      <c r="BZ533" s="27"/>
      <c r="CA533" s="101"/>
      <c r="CB533" s="36"/>
    </row>
    <row r="534" spans="2:80" s="2" customFormat="1" ht="14.5" x14ac:dyDescent="0.35">
      <c r="B534" s="35"/>
      <c r="C534" s="72">
        <v>528</v>
      </c>
      <c r="D534" s="145">
        <f>ETo!$I533*((1-Constantes!$D$19)*ETo!$K533+ETo!$L533)</f>
        <v>1.0801528956593827</v>
      </c>
      <c r="E534" s="73">
        <f>MIN(D534*Constantes!$D$17,0.8*(H533+Observaciones!$F533-F534-G534-Constantes!$D$14))</f>
        <v>0.67353216699617191</v>
      </c>
      <c r="F534" s="73">
        <f>IF(Observaciones!$F533&gt;0.05*Constantes!$D$18,((Observaciones!$F533-0.05*Constantes!$D$18)^2)/(Observaciones!$F533+0.95*Constantes!$D$18),0)</f>
        <v>0</v>
      </c>
      <c r="G534" s="73">
        <f>MAX(0,H533+Observaciones!$F533-F534-Constantes!$D$13)</f>
        <v>0</v>
      </c>
      <c r="H534" s="73">
        <f>H533+Observaciones!$F533-F534-E534-G534-I533</f>
        <v>35.774796314703231</v>
      </c>
      <c r="I534" s="73">
        <f>MAX(0,(H534-Constantes!$D$14)*(1-EXP(-Constantes!$D$22)))</f>
        <v>0.13113068550508261</v>
      </c>
      <c r="J534" s="73">
        <f t="shared" si="56"/>
        <v>157.63381896108791</v>
      </c>
      <c r="K534" s="73">
        <f>MAX(0,(J534-Constantes!$D$13)*(1-EXP(-Constantes!$D$23)))</f>
        <v>0.75211547630666875</v>
      </c>
      <c r="L534" s="73">
        <f t="shared" si="57"/>
        <v>0.88324616181175131</v>
      </c>
      <c r="M534" s="73">
        <f>0.0526*F534*Observaciones!$F533^1.218</f>
        <v>0</v>
      </c>
      <c r="N534" s="73">
        <f>M534*Constantes!$D$40</f>
        <v>0</v>
      </c>
      <c r="O534" s="73">
        <f t="shared" si="58"/>
        <v>0</v>
      </c>
      <c r="P534" s="15"/>
      <c r="Q534" s="117">
        <v>528</v>
      </c>
      <c r="R534" s="145">
        <f>ETo!$I533*((1-Constantes!$E$19)*ETo!$K533+ETo!$L533)</f>
        <v>1.0815568742244532</v>
      </c>
      <c r="S534" s="118">
        <f>MIN(R534*Constantes!$E$17,0.8*(V533+Observaciones!$F533-T534-U534-Constantes!$D$14))</f>
        <v>0.67835316260626333</v>
      </c>
      <c r="T534" s="118">
        <f>IF(Observaciones!$F533&gt;0.05*Constantes!$E$18,((Observaciones!$F533-0.05*Constantes!$E$18)^2)/(Observaciones!$F533+0.95*Constantes!$E$18),0)</f>
        <v>0</v>
      </c>
      <c r="U534" s="118">
        <f>MAX(0,V533+Observaciones!$F533-T534-Constantes!$D$13)</f>
        <v>0</v>
      </c>
      <c r="V534" s="118">
        <f>V533+Observaciones!$F533-T534-S534-U534-W533</f>
        <v>35.781197520687208</v>
      </c>
      <c r="W534" s="118">
        <f>MAX(0,(V534-Constantes!$D$14)*(1-EXP(-Constantes!$D$22)))</f>
        <v>0.1312188127994629</v>
      </c>
      <c r="X534" s="116">
        <f>X533+(Entradas!$E$23*U534-Y533)/(800*Entradas!$D$46)</f>
        <v>0</v>
      </c>
      <c r="Y534" s="116">
        <f>8000*Entradas!$D$47*X534/Constantes!$E$34</f>
        <v>0</v>
      </c>
      <c r="Z534" s="116">
        <f>T534*Escenarios!$E$10/Escenarios!$E$9</f>
        <v>0</v>
      </c>
      <c r="AA534" s="116">
        <f>Y534*Escenarios!$E$10/Escenarios!$E$9</f>
        <v>0</v>
      </c>
      <c r="AB534" s="116">
        <f>Observaciones!$I533</f>
        <v>0</v>
      </c>
      <c r="AC534" s="116">
        <f>MAX(0,Constantes!$E$29/((AH533+Z534+AA534+AB534+Observaciones!$F533)^2)+Entradas!$E$17)</f>
        <v>1.6194355832284189</v>
      </c>
      <c r="AD534" s="145">
        <f>IF(ETo!$D533&gt;0,ETo!$I533*((1-Entradas!$E$21)*ETo!$K533+ETo!$L533),0)</f>
        <v>1.0253977316216236</v>
      </c>
      <c r="AE534" s="116">
        <f>MIN(AD534*1,0.8*(AH533+Z534+AA534+AB534+Observaciones!$F533-AC534-Constantes!$E$28))</f>
        <v>1.0253977316216236</v>
      </c>
      <c r="AF534" s="116">
        <f>Observaciones!$J533</f>
        <v>0</v>
      </c>
      <c r="AG534" s="116">
        <f>MAX(0,AH533+Z534+AA534+AB534+Observaciones!$F533-AC534-AE534-AF534-Constantes!$E$26)</f>
        <v>0</v>
      </c>
      <c r="AH534" s="116">
        <f>AH533+Z534+AA534+AB534+Observaciones!$F533-AC534-AE534-AF534-AG534</f>
        <v>83.591077695649133</v>
      </c>
      <c r="AI534" s="116">
        <f>(Escenarios!$E$10*S534+Escenarios!$E$9*AE534)/(Escenarios!$E$11)</f>
        <v>0.71305761950779933</v>
      </c>
      <c r="AJ534" s="116">
        <f>(Escenarios!$E$9*AG534)/(Escenarios!$E$11)</f>
        <v>0</v>
      </c>
      <c r="AK534" s="116">
        <f>(Escenarios!$E$10*U534+Escenarios!$E$9*AC534)/(Escenarios!$E$11)</f>
        <v>0.16194355832284188</v>
      </c>
      <c r="AL534" s="118">
        <f t="shared" si="59"/>
        <v>172.64517858004845</v>
      </c>
      <c r="AM534" s="118">
        <f>MAX(0,(AL534-Constantes!$D$13)*(1-EXP(-Constantes!$D$23)))</f>
        <v>0.85580651137093333</v>
      </c>
      <c r="AN534" s="118">
        <f>AJ534+W534*Escenarios!$E$10/Escenarios!$E$11+AM534</f>
        <v>0.97390344289044994</v>
      </c>
      <c r="AO534" s="118">
        <f>0.0526*AJ534*Observaciones!$F533^1.218</f>
        <v>0</v>
      </c>
      <c r="AP534" s="118">
        <f>AO534*Constantes!$E$40</f>
        <v>0</v>
      </c>
      <c r="AQ534" s="118">
        <f t="shared" si="60"/>
        <v>0</v>
      </c>
      <c r="AR534" s="15"/>
      <c r="AS534" s="72">
        <v>528</v>
      </c>
      <c r="AT534" s="145">
        <f>ETo!$I533*((1-Constantes!$F$19)*ETo!$K533+ETo!$L533)</f>
        <v>1.0780469278117764</v>
      </c>
      <c r="AU534" s="118">
        <f>MIN(AT534*Constantes!$F$17,0.8*(AX533+Observaciones!$F533-AV534-AW534-Constantes!$D$14))</f>
        <v>0.6663627275997609</v>
      </c>
      <c r="AV534" s="118">
        <f>IF(Observaciones!$F533&gt;0.05*Constantes!$F$18,((Observaciones!$F533-0.05*Constantes!$F$18)^2)/(Observaciones!$F533+0.95*Constantes!$F$18),0)</f>
        <v>0</v>
      </c>
      <c r="AW534" s="118">
        <f>MAX(0,AX533+Observaciones!$F533-AV534-Constantes!$D$13)</f>
        <v>0</v>
      </c>
      <c r="AX534" s="118">
        <f>AX533+Observaciones!$F533-AV534-AU534-AW534-AY533</f>
        <v>35.832194954745042</v>
      </c>
      <c r="AY534" s="118">
        <f>MAX(0,(AX534-Constantes!$D$14)*(1-EXP(-Constantes!$D$22)))</f>
        <v>0.13192090954421754</v>
      </c>
      <c r="AZ534" s="116">
        <f>AZ533+(Entradas!$F$23*AW534-BA533)/(800*Entradas!$D$46)</f>
        <v>0</v>
      </c>
      <c r="BA534" s="116">
        <f>8000*Entradas!$D$47*AZ534/Constantes!$F$34</f>
        <v>0</v>
      </c>
      <c r="BB534" s="116">
        <f>AV534*Escenarios!$F$10/Escenarios!$F$9</f>
        <v>0</v>
      </c>
      <c r="BC534" s="116">
        <f>BA534*Escenarios!$F$10/Escenarios!$F$9</f>
        <v>0</v>
      </c>
      <c r="BD534" s="116">
        <f>Observaciones!$I533</f>
        <v>0</v>
      </c>
      <c r="BE534" s="116">
        <f>MAX(0,Constantes!$F$29/((BJ533+BB534+BC534+BD534+Observaciones!$F533)^2)+Entradas!$F$17)</f>
        <v>0</v>
      </c>
      <c r="BF534" s="145">
        <f>IF(ETo!$D533&gt;0,ETo!$I533*((1-Entradas!$F$21)*ETo!$K533+ETo!$L533),0)</f>
        <v>1.0253977316216236</v>
      </c>
      <c r="BG534" s="116">
        <f>MIN(BF534*1,0.8*(BJ533+BB534+BC534+BD534+Observaciones!$F533-BE534-Constantes!$F$28))</f>
        <v>1.0253977316216236</v>
      </c>
      <c r="BH534" s="116">
        <f>Observaciones!$J533</f>
        <v>0</v>
      </c>
      <c r="BI534" s="116">
        <f>MAX(0,BJ533+BB534+BC534+BD534+Observaciones!$F533-BE534-BG534-BH534-Constantes!$F$26)</f>
        <v>0</v>
      </c>
      <c r="BJ534" s="116">
        <f>BJ533+BB534+BC534+BD534+Observaciones!$F533-BE534-BG534-BH534-BI534</f>
        <v>57.130147252704262</v>
      </c>
      <c r="BK534" s="116">
        <f>(Escenarios!$F$10*AU534+Escenarios!$F$9*BG534)/(Escenarios!$F$11)</f>
        <v>0.73816972840413342</v>
      </c>
      <c r="BL534" s="116">
        <f>(Escenarios!$F$9*BI534)/(Escenarios!$F$11)</f>
        <v>0</v>
      </c>
      <c r="BM534" s="116">
        <f>(Escenarios!$F$10*AW534+Escenarios!$F$9*BE534)/(Escenarios!$F$11)</f>
        <v>0</v>
      </c>
      <c r="BN534" s="118">
        <f t="shared" si="61"/>
        <v>169.66033885632632</v>
      </c>
      <c r="BO534" s="118">
        <f>MAX(0,(BN534-Constantes!$D$13)*(1-EXP(-Constantes!$D$23)))</f>
        <v>0.83518871735960631</v>
      </c>
      <c r="BP534" s="118">
        <f>BL534+AY534*Escenarios!$F$10/Escenarios!$F$11+BO534</f>
        <v>0.94072544499498034</v>
      </c>
      <c r="BQ534" s="118">
        <f>0.0526*BL534*Observaciones!$F533^1.218</f>
        <v>0</v>
      </c>
      <c r="BR534" s="118">
        <f>BQ534*Constantes!$F$40</f>
        <v>0</v>
      </c>
      <c r="BS534" s="118">
        <f t="shared" si="62"/>
        <v>0</v>
      </c>
      <c r="BT534" s="15"/>
      <c r="BU534" s="72">
        <v>528</v>
      </c>
      <c r="BV534" s="73">
        <f>0.0526*Observaciones!$F533^2.218</f>
        <v>1.4813929535417848E-3</v>
      </c>
      <c r="BW534" s="73">
        <f>IF(Observaciones!$F533&gt;0.05*$CA$7,((Observaciones!$F533-0.05*$CA$7)^2)/(Observaciones!$F533+0.95*$CA$7),0)</f>
        <v>0</v>
      </c>
      <c r="BX534" s="73">
        <f>0.0526*BW534*Observaciones!$F533^1.218</f>
        <v>0</v>
      </c>
      <c r="BY534" s="27"/>
      <c r="BZ534" s="27"/>
      <c r="CA534" s="101"/>
      <c r="CB534" s="36"/>
    </row>
    <row r="535" spans="2:80" s="2" customFormat="1" ht="14.5" x14ac:dyDescent="0.35">
      <c r="B535" s="35"/>
      <c r="C535" s="72">
        <v>529</v>
      </c>
      <c r="D535" s="145">
        <f>ETo!$I534*((1-Constantes!$D$19)*ETo!$K534+ETo!$L534)</f>
        <v>1.1061477449947286</v>
      </c>
      <c r="E535" s="73">
        <f>MIN(D535*Constantes!$D$17,0.8*(H534+Observaciones!$F534-F535-G535-Constantes!$D$14))</f>
        <v>0.68974132337943239</v>
      </c>
      <c r="F535" s="73">
        <f>IF(Observaciones!$F534&gt;0.05*Constantes!$D$18,((Observaciones!$F534-0.05*Constantes!$D$18)^2)/(Observaciones!$F534+0.95*Constantes!$D$18),0)</f>
        <v>0</v>
      </c>
      <c r="G535" s="73">
        <f>MAX(0,H534+Observaciones!$F534-F535-Constantes!$D$13)</f>
        <v>0</v>
      </c>
      <c r="H535" s="73">
        <f>H534+Observaciones!$F534-F535-E535-G535-I534</f>
        <v>35.65392430581872</v>
      </c>
      <c r="I535" s="73">
        <f>MAX(0,(H535-Constantes!$D$14)*(1-EXP(-Constantes!$D$22)))</f>
        <v>0.12946660484028824</v>
      </c>
      <c r="J535" s="73">
        <f t="shared" si="56"/>
        <v>156.88170348478124</v>
      </c>
      <c r="K535" s="73">
        <f>MAX(0,(J535-Constantes!$D$13)*(1-EXP(-Constantes!$D$23)))</f>
        <v>0.74692023522220452</v>
      </c>
      <c r="L535" s="73">
        <f t="shared" si="57"/>
        <v>0.87638684006249279</v>
      </c>
      <c r="M535" s="73">
        <f>0.0526*F535*Observaciones!$F534^1.218</f>
        <v>0</v>
      </c>
      <c r="N535" s="73">
        <f>M535*Constantes!$D$40</f>
        <v>0</v>
      </c>
      <c r="O535" s="73">
        <f t="shared" si="58"/>
        <v>0</v>
      </c>
      <c r="P535" s="15"/>
      <c r="Q535" s="117">
        <v>529</v>
      </c>
      <c r="R535" s="145">
        <f>ETo!$I534*((1-Constantes!$E$19)*ETo!$K534+ETo!$L534)</f>
        <v>1.1075910467243548</v>
      </c>
      <c r="S535" s="118">
        <f>MIN(R535*Constantes!$E$17,0.8*(V534+Observaciones!$F534-T535-U535-Constantes!$D$14))</f>
        <v>0.69468181223350456</v>
      </c>
      <c r="T535" s="118">
        <f>IF(Observaciones!$F534&gt;0.05*Constantes!$E$18,((Observaciones!$F534-0.05*Constantes!$E$18)^2)/(Observaciones!$F534+0.95*Constantes!$E$18),0)</f>
        <v>0</v>
      </c>
      <c r="U535" s="118">
        <f>MAX(0,V534+Observaciones!$F534-T535-Constantes!$D$13)</f>
        <v>0</v>
      </c>
      <c r="V535" s="118">
        <f>V534+Observaciones!$F534-T535-S535-U535-W534</f>
        <v>35.655296895654246</v>
      </c>
      <c r="W535" s="118">
        <f>MAX(0,(V535-Constantes!$D$14)*(1-EXP(-Constantes!$D$22)))</f>
        <v>0.12948550169016335</v>
      </c>
      <c r="X535" s="116">
        <f>X534+(Entradas!$E$23*U535-Y534)/(800*Entradas!$D$46)</f>
        <v>0</v>
      </c>
      <c r="Y535" s="116">
        <f>8000*Entradas!$D$47*X535/Constantes!$E$34</f>
        <v>0</v>
      </c>
      <c r="Z535" s="116">
        <f>T535*Escenarios!$E$10/Escenarios!$E$9</f>
        <v>0</v>
      </c>
      <c r="AA535" s="116">
        <f>Y535*Escenarios!$E$10/Escenarios!$E$9</f>
        <v>0</v>
      </c>
      <c r="AB535" s="116">
        <f>Observaciones!$I534</f>
        <v>0</v>
      </c>
      <c r="AC535" s="116">
        <f>MAX(0,Constantes!$E$29/((AH534+Z535+AA535+AB535+Observaciones!$F534)^2)+Entradas!$E$17)</f>
        <v>1.554993589120282</v>
      </c>
      <c r="AD535" s="145">
        <f>IF(ETo!$D534&gt;0,ETo!$I534*((1-Entradas!$E$21)*ETo!$K534+ETo!$L534),0)</f>
        <v>1.0498589775393086</v>
      </c>
      <c r="AE535" s="116">
        <f>MIN(AD535*1,0.8*(AH534+Z535+AA535+AB535+Observaciones!$F534-AC535-Constantes!$E$28))</f>
        <v>1.0498589775393086</v>
      </c>
      <c r="AF535" s="116">
        <f>Observaciones!$J534</f>
        <v>0</v>
      </c>
      <c r="AG535" s="116">
        <f>MAX(0,AH534+Z535+AA535+AB535+Observaciones!$F534-AC535-AE535-AF535-Constantes!$E$26)</f>
        <v>0</v>
      </c>
      <c r="AH535" s="116">
        <f>AH534+Z535+AA535+AB535+Observaciones!$F534-AC535-AE535-AF535-AG535</f>
        <v>81.686225128989548</v>
      </c>
      <c r="AI535" s="116">
        <f>(Escenarios!$E$10*S535+Escenarios!$E$9*AE535)/(Escenarios!$E$11)</f>
        <v>0.730199528764085</v>
      </c>
      <c r="AJ535" s="116">
        <f>(Escenarios!$E$9*AG535)/(Escenarios!$E$11)</f>
        <v>0</v>
      </c>
      <c r="AK535" s="116">
        <f>(Escenarios!$E$10*U535+Escenarios!$E$9*AC535)/(Escenarios!$E$11)</f>
        <v>0.15549935891202821</v>
      </c>
      <c r="AL535" s="118">
        <f t="shared" si="59"/>
        <v>171.94487142758956</v>
      </c>
      <c r="AM535" s="118">
        <f>MAX(0,(AL535-Constantes!$D$13)*(1-EXP(-Constantes!$D$23)))</f>
        <v>0.85096913651984718</v>
      </c>
      <c r="AN535" s="118">
        <f>AJ535+W535*Escenarios!$E$10/Escenarios!$E$11+AM535</f>
        <v>0.96750608804099414</v>
      </c>
      <c r="AO535" s="118">
        <f>0.0526*AJ535*Observaciones!$F534^1.218</f>
        <v>0</v>
      </c>
      <c r="AP535" s="118">
        <f>AO535*Constantes!$E$40</f>
        <v>0</v>
      </c>
      <c r="AQ535" s="118">
        <f t="shared" si="60"/>
        <v>0</v>
      </c>
      <c r="AR535" s="15"/>
      <c r="AS535" s="72">
        <v>529</v>
      </c>
      <c r="AT535" s="145">
        <f>ETo!$I534*((1-Constantes!$F$19)*ETo!$K534+ETo!$L534)</f>
        <v>1.1039827924002892</v>
      </c>
      <c r="AU535" s="118">
        <f>MIN(AT535*Constantes!$F$17,0.8*(AX534+Observaciones!$F534-AV535-AW535-Constantes!$D$14))</f>
        <v>0.68239421289413482</v>
      </c>
      <c r="AV535" s="118">
        <f>IF(Observaciones!$F534&gt;0.05*Constantes!$F$18,((Observaciones!$F534-0.05*Constantes!$F$18)^2)/(Observaciones!$F534+0.95*Constantes!$F$18),0)</f>
        <v>0</v>
      </c>
      <c r="AW535" s="118">
        <f>MAX(0,AX534+Observaciones!$F534-AV535-Constantes!$D$13)</f>
        <v>0</v>
      </c>
      <c r="AX535" s="118">
        <f>AX534+Observaciones!$F534-AV535-AU535-AW535-AY534</f>
        <v>35.717879832306686</v>
      </c>
      <c r="AY535" s="118">
        <f>MAX(0,(AX535-Constantes!$D$14)*(1-EXP(-Constantes!$D$22)))</f>
        <v>0.13034709947273088</v>
      </c>
      <c r="AZ535" s="116">
        <f>AZ534+(Entradas!$F$23*AW535-BA534)/(800*Entradas!$D$46)</f>
        <v>0</v>
      </c>
      <c r="BA535" s="116">
        <f>8000*Entradas!$D$47*AZ535/Constantes!$F$34</f>
        <v>0</v>
      </c>
      <c r="BB535" s="116">
        <f>AV535*Escenarios!$F$10/Escenarios!$F$9</f>
        <v>0</v>
      </c>
      <c r="BC535" s="116">
        <f>BA535*Escenarios!$F$10/Escenarios!$F$9</f>
        <v>0</v>
      </c>
      <c r="BD535" s="116">
        <f>Observaciones!$I534</f>
        <v>0</v>
      </c>
      <c r="BE535" s="116">
        <f>MAX(0,Constantes!$F$29/((BJ534+BB535+BC535+BD535+Observaciones!$F534)^2)+Entradas!$F$17)</f>
        <v>0</v>
      </c>
      <c r="BF535" s="145">
        <f>IF(ETo!$D534&gt;0,ETo!$I534*((1-Entradas!$F$21)*ETo!$K534+ETo!$L534),0)</f>
        <v>1.0498589775393086</v>
      </c>
      <c r="BG535" s="116">
        <f>MIN(BF535*1,0.8*(BJ534+BB535+BC535+BD535+Observaciones!$F534-BE535-Constantes!$F$28))</f>
        <v>1.0498589775393086</v>
      </c>
      <c r="BH535" s="116">
        <f>Observaciones!$J534</f>
        <v>0</v>
      </c>
      <c r="BI535" s="116">
        <f>MAX(0,BJ534+BB535+BC535+BD535+Observaciones!$F534-BE535-BG535-BH535-Constantes!$F$26)</f>
        <v>0</v>
      </c>
      <c r="BJ535" s="116">
        <f>BJ534+BB535+BC535+BD535+Observaciones!$F534-BE535-BG535-BH535-BI535</f>
        <v>56.780288275164956</v>
      </c>
      <c r="BK535" s="116">
        <f>(Escenarios!$F$10*AU535+Escenarios!$F$9*BG535)/(Escenarios!$F$11)</f>
        <v>0.7558871658231695</v>
      </c>
      <c r="BL535" s="116">
        <f>(Escenarios!$F$9*BI535)/(Escenarios!$F$11)</f>
        <v>0</v>
      </c>
      <c r="BM535" s="116">
        <f>(Escenarios!$F$10*AW535+Escenarios!$F$9*BE535)/(Escenarios!$F$11)</f>
        <v>0</v>
      </c>
      <c r="BN535" s="118">
        <f t="shared" si="61"/>
        <v>168.82515013896671</v>
      </c>
      <c r="BO535" s="118">
        <f>MAX(0,(BN535-Constantes!$D$13)*(1-EXP(-Constantes!$D$23)))</f>
        <v>0.82941964748350872</v>
      </c>
      <c r="BP535" s="118">
        <f>BL535+AY535*Escenarios!$F$10/Escenarios!$F$11+BO535</f>
        <v>0.93369732706169339</v>
      </c>
      <c r="BQ535" s="118">
        <f>0.0526*BL535*Observaciones!$F534^1.218</f>
        <v>0</v>
      </c>
      <c r="BR535" s="118">
        <f>BQ535*Constantes!$F$40</f>
        <v>0</v>
      </c>
      <c r="BS535" s="118">
        <f t="shared" si="62"/>
        <v>0</v>
      </c>
      <c r="BT535" s="15"/>
      <c r="BU535" s="72">
        <v>529</v>
      </c>
      <c r="BV535" s="73">
        <f>0.0526*Observaciones!$F534^2.218</f>
        <v>2.3845871367955355E-2</v>
      </c>
      <c r="BW535" s="73">
        <f>IF(Observaciones!$F534&gt;0.05*$CA$7,((Observaciones!$F534-0.05*$CA$7)^2)/(Observaciones!$F534+0.95*$CA$7),0)</f>
        <v>0</v>
      </c>
      <c r="BX535" s="73">
        <f>0.0526*BW535*Observaciones!$F534^1.218</f>
        <v>0</v>
      </c>
      <c r="BY535" s="27"/>
      <c r="BZ535" s="27"/>
      <c r="CA535" s="101"/>
      <c r="CB535" s="36"/>
    </row>
    <row r="536" spans="2:80" s="2" customFormat="1" ht="14.5" x14ac:dyDescent="0.35">
      <c r="B536" s="35"/>
      <c r="C536" s="72">
        <v>530</v>
      </c>
      <c r="D536" s="145">
        <f>ETo!$I535*((1-Constantes!$D$19)*ETo!$K535+ETo!$L535)</f>
        <v>1.1797191314979056</v>
      </c>
      <c r="E536" s="73">
        <f>MIN(D536*Constantes!$D$17,0.8*(H535+Observaciones!$F535-F536-G536-Constantes!$D$14))</f>
        <v>0.73561695411608674</v>
      </c>
      <c r="F536" s="73">
        <f>IF(Observaciones!$F535&gt;0.05*Constantes!$D$18,((Observaciones!$F535-0.05*Constantes!$D$18)^2)/(Observaciones!$F535+0.95*Constantes!$D$18),0)</f>
        <v>0</v>
      </c>
      <c r="G536" s="73">
        <f>MAX(0,H535+Observaciones!$F535-F536-Constantes!$D$13)</f>
        <v>0</v>
      </c>
      <c r="H536" s="73">
        <f>H535+Observaciones!$F535-F536-E536-G536-I535</f>
        <v>34.788840746862341</v>
      </c>
      <c r="I536" s="73">
        <f>MAX(0,(H536-Constantes!$D$14)*(1-EXP(-Constantes!$D$22)))</f>
        <v>0.11755674384619927</v>
      </c>
      <c r="J536" s="73">
        <f t="shared" si="56"/>
        <v>156.13478324955904</v>
      </c>
      <c r="K536" s="73">
        <f>MAX(0,(J536-Constantes!$D$13)*(1-EXP(-Constantes!$D$23)))</f>
        <v>0.74176088028923703</v>
      </c>
      <c r="L536" s="73">
        <f t="shared" si="57"/>
        <v>0.85931762413543633</v>
      </c>
      <c r="M536" s="73">
        <f>0.0526*F536*Observaciones!$F535^1.218</f>
        <v>0</v>
      </c>
      <c r="N536" s="73">
        <f>M536*Constantes!$D$40</f>
        <v>0</v>
      </c>
      <c r="O536" s="73">
        <f t="shared" si="58"/>
        <v>0</v>
      </c>
      <c r="P536" s="15"/>
      <c r="Q536" s="117">
        <v>530</v>
      </c>
      <c r="R536" s="145">
        <f>ETo!$I535*((1-Constantes!$E$19)*ETo!$K535+ETo!$L535)</f>
        <v>1.1812683806851922</v>
      </c>
      <c r="S536" s="118">
        <f>MIN(R536*Constantes!$E$17,0.8*(V535+Observaciones!$F535-T536-U536-Constantes!$D$14))</f>
        <v>0.7408922831720488</v>
      </c>
      <c r="T536" s="118">
        <f>IF(Observaciones!$F535&gt;0.05*Constantes!$E$18,((Observaciones!$F535-0.05*Constantes!$E$18)^2)/(Observaciones!$F535+0.95*Constantes!$E$18),0)</f>
        <v>0</v>
      </c>
      <c r="U536" s="118">
        <f>MAX(0,V535+Observaciones!$F535-T536-Constantes!$D$13)</f>
        <v>0</v>
      </c>
      <c r="V536" s="118">
        <f>V535+Observaciones!$F535-T536-S536-U536-W535</f>
        <v>34.784919110792032</v>
      </c>
      <c r="W536" s="118">
        <f>MAX(0,(V536-Constantes!$D$14)*(1-EXP(-Constantes!$D$22)))</f>
        <v>0.11750275352354982</v>
      </c>
      <c r="X536" s="116">
        <f>X535+(Entradas!$E$23*U536-Y535)/(800*Entradas!$D$46)</f>
        <v>0</v>
      </c>
      <c r="Y536" s="116">
        <f>8000*Entradas!$D$47*X536/Constantes!$E$34</f>
        <v>0</v>
      </c>
      <c r="Z536" s="116">
        <f>T536*Escenarios!$E$10/Escenarios!$E$9</f>
        <v>0</v>
      </c>
      <c r="AA536" s="116">
        <f>Y536*Escenarios!$E$10/Escenarios!$E$9</f>
        <v>0</v>
      </c>
      <c r="AB536" s="116">
        <f>Observaciones!$I535</f>
        <v>0</v>
      </c>
      <c r="AC536" s="116">
        <f>MAX(0,Constantes!$E$29/((AH535+Z536+AA536+AB536+Observaciones!$F535)^2)+Entradas!$E$17)</f>
        <v>1.4613659720322858</v>
      </c>
      <c r="AD536" s="145">
        <f>IF(ETo!$D535&gt;0,ETo!$I535*((1-Entradas!$E$21)*ETo!$K535+ETo!$L535),0)</f>
        <v>1.119298413193712</v>
      </c>
      <c r="AE536" s="116">
        <f>MIN(AD536*1,0.8*(AH535+Z536+AA536+AB536+Observaciones!$F535-AC536-Constantes!$E$28))</f>
        <v>1.119298413193712</v>
      </c>
      <c r="AF536" s="116">
        <f>Observaciones!$J535</f>
        <v>0</v>
      </c>
      <c r="AG536" s="116">
        <f>MAX(0,AH535+Z536+AA536+AB536+Observaciones!$F535-AC536-AE536-AF536-Constantes!$E$26)</f>
        <v>0</v>
      </c>
      <c r="AH536" s="116">
        <f>AH535+Z536+AA536+AB536+Observaciones!$F535-AC536-AE536-AF536-AG536</f>
        <v>79.105560743763547</v>
      </c>
      <c r="AI536" s="116">
        <f>(Escenarios!$E$10*S536+Escenarios!$E$9*AE536)/(Escenarios!$E$11)</f>
        <v>0.77873289617421515</v>
      </c>
      <c r="AJ536" s="116">
        <f>(Escenarios!$E$9*AG536)/(Escenarios!$E$11)</f>
        <v>0</v>
      </c>
      <c r="AK536" s="116">
        <f>(Escenarios!$E$10*U536+Escenarios!$E$9*AC536)/(Escenarios!$E$11)</f>
        <v>0.14613659720322858</v>
      </c>
      <c r="AL536" s="118">
        <f t="shared" si="59"/>
        <v>171.24003888827295</v>
      </c>
      <c r="AM536" s="118">
        <f>MAX(0,(AL536-Constantes!$D$13)*(1-EXP(-Constantes!$D$23)))</f>
        <v>0.8461005025383922</v>
      </c>
      <c r="AN536" s="118">
        <f>AJ536+W536*Escenarios!$E$10/Escenarios!$E$11+AM536</f>
        <v>0.95185298070958702</v>
      </c>
      <c r="AO536" s="118">
        <f>0.0526*AJ536*Observaciones!$F535^1.218</f>
        <v>0</v>
      </c>
      <c r="AP536" s="118">
        <f>AO536*Constantes!$E$40</f>
        <v>0</v>
      </c>
      <c r="AQ536" s="118">
        <f t="shared" si="60"/>
        <v>0</v>
      </c>
      <c r="AR536" s="15"/>
      <c r="AS536" s="72">
        <v>530</v>
      </c>
      <c r="AT536" s="145">
        <f>ETo!$I535*((1-Constantes!$F$19)*ETo!$K535+ETo!$L535)</f>
        <v>1.1773952577169744</v>
      </c>
      <c r="AU536" s="118">
        <f>MIN(AT536*Constantes!$F$17,0.8*(AX535+Observaciones!$F535-AV536-AW536-Constantes!$D$14))</f>
        <v>0.72777195051038668</v>
      </c>
      <c r="AV536" s="118">
        <f>IF(Observaciones!$F535&gt;0.05*Constantes!$F$18,((Observaciones!$F535-0.05*Constantes!$F$18)^2)/(Observaciones!$F535+0.95*Constantes!$F$18),0)</f>
        <v>0</v>
      </c>
      <c r="AW536" s="118">
        <f>MAX(0,AX535+Observaciones!$F535-AV536-Constantes!$D$13)</f>
        <v>0</v>
      </c>
      <c r="AX536" s="118">
        <f>AX535+Observaciones!$F535-AV536-AU536-AW536-AY535</f>
        <v>34.859760782323569</v>
      </c>
      <c r="AY536" s="118">
        <f>MAX(0,(AX536-Constantes!$D$14)*(1-EXP(-Constantes!$D$22)))</f>
        <v>0.11853312093173543</v>
      </c>
      <c r="AZ536" s="116">
        <f>AZ535+(Entradas!$F$23*AW536-BA535)/(800*Entradas!$D$46)</f>
        <v>0</v>
      </c>
      <c r="BA536" s="116">
        <f>8000*Entradas!$D$47*AZ536/Constantes!$F$34</f>
        <v>0</v>
      </c>
      <c r="BB536" s="116">
        <f>AV536*Escenarios!$F$10/Escenarios!$F$9</f>
        <v>0</v>
      </c>
      <c r="BC536" s="116">
        <f>BA536*Escenarios!$F$10/Escenarios!$F$9</f>
        <v>0</v>
      </c>
      <c r="BD536" s="116">
        <f>Observaciones!$I535</f>
        <v>0</v>
      </c>
      <c r="BE536" s="116">
        <f>MAX(0,Constantes!$F$29/((BJ535+BB536+BC536+BD536+Observaciones!$F535)^2)+Entradas!$F$17)</f>
        <v>0</v>
      </c>
      <c r="BF536" s="145">
        <f>IF(ETo!$D535&gt;0,ETo!$I535*((1-Entradas!$F$21)*ETo!$K535+ETo!$L535),0)</f>
        <v>1.119298413193712</v>
      </c>
      <c r="BG536" s="116">
        <f>MIN(BF536*1,0.8*(BJ535+BB536+BC536+BD536+Observaciones!$F535-BE536-Constantes!$F$28))</f>
        <v>1.119298413193712</v>
      </c>
      <c r="BH536" s="116">
        <f>Observaciones!$J535</f>
        <v>0</v>
      </c>
      <c r="BI536" s="116">
        <f>MAX(0,BJ535+BB536+BC536+BD536+Observaciones!$F535-BE536-BG536-BH536-Constantes!$F$26)</f>
        <v>0</v>
      </c>
      <c r="BJ536" s="116">
        <f>BJ535+BB536+BC536+BD536+Observaciones!$F535-BE536-BG536-BH536-BI536</f>
        <v>55.660989861971245</v>
      </c>
      <c r="BK536" s="116">
        <f>(Escenarios!$F$10*AU536+Escenarios!$F$9*BG536)/(Escenarios!$F$11)</f>
        <v>0.80607724304705175</v>
      </c>
      <c r="BL536" s="116">
        <f>(Escenarios!$F$9*BI536)/(Escenarios!$F$11)</f>
        <v>0</v>
      </c>
      <c r="BM536" s="116">
        <f>(Escenarios!$F$10*AW536+Escenarios!$F$9*BE536)/(Escenarios!$F$11)</f>
        <v>0</v>
      </c>
      <c r="BN536" s="118">
        <f t="shared" si="61"/>
        <v>167.99573049148319</v>
      </c>
      <c r="BO536" s="118">
        <f>MAX(0,(BN536-Constantes!$D$13)*(1-EXP(-Constantes!$D$23)))</f>
        <v>0.8236904274839042</v>
      </c>
      <c r="BP536" s="118">
        <f>BL536+AY536*Escenarios!$F$10/Escenarios!$F$11+BO536</f>
        <v>0.91851692422929254</v>
      </c>
      <c r="BQ536" s="118">
        <f>0.0526*BL536*Observaciones!$F535^1.218</f>
        <v>0</v>
      </c>
      <c r="BR536" s="118">
        <f>BQ536*Constantes!$F$40</f>
        <v>0</v>
      </c>
      <c r="BS536" s="118">
        <f t="shared" si="62"/>
        <v>0</v>
      </c>
      <c r="BT536" s="15"/>
      <c r="BU536" s="72">
        <v>530</v>
      </c>
      <c r="BV536" s="73">
        <f>0.0526*Observaciones!$F535^2.218</f>
        <v>0</v>
      </c>
      <c r="BW536" s="73">
        <f>IF(Observaciones!$F535&gt;0.05*$CA$7,((Observaciones!$F535-0.05*$CA$7)^2)/(Observaciones!$F535+0.95*$CA$7),0)</f>
        <v>0</v>
      </c>
      <c r="BX536" s="73">
        <f>0.0526*BW536*Observaciones!$F535^1.218</f>
        <v>0</v>
      </c>
      <c r="BY536" s="27"/>
      <c r="BZ536" s="27"/>
      <c r="CA536" s="101"/>
      <c r="CB536" s="36"/>
    </row>
    <row r="537" spans="2:80" s="2" customFormat="1" ht="14.5" x14ac:dyDescent="0.35">
      <c r="B537" s="35"/>
      <c r="C537" s="72">
        <v>531</v>
      </c>
      <c r="D537" s="145">
        <f>ETo!$I536*((1-Constantes!$D$19)*ETo!$K536+ETo!$L536)</f>
        <v>1.1026414806303977</v>
      </c>
      <c r="E537" s="73">
        <f>MIN(D537*Constantes!$D$17,0.8*(H536+Observaciones!$F536-F537-G537-Constantes!$D$14))</f>
        <v>0.68755498305218865</v>
      </c>
      <c r="F537" s="73">
        <f>IF(Observaciones!$F536&gt;0.05*Constantes!$D$18,((Observaciones!$F536-0.05*Constantes!$D$18)^2)/(Observaciones!$F536+0.95*Constantes!$D$18),0)</f>
        <v>0</v>
      </c>
      <c r="G537" s="73">
        <f>MAX(0,H536+Observaciones!$F536-F537-Constantes!$D$13)</f>
        <v>0</v>
      </c>
      <c r="H537" s="73">
        <f>H536+Observaciones!$F536-F537-E537-G537-I536</f>
        <v>33.983729019963953</v>
      </c>
      <c r="I537" s="73">
        <f>MAX(0,(H537-Constantes!$D$14)*(1-EXP(-Constantes!$D$22)))</f>
        <v>0.10647253278612727</v>
      </c>
      <c r="J537" s="73">
        <f t="shared" si="56"/>
        <v>155.3930223692698</v>
      </c>
      <c r="K537" s="73">
        <f>MAX(0,(J537-Constantes!$D$13)*(1-EXP(-Constantes!$D$23)))</f>
        <v>0.73663716362401088</v>
      </c>
      <c r="L537" s="73">
        <f t="shared" si="57"/>
        <v>0.84310969641013811</v>
      </c>
      <c r="M537" s="73">
        <f>0.0526*F537*Observaciones!$F536^1.218</f>
        <v>0</v>
      </c>
      <c r="N537" s="73">
        <f>M537*Constantes!$D$40</f>
        <v>0</v>
      </c>
      <c r="O537" s="73">
        <f t="shared" si="58"/>
        <v>0</v>
      </c>
      <c r="P537" s="15"/>
      <c r="Q537" s="117">
        <v>531</v>
      </c>
      <c r="R537" s="145">
        <f>ETo!$I536*((1-Constantes!$E$19)*ETo!$K536+ETo!$L536)</f>
        <v>1.1040819524452825</v>
      </c>
      <c r="S537" s="118">
        <f>MIN(R537*Constantes!$E$17,0.8*(V536+Observaciones!$F536-T537-U537-Constantes!$D$14))</f>
        <v>0.69248090605943102</v>
      </c>
      <c r="T537" s="118">
        <f>IF(Observaciones!$F536&gt;0.05*Constantes!$E$18,((Observaciones!$F536-0.05*Constantes!$E$18)^2)/(Observaciones!$F536+0.95*Constantes!$E$18),0)</f>
        <v>0</v>
      </c>
      <c r="U537" s="118">
        <f>MAX(0,V536+Observaciones!$F536-T537-Constantes!$D$13)</f>
        <v>0</v>
      </c>
      <c r="V537" s="118">
        <f>V536+Observaciones!$F536-T537-S537-U537-W536</f>
        <v>33.974935451209049</v>
      </c>
      <c r="W537" s="118">
        <f>MAX(0,(V537-Constantes!$D$14)*(1-EXP(-Constantes!$D$22)))</f>
        <v>0.10635146912652055</v>
      </c>
      <c r="X537" s="116">
        <f>X536+(Entradas!$E$23*U537-Y536)/(800*Entradas!$D$46)</f>
        <v>0</v>
      </c>
      <c r="Y537" s="116">
        <f>8000*Entradas!$D$47*X537/Constantes!$E$34</f>
        <v>0</v>
      </c>
      <c r="Z537" s="116">
        <f>T537*Escenarios!$E$10/Escenarios!$E$9</f>
        <v>0</v>
      </c>
      <c r="AA537" s="116">
        <f>Y537*Escenarios!$E$10/Escenarios!$E$9</f>
        <v>0</v>
      </c>
      <c r="AB537" s="116">
        <f>Observaciones!$I536</f>
        <v>0</v>
      </c>
      <c r="AC537" s="116">
        <f>MAX(0,Constantes!$E$29/((AH536+Z537+AA537+AB537+Observaciones!$F536)^2)+Entradas!$E$17)</f>
        <v>1.3593386016866058</v>
      </c>
      <c r="AD537" s="145">
        <f>IF(ETo!$D536&gt;0,ETo!$I536*((1-Entradas!$E$21)*ETo!$K536+ETo!$L536),0)</f>
        <v>1.0464630798498837</v>
      </c>
      <c r="AE537" s="116">
        <f>MIN(AD537*1,0.8*(AH536+Z537+AA537+AB537+Observaciones!$F536-AC537-Constantes!$E$28))</f>
        <v>1.0464630798498837</v>
      </c>
      <c r="AF537" s="116">
        <f>Observaciones!$J536</f>
        <v>0</v>
      </c>
      <c r="AG537" s="116">
        <f>MAX(0,AH536+Z537+AA537+AB537+Observaciones!$F536-AC537-AE537-AF537-Constantes!$E$26)</f>
        <v>0</v>
      </c>
      <c r="AH537" s="116">
        <f>AH536+Z537+AA537+AB537+Observaciones!$F536-AC537-AE537-AF537-AG537</f>
        <v>76.699759062227059</v>
      </c>
      <c r="AI537" s="116">
        <f>(Escenarios!$E$10*S537+Escenarios!$E$9*AE537)/(Escenarios!$E$11)</f>
        <v>0.72787912343847638</v>
      </c>
      <c r="AJ537" s="116">
        <f>(Escenarios!$E$9*AG537)/(Escenarios!$E$11)</f>
        <v>0</v>
      </c>
      <c r="AK537" s="116">
        <f>(Escenarios!$E$10*U537+Escenarios!$E$9*AC537)/(Escenarios!$E$11)</f>
        <v>0.13593386016866058</v>
      </c>
      <c r="AL537" s="118">
        <f t="shared" si="59"/>
        <v>170.52987224590319</v>
      </c>
      <c r="AM537" s="118">
        <f>MAX(0,(AL537-Constantes!$D$13)*(1-EXP(-Constantes!$D$23)))</f>
        <v>0.84119502321575812</v>
      </c>
      <c r="AN537" s="118">
        <f>AJ537+W537*Escenarios!$E$10/Escenarios!$E$11+AM537</f>
        <v>0.93691134542962662</v>
      </c>
      <c r="AO537" s="118">
        <f>0.0526*AJ537*Observaciones!$F536^1.218</f>
        <v>0</v>
      </c>
      <c r="AP537" s="118">
        <f>AO537*Constantes!$E$40</f>
        <v>0</v>
      </c>
      <c r="AQ537" s="118">
        <f t="shared" si="60"/>
        <v>0</v>
      </c>
      <c r="AR537" s="15"/>
      <c r="AS537" s="72">
        <v>531</v>
      </c>
      <c r="AT537" s="145">
        <f>ETo!$I536*((1-Constantes!$F$19)*ETo!$K536+ETo!$L536)</f>
        <v>1.1004807729080701</v>
      </c>
      <c r="AU537" s="118">
        <f>MIN(AT537*Constantes!$F$17,0.8*(AX536+Observaciones!$F536-AV537-AW537-Constantes!$D$14))</f>
        <v>0.68022954343426312</v>
      </c>
      <c r="AV537" s="118">
        <f>IF(Observaciones!$F536&gt;0.05*Constantes!$F$18,((Observaciones!$F536-0.05*Constantes!$F$18)^2)/(Observaciones!$F536+0.95*Constantes!$F$18),0)</f>
        <v>0</v>
      </c>
      <c r="AW537" s="118">
        <f>MAX(0,AX536+Observaciones!$F536-AV537-Constantes!$D$13)</f>
        <v>0</v>
      </c>
      <c r="AX537" s="118">
        <f>AX536+Observaciones!$F536-AV537-AU537-AW537-AY536</f>
        <v>34.060998117957567</v>
      </c>
      <c r="AY537" s="118">
        <f>MAX(0,(AX537-Constantes!$D$14)*(1-EXP(-Constantes!$D$22)))</f>
        <v>0.10753631929173693</v>
      </c>
      <c r="AZ537" s="116">
        <f>AZ536+(Entradas!$F$23*AW537-BA536)/(800*Entradas!$D$46)</f>
        <v>0</v>
      </c>
      <c r="BA537" s="116">
        <f>8000*Entradas!$D$47*AZ537/Constantes!$F$34</f>
        <v>0</v>
      </c>
      <c r="BB537" s="116">
        <f>AV537*Escenarios!$F$10/Escenarios!$F$9</f>
        <v>0</v>
      </c>
      <c r="BC537" s="116">
        <f>BA537*Escenarios!$F$10/Escenarios!$F$9</f>
        <v>0</v>
      </c>
      <c r="BD537" s="116">
        <f>Observaciones!$I536</f>
        <v>0</v>
      </c>
      <c r="BE537" s="116">
        <f>MAX(0,Constantes!$F$29/((BJ536+BB537+BC537+BD537+Observaciones!$F536)^2)+Entradas!$F$17)</f>
        <v>0</v>
      </c>
      <c r="BF537" s="145">
        <f>IF(ETo!$D536&gt;0,ETo!$I536*((1-Entradas!$F$21)*ETo!$K536+ETo!$L536),0)</f>
        <v>1.0464630798498837</v>
      </c>
      <c r="BG537" s="116">
        <f>MIN(BF537*1,0.8*(BJ536+BB537+BC537+BD537+Observaciones!$F536-BE537-Constantes!$F$28))</f>
        <v>1.0464630798498837</v>
      </c>
      <c r="BH537" s="116">
        <f>Observaciones!$J536</f>
        <v>0</v>
      </c>
      <c r="BI537" s="116">
        <f>MAX(0,BJ536+BB537+BC537+BD537+Observaciones!$F536-BE537-BG537-BH537-Constantes!$F$26)</f>
        <v>0</v>
      </c>
      <c r="BJ537" s="116">
        <f>BJ536+BB537+BC537+BD537+Observaciones!$F536-BE537-BG537-BH537-BI537</f>
        <v>54.614526782121359</v>
      </c>
      <c r="BK537" s="116">
        <f>(Escenarios!$F$10*AU537+Escenarios!$F$9*BG537)/(Escenarios!$F$11)</f>
        <v>0.75347625071738722</v>
      </c>
      <c r="BL537" s="116">
        <f>(Escenarios!$F$9*BI537)/(Escenarios!$F$11)</f>
        <v>0</v>
      </c>
      <c r="BM537" s="116">
        <f>(Escenarios!$F$10*AW537+Escenarios!$F$9*BE537)/(Escenarios!$F$11)</f>
        <v>0</v>
      </c>
      <c r="BN537" s="118">
        <f t="shared" si="61"/>
        <v>167.17204006399928</v>
      </c>
      <c r="BO537" s="118">
        <f>MAX(0,(BN537-Constantes!$D$13)*(1-EXP(-Constantes!$D$23)))</f>
        <v>0.81800078209758931</v>
      </c>
      <c r="BP537" s="118">
        <f>BL537+AY537*Escenarios!$F$10/Escenarios!$F$11+BO537</f>
        <v>0.90402983753097887</v>
      </c>
      <c r="BQ537" s="118">
        <f>0.0526*BL537*Observaciones!$F536^1.218</f>
        <v>0</v>
      </c>
      <c r="BR537" s="118">
        <f>BQ537*Constantes!$F$40</f>
        <v>0</v>
      </c>
      <c r="BS537" s="118">
        <f t="shared" si="62"/>
        <v>0</v>
      </c>
      <c r="BT537" s="15"/>
      <c r="BU537" s="72">
        <v>531</v>
      </c>
      <c r="BV537" s="73">
        <f>0.0526*Observaciones!$F536^2.218</f>
        <v>0</v>
      </c>
      <c r="BW537" s="73">
        <f>IF(Observaciones!$F536&gt;0.05*$CA$7,((Observaciones!$F536-0.05*$CA$7)^2)/(Observaciones!$F536+0.95*$CA$7),0)</f>
        <v>0</v>
      </c>
      <c r="BX537" s="73">
        <f>0.0526*BW537*Observaciones!$F536^1.218</f>
        <v>0</v>
      </c>
      <c r="BY537" s="27"/>
      <c r="BZ537" s="27"/>
      <c r="CA537" s="101"/>
      <c r="CB537" s="36"/>
    </row>
    <row r="538" spans="2:80" s="2" customFormat="1" ht="14.5" x14ac:dyDescent="0.35">
      <c r="B538" s="35"/>
      <c r="C538" s="72">
        <v>532</v>
      </c>
      <c r="D538" s="145">
        <f>ETo!$I537*((1-Constantes!$D$19)*ETo!$K537+ETo!$L537)</f>
        <v>1.1229965188060853</v>
      </c>
      <c r="E538" s="73">
        <f>MIN(D538*Constantes!$D$17,0.8*(H537+Observaciones!$F537-F538-G538-Constantes!$D$14))</f>
        <v>0.70024742041624488</v>
      </c>
      <c r="F538" s="73">
        <f>IF(Observaciones!$F537&gt;0.05*Constantes!$D$18,((Observaciones!$F537-0.05*Constantes!$D$18)^2)/(Observaciones!$F537+0.95*Constantes!$D$18),0)</f>
        <v>0</v>
      </c>
      <c r="G538" s="73">
        <f>MAX(0,H537+Observaciones!$F537-F538-Constantes!$D$13)</f>
        <v>0</v>
      </c>
      <c r="H538" s="73">
        <f>H537+Observaciones!$F537-F538-E538-G538-I537</f>
        <v>33.177009066761578</v>
      </c>
      <c r="I538" s="73">
        <f>MAX(0,(H538-Constantes!$D$14)*(1-EXP(-Constantes!$D$22)))</f>
        <v>9.5366180799286729E-2</v>
      </c>
      <c r="J538" s="73">
        <f t="shared" si="56"/>
        <v>154.65638520564579</v>
      </c>
      <c r="K538" s="73">
        <f>MAX(0,(J538-Constantes!$D$13)*(1-EXP(-Constantes!$D$23)))</f>
        <v>0.7315488390550291</v>
      </c>
      <c r="L538" s="73">
        <f t="shared" si="57"/>
        <v>0.82691501985431581</v>
      </c>
      <c r="M538" s="73">
        <f>0.0526*F538*Observaciones!$F537^1.218</f>
        <v>0</v>
      </c>
      <c r="N538" s="73">
        <f>M538*Constantes!$D$40</f>
        <v>0</v>
      </c>
      <c r="O538" s="73">
        <f t="shared" si="58"/>
        <v>0</v>
      </c>
      <c r="P538" s="15"/>
      <c r="Q538" s="117">
        <v>532</v>
      </c>
      <c r="R538" s="145">
        <f>ETo!$I537*((1-Constantes!$E$19)*ETo!$K537+ETo!$L537)</f>
        <v>1.1244673814466279</v>
      </c>
      <c r="S538" s="118">
        <f>MIN(R538*Constantes!$E$17,0.8*(V537+Observaciones!$F537-T538-U538-Constantes!$D$14))</f>
        <v>0.70526666015494643</v>
      </c>
      <c r="T538" s="118">
        <f>IF(Observaciones!$F537&gt;0.05*Constantes!$E$18,((Observaciones!$F537-0.05*Constantes!$E$18)^2)/(Observaciones!$F537+0.95*Constantes!$E$18),0)</f>
        <v>0</v>
      </c>
      <c r="U538" s="118">
        <f>MAX(0,V537+Observaciones!$F537-T538-Constantes!$D$13)</f>
        <v>0</v>
      </c>
      <c r="V538" s="118">
        <f>V537+Observaciones!$F537-T538-S538-U538-W537</f>
        <v>33.163317321927579</v>
      </c>
      <c r="W538" s="118">
        <f>MAX(0,(V538-Constantes!$D$14)*(1-EXP(-Constantes!$D$22)))</f>
        <v>9.5177682502155553E-2</v>
      </c>
      <c r="X538" s="116">
        <f>X537+(Entradas!$E$23*U538-Y537)/(800*Entradas!$D$46)</f>
        <v>0</v>
      </c>
      <c r="Y538" s="116">
        <f>8000*Entradas!$D$47*X538/Constantes!$E$34</f>
        <v>0</v>
      </c>
      <c r="Z538" s="116">
        <f>T538*Escenarios!$E$10/Escenarios!$E$9</f>
        <v>0</v>
      </c>
      <c r="AA538" s="116">
        <f>Y538*Escenarios!$E$10/Escenarios!$E$9</f>
        <v>0</v>
      </c>
      <c r="AB538" s="116">
        <f>Observaciones!$I537</f>
        <v>0</v>
      </c>
      <c r="AC538" s="116">
        <f>MAX(0,Constantes!$E$29/((AH537+Z538+AA538+AB538+Observaciones!$F537)^2)+Entradas!$E$17)</f>
        <v>1.2548008713057135</v>
      </c>
      <c r="AD538" s="145">
        <f>IF(ETo!$D537&gt;0,ETo!$I537*((1-Entradas!$E$21)*ETo!$K537+ETo!$L537),0)</f>
        <v>1.0656328758249187</v>
      </c>
      <c r="AE538" s="116">
        <f>MIN(AD538*1,0.8*(AH537+Z538+AA538+AB538+Observaciones!$F537-AC538-Constantes!$E$28))</f>
        <v>1.0656328758249187</v>
      </c>
      <c r="AF538" s="116">
        <f>Observaciones!$J537</f>
        <v>0</v>
      </c>
      <c r="AG538" s="116">
        <f>MAX(0,AH537+Z538+AA538+AB538+Observaciones!$F537-AC538-AE538-AF538-Constantes!$E$26)</f>
        <v>0</v>
      </c>
      <c r="AH538" s="116">
        <f>AH537+Z538+AA538+AB538+Observaciones!$F537-AC538-AE538-AF538-AG538</f>
        <v>74.379325315096423</v>
      </c>
      <c r="AI538" s="116">
        <f>(Escenarios!$E$10*S538+Escenarios!$E$9*AE538)/(Escenarios!$E$11)</f>
        <v>0.74130328172194371</v>
      </c>
      <c r="AJ538" s="116">
        <f>(Escenarios!$E$9*AG538)/(Escenarios!$E$11)</f>
        <v>0</v>
      </c>
      <c r="AK538" s="116">
        <f>(Escenarios!$E$10*U538+Escenarios!$E$9*AC538)/(Escenarios!$E$11)</f>
        <v>0.12548008713057135</v>
      </c>
      <c r="AL538" s="118">
        <f t="shared" si="59"/>
        <v>169.814157309818</v>
      </c>
      <c r="AM538" s="118">
        <f>MAX(0,(AL538-Constantes!$D$13)*(1-EXP(-Constantes!$D$23)))</f>
        <v>0.83625121902896815</v>
      </c>
      <c r="AN538" s="118">
        <f>AJ538+W538*Escenarios!$E$10/Escenarios!$E$11+AM538</f>
        <v>0.92191113328090812</v>
      </c>
      <c r="AO538" s="118">
        <f>0.0526*AJ538*Observaciones!$F537^1.218</f>
        <v>0</v>
      </c>
      <c r="AP538" s="118">
        <f>AO538*Constantes!$E$40</f>
        <v>0</v>
      </c>
      <c r="AQ538" s="118">
        <f t="shared" si="60"/>
        <v>0</v>
      </c>
      <c r="AR538" s="15"/>
      <c r="AS538" s="72">
        <v>532</v>
      </c>
      <c r="AT538" s="145">
        <f>ETo!$I537*((1-Constantes!$F$19)*ETo!$K537+ETo!$L537)</f>
        <v>1.120790224845271</v>
      </c>
      <c r="AU538" s="118">
        <f>MIN(AT538*Constantes!$F$17,0.8*(AX537+Observaciones!$F537-AV538-AW538-Constantes!$D$14))</f>
        <v>0.69278322865870856</v>
      </c>
      <c r="AV538" s="118">
        <f>IF(Observaciones!$F537&gt;0.05*Constantes!$F$18,((Observaciones!$F537-0.05*Constantes!$F$18)^2)/(Observaciones!$F537+0.95*Constantes!$F$18),0)</f>
        <v>0</v>
      </c>
      <c r="AW538" s="118">
        <f>MAX(0,AX537+Observaciones!$F537-AV538-Constantes!$D$13)</f>
        <v>0</v>
      </c>
      <c r="AX538" s="118">
        <f>AX537+Observaciones!$F537-AV538-AU538-AW538-AY537</f>
        <v>33.260678570007116</v>
      </c>
      <c r="AY538" s="118">
        <f>MAX(0,(AX538-Constantes!$D$14)*(1-EXP(-Constantes!$D$22)))</f>
        <v>9.6518083575361902E-2</v>
      </c>
      <c r="AZ538" s="116">
        <f>AZ537+(Entradas!$F$23*AW538-BA537)/(800*Entradas!$D$46)</f>
        <v>0</v>
      </c>
      <c r="BA538" s="116">
        <f>8000*Entradas!$D$47*AZ538/Constantes!$F$34</f>
        <v>0</v>
      </c>
      <c r="BB538" s="116">
        <f>AV538*Escenarios!$F$10/Escenarios!$F$9</f>
        <v>0</v>
      </c>
      <c r="BC538" s="116">
        <f>BA538*Escenarios!$F$10/Escenarios!$F$9</f>
        <v>0</v>
      </c>
      <c r="BD538" s="116">
        <f>Observaciones!$I537</f>
        <v>0</v>
      </c>
      <c r="BE538" s="116">
        <f>MAX(0,Constantes!$F$29/((BJ537+BB538+BC538+BD538+Observaciones!$F537)^2)+Entradas!$F$17)</f>
        <v>0</v>
      </c>
      <c r="BF538" s="145">
        <f>IF(ETo!$D537&gt;0,ETo!$I537*((1-Entradas!$F$21)*ETo!$K537+ETo!$L537),0)</f>
        <v>1.0656328758249187</v>
      </c>
      <c r="BG538" s="116">
        <f>MIN(BF538*1,0.8*(BJ537+BB538+BC538+BD538+Observaciones!$F537-BE538-Constantes!$F$28))</f>
        <v>1.0656328758249187</v>
      </c>
      <c r="BH538" s="116">
        <f>Observaciones!$J537</f>
        <v>0</v>
      </c>
      <c r="BI538" s="116">
        <f>MAX(0,BJ537+BB538+BC538+BD538+Observaciones!$F537-BE538-BG538-BH538-Constantes!$F$26)</f>
        <v>0</v>
      </c>
      <c r="BJ538" s="116">
        <f>BJ537+BB538+BC538+BD538+Observaciones!$F537-BE538-BG538-BH538-BI538</f>
        <v>53.548893906296442</v>
      </c>
      <c r="BK538" s="116">
        <f>(Escenarios!$F$10*AU538+Escenarios!$F$9*BG538)/(Escenarios!$F$11)</f>
        <v>0.76735315809195059</v>
      </c>
      <c r="BL538" s="116">
        <f>(Escenarios!$F$9*BI538)/(Escenarios!$F$11)</f>
        <v>0</v>
      </c>
      <c r="BM538" s="116">
        <f>(Escenarios!$F$10*AW538+Escenarios!$F$9*BE538)/(Escenarios!$F$11)</f>
        <v>0</v>
      </c>
      <c r="BN538" s="118">
        <f t="shared" si="61"/>
        <v>166.35403928190169</v>
      </c>
      <c r="BO538" s="118">
        <f>MAX(0,(BN538-Constantes!$D$13)*(1-EXP(-Constantes!$D$23)))</f>
        <v>0.81235043796274198</v>
      </c>
      <c r="BP538" s="118">
        <f>BL538+AY538*Escenarios!$F$10/Escenarios!$F$11+BO538</f>
        <v>0.88956490482303152</v>
      </c>
      <c r="BQ538" s="118">
        <f>0.0526*BL538*Observaciones!$F537^1.218</f>
        <v>0</v>
      </c>
      <c r="BR538" s="118">
        <f>BQ538*Constantes!$F$40</f>
        <v>0</v>
      </c>
      <c r="BS538" s="118">
        <f t="shared" si="62"/>
        <v>0</v>
      </c>
      <c r="BT538" s="15"/>
      <c r="BU538" s="72">
        <v>532</v>
      </c>
      <c r="BV538" s="73">
        <f>0.0526*Observaciones!$F537^2.218</f>
        <v>0</v>
      </c>
      <c r="BW538" s="73">
        <f>IF(Observaciones!$F537&gt;0.05*$CA$7,((Observaciones!$F537-0.05*$CA$7)^2)/(Observaciones!$F537+0.95*$CA$7),0)</f>
        <v>0</v>
      </c>
      <c r="BX538" s="73">
        <f>0.0526*BW538*Observaciones!$F537^1.218</f>
        <v>0</v>
      </c>
      <c r="BY538" s="27"/>
      <c r="BZ538" s="27"/>
      <c r="CA538" s="101"/>
      <c r="CB538" s="36"/>
    </row>
    <row r="539" spans="2:80" s="2" customFormat="1" ht="14.5" x14ac:dyDescent="0.35">
      <c r="B539" s="35"/>
      <c r="C539" s="72">
        <v>533</v>
      </c>
      <c r="D539" s="145">
        <f>ETo!$I538*((1-Constantes!$D$19)*ETo!$K538+ETo!$L538)</f>
        <v>1.1124002451675363</v>
      </c>
      <c r="E539" s="73">
        <f>MIN(D539*Constantes!$D$17,0.8*(H538+Observaciones!$F538-F539-G539-Constantes!$D$14))</f>
        <v>0.69364008623741125</v>
      </c>
      <c r="F539" s="73">
        <f>IF(Observaciones!$F538&gt;0.05*Constantes!$D$18,((Observaciones!$F538-0.05*Constantes!$D$18)^2)/(Observaciones!$F538+0.95*Constantes!$D$18),0)</f>
        <v>0</v>
      </c>
      <c r="G539" s="73">
        <f>MAX(0,H538+Observaciones!$F538-F539-Constantes!$D$13)</f>
        <v>0</v>
      </c>
      <c r="H539" s="73">
        <f>H538+Observaciones!$F538-F539-E539-G539-I538</f>
        <v>32.38800279972488</v>
      </c>
      <c r="I539" s="73">
        <f>MAX(0,(H539-Constantes!$D$14)*(1-EXP(-Constantes!$D$22)))</f>
        <v>8.4503698364400984E-2</v>
      </c>
      <c r="J539" s="73">
        <f t="shared" si="56"/>
        <v>153.92483636659077</v>
      </c>
      <c r="K539" s="73">
        <f>MAX(0,(J539-Constantes!$D$13)*(1-EXP(-Constantes!$D$23)))</f>
        <v>0.7264956621112254</v>
      </c>
      <c r="L539" s="73">
        <f t="shared" si="57"/>
        <v>0.81099936047562637</v>
      </c>
      <c r="M539" s="73">
        <f>0.0526*F539*Observaciones!$F538^1.218</f>
        <v>0</v>
      </c>
      <c r="N539" s="73">
        <f>M539*Constantes!$D$40</f>
        <v>0</v>
      </c>
      <c r="O539" s="73">
        <f t="shared" si="58"/>
        <v>0</v>
      </c>
      <c r="P539" s="15"/>
      <c r="Q539" s="117">
        <v>533</v>
      </c>
      <c r="R539" s="145">
        <f>ETo!$I538*((1-Constantes!$E$19)*ETo!$K538+ETo!$L538)</f>
        <v>1.1138566066015123</v>
      </c>
      <c r="S539" s="118">
        <f>MIN(R539*Constantes!$E$17,0.8*(V538+Observaciones!$F538-T539-U539-Constantes!$D$14))</f>
        <v>0.69861157539202212</v>
      </c>
      <c r="T539" s="118">
        <f>IF(Observaciones!$F538&gt;0.05*Constantes!$E$18,((Observaciones!$F538-0.05*Constantes!$E$18)^2)/(Observaciones!$F538+0.95*Constantes!$E$18),0)</f>
        <v>0</v>
      </c>
      <c r="U539" s="118">
        <f>MAX(0,V538+Observaciones!$F538-T539-Constantes!$D$13)</f>
        <v>0</v>
      </c>
      <c r="V539" s="118">
        <f>V538+Observaciones!$F538-T539-S539-U539-W538</f>
        <v>32.369528064033403</v>
      </c>
      <c r="W539" s="118">
        <f>MAX(0,(V539-Constantes!$D$14)*(1-EXP(-Constantes!$D$22)))</f>
        <v>8.4249351218729326E-2</v>
      </c>
      <c r="X539" s="116">
        <f>X538+(Entradas!$E$23*U539-Y538)/(800*Entradas!$D$46)</f>
        <v>0</v>
      </c>
      <c r="Y539" s="116">
        <f>8000*Entradas!$D$47*X539/Constantes!$E$34</f>
        <v>0</v>
      </c>
      <c r="Z539" s="116">
        <f>T539*Escenarios!$E$10/Escenarios!$E$9</f>
        <v>0</v>
      </c>
      <c r="AA539" s="116">
        <f>Y539*Escenarios!$E$10/Escenarios!$E$9</f>
        <v>0</v>
      </c>
      <c r="AB539" s="116">
        <f>Observaciones!$I538</f>
        <v>0</v>
      </c>
      <c r="AC539" s="116">
        <f>MAX(0,Constantes!$E$29/((AH538+Z539+AA539+AB539+Observaciones!$F538)^2)+Entradas!$E$17)</f>
        <v>1.1442113354461312</v>
      </c>
      <c r="AD539" s="145">
        <f>IF(ETo!$D538&gt;0,ETo!$I538*((1-Entradas!$E$21)*ETo!$K538+ETo!$L538),0)</f>
        <v>1.0556021492424807</v>
      </c>
      <c r="AE539" s="116">
        <f>MIN(AD539*1,0.8*(AH538+Z539+AA539+AB539+Observaciones!$F538-AC539-Constantes!$E$28))</f>
        <v>1.0556021492424807</v>
      </c>
      <c r="AF539" s="116">
        <f>Observaciones!$J538</f>
        <v>0</v>
      </c>
      <c r="AG539" s="116">
        <f>MAX(0,AH538+Z539+AA539+AB539+Observaciones!$F538-AC539-AE539-AF539-Constantes!$E$26)</f>
        <v>0</v>
      </c>
      <c r="AH539" s="116">
        <f>AH538+Z539+AA539+AB539+Observaciones!$F538-AC539-AE539-AF539-AG539</f>
        <v>72.179511830407819</v>
      </c>
      <c r="AI539" s="116">
        <f>(Escenarios!$E$10*S539+Escenarios!$E$9*AE539)/(Escenarios!$E$11)</f>
        <v>0.73431063277706798</v>
      </c>
      <c r="AJ539" s="116">
        <f>(Escenarios!$E$9*AG539)/(Escenarios!$E$11)</f>
        <v>0</v>
      </c>
      <c r="AK539" s="116">
        <f>(Escenarios!$E$10*U539+Escenarios!$E$9*AC539)/(Escenarios!$E$11)</f>
        <v>0.11442113354461313</v>
      </c>
      <c r="AL539" s="118">
        <f t="shared" si="59"/>
        <v>169.09232722433364</v>
      </c>
      <c r="AM539" s="118">
        <f>MAX(0,(AL539-Constantes!$D$13)*(1-EXP(-Constantes!$D$23)))</f>
        <v>0.83126517441980019</v>
      </c>
      <c r="AN539" s="118">
        <f>AJ539+W539*Escenarios!$E$10/Escenarios!$E$11+AM539</f>
        <v>0.90708959051665661</v>
      </c>
      <c r="AO539" s="118">
        <f>0.0526*AJ539*Observaciones!$F538^1.218</f>
        <v>0</v>
      </c>
      <c r="AP539" s="118">
        <f>AO539*Constantes!$E$40</f>
        <v>0</v>
      </c>
      <c r="AQ539" s="118">
        <f t="shared" si="60"/>
        <v>0</v>
      </c>
      <c r="AR539" s="15"/>
      <c r="AS539" s="72">
        <v>533</v>
      </c>
      <c r="AT539" s="145">
        <f>ETo!$I538*((1-Constantes!$F$19)*ETo!$K538+ETo!$L538)</f>
        <v>1.1102157030165727</v>
      </c>
      <c r="AU539" s="118">
        <f>MIN(AT539*Constantes!$F$17,0.8*(AX538+Observaciones!$F538-AV539-AW539-Constantes!$D$14))</f>
        <v>0.68624690168903058</v>
      </c>
      <c r="AV539" s="118">
        <f>IF(Observaciones!$F538&gt;0.05*Constantes!$F$18,((Observaciones!$F538-0.05*Constantes!$F$18)^2)/(Observaciones!$F538+0.95*Constantes!$F$18),0)</f>
        <v>0</v>
      </c>
      <c r="AW539" s="118">
        <f>MAX(0,AX538+Observaciones!$F538-AV539-Constantes!$D$13)</f>
        <v>0</v>
      </c>
      <c r="AX539" s="118">
        <f>AX538+Observaciones!$F538-AV539-AU539-AW539-AY538</f>
        <v>32.477913584742723</v>
      </c>
      <c r="AY539" s="118">
        <f>MAX(0,(AX539-Constantes!$D$14)*(1-EXP(-Constantes!$D$22)))</f>
        <v>8.5741526710975666E-2</v>
      </c>
      <c r="AZ539" s="116">
        <f>AZ538+(Entradas!$F$23*AW539-BA538)/(800*Entradas!$D$46)</f>
        <v>0</v>
      </c>
      <c r="BA539" s="116">
        <f>8000*Entradas!$D$47*AZ539/Constantes!$F$34</f>
        <v>0</v>
      </c>
      <c r="BB539" s="116">
        <f>AV539*Escenarios!$F$10/Escenarios!$F$9</f>
        <v>0</v>
      </c>
      <c r="BC539" s="116">
        <f>BA539*Escenarios!$F$10/Escenarios!$F$9</f>
        <v>0</v>
      </c>
      <c r="BD539" s="116">
        <f>Observaciones!$I538</f>
        <v>0</v>
      </c>
      <c r="BE539" s="116">
        <f>MAX(0,Constantes!$F$29/((BJ538+BB539+BC539+BD539+Observaciones!$F538)^2)+Entradas!$F$17)</f>
        <v>0</v>
      </c>
      <c r="BF539" s="145">
        <f>IF(ETo!$D538&gt;0,ETo!$I538*((1-Entradas!$F$21)*ETo!$K538+ETo!$L538),0)</f>
        <v>1.0556021492424807</v>
      </c>
      <c r="BG539" s="116">
        <f>MIN(BF539*1,0.8*(BJ538+BB539+BC539+BD539+Observaciones!$F538-BE539-Constantes!$F$28))</f>
        <v>1.0556021492424807</v>
      </c>
      <c r="BH539" s="116">
        <f>Observaciones!$J538</f>
        <v>0</v>
      </c>
      <c r="BI539" s="116">
        <f>MAX(0,BJ538+BB539+BC539+BD539+Observaciones!$F538-BE539-BG539-BH539-Constantes!$F$26)</f>
        <v>0</v>
      </c>
      <c r="BJ539" s="116">
        <f>BJ538+BB539+BC539+BD539+Observaciones!$F538-BE539-BG539-BH539-BI539</f>
        <v>52.49329175705396</v>
      </c>
      <c r="BK539" s="116">
        <f>(Escenarios!$F$10*AU539+Escenarios!$F$9*BG539)/(Escenarios!$F$11)</f>
        <v>0.76011795119972059</v>
      </c>
      <c r="BL539" s="116">
        <f>(Escenarios!$F$9*BI539)/(Escenarios!$F$11)</f>
        <v>0</v>
      </c>
      <c r="BM539" s="116">
        <f>(Escenarios!$F$10*AW539+Escenarios!$F$9*BE539)/(Escenarios!$F$11)</f>
        <v>0</v>
      </c>
      <c r="BN539" s="118">
        <f t="shared" si="61"/>
        <v>165.54168884393894</v>
      </c>
      <c r="BO539" s="118">
        <f>MAX(0,(BN539-Constantes!$D$13)*(1-EXP(-Constantes!$D$23)))</f>
        <v>0.80673912360578848</v>
      </c>
      <c r="BP539" s="118">
        <f>BL539+AY539*Escenarios!$F$10/Escenarios!$F$11+BO539</f>
        <v>0.87533234497456902</v>
      </c>
      <c r="BQ539" s="118">
        <f>0.0526*BL539*Observaciones!$F538^1.218</f>
        <v>0</v>
      </c>
      <c r="BR539" s="118">
        <f>BQ539*Constantes!$F$40</f>
        <v>0</v>
      </c>
      <c r="BS539" s="118">
        <f t="shared" si="62"/>
        <v>0</v>
      </c>
      <c r="BT539" s="15"/>
      <c r="BU539" s="72">
        <v>533</v>
      </c>
      <c r="BV539" s="73">
        <f>0.0526*Observaciones!$F538^2.218</f>
        <v>0</v>
      </c>
      <c r="BW539" s="73">
        <f>IF(Observaciones!$F538&gt;0.05*$CA$7,((Observaciones!$F538-0.05*$CA$7)^2)/(Observaciones!$F538+0.95*$CA$7),0)</f>
        <v>0</v>
      </c>
      <c r="BX539" s="73">
        <f>0.0526*BW539*Observaciones!$F538^1.218</f>
        <v>0</v>
      </c>
      <c r="BY539" s="27"/>
      <c r="BZ539" s="27"/>
      <c r="CA539" s="101"/>
      <c r="CB539" s="36"/>
    </row>
    <row r="540" spans="2:80" s="2" customFormat="1" ht="14.5" x14ac:dyDescent="0.35">
      <c r="B540" s="35"/>
      <c r="C540" s="72">
        <v>534</v>
      </c>
      <c r="D540" s="145">
        <f>ETo!$I539*((1-Constantes!$D$19)*ETo!$K539+ETo!$L539)</f>
        <v>1.1051620003906688</v>
      </c>
      <c r="E540" s="73">
        <f>MIN(D540*Constantes!$D$17,0.8*(H539+Observaciones!$F539-F540-G540-Constantes!$D$14))</f>
        <v>0.68912665974991738</v>
      </c>
      <c r="F540" s="73">
        <f>IF(Observaciones!$F539&gt;0.05*Constantes!$D$18,((Observaciones!$F539-0.05*Constantes!$D$18)^2)/(Observaciones!$F539+0.95*Constantes!$D$18),0)</f>
        <v>0</v>
      </c>
      <c r="G540" s="73">
        <f>MAX(0,H539+Observaciones!$F539-F540-Constantes!$D$13)</f>
        <v>0</v>
      </c>
      <c r="H540" s="73">
        <f>H539+Observaciones!$F539-F540-E540-G540-I539</f>
        <v>31.614372441610563</v>
      </c>
      <c r="I540" s="73">
        <f>MAX(0,(H540-Constantes!$D$14)*(1-EXP(-Constantes!$D$22)))</f>
        <v>7.3852900611332831E-2</v>
      </c>
      <c r="J540" s="73">
        <f t="shared" si="56"/>
        <v>153.19834070447953</v>
      </c>
      <c r="K540" s="73">
        <f>MAX(0,(J540-Constantes!$D$13)*(1-EXP(-Constantes!$D$23)))</f>
        <v>0.72147739001021849</v>
      </c>
      <c r="L540" s="73">
        <f t="shared" si="57"/>
        <v>0.79533029062155136</v>
      </c>
      <c r="M540" s="73">
        <f>0.0526*F540*Observaciones!$F539^1.218</f>
        <v>0</v>
      </c>
      <c r="N540" s="73">
        <f>M540*Constantes!$D$40</f>
        <v>0</v>
      </c>
      <c r="O540" s="73">
        <f t="shared" si="58"/>
        <v>0</v>
      </c>
      <c r="P540" s="15"/>
      <c r="Q540" s="117">
        <v>534</v>
      </c>
      <c r="R540" s="145">
        <f>ETo!$I539*((1-Constantes!$E$19)*ETo!$K539+ETo!$L539)</f>
        <v>1.1066085245083292</v>
      </c>
      <c r="S540" s="118">
        <f>MIN(R540*Constantes!$E$17,0.8*(V539+Observaciones!$F539-T540-U540-Constantes!$D$14))</f>
        <v>0.69406557367180177</v>
      </c>
      <c r="T540" s="118">
        <f>IF(Observaciones!$F539&gt;0.05*Constantes!$E$18,((Observaciones!$F539-0.05*Constantes!$E$18)^2)/(Observaciones!$F539+0.95*Constantes!$E$18),0)</f>
        <v>0</v>
      </c>
      <c r="U540" s="118">
        <f>MAX(0,V539+Observaciones!$F539-T540-Constantes!$D$13)</f>
        <v>0</v>
      </c>
      <c r="V540" s="118">
        <f>V539+Observaciones!$F539-T540-S540-U540-W539</f>
        <v>31.591213139142873</v>
      </c>
      <c r="W540" s="118">
        <f>MAX(0,(V540-Constantes!$D$14)*(1-EXP(-Constantes!$D$22)))</f>
        <v>7.353405965053246E-2</v>
      </c>
      <c r="X540" s="116">
        <f>X539+(Entradas!$E$23*U540-Y539)/(800*Entradas!$D$46)</f>
        <v>0</v>
      </c>
      <c r="Y540" s="116">
        <f>8000*Entradas!$D$47*X540/Constantes!$E$34</f>
        <v>0</v>
      </c>
      <c r="Z540" s="116">
        <f>T540*Escenarios!$E$10/Escenarios!$E$9</f>
        <v>0</v>
      </c>
      <c r="AA540" s="116">
        <f>Y540*Escenarios!$E$10/Escenarios!$E$9</f>
        <v>0</v>
      </c>
      <c r="AB540" s="116">
        <f>Observaciones!$I539</f>
        <v>0</v>
      </c>
      <c r="AC540" s="116">
        <f>MAX(0,Constantes!$E$29/((AH539+Z540+AA540+AB540+Observaciones!$F539)^2)+Entradas!$E$17)</f>
        <v>1.0293699278149426</v>
      </c>
      <c r="AD540" s="145">
        <f>IF(ETo!$D539&gt;0,ETo!$I539*((1-Entradas!$E$21)*ETo!$K539+ETo!$L539),0)</f>
        <v>1.0487475598018965</v>
      </c>
      <c r="AE540" s="116">
        <f>MIN(AD540*1,0.8*(AH539+Z540+AA540+AB540+Observaciones!$F539-AC540-Constantes!$E$28))</f>
        <v>1.0487475598018965</v>
      </c>
      <c r="AF540" s="116">
        <f>Observaciones!$J539</f>
        <v>0</v>
      </c>
      <c r="AG540" s="116">
        <f>MAX(0,AH539+Z540+AA540+AB540+Observaciones!$F539-AC540-AE540-AF540-Constantes!$E$26)</f>
        <v>0</v>
      </c>
      <c r="AH540" s="116">
        <f>AH539+Z540+AA540+AB540+Observaciones!$F539-AC540-AE540-AF540-AG540</f>
        <v>70.101394342790982</v>
      </c>
      <c r="AI540" s="116">
        <f>(Escenarios!$E$10*S540+Escenarios!$E$9*AE540)/(Escenarios!$E$11)</f>
        <v>0.7295337722848112</v>
      </c>
      <c r="AJ540" s="116">
        <f>(Escenarios!$E$9*AG540)/(Escenarios!$E$11)</f>
        <v>0</v>
      </c>
      <c r="AK540" s="116">
        <f>(Escenarios!$E$10*U540+Escenarios!$E$9*AC540)/(Escenarios!$E$11)</f>
        <v>0.10293699278149425</v>
      </c>
      <c r="AL540" s="118">
        <f t="shared" si="59"/>
        <v>168.36399904269535</v>
      </c>
      <c r="AM540" s="118">
        <f>MAX(0,(AL540-Constantes!$D$13)*(1-EXP(-Constantes!$D$23)))</f>
        <v>0.82623424418179847</v>
      </c>
      <c r="AN540" s="118">
        <f>AJ540+W540*Escenarios!$E$10/Escenarios!$E$11+AM540</f>
        <v>0.89241489786727768</v>
      </c>
      <c r="AO540" s="118">
        <f>0.0526*AJ540*Observaciones!$F539^1.218</f>
        <v>0</v>
      </c>
      <c r="AP540" s="118">
        <f>AO540*Constantes!$E$40</f>
        <v>0</v>
      </c>
      <c r="AQ540" s="118">
        <f t="shared" si="60"/>
        <v>0</v>
      </c>
      <c r="AR540" s="15"/>
      <c r="AS540" s="72">
        <v>534</v>
      </c>
      <c r="AT540" s="145">
        <f>ETo!$I539*((1-Constantes!$F$19)*ETo!$K539+ETo!$L539)</f>
        <v>1.1029922142141775</v>
      </c>
      <c r="AU540" s="118">
        <f>MIN(AT540*Constantes!$F$17,0.8*(AX539+Observaciones!$F539-AV540-AW540-Constantes!$D$14))</f>
        <v>0.68178191637441088</v>
      </c>
      <c r="AV540" s="118">
        <f>IF(Observaciones!$F539&gt;0.05*Constantes!$F$18,((Observaciones!$F539-0.05*Constantes!$F$18)^2)/(Observaciones!$F539+0.95*Constantes!$F$18),0)</f>
        <v>0</v>
      </c>
      <c r="AW540" s="118">
        <f>MAX(0,AX539+Observaciones!$F539-AV540-Constantes!$D$13)</f>
        <v>0</v>
      </c>
      <c r="AX540" s="118">
        <f>AX539+Observaciones!$F539-AV540-AU540-AW540-AY539</f>
        <v>31.710390141657335</v>
      </c>
      <c r="AY540" s="118">
        <f>MAX(0,(AX540-Constantes!$D$14)*(1-EXP(-Constantes!$D$22)))</f>
        <v>7.517480466174474E-2</v>
      </c>
      <c r="AZ540" s="116">
        <f>AZ539+(Entradas!$F$23*AW540-BA539)/(800*Entradas!$D$46)</f>
        <v>0</v>
      </c>
      <c r="BA540" s="116">
        <f>8000*Entradas!$D$47*AZ540/Constantes!$F$34</f>
        <v>0</v>
      </c>
      <c r="BB540" s="116">
        <f>AV540*Escenarios!$F$10/Escenarios!$F$9</f>
        <v>0</v>
      </c>
      <c r="BC540" s="116">
        <f>BA540*Escenarios!$F$10/Escenarios!$F$9</f>
        <v>0</v>
      </c>
      <c r="BD540" s="116">
        <f>Observaciones!$I539</f>
        <v>0</v>
      </c>
      <c r="BE540" s="116">
        <f>MAX(0,Constantes!$F$29/((BJ539+BB540+BC540+BD540+Observaciones!$F539)^2)+Entradas!$F$17)</f>
        <v>0</v>
      </c>
      <c r="BF540" s="145">
        <f>IF(ETo!$D539&gt;0,ETo!$I539*((1-Entradas!$F$21)*ETo!$K539+ETo!$L539),0)</f>
        <v>1.0487475598018965</v>
      </c>
      <c r="BG540" s="116">
        <f>MIN(BF540*1,0.8*(BJ539+BB540+BC540+BD540+Observaciones!$F539-BE540-Constantes!$F$28))</f>
        <v>1.0487475598018965</v>
      </c>
      <c r="BH540" s="116">
        <f>Observaciones!$J539</f>
        <v>0</v>
      </c>
      <c r="BI540" s="116">
        <f>MAX(0,BJ539+BB540+BC540+BD540+Observaciones!$F539-BE540-BG540-BH540-Constantes!$F$26)</f>
        <v>0</v>
      </c>
      <c r="BJ540" s="116">
        <f>BJ539+BB540+BC540+BD540+Observaciones!$F539-BE540-BG540-BH540-BI540</f>
        <v>51.444544197252064</v>
      </c>
      <c r="BK540" s="116">
        <f>(Escenarios!$F$10*AU540+Escenarios!$F$9*BG540)/(Escenarios!$F$11)</f>
        <v>0.75517504505990796</v>
      </c>
      <c r="BL540" s="116">
        <f>(Escenarios!$F$9*BI540)/(Escenarios!$F$11)</f>
        <v>0</v>
      </c>
      <c r="BM540" s="116">
        <f>(Escenarios!$F$10*AW540+Escenarios!$F$9*BE540)/(Escenarios!$F$11)</f>
        <v>0</v>
      </c>
      <c r="BN540" s="118">
        <f t="shared" si="61"/>
        <v>164.73494972033316</v>
      </c>
      <c r="BO540" s="118">
        <f>MAX(0,(BN540-Constantes!$D$13)*(1-EXP(-Constantes!$D$23)))</f>
        <v>0.80116656942835995</v>
      </c>
      <c r="BP540" s="118">
        <f>BL540+AY540*Escenarios!$F$10/Escenarios!$F$11+BO540</f>
        <v>0.86130641315775569</v>
      </c>
      <c r="BQ540" s="118">
        <f>0.0526*BL540*Observaciones!$F539^1.218</f>
        <v>0</v>
      </c>
      <c r="BR540" s="118">
        <f>BQ540*Constantes!$F$40</f>
        <v>0</v>
      </c>
      <c r="BS540" s="118">
        <f t="shared" si="62"/>
        <v>0</v>
      </c>
      <c r="BT540" s="15"/>
      <c r="BU540" s="72">
        <v>534</v>
      </c>
      <c r="BV540" s="73">
        <f>0.0526*Observaciones!$F539^2.218</f>
        <v>0</v>
      </c>
      <c r="BW540" s="73">
        <f>IF(Observaciones!$F539&gt;0.05*$CA$7,((Observaciones!$F539-0.05*$CA$7)^2)/(Observaciones!$F539+0.95*$CA$7),0)</f>
        <v>0</v>
      </c>
      <c r="BX540" s="73">
        <f>0.0526*BW540*Observaciones!$F539^1.218</f>
        <v>0</v>
      </c>
      <c r="BY540" s="27"/>
      <c r="BZ540" s="27"/>
      <c r="CA540" s="101"/>
      <c r="CB540" s="36"/>
    </row>
    <row r="541" spans="2:80" s="2" customFormat="1" ht="14.5" x14ac:dyDescent="0.35">
      <c r="B541" s="35"/>
      <c r="C541" s="72">
        <v>535</v>
      </c>
      <c r="D541" s="145">
        <f>ETo!$I540*((1-Constantes!$D$19)*ETo!$K540+ETo!$L540)</f>
        <v>1.1105600530173254</v>
      </c>
      <c r="E541" s="73">
        <f>MIN(D541*Constantes!$D$17,0.8*(H540+Observaciones!$F540-F541-G541-Constantes!$D$14))</f>
        <v>0.69249262960270552</v>
      </c>
      <c r="F541" s="73">
        <f>IF(Observaciones!$F540&gt;0.05*Constantes!$D$18,((Observaciones!$F540-0.05*Constantes!$D$18)^2)/(Observaciones!$F540+0.95*Constantes!$D$18),0)</f>
        <v>0</v>
      </c>
      <c r="G541" s="73">
        <f>MAX(0,H540+Observaciones!$F540-F541-Constantes!$D$13)</f>
        <v>0</v>
      </c>
      <c r="H541" s="73">
        <f>H540+Observaciones!$F540-F541-E541-G541-I540</f>
        <v>30.848026911396527</v>
      </c>
      <c r="I541" s="73">
        <f>MAX(0,(H541-Constantes!$D$14)*(1-EXP(-Constantes!$D$22)))</f>
        <v>6.3302395236682865E-2</v>
      </c>
      <c r="J541" s="73">
        <f t="shared" si="56"/>
        <v>152.47686331446931</v>
      </c>
      <c r="K541" s="73">
        <f>MAX(0,(J541-Constantes!$D$13)*(1-EXP(-Constantes!$D$23)))</f>
        <v>0.71649378164664745</v>
      </c>
      <c r="L541" s="73">
        <f t="shared" si="57"/>
        <v>0.77979617688333036</v>
      </c>
      <c r="M541" s="73">
        <f>0.0526*F541*Observaciones!$F540^1.218</f>
        <v>0</v>
      </c>
      <c r="N541" s="73">
        <f>M541*Constantes!$D$40</f>
        <v>0</v>
      </c>
      <c r="O541" s="73">
        <f t="shared" si="58"/>
        <v>0</v>
      </c>
      <c r="P541" s="15"/>
      <c r="Q541" s="117">
        <v>535</v>
      </c>
      <c r="R541" s="145">
        <f>ETo!$I540*((1-Constantes!$E$19)*ETo!$K540+ETo!$L540)</f>
        <v>1.1120149292276127</v>
      </c>
      <c r="S541" s="118">
        <f>MIN(R541*Constantes!$E$17,0.8*(V540+Observaciones!$F540-T541-U541-Constantes!$D$14))</f>
        <v>0.69745647416631817</v>
      </c>
      <c r="T541" s="118">
        <f>IF(Observaciones!$F540&gt;0.05*Constantes!$E$18,((Observaciones!$F540-0.05*Constantes!$E$18)^2)/(Observaciones!$F540+0.95*Constantes!$E$18),0)</f>
        <v>0</v>
      </c>
      <c r="U541" s="118">
        <f>MAX(0,V540+Observaciones!$F540-T541-Constantes!$D$13)</f>
        <v>0</v>
      </c>
      <c r="V541" s="118">
        <f>V540+Observaciones!$F540-T541-S541-U541-W540</f>
        <v>30.82022260532602</v>
      </c>
      <c r="W541" s="118">
        <f>MAX(0,(V541-Constantes!$D$14)*(1-EXP(-Constantes!$D$22)))</f>
        <v>6.2919605138653106E-2</v>
      </c>
      <c r="X541" s="116">
        <f>X540+(Entradas!$E$23*U541-Y540)/(800*Entradas!$D$46)</f>
        <v>0</v>
      </c>
      <c r="Y541" s="116">
        <f>8000*Entradas!$D$47*X541/Constantes!$E$34</f>
        <v>0</v>
      </c>
      <c r="Z541" s="116">
        <f>T541*Escenarios!$E$10/Escenarios!$E$9</f>
        <v>0</v>
      </c>
      <c r="AA541" s="116">
        <f>Y541*Escenarios!$E$10/Escenarios!$E$9</f>
        <v>0</v>
      </c>
      <c r="AB541" s="116">
        <f>Observaciones!$I540</f>
        <v>0</v>
      </c>
      <c r="AC541" s="116">
        <f>MAX(0,Constantes!$E$29/((AH540+Z541+AA541+AB541+Observaciones!$F540)^2)+Entradas!$E$17)</f>
        <v>0.91080164974954014</v>
      </c>
      <c r="AD541" s="145">
        <f>IF(ETo!$D540&gt;0,ETo!$I540*((1-Entradas!$E$21)*ETo!$K540+ETo!$L540),0)</f>
        <v>1.0538198808161261</v>
      </c>
      <c r="AE541" s="116">
        <f>MIN(AD541*1,0.8*(AH540+Z541+AA541+AB541+Observaciones!$F540-AC541-Constantes!$E$28))</f>
        <v>1.0538198808161261</v>
      </c>
      <c r="AF541" s="116">
        <f>Observaciones!$J540</f>
        <v>0</v>
      </c>
      <c r="AG541" s="116">
        <f>MAX(0,AH540+Z541+AA541+AB541+Observaciones!$F540-AC541-AE541-AF541-Constantes!$E$26)</f>
        <v>0</v>
      </c>
      <c r="AH541" s="116">
        <f>AH540+Z541+AA541+AB541+Observaciones!$F540-AC541-AE541-AF541-AG541</f>
        <v>68.136772812225317</v>
      </c>
      <c r="AI541" s="116">
        <f>(Escenarios!$E$10*S541+Escenarios!$E$9*AE541)/(Escenarios!$E$11)</f>
        <v>0.73309281483129896</v>
      </c>
      <c r="AJ541" s="116">
        <f>(Escenarios!$E$9*AG541)/(Escenarios!$E$11)</f>
        <v>0</v>
      </c>
      <c r="AK541" s="116">
        <f>(Escenarios!$E$10*U541+Escenarios!$E$9*AC541)/(Escenarios!$E$11)</f>
        <v>9.1080164974954025E-2</v>
      </c>
      <c r="AL541" s="118">
        <f t="shared" si="59"/>
        <v>167.62884496348852</v>
      </c>
      <c r="AM541" s="118">
        <f>MAX(0,(AL541-Constantes!$D$13)*(1-EXP(-Constantes!$D$23)))</f>
        <v>0.82115616402519553</v>
      </c>
      <c r="AN541" s="118">
        <f>AJ541+W541*Escenarios!$E$10/Escenarios!$E$11+AM541</f>
        <v>0.87778380864998329</v>
      </c>
      <c r="AO541" s="118">
        <f>0.0526*AJ541*Observaciones!$F540^1.218</f>
        <v>0</v>
      </c>
      <c r="AP541" s="118">
        <f>AO541*Constantes!$E$40</f>
        <v>0</v>
      </c>
      <c r="AQ541" s="118">
        <f t="shared" si="60"/>
        <v>0</v>
      </c>
      <c r="AR541" s="15"/>
      <c r="AS541" s="72">
        <v>535</v>
      </c>
      <c r="AT541" s="145">
        <f>ETo!$I540*((1-Constantes!$F$19)*ETo!$K540+ETo!$L540)</f>
        <v>1.1083777387018947</v>
      </c>
      <c r="AU541" s="118">
        <f>MIN(AT541*Constantes!$F$17,0.8*(AX540+Observaciones!$F540-AV541-AW541-Constantes!$D$14))</f>
        <v>0.685110818572087</v>
      </c>
      <c r="AV541" s="118">
        <f>IF(Observaciones!$F540&gt;0.05*Constantes!$F$18,((Observaciones!$F540-0.05*Constantes!$F$18)^2)/(Observaciones!$F540+0.95*Constantes!$F$18),0)</f>
        <v>0</v>
      </c>
      <c r="AW541" s="118">
        <f>MAX(0,AX540+Observaciones!$F540-AV541-Constantes!$D$13)</f>
        <v>0</v>
      </c>
      <c r="AX541" s="118">
        <f>AX540+Observaciones!$F540-AV541-AU541-AW541-AY540</f>
        <v>30.950104518423501</v>
      </c>
      <c r="AY541" s="118">
        <f>MAX(0,(AX541-Constantes!$D$14)*(1-EXP(-Constantes!$D$22)))</f>
        <v>6.4707727817233981E-2</v>
      </c>
      <c r="AZ541" s="116">
        <f>AZ540+(Entradas!$F$23*AW541-BA540)/(800*Entradas!$D$46)</f>
        <v>0</v>
      </c>
      <c r="BA541" s="116">
        <f>8000*Entradas!$D$47*AZ541/Constantes!$F$34</f>
        <v>0</v>
      </c>
      <c r="BB541" s="116">
        <f>AV541*Escenarios!$F$10/Escenarios!$F$9</f>
        <v>0</v>
      </c>
      <c r="BC541" s="116">
        <f>BA541*Escenarios!$F$10/Escenarios!$F$9</f>
        <v>0</v>
      </c>
      <c r="BD541" s="116">
        <f>Observaciones!$I540</f>
        <v>0</v>
      </c>
      <c r="BE541" s="116">
        <f>MAX(0,Constantes!$F$29/((BJ540+BB541+BC541+BD541+Observaciones!$F540)^2)+Entradas!$F$17)</f>
        <v>0</v>
      </c>
      <c r="BF541" s="145">
        <f>IF(ETo!$D540&gt;0,ETo!$I540*((1-Entradas!$F$21)*ETo!$K540+ETo!$L540),0)</f>
        <v>1.0538198808161261</v>
      </c>
      <c r="BG541" s="116">
        <f>MIN(BF541*1,0.8*(BJ540+BB541+BC541+BD541+Observaciones!$F540-BE541-Constantes!$F$28))</f>
        <v>1.0538198808161261</v>
      </c>
      <c r="BH541" s="116">
        <f>Observaciones!$J540</f>
        <v>0</v>
      </c>
      <c r="BI541" s="116">
        <f>MAX(0,BJ540+BB541+BC541+BD541+Observaciones!$F540-BE541-BG541-BH541-Constantes!$F$26)</f>
        <v>0</v>
      </c>
      <c r="BJ541" s="116">
        <f>BJ540+BB541+BC541+BD541+Observaciones!$F540-BE541-BG541-BH541-BI541</f>
        <v>50.390724316435936</v>
      </c>
      <c r="BK541" s="116">
        <f>(Escenarios!$F$10*AU541+Escenarios!$F$9*BG541)/(Escenarios!$F$11)</f>
        <v>0.75885263102089484</v>
      </c>
      <c r="BL541" s="116">
        <f>(Escenarios!$F$9*BI541)/(Escenarios!$F$11)</f>
        <v>0</v>
      </c>
      <c r="BM541" s="116">
        <f>(Escenarios!$F$10*AW541+Escenarios!$F$9*BE541)/(Escenarios!$F$11)</f>
        <v>0</v>
      </c>
      <c r="BN541" s="118">
        <f t="shared" si="61"/>
        <v>163.93378315090482</v>
      </c>
      <c r="BO541" s="118">
        <f>MAX(0,(BN541-Constantes!$D$13)*(1-EXP(-Constantes!$D$23)))</f>
        <v>0.79563250769433935</v>
      </c>
      <c r="BP541" s="118">
        <f>BL541+AY541*Escenarios!$F$10/Escenarios!$F$11+BO541</f>
        <v>0.8473986899481265</v>
      </c>
      <c r="BQ541" s="118">
        <f>0.0526*BL541*Observaciones!$F540^1.218</f>
        <v>0</v>
      </c>
      <c r="BR541" s="118">
        <f>BQ541*Constantes!$F$40</f>
        <v>0</v>
      </c>
      <c r="BS541" s="118">
        <f t="shared" si="62"/>
        <v>0</v>
      </c>
      <c r="BT541" s="15"/>
      <c r="BU541" s="72">
        <v>535</v>
      </c>
      <c r="BV541" s="73">
        <f>0.0526*Observaciones!$F540^2.218</f>
        <v>0</v>
      </c>
      <c r="BW541" s="73">
        <f>IF(Observaciones!$F540&gt;0.05*$CA$7,((Observaciones!$F540-0.05*$CA$7)^2)/(Observaciones!$F540+0.95*$CA$7),0)</f>
        <v>0</v>
      </c>
      <c r="BX541" s="73">
        <f>0.0526*BW541*Observaciones!$F540^1.218</f>
        <v>0</v>
      </c>
      <c r="BY541" s="27"/>
      <c r="BZ541" s="27"/>
      <c r="CA541" s="101"/>
      <c r="CB541" s="36"/>
    </row>
    <row r="542" spans="2:80" s="2" customFormat="1" ht="14.5" x14ac:dyDescent="0.35">
      <c r="B542" s="35"/>
      <c r="C542" s="72">
        <v>536</v>
      </c>
      <c r="D542" s="145">
        <f>ETo!$I541*((1-Constantes!$D$19)*ETo!$K541+ETo!$L541)</f>
        <v>1.0944765418222817</v>
      </c>
      <c r="E542" s="73">
        <f>MIN(D542*Constantes!$D$17,0.8*(H541+Observaciones!$F541-F542-G542-Constantes!$D$14))</f>
        <v>0.6824637140745089</v>
      </c>
      <c r="F542" s="73">
        <f>IF(Observaciones!$F541&gt;0.05*Constantes!$D$18,((Observaciones!$F541-0.05*Constantes!$D$18)^2)/(Observaciones!$F541+0.95*Constantes!$D$18),0)</f>
        <v>0</v>
      </c>
      <c r="G542" s="73">
        <f>MAX(0,H541+Observaciones!$F541-F542-Constantes!$D$13)</f>
        <v>0</v>
      </c>
      <c r="H542" s="73">
        <f>H541+Observaciones!$F541-F542-E542-G542-I541</f>
        <v>30.102260802085336</v>
      </c>
      <c r="I542" s="73">
        <f>MAX(0,(H542-Constantes!$D$14)*(1-EXP(-Constantes!$D$22)))</f>
        <v>5.3035212830957926E-2</v>
      </c>
      <c r="J542" s="73">
        <f t="shared" si="56"/>
        <v>151.76036953282266</v>
      </c>
      <c r="K542" s="73">
        <f>MAX(0,(J542-Constantes!$D$13)*(1-EXP(-Constantes!$D$23)))</f>
        <v>0.71154459758058786</v>
      </c>
      <c r="L542" s="73">
        <f t="shared" si="57"/>
        <v>0.76457981041154577</v>
      </c>
      <c r="M542" s="73">
        <f>0.0526*F542*Observaciones!$F541^1.218</f>
        <v>0</v>
      </c>
      <c r="N542" s="73">
        <f>M542*Constantes!$D$40</f>
        <v>0</v>
      </c>
      <c r="O542" s="73">
        <f t="shared" si="58"/>
        <v>0</v>
      </c>
      <c r="P542" s="15"/>
      <c r="Q542" s="117">
        <v>536</v>
      </c>
      <c r="R542" s="145">
        <f>ETo!$I541*((1-Constantes!$E$19)*ETo!$K541+ETo!$L541)</f>
        <v>1.0959084064182458</v>
      </c>
      <c r="S542" s="118">
        <f>MIN(R542*Constantes!$E$17,0.8*(V541+Observaciones!$F541-T542-U542-Constantes!$D$14))</f>
        <v>0.68735445276854512</v>
      </c>
      <c r="T542" s="118">
        <f>IF(Observaciones!$F541&gt;0.05*Constantes!$E$18,((Observaciones!$F541-0.05*Constantes!$E$18)^2)/(Observaciones!$F541+0.95*Constantes!$E$18),0)</f>
        <v>0</v>
      </c>
      <c r="U542" s="118">
        <f>MAX(0,V541+Observaciones!$F541-T542-Constantes!$D$13)</f>
        <v>0</v>
      </c>
      <c r="V542" s="118">
        <f>V541+Observaciones!$F541-T542-S542-U542-W541</f>
        <v>30.069948547418822</v>
      </c>
      <c r="W542" s="118">
        <f>MAX(0,(V542-Constantes!$D$14)*(1-EXP(-Constantes!$D$22)))</f>
        <v>5.2590360472478184E-2</v>
      </c>
      <c r="X542" s="116">
        <f>X541+(Entradas!$E$23*U542-Y541)/(800*Entradas!$D$46)</f>
        <v>0</v>
      </c>
      <c r="Y542" s="116">
        <f>8000*Entradas!$D$47*X542/Constantes!$E$34</f>
        <v>0</v>
      </c>
      <c r="Z542" s="116">
        <f>T542*Escenarios!$E$10/Escenarios!$E$9</f>
        <v>0</v>
      </c>
      <c r="AA542" s="116">
        <f>Y542*Escenarios!$E$10/Escenarios!$E$9</f>
        <v>0</v>
      </c>
      <c r="AB542" s="116">
        <f>Observaciones!$I541</f>
        <v>0</v>
      </c>
      <c r="AC542" s="116">
        <f>MAX(0,Constantes!$E$29/((AH541+Z542+AA542+AB542+Observaciones!$F541)^2)+Entradas!$E$17)</f>
        <v>0.78858695697810877</v>
      </c>
      <c r="AD542" s="145">
        <f>IF(ETo!$D541&gt;0,ETo!$I541*((1-Entradas!$E$21)*ETo!$K541+ETo!$L541),0)</f>
        <v>1.0386338225796956</v>
      </c>
      <c r="AE542" s="116">
        <f>MIN(AD542*1,0.8*(AH541+Z542+AA542+AB542+Observaciones!$F541-AC542-Constantes!$E$28))</f>
        <v>1.0386338225796956</v>
      </c>
      <c r="AF542" s="116">
        <f>Observaciones!$J541</f>
        <v>0</v>
      </c>
      <c r="AG542" s="116">
        <f>MAX(0,AH541+Z542+AA542+AB542+Observaciones!$F541-AC542-AE542-AF542-Constantes!$E$26)</f>
        <v>0</v>
      </c>
      <c r="AH542" s="116">
        <f>AH541+Z542+AA542+AB542+Observaciones!$F541-AC542-AE542-AF542-AG542</f>
        <v>66.309552032667511</v>
      </c>
      <c r="AI542" s="116">
        <f>(Escenarios!$E$10*S542+Escenarios!$E$9*AE542)/(Escenarios!$E$11)</f>
        <v>0.72248238974966017</v>
      </c>
      <c r="AJ542" s="116">
        <f>(Escenarios!$E$9*AG542)/(Escenarios!$E$11)</f>
        <v>0</v>
      </c>
      <c r="AK542" s="116">
        <f>(Escenarios!$E$10*U542+Escenarios!$E$9*AC542)/(Escenarios!$E$11)</f>
        <v>7.8858695697810871E-2</v>
      </c>
      <c r="AL542" s="118">
        <f t="shared" si="59"/>
        <v>166.88654749516115</v>
      </c>
      <c r="AM542" s="118">
        <f>MAX(0,(AL542-Constantes!$D$13)*(1-EXP(-Constantes!$D$23)))</f>
        <v>0.81602874087564758</v>
      </c>
      <c r="AN542" s="118">
        <f>AJ542+W542*Escenarios!$E$10/Escenarios!$E$11+AM542</f>
        <v>0.86336006530087794</v>
      </c>
      <c r="AO542" s="118">
        <f>0.0526*AJ542*Observaciones!$F541^1.218</f>
        <v>0</v>
      </c>
      <c r="AP542" s="118">
        <f>AO542*Constantes!$E$40</f>
        <v>0</v>
      </c>
      <c r="AQ542" s="118">
        <f t="shared" si="60"/>
        <v>0</v>
      </c>
      <c r="AR542" s="15"/>
      <c r="AS542" s="72">
        <v>536</v>
      </c>
      <c r="AT542" s="145">
        <f>ETo!$I541*((1-Constantes!$F$19)*ETo!$K541+ETo!$L541)</f>
        <v>1.0923287449283361</v>
      </c>
      <c r="AU542" s="118">
        <f>MIN(AT542*Constantes!$F$17,0.8*(AX541+Observaciones!$F541-AV542-AW542-Constantes!$D$14))</f>
        <v>0.67519060917277285</v>
      </c>
      <c r="AV542" s="118">
        <f>IF(Observaciones!$F541&gt;0.05*Constantes!$F$18,((Observaciones!$F541-0.05*Constantes!$F$18)^2)/(Observaciones!$F541+0.95*Constantes!$F$18),0)</f>
        <v>0</v>
      </c>
      <c r="AW542" s="118">
        <f>MAX(0,AX541+Observaciones!$F541-AV542-Constantes!$D$13)</f>
        <v>0</v>
      </c>
      <c r="AX542" s="118">
        <f>AX541+Observaciones!$F541-AV542-AU542-AW542-AY541</f>
        <v>30.210206181433495</v>
      </c>
      <c r="AY542" s="118">
        <f>MAX(0,(AX542-Constantes!$D$14)*(1-EXP(-Constantes!$D$22)))</f>
        <v>5.4521328767020469E-2</v>
      </c>
      <c r="AZ542" s="116">
        <f>AZ541+(Entradas!$F$23*AW542-BA541)/(800*Entradas!$D$46)</f>
        <v>0</v>
      </c>
      <c r="BA542" s="116">
        <f>8000*Entradas!$D$47*AZ542/Constantes!$F$34</f>
        <v>0</v>
      </c>
      <c r="BB542" s="116">
        <f>AV542*Escenarios!$F$10/Escenarios!$F$9</f>
        <v>0</v>
      </c>
      <c r="BC542" s="116">
        <f>BA542*Escenarios!$F$10/Escenarios!$F$9</f>
        <v>0</v>
      </c>
      <c r="BD542" s="116">
        <f>Observaciones!$I541</f>
        <v>0</v>
      </c>
      <c r="BE542" s="116">
        <f>MAX(0,Constantes!$F$29/((BJ541+BB542+BC542+BD542+Observaciones!$F541)^2)+Entradas!$F$17)</f>
        <v>0</v>
      </c>
      <c r="BF542" s="145">
        <f>IF(ETo!$D541&gt;0,ETo!$I541*((1-Entradas!$F$21)*ETo!$K541+ETo!$L541),0)</f>
        <v>1.0386338225796956</v>
      </c>
      <c r="BG542" s="116">
        <f>MIN(BF542*1,0.8*(BJ541+BB542+BC542+BD542+Observaciones!$F541-BE542-Constantes!$F$28))</f>
        <v>1.0386338225796956</v>
      </c>
      <c r="BH542" s="116">
        <f>Observaciones!$J541</f>
        <v>0</v>
      </c>
      <c r="BI542" s="116">
        <f>MAX(0,BJ541+BB542+BC542+BD542+Observaciones!$F541-BE542-BG542-BH542-Constantes!$F$26)</f>
        <v>0</v>
      </c>
      <c r="BJ542" s="116">
        <f>BJ541+BB542+BC542+BD542+Observaciones!$F541-BE542-BG542-BH542-BI542</f>
        <v>49.352090493856238</v>
      </c>
      <c r="BK542" s="116">
        <f>(Escenarios!$F$10*AU542+Escenarios!$F$9*BG542)/(Escenarios!$F$11)</f>
        <v>0.74787925185415749</v>
      </c>
      <c r="BL542" s="116">
        <f>(Escenarios!$F$9*BI542)/(Escenarios!$F$11)</f>
        <v>0</v>
      </c>
      <c r="BM542" s="116">
        <f>(Escenarios!$F$10*AW542+Escenarios!$F$9*BE542)/(Escenarios!$F$11)</f>
        <v>0</v>
      </c>
      <c r="BN542" s="118">
        <f t="shared" si="61"/>
        <v>163.13815064321048</v>
      </c>
      <c r="BO542" s="118">
        <f>MAX(0,(BN542-Constantes!$D$13)*(1-EXP(-Constantes!$D$23)))</f>
        <v>0.79013667251699815</v>
      </c>
      <c r="BP542" s="118">
        <f>BL542+AY542*Escenarios!$F$10/Escenarios!$F$11+BO542</f>
        <v>0.83375373553061449</v>
      </c>
      <c r="BQ542" s="118">
        <f>0.0526*BL542*Observaciones!$F541^1.218</f>
        <v>0</v>
      </c>
      <c r="BR542" s="118">
        <f>BQ542*Constantes!$F$40</f>
        <v>0</v>
      </c>
      <c r="BS542" s="118">
        <f t="shared" si="62"/>
        <v>0</v>
      </c>
      <c r="BT542" s="15"/>
      <c r="BU542" s="72">
        <v>536</v>
      </c>
      <c r="BV542" s="73">
        <f>0.0526*Observaciones!$F541^2.218</f>
        <v>0</v>
      </c>
      <c r="BW542" s="73">
        <f>IF(Observaciones!$F541&gt;0.05*$CA$7,((Observaciones!$F541-0.05*$CA$7)^2)/(Observaciones!$F541+0.95*$CA$7),0)</f>
        <v>0</v>
      </c>
      <c r="BX542" s="73">
        <f>0.0526*BW542*Observaciones!$F541^1.218</f>
        <v>0</v>
      </c>
      <c r="BY542" s="27"/>
      <c r="BZ542" s="27"/>
      <c r="CA542" s="101"/>
      <c r="CB542" s="36"/>
    </row>
    <row r="543" spans="2:80" s="2" customFormat="1" ht="14.5" x14ac:dyDescent="0.35">
      <c r="B543" s="35"/>
      <c r="C543" s="72">
        <v>537</v>
      </c>
      <c r="D543" s="145">
        <f>ETo!$I542*((1-Constantes!$D$19)*ETo!$K542+ETo!$L542)</f>
        <v>1.0941028253144194</v>
      </c>
      <c r="E543" s="73">
        <f>MIN(D543*Constantes!$D$17,0.8*(H542+Observaciones!$F542-F543-G543-Constantes!$D$14))</f>
        <v>0.68223068216727223</v>
      </c>
      <c r="F543" s="73">
        <f>IF(Observaciones!$F542&gt;0.05*Constantes!$D$18,((Observaciones!$F542-0.05*Constantes!$D$18)^2)/(Observaciones!$F542+0.95*Constantes!$D$18),0)</f>
        <v>0</v>
      </c>
      <c r="G543" s="73">
        <f>MAX(0,H542+Observaciones!$F542-F543-Constantes!$D$13)</f>
        <v>0</v>
      </c>
      <c r="H543" s="73">
        <f>H542+Observaciones!$F542-F543-E543-G543-I542</f>
        <v>29.366994907087104</v>
      </c>
      <c r="I543" s="73">
        <f>MAX(0,(H543-Constantes!$D$14)*(1-EXP(-Constantes!$D$22)))</f>
        <v>4.2912589978562538E-2</v>
      </c>
      <c r="J543" s="73">
        <f t="shared" si="56"/>
        <v>151.04882493524207</v>
      </c>
      <c r="K543" s="73">
        <f>MAX(0,(J543-Constantes!$D$13)*(1-EXP(-Constantes!$D$23)))</f>
        <v>0.70662960002604747</v>
      </c>
      <c r="L543" s="73">
        <f t="shared" si="57"/>
        <v>0.74954219000460998</v>
      </c>
      <c r="M543" s="73">
        <f>0.0526*F543*Observaciones!$F542^1.218</f>
        <v>0</v>
      </c>
      <c r="N543" s="73">
        <f>M543*Constantes!$D$40</f>
        <v>0</v>
      </c>
      <c r="O543" s="73">
        <f t="shared" si="58"/>
        <v>0</v>
      </c>
      <c r="P543" s="15"/>
      <c r="Q543" s="117">
        <v>537</v>
      </c>
      <c r="R543" s="145">
        <f>ETo!$I542*((1-Constantes!$E$19)*ETo!$K542+ETo!$L542)</f>
        <v>1.0955343882828541</v>
      </c>
      <c r="S543" s="118">
        <f>MIN(R543*Constantes!$E$17,0.8*(V542+Observaciones!$F542-T543-U543-Constantes!$D$14))</f>
        <v>0.68711986835503747</v>
      </c>
      <c r="T543" s="118">
        <f>IF(Observaciones!$F542&gt;0.05*Constantes!$E$18,((Observaciones!$F542-0.05*Constantes!$E$18)^2)/(Observaciones!$F542+0.95*Constantes!$E$18),0)</f>
        <v>0</v>
      </c>
      <c r="U543" s="118">
        <f>MAX(0,V542+Observaciones!$F542-T543-Constantes!$D$13)</f>
        <v>0</v>
      </c>
      <c r="V543" s="118">
        <f>V542+Observaciones!$F542-T543-S543-U543-W542</f>
        <v>29.330238318591306</v>
      </c>
      <c r="W543" s="118">
        <f>MAX(0,(V543-Constantes!$D$14)*(1-EXP(-Constantes!$D$22)))</f>
        <v>4.240655116292489E-2</v>
      </c>
      <c r="X543" s="116">
        <f>X542+(Entradas!$E$23*U543-Y542)/(800*Entradas!$D$46)</f>
        <v>0</v>
      </c>
      <c r="Y543" s="116">
        <f>8000*Entradas!$D$47*X543/Constantes!$E$34</f>
        <v>0</v>
      </c>
      <c r="Z543" s="116">
        <f>T543*Escenarios!$E$10/Escenarios!$E$9</f>
        <v>0</v>
      </c>
      <c r="AA543" s="116">
        <f>Y543*Escenarios!$E$10/Escenarios!$E$9</f>
        <v>0</v>
      </c>
      <c r="AB543" s="116">
        <f>Observaciones!$I542</f>
        <v>0</v>
      </c>
      <c r="AC543" s="116">
        <f>MAX(0,Constantes!$E$29/((AH542+Z543+AA543+AB543+Observaciones!$F542)^2)+Entradas!$E$17)</f>
        <v>0.66503272103074185</v>
      </c>
      <c r="AD543" s="145">
        <f>IF(ETo!$D542&gt;0,ETo!$I542*((1-Entradas!$E$21)*ETo!$K542+ETo!$L542),0)</f>
        <v>1.038271869545446</v>
      </c>
      <c r="AE543" s="116">
        <f>MIN(AD543*1,0.8*(AH542+Z543+AA543+AB543+Observaciones!$F542-AC543-Constantes!$E$28))</f>
        <v>1.038271869545446</v>
      </c>
      <c r="AF543" s="116">
        <f>Observaciones!$J542</f>
        <v>0</v>
      </c>
      <c r="AG543" s="116">
        <f>MAX(0,AH542+Z543+AA543+AB543+Observaciones!$F542-AC543-AE543-AF543-Constantes!$E$26)</f>
        <v>0</v>
      </c>
      <c r="AH543" s="116">
        <f>AH542+Z543+AA543+AB543+Observaciones!$F542-AC543-AE543-AF543-AG543</f>
        <v>64.60624744209133</v>
      </c>
      <c r="AI543" s="116">
        <f>(Escenarios!$E$10*S543+Escenarios!$E$9*AE543)/(Escenarios!$E$11)</f>
        <v>0.72223506847407837</v>
      </c>
      <c r="AJ543" s="116">
        <f>(Escenarios!$E$9*AG543)/(Escenarios!$E$11)</f>
        <v>0</v>
      </c>
      <c r="AK543" s="116">
        <f>(Escenarios!$E$10*U543+Escenarios!$E$9*AC543)/(Escenarios!$E$11)</f>
        <v>6.650327210307419E-2</v>
      </c>
      <c r="AL543" s="118">
        <f t="shared" si="59"/>
        <v>166.13702202638856</v>
      </c>
      <c r="AM543" s="118">
        <f>MAX(0,(AL543-Constantes!$D$13)*(1-EXP(-Constantes!$D$23)))</f>
        <v>0.81085139028004316</v>
      </c>
      <c r="AN543" s="118">
        <f>AJ543+W543*Escenarios!$E$10/Escenarios!$E$11+AM543</f>
        <v>0.84901728632667561</v>
      </c>
      <c r="AO543" s="118">
        <f>0.0526*AJ543*Observaciones!$F542^1.218</f>
        <v>0</v>
      </c>
      <c r="AP543" s="118">
        <f>AO543*Constantes!$E$40</f>
        <v>0</v>
      </c>
      <c r="AQ543" s="118">
        <f t="shared" si="60"/>
        <v>0</v>
      </c>
      <c r="AR543" s="15"/>
      <c r="AS543" s="72">
        <v>537</v>
      </c>
      <c r="AT543" s="145">
        <f>ETo!$I542*((1-Constantes!$F$19)*ETo!$K542+ETo!$L542)</f>
        <v>1.0919554808617664</v>
      </c>
      <c r="AU543" s="118">
        <f>MIN(AT543*Constantes!$F$17,0.8*(AX542+Observaciones!$F542-AV543-AW543-Constantes!$D$14))</f>
        <v>0.67495988706309695</v>
      </c>
      <c r="AV543" s="118">
        <f>IF(Observaciones!$F542&gt;0.05*Constantes!$F$18,((Observaciones!$F542-0.05*Constantes!$F$18)^2)/(Observaciones!$F542+0.95*Constantes!$F$18),0)</f>
        <v>0</v>
      </c>
      <c r="AW543" s="118">
        <f>MAX(0,AX542+Observaciones!$F542-AV543-Constantes!$D$13)</f>
        <v>0</v>
      </c>
      <c r="AX543" s="118">
        <f>AX542+Observaciones!$F542-AV543-AU543-AW543-AY542</f>
        <v>29.480724965603379</v>
      </c>
      <c r="AY543" s="118">
        <f>MAX(0,(AX543-Constantes!$D$14)*(1-EXP(-Constantes!$D$22)))</f>
        <v>4.4478345302143646E-2</v>
      </c>
      <c r="AZ543" s="116">
        <f>AZ542+(Entradas!$F$23*AW543-BA542)/(800*Entradas!$D$46)</f>
        <v>0</v>
      </c>
      <c r="BA543" s="116">
        <f>8000*Entradas!$D$47*AZ543/Constantes!$F$34</f>
        <v>0</v>
      </c>
      <c r="BB543" s="116">
        <f>AV543*Escenarios!$F$10/Escenarios!$F$9</f>
        <v>0</v>
      </c>
      <c r="BC543" s="116">
        <f>BA543*Escenarios!$F$10/Escenarios!$F$9</f>
        <v>0</v>
      </c>
      <c r="BD543" s="116">
        <f>Observaciones!$I542</f>
        <v>0</v>
      </c>
      <c r="BE543" s="116">
        <f>MAX(0,Constantes!$F$29/((BJ542+BB543+BC543+BD543+Observaciones!$F542)^2)+Entradas!$F$17)</f>
        <v>0</v>
      </c>
      <c r="BF543" s="145">
        <f>IF(ETo!$D542&gt;0,ETo!$I542*((1-Entradas!$F$21)*ETo!$K542+ETo!$L542),0)</f>
        <v>1.038271869545446</v>
      </c>
      <c r="BG543" s="116">
        <f>MIN(BF543*1,0.8*(BJ542+BB543+BC543+BD543+Observaciones!$F542-BE543-Constantes!$F$28))</f>
        <v>1.038271869545446</v>
      </c>
      <c r="BH543" s="116">
        <f>Observaciones!$J542</f>
        <v>0</v>
      </c>
      <c r="BI543" s="116">
        <f>MAX(0,BJ542+BB543+BC543+BD543+Observaciones!$F542-BE543-BG543-BH543-Constantes!$F$26)</f>
        <v>0</v>
      </c>
      <c r="BJ543" s="116">
        <f>BJ542+BB543+BC543+BD543+Observaciones!$F542-BE543-BG543-BH543-BI543</f>
        <v>48.313818624310791</v>
      </c>
      <c r="BK543" s="116">
        <f>(Escenarios!$F$10*AU543+Escenarios!$F$9*BG543)/(Escenarios!$F$11)</f>
        <v>0.74762228355956684</v>
      </c>
      <c r="BL543" s="116">
        <f>(Escenarios!$F$9*BI543)/(Escenarios!$F$11)</f>
        <v>0</v>
      </c>
      <c r="BM543" s="116">
        <f>(Escenarios!$F$10*AW543+Escenarios!$F$9*BE543)/(Escenarios!$F$11)</f>
        <v>0</v>
      </c>
      <c r="BN543" s="118">
        <f t="shared" si="61"/>
        <v>162.34801397069347</v>
      </c>
      <c r="BO543" s="118">
        <f>MAX(0,(BN543-Constantes!$D$13)*(1-EXP(-Constantes!$D$23)))</f>
        <v>0.78467879984622169</v>
      </c>
      <c r="BP543" s="118">
        <f>BL543+AY543*Escenarios!$F$10/Escenarios!$F$11+BO543</f>
        <v>0.82026147608793665</v>
      </c>
      <c r="BQ543" s="118">
        <f>0.0526*BL543*Observaciones!$F542^1.218</f>
        <v>0</v>
      </c>
      <c r="BR543" s="118">
        <f>BQ543*Constantes!$F$40</f>
        <v>0</v>
      </c>
      <c r="BS543" s="118">
        <f t="shared" si="62"/>
        <v>0</v>
      </c>
      <c r="BT543" s="15"/>
      <c r="BU543" s="72">
        <v>537</v>
      </c>
      <c r="BV543" s="73">
        <f>0.0526*Observaciones!$F542^2.218</f>
        <v>0</v>
      </c>
      <c r="BW543" s="73">
        <f>IF(Observaciones!$F542&gt;0.05*$CA$7,((Observaciones!$F542-0.05*$CA$7)^2)/(Observaciones!$F542+0.95*$CA$7),0)</f>
        <v>0</v>
      </c>
      <c r="BX543" s="73">
        <f>0.0526*BW543*Observaciones!$F542^1.218</f>
        <v>0</v>
      </c>
      <c r="BY543" s="27"/>
      <c r="BZ543" s="27"/>
      <c r="CA543" s="101"/>
      <c r="CB543" s="36"/>
    </row>
    <row r="544" spans="2:80" s="2" customFormat="1" ht="14.5" x14ac:dyDescent="0.35">
      <c r="B544" s="35"/>
      <c r="C544" s="72">
        <v>538</v>
      </c>
      <c r="D544" s="145">
        <f>ETo!$I543*((1-Constantes!$D$19)*ETo!$K543+ETo!$L543)</f>
        <v>1.090853512776139</v>
      </c>
      <c r="E544" s="73">
        <f>MIN(D544*Constantes!$D$17,0.8*(H543+Observaciones!$F543-F544-G544-Constantes!$D$14))</f>
        <v>0.68020456482411606</v>
      </c>
      <c r="F544" s="73">
        <f>IF(Observaciones!$F543&gt;0.05*Constantes!$D$18,((Observaciones!$F543-0.05*Constantes!$D$18)^2)/(Observaciones!$F543+0.95*Constantes!$D$18),0)</f>
        <v>0</v>
      </c>
      <c r="G544" s="73">
        <f>MAX(0,H543+Observaciones!$F543-F544-Constantes!$D$13)</f>
        <v>0</v>
      </c>
      <c r="H544" s="73">
        <f>H543+Observaciones!$F543-F544-E544-G544-I543</f>
        <v>28.643877752284425</v>
      </c>
      <c r="I544" s="73">
        <f>MAX(0,(H544-Constantes!$D$14)*(1-EXP(-Constantes!$D$22)))</f>
        <v>3.2957222422472732E-2</v>
      </c>
      <c r="J544" s="73">
        <f t="shared" si="56"/>
        <v>150.34219533521602</v>
      </c>
      <c r="K544" s="73">
        <f>MAX(0,(J544-Constantes!$D$13)*(1-EXP(-Constantes!$D$23)))</f>
        <v>0.70174855283954207</v>
      </c>
      <c r="L544" s="73">
        <f t="shared" si="57"/>
        <v>0.73470577526201475</v>
      </c>
      <c r="M544" s="73">
        <f>0.0526*F544*Observaciones!$F543^1.218</f>
        <v>0</v>
      </c>
      <c r="N544" s="73">
        <f>M544*Constantes!$D$40</f>
        <v>0</v>
      </c>
      <c r="O544" s="73">
        <f t="shared" si="58"/>
        <v>0</v>
      </c>
      <c r="P544" s="15"/>
      <c r="Q544" s="117">
        <v>538</v>
      </c>
      <c r="R544" s="145">
        <f>ETo!$I543*((1-Constantes!$E$19)*ETo!$K543+ETo!$L543)</f>
        <v>1.0922804305344831</v>
      </c>
      <c r="S544" s="118">
        <f>MIN(R544*Constantes!$E$17,0.8*(V543+Observaciones!$F543-T544-U544-Constantes!$D$14))</f>
        <v>0.68507898397604683</v>
      </c>
      <c r="T544" s="118">
        <f>IF(Observaciones!$F543&gt;0.05*Constantes!$E$18,((Observaciones!$F543-0.05*Constantes!$E$18)^2)/(Observaciones!$F543+0.95*Constantes!$E$18),0)</f>
        <v>0</v>
      </c>
      <c r="U544" s="118">
        <f>MAX(0,V543+Observaciones!$F543-T544-Constantes!$D$13)</f>
        <v>0</v>
      </c>
      <c r="V544" s="118">
        <f>V543+Observaciones!$F543-T544-S544-U544-W543</f>
        <v>28.602752783452331</v>
      </c>
      <c r="W544" s="118">
        <f>MAX(0,(V544-Constantes!$D$14)*(1-EXP(-Constantes!$D$22)))</f>
        <v>3.2391042823859906E-2</v>
      </c>
      <c r="X544" s="116">
        <f>X543+(Entradas!$E$23*U544-Y543)/(800*Entradas!$D$46)</f>
        <v>0</v>
      </c>
      <c r="Y544" s="116">
        <f>8000*Entradas!$D$47*X544/Constantes!$E$34</f>
        <v>0</v>
      </c>
      <c r="Z544" s="116">
        <f>T544*Escenarios!$E$10/Escenarios!$E$9</f>
        <v>0</v>
      </c>
      <c r="AA544" s="116">
        <f>Y544*Escenarios!$E$10/Escenarios!$E$9</f>
        <v>0</v>
      </c>
      <c r="AB544" s="116">
        <f>Observaciones!$I543</f>
        <v>0</v>
      </c>
      <c r="AC544" s="116">
        <f>MAX(0,Constantes!$E$29/((AH543+Z544+AA544+AB544+Observaciones!$F543)^2)+Entradas!$E$17)</f>
        <v>0.5402897322785396</v>
      </c>
      <c r="AD544" s="145">
        <f>IF(ETo!$D543&gt;0,ETo!$I543*((1-Entradas!$E$21)*ETo!$K543+ETo!$L543),0)</f>
        <v>1.0352037202007278</v>
      </c>
      <c r="AE544" s="116">
        <f>MIN(AD544*1,0.8*(AH543+Z544+AA544+AB544+Observaciones!$F543-AC544-Constantes!$E$28))</f>
        <v>1.0352037202007278</v>
      </c>
      <c r="AF544" s="116">
        <f>Observaciones!$J543</f>
        <v>0</v>
      </c>
      <c r="AG544" s="116">
        <f>MAX(0,AH543+Z544+AA544+AB544+Observaciones!$F543-AC544-AE544-AF544-Constantes!$E$26)</f>
        <v>0</v>
      </c>
      <c r="AH544" s="116">
        <f>AH543+Z544+AA544+AB544+Observaciones!$F543-AC544-AE544-AF544-AG544</f>
        <v>63.030753989612066</v>
      </c>
      <c r="AI544" s="116">
        <f>(Escenarios!$E$10*S544+Escenarios!$E$9*AE544)/(Escenarios!$E$11)</f>
        <v>0.72009145759851489</v>
      </c>
      <c r="AJ544" s="116">
        <f>(Escenarios!$E$9*AG544)/(Escenarios!$E$11)</f>
        <v>0</v>
      </c>
      <c r="AK544" s="116">
        <f>(Escenarios!$E$10*U544+Escenarios!$E$9*AC544)/(Escenarios!$E$11)</f>
        <v>5.4028973227853959E-2</v>
      </c>
      <c r="AL544" s="118">
        <f t="shared" si="59"/>
        <v>165.38019960933636</v>
      </c>
      <c r="AM544" s="118">
        <f>MAX(0,(AL544-Constantes!$D$13)*(1-EXP(-Constantes!$D$23)))</f>
        <v>0.80562363598090159</v>
      </c>
      <c r="AN544" s="118">
        <f>AJ544+W544*Escenarios!$E$10/Escenarios!$E$11+AM544</f>
        <v>0.8347755745223755</v>
      </c>
      <c r="AO544" s="118">
        <f>0.0526*AJ544*Observaciones!$F543^1.218</f>
        <v>0</v>
      </c>
      <c r="AP544" s="118">
        <f>AO544*Constantes!$E$40</f>
        <v>0</v>
      </c>
      <c r="AQ544" s="118">
        <f t="shared" si="60"/>
        <v>0</v>
      </c>
      <c r="AR544" s="15"/>
      <c r="AS544" s="72">
        <v>538</v>
      </c>
      <c r="AT544" s="145">
        <f>ETo!$I543*((1-Constantes!$F$19)*ETo!$K543+ETo!$L543)</f>
        <v>1.0887131361386233</v>
      </c>
      <c r="AU544" s="118">
        <f>MIN(AT544*Constantes!$F$17,0.8*(AX543+Observaciones!$F543-AV544-AW544-Constantes!$D$14))</f>
        <v>0.67295572785834146</v>
      </c>
      <c r="AV544" s="118">
        <f>IF(Observaciones!$F543&gt;0.05*Constantes!$F$18,((Observaciones!$F543-0.05*Constantes!$F$18)^2)/(Observaciones!$F543+0.95*Constantes!$F$18),0)</f>
        <v>0</v>
      </c>
      <c r="AW544" s="118">
        <f>MAX(0,AX543+Observaciones!$F543-AV544-Constantes!$D$13)</f>
        <v>0</v>
      </c>
      <c r="AX544" s="118">
        <f>AX543+Observaciones!$F543-AV544-AU544-AW544-AY543</f>
        <v>28.763290892442896</v>
      </c>
      <c r="AY544" s="118">
        <f>MAX(0,(AX544-Constantes!$D$14)*(1-EXP(-Constantes!$D$22)))</f>
        <v>3.460121841041032E-2</v>
      </c>
      <c r="AZ544" s="116">
        <f>AZ543+(Entradas!$F$23*AW544-BA543)/(800*Entradas!$D$46)</f>
        <v>0</v>
      </c>
      <c r="BA544" s="116">
        <f>8000*Entradas!$D$47*AZ544/Constantes!$F$34</f>
        <v>0</v>
      </c>
      <c r="BB544" s="116">
        <f>AV544*Escenarios!$F$10/Escenarios!$F$9</f>
        <v>0</v>
      </c>
      <c r="BC544" s="116">
        <f>BA544*Escenarios!$F$10/Escenarios!$F$9</f>
        <v>0</v>
      </c>
      <c r="BD544" s="116">
        <f>Observaciones!$I543</f>
        <v>0</v>
      </c>
      <c r="BE544" s="116">
        <f>MAX(0,Constantes!$F$29/((BJ543+BB544+BC544+BD544+Observaciones!$F543)^2)+Entradas!$F$17)</f>
        <v>0</v>
      </c>
      <c r="BF544" s="145">
        <f>IF(ETo!$D543&gt;0,ETo!$I543*((1-Entradas!$F$21)*ETo!$K543+ETo!$L543),0)</f>
        <v>1.0352037202007278</v>
      </c>
      <c r="BG544" s="116">
        <f>MIN(BF544*1,0.8*(BJ543+BB544+BC544+BD544+Observaciones!$F543-BE544-Constantes!$F$28))</f>
        <v>1.0352037202007278</v>
      </c>
      <c r="BH544" s="116">
        <f>Observaciones!$J543</f>
        <v>0</v>
      </c>
      <c r="BI544" s="116">
        <f>MAX(0,BJ543+BB544+BC544+BD544+Observaciones!$F543-BE544-BG544-BH544-Constantes!$F$26)</f>
        <v>0</v>
      </c>
      <c r="BJ544" s="116">
        <f>BJ543+BB544+BC544+BD544+Observaciones!$F543-BE544-BG544-BH544-BI544</f>
        <v>47.278614904110064</v>
      </c>
      <c r="BK544" s="116">
        <f>(Escenarios!$F$10*AU544+Escenarios!$F$9*BG544)/(Escenarios!$F$11)</f>
        <v>0.74540532632681877</v>
      </c>
      <c r="BL544" s="116">
        <f>(Escenarios!$F$9*BI544)/(Escenarios!$F$11)</f>
        <v>0</v>
      </c>
      <c r="BM544" s="116">
        <f>(Escenarios!$F$10*AW544+Escenarios!$F$9*BE544)/(Escenarios!$F$11)</f>
        <v>0</v>
      </c>
      <c r="BN544" s="118">
        <f t="shared" si="61"/>
        <v>161.56333517084724</v>
      </c>
      <c r="BO544" s="118">
        <f>MAX(0,(BN544-Constantes!$D$13)*(1-EXP(-Constantes!$D$23)))</f>
        <v>0.77925862745582264</v>
      </c>
      <c r="BP544" s="118">
        <f>BL544+AY544*Escenarios!$F$10/Escenarios!$F$11+BO544</f>
        <v>0.80693960218415084</v>
      </c>
      <c r="BQ544" s="118">
        <f>0.0526*BL544*Observaciones!$F543^1.218</f>
        <v>0</v>
      </c>
      <c r="BR544" s="118">
        <f>BQ544*Constantes!$F$40</f>
        <v>0</v>
      </c>
      <c r="BS544" s="118">
        <f t="shared" si="62"/>
        <v>0</v>
      </c>
      <c r="BT544" s="15"/>
      <c r="BU544" s="72">
        <v>538</v>
      </c>
      <c r="BV544" s="73">
        <f>0.0526*Observaciones!$F543^2.218</f>
        <v>0</v>
      </c>
      <c r="BW544" s="73">
        <f>IF(Observaciones!$F543&gt;0.05*$CA$7,((Observaciones!$F543-0.05*$CA$7)^2)/(Observaciones!$F543+0.95*$CA$7),0)</f>
        <v>0</v>
      </c>
      <c r="BX544" s="73">
        <f>0.0526*BW544*Observaciones!$F543^1.218</f>
        <v>0</v>
      </c>
      <c r="BY544" s="27"/>
      <c r="BZ544" s="27"/>
      <c r="CA544" s="101"/>
      <c r="CB544" s="36"/>
    </row>
    <row r="545" spans="2:80" s="2" customFormat="1" ht="14.5" x14ac:dyDescent="0.35">
      <c r="B545" s="35"/>
      <c r="C545" s="72">
        <v>539</v>
      </c>
      <c r="D545" s="145">
        <f>ETo!$I544*((1-Constantes!$D$19)*ETo!$K544+ETo!$L544)</f>
        <v>1.0632013889644436</v>
      </c>
      <c r="E545" s="73">
        <f>MIN(D545*Constantes!$D$17,0.8*(H544+Observaciones!$F544-F545-G545-Constantes!$D$14))</f>
        <v>0.66296201060074544</v>
      </c>
      <c r="F545" s="73">
        <f>IF(Observaciones!$F544&gt;0.05*Constantes!$D$18,((Observaciones!$F544-0.05*Constantes!$D$18)^2)/(Observaciones!$F544+0.95*Constantes!$D$18),0)</f>
        <v>0</v>
      </c>
      <c r="G545" s="73">
        <f>MAX(0,H544+Observaciones!$F544-F545-Constantes!$D$13)</f>
        <v>0</v>
      </c>
      <c r="H545" s="73">
        <f>H544+Observaciones!$F544-F545-E545-G545-I544</f>
        <v>27.94795851926121</v>
      </c>
      <c r="I545" s="73">
        <f>MAX(0,(H545-Constantes!$D$14)*(1-EXP(-Constantes!$D$22)))</f>
        <v>2.3376296692687318E-2</v>
      </c>
      <c r="J545" s="73">
        <f t="shared" si="56"/>
        <v>149.64044678237647</v>
      </c>
      <c r="K545" s="73">
        <f>MAX(0,(J545-Constantes!$D$13)*(1-EXP(-Constantes!$D$23)))</f>
        <v>0.69690122150874945</v>
      </c>
      <c r="L545" s="73">
        <f t="shared" si="57"/>
        <v>0.72027751820143682</v>
      </c>
      <c r="M545" s="73">
        <f>0.0526*F545*Observaciones!$F544^1.218</f>
        <v>0</v>
      </c>
      <c r="N545" s="73">
        <f>M545*Constantes!$D$40</f>
        <v>0</v>
      </c>
      <c r="O545" s="73">
        <f t="shared" si="58"/>
        <v>0</v>
      </c>
      <c r="P545" s="15"/>
      <c r="Q545" s="117">
        <v>539</v>
      </c>
      <c r="R545" s="145">
        <f>ETo!$I544*((1-Constantes!$E$19)*ETo!$K544+ETo!$L544)</f>
        <v>1.0645875558460594</v>
      </c>
      <c r="S545" s="118">
        <f>MIN(R545*Constantes!$E$17,0.8*(V544+Observaciones!$F544-T545-U545-Constantes!$D$14))</f>
        <v>0.66770999527628794</v>
      </c>
      <c r="T545" s="118">
        <f>IF(Observaciones!$F544&gt;0.05*Constantes!$E$18,((Observaciones!$F544-0.05*Constantes!$E$18)^2)/(Observaciones!$F544+0.95*Constantes!$E$18),0)</f>
        <v>0</v>
      </c>
      <c r="U545" s="118">
        <f>MAX(0,V544+Observaciones!$F544-T545-Constantes!$D$13)</f>
        <v>0</v>
      </c>
      <c r="V545" s="118">
        <f>V544+Observaciones!$F544-T545-S545-U545-W544</f>
        <v>27.902651745352184</v>
      </c>
      <c r="W545" s="118">
        <f>MAX(0,(V545-Constantes!$D$14)*(1-EXP(-Constantes!$D$22)))</f>
        <v>2.2752544947829197E-2</v>
      </c>
      <c r="X545" s="116">
        <f>X544+(Entradas!$E$23*U545-Y544)/(800*Entradas!$D$46)</f>
        <v>0</v>
      </c>
      <c r="Y545" s="116">
        <f>8000*Entradas!$D$47*X545/Constantes!$E$34</f>
        <v>0</v>
      </c>
      <c r="Z545" s="116">
        <f>T545*Escenarios!$E$10/Escenarios!$E$9</f>
        <v>0</v>
      </c>
      <c r="AA545" s="116">
        <f>Y545*Escenarios!$E$10/Escenarios!$E$9</f>
        <v>0</v>
      </c>
      <c r="AB545" s="116">
        <f>Observaciones!$I544</f>
        <v>0</v>
      </c>
      <c r="AC545" s="116">
        <f>MAX(0,Constantes!$E$29/((AH544+Z545+AA545+AB545+Observaciones!$F544)^2)+Entradas!$E$17)</f>
        <v>0.41578893147194584</v>
      </c>
      <c r="AD545" s="145">
        <f>IF(ETo!$D544&gt;0,ETo!$I544*((1-Entradas!$E$21)*ETo!$K544+ETo!$L544),0)</f>
        <v>1.0091408805814313</v>
      </c>
      <c r="AE545" s="116">
        <f>MIN(AD545*1,0.8*(AH544+Z545+AA545+AB545+Observaciones!$F544-AC545-Constantes!$E$28))</f>
        <v>1.0091408805814313</v>
      </c>
      <c r="AF545" s="116">
        <f>Observaciones!$J544</f>
        <v>0</v>
      </c>
      <c r="AG545" s="116">
        <f>MAX(0,AH544+Z545+AA545+AB545+Observaciones!$F544-AC545-AE545-AF545-Constantes!$E$26)</f>
        <v>0</v>
      </c>
      <c r="AH545" s="116">
        <f>AH544+Z545+AA545+AB545+Observaciones!$F544-AC545-AE545-AF545-AG545</f>
        <v>61.605824177558688</v>
      </c>
      <c r="AI545" s="116">
        <f>(Escenarios!$E$10*S545+Escenarios!$E$9*AE545)/(Escenarios!$E$11)</f>
        <v>0.70185308380680222</v>
      </c>
      <c r="AJ545" s="116">
        <f>(Escenarios!$E$9*AG545)/(Escenarios!$E$11)</f>
        <v>0</v>
      </c>
      <c r="AK545" s="116">
        <f>(Escenarios!$E$10*U545+Escenarios!$E$9*AC545)/(Escenarios!$E$11)</f>
        <v>4.1578893147194582E-2</v>
      </c>
      <c r="AL545" s="118">
        <f t="shared" si="59"/>
        <v>164.61615486650265</v>
      </c>
      <c r="AM545" s="118">
        <f>MAX(0,(AL545-Constantes!$D$13)*(1-EXP(-Constantes!$D$23)))</f>
        <v>0.80034599343346902</v>
      </c>
      <c r="AN545" s="118">
        <f>AJ545+W545*Escenarios!$E$10/Escenarios!$E$11+AM545</f>
        <v>0.82082328388651526</v>
      </c>
      <c r="AO545" s="118">
        <f>0.0526*AJ545*Observaciones!$F544^1.218</f>
        <v>0</v>
      </c>
      <c r="AP545" s="118">
        <f>AO545*Constantes!$E$40</f>
        <v>0</v>
      </c>
      <c r="AQ545" s="118">
        <f t="shared" si="60"/>
        <v>0</v>
      </c>
      <c r="AR545" s="15"/>
      <c r="AS545" s="72">
        <v>539</v>
      </c>
      <c r="AT545" s="145">
        <f>ETo!$I544*((1-Constantes!$F$19)*ETo!$K544+ETo!$L544)</f>
        <v>1.06112213864202</v>
      </c>
      <c r="AU545" s="118">
        <f>MIN(AT545*Constantes!$F$17,0.8*(AX544+Observaciones!$F544-AV545-AW545-Constantes!$D$14))</f>
        <v>0.65590117125721659</v>
      </c>
      <c r="AV545" s="118">
        <f>IF(Observaciones!$F544&gt;0.05*Constantes!$F$18,((Observaciones!$F544-0.05*Constantes!$F$18)^2)/(Observaciones!$F544+0.95*Constantes!$F$18),0)</f>
        <v>0</v>
      </c>
      <c r="AW545" s="118">
        <f>MAX(0,AX544+Observaciones!$F544-AV545-Constantes!$D$13)</f>
        <v>0</v>
      </c>
      <c r="AX545" s="118">
        <f>AX544+Observaciones!$F544-AV545-AU545-AW545-AY544</f>
        <v>28.072788502775268</v>
      </c>
      <c r="AY545" s="118">
        <f>MAX(0,(AX545-Constantes!$D$14)*(1-EXP(-Constantes!$D$22)))</f>
        <v>2.5094867963814452E-2</v>
      </c>
      <c r="AZ545" s="116">
        <f>AZ544+(Entradas!$F$23*AW545-BA544)/(800*Entradas!$D$46)</f>
        <v>0</v>
      </c>
      <c r="BA545" s="116">
        <f>8000*Entradas!$D$47*AZ545/Constantes!$F$34</f>
        <v>0</v>
      </c>
      <c r="BB545" s="116">
        <f>AV545*Escenarios!$F$10/Escenarios!$F$9</f>
        <v>0</v>
      </c>
      <c r="BC545" s="116">
        <f>BA545*Escenarios!$F$10/Escenarios!$F$9</f>
        <v>0</v>
      </c>
      <c r="BD545" s="116">
        <f>Observaciones!$I544</f>
        <v>0</v>
      </c>
      <c r="BE545" s="116">
        <f>MAX(0,Constantes!$F$29/((BJ544+BB545+BC545+BD545+Observaciones!$F544)^2)+Entradas!$F$17)</f>
        <v>0</v>
      </c>
      <c r="BF545" s="145">
        <f>IF(ETo!$D544&gt;0,ETo!$I544*((1-Entradas!$F$21)*ETo!$K544+ETo!$L544),0)</f>
        <v>1.0091408805814313</v>
      </c>
      <c r="BG545" s="116">
        <f>MIN(BF545*1,0.8*(BJ544+BB545+BC545+BD545+Observaciones!$F544-BE545-Constantes!$F$28))</f>
        <v>1.0091408805814313</v>
      </c>
      <c r="BH545" s="116">
        <f>Observaciones!$J544</f>
        <v>0</v>
      </c>
      <c r="BI545" s="116">
        <f>MAX(0,BJ544+BB545+BC545+BD545+Observaciones!$F544-BE545-BG545-BH545-Constantes!$F$26)</f>
        <v>0</v>
      </c>
      <c r="BJ545" s="116">
        <f>BJ544+BB545+BC545+BD545+Observaciones!$F544-BE545-BG545-BH545-BI545</f>
        <v>46.26947402352863</v>
      </c>
      <c r="BK545" s="116">
        <f>(Escenarios!$F$10*AU545+Escenarios!$F$9*BG545)/(Escenarios!$F$11)</f>
        <v>0.7265491131220595</v>
      </c>
      <c r="BL545" s="116">
        <f>(Escenarios!$F$9*BI545)/(Escenarios!$F$11)</f>
        <v>0</v>
      </c>
      <c r="BM545" s="116">
        <f>(Escenarios!$F$10*AW545+Escenarios!$F$9*BE545)/(Escenarios!$F$11)</f>
        <v>0</v>
      </c>
      <c r="BN545" s="118">
        <f t="shared" si="61"/>
        <v>160.78407654339142</v>
      </c>
      <c r="BO545" s="118">
        <f>MAX(0,(BN545-Constantes!$D$13)*(1-EXP(-Constantes!$D$23)))</f>
        <v>0.77387589493094244</v>
      </c>
      <c r="BP545" s="118">
        <f>BL545+AY545*Escenarios!$F$10/Escenarios!$F$11+BO545</f>
        <v>0.79395178930199395</v>
      </c>
      <c r="BQ545" s="118">
        <f>0.0526*BL545*Observaciones!$F544^1.218</f>
        <v>0</v>
      </c>
      <c r="BR545" s="118">
        <f>BQ545*Constantes!$F$40</f>
        <v>0</v>
      </c>
      <c r="BS545" s="118">
        <f t="shared" si="62"/>
        <v>0</v>
      </c>
      <c r="BT545" s="15"/>
      <c r="BU545" s="72">
        <v>539</v>
      </c>
      <c r="BV545" s="73">
        <f>0.0526*Observaciones!$F544^2.218</f>
        <v>0</v>
      </c>
      <c r="BW545" s="73">
        <f>IF(Observaciones!$F544&gt;0.05*$CA$7,((Observaciones!$F544-0.05*$CA$7)^2)/(Observaciones!$F544+0.95*$CA$7),0)</f>
        <v>0</v>
      </c>
      <c r="BX545" s="73">
        <f>0.0526*BW545*Observaciones!$F544^1.218</f>
        <v>0</v>
      </c>
      <c r="BY545" s="27"/>
      <c r="BZ545" s="27"/>
      <c r="CA545" s="101"/>
      <c r="CB545" s="36"/>
    </row>
    <row r="546" spans="2:80" s="2" customFormat="1" ht="14.5" x14ac:dyDescent="0.35">
      <c r="B546" s="35"/>
      <c r="C546" s="72">
        <v>540</v>
      </c>
      <c r="D546" s="145">
        <f>ETo!$I545*((1-Constantes!$D$19)*ETo!$K545+ETo!$L545)</f>
        <v>1.0880849926822305</v>
      </c>
      <c r="E546" s="73">
        <f>MIN(D546*Constantes!$D$17,0.8*(H545+Observaciones!$F545-F546-G546-Constantes!$D$14))</f>
        <v>0.67847824686883773</v>
      </c>
      <c r="F546" s="73">
        <f>IF(Observaciones!$F545&gt;0.05*Constantes!$D$18,((Observaciones!$F545-0.05*Constantes!$D$18)^2)/(Observaciones!$F545+0.95*Constantes!$D$18),0)</f>
        <v>0</v>
      </c>
      <c r="G546" s="73">
        <f>MAX(0,H545+Observaciones!$F545-F546-Constantes!$D$13)</f>
        <v>0</v>
      </c>
      <c r="H546" s="73">
        <f>H545+Observaciones!$F545-F546-E546-G546-I545</f>
        <v>27.246103975699683</v>
      </c>
      <c r="I546" s="73">
        <f>MAX(0,(H546-Constantes!$D$14)*(1-EXP(-Constantes!$D$22)))</f>
        <v>1.3713657788797275E-2</v>
      </c>
      <c r="J546" s="73">
        <f t="shared" si="56"/>
        <v>148.94354556086773</v>
      </c>
      <c r="K546" s="73">
        <f>MAX(0,(J546-Constantes!$D$13)*(1-EXP(-Constantes!$D$23)))</f>
        <v>0.69208737314124258</v>
      </c>
      <c r="L546" s="73">
        <f t="shared" si="57"/>
        <v>0.70580103093003987</v>
      </c>
      <c r="M546" s="73">
        <f>0.0526*F546*Observaciones!$F545^1.218</f>
        <v>0</v>
      </c>
      <c r="N546" s="73">
        <f>M546*Constantes!$D$40</f>
        <v>0</v>
      </c>
      <c r="O546" s="73">
        <f t="shared" si="58"/>
        <v>0</v>
      </c>
      <c r="P546" s="15"/>
      <c r="Q546" s="117">
        <v>540</v>
      </c>
      <c r="R546" s="145">
        <f>ETo!$I545*((1-Constantes!$E$19)*ETo!$K545+ETo!$L545)</f>
        <v>1.0895076479619612</v>
      </c>
      <c r="S546" s="118">
        <f>MIN(R546*Constantes!$E$17,0.8*(V545+Observaciones!$F545-T546-U546-Constantes!$D$14))</f>
        <v>0.6833398929748099</v>
      </c>
      <c r="T546" s="118">
        <f>IF(Observaciones!$F545&gt;0.05*Constantes!$E$18,((Observaciones!$F545-0.05*Constantes!$E$18)^2)/(Observaciones!$F545+0.95*Constantes!$E$18),0)</f>
        <v>0</v>
      </c>
      <c r="U546" s="118">
        <f>MAX(0,V545+Observaciones!$F545-T546-Constantes!$D$13)</f>
        <v>0</v>
      </c>
      <c r="V546" s="118">
        <f>V545+Observaciones!$F545-T546-S546-U546-W545</f>
        <v>27.196559307429546</v>
      </c>
      <c r="W546" s="118">
        <f>MAX(0,(V546-Constantes!$D$14)*(1-EXP(-Constantes!$D$22)))</f>
        <v>1.3031561699943808E-2</v>
      </c>
      <c r="X546" s="116">
        <f>X545+(Entradas!$E$23*U546-Y545)/(800*Entradas!$D$46)</f>
        <v>0</v>
      </c>
      <c r="Y546" s="116">
        <f>8000*Entradas!$D$47*X546/Constantes!$E$34</f>
        <v>0</v>
      </c>
      <c r="Z546" s="116">
        <f>T546*Escenarios!$E$10/Escenarios!$E$9</f>
        <v>0</v>
      </c>
      <c r="AA546" s="116">
        <f>Y546*Escenarios!$E$10/Escenarios!$E$9</f>
        <v>0</v>
      </c>
      <c r="AB546" s="116">
        <f>Observaciones!$I545</f>
        <v>0</v>
      </c>
      <c r="AC546" s="116">
        <f>MAX(0,Constantes!$E$29/((AH545+Z546+AA546+AB546+Observaciones!$F545)^2)+Entradas!$E$17)</f>
        <v>0.29486188991001283</v>
      </c>
      <c r="AD546" s="145">
        <f>IF(ETo!$D545&gt;0,ETo!$I545*((1-Entradas!$E$21)*ETo!$K545+ETo!$L545),0)</f>
        <v>1.032601436772717</v>
      </c>
      <c r="AE546" s="116">
        <f>MIN(AD546*1,0.8*(AH545+Z546+AA546+AB546+Observaciones!$F545-AC546-Constantes!$E$28))</f>
        <v>1.032601436772717</v>
      </c>
      <c r="AF546" s="116">
        <f>Observaciones!$J545</f>
        <v>0</v>
      </c>
      <c r="AG546" s="116">
        <f>MAX(0,AH545+Z546+AA546+AB546+Observaciones!$F545-AC546-AE546-AF546-Constantes!$E$26)</f>
        <v>0</v>
      </c>
      <c r="AH546" s="116">
        <f>AH545+Z546+AA546+AB546+Observaciones!$F545-AC546-AE546-AF546-AG546</f>
        <v>60.278360850875963</v>
      </c>
      <c r="AI546" s="116">
        <f>(Escenarios!$E$10*S546+Escenarios!$E$9*AE546)/(Escenarios!$E$11)</f>
        <v>0.71826604735460065</v>
      </c>
      <c r="AJ546" s="116">
        <f>(Escenarios!$E$9*AG546)/(Escenarios!$E$11)</f>
        <v>0</v>
      </c>
      <c r="AK546" s="116">
        <f>(Escenarios!$E$10*U546+Escenarios!$E$9*AC546)/(Escenarios!$E$11)</f>
        <v>2.9486188991001284E-2</v>
      </c>
      <c r="AL546" s="118">
        <f t="shared" si="59"/>
        <v>163.84529506206019</v>
      </c>
      <c r="AM546" s="118">
        <f>MAX(0,(AL546-Constantes!$D$13)*(1-EXP(-Constantes!$D$23)))</f>
        <v>0.79502127581687709</v>
      </c>
      <c r="AN546" s="118">
        <f>AJ546+W546*Escenarios!$E$10/Escenarios!$E$11+AM546</f>
        <v>0.80674968134682656</v>
      </c>
      <c r="AO546" s="118">
        <f>0.0526*AJ546*Observaciones!$F545^1.218</f>
        <v>0</v>
      </c>
      <c r="AP546" s="118">
        <f>AO546*Constantes!$E$40</f>
        <v>0</v>
      </c>
      <c r="AQ546" s="118">
        <f t="shared" si="60"/>
        <v>0</v>
      </c>
      <c r="AR546" s="15"/>
      <c r="AS546" s="72">
        <v>540</v>
      </c>
      <c r="AT546" s="145">
        <f>ETo!$I545*((1-Constantes!$F$19)*ETo!$K545+ETo!$L545)</f>
        <v>1.0859510097626333</v>
      </c>
      <c r="AU546" s="118">
        <f>MIN(AT546*Constantes!$F$17,0.8*(AX545+Observaciones!$F545-AV546-AW546-Constantes!$D$14))</f>
        <v>0.6712484013789497</v>
      </c>
      <c r="AV546" s="118">
        <f>IF(Observaciones!$F545&gt;0.05*Constantes!$F$18,((Observaciones!$F545-0.05*Constantes!$F$18)^2)/(Observaciones!$F545+0.95*Constantes!$F$18),0)</f>
        <v>0</v>
      </c>
      <c r="AW546" s="118">
        <f>MAX(0,AX545+Observaciones!$F545-AV546-Constantes!$D$13)</f>
        <v>0</v>
      </c>
      <c r="AX546" s="118">
        <f>AX545+Observaciones!$F545-AV546-AU546-AW546-AY545</f>
        <v>27.376445233432502</v>
      </c>
      <c r="AY546" s="118">
        <f>MAX(0,(AX546-Constantes!$D$14)*(1-EXP(-Constantes!$D$22)))</f>
        <v>1.5508104400712231E-2</v>
      </c>
      <c r="AZ546" s="116">
        <f>AZ545+(Entradas!$F$23*AW546-BA545)/(800*Entradas!$D$46)</f>
        <v>0</v>
      </c>
      <c r="BA546" s="116">
        <f>8000*Entradas!$D$47*AZ546/Constantes!$F$34</f>
        <v>0</v>
      </c>
      <c r="BB546" s="116">
        <f>AV546*Escenarios!$F$10/Escenarios!$F$9</f>
        <v>0</v>
      </c>
      <c r="BC546" s="116">
        <f>BA546*Escenarios!$F$10/Escenarios!$F$9</f>
        <v>0</v>
      </c>
      <c r="BD546" s="116">
        <f>Observaciones!$I545</f>
        <v>0</v>
      </c>
      <c r="BE546" s="116">
        <f>MAX(0,Constantes!$F$29/((BJ545+BB546+BC546+BD546+Observaciones!$F545)^2)+Entradas!$F$17)</f>
        <v>0</v>
      </c>
      <c r="BF546" s="145">
        <f>IF(ETo!$D545&gt;0,ETo!$I545*((1-Entradas!$F$21)*ETo!$K545+ETo!$L545),0)</f>
        <v>1.032601436772717</v>
      </c>
      <c r="BG546" s="116">
        <f>MIN(BF546*1,0.8*(BJ545+BB546+BC546+BD546+Observaciones!$F545-BE546-Constantes!$F$28))</f>
        <v>1.032601436772717</v>
      </c>
      <c r="BH546" s="116">
        <f>Observaciones!$J545</f>
        <v>0</v>
      </c>
      <c r="BI546" s="116">
        <f>MAX(0,BJ545+BB546+BC546+BD546+Observaciones!$F545-BE546-BG546-BH546-Constantes!$F$26)</f>
        <v>0</v>
      </c>
      <c r="BJ546" s="116">
        <f>BJ545+BB546+BC546+BD546+Observaciones!$F545-BE546-BG546-BH546-BI546</f>
        <v>45.236872586755915</v>
      </c>
      <c r="BK546" s="116">
        <f>(Escenarios!$F$10*AU546+Escenarios!$F$9*BG546)/(Escenarios!$F$11)</f>
        <v>0.74351900845770313</v>
      </c>
      <c r="BL546" s="116">
        <f>(Escenarios!$F$9*BI546)/(Escenarios!$F$11)</f>
        <v>0</v>
      </c>
      <c r="BM546" s="116">
        <f>(Escenarios!$F$10*AW546+Escenarios!$F$9*BE546)/(Escenarios!$F$11)</f>
        <v>0</v>
      </c>
      <c r="BN546" s="118">
        <f t="shared" si="61"/>
        <v>160.01020064846048</v>
      </c>
      <c r="BO546" s="118">
        <f>MAX(0,(BN546-Constantes!$D$13)*(1-EXP(-Constantes!$D$23)))</f>
        <v>0.76853034365553907</v>
      </c>
      <c r="BP546" s="118">
        <f>BL546+AY546*Escenarios!$F$10/Escenarios!$F$11+BO546</f>
        <v>0.78093682717610891</v>
      </c>
      <c r="BQ546" s="118">
        <f>0.0526*BL546*Observaciones!$F545^1.218</f>
        <v>0</v>
      </c>
      <c r="BR546" s="118">
        <f>BQ546*Constantes!$F$40</f>
        <v>0</v>
      </c>
      <c r="BS546" s="118">
        <f t="shared" si="62"/>
        <v>0</v>
      </c>
      <c r="BT546" s="15"/>
      <c r="BU546" s="72">
        <v>540</v>
      </c>
      <c r="BV546" s="73">
        <f>0.0526*Observaciones!$F545^2.218</f>
        <v>0</v>
      </c>
      <c r="BW546" s="73">
        <f>IF(Observaciones!$F545&gt;0.05*$CA$7,((Observaciones!$F545-0.05*$CA$7)^2)/(Observaciones!$F545+0.95*$CA$7),0)</f>
        <v>0</v>
      </c>
      <c r="BX546" s="73">
        <f>0.0526*BW546*Observaciones!$F545^1.218</f>
        <v>0</v>
      </c>
      <c r="BY546" s="27"/>
      <c r="BZ546" s="27"/>
      <c r="CA546" s="101"/>
      <c r="CB546" s="36"/>
    </row>
    <row r="547" spans="2:80" s="2" customFormat="1" ht="14.5" x14ac:dyDescent="0.35">
      <c r="B547" s="35"/>
      <c r="C547" s="72">
        <v>541</v>
      </c>
      <c r="D547" s="145">
        <f>ETo!$I546*((1-Constantes!$D$19)*ETo!$K546+ETo!$L546)</f>
        <v>1.0547214006077263</v>
      </c>
      <c r="E547" s="73">
        <f>MIN(D547*Constantes!$D$17,0.8*(H546+Observaciones!$F546-F547-G547-Constantes!$D$14))</f>
        <v>0.65767429165192437</v>
      </c>
      <c r="F547" s="73">
        <f>IF(Observaciones!$F546&gt;0.05*Constantes!$D$18,((Observaciones!$F546-0.05*Constantes!$D$18)^2)/(Observaciones!$F546+0.95*Constantes!$D$18),0)</f>
        <v>0</v>
      </c>
      <c r="G547" s="73">
        <f>MAX(0,H546+Observaciones!$F546-F547-Constantes!$D$13)</f>
        <v>0</v>
      </c>
      <c r="H547" s="73">
        <f>H546+Observaciones!$F546-F547-E547-G547-I546</f>
        <v>26.574716026258958</v>
      </c>
      <c r="I547" s="73">
        <f>MAX(0,(H547-Constantes!$D$14)*(1-EXP(-Constantes!$D$22)))</f>
        <v>4.4704614892492091E-3</v>
      </c>
      <c r="J547" s="73">
        <f t="shared" si="56"/>
        <v>148.25145818772648</v>
      </c>
      <c r="K547" s="73">
        <f>MAX(0,(J547-Constantes!$D$13)*(1-EXP(-Constantes!$D$23)))</f>
        <v>0.68730677645329963</v>
      </c>
      <c r="L547" s="73">
        <f t="shared" si="57"/>
        <v>0.69177723794254886</v>
      </c>
      <c r="M547" s="73">
        <f>0.0526*F547*Observaciones!$F546^1.218</f>
        <v>0</v>
      </c>
      <c r="N547" s="73">
        <f>M547*Constantes!$D$40</f>
        <v>0</v>
      </c>
      <c r="O547" s="73">
        <f t="shared" si="58"/>
        <v>0</v>
      </c>
      <c r="P547" s="15"/>
      <c r="Q547" s="117">
        <v>541</v>
      </c>
      <c r="R547" s="145">
        <f>ETo!$I546*((1-Constantes!$E$19)*ETo!$K546+ETo!$L546)</f>
        <v>1.0560944945037285</v>
      </c>
      <c r="S547" s="118">
        <f>MIN(R547*Constantes!$E$17,0.8*(V546+Observaciones!$F546-T547-U547-Constantes!$D$14))</f>
        <v>0.66238314177548574</v>
      </c>
      <c r="T547" s="118">
        <f>IF(Observaciones!$F546&gt;0.05*Constantes!$E$18,((Observaciones!$F546-0.05*Constantes!$E$18)^2)/(Observaciones!$F546+0.95*Constantes!$E$18),0)</f>
        <v>0</v>
      </c>
      <c r="U547" s="118">
        <f>MAX(0,V546+Observaciones!$F546-T547-Constantes!$D$13)</f>
        <v>0</v>
      </c>
      <c r="V547" s="118">
        <f>V546+Observaciones!$F546-T547-S547-U547-W546</f>
        <v>26.521144603954117</v>
      </c>
      <c r="W547" s="118">
        <f>MAX(0,(V547-Constantes!$D$14)*(1-EXP(-Constantes!$D$22)))</f>
        <v>3.7329278876674075E-3</v>
      </c>
      <c r="X547" s="116">
        <f>X546+(Entradas!$E$23*U547-Y546)/(800*Entradas!$D$46)</f>
        <v>0</v>
      </c>
      <c r="Y547" s="116">
        <f>8000*Entradas!$D$47*X547/Constantes!$E$34</f>
        <v>0</v>
      </c>
      <c r="Z547" s="116">
        <f>T547*Escenarios!$E$10/Escenarios!$E$9</f>
        <v>0</v>
      </c>
      <c r="AA547" s="116">
        <f>Y547*Escenarios!$E$10/Escenarios!$E$9</f>
        <v>0</v>
      </c>
      <c r="AB547" s="116">
        <f>Observaciones!$I546</f>
        <v>0</v>
      </c>
      <c r="AC547" s="116">
        <f>MAX(0,Constantes!$E$29/((AH546+Z547+AA547+AB547+Observaciones!$F546)^2)+Entradas!$E$17)</f>
        <v>0.17440366353262249</v>
      </c>
      <c r="AD547" s="145">
        <f>IF(ETo!$D546&gt;0,ETo!$I546*((1-Entradas!$E$21)*ETo!$K546+ETo!$L546),0)</f>
        <v>1.0011707386636448</v>
      </c>
      <c r="AE547" s="116">
        <f>MIN(AD547*1,0.8*(AH546+Z547+AA547+AB547+Observaciones!$F546-AC547-Constantes!$E$28))</f>
        <v>1.0011707386636448</v>
      </c>
      <c r="AF547" s="116">
        <f>Observaciones!$J546</f>
        <v>0</v>
      </c>
      <c r="AG547" s="116">
        <f>MAX(0,AH546+Z547+AA547+AB547+Observaciones!$F546-AC547-AE547-AF547-Constantes!$E$26)</f>
        <v>0</v>
      </c>
      <c r="AH547" s="116">
        <f>AH546+Z547+AA547+AB547+Observaciones!$F546-AC547-AE547-AF547-AG547</f>
        <v>59.102786448679694</v>
      </c>
      <c r="AI547" s="116">
        <f>(Escenarios!$E$10*S547+Escenarios!$E$9*AE547)/(Escenarios!$E$11)</f>
        <v>0.69626190146430167</v>
      </c>
      <c r="AJ547" s="116">
        <f>(Escenarios!$E$9*AG547)/(Escenarios!$E$11)</f>
        <v>0</v>
      </c>
      <c r="AK547" s="116">
        <f>(Escenarios!$E$10*U547+Escenarios!$E$9*AC547)/(Escenarios!$E$11)</f>
        <v>1.7440366353262248E-2</v>
      </c>
      <c r="AL547" s="118">
        <f t="shared" si="59"/>
        <v>163.06771415259658</v>
      </c>
      <c r="AM547" s="118">
        <f>MAX(0,(AL547-Constantes!$D$13)*(1-EXP(-Constantes!$D$23)))</f>
        <v>0.78965013213668345</v>
      </c>
      <c r="AN547" s="118">
        <f>AJ547+W547*Escenarios!$E$10/Escenarios!$E$11+AM547</f>
        <v>0.79300976723558414</v>
      </c>
      <c r="AO547" s="118">
        <f>0.0526*AJ547*Observaciones!$F546^1.218</f>
        <v>0</v>
      </c>
      <c r="AP547" s="118">
        <f>AO547*Constantes!$E$40</f>
        <v>0</v>
      </c>
      <c r="AQ547" s="118">
        <f t="shared" si="60"/>
        <v>0</v>
      </c>
      <c r="AR547" s="15"/>
      <c r="AS547" s="72">
        <v>541</v>
      </c>
      <c r="AT547" s="145">
        <f>ETo!$I546*((1-Constantes!$F$19)*ETo!$K546+ETo!$L546)</f>
        <v>1.0526617597637231</v>
      </c>
      <c r="AU547" s="118">
        <f>MIN(AT547*Constantes!$F$17,0.8*(AX546+Observaciones!$F546-AV547-AW547-Constantes!$D$14))</f>
        <v>0.65067163903517067</v>
      </c>
      <c r="AV547" s="118">
        <f>IF(Observaciones!$F546&gt;0.05*Constantes!$F$18,((Observaciones!$F546-0.05*Constantes!$F$18)^2)/(Observaciones!$F546+0.95*Constantes!$F$18),0)</f>
        <v>0</v>
      </c>
      <c r="AW547" s="118">
        <f>MAX(0,AX546+Observaciones!$F546-AV547-Constantes!$D$13)</f>
        <v>0</v>
      </c>
      <c r="AX547" s="118">
        <f>AX546+Observaciones!$F546-AV547-AU547-AW547-AY546</f>
        <v>26.710265489996619</v>
      </c>
      <c r="AY547" s="118">
        <f>MAX(0,(AX547-Constantes!$D$14)*(1-EXP(-Constantes!$D$22)))</f>
        <v>6.3366110122922772E-3</v>
      </c>
      <c r="AZ547" s="116">
        <f>AZ546+(Entradas!$F$23*AW547-BA546)/(800*Entradas!$D$46)</f>
        <v>0</v>
      </c>
      <c r="BA547" s="116">
        <f>8000*Entradas!$D$47*AZ547/Constantes!$F$34</f>
        <v>0</v>
      </c>
      <c r="BB547" s="116">
        <f>AV547*Escenarios!$F$10/Escenarios!$F$9</f>
        <v>0</v>
      </c>
      <c r="BC547" s="116">
        <f>BA547*Escenarios!$F$10/Escenarios!$F$9</f>
        <v>0</v>
      </c>
      <c r="BD547" s="116">
        <f>Observaciones!$I546</f>
        <v>0</v>
      </c>
      <c r="BE547" s="116">
        <f>MAX(0,Constantes!$F$29/((BJ546+BB547+BC547+BD547+Observaciones!$F546)^2)+Entradas!$F$17)</f>
        <v>0</v>
      </c>
      <c r="BF547" s="145">
        <f>IF(ETo!$D546&gt;0,ETo!$I546*((1-Entradas!$F$21)*ETo!$K546+ETo!$L546),0)</f>
        <v>1.0011707386636448</v>
      </c>
      <c r="BG547" s="116">
        <f>MIN(BF547*1,0.8*(BJ546+BB547+BC547+BD547+Observaciones!$F546-BE547-Constantes!$F$28))</f>
        <v>1.0011707386636448</v>
      </c>
      <c r="BH547" s="116">
        <f>Observaciones!$J546</f>
        <v>0</v>
      </c>
      <c r="BI547" s="116">
        <f>MAX(0,BJ546+BB547+BC547+BD547+Observaciones!$F546-BE547-BG547-BH547-Constantes!$F$26)</f>
        <v>0</v>
      </c>
      <c r="BJ547" s="116">
        <f>BJ546+BB547+BC547+BD547+Observaciones!$F546-BE547-BG547-BH547-BI547</f>
        <v>44.235701848092269</v>
      </c>
      <c r="BK547" s="116">
        <f>(Escenarios!$F$10*AU547+Escenarios!$F$9*BG547)/(Escenarios!$F$11)</f>
        <v>0.72077145896086547</v>
      </c>
      <c r="BL547" s="116">
        <f>(Escenarios!$F$9*BI547)/(Escenarios!$F$11)</f>
        <v>0</v>
      </c>
      <c r="BM547" s="116">
        <f>(Escenarios!$F$10*AW547+Escenarios!$F$9*BE547)/(Escenarios!$F$11)</f>
        <v>0</v>
      </c>
      <c r="BN547" s="118">
        <f t="shared" si="61"/>
        <v>159.24167030480496</v>
      </c>
      <c r="BO547" s="118">
        <f>MAX(0,(BN547-Constantes!$D$13)*(1-EXP(-Constantes!$D$23)))</f>
        <v>0.7632217167999622</v>
      </c>
      <c r="BP547" s="118">
        <f>BL547+AY547*Escenarios!$F$10/Escenarios!$F$11+BO547</f>
        <v>0.76829100560979602</v>
      </c>
      <c r="BQ547" s="118">
        <f>0.0526*BL547*Observaciones!$F546^1.218</f>
        <v>0</v>
      </c>
      <c r="BR547" s="118">
        <f>BQ547*Constantes!$F$40</f>
        <v>0</v>
      </c>
      <c r="BS547" s="118">
        <f t="shared" si="62"/>
        <v>0</v>
      </c>
      <c r="BT547" s="15"/>
      <c r="BU547" s="72">
        <v>541</v>
      </c>
      <c r="BV547" s="73">
        <f>0.0526*Observaciones!$F546^2.218</f>
        <v>0</v>
      </c>
      <c r="BW547" s="73">
        <f>IF(Observaciones!$F546&gt;0.05*$CA$7,((Observaciones!$F546-0.05*$CA$7)^2)/(Observaciones!$F546+0.95*$CA$7),0)</f>
        <v>0</v>
      </c>
      <c r="BX547" s="73">
        <f>0.0526*BW547*Observaciones!$F546^1.218</f>
        <v>0</v>
      </c>
      <c r="BY547" s="27"/>
      <c r="BZ547" s="27"/>
      <c r="CA547" s="101"/>
      <c r="CB547" s="36"/>
    </row>
    <row r="548" spans="2:80" s="2" customFormat="1" ht="14.5" x14ac:dyDescent="0.35">
      <c r="B548" s="35"/>
      <c r="C548" s="72">
        <v>542</v>
      </c>
      <c r="D548" s="145">
        <f>ETo!$I547*((1-Constantes!$D$19)*ETo!$K547+ETo!$L547)</f>
        <v>1.061524338133246</v>
      </c>
      <c r="E548" s="73">
        <f>MIN(D548*Constantes!$D$17,0.8*(H547+Observaciones!$F547-F548-G548-Constantes!$D$14))</f>
        <v>0.25977282100716653</v>
      </c>
      <c r="F548" s="73">
        <f>IF(Observaciones!$F547&gt;0.05*Constantes!$D$18,((Observaciones!$F547-0.05*Constantes!$D$18)^2)/(Observaciones!$F547+0.95*Constantes!$D$18),0)</f>
        <v>0</v>
      </c>
      <c r="G548" s="73">
        <f>MAX(0,H547+Observaciones!$F547-F548-Constantes!$D$13)</f>
        <v>0</v>
      </c>
      <c r="H548" s="73">
        <f>H547+Observaciones!$F547-F548-E548-G548-I547</f>
        <v>26.310472743762542</v>
      </c>
      <c r="I548" s="73">
        <f>MAX(0,(H548-Constantes!$D$14)*(1-EXP(-Constantes!$D$22)))</f>
        <v>8.3254613347628589E-4</v>
      </c>
      <c r="J548" s="73">
        <f t="shared" si="56"/>
        <v>147.56415141127317</v>
      </c>
      <c r="K548" s="73">
        <f>MAX(0,(J548-Constantes!$D$13)*(1-EXP(-Constantes!$D$23)))</f>
        <v>0.68255920175879226</v>
      </c>
      <c r="L548" s="73">
        <f t="shared" si="57"/>
        <v>0.68339174789226853</v>
      </c>
      <c r="M548" s="73">
        <f>0.0526*F548*Observaciones!$F547^1.218</f>
        <v>0</v>
      </c>
      <c r="N548" s="73">
        <f>M548*Constantes!$D$40</f>
        <v>0</v>
      </c>
      <c r="O548" s="73">
        <f t="shared" si="58"/>
        <v>0</v>
      </c>
      <c r="P548" s="15"/>
      <c r="Q548" s="117">
        <v>542</v>
      </c>
      <c r="R548" s="145">
        <f>ETo!$I547*((1-Constantes!$E$19)*ETo!$K547+ETo!$L547)</f>
        <v>1.0629070796039672</v>
      </c>
      <c r="S548" s="118">
        <f>MIN(R548*Constantes!$E$17,0.8*(V547+Observaciones!$F547-T548-U548-Constantes!$D$14))</f>
        <v>0.21691568316329324</v>
      </c>
      <c r="T548" s="118">
        <f>IF(Observaciones!$F547&gt;0.05*Constantes!$E$18,((Observaciones!$F547-0.05*Constantes!$E$18)^2)/(Observaciones!$F547+0.95*Constantes!$E$18),0)</f>
        <v>0</v>
      </c>
      <c r="U548" s="118">
        <f>MAX(0,V547+Observaciones!$F547-T548-Constantes!$D$13)</f>
        <v>0</v>
      </c>
      <c r="V548" s="118">
        <f>V547+Observaciones!$F547-T548-S548-U548-W547</f>
        <v>26.300495992903155</v>
      </c>
      <c r="W548" s="118">
        <f>MAX(0,(V548-Constantes!$D$14)*(1-EXP(-Constantes!$D$22)))</f>
        <v>6.951932561989712E-4</v>
      </c>
      <c r="X548" s="116">
        <f>X547+(Entradas!$E$23*U548-Y547)/(800*Entradas!$D$46)</f>
        <v>0</v>
      </c>
      <c r="Y548" s="116">
        <f>8000*Entradas!$D$47*X548/Constantes!$E$34</f>
        <v>0</v>
      </c>
      <c r="Z548" s="116">
        <f>T548*Escenarios!$E$10/Escenarios!$E$9</f>
        <v>0</v>
      </c>
      <c r="AA548" s="116">
        <f>Y548*Escenarios!$E$10/Escenarios!$E$9</f>
        <v>0</v>
      </c>
      <c r="AB548" s="116">
        <f>Observaciones!$I547</f>
        <v>0</v>
      </c>
      <c r="AC548" s="116">
        <f>MAX(0,Constantes!$E$29/((AH547+Z548+AA548+AB548+Observaciones!$F547)^2)+Entradas!$E$17)</f>
        <v>6.0881652780530704E-2</v>
      </c>
      <c r="AD548" s="145">
        <f>IF(ETo!$D547&gt;0,ETo!$I547*((1-Entradas!$E$21)*ETo!$K547+ETo!$L547),0)</f>
        <v>1.0075974207751146</v>
      </c>
      <c r="AE548" s="116">
        <f>MIN(AD548*1,0.8*(AH547+Z548+AA548+AB548+Observaciones!$F547-AC548-Constantes!$E$28))</f>
        <v>1.0075974207751146</v>
      </c>
      <c r="AF548" s="116">
        <f>Observaciones!$J547</f>
        <v>0</v>
      </c>
      <c r="AG548" s="116">
        <f>MAX(0,AH547+Z548+AA548+AB548+Observaciones!$F547-AC548-AE548-AF548-Constantes!$E$26)</f>
        <v>0</v>
      </c>
      <c r="AH548" s="116">
        <f>AH547+Z548+AA548+AB548+Observaciones!$F547-AC548-AE548-AF548-AG548</f>
        <v>58.034307375124051</v>
      </c>
      <c r="AI548" s="116">
        <f>(Escenarios!$E$10*S548+Escenarios!$E$9*AE548)/(Escenarios!$E$11)</f>
        <v>0.29598385692447537</v>
      </c>
      <c r="AJ548" s="116">
        <f>(Escenarios!$E$9*AG548)/(Escenarios!$E$11)</f>
        <v>0</v>
      </c>
      <c r="AK548" s="116">
        <f>(Escenarios!$E$10*U548+Escenarios!$E$9*AC548)/(Escenarios!$E$11)</f>
        <v>6.0881652780530706E-3</v>
      </c>
      <c r="AL548" s="118">
        <f t="shared" si="59"/>
        <v>162.28415218573795</v>
      </c>
      <c r="AM548" s="118">
        <f>MAX(0,(AL548-Constantes!$D$13)*(1-EXP(-Constantes!$D$23)))</f>
        <v>0.78423767427524238</v>
      </c>
      <c r="AN548" s="118">
        <f>AJ548+W548*Escenarios!$E$10/Escenarios!$E$11+AM548</f>
        <v>0.78486334820582149</v>
      </c>
      <c r="AO548" s="118">
        <f>0.0526*AJ548*Observaciones!$F547^1.218</f>
        <v>0</v>
      </c>
      <c r="AP548" s="118">
        <f>AO548*Constantes!$E$40</f>
        <v>0</v>
      </c>
      <c r="AQ548" s="118">
        <f t="shared" si="60"/>
        <v>0</v>
      </c>
      <c r="AR548" s="15"/>
      <c r="AS548" s="72">
        <v>542</v>
      </c>
      <c r="AT548" s="145">
        <f>ETo!$I547*((1-Constantes!$F$19)*ETo!$K547+ETo!$L547)</f>
        <v>1.0594502259271636</v>
      </c>
      <c r="AU548" s="118">
        <f>MIN(AT548*Constantes!$F$17,0.8*(AX547+Observaciones!$F547-AV548-AW548-Constantes!$D$14))</f>
        <v>0.36821239199729522</v>
      </c>
      <c r="AV548" s="118">
        <f>IF(Observaciones!$F547&gt;0.05*Constantes!$F$18,((Observaciones!$F547-0.05*Constantes!$F$18)^2)/(Observaciones!$F547+0.95*Constantes!$F$18),0)</f>
        <v>0</v>
      </c>
      <c r="AW548" s="118">
        <f>MAX(0,AX547+Observaciones!$F547-AV548-Constantes!$D$13)</f>
        <v>0</v>
      </c>
      <c r="AX548" s="118">
        <f>AX547+Observaciones!$F547-AV548-AU548-AW548-AY547</f>
        <v>26.335716486987032</v>
      </c>
      <c r="AY548" s="118">
        <f>MAX(0,(AX548-Constantes!$D$14)*(1-EXP(-Constantes!$D$22)))</f>
        <v>1.1800842061415961E-3</v>
      </c>
      <c r="AZ548" s="116">
        <f>AZ547+(Entradas!$F$23*AW548-BA547)/(800*Entradas!$D$46)</f>
        <v>0</v>
      </c>
      <c r="BA548" s="116">
        <f>8000*Entradas!$D$47*AZ548/Constantes!$F$34</f>
        <v>0</v>
      </c>
      <c r="BB548" s="116">
        <f>AV548*Escenarios!$F$10/Escenarios!$F$9</f>
        <v>0</v>
      </c>
      <c r="BC548" s="116">
        <f>BA548*Escenarios!$F$10/Escenarios!$F$9</f>
        <v>0</v>
      </c>
      <c r="BD548" s="116">
        <f>Observaciones!$I547</f>
        <v>0</v>
      </c>
      <c r="BE548" s="116">
        <f>MAX(0,Constantes!$F$29/((BJ547+BB548+BC548+BD548+Observaciones!$F547)^2)+Entradas!$F$17)</f>
        <v>0</v>
      </c>
      <c r="BF548" s="145">
        <f>IF(ETo!$D547&gt;0,ETo!$I547*((1-Entradas!$F$21)*ETo!$K547+ETo!$L547),0)</f>
        <v>1.0075974207751146</v>
      </c>
      <c r="BG548" s="116">
        <f>MIN(BF548*1,0.8*(BJ547+BB548+BC548+BD548+Observaciones!$F547-BE548-Constantes!$F$28))</f>
        <v>1.0075974207751146</v>
      </c>
      <c r="BH548" s="116">
        <f>Observaciones!$J547</f>
        <v>0</v>
      </c>
      <c r="BI548" s="116">
        <f>MAX(0,BJ547+BB548+BC548+BD548+Observaciones!$F547-BE548-BG548-BH548-Constantes!$F$26)</f>
        <v>0</v>
      </c>
      <c r="BJ548" s="116">
        <f>BJ547+BB548+BC548+BD548+Observaciones!$F547-BE548-BG548-BH548-BI548</f>
        <v>43.228104427317156</v>
      </c>
      <c r="BK548" s="116">
        <f>(Escenarios!$F$10*AU548+Escenarios!$F$9*BG548)/(Escenarios!$F$11)</f>
        <v>0.4960893977528591</v>
      </c>
      <c r="BL548" s="116">
        <f>(Escenarios!$F$9*BI548)/(Escenarios!$F$11)</f>
        <v>0</v>
      </c>
      <c r="BM548" s="116">
        <f>(Escenarios!$F$10*AW548+Escenarios!$F$9*BE548)/(Escenarios!$F$11)</f>
        <v>0</v>
      </c>
      <c r="BN548" s="118">
        <f t="shared" si="61"/>
        <v>158.47844858800499</v>
      </c>
      <c r="BO548" s="118">
        <f>MAX(0,(BN548-Constantes!$D$13)*(1-EXP(-Constantes!$D$23)))</f>
        <v>0.75794975930861319</v>
      </c>
      <c r="BP548" s="118">
        <f>BL548+AY548*Escenarios!$F$10/Escenarios!$F$11+BO548</f>
        <v>0.75889382667352645</v>
      </c>
      <c r="BQ548" s="118">
        <f>0.0526*BL548*Observaciones!$F547^1.218</f>
        <v>0</v>
      </c>
      <c r="BR548" s="118">
        <f>BQ548*Constantes!$F$40</f>
        <v>0</v>
      </c>
      <c r="BS548" s="118">
        <f t="shared" si="62"/>
        <v>0</v>
      </c>
      <c r="BT548" s="15"/>
      <c r="BU548" s="72">
        <v>542</v>
      </c>
      <c r="BV548" s="73">
        <f>0.0526*Observaciones!$F547^2.218</f>
        <v>0</v>
      </c>
      <c r="BW548" s="73">
        <f>IF(Observaciones!$F547&gt;0.05*$CA$7,((Observaciones!$F547-0.05*$CA$7)^2)/(Observaciones!$F547+0.95*$CA$7),0)</f>
        <v>0</v>
      </c>
      <c r="BX548" s="73">
        <f>0.0526*BW548*Observaciones!$F547^1.218</f>
        <v>0</v>
      </c>
      <c r="BY548" s="27"/>
      <c r="BZ548" s="27"/>
      <c r="CA548" s="101"/>
      <c r="CB548" s="36"/>
    </row>
    <row r="549" spans="2:80" s="2" customFormat="1" ht="14.5" x14ac:dyDescent="0.35">
      <c r="B549" s="35"/>
      <c r="C549" s="72">
        <v>543</v>
      </c>
      <c r="D549" s="145">
        <f>ETo!$I548*((1-Constantes!$D$19)*ETo!$K548+ETo!$L548)</f>
        <v>1.0501194086774166</v>
      </c>
      <c r="E549" s="73">
        <f>MIN(D549*Constantes!$D$17,0.8*(H548+Observaciones!$F548-F549-G549-Constantes!$D$14))</f>
        <v>4.8378195010033667E-2</v>
      </c>
      <c r="F549" s="73">
        <f>IF(Observaciones!$F548&gt;0.05*Constantes!$D$18,((Observaciones!$F548-0.05*Constantes!$D$18)^2)/(Observaciones!$F548+0.95*Constantes!$D$18),0)</f>
        <v>0</v>
      </c>
      <c r="G549" s="73">
        <f>MAX(0,H548+Observaciones!$F548-F549-Constantes!$D$13)</f>
        <v>0</v>
      </c>
      <c r="H549" s="73">
        <f>H548+Observaciones!$F548-F549-E549-G549-I548</f>
        <v>26.261262002619031</v>
      </c>
      <c r="I549" s="73">
        <f>MAX(0,(H549-Constantes!$D$14)*(1-EXP(-Constantes!$D$22)))</f>
        <v>1.5504731805275761E-4</v>
      </c>
      <c r="J549" s="73">
        <f t="shared" si="56"/>
        <v>146.88159220951439</v>
      </c>
      <c r="K549" s="73">
        <f>MAX(0,(J549-Constantes!$D$13)*(1-EXP(-Constantes!$D$23)))</f>
        <v>0.67784442095815034</v>
      </c>
      <c r="L549" s="73">
        <f t="shared" si="57"/>
        <v>0.67799946827620305</v>
      </c>
      <c r="M549" s="73">
        <f>0.0526*F549*Observaciones!$F548^1.218</f>
        <v>0</v>
      </c>
      <c r="N549" s="73">
        <f>M549*Constantes!$D$40</f>
        <v>0</v>
      </c>
      <c r="O549" s="73">
        <f t="shared" si="58"/>
        <v>0</v>
      </c>
      <c r="P549" s="15"/>
      <c r="Q549" s="117">
        <v>543</v>
      </c>
      <c r="R549" s="145">
        <f>ETo!$I548*((1-Constantes!$E$19)*ETo!$K548+ETo!$L548)</f>
        <v>1.051484614402574</v>
      </c>
      <c r="S549" s="118">
        <f>MIN(R549*Constantes!$E$17,0.8*(V548+Observaciones!$F548-T549-U549-Constantes!$D$14))</f>
        <v>4.0396794322523993E-2</v>
      </c>
      <c r="T549" s="118">
        <f>IF(Observaciones!$F548&gt;0.05*Constantes!$E$18,((Observaciones!$F548-0.05*Constantes!$E$18)^2)/(Observaciones!$F548+0.95*Constantes!$E$18),0)</f>
        <v>0</v>
      </c>
      <c r="U549" s="118">
        <f>MAX(0,V548+Observaciones!$F548-T549-Constantes!$D$13)</f>
        <v>0</v>
      </c>
      <c r="V549" s="118">
        <f>V548+Observaciones!$F548-T549-S549-U549-W548</f>
        <v>26.259404005324431</v>
      </c>
      <c r="W549" s="118">
        <f>MAX(0,(V549-Constantes!$D$14)*(1-EXP(-Constantes!$D$22)))</f>
        <v>1.2946772024746012E-4</v>
      </c>
      <c r="X549" s="116">
        <f>X548+(Entradas!$E$23*U549-Y548)/(800*Entradas!$D$46)</f>
        <v>0</v>
      </c>
      <c r="Y549" s="116">
        <f>8000*Entradas!$D$47*X549/Constantes!$E$34</f>
        <v>0</v>
      </c>
      <c r="Z549" s="116">
        <f>T549*Escenarios!$E$10/Escenarios!$E$9</f>
        <v>0</v>
      </c>
      <c r="AA549" s="116">
        <f>Y549*Escenarios!$E$10/Escenarios!$E$9</f>
        <v>0</v>
      </c>
      <c r="AB549" s="116">
        <f>Observaciones!$I548</f>
        <v>0</v>
      </c>
      <c r="AC549" s="116">
        <f>MAX(0,Constantes!$E$29/((AH548+Z549+AA549+AB549+Observaciones!$F548)^2)+Entradas!$E$17)</f>
        <v>0</v>
      </c>
      <c r="AD549" s="145">
        <f>IF(ETo!$D548&gt;0,ETo!$I548*((1-Entradas!$E$21)*ETo!$K548+ETo!$L548),0)</f>
        <v>0.99687638539625922</v>
      </c>
      <c r="AE549" s="116">
        <f>MIN(AD549*1,0.8*(AH548+Z549+AA549+AB549+Observaciones!$F548-AC549-Constantes!$E$28))</f>
        <v>0.99687638539625922</v>
      </c>
      <c r="AF549" s="116">
        <f>Observaciones!$J548</f>
        <v>0</v>
      </c>
      <c r="AG549" s="116">
        <f>MAX(0,AH548+Z549+AA549+AB549+Observaciones!$F548-AC549-AE549-AF549-Constantes!$E$26)</f>
        <v>0</v>
      </c>
      <c r="AH549" s="116">
        <f>AH548+Z549+AA549+AB549+Observaciones!$F548-AC549-AE549-AF549-AG549</f>
        <v>57.037430989727795</v>
      </c>
      <c r="AI549" s="116">
        <f>(Escenarios!$E$10*S549+Escenarios!$E$9*AE549)/(Escenarios!$E$11)</f>
        <v>0.13604475342989752</v>
      </c>
      <c r="AJ549" s="116">
        <f>(Escenarios!$E$9*AG549)/(Escenarios!$E$11)</f>
        <v>0</v>
      </c>
      <c r="AK549" s="116">
        <f>(Escenarios!$E$10*U549+Escenarios!$E$9*AC549)/(Escenarios!$E$11)</f>
        <v>0</v>
      </c>
      <c r="AL549" s="118">
        <f t="shared" si="59"/>
        <v>161.49991451146272</v>
      </c>
      <c r="AM549" s="118">
        <f>MAX(0,(AL549-Constantes!$D$13)*(1-EXP(-Constantes!$D$23)))</f>
        <v>0.77882054896173791</v>
      </c>
      <c r="AN549" s="118">
        <f>AJ549+W549*Escenarios!$E$10/Escenarios!$E$11+AM549</f>
        <v>0.77893706990996059</v>
      </c>
      <c r="AO549" s="118">
        <f>0.0526*AJ549*Observaciones!$F548^1.218</f>
        <v>0</v>
      </c>
      <c r="AP549" s="118">
        <f>AO549*Constantes!$E$40</f>
        <v>0</v>
      </c>
      <c r="AQ549" s="118">
        <f t="shared" si="60"/>
        <v>0</v>
      </c>
      <c r="AR549" s="15"/>
      <c r="AS549" s="72">
        <v>543</v>
      </c>
      <c r="AT549" s="145">
        <f>ETo!$I548*((1-Constantes!$F$19)*ETo!$K548+ETo!$L548)</f>
        <v>1.0480716000896795</v>
      </c>
      <c r="AU549" s="118">
        <f>MIN(AT549*Constantes!$F$17,0.8*(AX548+Observaciones!$F548-AV549-AW549-Constantes!$D$14))</f>
        <v>6.8573189589625369E-2</v>
      </c>
      <c r="AV549" s="118">
        <f>IF(Observaciones!$F548&gt;0.05*Constantes!$F$18,((Observaciones!$F548-0.05*Constantes!$F$18)^2)/(Observaciones!$F548+0.95*Constantes!$F$18),0)</f>
        <v>0</v>
      </c>
      <c r="AW549" s="118">
        <f>MAX(0,AX548+Observaciones!$F548-AV549-Constantes!$D$13)</f>
        <v>0</v>
      </c>
      <c r="AX549" s="118">
        <f>AX548+Observaciones!$F548-AV549-AU549-AW549-AY548</f>
        <v>26.265963213191267</v>
      </c>
      <c r="AY549" s="118">
        <f>MAX(0,(AX549-Constantes!$D$14)*(1-EXP(-Constantes!$D$22)))</f>
        <v>2.1977027323967364E-4</v>
      </c>
      <c r="AZ549" s="116">
        <f>AZ548+(Entradas!$F$23*AW549-BA548)/(800*Entradas!$D$46)</f>
        <v>0</v>
      </c>
      <c r="BA549" s="116">
        <f>8000*Entradas!$D$47*AZ549/Constantes!$F$34</f>
        <v>0</v>
      </c>
      <c r="BB549" s="116">
        <f>AV549*Escenarios!$F$10/Escenarios!$F$9</f>
        <v>0</v>
      </c>
      <c r="BC549" s="116">
        <f>BA549*Escenarios!$F$10/Escenarios!$F$9</f>
        <v>0</v>
      </c>
      <c r="BD549" s="116">
        <f>Observaciones!$I548</f>
        <v>0</v>
      </c>
      <c r="BE549" s="116">
        <f>MAX(0,Constantes!$F$29/((BJ548+BB549+BC549+BD549+Observaciones!$F548)^2)+Entradas!$F$17)</f>
        <v>0</v>
      </c>
      <c r="BF549" s="145">
        <f>IF(ETo!$D548&gt;0,ETo!$I548*((1-Entradas!$F$21)*ETo!$K548+ETo!$L548),0)</f>
        <v>0.99687638539625922</v>
      </c>
      <c r="BG549" s="116">
        <f>MIN(BF549*1,0.8*(BJ548+BB549+BC549+BD549+Observaciones!$F548-BE549-Constantes!$F$28))</f>
        <v>0.99687638539625922</v>
      </c>
      <c r="BH549" s="116">
        <f>Observaciones!$J548</f>
        <v>0</v>
      </c>
      <c r="BI549" s="116">
        <f>MAX(0,BJ548+BB549+BC549+BD549+Observaciones!$F548-BE549-BG549-BH549-Constantes!$F$26)</f>
        <v>0</v>
      </c>
      <c r="BJ549" s="116">
        <f>BJ548+BB549+BC549+BD549+Observaciones!$F548-BE549-BG549-BH549-BI549</f>
        <v>42.2312280419209</v>
      </c>
      <c r="BK549" s="116">
        <f>(Escenarios!$F$10*AU549+Escenarios!$F$9*BG549)/(Escenarios!$F$11)</f>
        <v>0.25423382875095213</v>
      </c>
      <c r="BL549" s="116">
        <f>(Escenarios!$F$9*BI549)/(Escenarios!$F$11)</f>
        <v>0</v>
      </c>
      <c r="BM549" s="116">
        <f>(Escenarios!$F$10*AW549+Escenarios!$F$9*BE549)/(Escenarios!$F$11)</f>
        <v>0</v>
      </c>
      <c r="BN549" s="118">
        <f t="shared" si="61"/>
        <v>157.72049882869638</v>
      </c>
      <c r="BO549" s="118">
        <f>MAX(0,(BN549-Constantes!$D$13)*(1-EXP(-Constantes!$D$23)))</f>
        <v>0.75271421788769144</v>
      </c>
      <c r="BP549" s="118">
        <f>BL549+AY549*Escenarios!$F$10/Escenarios!$F$11+BO549</f>
        <v>0.75289003410628319</v>
      </c>
      <c r="BQ549" s="118">
        <f>0.0526*BL549*Observaciones!$F548^1.218</f>
        <v>0</v>
      </c>
      <c r="BR549" s="118">
        <f>BQ549*Constantes!$F$40</f>
        <v>0</v>
      </c>
      <c r="BS549" s="118">
        <f t="shared" si="62"/>
        <v>0</v>
      </c>
      <c r="BT549" s="15"/>
      <c r="BU549" s="72">
        <v>543</v>
      </c>
      <c r="BV549" s="73">
        <f>0.0526*Observaciones!$F548^2.218</f>
        <v>0</v>
      </c>
      <c r="BW549" s="73">
        <f>IF(Observaciones!$F548&gt;0.05*$CA$7,((Observaciones!$F548-0.05*$CA$7)^2)/(Observaciones!$F548+0.95*$CA$7),0)</f>
        <v>0</v>
      </c>
      <c r="BX549" s="73">
        <f>0.0526*BW549*Observaciones!$F548^1.218</f>
        <v>0</v>
      </c>
      <c r="BY549" s="27"/>
      <c r="BZ549" s="27"/>
      <c r="CA549" s="101"/>
      <c r="CB549" s="36"/>
    </row>
    <row r="550" spans="2:80" s="2" customFormat="1" ht="14.5" x14ac:dyDescent="0.35">
      <c r="B550" s="35"/>
      <c r="C550" s="72">
        <v>544</v>
      </c>
      <c r="D550" s="145">
        <f>ETo!$I549*((1-Constantes!$D$19)*ETo!$K549+ETo!$L549)</f>
        <v>1.0974604947166262</v>
      </c>
      <c r="E550" s="73">
        <f>MIN(D550*Constantes!$D$17,0.8*(H549+Observaciones!$F549-F550-G550-Constantes!$D$14))</f>
        <v>9.0096020952245229E-3</v>
      </c>
      <c r="F550" s="73">
        <f>IF(Observaciones!$F549&gt;0.05*Constantes!$D$18,((Observaciones!$F549-0.05*Constantes!$D$18)^2)/(Observaciones!$F549+0.95*Constantes!$D$18),0)</f>
        <v>0</v>
      </c>
      <c r="G550" s="73">
        <f>MAX(0,H549+Observaciones!$F549-F550-Constantes!$D$13)</f>
        <v>0</v>
      </c>
      <c r="H550" s="73">
        <f>H549+Observaciones!$F549-F550-E550-G550-I549</f>
        <v>26.252097353205752</v>
      </c>
      <c r="I550" s="73">
        <f>MAX(0,(H550-Constantes!$D$14)*(1-EXP(-Constantes!$D$22)))</f>
        <v>2.8874881365385055E-5</v>
      </c>
      <c r="J550" s="73">
        <f t="shared" si="56"/>
        <v>146.20374778855626</v>
      </c>
      <c r="K550" s="73">
        <f>MAX(0,(J550-Constantes!$D$13)*(1-EXP(-Constantes!$D$23)))</f>
        <v>0.6731622075274023</v>
      </c>
      <c r="L550" s="73">
        <f t="shared" si="57"/>
        <v>0.67319108240876768</v>
      </c>
      <c r="M550" s="73">
        <f>0.0526*F550*Observaciones!$F549^1.218</f>
        <v>0</v>
      </c>
      <c r="N550" s="73">
        <f>M550*Constantes!$D$40</f>
        <v>0</v>
      </c>
      <c r="O550" s="73">
        <f t="shared" si="58"/>
        <v>0</v>
      </c>
      <c r="P550" s="15"/>
      <c r="Q550" s="117">
        <v>544</v>
      </c>
      <c r="R550" s="145">
        <f>ETo!$I549*((1-Constantes!$E$19)*ETo!$K549+ETo!$L549)</f>
        <v>1.0988947676684366</v>
      </c>
      <c r="S550" s="118">
        <f>MIN(R550*Constantes!$E$17,0.8*(V549+Observaciones!$F549-T550-U550-Constantes!$D$14))</f>
        <v>7.5232042595445138E-3</v>
      </c>
      <c r="T550" s="118">
        <f>IF(Observaciones!$F549&gt;0.05*Constantes!$E$18,((Observaciones!$F549-0.05*Constantes!$E$18)^2)/(Observaciones!$F549+0.95*Constantes!$E$18),0)</f>
        <v>0</v>
      </c>
      <c r="U550" s="118">
        <f>MAX(0,V549+Observaciones!$F549-T550-Constantes!$D$13)</f>
        <v>0</v>
      </c>
      <c r="V550" s="118">
        <f>V549+Observaciones!$F549-T550-S550-U550-W549</f>
        <v>26.25175133334464</v>
      </c>
      <c r="W550" s="118">
        <f>MAX(0,(V550-Constantes!$D$14)*(1-EXP(-Constantes!$D$22)))</f>
        <v>2.411112368628566E-5</v>
      </c>
      <c r="X550" s="116">
        <f>X549+(Entradas!$E$23*U550-Y549)/(800*Entradas!$D$46)</f>
        <v>0</v>
      </c>
      <c r="Y550" s="116">
        <f>8000*Entradas!$D$47*X550/Constantes!$E$34</f>
        <v>0</v>
      </c>
      <c r="Z550" s="116">
        <f>T550*Escenarios!$E$10/Escenarios!$E$9</f>
        <v>0</v>
      </c>
      <c r="AA550" s="116">
        <f>Y550*Escenarios!$E$10/Escenarios!$E$9</f>
        <v>0</v>
      </c>
      <c r="AB550" s="116">
        <f>Observaciones!$I549</f>
        <v>0</v>
      </c>
      <c r="AC550" s="116">
        <f>MAX(0,Constantes!$E$29/((AH549+Z550+AA550+AB550+Observaciones!$F549)^2)+Entradas!$E$17)</f>
        <v>0</v>
      </c>
      <c r="AD550" s="145">
        <f>IF(ETo!$D549&gt;0,ETo!$I549*((1-Entradas!$E$21)*ETo!$K549+ETo!$L549),0)</f>
        <v>1.0415238495960097</v>
      </c>
      <c r="AE550" s="116">
        <f>MIN(AD550*1,0.8*(AH549+Z550+AA550+AB550+Observaciones!$F549-AC550-Constantes!$E$28))</f>
        <v>1.0415238495960097</v>
      </c>
      <c r="AF550" s="116">
        <f>Observaciones!$J549</f>
        <v>0</v>
      </c>
      <c r="AG550" s="116">
        <f>MAX(0,AH549+Z550+AA550+AB550+Observaciones!$F549-AC550-AE550-AF550-Constantes!$E$26)</f>
        <v>0</v>
      </c>
      <c r="AH550" s="116">
        <f>AH549+Z550+AA550+AB550+Observaciones!$F549-AC550-AE550-AF550-AG550</f>
        <v>55.995907140131784</v>
      </c>
      <c r="AI550" s="116">
        <f>(Escenarios!$E$10*S550+Escenarios!$E$9*AE550)/(Escenarios!$E$11)</f>
        <v>0.11092326879319103</v>
      </c>
      <c r="AJ550" s="116">
        <f>(Escenarios!$E$9*AG550)/(Escenarios!$E$11)</f>
        <v>0</v>
      </c>
      <c r="AK550" s="116">
        <f>(Escenarios!$E$10*U550+Escenarios!$E$9*AC550)/(Escenarios!$E$11)</f>
        <v>0</v>
      </c>
      <c r="AL550" s="118">
        <f t="shared" si="59"/>
        <v>160.72109396250099</v>
      </c>
      <c r="AM550" s="118">
        <f>MAX(0,(AL550-Constantes!$D$13)*(1-EXP(-Constantes!$D$23)))</f>
        <v>0.77344084246605449</v>
      </c>
      <c r="AN550" s="118">
        <f>AJ550+W550*Escenarios!$E$10/Escenarios!$E$11+AM550</f>
        <v>0.77346254247737212</v>
      </c>
      <c r="AO550" s="118">
        <f>0.0526*AJ550*Observaciones!$F549^1.218</f>
        <v>0</v>
      </c>
      <c r="AP550" s="118">
        <f>AO550*Constantes!$E$40</f>
        <v>0</v>
      </c>
      <c r="AQ550" s="118">
        <f t="shared" si="60"/>
        <v>0</v>
      </c>
      <c r="AR550" s="15"/>
      <c r="AS550" s="72">
        <v>544</v>
      </c>
      <c r="AT550" s="145">
        <f>ETo!$I549*((1-Constantes!$F$19)*ETo!$K549+ETo!$L549)</f>
        <v>1.0953090852889098</v>
      </c>
      <c r="AU550" s="118">
        <f>MIN(AT550*Constantes!$F$17,0.8*(AX549+Observaciones!$F549-AV550-AW550-Constantes!$D$14))</f>
        <v>1.2770570553013273E-2</v>
      </c>
      <c r="AV550" s="118">
        <f>IF(Observaciones!$F549&gt;0.05*Constantes!$F$18,((Observaciones!$F549-0.05*Constantes!$F$18)^2)/(Observaciones!$F549+0.95*Constantes!$F$18),0)</f>
        <v>0</v>
      </c>
      <c r="AW550" s="118">
        <f>MAX(0,AX549+Observaciones!$F549-AV550-Constantes!$D$13)</f>
        <v>0</v>
      </c>
      <c r="AX550" s="118">
        <f>AX549+Observaciones!$F549-AV550-AU550-AW550-AY549</f>
        <v>26.252972872365014</v>
      </c>
      <c r="AY550" s="118">
        <f>MAX(0,(AX550-Constantes!$D$14)*(1-EXP(-Constantes!$D$22)))</f>
        <v>4.0928412352670494E-5</v>
      </c>
      <c r="AZ550" s="116">
        <f>AZ549+(Entradas!$F$23*AW550-BA549)/(800*Entradas!$D$46)</f>
        <v>0</v>
      </c>
      <c r="BA550" s="116">
        <f>8000*Entradas!$D$47*AZ550/Constantes!$F$34</f>
        <v>0</v>
      </c>
      <c r="BB550" s="116">
        <f>AV550*Escenarios!$F$10/Escenarios!$F$9</f>
        <v>0</v>
      </c>
      <c r="BC550" s="116">
        <f>BA550*Escenarios!$F$10/Escenarios!$F$9</f>
        <v>0</v>
      </c>
      <c r="BD550" s="116">
        <f>Observaciones!$I549</f>
        <v>0</v>
      </c>
      <c r="BE550" s="116">
        <f>MAX(0,Constantes!$F$29/((BJ549+BB550+BC550+BD550+Observaciones!$F549)^2)+Entradas!$F$17)</f>
        <v>0</v>
      </c>
      <c r="BF550" s="145">
        <f>IF(ETo!$D549&gt;0,ETo!$I549*((1-Entradas!$F$21)*ETo!$K549+ETo!$L549),0)</f>
        <v>1.0415238495960097</v>
      </c>
      <c r="BG550" s="116">
        <f>MIN(BF550*1,0.8*(BJ549+BB550+BC550+BD550+Observaciones!$F549-BE550-Constantes!$F$28))</f>
        <v>0.78498243353672026</v>
      </c>
      <c r="BH550" s="116">
        <f>Observaciones!$J549</f>
        <v>0</v>
      </c>
      <c r="BI550" s="116">
        <f>MAX(0,BJ549+BB550+BC550+BD550+Observaciones!$F549-BE550-BG550-BH550-Constantes!$F$26)</f>
        <v>0</v>
      </c>
      <c r="BJ550" s="116">
        <f>BJ549+BB550+BC550+BD550+Observaciones!$F549-BE550-BG550-BH550-BI550</f>
        <v>41.446245608384181</v>
      </c>
      <c r="BK550" s="116">
        <f>(Escenarios!$F$10*AU550+Escenarios!$F$9*BG550)/(Escenarios!$F$11)</f>
        <v>0.16721294314975466</v>
      </c>
      <c r="BL550" s="116">
        <f>(Escenarios!$F$9*BI550)/(Escenarios!$F$11)</f>
        <v>0</v>
      </c>
      <c r="BM550" s="116">
        <f>(Escenarios!$F$10*AW550+Escenarios!$F$9*BE550)/(Escenarios!$F$11)</f>
        <v>0</v>
      </c>
      <c r="BN550" s="118">
        <f t="shared" si="61"/>
        <v>156.96778461080868</v>
      </c>
      <c r="BO550" s="118">
        <f>MAX(0,(BN550-Constantes!$D$13)*(1-EXP(-Constantes!$D$23)))</f>
        <v>0.74751484099302423</v>
      </c>
      <c r="BP550" s="118">
        <f>BL550+AY550*Escenarios!$F$10/Escenarios!$F$11+BO550</f>
        <v>0.74754758372290642</v>
      </c>
      <c r="BQ550" s="118">
        <f>0.0526*BL550*Observaciones!$F549^1.218</f>
        <v>0</v>
      </c>
      <c r="BR550" s="118">
        <f>BQ550*Constantes!$F$40</f>
        <v>0</v>
      </c>
      <c r="BS550" s="118">
        <f t="shared" si="62"/>
        <v>0</v>
      </c>
      <c r="BT550" s="15"/>
      <c r="BU550" s="72">
        <v>544</v>
      </c>
      <c r="BV550" s="73">
        <f>0.0526*Observaciones!$F549^2.218</f>
        <v>0</v>
      </c>
      <c r="BW550" s="73">
        <f>IF(Observaciones!$F549&gt;0.05*$CA$7,((Observaciones!$F549-0.05*$CA$7)^2)/(Observaciones!$F549+0.95*$CA$7),0)</f>
        <v>0</v>
      </c>
      <c r="BX550" s="73">
        <f>0.0526*BW550*Observaciones!$F549^1.218</f>
        <v>0</v>
      </c>
      <c r="BY550" s="27"/>
      <c r="BZ550" s="27"/>
      <c r="CA550" s="101"/>
      <c r="CB550" s="36"/>
    </row>
    <row r="551" spans="2:80" s="2" customFormat="1" ht="14.5" x14ac:dyDescent="0.35">
      <c r="B551" s="35"/>
      <c r="C551" s="72">
        <v>545</v>
      </c>
      <c r="D551" s="145">
        <f>ETo!$I550*((1-Constantes!$D$19)*ETo!$K550+ETo!$L550)</f>
        <v>1.0709279376864482</v>
      </c>
      <c r="E551" s="73">
        <f>MIN(D551*Constantes!$D$17,0.8*(H550+Observaciones!$F550-F551-G551-Constantes!$D$14))</f>
        <v>1.6778825646014185E-3</v>
      </c>
      <c r="F551" s="73">
        <f>IF(Observaciones!$F550&gt;0.05*Constantes!$D$18,((Observaciones!$F550-0.05*Constantes!$D$18)^2)/(Observaciones!$F550+0.95*Constantes!$D$18),0)</f>
        <v>0</v>
      </c>
      <c r="G551" s="73">
        <f>MAX(0,H550+Observaciones!$F550-F551-Constantes!$D$13)</f>
        <v>0</v>
      </c>
      <c r="H551" s="73">
        <f>H550+Observaciones!$F550-F551-E551-G551-I550</f>
        <v>26.250390595759786</v>
      </c>
      <c r="I551" s="73">
        <f>MAX(0,(H551-Constantes!$D$14)*(1-EXP(-Constantes!$D$22)))</f>
        <v>5.3774472486125283E-6</v>
      </c>
      <c r="J551" s="73">
        <f t="shared" si="56"/>
        <v>145.53058558102884</v>
      </c>
      <c r="K551" s="73">
        <f>MAX(0,(J551-Constantes!$D$13)*(1-EXP(-Constantes!$D$23)))</f>
        <v>0.66851233650729169</v>
      </c>
      <c r="L551" s="73">
        <f t="shared" si="57"/>
        <v>0.66851771395454029</v>
      </c>
      <c r="M551" s="73">
        <f>0.0526*F551*Observaciones!$F550^1.218</f>
        <v>0</v>
      </c>
      <c r="N551" s="73">
        <f>M551*Constantes!$D$40</f>
        <v>0</v>
      </c>
      <c r="O551" s="73">
        <f t="shared" si="58"/>
        <v>0</v>
      </c>
      <c r="P551" s="15"/>
      <c r="Q551" s="117">
        <v>545</v>
      </c>
      <c r="R551" s="145">
        <f>ETo!$I550*((1-Constantes!$E$19)*ETo!$K550+ETo!$L550)</f>
        <v>1.0723224080277476</v>
      </c>
      <c r="S551" s="118">
        <f>MIN(R551*Constantes!$E$17,0.8*(V550+Observaciones!$F550-T551-U551-Constantes!$D$14))</f>
        <v>1.4010666757116041E-3</v>
      </c>
      <c r="T551" s="118">
        <f>IF(Observaciones!$F550&gt;0.05*Constantes!$E$18,((Observaciones!$F550-0.05*Constantes!$E$18)^2)/(Observaciones!$F550+0.95*Constantes!$E$18),0)</f>
        <v>0</v>
      </c>
      <c r="U551" s="118">
        <f>MAX(0,V550+Observaciones!$F550-T551-Constantes!$D$13)</f>
        <v>0</v>
      </c>
      <c r="V551" s="118">
        <f>V550+Observaciones!$F550-T551-S551-U551-W550</f>
        <v>26.250326155545242</v>
      </c>
      <c r="W551" s="118">
        <f>MAX(0,(V551-Constantes!$D$14)*(1-EXP(-Constantes!$D$22)))</f>
        <v>4.4902797724740504E-6</v>
      </c>
      <c r="X551" s="116">
        <f>X550+(Entradas!$E$23*U551-Y550)/(800*Entradas!$D$46)</f>
        <v>0</v>
      </c>
      <c r="Y551" s="116">
        <f>8000*Entradas!$D$47*X551/Constantes!$E$34</f>
        <v>0</v>
      </c>
      <c r="Z551" s="116">
        <f>T551*Escenarios!$E$10/Escenarios!$E$9</f>
        <v>0</v>
      </c>
      <c r="AA551" s="116">
        <f>Y551*Escenarios!$E$10/Escenarios!$E$9</f>
        <v>0</v>
      </c>
      <c r="AB551" s="116">
        <f>Observaciones!$I550</f>
        <v>0</v>
      </c>
      <c r="AC551" s="116">
        <f>MAX(0,Constantes!$E$29/((AH550+Z551+AA551+AB551+Observaciones!$F550)^2)+Entradas!$E$17)</f>
        <v>0</v>
      </c>
      <c r="AD551" s="145">
        <f>IF(ETo!$D550&gt;0,ETo!$I550*((1-Entradas!$E$21)*ETo!$K550+ETo!$L550),0)</f>
        <v>1.0165435943757648</v>
      </c>
      <c r="AE551" s="116">
        <f>MIN(AD551*1,0.8*(AH550+Z551+AA551+AB551+Observaciones!$F550-AC551-Constantes!$E$28))</f>
        <v>1.0165435943757648</v>
      </c>
      <c r="AF551" s="116">
        <f>Observaciones!$J550</f>
        <v>0</v>
      </c>
      <c r="AG551" s="116">
        <f>MAX(0,AH550+Z551+AA551+AB551+Observaciones!$F550-AC551-AE551-AF551-Constantes!$E$26)</f>
        <v>0</v>
      </c>
      <c r="AH551" s="116">
        <f>AH550+Z551+AA551+AB551+Observaciones!$F550-AC551-AE551-AF551-AG551</f>
        <v>54.979363545756023</v>
      </c>
      <c r="AI551" s="116">
        <f>(Escenarios!$E$10*S551+Escenarios!$E$9*AE551)/(Escenarios!$E$11)</f>
        <v>0.10291531944571693</v>
      </c>
      <c r="AJ551" s="116">
        <f>(Escenarios!$E$9*AG551)/(Escenarios!$E$11)</f>
        <v>0</v>
      </c>
      <c r="AK551" s="116">
        <f>(Escenarios!$E$10*U551+Escenarios!$E$9*AC551)/(Escenarios!$E$11)</f>
        <v>0</v>
      </c>
      <c r="AL551" s="118">
        <f t="shared" si="59"/>
        <v>159.94765312003494</v>
      </c>
      <c r="AM551" s="118">
        <f>MAX(0,(AL551-Constantes!$D$13)*(1-EXP(-Constantes!$D$23)))</f>
        <v>0.76809829631753757</v>
      </c>
      <c r="AN551" s="118">
        <f>AJ551+W551*Escenarios!$E$10/Escenarios!$E$11+AM551</f>
        <v>0.76810233756933277</v>
      </c>
      <c r="AO551" s="118">
        <f>0.0526*AJ551*Observaciones!$F550^1.218</f>
        <v>0</v>
      </c>
      <c r="AP551" s="118">
        <f>AO551*Constantes!$E$40</f>
        <v>0</v>
      </c>
      <c r="AQ551" s="118">
        <f t="shared" si="60"/>
        <v>0</v>
      </c>
      <c r="AR551" s="15"/>
      <c r="AS551" s="72">
        <v>545</v>
      </c>
      <c r="AT551" s="145">
        <f>ETo!$I550*((1-Constantes!$F$19)*ETo!$K550+ETo!$L550)</f>
        <v>1.0688362321744984</v>
      </c>
      <c r="AU551" s="118">
        <f>MIN(AT551*Constantes!$F$17,0.8*(AX550+Observaciones!$F550-AV551-AW551-Constantes!$D$14))</f>
        <v>2.3782978920110056E-3</v>
      </c>
      <c r="AV551" s="118">
        <f>IF(Observaciones!$F550&gt;0.05*Constantes!$F$18,((Observaciones!$F550-0.05*Constantes!$F$18)^2)/(Observaciones!$F550+0.95*Constantes!$F$18),0)</f>
        <v>0</v>
      </c>
      <c r="AW551" s="118">
        <f>MAX(0,AX550+Observaciones!$F550-AV551-Constantes!$D$13)</f>
        <v>0</v>
      </c>
      <c r="AX551" s="118">
        <f>AX550+Observaciones!$F550-AV551-AU551-AW551-AY550</f>
        <v>26.250553646060649</v>
      </c>
      <c r="AY551" s="118">
        <f>MAX(0,(AX551-Constantes!$D$14)*(1-EXP(-Constantes!$D$22)))</f>
        <v>7.6222089230363054E-6</v>
      </c>
      <c r="AZ551" s="116">
        <f>AZ550+(Entradas!$F$23*AW551-BA550)/(800*Entradas!$D$46)</f>
        <v>0</v>
      </c>
      <c r="BA551" s="116">
        <f>8000*Entradas!$D$47*AZ551/Constantes!$F$34</f>
        <v>0</v>
      </c>
      <c r="BB551" s="116">
        <f>AV551*Escenarios!$F$10/Escenarios!$F$9</f>
        <v>0</v>
      </c>
      <c r="BC551" s="116">
        <f>BA551*Escenarios!$F$10/Escenarios!$F$9</f>
        <v>0</v>
      </c>
      <c r="BD551" s="116">
        <f>Observaciones!$I550</f>
        <v>0</v>
      </c>
      <c r="BE551" s="116">
        <f>MAX(0,Constantes!$F$29/((BJ550+BB551+BC551+BD551+Observaciones!$F550)^2)+Entradas!$F$17)</f>
        <v>0</v>
      </c>
      <c r="BF551" s="145">
        <f>IF(ETo!$D550&gt;0,ETo!$I550*((1-Entradas!$F$21)*ETo!$K550+ETo!$L550),0)</f>
        <v>1.0165435943757648</v>
      </c>
      <c r="BG551" s="116">
        <f>MIN(BF551*1,0.8*(BJ550+BB551+BC551+BD551+Observaciones!$F550-BE551-Constantes!$F$28))</f>
        <v>0.1569964867073452</v>
      </c>
      <c r="BH551" s="116">
        <f>Observaciones!$J550</f>
        <v>0</v>
      </c>
      <c r="BI551" s="116">
        <f>MAX(0,BJ550+BB551+BC551+BD551+Observaciones!$F550-BE551-BG551-BH551-Constantes!$F$26)</f>
        <v>0</v>
      </c>
      <c r="BJ551" s="116">
        <f>BJ550+BB551+BC551+BD551+Observaciones!$F550-BE551-BG551-BH551-BI551</f>
        <v>41.289249121676839</v>
      </c>
      <c r="BK551" s="116">
        <f>(Escenarios!$F$10*AU551+Escenarios!$F$9*BG551)/(Escenarios!$F$11)</f>
        <v>3.3301935655077844E-2</v>
      </c>
      <c r="BL551" s="116">
        <f>(Escenarios!$F$9*BI551)/(Escenarios!$F$11)</f>
        <v>0</v>
      </c>
      <c r="BM551" s="116">
        <f>(Escenarios!$F$10*AW551+Escenarios!$F$9*BE551)/(Escenarios!$F$11)</f>
        <v>0</v>
      </c>
      <c r="BN551" s="118">
        <f t="shared" si="61"/>
        <v>156.22026976981564</v>
      </c>
      <c r="BO551" s="118">
        <f>MAX(0,(BN551-Constantes!$D$13)*(1-EXP(-Constantes!$D$23)))</f>
        <v>0.74235137881798141</v>
      </c>
      <c r="BP551" s="118">
        <f>BL551+AY551*Escenarios!$F$10/Escenarios!$F$11+BO551</f>
        <v>0.74235747658511986</v>
      </c>
      <c r="BQ551" s="118">
        <f>0.0526*BL551*Observaciones!$F550^1.218</f>
        <v>0</v>
      </c>
      <c r="BR551" s="118">
        <f>BQ551*Constantes!$F$40</f>
        <v>0</v>
      </c>
      <c r="BS551" s="118">
        <f t="shared" si="62"/>
        <v>0</v>
      </c>
      <c r="BT551" s="15"/>
      <c r="BU551" s="72">
        <v>545</v>
      </c>
      <c r="BV551" s="73">
        <f>0.0526*Observaciones!$F550^2.218</f>
        <v>0</v>
      </c>
      <c r="BW551" s="73">
        <f>IF(Observaciones!$F550&gt;0.05*$CA$7,((Observaciones!$F550-0.05*$CA$7)^2)/(Observaciones!$F550+0.95*$CA$7),0)</f>
        <v>0</v>
      </c>
      <c r="BX551" s="73">
        <f>0.0526*BW551*Observaciones!$F550^1.218</f>
        <v>0</v>
      </c>
      <c r="BY551" s="27"/>
      <c r="BZ551" s="27"/>
      <c r="CA551" s="101"/>
      <c r="CB551" s="36"/>
    </row>
    <row r="552" spans="2:80" s="2" customFormat="1" ht="14.5" x14ac:dyDescent="0.35">
      <c r="B552" s="35"/>
      <c r="C552" s="72">
        <v>546</v>
      </c>
      <c r="D552" s="145">
        <f>ETo!$I551*((1-Constantes!$D$19)*ETo!$K551+ETo!$L551)</f>
        <v>1.0848037332230209</v>
      </c>
      <c r="E552" s="73">
        <f>MIN(D552*Constantes!$D$17,0.8*(H551+Observaciones!$F551-F552-G552-Constantes!$D$14))</f>
        <v>3.1247660782867119E-4</v>
      </c>
      <c r="F552" s="73">
        <f>IF(Observaciones!$F551&gt;0.05*Constantes!$D$18,((Observaciones!$F551-0.05*Constantes!$D$18)^2)/(Observaciones!$F551+0.95*Constantes!$D$18),0)</f>
        <v>0</v>
      </c>
      <c r="G552" s="73">
        <f>MAX(0,H551+Observaciones!$F551-F552-Constantes!$D$13)</f>
        <v>0</v>
      </c>
      <c r="H552" s="73">
        <f>H551+Observaciones!$F551-F552-E552-G552-I551</f>
        <v>26.25007274170471</v>
      </c>
      <c r="I552" s="73">
        <f>MAX(0,(H552-Constantes!$D$14)*(1-EXP(-Constantes!$D$22)))</f>
        <v>1.0014565443924945E-6</v>
      </c>
      <c r="J552" s="73">
        <f t="shared" si="56"/>
        <v>144.86207324452155</v>
      </c>
      <c r="K552" s="73">
        <f>MAX(0,(J552-Constantes!$D$13)*(1-EXP(-Constantes!$D$23)))</f>
        <v>0.66389458449246985</v>
      </c>
      <c r="L552" s="73">
        <f t="shared" si="57"/>
        <v>0.66389558594901421</v>
      </c>
      <c r="M552" s="73">
        <f>0.0526*F552*Observaciones!$F551^1.218</f>
        <v>0</v>
      </c>
      <c r="N552" s="73">
        <f>M552*Constantes!$D$40</f>
        <v>0</v>
      </c>
      <c r="O552" s="73">
        <f t="shared" si="58"/>
        <v>0</v>
      </c>
      <c r="P552" s="15"/>
      <c r="Q552" s="117">
        <v>546</v>
      </c>
      <c r="R552" s="145">
        <f>ETo!$I551*((1-Constantes!$E$19)*ETo!$K551+ETo!$L551)</f>
        <v>1.0862176251729789</v>
      </c>
      <c r="S552" s="118">
        <f>MIN(R552*Constantes!$E$17,0.8*(V551+Observaciones!$F551-T552-U552-Constantes!$D$14))</f>
        <v>2.6092443619347706E-4</v>
      </c>
      <c r="T552" s="118">
        <f>IF(Observaciones!$F551&gt;0.05*Constantes!$E$18,((Observaciones!$F551-0.05*Constantes!$E$18)^2)/(Observaciones!$F551+0.95*Constantes!$E$18),0)</f>
        <v>0</v>
      </c>
      <c r="U552" s="118">
        <f>MAX(0,V551+Observaciones!$F551-T552-Constantes!$D$13)</f>
        <v>0</v>
      </c>
      <c r="V552" s="118">
        <f>V551+Observaciones!$F551-T552-S552-U552-W551</f>
        <v>26.250060740829277</v>
      </c>
      <c r="W552" s="118">
        <f>MAX(0,(V552-Constantes!$D$14)*(1-EXP(-Constantes!$D$22)))</f>
        <v>8.3623694596854354E-7</v>
      </c>
      <c r="X552" s="116">
        <f>X551+(Entradas!$E$23*U552-Y551)/(800*Entradas!$D$46)</f>
        <v>0</v>
      </c>
      <c r="Y552" s="116">
        <f>8000*Entradas!$D$47*X552/Constantes!$E$34</f>
        <v>0</v>
      </c>
      <c r="Z552" s="116">
        <f>T552*Escenarios!$E$10/Escenarios!$E$9</f>
        <v>0</v>
      </c>
      <c r="AA552" s="116">
        <f>Y552*Escenarios!$E$10/Escenarios!$E$9</f>
        <v>0</v>
      </c>
      <c r="AB552" s="116">
        <f>Observaciones!$I551</f>
        <v>0</v>
      </c>
      <c r="AC552" s="116">
        <f>MAX(0,Constantes!$E$29/((AH551+Z552+AA552+AB552+Observaciones!$F551)^2)+Entradas!$E$17)</f>
        <v>0</v>
      </c>
      <c r="AD552" s="145">
        <f>IF(ETo!$D551&gt;0,ETo!$I551*((1-Entradas!$E$21)*ETo!$K551+ETo!$L551),0)</f>
        <v>1.0296619471746578</v>
      </c>
      <c r="AE552" s="116">
        <f>MIN(AD552*1,0.8*(AH551+Z552+AA552+AB552+Observaciones!$F551-AC552-Constantes!$E$28))</f>
        <v>1.0296619471746578</v>
      </c>
      <c r="AF552" s="116">
        <f>Observaciones!$J551</f>
        <v>0</v>
      </c>
      <c r="AG552" s="116">
        <f>MAX(0,AH551+Z552+AA552+AB552+Observaciones!$F551-AC552-AE552-AF552-Constantes!$E$26)</f>
        <v>0</v>
      </c>
      <c r="AH552" s="116">
        <f>AH551+Z552+AA552+AB552+Observaciones!$F551-AC552-AE552-AF552-AG552</f>
        <v>53.949701598581363</v>
      </c>
      <c r="AI552" s="116">
        <f>(Escenarios!$E$10*S552+Escenarios!$E$9*AE552)/(Escenarios!$E$11)</f>
        <v>0.1032010267100399</v>
      </c>
      <c r="AJ552" s="116">
        <f>(Escenarios!$E$9*AG552)/(Escenarios!$E$11)</f>
        <v>0</v>
      </c>
      <c r="AK552" s="116">
        <f>(Escenarios!$E$10*U552+Escenarios!$E$9*AC552)/(Escenarios!$E$11)</f>
        <v>0</v>
      </c>
      <c r="AL552" s="118">
        <f t="shared" si="59"/>
        <v>159.17955482371741</v>
      </c>
      <c r="AM552" s="118">
        <f>MAX(0,(AL552-Constantes!$D$13)*(1-EXP(-Constantes!$D$23)))</f>
        <v>0.76279265383091932</v>
      </c>
      <c r="AN552" s="118">
        <f>AJ552+W552*Escenarios!$E$10/Escenarios!$E$11+AM552</f>
        <v>0.76279340644417071</v>
      </c>
      <c r="AO552" s="118">
        <f>0.0526*AJ552*Observaciones!$F551^1.218</f>
        <v>0</v>
      </c>
      <c r="AP552" s="118">
        <f>AO552*Constantes!$E$40</f>
        <v>0</v>
      </c>
      <c r="AQ552" s="118">
        <f t="shared" si="60"/>
        <v>0</v>
      </c>
      <c r="AR552" s="15"/>
      <c r="AS552" s="72">
        <v>546</v>
      </c>
      <c r="AT552" s="145">
        <f>ETo!$I551*((1-Constantes!$F$19)*ETo!$K551+ETo!$L551)</f>
        <v>1.0826828952980836</v>
      </c>
      <c r="AU552" s="118">
        <f>MIN(AT552*Constantes!$F$17,0.8*(AX551+Observaciones!$F551-AV552-AW552-Constantes!$D$14))</f>
        <v>4.429168485188484E-4</v>
      </c>
      <c r="AV552" s="118">
        <f>IF(Observaciones!$F551&gt;0.05*Constantes!$F$18,((Observaciones!$F551-0.05*Constantes!$F$18)^2)/(Observaciones!$F551+0.95*Constantes!$F$18),0)</f>
        <v>0</v>
      </c>
      <c r="AW552" s="118">
        <f>MAX(0,AX551+Observaciones!$F551-AV552-Constantes!$D$13)</f>
        <v>0</v>
      </c>
      <c r="AX552" s="118">
        <f>AX551+Observaciones!$F551-AV552-AU552-AW552-AY551</f>
        <v>26.250103107003206</v>
      </c>
      <c r="AY552" s="118">
        <f>MAX(0,(AX552-Constantes!$D$14)*(1-EXP(-Constantes!$D$22)))</f>
        <v>1.4195045819355675E-6</v>
      </c>
      <c r="AZ552" s="116">
        <f>AZ551+(Entradas!$F$23*AW552-BA551)/(800*Entradas!$D$46)</f>
        <v>0</v>
      </c>
      <c r="BA552" s="116">
        <f>8000*Entradas!$D$47*AZ552/Constantes!$F$34</f>
        <v>0</v>
      </c>
      <c r="BB552" s="116">
        <f>AV552*Escenarios!$F$10/Escenarios!$F$9</f>
        <v>0</v>
      </c>
      <c r="BC552" s="116">
        <f>BA552*Escenarios!$F$10/Escenarios!$F$9</f>
        <v>0</v>
      </c>
      <c r="BD552" s="116">
        <f>Observaciones!$I551</f>
        <v>0</v>
      </c>
      <c r="BE552" s="116">
        <f>MAX(0,Constantes!$F$29/((BJ551+BB552+BC552+BD552+Observaciones!$F551)^2)+Entradas!$F$17)</f>
        <v>0</v>
      </c>
      <c r="BF552" s="145">
        <f>IF(ETo!$D551&gt;0,ETo!$I551*((1-Entradas!$F$21)*ETo!$K551+ETo!$L551),0)</f>
        <v>1.0296619471746578</v>
      </c>
      <c r="BG552" s="116">
        <f>MIN(BF552*1,0.8*(BJ551+BB552+BC552+BD552+Observaciones!$F551-BE552-Constantes!$F$28))</f>
        <v>3.1399297341471309E-2</v>
      </c>
      <c r="BH552" s="116">
        <f>Observaciones!$J551</f>
        <v>0</v>
      </c>
      <c r="BI552" s="116">
        <f>MAX(0,BJ551+BB552+BC552+BD552+Observaciones!$F551-BE552-BG552-BH552-Constantes!$F$26)</f>
        <v>0</v>
      </c>
      <c r="BJ552" s="116">
        <f>BJ551+BB552+BC552+BD552+Observaciones!$F551-BE552-BG552-BH552-BI552</f>
        <v>41.257849824335366</v>
      </c>
      <c r="BK552" s="116">
        <f>(Escenarios!$F$10*AU552+Escenarios!$F$9*BG552)/(Escenarios!$F$11)</f>
        <v>6.6341929471093412E-3</v>
      </c>
      <c r="BL552" s="116">
        <f>(Escenarios!$F$9*BI552)/(Escenarios!$F$11)</f>
        <v>0</v>
      </c>
      <c r="BM552" s="116">
        <f>(Escenarios!$F$10*AW552+Escenarios!$F$9*BE552)/(Escenarios!$F$11)</f>
        <v>0</v>
      </c>
      <c r="BN552" s="118">
        <f t="shared" si="61"/>
        <v>155.47791839099767</v>
      </c>
      <c r="BO552" s="118">
        <f>MAX(0,(BN552-Constantes!$D$13)*(1-EXP(-Constantes!$D$23)))</f>
        <v>0.73722358328147364</v>
      </c>
      <c r="BP552" s="118">
        <f>BL552+AY552*Escenarios!$F$10/Escenarios!$F$11+BO552</f>
        <v>0.73722471888513919</v>
      </c>
      <c r="BQ552" s="118">
        <f>0.0526*BL552*Observaciones!$F551^1.218</f>
        <v>0</v>
      </c>
      <c r="BR552" s="118">
        <f>BQ552*Constantes!$F$40</f>
        <v>0</v>
      </c>
      <c r="BS552" s="118">
        <f t="shared" si="62"/>
        <v>0</v>
      </c>
      <c r="BT552" s="15"/>
      <c r="BU552" s="72">
        <v>546</v>
      </c>
      <c r="BV552" s="73">
        <f>0.0526*Observaciones!$F551^2.218</f>
        <v>0</v>
      </c>
      <c r="BW552" s="73">
        <f>IF(Observaciones!$F551&gt;0.05*$CA$7,((Observaciones!$F551-0.05*$CA$7)^2)/(Observaciones!$F551+0.95*$CA$7),0)</f>
        <v>0</v>
      </c>
      <c r="BX552" s="73">
        <f>0.0526*BW552*Observaciones!$F551^1.218</f>
        <v>0</v>
      </c>
      <c r="BY552" s="27"/>
      <c r="BZ552" s="27"/>
      <c r="CA552" s="101"/>
      <c r="CB552" s="36"/>
    </row>
    <row r="553" spans="2:80" s="2" customFormat="1" ht="14.5" x14ac:dyDescent="0.35">
      <c r="B553" s="35"/>
      <c r="C553" s="72">
        <v>547</v>
      </c>
      <c r="D553" s="145">
        <f>ETo!$I552*((1-Constantes!$D$19)*ETo!$K552+ETo!$L552)</f>
        <v>1.0896299834101855</v>
      </c>
      <c r="E553" s="73">
        <f>MIN(D553*Constantes!$D$17,0.8*(H552+Observaciones!$F552-F553-G553-Constantes!$D$14))</f>
        <v>5.8193363767600206E-5</v>
      </c>
      <c r="F553" s="73">
        <f>IF(Observaciones!$F552&gt;0.05*Constantes!$D$18,((Observaciones!$F552-0.05*Constantes!$D$18)^2)/(Observaciones!$F552+0.95*Constantes!$D$18),0)</f>
        <v>0</v>
      </c>
      <c r="G553" s="73">
        <f>MAX(0,H552+Observaciones!$F552-F553-Constantes!$D$13)</f>
        <v>0</v>
      </c>
      <c r="H553" s="73">
        <f>H552+Observaciones!$F552-F553-E553-G553-I552</f>
        <v>26.250013546884396</v>
      </c>
      <c r="I553" s="73">
        <f>MAX(0,(H553-Constantes!$D$14)*(1-EXP(-Constantes!$D$22)))</f>
        <v>1.8650396068058483E-7</v>
      </c>
      <c r="J553" s="73">
        <f t="shared" si="56"/>
        <v>144.19817866002907</v>
      </c>
      <c r="K553" s="73">
        <f>MAX(0,(J553-Constantes!$D$13)*(1-EXP(-Constantes!$D$23)))</f>
        <v>0.65930872962076092</v>
      </c>
      <c r="L553" s="73">
        <f t="shared" si="57"/>
        <v>0.65930891612472164</v>
      </c>
      <c r="M553" s="73">
        <f>0.0526*F553*Observaciones!$F552^1.218</f>
        <v>0</v>
      </c>
      <c r="N553" s="73">
        <f>M553*Constantes!$D$40</f>
        <v>0</v>
      </c>
      <c r="O553" s="73">
        <f t="shared" si="58"/>
        <v>0</v>
      </c>
      <c r="P553" s="15"/>
      <c r="Q553" s="117">
        <v>547</v>
      </c>
      <c r="R553" s="145">
        <f>ETo!$I552*((1-Constantes!$E$19)*ETo!$K552+ETo!$L552)</f>
        <v>1.0910498140591118</v>
      </c>
      <c r="S553" s="118">
        <f>MIN(R553*Constantes!$E$17,0.8*(V552+Observaciones!$F552-T553-U553-Constantes!$D$14))</f>
        <v>4.8592663421231923E-5</v>
      </c>
      <c r="T553" s="118">
        <f>IF(Observaciones!$F552&gt;0.05*Constantes!$E$18,((Observaciones!$F552-0.05*Constantes!$E$18)^2)/(Observaciones!$F552+0.95*Constantes!$E$18),0)</f>
        <v>0</v>
      </c>
      <c r="U553" s="118">
        <f>MAX(0,V552+Observaciones!$F552-T553-Constantes!$D$13)</f>
        <v>0</v>
      </c>
      <c r="V553" s="118">
        <f>V552+Observaciones!$F552-T553-S553-U553-W552</f>
        <v>26.250011311928908</v>
      </c>
      <c r="W553" s="118">
        <f>MAX(0,(V553-Constantes!$D$14)*(1-EXP(-Constantes!$D$22)))</f>
        <v>1.5573466802987959E-7</v>
      </c>
      <c r="X553" s="116">
        <f>X552+(Entradas!$E$23*U553-Y552)/(800*Entradas!$D$46)</f>
        <v>0</v>
      </c>
      <c r="Y553" s="116">
        <f>8000*Entradas!$D$47*X553/Constantes!$E$34</f>
        <v>0</v>
      </c>
      <c r="Z553" s="116">
        <f>T553*Escenarios!$E$10/Escenarios!$E$9</f>
        <v>0</v>
      </c>
      <c r="AA553" s="116">
        <f>Y553*Escenarios!$E$10/Escenarios!$E$9</f>
        <v>0</v>
      </c>
      <c r="AB553" s="116">
        <f>Observaciones!$I552</f>
        <v>0</v>
      </c>
      <c r="AC553" s="116">
        <f>MAX(0,Constantes!$E$29/((AH552+Z553+AA553+AB553+Observaciones!$F552)^2)+Entradas!$E$17)</f>
        <v>0</v>
      </c>
      <c r="AD553" s="145">
        <f>IF(ETo!$D552&gt;0,ETo!$I552*((1-Entradas!$E$21)*ETo!$K552+ETo!$L552),0)</f>
        <v>1.0342565881020465</v>
      </c>
      <c r="AE553" s="116">
        <f>MIN(AD553*1,0.8*(AH552+Z553+AA553+AB553+Observaciones!$F552-AC553-Constantes!$E$28))</f>
        <v>1.0342565881020465</v>
      </c>
      <c r="AF553" s="116">
        <f>Observaciones!$J552</f>
        <v>0</v>
      </c>
      <c r="AG553" s="116">
        <f>MAX(0,AH552+Z553+AA553+AB553+Observaciones!$F552-AC553-AE553-AF553-Constantes!$E$26)</f>
        <v>0</v>
      </c>
      <c r="AH553" s="116">
        <f>AH552+Z553+AA553+AB553+Observaciones!$F552-AC553-AE553-AF553-AG553</f>
        <v>52.915445010479317</v>
      </c>
      <c r="AI553" s="116">
        <f>(Escenarios!$E$10*S553+Escenarios!$E$9*AE553)/(Escenarios!$E$11)</f>
        <v>0.10346939220728375</v>
      </c>
      <c r="AJ553" s="116">
        <f>(Escenarios!$E$9*AG553)/(Escenarios!$E$11)</f>
        <v>0</v>
      </c>
      <c r="AK553" s="116">
        <f>(Escenarios!$E$10*U553+Escenarios!$E$9*AC553)/(Escenarios!$E$11)</f>
        <v>0</v>
      </c>
      <c r="AL553" s="118">
        <f t="shared" si="59"/>
        <v>158.41676216988648</v>
      </c>
      <c r="AM553" s="118">
        <f>MAX(0,(AL553-Constantes!$D$13)*(1-EXP(-Constantes!$D$23)))</f>
        <v>0.75752366009398664</v>
      </c>
      <c r="AN553" s="118">
        <f>AJ553+W553*Escenarios!$E$10/Escenarios!$E$11+AM553</f>
        <v>0.75752380025518784</v>
      </c>
      <c r="AO553" s="118">
        <f>0.0526*AJ553*Observaciones!$F552^1.218</f>
        <v>0</v>
      </c>
      <c r="AP553" s="118">
        <f>AO553*Constantes!$E$40</f>
        <v>0</v>
      </c>
      <c r="AQ553" s="118">
        <f t="shared" si="60"/>
        <v>0</v>
      </c>
      <c r="AR553" s="15"/>
      <c r="AS553" s="72">
        <v>547</v>
      </c>
      <c r="AT553" s="145">
        <f>ETo!$I552*((1-Constantes!$F$19)*ETo!$K552+ETo!$L552)</f>
        <v>1.0875002374367952</v>
      </c>
      <c r="AU553" s="118">
        <f>MIN(AT553*Constantes!$F$17,0.8*(AX552+Observaciones!$F552-AV553-AW553-Constantes!$D$14))</f>
        <v>8.2485602564474913E-5</v>
      </c>
      <c r="AV553" s="118">
        <f>IF(Observaciones!$F552&gt;0.05*Constantes!$F$18,((Observaciones!$F552-0.05*Constantes!$F$18)^2)/(Observaciones!$F552+0.95*Constantes!$F$18),0)</f>
        <v>0</v>
      </c>
      <c r="AW553" s="118">
        <f>MAX(0,AX552+Observaciones!$F552-AV553-Constantes!$D$13)</f>
        <v>0</v>
      </c>
      <c r="AX553" s="118">
        <f>AX552+Observaciones!$F552-AV553-AU553-AW553-AY552</f>
        <v>26.250019201896059</v>
      </c>
      <c r="AY553" s="118">
        <f>MAX(0,(AX553-Constantes!$D$14)*(1-EXP(-Constantes!$D$22)))</f>
        <v>2.6435817733168934E-7</v>
      </c>
      <c r="AZ553" s="116">
        <f>AZ552+(Entradas!$F$23*AW553-BA552)/(800*Entradas!$D$46)</f>
        <v>0</v>
      </c>
      <c r="BA553" s="116">
        <f>8000*Entradas!$D$47*AZ553/Constantes!$F$34</f>
        <v>0</v>
      </c>
      <c r="BB553" s="116">
        <f>AV553*Escenarios!$F$10/Escenarios!$F$9</f>
        <v>0</v>
      </c>
      <c r="BC553" s="116">
        <f>BA553*Escenarios!$F$10/Escenarios!$F$9</f>
        <v>0</v>
      </c>
      <c r="BD553" s="116">
        <f>Observaciones!$I552</f>
        <v>0</v>
      </c>
      <c r="BE553" s="116">
        <f>MAX(0,Constantes!$F$29/((BJ552+BB553+BC553+BD553+Observaciones!$F552)^2)+Entradas!$F$17)</f>
        <v>0</v>
      </c>
      <c r="BF553" s="145">
        <f>IF(ETo!$D552&gt;0,ETo!$I552*((1-Entradas!$F$21)*ETo!$K552+ETo!$L552),0)</f>
        <v>1.0342565881020465</v>
      </c>
      <c r="BG553" s="116">
        <f>MIN(BF553*1,0.8*(BJ552+BB553+BC553+BD553+Observaciones!$F552-BE553-Constantes!$F$28))</f>
        <v>6.2798594682931252E-3</v>
      </c>
      <c r="BH553" s="116">
        <f>Observaciones!$J552</f>
        <v>0</v>
      </c>
      <c r="BI553" s="116">
        <f>MAX(0,BJ552+BB553+BC553+BD553+Observaciones!$F552-BE553-BG553-BH553-Constantes!$F$26)</f>
        <v>0</v>
      </c>
      <c r="BJ553" s="116">
        <f>BJ552+BB553+BC553+BD553+Observaciones!$F552-BE553-BG553-BH553-BI553</f>
        <v>41.251569964867073</v>
      </c>
      <c r="BK553" s="116">
        <f>(Escenarios!$F$10*AU553+Escenarios!$F$9*BG553)/(Escenarios!$F$11)</f>
        <v>1.321960375710205E-3</v>
      </c>
      <c r="BL553" s="116">
        <f>(Escenarios!$F$9*BI553)/(Escenarios!$F$11)</f>
        <v>0</v>
      </c>
      <c r="BM553" s="116">
        <f>(Escenarios!$F$10*AW553+Escenarios!$F$9*BE553)/(Escenarios!$F$11)</f>
        <v>0</v>
      </c>
      <c r="BN553" s="118">
        <f t="shared" si="61"/>
        <v>154.74069480771621</v>
      </c>
      <c r="BO553" s="118">
        <f>MAX(0,(BN553-Constantes!$D$13)*(1-EXP(-Constantes!$D$23)))</f>
        <v>0.73213120801603215</v>
      </c>
      <c r="BP553" s="118">
        <f>BL553+AY553*Escenarios!$F$10/Escenarios!$F$11+BO553</f>
        <v>0.73213141950257399</v>
      </c>
      <c r="BQ553" s="118">
        <f>0.0526*BL553*Observaciones!$F552^1.218</f>
        <v>0</v>
      </c>
      <c r="BR553" s="118">
        <f>BQ553*Constantes!$F$40</f>
        <v>0</v>
      </c>
      <c r="BS553" s="118">
        <f t="shared" si="62"/>
        <v>0</v>
      </c>
      <c r="BT553" s="15"/>
      <c r="BU553" s="72">
        <v>547</v>
      </c>
      <c r="BV553" s="73">
        <f>0.0526*Observaciones!$F552^2.218</f>
        <v>0</v>
      </c>
      <c r="BW553" s="73">
        <f>IF(Observaciones!$F552&gt;0.05*$CA$7,((Observaciones!$F552-0.05*$CA$7)^2)/(Observaciones!$F552+0.95*$CA$7),0)</f>
        <v>0</v>
      </c>
      <c r="BX553" s="73">
        <f>0.0526*BW553*Observaciones!$F552^1.218</f>
        <v>0</v>
      </c>
      <c r="BY553" s="27"/>
      <c r="BZ553" s="27"/>
      <c r="CA553" s="101"/>
      <c r="CB553" s="36"/>
    </row>
    <row r="554" spans="2:80" s="2" customFormat="1" ht="14.5" x14ac:dyDescent="0.35">
      <c r="B554" s="35"/>
      <c r="C554" s="72">
        <v>548</v>
      </c>
      <c r="D554" s="145">
        <f>ETo!$I553*((1-Constantes!$D$19)*ETo!$K553+ETo!$L553)</f>
        <v>1.1071544874450125</v>
      </c>
      <c r="E554" s="73">
        <f>MIN(D554*Constantes!$D$17,0.8*(H553+Observaciones!$F553-F554-G554-Constantes!$D$14))</f>
        <v>1.0837507517180711E-5</v>
      </c>
      <c r="F554" s="73">
        <f>IF(Observaciones!$F553&gt;0.05*Constantes!$D$18,((Observaciones!$F553-0.05*Constantes!$D$18)^2)/(Observaciones!$F553+0.95*Constantes!$D$18),0)</f>
        <v>0</v>
      </c>
      <c r="G554" s="73">
        <f>MAX(0,H553+Observaciones!$F553-F554-Constantes!$D$13)</f>
        <v>0</v>
      </c>
      <c r="H554" s="73">
        <f>H553+Observaciones!$F553-F554-E554-G554-I553</f>
        <v>26.250002522872919</v>
      </c>
      <c r="I554" s="73">
        <f>MAX(0,(H554-Constantes!$D$14)*(1-EXP(-Constantes!$D$22)))</f>
        <v>3.4733136995731038E-8</v>
      </c>
      <c r="J554" s="73">
        <f t="shared" si="56"/>
        <v>143.53886993040831</v>
      </c>
      <c r="K554" s="73">
        <f>MAX(0,(J554-Constantes!$D$13)*(1-EXP(-Constantes!$D$23)))</f>
        <v>0.6547545515625034</v>
      </c>
      <c r="L554" s="73">
        <f t="shared" si="57"/>
        <v>0.65475458629564043</v>
      </c>
      <c r="M554" s="73">
        <f>0.0526*F554*Observaciones!$F553^1.218</f>
        <v>0</v>
      </c>
      <c r="N554" s="73">
        <f>M554*Constantes!$D$40</f>
        <v>0</v>
      </c>
      <c r="O554" s="73">
        <f t="shared" si="58"/>
        <v>0</v>
      </c>
      <c r="P554" s="15"/>
      <c r="Q554" s="117">
        <v>548</v>
      </c>
      <c r="R554" s="145">
        <f>ETo!$I553*((1-Constantes!$E$19)*ETo!$K553+ETo!$L553)</f>
        <v>1.1085986017189891</v>
      </c>
      <c r="S554" s="118">
        <f>MIN(R554*Constantes!$E$17,0.8*(V553+Observaciones!$F553-T554-U554-Constantes!$D$14))</f>
        <v>9.0495431265935629E-6</v>
      </c>
      <c r="T554" s="118">
        <f>IF(Observaciones!$F553&gt;0.05*Constantes!$E$18,((Observaciones!$F553-0.05*Constantes!$E$18)^2)/(Observaciones!$F553+0.95*Constantes!$E$18),0)</f>
        <v>0</v>
      </c>
      <c r="U554" s="118">
        <f>MAX(0,V553+Observaciones!$F553-T554-Constantes!$D$13)</f>
        <v>0</v>
      </c>
      <c r="V554" s="118">
        <f>V553+Observaciones!$F553-T554-S554-U554-W553</f>
        <v>26.250002106651113</v>
      </c>
      <c r="W554" s="118">
        <f>MAX(0,(V554-Constantes!$D$14)*(1-EXP(-Constantes!$D$22)))</f>
        <v>2.9002888403573522E-8</v>
      </c>
      <c r="X554" s="116">
        <f>X553+(Entradas!$E$23*U554-Y553)/(800*Entradas!$D$46)</f>
        <v>0</v>
      </c>
      <c r="Y554" s="116">
        <f>8000*Entradas!$D$47*X554/Constantes!$E$34</f>
        <v>0</v>
      </c>
      <c r="Z554" s="116">
        <f>T554*Escenarios!$E$10/Escenarios!$E$9</f>
        <v>0</v>
      </c>
      <c r="AA554" s="116">
        <f>Y554*Escenarios!$E$10/Escenarios!$E$9</f>
        <v>0</v>
      </c>
      <c r="AB554" s="116">
        <f>Observaciones!$I553</f>
        <v>0</v>
      </c>
      <c r="AC554" s="116">
        <f>MAX(0,Constantes!$E$29/((AH553+Z554+AA554+AB554+Observaciones!$F553)^2)+Entradas!$E$17)</f>
        <v>0</v>
      </c>
      <c r="AD554" s="145">
        <f>IF(ETo!$D553&gt;0,ETo!$I553*((1-Entradas!$E$21)*ETo!$K553+ETo!$L553),0)</f>
        <v>1.0508340307599224</v>
      </c>
      <c r="AE554" s="116">
        <f>MIN(AD554*1,0.8*(AH553+Z554+AA554+AB554+Observaciones!$F553-AC554-Constantes!$E$28))</f>
        <v>1.0508340307599224</v>
      </c>
      <c r="AF554" s="116">
        <f>Observaciones!$J553</f>
        <v>0</v>
      </c>
      <c r="AG554" s="116">
        <f>MAX(0,AH553+Z554+AA554+AB554+Observaciones!$F553-AC554-AE554-AF554-Constantes!$E$26)</f>
        <v>0</v>
      </c>
      <c r="AH554" s="116">
        <f>AH553+Z554+AA554+AB554+Observaciones!$F553-AC554-AE554-AF554-AG554</f>
        <v>51.864610979719394</v>
      </c>
      <c r="AI554" s="116">
        <f>(Escenarios!$E$10*S554+Escenarios!$E$9*AE554)/(Escenarios!$E$11)</f>
        <v>0.10509154766480618</v>
      </c>
      <c r="AJ554" s="116">
        <f>(Escenarios!$E$9*AG554)/(Escenarios!$E$11)</f>
        <v>0</v>
      </c>
      <c r="AK554" s="116">
        <f>(Escenarios!$E$10*U554+Escenarios!$E$9*AC554)/(Escenarios!$E$11)</f>
        <v>0</v>
      </c>
      <c r="AL554" s="118">
        <f t="shared" si="59"/>
        <v>157.65923850979249</v>
      </c>
      <c r="AM554" s="118">
        <f>MAX(0,(AL554-Constantes!$D$13)*(1-EXP(-Constantes!$D$23)))</f>
        <v>0.75229106195533413</v>
      </c>
      <c r="AN554" s="118">
        <f>AJ554+W554*Escenarios!$E$10/Escenarios!$E$11+AM554</f>
        <v>0.75229108805793365</v>
      </c>
      <c r="AO554" s="118">
        <f>0.0526*AJ554*Observaciones!$F553^1.218</f>
        <v>0</v>
      </c>
      <c r="AP554" s="118">
        <f>AO554*Constantes!$E$40</f>
        <v>0</v>
      </c>
      <c r="AQ554" s="118">
        <f t="shared" si="60"/>
        <v>0</v>
      </c>
      <c r="AR554" s="15"/>
      <c r="AS554" s="72">
        <v>548</v>
      </c>
      <c r="AT554" s="145">
        <f>ETo!$I553*((1-Constantes!$F$19)*ETo!$K553+ETo!$L553)</f>
        <v>1.1049883160340472</v>
      </c>
      <c r="AU554" s="118">
        <f>MIN(AT554*Constantes!$F$17,0.8*(AX553+Observaciones!$F553-AV554-AW554-Constantes!$D$14))</f>
        <v>1.5361516847178792E-5</v>
      </c>
      <c r="AV554" s="118">
        <f>IF(Observaciones!$F553&gt;0.05*Constantes!$F$18,((Observaciones!$F553-0.05*Constantes!$F$18)^2)/(Observaciones!$F553+0.95*Constantes!$F$18),0)</f>
        <v>0</v>
      </c>
      <c r="AW554" s="118">
        <f>MAX(0,AX553+Observaciones!$F553-AV554-Constantes!$D$13)</f>
        <v>0</v>
      </c>
      <c r="AX554" s="118">
        <f>AX553+Observaciones!$F553-AV554-AU554-AW554-AY553</f>
        <v>26.250003576021033</v>
      </c>
      <c r="AY554" s="118">
        <f>MAX(0,(AX554-Constantes!$D$14)*(1-EXP(-Constantes!$D$22)))</f>
        <v>4.9232138300228093E-8</v>
      </c>
      <c r="AZ554" s="116">
        <f>AZ553+(Entradas!$F$23*AW554-BA553)/(800*Entradas!$D$46)</f>
        <v>0</v>
      </c>
      <c r="BA554" s="116">
        <f>8000*Entradas!$D$47*AZ554/Constantes!$F$34</f>
        <v>0</v>
      </c>
      <c r="BB554" s="116">
        <f>AV554*Escenarios!$F$10/Escenarios!$F$9</f>
        <v>0</v>
      </c>
      <c r="BC554" s="116">
        <f>BA554*Escenarios!$F$10/Escenarios!$F$9</f>
        <v>0</v>
      </c>
      <c r="BD554" s="116">
        <f>Observaciones!$I553</f>
        <v>0</v>
      </c>
      <c r="BE554" s="116">
        <f>MAX(0,Constantes!$F$29/((BJ553+BB554+BC554+BD554+Observaciones!$F553)^2)+Entradas!$F$17)</f>
        <v>0</v>
      </c>
      <c r="BF554" s="145">
        <f>IF(ETo!$D553&gt;0,ETo!$I553*((1-Entradas!$F$21)*ETo!$K553+ETo!$L553),0)</f>
        <v>1.0508340307599224</v>
      </c>
      <c r="BG554" s="116">
        <f>MIN(BF554*1,0.8*(BJ553+BB554+BC554+BD554+Observaciones!$F553-BE554-Constantes!$F$28))</f>
        <v>1.2559718936586252E-3</v>
      </c>
      <c r="BH554" s="116">
        <f>Observaciones!$J553</f>
        <v>0</v>
      </c>
      <c r="BI554" s="116">
        <f>MAX(0,BJ553+BB554+BC554+BD554+Observaciones!$F553-BE554-BG554-BH554-Constantes!$F$26)</f>
        <v>0</v>
      </c>
      <c r="BJ554" s="116">
        <f>BJ553+BB554+BC554+BD554+Observaciones!$F553-BE554-BG554-BH554-BI554</f>
        <v>41.250313992973417</v>
      </c>
      <c r="BK554" s="116">
        <f>(Escenarios!$F$10*AU554+Escenarios!$F$9*BG554)/(Escenarios!$F$11)</f>
        <v>2.6348359220946805E-4</v>
      </c>
      <c r="BL554" s="116">
        <f>(Escenarios!$F$9*BI554)/(Escenarios!$F$11)</f>
        <v>0</v>
      </c>
      <c r="BM554" s="116">
        <f>(Escenarios!$F$10*AW554+Escenarios!$F$9*BE554)/(Escenarios!$F$11)</f>
        <v>0</v>
      </c>
      <c r="BN554" s="118">
        <f t="shared" si="61"/>
        <v>154.00856359970018</v>
      </c>
      <c r="BO554" s="118">
        <f>MAX(0,(BN554-Constantes!$D$13)*(1-EXP(-Constantes!$D$23)))</f>
        <v>0.72707400835597313</v>
      </c>
      <c r="BP554" s="118">
        <f>BL554+AY554*Escenarios!$F$10/Escenarios!$F$11+BO554</f>
        <v>0.72707404774168383</v>
      </c>
      <c r="BQ554" s="118">
        <f>0.0526*BL554*Observaciones!$F553^1.218</f>
        <v>0</v>
      </c>
      <c r="BR554" s="118">
        <f>BQ554*Constantes!$F$40</f>
        <v>0</v>
      </c>
      <c r="BS554" s="118">
        <f t="shared" si="62"/>
        <v>0</v>
      </c>
      <c r="BT554" s="15"/>
      <c r="BU554" s="72">
        <v>548</v>
      </c>
      <c r="BV554" s="73">
        <f>0.0526*Observaciones!$F553^2.218</f>
        <v>0</v>
      </c>
      <c r="BW554" s="73">
        <f>IF(Observaciones!$F553&gt;0.05*$CA$7,((Observaciones!$F553-0.05*$CA$7)^2)/(Observaciones!$F553+0.95*$CA$7),0)</f>
        <v>0</v>
      </c>
      <c r="BX554" s="73">
        <f>0.0526*BW554*Observaciones!$F553^1.218</f>
        <v>0</v>
      </c>
      <c r="BY554" s="27"/>
      <c r="BZ554" s="27"/>
      <c r="CA554" s="101"/>
      <c r="CB554" s="36"/>
    </row>
    <row r="555" spans="2:80" s="2" customFormat="1" ht="14.5" x14ac:dyDescent="0.35">
      <c r="B555" s="35"/>
      <c r="C555" s="72">
        <v>549</v>
      </c>
      <c r="D555" s="145">
        <f>ETo!$I554*((1-Constantes!$D$19)*ETo!$K554+ETo!$L554)</f>
        <v>1.0999396740036087</v>
      </c>
      <c r="E555" s="73">
        <f>MIN(D555*Constantes!$D$17,0.8*(H554+Observaciones!$F554-F555-G555-Constantes!$D$14))</f>
        <v>2.0182983348604469E-6</v>
      </c>
      <c r="F555" s="73">
        <f>IF(Observaciones!$F554&gt;0.05*Constantes!$D$18,((Observaciones!$F554-0.05*Constantes!$D$18)^2)/(Observaciones!$F554+0.95*Constantes!$D$18),0)</f>
        <v>0</v>
      </c>
      <c r="G555" s="73">
        <f>MAX(0,H554+Observaciones!$F554-F555-Constantes!$D$13)</f>
        <v>0</v>
      </c>
      <c r="H555" s="73">
        <f>H554+Observaciones!$F554-F555-E555-G555-I554</f>
        <v>26.250000469841446</v>
      </c>
      <c r="I555" s="73">
        <f>MAX(0,(H555-Constantes!$D$14)*(1-EXP(-Constantes!$D$22)))</f>
        <v>6.4684460248986794E-9</v>
      </c>
      <c r="J555" s="73">
        <f t="shared" si="56"/>
        <v>142.88411537884582</v>
      </c>
      <c r="K555" s="73">
        <f>MAX(0,(J555-Constantes!$D$13)*(1-EXP(-Constantes!$D$23)))</f>
        <v>0.650231831509964</v>
      </c>
      <c r="L555" s="73">
        <f t="shared" si="57"/>
        <v>0.65023183797841</v>
      </c>
      <c r="M555" s="73">
        <f>0.0526*F555*Observaciones!$F554^1.218</f>
        <v>0</v>
      </c>
      <c r="N555" s="73">
        <f>M555*Constantes!$D$40</f>
        <v>0</v>
      </c>
      <c r="O555" s="73">
        <f t="shared" si="58"/>
        <v>0</v>
      </c>
      <c r="P555" s="15"/>
      <c r="Q555" s="117">
        <v>549</v>
      </c>
      <c r="R555" s="145">
        <f>ETo!$I554*((1-Constantes!$E$19)*ETo!$K554+ETo!$L554)</f>
        <v>1.1013718972262949</v>
      </c>
      <c r="S555" s="118">
        <f>MIN(R555*Constantes!$E$17,0.8*(V554+Observaciones!$F554-T555-U555-Constantes!$D$14))</f>
        <v>1.6853208904876739E-6</v>
      </c>
      <c r="T555" s="118">
        <f>IF(Observaciones!$F554&gt;0.05*Constantes!$E$18,((Observaciones!$F554-0.05*Constantes!$E$18)^2)/(Observaciones!$F554+0.95*Constantes!$E$18),0)</f>
        <v>0</v>
      </c>
      <c r="U555" s="118">
        <f>MAX(0,V554+Observaciones!$F554-T555-Constantes!$D$13)</f>
        <v>0</v>
      </c>
      <c r="V555" s="118">
        <f>V554+Observaciones!$F554-T555-S555-U555-W554</f>
        <v>26.250000392327337</v>
      </c>
      <c r="W555" s="118">
        <f>MAX(0,(V555-Constantes!$D$14)*(1-EXP(-Constantes!$D$22)))</f>
        <v>5.4012863816100397E-9</v>
      </c>
      <c r="X555" s="116">
        <f>X554+(Entradas!$E$23*U555-Y554)/(800*Entradas!$D$46)</f>
        <v>0</v>
      </c>
      <c r="Y555" s="116">
        <f>8000*Entradas!$D$47*X555/Constantes!$E$34</f>
        <v>0</v>
      </c>
      <c r="Z555" s="116">
        <f>T555*Escenarios!$E$10/Escenarios!$E$9</f>
        <v>0</v>
      </c>
      <c r="AA555" s="116">
        <f>Y555*Escenarios!$E$10/Escenarios!$E$9</f>
        <v>0</v>
      </c>
      <c r="AB555" s="116">
        <f>Observaciones!$I554</f>
        <v>0</v>
      </c>
      <c r="AC555" s="116">
        <f>MAX(0,Constantes!$E$29/((AH554+Z555+AA555+AB555+Observaciones!$F554)^2)+Entradas!$E$17)</f>
        <v>0</v>
      </c>
      <c r="AD555" s="145">
        <f>IF(ETo!$D554&gt;0,ETo!$I554*((1-Entradas!$E$21)*ETo!$K554+ETo!$L554),0)</f>
        <v>1.0440829683188462</v>
      </c>
      <c r="AE555" s="116">
        <f>MIN(AD555*1,0.8*(AH554+Z555+AA555+AB555+Observaciones!$F554-AC555-Constantes!$E$28))</f>
        <v>1.0440829683188462</v>
      </c>
      <c r="AF555" s="116">
        <f>Observaciones!$J554</f>
        <v>0</v>
      </c>
      <c r="AG555" s="116">
        <f>MAX(0,AH554+Z555+AA555+AB555+Observaciones!$F554-AC555-AE555-AF555-Constantes!$E$26)</f>
        <v>0</v>
      </c>
      <c r="AH555" s="116">
        <f>AH554+Z555+AA555+AB555+Observaciones!$F554-AC555-AE555-AF555-AG555</f>
        <v>50.820528011400548</v>
      </c>
      <c r="AI555" s="116">
        <f>(Escenarios!$E$10*S555+Escenarios!$E$9*AE555)/(Escenarios!$E$11)</f>
        <v>0.10440981362068605</v>
      </c>
      <c r="AJ555" s="116">
        <f>(Escenarios!$E$9*AG555)/(Escenarios!$E$11)</f>
        <v>0</v>
      </c>
      <c r="AK555" s="116">
        <f>(Escenarios!$E$10*U555+Escenarios!$E$9*AC555)/(Escenarios!$E$11)</f>
        <v>0</v>
      </c>
      <c r="AL555" s="118">
        <f t="shared" si="59"/>
        <v>156.90694744783715</v>
      </c>
      <c r="AM555" s="118">
        <f>MAX(0,(AL555-Constantes!$D$13)*(1-EXP(-Constantes!$D$23)))</f>
        <v>0.74709460801220062</v>
      </c>
      <c r="AN555" s="118">
        <f>AJ555+W555*Escenarios!$E$10/Escenarios!$E$11+AM555</f>
        <v>0.74709461287335832</v>
      </c>
      <c r="AO555" s="118">
        <f>0.0526*AJ555*Observaciones!$F554^1.218</f>
        <v>0</v>
      </c>
      <c r="AP555" s="118">
        <f>AO555*Constantes!$E$40</f>
        <v>0</v>
      </c>
      <c r="AQ555" s="118">
        <f t="shared" si="60"/>
        <v>0</v>
      </c>
      <c r="AR555" s="15"/>
      <c r="AS555" s="72">
        <v>549</v>
      </c>
      <c r="AT555" s="145">
        <f>ETo!$I554*((1-Constantes!$F$19)*ETo!$K554+ETo!$L554)</f>
        <v>1.0977913391695791</v>
      </c>
      <c r="AU555" s="118">
        <f>MIN(AT555*Constantes!$F$17,0.8*(AX554+Observaciones!$F554-AV555-AW555-Constantes!$D$14))</f>
        <v>2.860816826455448E-6</v>
      </c>
      <c r="AV555" s="118">
        <f>IF(Observaciones!$F554&gt;0.05*Constantes!$F$18,((Observaciones!$F554-0.05*Constantes!$F$18)^2)/(Observaciones!$F554+0.95*Constantes!$F$18),0)</f>
        <v>0</v>
      </c>
      <c r="AW555" s="118">
        <f>MAX(0,AX554+Observaciones!$F554-AV555-Constantes!$D$13)</f>
        <v>0</v>
      </c>
      <c r="AX555" s="118">
        <f>AX554+Observaciones!$F554-AV555-AU555-AW555-AY554</f>
        <v>26.250000665972067</v>
      </c>
      <c r="AY555" s="118">
        <f>MAX(0,(AX555-Constantes!$D$14)*(1-EXP(-Constantes!$D$22)))</f>
        <v>9.1686342431718632E-9</v>
      </c>
      <c r="AZ555" s="116">
        <f>AZ554+(Entradas!$F$23*AW555-BA554)/(800*Entradas!$D$46)</f>
        <v>0</v>
      </c>
      <c r="BA555" s="116">
        <f>8000*Entradas!$D$47*AZ555/Constantes!$F$34</f>
        <v>0</v>
      </c>
      <c r="BB555" s="116">
        <f>AV555*Escenarios!$F$10/Escenarios!$F$9</f>
        <v>0</v>
      </c>
      <c r="BC555" s="116">
        <f>BA555*Escenarios!$F$10/Escenarios!$F$9</f>
        <v>0</v>
      </c>
      <c r="BD555" s="116">
        <f>Observaciones!$I554</f>
        <v>0</v>
      </c>
      <c r="BE555" s="116">
        <f>MAX(0,Constantes!$F$29/((BJ554+BB555+BC555+BD555+Observaciones!$F554)^2)+Entradas!$F$17)</f>
        <v>0</v>
      </c>
      <c r="BF555" s="145">
        <f>IF(ETo!$D554&gt;0,ETo!$I554*((1-Entradas!$F$21)*ETo!$K554+ETo!$L554),0)</f>
        <v>1.0440829683188462</v>
      </c>
      <c r="BG555" s="116">
        <f>MIN(BF555*1,0.8*(BJ554+BB555+BC555+BD555+Observaciones!$F554-BE555-Constantes!$F$28))</f>
        <v>2.5119437873399875E-4</v>
      </c>
      <c r="BH555" s="116">
        <f>Observaciones!$J554</f>
        <v>0</v>
      </c>
      <c r="BI555" s="116">
        <f>MAX(0,BJ554+BB555+BC555+BD555+Observaciones!$F554-BE555-BG555-BH555-Constantes!$F$26)</f>
        <v>0</v>
      </c>
      <c r="BJ555" s="116">
        <f>BJ554+BB555+BC555+BD555+Observaciones!$F554-BE555-BG555-BH555-BI555</f>
        <v>41.250062798594683</v>
      </c>
      <c r="BK555" s="116">
        <f>(Escenarios!$F$10*AU555+Escenarios!$F$9*BG555)/(Escenarios!$F$11)</f>
        <v>5.2527529207964106E-5</v>
      </c>
      <c r="BL555" s="116">
        <f>(Escenarios!$F$9*BI555)/(Escenarios!$F$11)</f>
        <v>0</v>
      </c>
      <c r="BM555" s="116">
        <f>(Escenarios!$F$10*AW555+Escenarios!$F$9*BE555)/(Escenarios!$F$11)</f>
        <v>0</v>
      </c>
      <c r="BN555" s="118">
        <f t="shared" si="61"/>
        <v>153.28148959134421</v>
      </c>
      <c r="BO555" s="118">
        <f>MAX(0,(BN555-Constantes!$D$13)*(1-EXP(-Constantes!$D$23)))</f>
        <v>0.72205174132564165</v>
      </c>
      <c r="BP555" s="118">
        <f>BL555+AY555*Escenarios!$F$10/Escenarios!$F$11+BO555</f>
        <v>0.722051748660549</v>
      </c>
      <c r="BQ555" s="118">
        <f>0.0526*BL555*Observaciones!$F554^1.218</f>
        <v>0</v>
      </c>
      <c r="BR555" s="118">
        <f>BQ555*Constantes!$F$40</f>
        <v>0</v>
      </c>
      <c r="BS555" s="118">
        <f t="shared" si="62"/>
        <v>0</v>
      </c>
      <c r="BT555" s="15"/>
      <c r="BU555" s="72">
        <v>549</v>
      </c>
      <c r="BV555" s="73">
        <f>0.0526*Observaciones!$F554^2.218</f>
        <v>0</v>
      </c>
      <c r="BW555" s="73">
        <f>IF(Observaciones!$F554&gt;0.05*$CA$7,((Observaciones!$F554-0.05*$CA$7)^2)/(Observaciones!$F554+0.95*$CA$7),0)</f>
        <v>0</v>
      </c>
      <c r="BX555" s="73">
        <f>0.0526*BW555*Observaciones!$F554^1.218</f>
        <v>0</v>
      </c>
      <c r="BY555" s="27"/>
      <c r="BZ555" s="27"/>
      <c r="CA555" s="101"/>
      <c r="CB555" s="36"/>
    </row>
    <row r="556" spans="2:80" s="2" customFormat="1" ht="14.5" x14ac:dyDescent="0.35">
      <c r="B556" s="35"/>
      <c r="C556" s="72">
        <v>550</v>
      </c>
      <c r="D556" s="145">
        <f>ETo!$I555*((1-Constantes!$D$19)*ETo!$K555+ETo!$L555)</f>
        <v>1.0960313563025279</v>
      </c>
      <c r="E556" s="73">
        <f>MIN(D556*Constantes!$D$17,0.8*(H555+Observaciones!$F555-F556-G556-Constantes!$D$14))</f>
        <v>3.7587315659948217E-7</v>
      </c>
      <c r="F556" s="73">
        <f>IF(Observaciones!$F555&gt;0.05*Constantes!$D$18,((Observaciones!$F555-0.05*Constantes!$D$18)^2)/(Observaciones!$F555+0.95*Constantes!$D$18),0)</f>
        <v>0</v>
      </c>
      <c r="G556" s="73">
        <f>MAX(0,H555+Observaciones!$F555-F556-Constantes!$D$13)</f>
        <v>0</v>
      </c>
      <c r="H556" s="73">
        <f>H555+Observaciones!$F555-F556-E556-G556-I555</f>
        <v>26.250000087499842</v>
      </c>
      <c r="I556" s="73">
        <f>MAX(0,(H556-Constantes!$D$14)*(1-EXP(-Constantes!$D$22)))</f>
        <v>1.2046361821297477E-9</v>
      </c>
      <c r="J556" s="73">
        <f t="shared" si="56"/>
        <v>142.23388354733586</v>
      </c>
      <c r="K556" s="73">
        <f>MAX(0,(J556-Constantes!$D$13)*(1-EXP(-Constantes!$D$23)))</f>
        <v>0.64574035216682446</v>
      </c>
      <c r="L556" s="73">
        <f t="shared" si="57"/>
        <v>0.64574035337146063</v>
      </c>
      <c r="M556" s="73">
        <f>0.0526*F556*Observaciones!$F555^1.218</f>
        <v>0</v>
      </c>
      <c r="N556" s="73">
        <f>M556*Constantes!$D$40</f>
        <v>0</v>
      </c>
      <c r="O556" s="73">
        <f t="shared" si="58"/>
        <v>0</v>
      </c>
      <c r="P556" s="15"/>
      <c r="Q556" s="117">
        <v>550</v>
      </c>
      <c r="R556" s="145">
        <f>ETo!$I555*((1-Constantes!$E$19)*ETo!$K555+ETo!$L555)</f>
        <v>1.0974563535155322</v>
      </c>
      <c r="S556" s="118">
        <f>MIN(R556*Constantes!$E$17,0.8*(V555+Observaciones!$F555-T556-U556-Constantes!$D$14))</f>
        <v>3.1386186947202079E-7</v>
      </c>
      <c r="T556" s="118">
        <f>IF(Observaciones!$F555&gt;0.05*Constantes!$E$18,((Observaciones!$F555-0.05*Constantes!$E$18)^2)/(Observaciones!$F555+0.95*Constantes!$E$18),0)</f>
        <v>0</v>
      </c>
      <c r="U556" s="118">
        <f>MAX(0,V555+Observaciones!$F555-T556-Constantes!$D$13)</f>
        <v>0</v>
      </c>
      <c r="V556" s="118">
        <f>V555+Observaciones!$F555-T556-S556-U556-W555</f>
        <v>26.250000073064182</v>
      </c>
      <c r="W556" s="118">
        <f>MAX(0,(V556-Constantes!$D$14)*(1-EXP(-Constantes!$D$22)))</f>
        <v>1.0058961881236692E-9</v>
      </c>
      <c r="X556" s="116">
        <f>X555+(Entradas!$E$23*U556-Y555)/(800*Entradas!$D$46)</f>
        <v>0</v>
      </c>
      <c r="Y556" s="116">
        <f>8000*Entradas!$D$47*X556/Constantes!$E$34</f>
        <v>0</v>
      </c>
      <c r="Z556" s="116">
        <f>T556*Escenarios!$E$10/Escenarios!$E$9</f>
        <v>0</v>
      </c>
      <c r="AA556" s="116">
        <f>Y556*Escenarios!$E$10/Escenarios!$E$9</f>
        <v>0</v>
      </c>
      <c r="AB556" s="116">
        <f>Observaciones!$I555</f>
        <v>0</v>
      </c>
      <c r="AC556" s="116">
        <f>MAX(0,Constantes!$E$29/((AH555+Z556+AA556+AB556+Observaciones!$F555)^2)+Entradas!$E$17)</f>
        <v>0</v>
      </c>
      <c r="AD556" s="145">
        <f>IF(ETo!$D555&gt;0,ETo!$I555*((1-Entradas!$E$21)*ETo!$K555+ETo!$L555),0)</f>
        <v>1.0404564649953565</v>
      </c>
      <c r="AE556" s="116">
        <f>MIN(AD556*1,0.8*(AH555+Z556+AA556+AB556+Observaciones!$F555-AC556-Constantes!$E$28))</f>
        <v>1.0404564649953565</v>
      </c>
      <c r="AF556" s="116">
        <f>Observaciones!$J555</f>
        <v>0</v>
      </c>
      <c r="AG556" s="116">
        <f>MAX(0,AH555+Z556+AA556+AB556+Observaciones!$F555-AC556-AE556-AF556-Constantes!$E$26)</f>
        <v>0</v>
      </c>
      <c r="AH556" s="116">
        <f>AH555+Z556+AA556+AB556+Observaciones!$F555-AC556-AE556-AF556-AG556</f>
        <v>49.780071546405189</v>
      </c>
      <c r="AI556" s="116">
        <f>(Escenarios!$E$10*S556+Escenarios!$E$9*AE556)/(Escenarios!$E$11)</f>
        <v>0.10404592897521818</v>
      </c>
      <c r="AJ556" s="116">
        <f>(Escenarios!$E$9*AG556)/(Escenarios!$E$11)</f>
        <v>0</v>
      </c>
      <c r="AK556" s="116">
        <f>(Escenarios!$E$10*U556+Escenarios!$E$9*AC556)/(Escenarios!$E$11)</f>
        <v>0</v>
      </c>
      <c r="AL556" s="118">
        <f t="shared" si="59"/>
        <v>156.15985283982496</v>
      </c>
      <c r="AM556" s="118">
        <f>MAX(0,(AL556-Constantes!$D$13)*(1-EXP(-Constantes!$D$23)))</f>
        <v>0.74193404859839052</v>
      </c>
      <c r="AN556" s="118">
        <f>AJ556+W556*Escenarios!$E$10/Escenarios!$E$11+AM556</f>
        <v>0.74193404950369712</v>
      </c>
      <c r="AO556" s="118">
        <f>0.0526*AJ556*Observaciones!$F555^1.218</f>
        <v>0</v>
      </c>
      <c r="AP556" s="118">
        <f>AO556*Constantes!$E$40</f>
        <v>0</v>
      </c>
      <c r="AQ556" s="118">
        <f t="shared" si="60"/>
        <v>0</v>
      </c>
      <c r="AR556" s="15"/>
      <c r="AS556" s="72">
        <v>550</v>
      </c>
      <c r="AT556" s="145">
        <f>ETo!$I555*((1-Constantes!$F$19)*ETo!$K555+ETo!$L555)</f>
        <v>1.0938938604830211</v>
      </c>
      <c r="AU556" s="118">
        <f>MIN(AT556*Constantes!$F$17,0.8*(AX555+Observaciones!$F555-AV556-AW556-Constantes!$D$14))</f>
        <v>5.3277765346138037E-7</v>
      </c>
      <c r="AV556" s="118">
        <f>IF(Observaciones!$F555&gt;0.05*Constantes!$F$18,((Observaciones!$F555-0.05*Constantes!$F$18)^2)/(Observaciones!$F555+0.95*Constantes!$F$18),0)</f>
        <v>0</v>
      </c>
      <c r="AW556" s="118">
        <f>MAX(0,AX555+Observaciones!$F555-AV556-Constantes!$D$13)</f>
        <v>0</v>
      </c>
      <c r="AX556" s="118">
        <f>AX555+Observaciones!$F555-AV556-AU556-AW556-AY555</f>
        <v>26.250000124025778</v>
      </c>
      <c r="AY556" s="118">
        <f>MAX(0,(AX556-Constantes!$D$14)*(1-EXP(-Constantes!$D$22)))</f>
        <v>1.7074995374352495E-9</v>
      </c>
      <c r="AZ556" s="116">
        <f>AZ555+(Entradas!$F$23*AW556-BA555)/(800*Entradas!$D$46)</f>
        <v>0</v>
      </c>
      <c r="BA556" s="116">
        <f>8000*Entradas!$D$47*AZ556/Constantes!$F$34</f>
        <v>0</v>
      </c>
      <c r="BB556" s="116">
        <f>AV556*Escenarios!$F$10/Escenarios!$F$9</f>
        <v>0</v>
      </c>
      <c r="BC556" s="116">
        <f>BA556*Escenarios!$F$10/Escenarios!$F$9</f>
        <v>0</v>
      </c>
      <c r="BD556" s="116">
        <f>Observaciones!$I555</f>
        <v>0</v>
      </c>
      <c r="BE556" s="116">
        <f>MAX(0,Constantes!$F$29/((BJ555+BB556+BC556+BD556+Observaciones!$F555)^2)+Entradas!$F$17)</f>
        <v>0</v>
      </c>
      <c r="BF556" s="145">
        <f>IF(ETo!$D555&gt;0,ETo!$I555*((1-Entradas!$F$21)*ETo!$K555+ETo!$L555),0)</f>
        <v>1.0404564649953565</v>
      </c>
      <c r="BG556" s="116">
        <f>MIN(BF556*1,0.8*(BJ555+BB556+BC556+BD556+Observaciones!$F555-BE556-Constantes!$F$28))</f>
        <v>5.0238875746799753E-5</v>
      </c>
      <c r="BH556" s="116">
        <f>Observaciones!$J555</f>
        <v>0</v>
      </c>
      <c r="BI556" s="116">
        <f>MAX(0,BJ555+BB556+BC556+BD556+Observaciones!$F555-BE556-BG556-BH556-Constantes!$F$26)</f>
        <v>0</v>
      </c>
      <c r="BJ556" s="116">
        <f>BJ555+BB556+BC556+BD556+Observaciones!$F555-BE556-BG556-BH556-BI556</f>
        <v>41.25001255971894</v>
      </c>
      <c r="BK556" s="116">
        <f>(Escenarios!$F$10*AU556+Escenarios!$F$9*BG556)/(Escenarios!$F$11)</f>
        <v>1.0473997272129053E-5</v>
      </c>
      <c r="BL556" s="116">
        <f>(Escenarios!$F$9*BI556)/(Escenarios!$F$11)</f>
        <v>0</v>
      </c>
      <c r="BM556" s="116">
        <f>(Escenarios!$F$10*AW556+Escenarios!$F$9*BE556)/(Escenarios!$F$11)</f>
        <v>0</v>
      </c>
      <c r="BN556" s="118">
        <f t="shared" si="61"/>
        <v>152.55943785001858</v>
      </c>
      <c r="BO556" s="118">
        <f>MAX(0,(BN556-Constantes!$D$13)*(1-EXP(-Constantes!$D$23)))</f>
        <v>0.71706416562773867</v>
      </c>
      <c r="BP556" s="118">
        <f>BL556+AY556*Escenarios!$F$10/Escenarios!$F$11+BO556</f>
        <v>0.71706416699373832</v>
      </c>
      <c r="BQ556" s="118">
        <f>0.0526*BL556*Observaciones!$F555^1.218</f>
        <v>0</v>
      </c>
      <c r="BR556" s="118">
        <f>BQ556*Constantes!$F$40</f>
        <v>0</v>
      </c>
      <c r="BS556" s="118">
        <f t="shared" si="62"/>
        <v>0</v>
      </c>
      <c r="BT556" s="15"/>
      <c r="BU556" s="72">
        <v>550</v>
      </c>
      <c r="BV556" s="73">
        <f>0.0526*Observaciones!$F555^2.218</f>
        <v>0</v>
      </c>
      <c r="BW556" s="73">
        <f>IF(Observaciones!$F555&gt;0.05*$CA$7,((Observaciones!$F555-0.05*$CA$7)^2)/(Observaciones!$F555+0.95*$CA$7),0)</f>
        <v>0</v>
      </c>
      <c r="BX556" s="73">
        <f>0.0526*BW556*Observaciones!$F555^1.218</f>
        <v>0</v>
      </c>
      <c r="BY556" s="27"/>
      <c r="BZ556" s="27"/>
      <c r="CA556" s="101"/>
      <c r="CB556" s="36"/>
    </row>
    <row r="557" spans="2:80" s="2" customFormat="1" ht="14.5" x14ac:dyDescent="0.35">
      <c r="B557" s="35"/>
      <c r="C557" s="72">
        <v>551</v>
      </c>
      <c r="D557" s="145">
        <f>ETo!$I556*((1-Constantes!$D$19)*ETo!$K556+ETo!$L556)</f>
        <v>1.1142738403362777</v>
      </c>
      <c r="E557" s="73">
        <f>MIN(D557*Constantes!$D$17,0.8*(H556+Observaciones!$F556-F557-G557-Constantes!$D$14))</f>
        <v>6.9999873630877121E-8</v>
      </c>
      <c r="F557" s="73">
        <f>IF(Observaciones!$F556&gt;0.05*Constantes!$D$18,((Observaciones!$F556-0.05*Constantes!$D$18)^2)/(Observaciones!$F556+0.95*Constantes!$D$18),0)</f>
        <v>0</v>
      </c>
      <c r="G557" s="73">
        <f>MAX(0,H556+Observaciones!$F556-F557-Constantes!$D$13)</f>
        <v>0</v>
      </c>
      <c r="H557" s="73">
        <f>H556+Observaciones!$F556-F557-E557-G557-I556</f>
        <v>26.250000016295331</v>
      </c>
      <c r="I557" s="73">
        <f>MAX(0,(H557-Constantes!$D$14)*(1-EXP(-Constantes!$D$22)))</f>
        <v>2.243426414757136E-10</v>
      </c>
      <c r="J557" s="73">
        <f t="shared" si="56"/>
        <v>141.58814319516904</v>
      </c>
      <c r="K557" s="73">
        <f>MAX(0,(J557-Constantes!$D$13)*(1-EXP(-Constantes!$D$23)))</f>
        <v>0.64127989773774219</v>
      </c>
      <c r="L557" s="73">
        <f t="shared" si="57"/>
        <v>0.64127989796208484</v>
      </c>
      <c r="M557" s="73">
        <f>0.0526*F557*Observaciones!$F556^1.218</f>
        <v>0</v>
      </c>
      <c r="N557" s="73">
        <f>M557*Constantes!$D$40</f>
        <v>0</v>
      </c>
      <c r="O557" s="73">
        <f t="shared" si="58"/>
        <v>0</v>
      </c>
      <c r="P557" s="15"/>
      <c r="Q557" s="117">
        <v>551</v>
      </c>
      <c r="R557" s="145">
        <f>ETo!$I556*((1-Constantes!$E$19)*ETo!$K556+ETo!$L556)</f>
        <v>1.1157237006577854</v>
      </c>
      <c r="S557" s="118">
        <f>MIN(R557*Constantes!$E$17,0.8*(V556+Observaciones!$F556-T557-U557-Constantes!$D$14))</f>
        <v>5.8451345807952752E-8</v>
      </c>
      <c r="T557" s="118">
        <f>IF(Observaciones!$F556&gt;0.05*Constantes!$E$18,((Observaciones!$F556-0.05*Constantes!$E$18)^2)/(Observaciones!$F556+0.95*Constantes!$E$18),0)</f>
        <v>0</v>
      </c>
      <c r="U557" s="118">
        <f>MAX(0,V556+Observaciones!$F556-T557-Constantes!$D$13)</f>
        <v>0</v>
      </c>
      <c r="V557" s="118">
        <f>V556+Observaciones!$F556-T557-S557-U557-W556</f>
        <v>26.25000001360694</v>
      </c>
      <c r="W557" s="118">
        <f>MAX(0,(V557-Constantes!$D$14)*(1-EXP(-Constantes!$D$22)))</f>
        <v>1.8733075807118326E-10</v>
      </c>
      <c r="X557" s="116">
        <f>X556+(Entradas!$E$23*U557-Y556)/(800*Entradas!$D$46)</f>
        <v>0</v>
      </c>
      <c r="Y557" s="116">
        <f>8000*Entradas!$D$47*X557/Constantes!$E$34</f>
        <v>0</v>
      </c>
      <c r="Z557" s="116">
        <f>T557*Escenarios!$E$10/Escenarios!$E$9</f>
        <v>0</v>
      </c>
      <c r="AA557" s="116">
        <f>Y557*Escenarios!$E$10/Escenarios!$E$9</f>
        <v>0</v>
      </c>
      <c r="AB557" s="116">
        <f>Observaciones!$I556</f>
        <v>0</v>
      </c>
      <c r="AC557" s="116">
        <f>MAX(0,Constantes!$E$29/((AH556+Z557+AA557+AB557+Observaciones!$F556)^2)+Entradas!$E$17)</f>
        <v>0</v>
      </c>
      <c r="AD557" s="145">
        <f>IF(ETo!$D556&gt;0,ETo!$I556*((1-Entradas!$E$21)*ETo!$K556+ETo!$L556),0)</f>
        <v>1.0577292877974673</v>
      </c>
      <c r="AE557" s="116">
        <f>MIN(AD557*1,0.8*(AH556+Z557+AA557+AB557+Observaciones!$F556-AC557-Constantes!$E$28))</f>
        <v>1.0577292877974673</v>
      </c>
      <c r="AF557" s="116">
        <f>Observaciones!$J556</f>
        <v>0</v>
      </c>
      <c r="AG557" s="116">
        <f>MAX(0,AH556+Z557+AA557+AB557+Observaciones!$F556-AC557-AE557-AF557-Constantes!$E$26)</f>
        <v>0</v>
      </c>
      <c r="AH557" s="116">
        <f>AH556+Z557+AA557+AB557+Observaciones!$F556-AC557-AE557-AF557-AG557</f>
        <v>48.722342258607725</v>
      </c>
      <c r="AI557" s="116">
        <f>(Escenarios!$E$10*S557+Escenarios!$E$9*AE557)/(Escenarios!$E$11)</f>
        <v>0.10577298138595798</v>
      </c>
      <c r="AJ557" s="116">
        <f>(Escenarios!$E$9*AG557)/(Escenarios!$E$11)</f>
        <v>0</v>
      </c>
      <c r="AK557" s="116">
        <f>(Escenarios!$E$10*U557+Escenarios!$E$9*AC557)/(Escenarios!$E$11)</f>
        <v>0</v>
      </c>
      <c r="AL557" s="118">
        <f t="shared" si="59"/>
        <v>155.41791879122658</v>
      </c>
      <c r="AM557" s="118">
        <f>MAX(0,(AL557-Constantes!$D$13)*(1-EXP(-Constantes!$D$23)))</f>
        <v>0.7368091357722788</v>
      </c>
      <c r="AN557" s="118">
        <f>AJ557+W557*Escenarios!$E$10/Escenarios!$E$11+AM557</f>
        <v>0.73680913594087649</v>
      </c>
      <c r="AO557" s="118">
        <f>0.0526*AJ557*Observaciones!$F556^1.218</f>
        <v>0</v>
      </c>
      <c r="AP557" s="118">
        <f>AO557*Constantes!$E$40</f>
        <v>0</v>
      </c>
      <c r="AQ557" s="118">
        <f t="shared" si="60"/>
        <v>0</v>
      </c>
      <c r="AR557" s="15"/>
      <c r="AS557" s="72">
        <v>551</v>
      </c>
      <c r="AT557" s="145">
        <f>ETo!$I556*((1-Constantes!$F$19)*ETo!$K556+ETo!$L556)</f>
        <v>1.1120990498540155</v>
      </c>
      <c r="AU557" s="118">
        <f>MIN(AT557*Constantes!$F$17,0.8*(AX556+Observaciones!$F556-AV557-AW557-Constantes!$D$14))</f>
        <v>9.9220622473694683E-8</v>
      </c>
      <c r="AV557" s="118">
        <f>IF(Observaciones!$F556&gt;0.05*Constantes!$F$18,((Observaciones!$F556-0.05*Constantes!$F$18)^2)/(Observaciones!$F556+0.95*Constantes!$F$18),0)</f>
        <v>0</v>
      </c>
      <c r="AW557" s="118">
        <f>MAX(0,AX556+Observaciones!$F556-AV557-Constantes!$D$13)</f>
        <v>0</v>
      </c>
      <c r="AX557" s="118">
        <f>AX556+Observaciones!$F556-AV557-AU557-AW557-AY556</f>
        <v>26.250000023097659</v>
      </c>
      <c r="AY557" s="118">
        <f>MAX(0,(AX557-Constantes!$D$14)*(1-EXP(-Constantes!$D$22)))</f>
        <v>3.1799229554151533E-10</v>
      </c>
      <c r="AZ557" s="116">
        <f>AZ556+(Entradas!$F$23*AW557-BA556)/(800*Entradas!$D$46)</f>
        <v>0</v>
      </c>
      <c r="BA557" s="116">
        <f>8000*Entradas!$D$47*AZ557/Constantes!$F$34</f>
        <v>0</v>
      </c>
      <c r="BB557" s="116">
        <f>AV557*Escenarios!$F$10/Escenarios!$F$9</f>
        <v>0</v>
      </c>
      <c r="BC557" s="116">
        <f>BA557*Escenarios!$F$10/Escenarios!$F$9</f>
        <v>0</v>
      </c>
      <c r="BD557" s="116">
        <f>Observaciones!$I556</f>
        <v>0</v>
      </c>
      <c r="BE557" s="116">
        <f>MAX(0,Constantes!$F$29/((BJ556+BB557+BC557+BD557+Observaciones!$F556)^2)+Entradas!$F$17)</f>
        <v>0</v>
      </c>
      <c r="BF557" s="145">
        <f>IF(ETo!$D556&gt;0,ETo!$I556*((1-Entradas!$F$21)*ETo!$K556+ETo!$L556),0)</f>
        <v>1.0577292877974673</v>
      </c>
      <c r="BG557" s="116">
        <f>MIN(BF557*1,0.8*(BJ556+BB557+BC557+BD557+Observaciones!$F556-BE557-Constantes!$F$28))</f>
        <v>1.0047775151633687E-5</v>
      </c>
      <c r="BH557" s="116">
        <f>Observaciones!$J556</f>
        <v>0</v>
      </c>
      <c r="BI557" s="116">
        <f>MAX(0,BJ556+BB557+BC557+BD557+Observaciones!$F556-BE557-BG557-BH557-Constantes!$F$26)</f>
        <v>0</v>
      </c>
      <c r="BJ557" s="116">
        <f>BJ556+BB557+BC557+BD557+Observaciones!$F556-BE557-BG557-BH557-BI557</f>
        <v>41.250002511943791</v>
      </c>
      <c r="BK557" s="116">
        <f>(Escenarios!$F$10*AU557+Escenarios!$F$9*BG557)/(Escenarios!$F$11)</f>
        <v>2.088931528305693E-6</v>
      </c>
      <c r="BL557" s="116">
        <f>(Escenarios!$F$9*BI557)/(Escenarios!$F$11)</f>
        <v>0</v>
      </c>
      <c r="BM557" s="116">
        <f>(Escenarios!$F$10*AW557+Escenarios!$F$9*BE557)/(Escenarios!$F$11)</f>
        <v>0</v>
      </c>
      <c r="BN557" s="118">
        <f t="shared" si="61"/>
        <v>151.84237368439085</v>
      </c>
      <c r="BO557" s="118">
        <f>MAX(0,(BN557-Constantes!$D$13)*(1-EXP(-Constantes!$D$23)))</f>
        <v>0.71211104163172712</v>
      </c>
      <c r="BP557" s="118">
        <f>BL557+AY557*Escenarios!$F$10/Escenarios!$F$11+BO557</f>
        <v>0.71211104188612095</v>
      </c>
      <c r="BQ557" s="118">
        <f>0.0526*BL557*Observaciones!$F556^1.218</f>
        <v>0</v>
      </c>
      <c r="BR557" s="118">
        <f>BQ557*Constantes!$F$40</f>
        <v>0</v>
      </c>
      <c r="BS557" s="118">
        <f t="shared" si="62"/>
        <v>0</v>
      </c>
      <c r="BT557" s="15"/>
      <c r="BU557" s="72">
        <v>551</v>
      </c>
      <c r="BV557" s="73">
        <f>0.0526*Observaciones!$F556^2.218</f>
        <v>0</v>
      </c>
      <c r="BW557" s="73">
        <f>IF(Observaciones!$F556&gt;0.05*$CA$7,((Observaciones!$F556-0.05*$CA$7)^2)/(Observaciones!$F556+0.95*$CA$7),0)</f>
        <v>0</v>
      </c>
      <c r="BX557" s="73">
        <f>0.0526*BW557*Observaciones!$F556^1.218</f>
        <v>0</v>
      </c>
      <c r="BY557" s="27"/>
      <c r="BZ557" s="27"/>
      <c r="CA557" s="101"/>
      <c r="CB557" s="36"/>
    </row>
    <row r="558" spans="2:80" s="2" customFormat="1" ht="14.5" x14ac:dyDescent="0.35">
      <c r="B558" s="35"/>
      <c r="C558" s="72">
        <v>552</v>
      </c>
      <c r="D558" s="145">
        <f>ETo!$I557*((1-Constantes!$D$19)*ETo!$K557+ETo!$L557)</f>
        <v>1.1646329357606942</v>
      </c>
      <c r="E558" s="73">
        <f>MIN(D558*Constantes!$D$17,0.8*(H557+Observaciones!$F557-F558-G558-Constantes!$D$14))</f>
        <v>1.3036265045229813E-8</v>
      </c>
      <c r="F558" s="73">
        <f>IF(Observaciones!$F557&gt;0.05*Constantes!$D$18,((Observaciones!$F557-0.05*Constantes!$D$18)^2)/(Observaciones!$F557+0.95*Constantes!$D$18),0)</f>
        <v>0</v>
      </c>
      <c r="G558" s="73">
        <f>MAX(0,H557+Observaciones!$F557-F558-Constantes!$D$13)</f>
        <v>0</v>
      </c>
      <c r="H558" s="73">
        <f>H557+Observaciones!$F557-F558-E558-G558-I557</f>
        <v>26.250000003034724</v>
      </c>
      <c r="I558" s="73">
        <f>MAX(0,(H558-Constantes!$D$14)*(1-EXP(-Constantes!$D$22)))</f>
        <v>4.1779948583372086E-11</v>
      </c>
      <c r="J558" s="73">
        <f t="shared" si="56"/>
        <v>140.94686329743129</v>
      </c>
      <c r="K558" s="73">
        <f>MAX(0,(J558-Constantes!$D$13)*(1-EXP(-Constantes!$D$23)))</f>
        <v>0.63685025391798156</v>
      </c>
      <c r="L558" s="73">
        <f t="shared" si="57"/>
        <v>0.63685025395976147</v>
      </c>
      <c r="M558" s="73">
        <f>0.0526*F558*Observaciones!$F557^1.218</f>
        <v>0</v>
      </c>
      <c r="N558" s="73">
        <f>M558*Constantes!$D$40</f>
        <v>0</v>
      </c>
      <c r="O558" s="73">
        <f t="shared" si="58"/>
        <v>0</v>
      </c>
      <c r="P558" s="15"/>
      <c r="Q558" s="117">
        <v>552</v>
      </c>
      <c r="R558" s="145">
        <f>ETo!$I557*((1-Constantes!$E$19)*ETo!$K557+ETo!$L557)</f>
        <v>1.1661529922601879</v>
      </c>
      <c r="S558" s="118">
        <f>MIN(R558*Constantes!$E$17,0.8*(V557+Observaciones!$F557-T558-U558-Constantes!$D$14))</f>
        <v>1.0885551660066996E-8</v>
      </c>
      <c r="T558" s="118">
        <f>IF(Observaciones!$F557&gt;0.05*Constantes!$E$18,((Observaciones!$F557-0.05*Constantes!$E$18)^2)/(Observaciones!$F557+0.95*Constantes!$E$18),0)</f>
        <v>0</v>
      </c>
      <c r="U558" s="118">
        <f>MAX(0,V557+Observaciones!$F557-T558-Constantes!$D$13)</f>
        <v>0</v>
      </c>
      <c r="V558" s="118">
        <f>V557+Observaciones!$F557-T558-S558-U558-W557</f>
        <v>26.250000002534058</v>
      </c>
      <c r="W558" s="118">
        <f>MAX(0,(V558-Constantes!$D$14)*(1-EXP(-Constantes!$D$22)))</f>
        <v>3.4887129399421141E-11</v>
      </c>
      <c r="X558" s="116">
        <f>X557+(Entradas!$E$23*U558-Y557)/(800*Entradas!$D$46)</f>
        <v>0</v>
      </c>
      <c r="Y558" s="116">
        <f>8000*Entradas!$D$47*X558/Constantes!$E$34</f>
        <v>0</v>
      </c>
      <c r="Z558" s="116">
        <f>T558*Escenarios!$E$10/Escenarios!$E$9</f>
        <v>0</v>
      </c>
      <c r="AA558" s="116">
        <f>Y558*Escenarios!$E$10/Escenarios!$E$9</f>
        <v>0</v>
      </c>
      <c r="AB558" s="116">
        <f>Observaciones!$I557</f>
        <v>0</v>
      </c>
      <c r="AC558" s="116">
        <f>MAX(0,Constantes!$E$29/((AH557+Z558+AA558+AB558+Observaciones!$F557)^2)+Entradas!$E$17)</f>
        <v>0</v>
      </c>
      <c r="AD558" s="145">
        <f>IF(ETo!$D557&gt;0,ETo!$I557*((1-Entradas!$E$21)*ETo!$K557+ETo!$L557),0)</f>
        <v>1.1053507322804197</v>
      </c>
      <c r="AE558" s="116">
        <f>MIN(AD558*1,0.8*(AH557+Z558+AA558+AB558+Observaciones!$F557-AC558-Constantes!$E$28))</f>
        <v>1.1053507322804197</v>
      </c>
      <c r="AF558" s="116">
        <f>Observaciones!$J557</f>
        <v>0</v>
      </c>
      <c r="AG558" s="116">
        <f>MAX(0,AH557+Z558+AA558+AB558+Observaciones!$F557-AC558-AE558-AF558-Constantes!$E$26)</f>
        <v>0</v>
      </c>
      <c r="AH558" s="116">
        <f>AH557+Z558+AA558+AB558+Observaciones!$F557-AC558-AE558-AF558-AG558</f>
        <v>47.616991526327304</v>
      </c>
      <c r="AI558" s="116">
        <f>(Escenarios!$E$10*S558+Escenarios!$E$9*AE558)/(Escenarios!$E$11)</f>
        <v>0.11053508302503846</v>
      </c>
      <c r="AJ558" s="116">
        <f>(Escenarios!$E$9*AG558)/(Escenarios!$E$11)</f>
        <v>0</v>
      </c>
      <c r="AK558" s="116">
        <f>(Escenarios!$E$10*U558+Escenarios!$E$9*AC558)/(Escenarios!$E$11)</f>
        <v>0</v>
      </c>
      <c r="AL558" s="118">
        <f t="shared" si="59"/>
        <v>154.68110965545429</v>
      </c>
      <c r="AM558" s="118">
        <f>MAX(0,(AL558-Constantes!$D$13)*(1-EXP(-Constantes!$D$23)))</f>
        <v>0.73171962330489815</v>
      </c>
      <c r="AN558" s="118">
        <f>AJ558+W558*Escenarios!$E$10/Escenarios!$E$11+AM558</f>
        <v>0.73171962333629659</v>
      </c>
      <c r="AO558" s="118">
        <f>0.0526*AJ558*Observaciones!$F557^1.218</f>
        <v>0</v>
      </c>
      <c r="AP558" s="118">
        <f>AO558*Constantes!$E$40</f>
        <v>0</v>
      </c>
      <c r="AQ558" s="118">
        <f t="shared" si="60"/>
        <v>0</v>
      </c>
      <c r="AR558" s="15"/>
      <c r="AS558" s="72">
        <v>552</v>
      </c>
      <c r="AT558" s="145">
        <f>ETo!$I557*((1-Constantes!$F$19)*ETo!$K557+ETo!$L557)</f>
        <v>1.1623528510114522</v>
      </c>
      <c r="AU558" s="118">
        <f>MIN(AT558*Constantes!$F$17,0.8*(AX557+Observaciones!$F557-AV558-AW558-Constantes!$D$14))</f>
        <v>1.8478127117305122E-8</v>
      </c>
      <c r="AV558" s="118">
        <f>IF(Observaciones!$F557&gt;0.05*Constantes!$F$18,((Observaciones!$F557-0.05*Constantes!$F$18)^2)/(Observaciones!$F557+0.95*Constantes!$F$18),0)</f>
        <v>0</v>
      </c>
      <c r="AW558" s="118">
        <f>MAX(0,AX557+Observaciones!$F557-AV558-Constantes!$D$13)</f>
        <v>0</v>
      </c>
      <c r="AX558" s="118">
        <f>AX557+Observaciones!$F557-AV558-AU558-AW558-AY557</f>
        <v>26.25000000430154</v>
      </c>
      <c r="AY558" s="118">
        <f>MAX(0,(AX558-Constantes!$D$14)*(1-EXP(-Constantes!$D$22)))</f>
        <v>5.922057860753866E-11</v>
      </c>
      <c r="AZ558" s="116">
        <f>AZ557+(Entradas!$F$23*AW558-BA557)/(800*Entradas!$D$46)</f>
        <v>0</v>
      </c>
      <c r="BA558" s="116">
        <f>8000*Entradas!$D$47*AZ558/Constantes!$F$34</f>
        <v>0</v>
      </c>
      <c r="BB558" s="116">
        <f>AV558*Escenarios!$F$10/Escenarios!$F$9</f>
        <v>0</v>
      </c>
      <c r="BC558" s="116">
        <f>BA558*Escenarios!$F$10/Escenarios!$F$9</f>
        <v>0</v>
      </c>
      <c r="BD558" s="116">
        <f>Observaciones!$I557</f>
        <v>0</v>
      </c>
      <c r="BE558" s="116">
        <f>MAX(0,Constantes!$F$29/((BJ557+BB558+BC558+BD558+Observaciones!$F557)^2)+Entradas!$F$17)</f>
        <v>0</v>
      </c>
      <c r="BF558" s="145">
        <f>IF(ETo!$D557&gt;0,ETo!$I557*((1-Entradas!$F$21)*ETo!$K557+ETo!$L557),0)</f>
        <v>1.1053507322804197</v>
      </c>
      <c r="BG558" s="116">
        <f>MIN(BF558*1,0.8*(BJ557+BB558+BC558+BD558+Observaciones!$F557-BE558-Constantes!$F$28))</f>
        <v>2.0095550326004741E-6</v>
      </c>
      <c r="BH558" s="116">
        <f>Observaciones!$J557</f>
        <v>0</v>
      </c>
      <c r="BI558" s="116">
        <f>MAX(0,BJ557+BB558+BC558+BD558+Observaciones!$F557-BE558-BG558-BH558-Constantes!$F$26)</f>
        <v>0</v>
      </c>
      <c r="BJ558" s="116">
        <f>BJ557+BB558+BC558+BD558+Observaciones!$F557-BE558-BG558-BH558-BI558</f>
        <v>41.250000502388758</v>
      </c>
      <c r="BK558" s="116">
        <f>(Escenarios!$F$10*AU558+Escenarios!$F$9*BG558)/(Escenarios!$F$11)</f>
        <v>4.166935082139389E-7</v>
      </c>
      <c r="BL558" s="116">
        <f>(Escenarios!$F$9*BI558)/(Escenarios!$F$11)</f>
        <v>0</v>
      </c>
      <c r="BM558" s="116">
        <f>(Escenarios!$F$10*AW558+Escenarios!$F$9*BE558)/(Escenarios!$F$11)</f>
        <v>0</v>
      </c>
      <c r="BN558" s="118">
        <f t="shared" si="61"/>
        <v>151.13026264275913</v>
      </c>
      <c r="BO558" s="118">
        <f>MAX(0,(BN558-Constantes!$D$13)*(1-EXP(-Constantes!$D$23)))</f>
        <v>0.70719213136231895</v>
      </c>
      <c r="BP558" s="118">
        <f>BL558+AY558*Escenarios!$F$10/Escenarios!$F$11+BO558</f>
        <v>0.70719213140969539</v>
      </c>
      <c r="BQ558" s="118">
        <f>0.0526*BL558*Observaciones!$F557^1.218</f>
        <v>0</v>
      </c>
      <c r="BR558" s="118">
        <f>BQ558*Constantes!$F$40</f>
        <v>0</v>
      </c>
      <c r="BS558" s="118">
        <f t="shared" si="62"/>
        <v>0</v>
      </c>
      <c r="BT558" s="15"/>
      <c r="BU558" s="72">
        <v>552</v>
      </c>
      <c r="BV558" s="73">
        <f>0.0526*Observaciones!$F557^2.218</f>
        <v>0</v>
      </c>
      <c r="BW558" s="73">
        <f>IF(Observaciones!$F557&gt;0.05*$CA$7,((Observaciones!$F557-0.05*$CA$7)^2)/(Observaciones!$F557+0.95*$CA$7),0)</f>
        <v>0</v>
      </c>
      <c r="BX558" s="73">
        <f>0.0526*BW558*Observaciones!$F557^1.218</f>
        <v>0</v>
      </c>
      <c r="BY558" s="27"/>
      <c r="BZ558" s="27"/>
      <c r="CA558" s="101"/>
      <c r="CB558" s="36"/>
    </row>
    <row r="559" spans="2:80" s="2" customFormat="1" ht="14.5" x14ac:dyDescent="0.35">
      <c r="B559" s="35"/>
      <c r="C559" s="72">
        <v>553</v>
      </c>
      <c r="D559" s="145">
        <f>ETo!$I558*((1-Constantes!$D$19)*ETo!$K558+ETo!$L558)</f>
        <v>1.1454186154623878</v>
      </c>
      <c r="E559" s="73">
        <f>MIN(D559*Constantes!$D$17,0.8*(H558+Observaciones!$F558-F559-G559-Constantes!$D$14))</f>
        <v>2.4277795773741675E-9</v>
      </c>
      <c r="F559" s="73">
        <f>IF(Observaciones!$F558&gt;0.05*Constantes!$D$18,((Observaciones!$F558-0.05*Constantes!$D$18)^2)/(Observaciones!$F558+0.95*Constantes!$D$18),0)</f>
        <v>0</v>
      </c>
      <c r="G559" s="73">
        <f>MAX(0,H558+Observaciones!$F558-F559-Constantes!$D$13)</f>
        <v>0</v>
      </c>
      <c r="H559" s="73">
        <f>H558+Observaciones!$F558-F559-E559-G559-I558</f>
        <v>26.250000000565166</v>
      </c>
      <c r="I559" s="73">
        <f>MAX(0,(H559-Constantes!$D$14)*(1-EXP(-Constantes!$D$22)))</f>
        <v>7.7808030923038206E-12</v>
      </c>
      <c r="J559" s="73">
        <f t="shared" si="56"/>
        <v>140.31001304351332</v>
      </c>
      <c r="K559" s="73">
        <f>MAX(0,(J559-Constantes!$D$13)*(1-EXP(-Constantes!$D$23)))</f>
        <v>0.63245120788311826</v>
      </c>
      <c r="L559" s="73">
        <f t="shared" si="57"/>
        <v>0.63245120789089904</v>
      </c>
      <c r="M559" s="73">
        <f>0.0526*F559*Observaciones!$F558^1.218</f>
        <v>0</v>
      </c>
      <c r="N559" s="73">
        <f>M559*Constantes!$D$40</f>
        <v>0</v>
      </c>
      <c r="O559" s="73">
        <f t="shared" si="58"/>
        <v>0</v>
      </c>
      <c r="P559" s="15"/>
      <c r="Q559" s="117">
        <v>553</v>
      </c>
      <c r="R559" s="145">
        <f>ETo!$I558*((1-Constantes!$E$19)*ETo!$K558+ETo!$L558)</f>
        <v>1.1469095459187857</v>
      </c>
      <c r="S559" s="118">
        <f>MIN(R559*Constantes!$E$17,0.8*(V558+Observaciones!$F558-T559-U559-Constantes!$D$14))</f>
        <v>2.027246637226199E-9</v>
      </c>
      <c r="T559" s="118">
        <f>IF(Observaciones!$F558&gt;0.05*Constantes!$E$18,((Observaciones!$F558-0.05*Constantes!$E$18)^2)/(Observaciones!$F558+0.95*Constantes!$E$18),0)</f>
        <v>0</v>
      </c>
      <c r="U559" s="118">
        <f>MAX(0,V558+Observaciones!$F558-T559-Constantes!$D$13)</f>
        <v>0</v>
      </c>
      <c r="V559" s="118">
        <f>V558+Observaciones!$F558-T559-S559-U559-W558</f>
        <v>26.250000000471925</v>
      </c>
      <c r="W559" s="118">
        <f>MAX(0,(V559-Constantes!$D$14)*(1-EXP(-Constantes!$D$22)))</f>
        <v>6.4971270981027031E-12</v>
      </c>
      <c r="X559" s="116">
        <f>X558+(Entradas!$E$23*U559-Y558)/(800*Entradas!$D$46)</f>
        <v>0</v>
      </c>
      <c r="Y559" s="116">
        <f>8000*Entradas!$D$47*X559/Constantes!$E$34</f>
        <v>0</v>
      </c>
      <c r="Z559" s="116">
        <f>T559*Escenarios!$E$10/Escenarios!$E$9</f>
        <v>0</v>
      </c>
      <c r="AA559" s="116">
        <f>Y559*Escenarios!$E$10/Escenarios!$E$9</f>
        <v>0</v>
      </c>
      <c r="AB559" s="116">
        <f>Observaciones!$I558</f>
        <v>0</v>
      </c>
      <c r="AC559" s="116">
        <f>MAX(0,Constantes!$E$29/((AH558+Z559+AA559+AB559+Observaciones!$F558)^2)+Entradas!$E$17)</f>
        <v>0</v>
      </c>
      <c r="AD559" s="145">
        <f>IF(ETo!$D558&gt;0,ETo!$I558*((1-Entradas!$E$21)*ETo!$K558+ETo!$L558),0)</f>
        <v>1.0872723276628604</v>
      </c>
      <c r="AE559" s="116">
        <f>MIN(AD559*1,0.8*(AH558+Z559+AA559+AB559+Observaciones!$F558-AC559-Constantes!$E$28))</f>
        <v>1.0872723276628604</v>
      </c>
      <c r="AF559" s="116">
        <f>Observaciones!$J558</f>
        <v>0</v>
      </c>
      <c r="AG559" s="116">
        <f>MAX(0,AH558+Z559+AA559+AB559+Observaciones!$F558-AC559-AE559-AF559-Constantes!$E$26)</f>
        <v>0</v>
      </c>
      <c r="AH559" s="116">
        <f>AH558+Z559+AA559+AB559+Observaciones!$F558-AC559-AE559-AF559-AG559</f>
        <v>46.529719198664445</v>
      </c>
      <c r="AI559" s="116">
        <f>(Escenarios!$E$10*S559+Escenarios!$E$9*AE559)/(Escenarios!$E$11)</f>
        <v>0.10872723459080802</v>
      </c>
      <c r="AJ559" s="116">
        <f>(Escenarios!$E$9*AG559)/(Escenarios!$E$11)</f>
        <v>0</v>
      </c>
      <c r="AK559" s="116">
        <f>(Escenarios!$E$10*U559+Escenarios!$E$9*AC559)/(Escenarios!$E$11)</f>
        <v>0</v>
      </c>
      <c r="AL559" s="118">
        <f t="shared" si="59"/>
        <v>153.94939003214938</v>
      </c>
      <c r="AM559" s="118">
        <f>MAX(0,(AL559-Constantes!$D$13)*(1-EXP(-Constantes!$D$23)))</f>
        <v>0.72666526666810904</v>
      </c>
      <c r="AN559" s="118">
        <f>AJ559+W559*Escenarios!$E$10/Escenarios!$E$11+AM559</f>
        <v>0.72666526667395648</v>
      </c>
      <c r="AO559" s="118">
        <f>0.0526*AJ559*Observaciones!$F558^1.218</f>
        <v>0</v>
      </c>
      <c r="AP559" s="118">
        <f>AO559*Constantes!$E$40</f>
        <v>0</v>
      </c>
      <c r="AQ559" s="118">
        <f t="shared" si="60"/>
        <v>0</v>
      </c>
      <c r="AR559" s="15"/>
      <c r="AS559" s="72">
        <v>553</v>
      </c>
      <c r="AT559" s="145">
        <f>ETo!$I558*((1-Constantes!$F$19)*ETo!$K558+ETo!$L558)</f>
        <v>1.1431822197777901</v>
      </c>
      <c r="AU559" s="118">
        <f>MIN(AT559*Constantes!$F$17,0.8*(AX558+Observaciones!$F558-AV559-AW559-Constantes!$D$14))</f>
        <v>3.4412323657306844E-9</v>
      </c>
      <c r="AV559" s="118">
        <f>IF(Observaciones!$F558&gt;0.05*Constantes!$F$18,((Observaciones!$F558-0.05*Constantes!$F$18)^2)/(Observaciones!$F558+0.95*Constantes!$F$18),0)</f>
        <v>0</v>
      </c>
      <c r="AW559" s="118">
        <f>MAX(0,AX558+Observaciones!$F558-AV559-Constantes!$D$13)</f>
        <v>0</v>
      </c>
      <c r="AX559" s="118">
        <f>AX558+Observaciones!$F558-AV559-AU559-AW559-AY558</f>
        <v>26.250000000801087</v>
      </c>
      <c r="AY559" s="118">
        <f>MAX(0,(AX559-Constantes!$D$14)*(1-EXP(-Constantes!$D$22)))</f>
        <v>1.1028804161875907E-11</v>
      </c>
      <c r="AZ559" s="116">
        <f>AZ558+(Entradas!$F$23*AW559-BA558)/(800*Entradas!$D$46)</f>
        <v>0</v>
      </c>
      <c r="BA559" s="116">
        <f>8000*Entradas!$D$47*AZ559/Constantes!$F$34</f>
        <v>0</v>
      </c>
      <c r="BB559" s="116">
        <f>AV559*Escenarios!$F$10/Escenarios!$F$9</f>
        <v>0</v>
      </c>
      <c r="BC559" s="116">
        <f>BA559*Escenarios!$F$10/Escenarios!$F$9</f>
        <v>0</v>
      </c>
      <c r="BD559" s="116">
        <f>Observaciones!$I558</f>
        <v>0</v>
      </c>
      <c r="BE559" s="116">
        <f>MAX(0,Constantes!$F$29/((BJ558+BB559+BC559+BD559+Observaciones!$F558)^2)+Entradas!$F$17)</f>
        <v>0</v>
      </c>
      <c r="BF559" s="145">
        <f>IF(ETo!$D558&gt;0,ETo!$I558*((1-Entradas!$F$21)*ETo!$K558+ETo!$L558),0)</f>
        <v>1.0872723276628604</v>
      </c>
      <c r="BG559" s="116">
        <f>MIN(BF559*1,0.8*(BJ558+BB559+BC559+BD559+Observaciones!$F558-BE559-Constantes!$F$28))</f>
        <v>4.0191100652009483E-7</v>
      </c>
      <c r="BH559" s="116">
        <f>Observaciones!$J558</f>
        <v>0</v>
      </c>
      <c r="BI559" s="116">
        <f>MAX(0,BJ558+BB559+BC559+BD559+Observaciones!$F558-BE559-BG559-BH559-Constantes!$F$26)</f>
        <v>0</v>
      </c>
      <c r="BJ559" s="116">
        <f>BJ558+BB559+BC559+BD559+Observaciones!$F558-BE559-BG559-BH559-BI559</f>
        <v>41.250000100477749</v>
      </c>
      <c r="BK559" s="116">
        <f>(Escenarios!$F$10*AU559+Escenarios!$F$9*BG559)/(Escenarios!$F$11)</f>
        <v>8.3135187196603507E-8</v>
      </c>
      <c r="BL559" s="116">
        <f>(Escenarios!$F$9*BI559)/(Escenarios!$F$11)</f>
        <v>0</v>
      </c>
      <c r="BM559" s="116">
        <f>(Escenarios!$F$10*AW559+Escenarios!$F$9*BE559)/(Escenarios!$F$11)</f>
        <v>0</v>
      </c>
      <c r="BN559" s="118">
        <f t="shared" si="61"/>
        <v>150.42307051139682</v>
      </c>
      <c r="BO559" s="118">
        <f>MAX(0,(BN559-Constantes!$D$13)*(1-EXP(-Constantes!$D$23)))</f>
        <v>0.70230719848804146</v>
      </c>
      <c r="BP559" s="118">
        <f>BL559+AY559*Escenarios!$F$10/Escenarios!$F$11+BO559</f>
        <v>0.70230719849686452</v>
      </c>
      <c r="BQ559" s="118">
        <f>0.0526*BL559*Observaciones!$F558^1.218</f>
        <v>0</v>
      </c>
      <c r="BR559" s="118">
        <f>BQ559*Constantes!$F$40</f>
        <v>0</v>
      </c>
      <c r="BS559" s="118">
        <f t="shared" si="62"/>
        <v>0</v>
      </c>
      <c r="BT559" s="15"/>
      <c r="BU559" s="72">
        <v>553</v>
      </c>
      <c r="BV559" s="73">
        <f>0.0526*Observaciones!$F558^2.218</f>
        <v>0</v>
      </c>
      <c r="BW559" s="73">
        <f>IF(Observaciones!$F558&gt;0.05*$CA$7,((Observaciones!$F558-0.05*$CA$7)^2)/(Observaciones!$F558+0.95*$CA$7),0)</f>
        <v>0</v>
      </c>
      <c r="BX559" s="73">
        <f>0.0526*BW559*Observaciones!$F558^1.218</f>
        <v>0</v>
      </c>
      <c r="BY559" s="27"/>
      <c r="BZ559" s="27"/>
      <c r="CA559" s="101"/>
      <c r="CB559" s="36"/>
    </row>
    <row r="560" spans="2:80" s="2" customFormat="1" ht="14.5" x14ac:dyDescent="0.35">
      <c r="B560" s="35"/>
      <c r="C560" s="72">
        <v>554</v>
      </c>
      <c r="D560" s="145">
        <f>ETo!$I559*((1-Constantes!$D$19)*ETo!$K559+ETo!$L559)</f>
        <v>1.1010369402849038</v>
      </c>
      <c r="E560" s="73">
        <f>MIN(D560*Constantes!$D$17,0.8*(H559+Observaciones!$F559-F560-G560-Constantes!$D$14))</f>
        <v>4.5213255361886695E-10</v>
      </c>
      <c r="F560" s="73">
        <f>IF(Observaciones!$F559&gt;0.05*Constantes!$D$18,((Observaciones!$F559-0.05*Constantes!$D$18)^2)/(Observaciones!$F559+0.95*Constantes!$D$18),0)</f>
        <v>0</v>
      </c>
      <c r="G560" s="73">
        <f>MAX(0,H559+Observaciones!$F559-F560-Constantes!$D$13)</f>
        <v>0</v>
      </c>
      <c r="H560" s="73">
        <f>H559+Observaciones!$F559-F560-E560-G560-I559</f>
        <v>26.250000000105253</v>
      </c>
      <c r="I560" s="73">
        <f>MAX(0,(H560-Constantes!$D$14)*(1-EXP(-Constantes!$D$22)))</f>
        <v>1.4490449611050604E-12</v>
      </c>
      <c r="J560" s="73">
        <f t="shared" si="56"/>
        <v>139.6775618356302</v>
      </c>
      <c r="K560" s="73">
        <f>MAX(0,(J560-Constantes!$D$13)*(1-EXP(-Constantes!$D$23)))</f>
        <v>0.62808254827881349</v>
      </c>
      <c r="L560" s="73">
        <f t="shared" si="57"/>
        <v>0.62808254828026255</v>
      </c>
      <c r="M560" s="73">
        <f>0.0526*F560*Observaciones!$F559^1.218</f>
        <v>0</v>
      </c>
      <c r="N560" s="73">
        <f>M560*Constantes!$D$40</f>
        <v>0</v>
      </c>
      <c r="O560" s="73">
        <f t="shared" si="58"/>
        <v>0</v>
      </c>
      <c r="P560" s="15"/>
      <c r="Q560" s="117">
        <v>554</v>
      </c>
      <c r="R560" s="145">
        <f>ETo!$I559*((1-Constantes!$E$19)*ETo!$K559+ETo!$L559)</f>
        <v>1.1024618857136155</v>
      </c>
      <c r="S560" s="118">
        <f>MIN(R560*Constantes!$E$17,0.8*(V559+Observaciones!$F559-T560-U560-Constantes!$D$14))</f>
        <v>3.7753977721877163E-10</v>
      </c>
      <c r="T560" s="118">
        <f>IF(Observaciones!$F559&gt;0.05*Constantes!$E$18,((Observaciones!$F559-0.05*Constantes!$E$18)^2)/(Observaciones!$F559+0.95*Constantes!$E$18),0)</f>
        <v>0</v>
      </c>
      <c r="U560" s="118">
        <f>MAX(0,V559+Observaciones!$F559-T560-Constantes!$D$13)</f>
        <v>0</v>
      </c>
      <c r="V560" s="118">
        <f>V559+Observaciones!$F559-T560-S560-U560-W559</f>
        <v>26.250000000087887</v>
      </c>
      <c r="W560" s="118">
        <f>MAX(0,(V560-Constantes!$D$14)*(1-EXP(-Constantes!$D$22)))</f>
        <v>1.2099667267878546E-12</v>
      </c>
      <c r="X560" s="116">
        <f>X559+(Entradas!$E$23*U560-Y559)/(800*Entradas!$D$46)</f>
        <v>0</v>
      </c>
      <c r="Y560" s="116">
        <f>8000*Entradas!$D$47*X560/Constantes!$E$34</f>
        <v>0</v>
      </c>
      <c r="Z560" s="116">
        <f>T560*Escenarios!$E$10/Escenarios!$E$9</f>
        <v>0</v>
      </c>
      <c r="AA560" s="116">
        <f>Y560*Escenarios!$E$10/Escenarios!$E$9</f>
        <v>0</v>
      </c>
      <c r="AB560" s="116">
        <f>Observaciones!$I559</f>
        <v>0</v>
      </c>
      <c r="AC560" s="116">
        <f>MAX(0,Constantes!$E$29/((AH559+Z560+AA560+AB560+Observaciones!$F559)^2)+Entradas!$E$17)</f>
        <v>0</v>
      </c>
      <c r="AD560" s="145">
        <f>IF(ETo!$D559&gt;0,ETo!$I559*((1-Entradas!$E$21)*ETo!$K559+ETo!$L559),0)</f>
        <v>1.0454640685651557</v>
      </c>
      <c r="AE560" s="116">
        <f>MIN(AD560*1,0.8*(AH559+Z560+AA560+AB560+Observaciones!$F559-AC560-Constantes!$E$28))</f>
        <v>1.0454640685651557</v>
      </c>
      <c r="AF560" s="116">
        <f>Observaciones!$J559</f>
        <v>0</v>
      </c>
      <c r="AG560" s="116">
        <f>MAX(0,AH559+Z560+AA560+AB560+Observaciones!$F559-AC560-AE560-AF560-Constantes!$E$26)</f>
        <v>0</v>
      </c>
      <c r="AH560" s="116">
        <f>AH559+Z560+AA560+AB560+Observaciones!$F559-AC560-AE560-AF560-AG560</f>
        <v>45.484255130099292</v>
      </c>
      <c r="AI560" s="116">
        <f>(Escenarios!$E$10*S560+Escenarios!$E$9*AE560)/(Escenarios!$E$11)</f>
        <v>0.10454640719630139</v>
      </c>
      <c r="AJ560" s="116">
        <f>(Escenarios!$E$9*AG560)/(Escenarios!$E$11)</f>
        <v>0</v>
      </c>
      <c r="AK560" s="116">
        <f>(Escenarios!$E$10*U560+Escenarios!$E$9*AC560)/(Escenarios!$E$11)</f>
        <v>0</v>
      </c>
      <c r="AL560" s="118">
        <f t="shared" si="59"/>
        <v>153.22272476548127</v>
      </c>
      <c r="AM560" s="118">
        <f>MAX(0,(AL560-Constantes!$D$13)*(1-EXP(-Constantes!$D$23)))</f>
        <v>0.72164582302285163</v>
      </c>
      <c r="AN560" s="118">
        <f>AJ560+W560*Escenarios!$E$10/Escenarios!$E$11+AM560</f>
        <v>0.72164582302394065</v>
      </c>
      <c r="AO560" s="118">
        <f>0.0526*AJ560*Observaciones!$F559^1.218</f>
        <v>0</v>
      </c>
      <c r="AP560" s="118">
        <f>AO560*Constantes!$E$40</f>
        <v>0</v>
      </c>
      <c r="AQ560" s="118">
        <f t="shared" si="60"/>
        <v>0</v>
      </c>
      <c r="AR560" s="15"/>
      <c r="AS560" s="72">
        <v>554</v>
      </c>
      <c r="AT560" s="145">
        <f>ETo!$I559*((1-Constantes!$F$19)*ETo!$K559+ETo!$L559)</f>
        <v>1.0988995221418363</v>
      </c>
      <c r="AU560" s="118">
        <f>MIN(AT560*Constantes!$F$17,0.8*(AX559+Observaciones!$F559-AV560-AW560-Constantes!$D$14))</f>
        <v>6.4086975726240786E-10</v>
      </c>
      <c r="AV560" s="118">
        <f>IF(Observaciones!$F559&gt;0.05*Constantes!$F$18,((Observaciones!$F559-0.05*Constantes!$F$18)^2)/(Observaciones!$F559+0.95*Constantes!$F$18),0)</f>
        <v>0</v>
      </c>
      <c r="AW560" s="118">
        <f>MAX(0,AX559+Observaciones!$F559-AV560-Constantes!$D$13)</f>
        <v>0</v>
      </c>
      <c r="AX560" s="118">
        <f>AX559+Observaciones!$F559-AV560-AU560-AW560-AY559</f>
        <v>26.250000000149189</v>
      </c>
      <c r="AY560" s="118">
        <f>MAX(0,(AX560-Constantes!$D$14)*(1-EXP(-Constantes!$D$22)))</f>
        <v>2.0539305019808546E-12</v>
      </c>
      <c r="AZ560" s="116">
        <f>AZ559+(Entradas!$F$23*AW560-BA559)/(800*Entradas!$D$46)</f>
        <v>0</v>
      </c>
      <c r="BA560" s="116">
        <f>8000*Entradas!$D$47*AZ560/Constantes!$F$34</f>
        <v>0</v>
      </c>
      <c r="BB560" s="116">
        <f>AV560*Escenarios!$F$10/Escenarios!$F$9</f>
        <v>0</v>
      </c>
      <c r="BC560" s="116">
        <f>BA560*Escenarios!$F$10/Escenarios!$F$9</f>
        <v>0</v>
      </c>
      <c r="BD560" s="116">
        <f>Observaciones!$I559</f>
        <v>0</v>
      </c>
      <c r="BE560" s="116">
        <f>MAX(0,Constantes!$F$29/((BJ559+BB560+BC560+BD560+Observaciones!$F559)^2)+Entradas!$F$17)</f>
        <v>0</v>
      </c>
      <c r="BF560" s="145">
        <f>IF(ETo!$D559&gt;0,ETo!$I559*((1-Entradas!$F$21)*ETo!$K559+ETo!$L559),0)</f>
        <v>1.0454640685651557</v>
      </c>
      <c r="BG560" s="116">
        <f>MIN(BF560*1,0.8*(BJ559+BB560+BC560+BD560+Observaciones!$F559-BE560-Constantes!$F$28))</f>
        <v>8.0382199030282214E-8</v>
      </c>
      <c r="BH560" s="116">
        <f>Observaciones!$J559</f>
        <v>0</v>
      </c>
      <c r="BI560" s="116">
        <f>MAX(0,BJ559+BB560+BC560+BD560+Observaciones!$F559-BE560-BG560-BH560-Constantes!$F$26)</f>
        <v>0</v>
      </c>
      <c r="BJ560" s="116">
        <f>BJ559+BB560+BC560+BD560+Observaciones!$F559-BE560-BG560-BH560-BI560</f>
        <v>41.250000020095548</v>
      </c>
      <c r="BK560" s="116">
        <f>(Escenarios!$F$10*AU560+Escenarios!$F$9*BG560)/(Escenarios!$F$11)</f>
        <v>1.6589135611866367E-8</v>
      </c>
      <c r="BL560" s="116">
        <f>(Escenarios!$F$9*BI560)/(Escenarios!$F$11)</f>
        <v>0</v>
      </c>
      <c r="BM560" s="116">
        <f>(Escenarios!$F$10*AW560+Escenarios!$F$9*BE560)/(Escenarios!$F$11)</f>
        <v>0</v>
      </c>
      <c r="BN560" s="118">
        <f t="shared" si="61"/>
        <v>149.72076331290879</v>
      </c>
      <c r="BO560" s="118">
        <f>MAX(0,(BN560-Constantes!$D$13)*(1-EXP(-Constantes!$D$23)))</f>
        <v>0.69745600830988286</v>
      </c>
      <c r="BP560" s="118">
        <f>BL560+AY560*Escenarios!$F$10/Escenarios!$F$11+BO560</f>
        <v>0.69745600831152599</v>
      </c>
      <c r="BQ560" s="118">
        <f>0.0526*BL560*Observaciones!$F559^1.218</f>
        <v>0</v>
      </c>
      <c r="BR560" s="118">
        <f>BQ560*Constantes!$F$40</f>
        <v>0</v>
      </c>
      <c r="BS560" s="118">
        <f t="shared" si="62"/>
        <v>0</v>
      </c>
      <c r="BT560" s="15"/>
      <c r="BU560" s="72">
        <v>554</v>
      </c>
      <c r="BV560" s="73">
        <f>0.0526*Observaciones!$F559^2.218</f>
        <v>0</v>
      </c>
      <c r="BW560" s="73">
        <f>IF(Observaciones!$F559&gt;0.05*$CA$7,((Observaciones!$F559-0.05*$CA$7)^2)/(Observaciones!$F559+0.95*$CA$7),0)</f>
        <v>0</v>
      </c>
      <c r="BX560" s="73">
        <f>0.0526*BW560*Observaciones!$F559^1.218</f>
        <v>0</v>
      </c>
      <c r="BY560" s="27"/>
      <c r="BZ560" s="27"/>
      <c r="CA560" s="101"/>
      <c r="CB560" s="36"/>
    </row>
    <row r="561" spans="2:80" s="2" customFormat="1" ht="14.5" x14ac:dyDescent="0.35">
      <c r="B561" s="35"/>
      <c r="C561" s="72">
        <v>555</v>
      </c>
      <c r="D561" s="145">
        <f>ETo!$I560*((1-Constantes!$D$19)*ETo!$K560+ETo!$L560)</f>
        <v>1.0948318376032367</v>
      </c>
      <c r="E561" s="73">
        <f>MIN(D561*Constantes!$D$17,0.8*(H560+Observaciones!$F560-F561-G561-Constantes!$D$14))</f>
        <v>8.4202156358514923E-11</v>
      </c>
      <c r="F561" s="73">
        <f>IF(Observaciones!$F560&gt;0.05*Constantes!$D$18,((Observaciones!$F560-0.05*Constantes!$D$18)^2)/(Observaciones!$F560+0.95*Constantes!$D$18),0)</f>
        <v>0</v>
      </c>
      <c r="G561" s="73">
        <f>MAX(0,H560+Observaciones!$F560-F561-Constantes!$D$13)</f>
        <v>0</v>
      </c>
      <c r="H561" s="73">
        <f>H560+Observaciones!$F560-F561-E561-G561-I560</f>
        <v>26.2500000000196</v>
      </c>
      <c r="I561" s="73">
        <f>MAX(0,(H561-Constantes!$D$14)*(1-EXP(-Constantes!$D$22)))</f>
        <v>2.698434162700539E-13</v>
      </c>
      <c r="J561" s="73">
        <f t="shared" si="56"/>
        <v>139.04947928735137</v>
      </c>
      <c r="K561" s="73">
        <f>MAX(0,(J561-Constantes!$D$13)*(1-EXP(-Constantes!$D$23)))</f>
        <v>0.62374406521065939</v>
      </c>
      <c r="L561" s="73">
        <f t="shared" si="57"/>
        <v>0.62374406521092929</v>
      </c>
      <c r="M561" s="73">
        <f>0.0526*F561*Observaciones!$F560^1.218</f>
        <v>0</v>
      </c>
      <c r="N561" s="73">
        <f>M561*Constantes!$D$40</f>
        <v>0</v>
      </c>
      <c r="O561" s="73">
        <f t="shared" si="58"/>
        <v>0</v>
      </c>
      <c r="P561" s="15"/>
      <c r="Q561" s="117">
        <v>555</v>
      </c>
      <c r="R561" s="145">
        <f>ETo!$I560*((1-Constantes!$E$19)*ETo!$K560+ETo!$L560)</f>
        <v>1.0962456008419668</v>
      </c>
      <c r="S561" s="118">
        <f>MIN(R561*Constantes!$E$17,0.8*(V560+Observaciones!$F560-T561-U561-Constantes!$D$14))</f>
        <v>7.0309624788933439E-11</v>
      </c>
      <c r="T561" s="118">
        <f>IF(Observaciones!$F560&gt;0.05*Constantes!$E$18,((Observaciones!$F560-0.05*Constantes!$E$18)^2)/(Observaciones!$F560+0.95*Constantes!$E$18),0)</f>
        <v>0</v>
      </c>
      <c r="U561" s="118">
        <f>MAX(0,V560+Observaciones!$F560-T561-Constantes!$D$13)</f>
        <v>0</v>
      </c>
      <c r="V561" s="118">
        <f>V560+Observaciones!$F560-T561-S561-U561-W560</f>
        <v>26.250000000016367</v>
      </c>
      <c r="W561" s="118">
        <f>MAX(0,(V561-Constantes!$D$14)*(1-EXP(-Constantes!$D$22)))</f>
        <v>2.2533417051951032E-13</v>
      </c>
      <c r="X561" s="116">
        <f>X560+(Entradas!$E$23*U561-Y560)/(800*Entradas!$D$46)</f>
        <v>0</v>
      </c>
      <c r="Y561" s="116">
        <f>8000*Entradas!$D$47*X561/Constantes!$E$34</f>
        <v>0</v>
      </c>
      <c r="Z561" s="116">
        <f>T561*Escenarios!$E$10/Escenarios!$E$9</f>
        <v>0</v>
      </c>
      <c r="AA561" s="116">
        <f>Y561*Escenarios!$E$10/Escenarios!$E$9</f>
        <v>0</v>
      </c>
      <c r="AB561" s="116">
        <f>Observaciones!$I560</f>
        <v>0</v>
      </c>
      <c r="AC561" s="116">
        <f>MAX(0,Constantes!$E$29/((AH560+Z561+AA561+AB561+Observaciones!$F560)^2)+Entradas!$E$17)</f>
        <v>0</v>
      </c>
      <c r="AD561" s="145">
        <f>IF(ETo!$D560&gt;0,ETo!$I560*((1-Entradas!$E$21)*ETo!$K560+ETo!$L560),0)</f>
        <v>1.0396950712927513</v>
      </c>
      <c r="AE561" s="116">
        <f>MIN(AD561*1,0.8*(AH560+Z561+AA561+AB561+Observaciones!$F560-AC561-Constantes!$E$28))</f>
        <v>1.0396950712927513</v>
      </c>
      <c r="AF561" s="116">
        <f>Observaciones!$J560</f>
        <v>0</v>
      </c>
      <c r="AG561" s="116">
        <f>MAX(0,AH560+Z561+AA561+AB561+Observaciones!$F560-AC561-AE561-AF561-Constantes!$E$26)</f>
        <v>0</v>
      </c>
      <c r="AH561" s="116">
        <f>AH560+Z561+AA561+AB561+Observaciones!$F560-AC561-AE561-AF561-AG561</f>
        <v>44.444560058806545</v>
      </c>
      <c r="AI561" s="116">
        <f>(Escenarios!$E$10*S561+Escenarios!$E$9*AE561)/(Escenarios!$E$11)</f>
        <v>0.1039695071925538</v>
      </c>
      <c r="AJ561" s="116">
        <f>(Escenarios!$E$9*AG561)/(Escenarios!$E$11)</f>
        <v>0</v>
      </c>
      <c r="AK561" s="116">
        <f>(Escenarios!$E$10*U561+Escenarios!$E$9*AC561)/(Escenarios!$E$11)</f>
        <v>0</v>
      </c>
      <c r="AL561" s="118">
        <f t="shared" si="59"/>
        <v>152.50107894245843</v>
      </c>
      <c r="AM561" s="118">
        <f>MAX(0,(AL561-Constantes!$D$13)*(1-EXP(-Constantes!$D$23)))</f>
        <v>0.71666105120747736</v>
      </c>
      <c r="AN561" s="118">
        <f>AJ561+W561*Escenarios!$E$10/Escenarios!$E$11+AM561</f>
        <v>0.7166610512076802</v>
      </c>
      <c r="AO561" s="118">
        <f>0.0526*AJ561*Observaciones!$F560^1.218</f>
        <v>0</v>
      </c>
      <c r="AP561" s="118">
        <f>AO561*Constantes!$E$40</f>
        <v>0</v>
      </c>
      <c r="AQ561" s="118">
        <f t="shared" si="60"/>
        <v>0</v>
      </c>
      <c r="AR561" s="15"/>
      <c r="AS561" s="72">
        <v>555</v>
      </c>
      <c r="AT561" s="145">
        <f>ETo!$I560*((1-Constantes!$F$19)*ETo!$K560+ETo!$L560)</f>
        <v>1.0927111927451409</v>
      </c>
      <c r="AU561" s="118">
        <f>MIN(AT561*Constantes!$F$17,0.8*(AX560+Observaciones!$F560-AV561-AW561-Constantes!$D$14))</f>
        <v>1.1935128441109555E-10</v>
      </c>
      <c r="AV561" s="118">
        <f>IF(Observaciones!$F560&gt;0.05*Constantes!$F$18,((Observaciones!$F560-0.05*Constantes!$F$18)^2)/(Observaciones!$F560+0.95*Constantes!$F$18),0)</f>
        <v>0</v>
      </c>
      <c r="AW561" s="118">
        <f>MAX(0,AX560+Observaciones!$F560-AV561-Constantes!$D$13)</f>
        <v>0</v>
      </c>
      <c r="AX561" s="118">
        <f>AX560+Observaciones!$F560-AV561-AU561-AW561-AY560</f>
        <v>26.250000000027786</v>
      </c>
      <c r="AY561" s="118">
        <f>MAX(0,(AX561-Constantes!$D$14)*(1-EXP(-Constantes!$D$22)))</f>
        <v>3.8253495715934233E-13</v>
      </c>
      <c r="AZ561" s="116">
        <f>AZ560+(Entradas!$F$23*AW561-BA560)/(800*Entradas!$D$46)</f>
        <v>0</v>
      </c>
      <c r="BA561" s="116">
        <f>8000*Entradas!$D$47*AZ561/Constantes!$F$34</f>
        <v>0</v>
      </c>
      <c r="BB561" s="116">
        <f>AV561*Escenarios!$F$10/Escenarios!$F$9</f>
        <v>0</v>
      </c>
      <c r="BC561" s="116">
        <f>BA561*Escenarios!$F$10/Escenarios!$F$9</f>
        <v>0</v>
      </c>
      <c r="BD561" s="116">
        <f>Observaciones!$I560</f>
        <v>0</v>
      </c>
      <c r="BE561" s="116">
        <f>MAX(0,Constantes!$F$29/((BJ560+BB561+BC561+BD561+Observaciones!$F560)^2)+Entradas!$F$17)</f>
        <v>0</v>
      </c>
      <c r="BF561" s="145">
        <f>IF(ETo!$D560&gt;0,ETo!$I560*((1-Entradas!$F$21)*ETo!$K560+ETo!$L560),0)</f>
        <v>1.0396950712927513</v>
      </c>
      <c r="BG561" s="116">
        <f>MIN(BF561*1,0.8*(BJ560+BB561+BC561+BD561+Observaciones!$F560-BE561-Constantes!$F$28))</f>
        <v>1.6076438669188065E-8</v>
      </c>
      <c r="BH561" s="116">
        <f>Observaciones!$J560</f>
        <v>0</v>
      </c>
      <c r="BI561" s="116">
        <f>MAX(0,BJ560+BB561+BC561+BD561+Observaciones!$F560-BE561-BG561-BH561-Constantes!$F$26)</f>
        <v>0</v>
      </c>
      <c r="BJ561" s="116">
        <f>BJ560+BB561+BC561+BD561+Observaciones!$F560-BE561-BG561-BH561-BI561</f>
        <v>41.250000004019107</v>
      </c>
      <c r="BK561" s="116">
        <f>(Escenarios!$F$10*AU561+Escenarios!$F$9*BG561)/(Escenarios!$F$11)</f>
        <v>3.3107687613664895E-9</v>
      </c>
      <c r="BL561" s="116">
        <f>(Escenarios!$F$9*BI561)/(Escenarios!$F$11)</f>
        <v>0</v>
      </c>
      <c r="BM561" s="116">
        <f>(Escenarios!$F$10*AW561+Escenarios!$F$9*BE561)/(Escenarios!$F$11)</f>
        <v>0</v>
      </c>
      <c r="BN561" s="118">
        <f t="shared" si="61"/>
        <v>149.02330730459892</v>
      </c>
      <c r="BO561" s="118">
        <f>MAX(0,(BN561-Constantes!$D$13)*(1-EXP(-Constantes!$D$23)))</f>
        <v>0.69263832775001577</v>
      </c>
      <c r="BP561" s="118">
        <f>BL561+AY561*Escenarios!$F$10/Escenarios!$F$11+BO561</f>
        <v>0.69263832775032175</v>
      </c>
      <c r="BQ561" s="118">
        <f>0.0526*BL561*Observaciones!$F560^1.218</f>
        <v>0</v>
      </c>
      <c r="BR561" s="118">
        <f>BQ561*Constantes!$F$40</f>
        <v>0</v>
      </c>
      <c r="BS561" s="118">
        <f t="shared" si="62"/>
        <v>0</v>
      </c>
      <c r="BT561" s="15"/>
      <c r="BU561" s="72">
        <v>555</v>
      </c>
      <c r="BV561" s="73">
        <f>0.0526*Observaciones!$F560^2.218</f>
        <v>0</v>
      </c>
      <c r="BW561" s="73">
        <f>IF(Observaciones!$F560&gt;0.05*$CA$7,((Observaciones!$F560-0.05*$CA$7)^2)/(Observaciones!$F560+0.95*$CA$7),0)</f>
        <v>0</v>
      </c>
      <c r="BX561" s="73">
        <f>0.0526*BW561*Observaciones!$F560^1.218</f>
        <v>0</v>
      </c>
      <c r="BY561" s="27"/>
      <c r="BZ561" s="27"/>
      <c r="CA561" s="101"/>
      <c r="CB561" s="36"/>
    </row>
    <row r="562" spans="2:80" s="2" customFormat="1" ht="14.5" x14ac:dyDescent="0.35">
      <c r="B562" s="35"/>
      <c r="C562" s="72">
        <v>556</v>
      </c>
      <c r="D562" s="145">
        <f>ETo!$I561*((1-Constantes!$D$19)*ETo!$K561+ETo!$L561)</f>
        <v>1.1173730389918173</v>
      </c>
      <c r="E562" s="73">
        <f>MIN(D562*Constantes!$D$17,0.8*(H561+Observaciones!$F561-F562-G562-Constantes!$D$14))</f>
        <v>1.5680257092753892E-11</v>
      </c>
      <c r="F562" s="73">
        <f>IF(Observaciones!$F561&gt;0.05*Constantes!$D$18,((Observaciones!$F561-0.05*Constantes!$D$18)^2)/(Observaciones!$F561+0.95*Constantes!$D$18),0)</f>
        <v>0</v>
      </c>
      <c r="G562" s="73">
        <f>MAX(0,H561+Observaciones!$F561-F562-Constantes!$D$13)</f>
        <v>0</v>
      </c>
      <c r="H562" s="73">
        <f>H561+Observaciones!$F561-F562-E562-G562-I561</f>
        <v>26.250000000003649</v>
      </c>
      <c r="I562" s="73">
        <f>MAX(0,(H562-Constantes!$D$14)*(1-EXP(-Constantes!$D$22)))</f>
        <v>5.0231863061327785E-14</v>
      </c>
      <c r="J562" s="73">
        <f t="shared" si="56"/>
        <v>138.4257352221407</v>
      </c>
      <c r="K562" s="73">
        <f>MAX(0,(J562-Constantes!$D$13)*(1-EXP(-Constantes!$D$23)))</f>
        <v>0.61943555023409491</v>
      </c>
      <c r="L562" s="73">
        <f t="shared" si="57"/>
        <v>0.61943555023414509</v>
      </c>
      <c r="M562" s="73">
        <f>0.0526*F562*Observaciones!$F561^1.218</f>
        <v>0</v>
      </c>
      <c r="N562" s="73">
        <f>M562*Constantes!$D$40</f>
        <v>0</v>
      </c>
      <c r="O562" s="73">
        <f t="shared" si="58"/>
        <v>0</v>
      </c>
      <c r="P562" s="15"/>
      <c r="Q562" s="117">
        <v>556</v>
      </c>
      <c r="R562" s="145">
        <f>ETo!$I561*((1-Constantes!$E$19)*ETo!$K561+ETo!$L561)</f>
        <v>1.1188172994988994</v>
      </c>
      <c r="S562" s="118">
        <f>MIN(R562*Constantes!$E$17,0.8*(V561+Observaciones!$F561-T562-U562-Constantes!$D$14))</f>
        <v>1.3093881534587128E-11</v>
      </c>
      <c r="T562" s="118">
        <f>IF(Observaciones!$F561&gt;0.05*Constantes!$E$18,((Observaciones!$F561-0.05*Constantes!$E$18)^2)/(Observaciones!$F561+0.95*Constantes!$E$18),0)</f>
        <v>0</v>
      </c>
      <c r="U562" s="118">
        <f>MAX(0,V561+Observaciones!$F561-T562-Constantes!$D$13)</f>
        <v>0</v>
      </c>
      <c r="V562" s="118">
        <f>V561+Observaciones!$F561-T562-S562-U562-W561</f>
        <v>26.250000000003048</v>
      </c>
      <c r="W562" s="118">
        <f>MAX(0,(V562-Constantes!$D$14)*(1-EXP(-Constantes!$D$22)))</f>
        <v>4.1965860279083972E-14</v>
      </c>
      <c r="X562" s="116">
        <f>X561+(Entradas!$E$23*U562-Y561)/(800*Entradas!$D$46)</f>
        <v>0</v>
      </c>
      <c r="Y562" s="116">
        <f>8000*Entradas!$D$47*X562/Constantes!$E$34</f>
        <v>0</v>
      </c>
      <c r="Z562" s="116">
        <f>T562*Escenarios!$E$10/Escenarios!$E$9</f>
        <v>0</v>
      </c>
      <c r="AA562" s="116">
        <f>Y562*Escenarios!$E$10/Escenarios!$E$9</f>
        <v>0</v>
      </c>
      <c r="AB562" s="116">
        <f>Observaciones!$I561</f>
        <v>0</v>
      </c>
      <c r="AC562" s="116">
        <f>MAX(0,Constantes!$E$29/((AH561+Z562+AA562+AB562+Observaciones!$F561)^2)+Entradas!$E$17)</f>
        <v>0</v>
      </c>
      <c r="AD562" s="145">
        <f>IF(ETo!$D561&gt;0,ETo!$I561*((1-Entradas!$E$21)*ETo!$K561+ETo!$L561),0)</f>
        <v>1.0610468792156091</v>
      </c>
      <c r="AE562" s="116">
        <f>MIN(AD562*1,0.8*(AH561+Z562+AA562+AB562+Observaciones!$F561-AC562-Constantes!$E$28))</f>
        <v>1.0610468792156091</v>
      </c>
      <c r="AF562" s="116">
        <f>Observaciones!$J561</f>
        <v>0</v>
      </c>
      <c r="AG562" s="116">
        <f>MAX(0,AH561+Z562+AA562+AB562+Observaciones!$F561-AC562-AE562-AF562-Constantes!$E$26)</f>
        <v>0</v>
      </c>
      <c r="AH562" s="116">
        <f>AH561+Z562+AA562+AB562+Observaciones!$F561-AC562-AE562-AF562-AG562</f>
        <v>43.383513179590935</v>
      </c>
      <c r="AI562" s="116">
        <f>(Escenarios!$E$10*S562+Escenarios!$E$9*AE562)/(Escenarios!$E$11)</f>
        <v>0.1061046879333454</v>
      </c>
      <c r="AJ562" s="116">
        <f>(Escenarios!$E$9*AG562)/(Escenarios!$E$11)</f>
        <v>0</v>
      </c>
      <c r="AK562" s="116">
        <f>(Escenarios!$E$10*U562+Escenarios!$E$9*AC562)/(Escenarios!$E$11)</f>
        <v>0</v>
      </c>
      <c r="AL562" s="118">
        <f t="shared" si="59"/>
        <v>151.78441789125097</v>
      </c>
      <c r="AM562" s="118">
        <f>MAX(0,(AL562-Constantes!$D$13)*(1-EXP(-Constantes!$D$23)))</f>
        <v>0.71171071172616318</v>
      </c>
      <c r="AN562" s="118">
        <f>AJ562+W562*Escenarios!$E$10/Escenarios!$E$11+AM562</f>
        <v>0.71171071172620093</v>
      </c>
      <c r="AO562" s="118">
        <f>0.0526*AJ562*Observaciones!$F561^1.218</f>
        <v>0</v>
      </c>
      <c r="AP562" s="118">
        <f>AO562*Constantes!$E$40</f>
        <v>0</v>
      </c>
      <c r="AQ562" s="118">
        <f t="shared" si="60"/>
        <v>0</v>
      </c>
      <c r="AR562" s="15"/>
      <c r="AS562" s="72">
        <v>556</v>
      </c>
      <c r="AT562" s="145">
        <f>ETo!$I561*((1-Constantes!$F$19)*ETo!$K561+ETo!$L561)</f>
        <v>1.1152066482311938</v>
      </c>
      <c r="AU562" s="118">
        <f>MIN(AT562*Constantes!$F$17,0.8*(AX561+Observaciones!$F561-AV562-AW562-Constantes!$D$14))</f>
        <v>2.2228618945518975E-11</v>
      </c>
      <c r="AV562" s="118">
        <f>IF(Observaciones!$F561&gt;0.05*Constantes!$F$18,((Observaciones!$F561-0.05*Constantes!$F$18)^2)/(Observaciones!$F561+0.95*Constantes!$F$18),0)</f>
        <v>0</v>
      </c>
      <c r="AW562" s="118">
        <f>MAX(0,AX561+Observaciones!$F561-AV562-Constantes!$D$13)</f>
        <v>0</v>
      </c>
      <c r="AX562" s="118">
        <f>AX561+Observaciones!$F561-AV562-AU562-AW562-AY561</f>
        <v>26.250000000005173</v>
      </c>
      <c r="AY562" s="118">
        <f>MAX(0,(AX562-Constantes!$D$14)*(1-EXP(-Constantes!$D$22)))</f>
        <v>7.1214793200869768E-14</v>
      </c>
      <c r="AZ562" s="116">
        <f>AZ561+(Entradas!$F$23*AW562-BA561)/(800*Entradas!$D$46)</f>
        <v>0</v>
      </c>
      <c r="BA562" s="116">
        <f>8000*Entradas!$D$47*AZ562/Constantes!$F$34</f>
        <v>0</v>
      </c>
      <c r="BB562" s="116">
        <f>AV562*Escenarios!$F$10/Escenarios!$F$9</f>
        <v>0</v>
      </c>
      <c r="BC562" s="116">
        <f>BA562*Escenarios!$F$10/Escenarios!$F$9</f>
        <v>0</v>
      </c>
      <c r="BD562" s="116">
        <f>Observaciones!$I561</f>
        <v>0</v>
      </c>
      <c r="BE562" s="116">
        <f>MAX(0,Constantes!$F$29/((BJ561+BB562+BC562+BD562+Observaciones!$F561)^2)+Entradas!$F$17)</f>
        <v>0</v>
      </c>
      <c r="BF562" s="145">
        <f>IF(ETo!$D561&gt;0,ETo!$I561*((1-Entradas!$F$21)*ETo!$K561+ETo!$L561),0)</f>
        <v>1.0610468792156091</v>
      </c>
      <c r="BG562" s="116">
        <f>MIN(BF562*1,0.8*(BJ561+BB562+BC562+BD562+Observaciones!$F561-BE562-Constantes!$F$28))</f>
        <v>3.2152854601008586E-9</v>
      </c>
      <c r="BH562" s="116">
        <f>Observaciones!$J561</f>
        <v>0</v>
      </c>
      <c r="BI562" s="116">
        <f>MAX(0,BJ561+BB562+BC562+BD562+Observaciones!$F561-BE562-BG562-BH562-Constantes!$F$26)</f>
        <v>0</v>
      </c>
      <c r="BJ562" s="116">
        <f>BJ561+BB562+BC562+BD562+Observaciones!$F561-BE562-BG562-BH562-BI562</f>
        <v>41.250000000803823</v>
      </c>
      <c r="BK562" s="116">
        <f>(Escenarios!$F$10*AU562+Escenarios!$F$9*BG562)/(Escenarios!$F$11)</f>
        <v>6.6083998717658692E-10</v>
      </c>
      <c r="BL562" s="116">
        <f>(Escenarios!$F$9*BI562)/(Escenarios!$F$11)</f>
        <v>0</v>
      </c>
      <c r="BM562" s="116">
        <f>(Escenarios!$F$10*AW562+Escenarios!$F$9*BE562)/(Escenarios!$F$11)</f>
        <v>0</v>
      </c>
      <c r="BN562" s="118">
        <f t="shared" si="61"/>
        <v>148.3306689768489</v>
      </c>
      <c r="BO562" s="118">
        <f>MAX(0,(BN562-Constantes!$D$13)*(1-EXP(-Constantes!$D$23)))</f>
        <v>0.68785392534059864</v>
      </c>
      <c r="BP562" s="118">
        <f>BL562+AY562*Escenarios!$F$10/Escenarios!$F$11+BO562</f>
        <v>0.68785392534065559</v>
      </c>
      <c r="BQ562" s="118">
        <f>0.0526*BL562*Observaciones!$F561^1.218</f>
        <v>0</v>
      </c>
      <c r="BR562" s="118">
        <f>BQ562*Constantes!$F$40</f>
        <v>0</v>
      </c>
      <c r="BS562" s="118">
        <f t="shared" si="62"/>
        <v>0</v>
      </c>
      <c r="BT562" s="15"/>
      <c r="BU562" s="72">
        <v>556</v>
      </c>
      <c r="BV562" s="73">
        <f>0.0526*Observaciones!$F561^2.218</f>
        <v>0</v>
      </c>
      <c r="BW562" s="73">
        <f>IF(Observaciones!$F561&gt;0.05*$CA$7,((Observaciones!$F561-0.05*$CA$7)^2)/(Observaciones!$F561+0.95*$CA$7),0)</f>
        <v>0</v>
      </c>
      <c r="BX562" s="73">
        <f>0.0526*BW562*Observaciones!$F561^1.218</f>
        <v>0</v>
      </c>
      <c r="BY562" s="27"/>
      <c r="BZ562" s="27"/>
      <c r="CA562" s="101"/>
      <c r="CB562" s="36"/>
    </row>
    <row r="563" spans="2:80" s="2" customFormat="1" ht="14.5" x14ac:dyDescent="0.35">
      <c r="B563" s="35"/>
      <c r="C563" s="72">
        <v>557</v>
      </c>
      <c r="D563" s="145">
        <f>ETo!$I562*((1-Constantes!$D$19)*ETo!$K562+ETo!$L562)</f>
        <v>1.1210795220637635</v>
      </c>
      <c r="E563" s="73">
        <f>MIN(D563*Constantes!$D$17,0.8*(H562+Observaciones!$F562-F563-G563-Constantes!$D$14))</f>
        <v>0.40000000000291891</v>
      </c>
      <c r="F563" s="73">
        <f>IF(Observaciones!$F562&gt;0.05*Constantes!$D$18,((Observaciones!$F562-0.05*Constantes!$D$18)^2)/(Observaciones!$F562+0.95*Constantes!$D$18),0)</f>
        <v>0</v>
      </c>
      <c r="G563" s="73">
        <f>MAX(0,H562+Observaciones!$F562-F563-Constantes!$D$13)</f>
        <v>0</v>
      </c>
      <c r="H563" s="73">
        <f>H562+Observaciones!$F562-F563-E563-G563-I562</f>
        <v>26.35000000000068</v>
      </c>
      <c r="I563" s="73">
        <f>MAX(0,(H563-Constantes!$D$14)*(1-EXP(-Constantes!$D$22)))</f>
        <v>1.3767295506734415E-3</v>
      </c>
      <c r="J563" s="73">
        <f t="shared" si="56"/>
        <v>137.8062996719066</v>
      </c>
      <c r="K563" s="73">
        <f>MAX(0,(J563-Constantes!$D$13)*(1-EXP(-Constantes!$D$23)))</f>
        <v>0.61515679634439069</v>
      </c>
      <c r="L563" s="73">
        <f t="shared" si="57"/>
        <v>0.61653352589506416</v>
      </c>
      <c r="M563" s="73">
        <f>0.0526*F563*Observaciones!$F562^1.218</f>
        <v>0</v>
      </c>
      <c r="N563" s="73">
        <f>M563*Constantes!$D$40</f>
        <v>0</v>
      </c>
      <c r="O563" s="73">
        <f t="shared" si="58"/>
        <v>0</v>
      </c>
      <c r="P563" s="15"/>
      <c r="Q563" s="117">
        <v>557</v>
      </c>
      <c r="R563" s="145">
        <f>ETo!$I562*((1-Constantes!$E$19)*ETo!$K562+ETo!$L562)</f>
        <v>1.1225267740826066</v>
      </c>
      <c r="S563" s="118">
        <f>MIN(R563*Constantes!$E$17,0.8*(V562+Observaciones!$F562-T563-U563-Constantes!$D$14))</f>
        <v>0.40000000000243863</v>
      </c>
      <c r="T563" s="118">
        <f>IF(Observaciones!$F562&gt;0.05*Constantes!$E$18,((Observaciones!$F562-0.05*Constantes!$E$18)^2)/(Observaciones!$F562+0.95*Constantes!$E$18),0)</f>
        <v>0</v>
      </c>
      <c r="U563" s="118">
        <f>MAX(0,V562+Observaciones!$F562-T563-Constantes!$D$13)</f>
        <v>0</v>
      </c>
      <c r="V563" s="118">
        <f>V562+Observaciones!$F562-T563-S563-U563-W562</f>
        <v>26.350000000000566</v>
      </c>
      <c r="W563" s="118">
        <f>MAX(0,(V563-Constantes!$D$14)*(1-EXP(-Constantes!$D$22)))</f>
        <v>1.3767295506718763E-3</v>
      </c>
      <c r="X563" s="116">
        <f>X562+(Entradas!$E$23*U563-Y562)/(800*Entradas!$D$46)</f>
        <v>0</v>
      </c>
      <c r="Y563" s="116">
        <f>8000*Entradas!$D$47*X563/Constantes!$E$34</f>
        <v>0</v>
      </c>
      <c r="Z563" s="116">
        <f>T563*Escenarios!$E$10/Escenarios!$E$9</f>
        <v>0</v>
      </c>
      <c r="AA563" s="116">
        <f>Y563*Escenarios!$E$10/Escenarios!$E$9</f>
        <v>0</v>
      </c>
      <c r="AB563" s="116">
        <f>Observaciones!$I562</f>
        <v>0</v>
      </c>
      <c r="AC563" s="116">
        <f>MAX(0,Constantes!$E$29/((AH562+Z563+AA563+AB563+Observaciones!$F562)^2)+Entradas!$E$17)</f>
        <v>0</v>
      </c>
      <c r="AD563" s="145">
        <f>IF(ETo!$D562&gt;0,ETo!$I562*((1-Entradas!$E$21)*ETo!$K562+ETo!$L562),0)</f>
        <v>1.064636693328874</v>
      </c>
      <c r="AE563" s="116">
        <f>MIN(AD563*1,0.8*(AH562+Z563+AA563+AB563+Observaciones!$F562-AC563-Constantes!$E$28))</f>
        <v>1.064636693328874</v>
      </c>
      <c r="AF563" s="116">
        <f>Observaciones!$J562</f>
        <v>0</v>
      </c>
      <c r="AG563" s="116">
        <f>MAX(0,AH562+Z563+AA563+AB563+Observaciones!$F562-AC563-AE563-AF563-Constantes!$E$26)</f>
        <v>0</v>
      </c>
      <c r="AH563" s="116">
        <f>AH562+Z563+AA563+AB563+Observaciones!$F562-AC563-AE563-AF563-AG563</f>
        <v>42.818876486262063</v>
      </c>
      <c r="AI563" s="116">
        <f>(Escenarios!$E$10*S563+Escenarios!$E$9*AE563)/(Escenarios!$E$11)</f>
        <v>0.46646366933508221</v>
      </c>
      <c r="AJ563" s="116">
        <f>(Escenarios!$E$9*AG563)/(Escenarios!$E$11)</f>
        <v>0</v>
      </c>
      <c r="AK563" s="116">
        <f>(Escenarios!$E$10*U563+Escenarios!$E$9*AC563)/(Escenarios!$E$11)</f>
        <v>0</v>
      </c>
      <c r="AL563" s="118">
        <f t="shared" si="59"/>
        <v>151.0727071795248</v>
      </c>
      <c r="AM563" s="118">
        <f>MAX(0,(AL563-Constantes!$D$13)*(1-EXP(-Constantes!$D$23)))</f>
        <v>0.70679456673740426</v>
      </c>
      <c r="AN563" s="118">
        <f>AJ563+W563*Escenarios!$E$10/Escenarios!$E$11+AM563</f>
        <v>0.7080336233330089</v>
      </c>
      <c r="AO563" s="118">
        <f>0.0526*AJ563*Observaciones!$F562^1.218</f>
        <v>0</v>
      </c>
      <c r="AP563" s="118">
        <f>AO563*Constantes!$E$40</f>
        <v>0</v>
      </c>
      <c r="AQ563" s="118">
        <f t="shared" si="60"/>
        <v>0</v>
      </c>
      <c r="AR563" s="15"/>
      <c r="AS563" s="72">
        <v>557</v>
      </c>
      <c r="AT563" s="145">
        <f>ETo!$I562*((1-Constantes!$F$19)*ETo!$K562+ETo!$L562)</f>
        <v>1.1189086440354985</v>
      </c>
      <c r="AU563" s="118">
        <f>MIN(AT563*Constantes!$F$17,0.8*(AX562+Observaciones!$F562-AV563-AW563-Constantes!$D$14))</f>
        <v>0.40000000000413821</v>
      </c>
      <c r="AV563" s="118">
        <f>IF(Observaciones!$F562&gt;0.05*Constantes!$F$18,((Observaciones!$F562-0.05*Constantes!$F$18)^2)/(Observaciones!$F562+0.95*Constantes!$F$18),0)</f>
        <v>0</v>
      </c>
      <c r="AW563" s="118">
        <f>MAX(0,AX562+Observaciones!$F562-AV563-Constantes!$D$13)</f>
        <v>0</v>
      </c>
      <c r="AX563" s="118">
        <f>AX562+Observaciones!$F562-AV563-AU563-AW563-AY562</f>
        <v>26.350000000000964</v>
      </c>
      <c r="AY563" s="118">
        <f>MAX(0,(AX563-Constantes!$D$14)*(1-EXP(-Constantes!$D$22)))</f>
        <v>1.3767295506773543E-3</v>
      </c>
      <c r="AZ563" s="116">
        <f>AZ562+(Entradas!$F$23*AW563-BA562)/(800*Entradas!$D$46)</f>
        <v>0</v>
      </c>
      <c r="BA563" s="116">
        <f>8000*Entradas!$D$47*AZ563/Constantes!$F$34</f>
        <v>0</v>
      </c>
      <c r="BB563" s="116">
        <f>AV563*Escenarios!$F$10/Escenarios!$F$9</f>
        <v>0</v>
      </c>
      <c r="BC563" s="116">
        <f>BA563*Escenarios!$F$10/Escenarios!$F$9</f>
        <v>0</v>
      </c>
      <c r="BD563" s="116">
        <f>Observaciones!$I562</f>
        <v>0</v>
      </c>
      <c r="BE563" s="116">
        <f>MAX(0,Constantes!$F$29/((BJ562+BB563+BC563+BD563+Observaciones!$F562)^2)+Entradas!$F$17)</f>
        <v>0</v>
      </c>
      <c r="BF563" s="145">
        <f>IF(ETo!$D562&gt;0,ETo!$I562*((1-Entradas!$F$21)*ETo!$K562+ETo!$L562),0)</f>
        <v>1.064636693328874</v>
      </c>
      <c r="BG563" s="116">
        <f>MIN(BF563*1,0.8*(BJ562+BB563+BC563+BD563+Observaciones!$F562-BE563-Constantes!$F$28))</f>
        <v>0.40000000064305824</v>
      </c>
      <c r="BH563" s="116">
        <f>Observaciones!$J562</f>
        <v>0</v>
      </c>
      <c r="BI563" s="116">
        <f>MAX(0,BJ562+BB563+BC563+BD563+Observaciones!$F562-BE563-BG563-BH563-Constantes!$F$26)</f>
        <v>0</v>
      </c>
      <c r="BJ563" s="116">
        <f>BJ562+BB563+BC563+BD563+Observaciones!$F562-BE563-BG563-BH563-BI563</f>
        <v>41.350000000160762</v>
      </c>
      <c r="BK563" s="116">
        <f>(Escenarios!$F$10*AU563+Escenarios!$F$9*BG563)/(Escenarios!$F$11)</f>
        <v>0.40000000013192222</v>
      </c>
      <c r="BL563" s="116">
        <f>(Escenarios!$F$9*BI563)/(Escenarios!$F$11)</f>
        <v>0</v>
      </c>
      <c r="BM563" s="116">
        <f>(Escenarios!$F$10*AW563+Escenarios!$F$9*BE563)/(Escenarios!$F$11)</f>
        <v>0</v>
      </c>
      <c r="BN563" s="118">
        <f t="shared" si="61"/>
        <v>147.64281505150831</v>
      </c>
      <c r="BO563" s="118">
        <f>MAX(0,(BN563-Constantes!$D$13)*(1-EXP(-Constantes!$D$23)))</f>
        <v>0.68310257121265583</v>
      </c>
      <c r="BP563" s="118">
        <f>BL563+AY563*Escenarios!$F$10/Escenarios!$F$11+BO563</f>
        <v>0.68420395485319774</v>
      </c>
      <c r="BQ563" s="118">
        <f>0.0526*BL563*Observaciones!$F562^1.218</f>
        <v>0</v>
      </c>
      <c r="BR563" s="118">
        <f>BQ563*Constantes!$F$40</f>
        <v>0</v>
      </c>
      <c r="BS563" s="118">
        <f t="shared" si="62"/>
        <v>0</v>
      </c>
      <c r="BT563" s="15"/>
      <c r="BU563" s="72">
        <v>557</v>
      </c>
      <c r="BV563" s="73">
        <f>0.0526*Observaciones!$F562^2.218</f>
        <v>1.1305797794095535E-2</v>
      </c>
      <c r="BW563" s="73">
        <f>IF(Observaciones!$F562&gt;0.05*$CA$7,((Observaciones!$F562-0.05*$CA$7)^2)/(Observaciones!$F562+0.95*$CA$7),0)</f>
        <v>0</v>
      </c>
      <c r="BX563" s="73">
        <f>0.0526*BW563*Observaciones!$F562^1.218</f>
        <v>0</v>
      </c>
      <c r="BY563" s="27"/>
      <c r="BZ563" s="27"/>
      <c r="CA563" s="101"/>
      <c r="CB563" s="36"/>
    </row>
    <row r="564" spans="2:80" s="2" customFormat="1" ht="14.5" x14ac:dyDescent="0.35">
      <c r="B564" s="35"/>
      <c r="C564" s="72">
        <v>558</v>
      </c>
      <c r="D564" s="145">
        <f>ETo!$I563*((1-Constantes!$D$19)*ETo!$K563+ETo!$L563)</f>
        <v>1.0961452167041541</v>
      </c>
      <c r="E564" s="73">
        <f>MIN(D564*Constantes!$D$17,0.8*(H563+Observaciones!$F563-F564-G564-Constantes!$D$14))</f>
        <v>8.0000000000543997E-2</v>
      </c>
      <c r="F564" s="73">
        <f>IF(Observaciones!$F563&gt;0.05*Constantes!$D$18,((Observaciones!$F563-0.05*Constantes!$D$18)^2)/(Observaciones!$F563+0.95*Constantes!$D$18),0)</f>
        <v>0</v>
      </c>
      <c r="G564" s="73">
        <f>MAX(0,H563+Observaciones!$F563-F564-Constantes!$D$13)</f>
        <v>0</v>
      </c>
      <c r="H564" s="73">
        <f>H563+Observaciones!$F563-F564-E564-G564-I563</f>
        <v>26.26862327044946</v>
      </c>
      <c r="I564" s="73">
        <f>MAX(0,(H564-Constantes!$D$14)*(1-EXP(-Constantes!$D$22)))</f>
        <v>2.5639206757780694E-4</v>
      </c>
      <c r="J564" s="73">
        <f t="shared" si="56"/>
        <v>137.19114287556221</v>
      </c>
      <c r="K564" s="73">
        <f>MAX(0,(J564-Constantes!$D$13)*(1-EXP(-Constantes!$D$23)))</f>
        <v>0.61090759796670346</v>
      </c>
      <c r="L564" s="73">
        <f t="shared" si="57"/>
        <v>0.61116399003428123</v>
      </c>
      <c r="M564" s="73">
        <f>0.0526*F564*Observaciones!$F563^1.218</f>
        <v>0</v>
      </c>
      <c r="N564" s="73">
        <f>M564*Constantes!$D$40</f>
        <v>0</v>
      </c>
      <c r="O564" s="73">
        <f t="shared" si="58"/>
        <v>0</v>
      </c>
      <c r="P564" s="15"/>
      <c r="Q564" s="117">
        <v>558</v>
      </c>
      <c r="R564" s="145">
        <f>ETo!$I563*((1-Constantes!$E$19)*ETo!$K563+ETo!$L563)</f>
        <v>1.0975538244873424</v>
      </c>
      <c r="S564" s="118">
        <f>MIN(R564*Constantes!$E$17,0.8*(V563+Observaciones!$F563-T564-U564-Constantes!$D$14))</f>
        <v>8.0000000000453042E-2</v>
      </c>
      <c r="T564" s="118">
        <f>IF(Observaciones!$F563&gt;0.05*Constantes!$E$18,((Observaciones!$F563-0.05*Constantes!$E$18)^2)/(Observaciones!$F563+0.95*Constantes!$E$18),0)</f>
        <v>0</v>
      </c>
      <c r="U564" s="118">
        <f>MAX(0,V563+Observaciones!$F563-T564-Constantes!$D$13)</f>
        <v>0</v>
      </c>
      <c r="V564" s="118">
        <f>V563+Observaciones!$F563-T564-S564-U564-W563</f>
        <v>26.268623270449442</v>
      </c>
      <c r="W564" s="118">
        <f>MAX(0,(V564-Constantes!$D$14)*(1-EXP(-Constantes!$D$22)))</f>
        <v>2.563920675775624E-4</v>
      </c>
      <c r="X564" s="116">
        <f>X563+(Entradas!$E$23*U564-Y563)/(800*Entradas!$D$46)</f>
        <v>0</v>
      </c>
      <c r="Y564" s="116">
        <f>8000*Entradas!$D$47*X564/Constantes!$E$34</f>
        <v>0</v>
      </c>
      <c r="Z564" s="116">
        <f>T564*Escenarios!$E$10/Escenarios!$E$9</f>
        <v>0</v>
      </c>
      <c r="AA564" s="116">
        <f>Y564*Escenarios!$E$10/Escenarios!$E$9</f>
        <v>0</v>
      </c>
      <c r="AB564" s="116">
        <f>Observaciones!$I563</f>
        <v>0</v>
      </c>
      <c r="AC564" s="116">
        <f>MAX(0,Constantes!$E$29/((AH563+Z564+AA564+AB564+Observaciones!$F563)^2)+Entradas!$E$17)</f>
        <v>0</v>
      </c>
      <c r="AD564" s="145">
        <f>IF(ETo!$D563&gt;0,ETo!$I563*((1-Entradas!$E$21)*ETo!$K563+ETo!$L563),0)</f>
        <v>1.041209513159802</v>
      </c>
      <c r="AE564" s="116">
        <f>MIN(AD564*1,0.8*(AH563+Z564+AA564+AB564+Observaciones!$F563-AC564-Constantes!$E$28))</f>
        <v>1.041209513159802</v>
      </c>
      <c r="AF564" s="116">
        <f>Observaciones!$J563</f>
        <v>0</v>
      </c>
      <c r="AG564" s="116">
        <f>MAX(0,AH563+Z564+AA564+AB564+Observaciones!$F563-AC564-AE564-AF564-Constantes!$E$26)</f>
        <v>0</v>
      </c>
      <c r="AH564" s="116">
        <f>AH563+Z564+AA564+AB564+Observaciones!$F563-AC564-AE564-AF564-AG564</f>
        <v>41.777666973102264</v>
      </c>
      <c r="AI564" s="116">
        <f>(Escenarios!$E$10*S564+Escenarios!$E$9*AE564)/(Escenarios!$E$11)</f>
        <v>0.17612095131638797</v>
      </c>
      <c r="AJ564" s="116">
        <f>(Escenarios!$E$9*AG564)/(Escenarios!$E$11)</f>
        <v>0</v>
      </c>
      <c r="AK564" s="116">
        <f>(Escenarios!$E$10*U564+Escenarios!$E$9*AC564)/(Escenarios!$E$11)</f>
        <v>0</v>
      </c>
      <c r="AL564" s="118">
        <f t="shared" si="59"/>
        <v>150.36591261278738</v>
      </c>
      <c r="AM564" s="118">
        <f>MAX(0,(AL564-Constantes!$D$13)*(1-EXP(-Constantes!$D$23)))</f>
        <v>0.70191238004258738</v>
      </c>
      <c r="AN564" s="118">
        <f>AJ564+W564*Escenarios!$E$10/Escenarios!$E$11+AM564</f>
        <v>0.70214313290340724</v>
      </c>
      <c r="AO564" s="118">
        <f>0.0526*AJ564*Observaciones!$F563^1.218</f>
        <v>0</v>
      </c>
      <c r="AP564" s="118">
        <f>AO564*Constantes!$E$40</f>
        <v>0</v>
      </c>
      <c r="AQ564" s="118">
        <f t="shared" si="60"/>
        <v>0</v>
      </c>
      <c r="AR564" s="15"/>
      <c r="AS564" s="72">
        <v>558</v>
      </c>
      <c r="AT564" s="145">
        <f>ETo!$I563*((1-Constantes!$F$19)*ETo!$K563+ETo!$L563)</f>
        <v>1.0940323050293712</v>
      </c>
      <c r="AU564" s="118">
        <f>MIN(AT564*Constantes!$F$17,0.8*(AX563+Observaciones!$F563-AV564-AW564-Constantes!$D$14))</f>
        <v>8.0000000000771371E-2</v>
      </c>
      <c r="AV564" s="118">
        <f>IF(Observaciones!$F563&gt;0.05*Constantes!$F$18,((Observaciones!$F563-0.05*Constantes!$F$18)^2)/(Observaciones!$F563+0.95*Constantes!$F$18),0)</f>
        <v>0</v>
      </c>
      <c r="AW564" s="118">
        <f>MAX(0,AX563+Observaciones!$F563-AV564-Constantes!$D$13)</f>
        <v>0</v>
      </c>
      <c r="AX564" s="118">
        <f>AX563+Observaciones!$F563-AV564-AU564-AW564-AY563</f>
        <v>26.268623270449513</v>
      </c>
      <c r="AY564" s="118">
        <f>MAX(0,(AX564-Constantes!$D$14)*(1-EXP(-Constantes!$D$22)))</f>
        <v>2.5639206757854062E-4</v>
      </c>
      <c r="AZ564" s="116">
        <f>AZ563+(Entradas!$F$23*AW564-BA563)/(800*Entradas!$D$46)</f>
        <v>0</v>
      </c>
      <c r="BA564" s="116">
        <f>8000*Entradas!$D$47*AZ564/Constantes!$F$34</f>
        <v>0</v>
      </c>
      <c r="BB564" s="116">
        <f>AV564*Escenarios!$F$10/Escenarios!$F$9</f>
        <v>0</v>
      </c>
      <c r="BC564" s="116">
        <f>BA564*Escenarios!$F$10/Escenarios!$F$9</f>
        <v>0</v>
      </c>
      <c r="BD564" s="116">
        <f>Observaciones!$I563</f>
        <v>0</v>
      </c>
      <c r="BE564" s="116">
        <f>MAX(0,Constantes!$F$29/((BJ563+BB564+BC564+BD564+Observaciones!$F563)^2)+Entradas!$F$17)</f>
        <v>0</v>
      </c>
      <c r="BF564" s="145">
        <f>IF(ETo!$D563&gt;0,ETo!$I563*((1-Entradas!$F$21)*ETo!$K563+ETo!$L563),0)</f>
        <v>1.041209513159802</v>
      </c>
      <c r="BG564" s="116">
        <f>MIN(BF564*1,0.8*(BJ563+BB564+BC564+BD564+Observaciones!$F563-BE564-Constantes!$F$28))</f>
        <v>8.0000000128609375E-2</v>
      </c>
      <c r="BH564" s="116">
        <f>Observaciones!$J563</f>
        <v>0</v>
      </c>
      <c r="BI564" s="116">
        <f>MAX(0,BJ563+BB564+BC564+BD564+Observaciones!$F563-BE564-BG564-BH564-Constantes!$F$26)</f>
        <v>0</v>
      </c>
      <c r="BJ564" s="116">
        <f>BJ563+BB564+BC564+BD564+Observaciones!$F563-BE564-BG564-BH564-BI564</f>
        <v>41.270000000032155</v>
      </c>
      <c r="BK564" s="116">
        <f>(Escenarios!$F$10*AU564+Escenarios!$F$9*BG564)/(Escenarios!$F$11)</f>
        <v>8.000000002633896E-2</v>
      </c>
      <c r="BL564" s="116">
        <f>(Escenarios!$F$9*BI564)/(Escenarios!$F$11)</f>
        <v>0</v>
      </c>
      <c r="BM564" s="116">
        <f>(Escenarios!$F$10*AW564+Escenarios!$F$9*BE564)/(Escenarios!$F$11)</f>
        <v>0</v>
      </c>
      <c r="BN564" s="118">
        <f t="shared" si="61"/>
        <v>146.95971248029565</v>
      </c>
      <c r="BO564" s="118">
        <f>MAX(0,(BN564-Constantes!$D$13)*(1-EXP(-Constantes!$D$23)))</f>
        <v>0.67838403708503192</v>
      </c>
      <c r="BP564" s="118">
        <f>BL564+AY564*Escenarios!$F$10/Escenarios!$F$11+BO564</f>
        <v>0.67858915073909476</v>
      </c>
      <c r="BQ564" s="118">
        <f>0.0526*BL564*Observaciones!$F563^1.218</f>
        <v>0</v>
      </c>
      <c r="BR564" s="118">
        <f>BQ564*Constantes!$F$40</f>
        <v>0</v>
      </c>
      <c r="BS564" s="118">
        <f t="shared" si="62"/>
        <v>0</v>
      </c>
      <c r="BT564" s="15"/>
      <c r="BU564" s="72">
        <v>558</v>
      </c>
      <c r="BV564" s="73">
        <f>0.0526*Observaciones!$F563^2.218</f>
        <v>0</v>
      </c>
      <c r="BW564" s="73">
        <f>IF(Observaciones!$F563&gt;0.05*$CA$7,((Observaciones!$F563-0.05*$CA$7)^2)/(Observaciones!$F563+0.95*$CA$7),0)</f>
        <v>0</v>
      </c>
      <c r="BX564" s="73">
        <f>0.0526*BW564*Observaciones!$F563^1.218</f>
        <v>0</v>
      </c>
      <c r="BY564" s="27"/>
      <c r="BZ564" s="27"/>
      <c r="CA564" s="101"/>
      <c r="CB564" s="36"/>
    </row>
    <row r="565" spans="2:80" s="2" customFormat="1" ht="14.5" x14ac:dyDescent="0.35">
      <c r="B565" s="35"/>
      <c r="C565" s="72">
        <v>559</v>
      </c>
      <c r="D565" s="145">
        <f>ETo!$I564*((1-Constantes!$D$19)*ETo!$K564+ETo!$L564)</f>
        <v>1.1484333491960834</v>
      </c>
      <c r="E565" s="73">
        <f>MIN(D565*Constantes!$D$17,0.8*(H564+Observaciones!$F564-F565-G565-Constantes!$D$14))</f>
        <v>1.4898616359567997E-2</v>
      </c>
      <c r="F565" s="73">
        <f>IF(Observaciones!$F564&gt;0.05*Constantes!$D$18,((Observaciones!$F564-0.05*Constantes!$D$18)^2)/(Observaciones!$F564+0.95*Constantes!$D$18),0)</f>
        <v>0</v>
      </c>
      <c r="G565" s="73">
        <f>MAX(0,H564+Observaciones!$F564-F565-Constantes!$D$13)</f>
        <v>0</v>
      </c>
      <c r="H565" s="73">
        <f>H564+Observaciones!$F564-F565-E565-G565-I564</f>
        <v>26.253468262022317</v>
      </c>
      <c r="I565" s="73">
        <f>MAX(0,(H565-Constantes!$D$14)*(1-EXP(-Constantes!$D$22)))</f>
        <v>4.7748588155691391E-5</v>
      </c>
      <c r="J565" s="73">
        <f t="shared" si="56"/>
        <v>136.58023527759551</v>
      </c>
      <c r="K565" s="73">
        <f>MAX(0,(J565-Constantes!$D$13)*(1-EXP(-Constantes!$D$23)))</f>
        <v>0.60668775094619909</v>
      </c>
      <c r="L565" s="73">
        <f t="shared" si="57"/>
        <v>0.60673549953435479</v>
      </c>
      <c r="M565" s="73">
        <f>0.0526*F565*Observaciones!$F564^1.218</f>
        <v>0</v>
      </c>
      <c r="N565" s="73">
        <f>M565*Constantes!$D$40</f>
        <v>0</v>
      </c>
      <c r="O565" s="73">
        <f t="shared" si="58"/>
        <v>0</v>
      </c>
      <c r="P565" s="15"/>
      <c r="Q565" s="117">
        <v>559</v>
      </c>
      <c r="R565" s="145">
        <f>ETo!$I564*((1-Constantes!$E$19)*ETo!$K564+ETo!$L564)</f>
        <v>1.1499147977276303</v>
      </c>
      <c r="S565" s="118">
        <f>MIN(R565*Constantes!$E$17,0.8*(V564+Observaciones!$F564-T565-U565-Constantes!$D$14))</f>
        <v>1.4898616359553786E-2</v>
      </c>
      <c r="T565" s="118">
        <f>IF(Observaciones!$F564&gt;0.05*Constantes!$E$18,((Observaciones!$F564-0.05*Constantes!$E$18)^2)/(Observaciones!$F564+0.95*Constantes!$E$18),0)</f>
        <v>0</v>
      </c>
      <c r="U565" s="118">
        <f>MAX(0,V564+Observaciones!$F564-T565-Constantes!$D$13)</f>
        <v>0</v>
      </c>
      <c r="V565" s="118">
        <f>V564+Observaciones!$F564-T565-S565-U565-W564</f>
        <v>26.253468262022313</v>
      </c>
      <c r="W565" s="118">
        <f>MAX(0,(V565-Constantes!$D$14)*(1-EXP(-Constantes!$D$22)))</f>
        <v>4.774858815564248E-5</v>
      </c>
      <c r="X565" s="116">
        <f>X564+(Entradas!$E$23*U565-Y564)/(800*Entradas!$D$46)</f>
        <v>0</v>
      </c>
      <c r="Y565" s="116">
        <f>8000*Entradas!$D$47*X565/Constantes!$E$34</f>
        <v>0</v>
      </c>
      <c r="Z565" s="116">
        <f>T565*Escenarios!$E$10/Escenarios!$E$9</f>
        <v>0</v>
      </c>
      <c r="AA565" s="116">
        <f>Y565*Escenarios!$E$10/Escenarios!$E$9</f>
        <v>0</v>
      </c>
      <c r="AB565" s="116">
        <f>Observaciones!$I564</f>
        <v>0</v>
      </c>
      <c r="AC565" s="116">
        <f>MAX(0,Constantes!$E$29/((AH564+Z565+AA565+AB565+Observaciones!$F564)^2)+Entradas!$E$17)</f>
        <v>0</v>
      </c>
      <c r="AD565" s="145">
        <f>IF(ETo!$D564&gt;0,ETo!$I564*((1-Entradas!$E$21)*ETo!$K564+ETo!$L564),0)</f>
        <v>1.090656856465736</v>
      </c>
      <c r="AE565" s="116">
        <f>MIN(AD565*1,0.8*(AH564+Z565+AA565+AB565+Observaciones!$F564-AC565-Constantes!$E$28))</f>
        <v>0.42213357848181093</v>
      </c>
      <c r="AF565" s="116">
        <f>Observaciones!$J564</f>
        <v>0</v>
      </c>
      <c r="AG565" s="116">
        <f>MAX(0,AH564+Z565+AA565+AB565+Observaciones!$F564-AC565-AE565-AF565-Constantes!$E$26)</f>
        <v>0</v>
      </c>
      <c r="AH565" s="116">
        <f>AH564+Z565+AA565+AB565+Observaciones!$F564-AC565-AE565-AF565-AG565</f>
        <v>41.355533394620451</v>
      </c>
      <c r="AI565" s="116">
        <f>(Escenarios!$E$10*S565+Escenarios!$E$9*AE565)/(Escenarios!$E$11)</f>
        <v>5.5622112571779493E-2</v>
      </c>
      <c r="AJ565" s="116">
        <f>(Escenarios!$E$9*AG565)/(Escenarios!$E$11)</f>
        <v>0</v>
      </c>
      <c r="AK565" s="116">
        <f>(Escenarios!$E$10*U565+Escenarios!$E$9*AC565)/(Escenarios!$E$11)</f>
        <v>0</v>
      </c>
      <c r="AL565" s="118">
        <f t="shared" si="59"/>
        <v>149.6640002327448</v>
      </c>
      <c r="AM565" s="118">
        <f>MAX(0,(AL565-Constantes!$D$13)*(1-EXP(-Constantes!$D$23)))</f>
        <v>0.69706391707464221</v>
      </c>
      <c r="AN565" s="118">
        <f>AJ565+W565*Escenarios!$E$10/Escenarios!$E$11+AM565</f>
        <v>0.69710689080398225</v>
      </c>
      <c r="AO565" s="118">
        <f>0.0526*AJ565*Observaciones!$F564^1.218</f>
        <v>0</v>
      </c>
      <c r="AP565" s="118">
        <f>AO565*Constantes!$E$40</f>
        <v>0</v>
      </c>
      <c r="AQ565" s="118">
        <f t="shared" si="60"/>
        <v>0</v>
      </c>
      <c r="AR565" s="15"/>
      <c r="AS565" s="72">
        <v>559</v>
      </c>
      <c r="AT565" s="145">
        <f>ETo!$I564*((1-Constantes!$F$19)*ETo!$K564+ETo!$L564)</f>
        <v>1.1462111763987621</v>
      </c>
      <c r="AU565" s="118">
        <f>MIN(AT565*Constantes!$F$17,0.8*(AX564+Observaciones!$F564-AV565-AW565-Constantes!$D$14))</f>
        <v>1.4898616359610629E-2</v>
      </c>
      <c r="AV565" s="118">
        <f>IF(Observaciones!$F564&gt;0.05*Constantes!$F$18,((Observaciones!$F564-0.05*Constantes!$F$18)^2)/(Observaciones!$F564+0.95*Constantes!$F$18),0)</f>
        <v>0</v>
      </c>
      <c r="AW565" s="118">
        <f>MAX(0,AX564+Observaciones!$F564-AV565-Constantes!$D$13)</f>
        <v>0</v>
      </c>
      <c r="AX565" s="118">
        <f>AX564+Observaciones!$F564-AV565-AU565-AW565-AY564</f>
        <v>26.253468262022327</v>
      </c>
      <c r="AY565" s="118">
        <f>MAX(0,(AX565-Constantes!$D$14)*(1-EXP(-Constantes!$D$22)))</f>
        <v>4.7748588155838124E-5</v>
      </c>
      <c r="AZ565" s="116">
        <f>AZ564+(Entradas!$F$23*AW565-BA564)/(800*Entradas!$D$46)</f>
        <v>0</v>
      </c>
      <c r="BA565" s="116">
        <f>8000*Entradas!$D$47*AZ565/Constantes!$F$34</f>
        <v>0</v>
      </c>
      <c r="BB565" s="116">
        <f>AV565*Escenarios!$F$10/Escenarios!$F$9</f>
        <v>0</v>
      </c>
      <c r="BC565" s="116">
        <f>BA565*Escenarios!$F$10/Escenarios!$F$9</f>
        <v>0</v>
      </c>
      <c r="BD565" s="116">
        <f>Observaciones!$I564</f>
        <v>0</v>
      </c>
      <c r="BE565" s="116">
        <f>MAX(0,Constantes!$F$29/((BJ564+BB565+BC565+BD565+Observaciones!$F564)^2)+Entradas!$F$17)</f>
        <v>0</v>
      </c>
      <c r="BF565" s="145">
        <f>IF(ETo!$D564&gt;0,ETo!$I564*((1-Entradas!$F$21)*ETo!$K564+ETo!$L564),0)</f>
        <v>1.090656856465736</v>
      </c>
      <c r="BG565" s="116">
        <f>MIN(BF565*1,0.8*(BJ564+BB565+BC565+BD565+Observaciones!$F564-BE565-Constantes!$F$28))</f>
        <v>1.6000000025724149E-2</v>
      </c>
      <c r="BH565" s="116">
        <f>Observaciones!$J564</f>
        <v>0</v>
      </c>
      <c r="BI565" s="116">
        <f>MAX(0,BJ564+BB565+BC565+BD565+Observaciones!$F564-BE565-BG565-BH565-Constantes!$F$26)</f>
        <v>0</v>
      </c>
      <c r="BJ565" s="116">
        <f>BJ564+BB565+BC565+BD565+Observaciones!$F564-BE565-BG565-BH565-BI565</f>
        <v>41.254000000006428</v>
      </c>
      <c r="BK565" s="116">
        <f>(Escenarios!$F$10*AU565+Escenarios!$F$9*BG565)/(Escenarios!$F$11)</f>
        <v>1.5118893092833333E-2</v>
      </c>
      <c r="BL565" s="116">
        <f>(Escenarios!$F$9*BI565)/(Escenarios!$F$11)</f>
        <v>0</v>
      </c>
      <c r="BM565" s="116">
        <f>(Escenarios!$F$10*AW565+Escenarios!$F$9*BE565)/(Escenarios!$F$11)</f>
        <v>0</v>
      </c>
      <c r="BN565" s="118">
        <f t="shared" si="61"/>
        <v>146.28132844321061</v>
      </c>
      <c r="BO565" s="118">
        <f>MAX(0,(BN565-Constantes!$D$13)*(1-EXP(-Constantes!$D$23)))</f>
        <v>0.67369809625342503</v>
      </c>
      <c r="BP565" s="118">
        <f>BL565+AY565*Escenarios!$F$10/Escenarios!$F$11+BO565</f>
        <v>0.67373629512394972</v>
      </c>
      <c r="BQ565" s="118">
        <f>0.0526*BL565*Observaciones!$F564^1.218</f>
        <v>0</v>
      </c>
      <c r="BR565" s="118">
        <f>BQ565*Constantes!$F$40</f>
        <v>0</v>
      </c>
      <c r="BS565" s="118">
        <f t="shared" si="62"/>
        <v>0</v>
      </c>
      <c r="BT565" s="15"/>
      <c r="BU565" s="72">
        <v>559</v>
      </c>
      <c r="BV565" s="73">
        <f>0.0526*Observaciones!$F564^2.218</f>
        <v>0</v>
      </c>
      <c r="BW565" s="73">
        <f>IF(Observaciones!$F564&gt;0.05*$CA$7,((Observaciones!$F564-0.05*$CA$7)^2)/(Observaciones!$F564+0.95*$CA$7),0)</f>
        <v>0</v>
      </c>
      <c r="BX565" s="73">
        <f>0.0526*BW565*Observaciones!$F564^1.218</f>
        <v>0</v>
      </c>
      <c r="BY565" s="27"/>
      <c r="BZ565" s="27"/>
      <c r="CA565" s="101"/>
      <c r="CB565" s="36"/>
    </row>
    <row r="566" spans="2:80" s="2" customFormat="1" ht="14.5" x14ac:dyDescent="0.35">
      <c r="B566" s="35"/>
      <c r="C566" s="72">
        <v>560</v>
      </c>
      <c r="D566" s="145">
        <f>ETo!$I565*((1-Constantes!$D$19)*ETo!$K565+ETo!$L565)</f>
        <v>1.1365372522106298</v>
      </c>
      <c r="E566" s="73">
        <f>MIN(D566*Constantes!$D$17,0.8*(H565+Observaciones!$F565-F566-G566-Constantes!$D$14))</f>
        <v>0.56277460961785264</v>
      </c>
      <c r="F566" s="73">
        <f>IF(Observaciones!$F565&gt;0.05*Constantes!$D$18,((Observaciones!$F565-0.05*Constantes!$D$18)^2)/(Observaciones!$F565+0.95*Constantes!$D$18),0)</f>
        <v>0</v>
      </c>
      <c r="G566" s="73">
        <f>MAX(0,H565+Observaciones!$F565-F566-Constantes!$D$13)</f>
        <v>0</v>
      </c>
      <c r="H566" s="73">
        <f>H565+Observaciones!$F565-F566-E566-G566-I565</f>
        <v>26.390645903816306</v>
      </c>
      <c r="I566" s="73">
        <f>MAX(0,(H566-Constantes!$D$14)*(1-EXP(-Constantes!$D$22)))</f>
        <v>1.9363137196376685E-3</v>
      </c>
      <c r="J566" s="73">
        <f t="shared" si="56"/>
        <v>135.9735475266493</v>
      </c>
      <c r="K566" s="73">
        <f>MAX(0,(J566-Constantes!$D$13)*(1-EXP(-Constantes!$D$23)))</f>
        <v>0.6024970525382437</v>
      </c>
      <c r="L566" s="73">
        <f t="shared" si="57"/>
        <v>0.60443336625788135</v>
      </c>
      <c r="M566" s="73">
        <f>0.0526*F566*Observaciones!$F565^1.218</f>
        <v>0</v>
      </c>
      <c r="N566" s="73">
        <f>M566*Constantes!$D$40</f>
        <v>0</v>
      </c>
      <c r="O566" s="73">
        <f t="shared" si="58"/>
        <v>0</v>
      </c>
      <c r="P566" s="15"/>
      <c r="Q566" s="117">
        <v>560</v>
      </c>
      <c r="R566" s="145">
        <f>ETo!$I565*((1-Constantes!$E$19)*ETo!$K565+ETo!$L565)</f>
        <v>1.1379990134302547</v>
      </c>
      <c r="S566" s="118">
        <f>MIN(R566*Constantes!$E$17,0.8*(V565+Observaciones!$F565-T566-U566-Constantes!$D$14))</f>
        <v>0.56277460961784986</v>
      </c>
      <c r="T566" s="118">
        <f>IF(Observaciones!$F565&gt;0.05*Constantes!$E$18,((Observaciones!$F565-0.05*Constantes!$E$18)^2)/(Observaciones!$F565+0.95*Constantes!$E$18),0)</f>
        <v>0</v>
      </c>
      <c r="U566" s="118">
        <f>MAX(0,V565+Observaciones!$F565-T566-Constantes!$D$13)</f>
        <v>0</v>
      </c>
      <c r="V566" s="118">
        <f>V565+Observaciones!$F565-T566-S566-U566-W565</f>
        <v>26.390645903816306</v>
      </c>
      <c r="W566" s="118">
        <f>MAX(0,(V566-Constantes!$D$14)*(1-EXP(-Constantes!$D$22)))</f>
        <v>1.9363137196376685E-3</v>
      </c>
      <c r="X566" s="116">
        <f>X565+(Entradas!$E$23*U566-Y565)/(800*Entradas!$D$46)</f>
        <v>0</v>
      </c>
      <c r="Y566" s="116">
        <f>8000*Entradas!$D$47*X566/Constantes!$E$34</f>
        <v>0</v>
      </c>
      <c r="Z566" s="116">
        <f>T566*Escenarios!$E$10/Escenarios!$E$9</f>
        <v>0</v>
      </c>
      <c r="AA566" s="116">
        <f>Y566*Escenarios!$E$10/Escenarios!$E$9</f>
        <v>0</v>
      </c>
      <c r="AB566" s="116">
        <f>Observaciones!$I565</f>
        <v>0</v>
      </c>
      <c r="AC566" s="116">
        <f>MAX(0,Constantes!$E$29/((AH565+Z566+AA566+AB566+Observaciones!$F565)^2)+Entradas!$E$17)</f>
        <v>0</v>
      </c>
      <c r="AD566" s="145">
        <f>IF(ETo!$D565&gt;0,ETo!$I565*((1-Entradas!$E$21)*ETo!$K565+ETo!$L565),0)</f>
        <v>1.079528564645259</v>
      </c>
      <c r="AE566" s="116">
        <f>MIN(AD566*1,0.8*(AH565+Z566+AA566+AB566+Observaciones!$F565-AC566-Constantes!$E$28))</f>
        <v>0.64442671569636334</v>
      </c>
      <c r="AF566" s="116">
        <f>Observaciones!$J565</f>
        <v>0</v>
      </c>
      <c r="AG566" s="116">
        <f>MAX(0,AH565+Z566+AA566+AB566+Observaciones!$F565-AC566-AE566-AF566-Constantes!$E$26)</f>
        <v>0</v>
      </c>
      <c r="AH566" s="116">
        <f>AH565+Z566+AA566+AB566+Observaciones!$F565-AC566-AE566-AF566-AG566</f>
        <v>41.411106678924092</v>
      </c>
      <c r="AI566" s="116">
        <f>(Escenarios!$E$10*S566+Escenarios!$E$9*AE566)/(Escenarios!$E$11)</f>
        <v>0.57093982022570122</v>
      </c>
      <c r="AJ566" s="116">
        <f>(Escenarios!$E$9*AG566)/(Escenarios!$E$11)</f>
        <v>0</v>
      </c>
      <c r="AK566" s="116">
        <f>(Escenarios!$E$10*U566+Escenarios!$E$9*AC566)/(Escenarios!$E$11)</f>
        <v>0</v>
      </c>
      <c r="AL566" s="118">
        <f t="shared" si="59"/>
        <v>148.96693631567015</v>
      </c>
      <c r="AM566" s="118">
        <f>MAX(0,(AL566-Constantes!$D$13)*(1-EXP(-Constantes!$D$23)))</f>
        <v>0.69224894488677147</v>
      </c>
      <c r="AN566" s="118">
        <f>AJ566+W566*Escenarios!$E$10/Escenarios!$E$11+AM566</f>
        <v>0.69399162723444541</v>
      </c>
      <c r="AO566" s="118">
        <f>0.0526*AJ566*Observaciones!$F565^1.218</f>
        <v>0</v>
      </c>
      <c r="AP566" s="118">
        <f>AO566*Constantes!$E$40</f>
        <v>0</v>
      </c>
      <c r="AQ566" s="118">
        <f t="shared" si="60"/>
        <v>0</v>
      </c>
      <c r="AR566" s="15"/>
      <c r="AS566" s="72">
        <v>560</v>
      </c>
      <c r="AT566" s="145">
        <f>ETo!$I565*((1-Constantes!$F$19)*ETo!$K565+ETo!$L565)</f>
        <v>1.1343446103811923</v>
      </c>
      <c r="AU566" s="118">
        <f>MIN(AT566*Constantes!$F$17,0.8*(AX565+Observaciones!$F565-AV566-AW566-Constantes!$D$14))</f>
        <v>0.56277460961786119</v>
      </c>
      <c r="AV566" s="118">
        <f>IF(Observaciones!$F565&gt;0.05*Constantes!$F$18,((Observaciones!$F565-0.05*Constantes!$F$18)^2)/(Observaciones!$F565+0.95*Constantes!$F$18),0)</f>
        <v>0</v>
      </c>
      <c r="AW566" s="118">
        <f>MAX(0,AX565+Observaciones!$F565-AV566-Constantes!$D$13)</f>
        <v>0</v>
      </c>
      <c r="AX566" s="118">
        <f>AX565+Observaciones!$F565-AV566-AU566-AW566-AY565</f>
        <v>26.39064590381631</v>
      </c>
      <c r="AY566" s="118">
        <f>MAX(0,(AX566-Constantes!$D$14)*(1-EXP(-Constantes!$D$22)))</f>
        <v>1.9363137196377175E-3</v>
      </c>
      <c r="AZ566" s="116">
        <f>AZ565+(Entradas!$F$23*AW566-BA565)/(800*Entradas!$D$46)</f>
        <v>0</v>
      </c>
      <c r="BA566" s="116">
        <f>8000*Entradas!$D$47*AZ566/Constantes!$F$34</f>
        <v>0</v>
      </c>
      <c r="BB566" s="116">
        <f>AV566*Escenarios!$F$10/Escenarios!$F$9</f>
        <v>0</v>
      </c>
      <c r="BC566" s="116">
        <f>BA566*Escenarios!$F$10/Escenarios!$F$9</f>
        <v>0</v>
      </c>
      <c r="BD566" s="116">
        <f>Observaciones!$I565</f>
        <v>0</v>
      </c>
      <c r="BE566" s="116">
        <f>MAX(0,Constantes!$F$29/((BJ565+BB566+BC566+BD566+Observaciones!$F565)^2)+Entradas!$F$17)</f>
        <v>0</v>
      </c>
      <c r="BF566" s="145">
        <f>IF(ETo!$D565&gt;0,ETo!$I565*((1-Entradas!$F$21)*ETo!$K565+ETo!$L565),0)</f>
        <v>1.079528564645259</v>
      </c>
      <c r="BG566" s="116">
        <f>MIN(BF566*1,0.8*(BJ565+BB566+BC566+BD566+Observaciones!$F565-BE566-Constantes!$F$28))</f>
        <v>0.56320000000514481</v>
      </c>
      <c r="BH566" s="116">
        <f>Observaciones!$J565</f>
        <v>0</v>
      </c>
      <c r="BI566" s="116">
        <f>MAX(0,BJ565+BB566+BC566+BD566+Observaciones!$F565-BE566-BG566-BH566-Constantes!$F$26)</f>
        <v>0</v>
      </c>
      <c r="BJ566" s="116">
        <f>BJ565+BB566+BC566+BD566+Observaciones!$F565-BE566-BG566-BH566-BI566</f>
        <v>41.390800000001285</v>
      </c>
      <c r="BK566" s="116">
        <f>(Escenarios!$F$10*AU566+Escenarios!$F$9*BG566)/(Escenarios!$F$11)</f>
        <v>0.56285968769531791</v>
      </c>
      <c r="BL566" s="116">
        <f>(Escenarios!$F$9*BI566)/(Escenarios!$F$11)</f>
        <v>0</v>
      </c>
      <c r="BM566" s="116">
        <f>(Escenarios!$F$10*AW566+Escenarios!$F$9*BE566)/(Escenarios!$F$11)</f>
        <v>0</v>
      </c>
      <c r="BN566" s="118">
        <f t="shared" si="61"/>
        <v>145.60763034695719</v>
      </c>
      <c r="BO566" s="118">
        <f>MAX(0,(BN566-Constantes!$D$13)*(1-EXP(-Constantes!$D$23)))</f>
        <v>0.66904452357949429</v>
      </c>
      <c r="BP566" s="118">
        <f>BL566+AY566*Escenarios!$F$10/Escenarios!$F$11+BO566</f>
        <v>0.67059357455520441</v>
      </c>
      <c r="BQ566" s="118">
        <f>0.0526*BL566*Observaciones!$F565^1.218</f>
        <v>0</v>
      </c>
      <c r="BR566" s="118">
        <f>BQ566*Constantes!$F$40</f>
        <v>0</v>
      </c>
      <c r="BS566" s="118">
        <f t="shared" si="62"/>
        <v>0</v>
      </c>
      <c r="BT566" s="15"/>
      <c r="BU566" s="72">
        <v>560</v>
      </c>
      <c r="BV566" s="73">
        <f>0.0526*Observaciones!$F565^2.218</f>
        <v>2.3845871367955355E-2</v>
      </c>
      <c r="BW566" s="73">
        <f>IF(Observaciones!$F565&gt;0.05*$CA$7,((Observaciones!$F565-0.05*$CA$7)^2)/(Observaciones!$F565+0.95*$CA$7),0)</f>
        <v>0</v>
      </c>
      <c r="BX566" s="73">
        <f>0.0526*BW566*Observaciones!$F565^1.218</f>
        <v>0</v>
      </c>
      <c r="BY566" s="27"/>
      <c r="BZ566" s="27"/>
      <c r="CA566" s="101"/>
      <c r="CB566" s="36"/>
    </row>
    <row r="567" spans="2:80" s="2" customFormat="1" ht="14.5" x14ac:dyDescent="0.35">
      <c r="B567" s="35"/>
      <c r="C567" s="72">
        <v>561</v>
      </c>
      <c r="D567" s="145">
        <f>ETo!$I566*((1-Constantes!$D$19)*ETo!$K566+ETo!$L566)</f>
        <v>1.0923854367590435</v>
      </c>
      <c r="E567" s="73">
        <f>MIN(D567*Constantes!$D$17,0.8*(H566+Observaciones!$F566-F567-G567-Constantes!$D$14))</f>
        <v>0.11251672305304511</v>
      </c>
      <c r="F567" s="73">
        <f>IF(Observaciones!$F566&gt;0.05*Constantes!$D$18,((Observaciones!$F566-0.05*Constantes!$D$18)^2)/(Observaciones!$F566+0.95*Constantes!$D$18),0)</f>
        <v>0</v>
      </c>
      <c r="G567" s="73">
        <f>MAX(0,H566+Observaciones!$F566-F567-Constantes!$D$13)</f>
        <v>0</v>
      </c>
      <c r="H567" s="73">
        <f>H566+Observaciones!$F566-F567-E567-G567-I566</f>
        <v>26.276192867043623</v>
      </c>
      <c r="I567" s="73">
        <f>MAX(0,(H567-Constantes!$D$14)*(1-EXP(-Constantes!$D$22)))</f>
        <v>3.6060494075570624E-4</v>
      </c>
      <c r="J567" s="73">
        <f t="shared" si="56"/>
        <v>135.37105047411106</v>
      </c>
      <c r="K567" s="73">
        <f>MAX(0,(J567-Constantes!$D$13)*(1-EXP(-Constantes!$D$23)))</f>
        <v>0.59833530139866342</v>
      </c>
      <c r="L567" s="73">
        <f t="shared" si="57"/>
        <v>0.59869590633941916</v>
      </c>
      <c r="M567" s="73">
        <f>0.0526*F567*Observaciones!$F566^1.218</f>
        <v>0</v>
      </c>
      <c r="N567" s="73">
        <f>M567*Constantes!$D$40</f>
        <v>0</v>
      </c>
      <c r="O567" s="73">
        <f t="shared" si="58"/>
        <v>0</v>
      </c>
      <c r="P567" s="15"/>
      <c r="Q567" s="117">
        <v>561</v>
      </c>
      <c r="R567" s="145">
        <f>ETo!$I566*((1-Constantes!$E$19)*ETo!$K566+ETo!$L566)</f>
        <v>1.093780565346903</v>
      </c>
      <c r="S567" s="118">
        <f>MIN(R567*Constantes!$E$17,0.8*(V566+Observaciones!$F566-T567-U567-Constantes!$D$14))</f>
        <v>0.11251672305304511</v>
      </c>
      <c r="T567" s="118">
        <f>IF(Observaciones!$F566&gt;0.05*Constantes!$E$18,((Observaciones!$F566-0.05*Constantes!$E$18)^2)/(Observaciones!$F566+0.95*Constantes!$E$18),0)</f>
        <v>0</v>
      </c>
      <c r="U567" s="118">
        <f>MAX(0,V566+Observaciones!$F566-T567-Constantes!$D$13)</f>
        <v>0</v>
      </c>
      <c r="V567" s="118">
        <f>V566+Observaciones!$F566-T567-S567-U567-W566</f>
        <v>26.276192867043623</v>
      </c>
      <c r="W567" s="118">
        <f>MAX(0,(V567-Constantes!$D$14)*(1-EXP(-Constantes!$D$22)))</f>
        <v>3.6060494075570624E-4</v>
      </c>
      <c r="X567" s="116">
        <f>X566+(Entradas!$E$23*U567-Y566)/(800*Entradas!$D$46)</f>
        <v>0</v>
      </c>
      <c r="Y567" s="116">
        <f>8000*Entradas!$D$47*X567/Constantes!$E$34</f>
        <v>0</v>
      </c>
      <c r="Z567" s="116">
        <f>T567*Escenarios!$E$10/Escenarios!$E$9</f>
        <v>0</v>
      </c>
      <c r="AA567" s="116">
        <f>Y567*Escenarios!$E$10/Escenarios!$E$9</f>
        <v>0</v>
      </c>
      <c r="AB567" s="116">
        <f>Observaciones!$I566</f>
        <v>0</v>
      </c>
      <c r="AC567" s="116">
        <f>MAX(0,Constantes!$E$29/((AH566+Z567+AA567+AB567+Observaciones!$F566)^2)+Entradas!$E$17)</f>
        <v>0</v>
      </c>
      <c r="AD567" s="145">
        <f>IF(ETo!$D566&gt;0,ETo!$I566*((1-Entradas!$E$21)*ETo!$K566+ETo!$L566),0)</f>
        <v>1.0379754218325146</v>
      </c>
      <c r="AE567" s="116">
        <f>MIN(AD567*1,0.8*(AH566+Z567+AA567+AB567+Observaciones!$F566-AC567-Constantes!$E$28))</f>
        <v>0.1288853431392738</v>
      </c>
      <c r="AF567" s="116">
        <f>Observaciones!$J566</f>
        <v>0</v>
      </c>
      <c r="AG567" s="116">
        <f>MAX(0,AH566+Z567+AA567+AB567+Observaciones!$F566-AC567-AE567-AF567-Constantes!$E$26)</f>
        <v>0</v>
      </c>
      <c r="AH567" s="116">
        <f>AH566+Z567+AA567+AB567+Observaciones!$F566-AC567-AE567-AF567-AG567</f>
        <v>41.282221335784818</v>
      </c>
      <c r="AI567" s="116">
        <f>(Escenarios!$E$10*S567+Escenarios!$E$9*AE567)/(Escenarios!$E$11)</f>
        <v>0.11415358506166799</v>
      </c>
      <c r="AJ567" s="116">
        <f>(Escenarios!$E$9*AG567)/(Escenarios!$E$11)</f>
        <v>0</v>
      </c>
      <c r="AK567" s="116">
        <f>(Escenarios!$E$10*U567+Escenarios!$E$9*AC567)/(Escenarios!$E$11)</f>
        <v>0</v>
      </c>
      <c r="AL567" s="118">
        <f t="shared" si="59"/>
        <v>148.27468737078337</v>
      </c>
      <c r="AM567" s="118">
        <f>MAX(0,(AL567-Constantes!$D$13)*(1-EXP(-Constantes!$D$23)))</f>
        <v>0.68746723214125893</v>
      </c>
      <c r="AN567" s="118">
        <f>AJ567+W567*Escenarios!$E$10/Escenarios!$E$11+AM567</f>
        <v>0.68779177658793911</v>
      </c>
      <c r="AO567" s="118">
        <f>0.0526*AJ567*Observaciones!$F566^1.218</f>
        <v>0</v>
      </c>
      <c r="AP567" s="118">
        <f>AO567*Constantes!$E$40</f>
        <v>0</v>
      </c>
      <c r="AQ567" s="118">
        <f t="shared" si="60"/>
        <v>0</v>
      </c>
      <c r="AR567" s="15"/>
      <c r="AS567" s="72">
        <v>561</v>
      </c>
      <c r="AT567" s="145">
        <f>ETo!$I566*((1-Constantes!$F$19)*ETo!$K566+ETo!$L566)</f>
        <v>1.0902927438772538</v>
      </c>
      <c r="AU567" s="118">
        <f>MIN(AT567*Constantes!$F$17,0.8*(AX566+Observaciones!$F566-AV567-AW567-Constantes!$D$14))</f>
        <v>0.11251672305304794</v>
      </c>
      <c r="AV567" s="118">
        <f>IF(Observaciones!$F566&gt;0.05*Constantes!$F$18,((Observaciones!$F566-0.05*Constantes!$F$18)^2)/(Observaciones!$F566+0.95*Constantes!$F$18),0)</f>
        <v>0</v>
      </c>
      <c r="AW567" s="118">
        <f>MAX(0,AX566+Observaciones!$F566-AV567-Constantes!$D$13)</f>
        <v>0</v>
      </c>
      <c r="AX567" s="118">
        <f>AX566+Observaciones!$F566-AV567-AU567-AW567-AY566</f>
        <v>26.276192867043623</v>
      </c>
      <c r="AY567" s="118">
        <f>MAX(0,(AX567-Constantes!$D$14)*(1-EXP(-Constantes!$D$22)))</f>
        <v>3.6060494075570624E-4</v>
      </c>
      <c r="AZ567" s="116">
        <f>AZ566+(Entradas!$F$23*AW567-BA566)/(800*Entradas!$D$46)</f>
        <v>0</v>
      </c>
      <c r="BA567" s="116">
        <f>8000*Entradas!$D$47*AZ567/Constantes!$F$34</f>
        <v>0</v>
      </c>
      <c r="BB567" s="116">
        <f>AV567*Escenarios!$F$10/Escenarios!$F$9</f>
        <v>0</v>
      </c>
      <c r="BC567" s="116">
        <f>BA567*Escenarios!$F$10/Escenarios!$F$9</f>
        <v>0</v>
      </c>
      <c r="BD567" s="116">
        <f>Observaciones!$I566</f>
        <v>0</v>
      </c>
      <c r="BE567" s="116">
        <f>MAX(0,Constantes!$F$29/((BJ566+BB567+BC567+BD567+Observaciones!$F566)^2)+Entradas!$F$17)</f>
        <v>0</v>
      </c>
      <c r="BF567" s="145">
        <f>IF(ETo!$D566&gt;0,ETo!$I566*((1-Entradas!$F$21)*ETo!$K566+ETo!$L566),0)</f>
        <v>1.0379754218325146</v>
      </c>
      <c r="BG567" s="116">
        <f>MIN(BF567*1,0.8*(BJ566+BB567+BC567+BD567+Observaciones!$F566-BE567-Constantes!$F$28))</f>
        <v>0.11264000000102783</v>
      </c>
      <c r="BH567" s="116">
        <f>Observaciones!$J566</f>
        <v>0</v>
      </c>
      <c r="BI567" s="116">
        <f>MAX(0,BJ566+BB567+BC567+BD567+Observaciones!$F566-BE567-BG567-BH567-Constantes!$F$26)</f>
        <v>0</v>
      </c>
      <c r="BJ567" s="116">
        <f>BJ566+BB567+BC567+BD567+Observaciones!$F566-BE567-BG567-BH567-BI567</f>
        <v>41.278160000000256</v>
      </c>
      <c r="BK567" s="116">
        <f>(Escenarios!$F$10*AU567+Escenarios!$F$9*BG567)/(Escenarios!$F$11)</f>
        <v>0.11254137844264392</v>
      </c>
      <c r="BL567" s="116">
        <f>(Escenarios!$F$9*BI567)/(Escenarios!$F$11)</f>
        <v>0</v>
      </c>
      <c r="BM567" s="116">
        <f>(Escenarios!$F$10*AW567+Escenarios!$F$9*BE567)/(Escenarios!$F$11)</f>
        <v>0</v>
      </c>
      <c r="BN567" s="118">
        <f t="shared" si="61"/>
        <v>144.93858582337771</v>
      </c>
      <c r="BO567" s="118">
        <f>MAX(0,(BN567-Constantes!$D$13)*(1-EXP(-Constantes!$D$23)))</f>
        <v>0.66442309548004286</v>
      </c>
      <c r="BP567" s="118">
        <f>BL567+AY567*Escenarios!$F$10/Escenarios!$F$11+BO567</f>
        <v>0.66471157943264747</v>
      </c>
      <c r="BQ567" s="118">
        <f>0.0526*BL567*Observaciones!$F566^1.218</f>
        <v>0</v>
      </c>
      <c r="BR567" s="118">
        <f>BQ567*Constantes!$F$40</f>
        <v>0</v>
      </c>
      <c r="BS567" s="118">
        <f t="shared" si="62"/>
        <v>0</v>
      </c>
      <c r="BT567" s="15"/>
      <c r="BU567" s="72">
        <v>561</v>
      </c>
      <c r="BV567" s="73">
        <f>0.0526*Observaciones!$F566^2.218</f>
        <v>0</v>
      </c>
      <c r="BW567" s="73">
        <f>IF(Observaciones!$F566&gt;0.05*$CA$7,((Observaciones!$F566-0.05*$CA$7)^2)/(Observaciones!$F566+0.95*$CA$7),0)</f>
        <v>0</v>
      </c>
      <c r="BX567" s="73">
        <f>0.0526*BW567*Observaciones!$F566^1.218</f>
        <v>0</v>
      </c>
      <c r="BY567" s="27"/>
      <c r="BZ567" s="27"/>
      <c r="CA567" s="101"/>
      <c r="CB567" s="36"/>
    </row>
    <row r="568" spans="2:80" s="2" customFormat="1" ht="14.5" x14ac:dyDescent="0.35">
      <c r="B568" s="35"/>
      <c r="C568" s="72">
        <v>562</v>
      </c>
      <c r="D568" s="145">
        <f>ETo!$I567*((1-Constantes!$D$19)*ETo!$K567+ETo!$L567)</f>
        <v>1.122759688191141</v>
      </c>
      <c r="E568" s="73">
        <f>MIN(D568*Constantes!$D$17,0.8*(H567+Observaciones!$F567-F568-G568-Constantes!$D$14))</f>
        <v>2.0954293634898136E-2</v>
      </c>
      <c r="F568" s="73">
        <f>IF(Observaciones!$F567&gt;0.05*Constantes!$D$18,((Observaciones!$F567-0.05*Constantes!$D$18)^2)/(Observaciones!$F567+0.95*Constantes!$D$18),0)</f>
        <v>0</v>
      </c>
      <c r="G568" s="73">
        <f>MAX(0,H567+Observaciones!$F567-F568-Constantes!$D$13)</f>
        <v>0</v>
      </c>
      <c r="H568" s="73">
        <f>H567+Observaciones!$F567-F568-E568-G568-I567</f>
        <v>26.254877968467969</v>
      </c>
      <c r="I568" s="73">
        <f>MAX(0,(H568-Constantes!$D$14)*(1-EXP(-Constantes!$D$22)))</f>
        <v>6.7156433370610562E-5</v>
      </c>
      <c r="J568" s="73">
        <f t="shared" si="56"/>
        <v>134.7727151727124</v>
      </c>
      <c r="K568" s="73">
        <f>MAX(0,(J568-Constantes!$D$13)*(1-EXP(-Constantes!$D$23)))</f>
        <v>0.59420229757406962</v>
      </c>
      <c r="L568" s="73">
        <f t="shared" si="57"/>
        <v>0.59426945400744025</v>
      </c>
      <c r="M568" s="73">
        <f>0.0526*F568*Observaciones!$F567^1.218</f>
        <v>0</v>
      </c>
      <c r="N568" s="73">
        <f>M568*Constantes!$D$40</f>
        <v>0</v>
      </c>
      <c r="O568" s="73">
        <f t="shared" si="58"/>
        <v>0</v>
      </c>
      <c r="P568" s="15"/>
      <c r="Q568" s="117">
        <v>562</v>
      </c>
      <c r="R568" s="145">
        <f>ETo!$I567*((1-Constantes!$E$19)*ETo!$K567+ETo!$L567)</f>
        <v>1.1241959920679567</v>
      </c>
      <c r="S568" s="118">
        <f>MIN(R568*Constantes!$E$17,0.8*(V567+Observaciones!$F567-T568-U568-Constantes!$D$14))</f>
        <v>2.0954293634898136E-2</v>
      </c>
      <c r="T568" s="118">
        <f>IF(Observaciones!$F567&gt;0.05*Constantes!$E$18,((Observaciones!$F567-0.05*Constantes!$E$18)^2)/(Observaciones!$F567+0.95*Constantes!$E$18),0)</f>
        <v>0</v>
      </c>
      <c r="U568" s="118">
        <f>MAX(0,V567+Observaciones!$F567-T568-Constantes!$D$13)</f>
        <v>0</v>
      </c>
      <c r="V568" s="118">
        <f>V567+Observaciones!$F567-T568-S568-U568-W567</f>
        <v>26.254877968467969</v>
      </c>
      <c r="W568" s="118">
        <f>MAX(0,(V568-Constantes!$D$14)*(1-EXP(-Constantes!$D$22)))</f>
        <v>6.7156433370610562E-5</v>
      </c>
      <c r="X568" s="116">
        <f>X567+(Entradas!$E$23*U568-Y567)/(800*Entradas!$D$46)</f>
        <v>0</v>
      </c>
      <c r="Y568" s="116">
        <f>8000*Entradas!$D$47*X568/Constantes!$E$34</f>
        <v>0</v>
      </c>
      <c r="Z568" s="116">
        <f>T568*Escenarios!$E$10/Escenarios!$E$9</f>
        <v>0</v>
      </c>
      <c r="AA568" s="116">
        <f>Y568*Escenarios!$E$10/Escenarios!$E$9</f>
        <v>0</v>
      </c>
      <c r="AB568" s="116">
        <f>Observaciones!$I567</f>
        <v>0</v>
      </c>
      <c r="AC568" s="116">
        <f>MAX(0,Constantes!$E$29/((AH567+Z568+AA568+AB568+Observaciones!$F567)^2)+Entradas!$E$17)</f>
        <v>0</v>
      </c>
      <c r="AD568" s="145">
        <f>IF(ETo!$D567&gt;0,ETo!$I567*((1-Entradas!$E$21)*ETo!$K567+ETo!$L567),0)</f>
        <v>1.0667438369953222</v>
      </c>
      <c r="AE568" s="116">
        <f>MIN(AD568*1,0.8*(AH567+Z568+AA568+AB568+Observaciones!$F567-AC568-Constantes!$E$28))</f>
        <v>2.5777068627854761E-2</v>
      </c>
      <c r="AF568" s="116">
        <f>Observaciones!$J567</f>
        <v>0</v>
      </c>
      <c r="AG568" s="116">
        <f>MAX(0,AH567+Z568+AA568+AB568+Observaciones!$F567-AC568-AE568-AF568-Constantes!$E$26)</f>
        <v>0</v>
      </c>
      <c r="AH568" s="116">
        <f>AH567+Z568+AA568+AB568+Observaciones!$F567-AC568-AE568-AF568-AG568</f>
        <v>41.256444267156965</v>
      </c>
      <c r="AI568" s="116">
        <f>(Escenarios!$E$10*S568+Escenarios!$E$9*AE568)/(Escenarios!$E$11)</f>
        <v>2.1436571134193796E-2</v>
      </c>
      <c r="AJ568" s="116">
        <f>(Escenarios!$E$9*AG568)/(Escenarios!$E$11)</f>
        <v>0</v>
      </c>
      <c r="AK568" s="116">
        <f>(Escenarios!$E$10*U568+Escenarios!$E$9*AC568)/(Escenarios!$E$11)</f>
        <v>0</v>
      </c>
      <c r="AL568" s="118">
        <f t="shared" si="59"/>
        <v>147.58722013864212</v>
      </c>
      <c r="AM568" s="118">
        <f>MAX(0,(AL568-Constantes!$D$13)*(1-EXP(-Constantes!$D$23)))</f>
        <v>0.68271854909835505</v>
      </c>
      <c r="AN568" s="118">
        <f>AJ568+W568*Escenarios!$E$10/Escenarios!$E$11+AM568</f>
        <v>0.68277898988838859</v>
      </c>
      <c r="AO568" s="118">
        <f>0.0526*AJ568*Observaciones!$F567^1.218</f>
        <v>0</v>
      </c>
      <c r="AP568" s="118">
        <f>AO568*Constantes!$E$40</f>
        <v>0</v>
      </c>
      <c r="AQ568" s="118">
        <f t="shared" si="60"/>
        <v>0</v>
      </c>
      <c r="AR568" s="15"/>
      <c r="AS568" s="72">
        <v>562</v>
      </c>
      <c r="AT568" s="145">
        <f>ETo!$I567*((1-Constantes!$F$19)*ETo!$K567+ETo!$L567)</f>
        <v>1.1206052323759166</v>
      </c>
      <c r="AU568" s="118">
        <f>MIN(AT568*Constantes!$F$17,0.8*(AX567+Observaciones!$F567-AV568-AW568-Constantes!$D$14))</f>
        <v>2.0954293634898136E-2</v>
      </c>
      <c r="AV568" s="118">
        <f>IF(Observaciones!$F567&gt;0.05*Constantes!$F$18,((Observaciones!$F567-0.05*Constantes!$F$18)^2)/(Observaciones!$F567+0.95*Constantes!$F$18),0)</f>
        <v>0</v>
      </c>
      <c r="AW568" s="118">
        <f>MAX(0,AX567+Observaciones!$F567-AV568-Constantes!$D$13)</f>
        <v>0</v>
      </c>
      <c r="AX568" s="118">
        <f>AX567+Observaciones!$F567-AV568-AU568-AW568-AY567</f>
        <v>26.254877968467969</v>
      </c>
      <c r="AY568" s="118">
        <f>MAX(0,(AX568-Constantes!$D$14)*(1-EXP(-Constantes!$D$22)))</f>
        <v>6.7156433370610562E-5</v>
      </c>
      <c r="AZ568" s="116">
        <f>AZ567+(Entradas!$F$23*AW568-BA567)/(800*Entradas!$D$46)</f>
        <v>0</v>
      </c>
      <c r="BA568" s="116">
        <f>8000*Entradas!$D$47*AZ568/Constantes!$F$34</f>
        <v>0</v>
      </c>
      <c r="BB568" s="116">
        <f>AV568*Escenarios!$F$10/Escenarios!$F$9</f>
        <v>0</v>
      </c>
      <c r="BC568" s="116">
        <f>BA568*Escenarios!$F$10/Escenarios!$F$9</f>
        <v>0</v>
      </c>
      <c r="BD568" s="116">
        <f>Observaciones!$I567</f>
        <v>0</v>
      </c>
      <c r="BE568" s="116">
        <f>MAX(0,Constantes!$F$29/((BJ567+BB568+BC568+BD568+Observaciones!$F567)^2)+Entradas!$F$17)</f>
        <v>0</v>
      </c>
      <c r="BF568" s="145">
        <f>IF(ETo!$D567&gt;0,ETo!$I567*((1-Entradas!$F$21)*ETo!$K567+ETo!$L567),0)</f>
        <v>1.0667438369953222</v>
      </c>
      <c r="BG568" s="116">
        <f>MIN(BF568*1,0.8*(BJ567+BB568+BC568+BD568+Observaciones!$F567-BE568-Constantes!$F$28))</f>
        <v>2.252800000020443E-2</v>
      </c>
      <c r="BH568" s="116">
        <f>Observaciones!$J567</f>
        <v>0</v>
      </c>
      <c r="BI568" s="116">
        <f>MAX(0,BJ567+BB568+BC568+BD568+Observaciones!$F567-BE568-BG568-BH568-Constantes!$F$26)</f>
        <v>0</v>
      </c>
      <c r="BJ568" s="116">
        <f>BJ567+BB568+BC568+BD568+Observaciones!$F567-BE568-BG568-BH568-BI568</f>
        <v>41.255632000000048</v>
      </c>
      <c r="BK568" s="116">
        <f>(Escenarios!$F$10*AU568+Escenarios!$F$9*BG568)/(Escenarios!$F$11)</f>
        <v>2.1269034907959394E-2</v>
      </c>
      <c r="BL568" s="116">
        <f>(Escenarios!$F$9*BI568)/(Escenarios!$F$11)</f>
        <v>0</v>
      </c>
      <c r="BM568" s="116">
        <f>(Escenarios!$F$10*AW568+Escenarios!$F$9*BE568)/(Escenarios!$F$11)</f>
        <v>0</v>
      </c>
      <c r="BN568" s="118">
        <f t="shared" si="61"/>
        <v>144.27416272789768</v>
      </c>
      <c r="BO568" s="118">
        <f>MAX(0,(BN568-Constantes!$D$13)*(1-EXP(-Constantes!$D$23)))</f>
        <v>0.65983358991627583</v>
      </c>
      <c r="BP568" s="118">
        <f>BL568+AY568*Escenarios!$F$10/Escenarios!$F$11+BO568</f>
        <v>0.65988731506297227</v>
      </c>
      <c r="BQ568" s="118">
        <f>0.0526*BL568*Observaciones!$F567^1.218</f>
        <v>0</v>
      </c>
      <c r="BR568" s="118">
        <f>BQ568*Constantes!$F$40</f>
        <v>0</v>
      </c>
      <c r="BS568" s="118">
        <f t="shared" si="62"/>
        <v>0</v>
      </c>
      <c r="BT568" s="15"/>
      <c r="BU568" s="72">
        <v>562</v>
      </c>
      <c r="BV568" s="73">
        <f>0.0526*Observaciones!$F567^2.218</f>
        <v>0</v>
      </c>
      <c r="BW568" s="73">
        <f>IF(Observaciones!$F567&gt;0.05*$CA$7,((Observaciones!$F567-0.05*$CA$7)^2)/(Observaciones!$F567+0.95*$CA$7),0)</f>
        <v>0</v>
      </c>
      <c r="BX568" s="73">
        <f>0.0526*BW568*Observaciones!$F567^1.218</f>
        <v>0</v>
      </c>
      <c r="BY568" s="27"/>
      <c r="BZ568" s="27"/>
      <c r="CA568" s="101"/>
      <c r="CB568" s="36"/>
    </row>
    <row r="569" spans="2:80" s="2" customFormat="1" ht="14.5" x14ac:dyDescent="0.35">
      <c r="B569" s="35"/>
      <c r="C569" s="72">
        <v>563</v>
      </c>
      <c r="D569" s="145">
        <f>ETo!$I568*((1-Constantes!$D$19)*ETo!$K568+ETo!$L568)</f>
        <v>1.1503838477523456</v>
      </c>
      <c r="E569" s="73">
        <f>MIN(D569*Constantes!$D$17,0.8*(H568+Observaciones!$F568-F569-G569-Constantes!$D$14))</f>
        <v>3.902374774375517E-3</v>
      </c>
      <c r="F569" s="73">
        <f>IF(Observaciones!$F568&gt;0.05*Constantes!$D$18,((Observaciones!$F568-0.05*Constantes!$D$18)^2)/(Observaciones!$F568+0.95*Constantes!$D$18),0)</f>
        <v>0</v>
      </c>
      <c r="G569" s="73">
        <f>MAX(0,H568+Observaciones!$F568-F569-Constantes!$D$13)</f>
        <v>0</v>
      </c>
      <c r="H569" s="73">
        <f>H568+Observaciones!$F568-F569-E569-G569-I568</f>
        <v>26.250908437260222</v>
      </c>
      <c r="I569" s="73">
        <f>MAX(0,(H569-Constantes!$D$14)*(1-EXP(-Constantes!$D$22)))</f>
        <v>1.2506724210715525E-5</v>
      </c>
      <c r="J569" s="73">
        <f t="shared" si="56"/>
        <v>134.17851287513832</v>
      </c>
      <c r="K569" s="73">
        <f>MAX(0,(J569-Constantes!$D$13)*(1-EXP(-Constantes!$D$23)))</f>
        <v>0.59009784249225306</v>
      </c>
      <c r="L569" s="73">
        <f t="shared" si="57"/>
        <v>0.59011034921646377</v>
      </c>
      <c r="M569" s="73">
        <f>0.0526*F569*Observaciones!$F568^1.218</f>
        <v>0</v>
      </c>
      <c r="N569" s="73">
        <f>M569*Constantes!$D$40</f>
        <v>0</v>
      </c>
      <c r="O569" s="73">
        <f t="shared" si="58"/>
        <v>0</v>
      </c>
      <c r="P569" s="15"/>
      <c r="Q569" s="117">
        <v>563</v>
      </c>
      <c r="R569" s="145">
        <f>ETo!$I568*((1-Constantes!$E$19)*ETo!$K568+ETo!$L568)</f>
        <v>1.1518567845938765</v>
      </c>
      <c r="S569" s="118">
        <f>MIN(R569*Constantes!$E$17,0.8*(V568+Observaciones!$F568-T569-U569-Constantes!$D$14))</f>
        <v>3.902374774375517E-3</v>
      </c>
      <c r="T569" s="118">
        <f>IF(Observaciones!$F568&gt;0.05*Constantes!$E$18,((Observaciones!$F568-0.05*Constantes!$E$18)^2)/(Observaciones!$F568+0.95*Constantes!$E$18),0)</f>
        <v>0</v>
      </c>
      <c r="U569" s="118">
        <f>MAX(0,V568+Observaciones!$F568-T569-Constantes!$D$13)</f>
        <v>0</v>
      </c>
      <c r="V569" s="118">
        <f>V568+Observaciones!$F568-T569-S569-U569-W568</f>
        <v>26.250908437260222</v>
      </c>
      <c r="W569" s="118">
        <f>MAX(0,(V569-Constantes!$D$14)*(1-EXP(-Constantes!$D$22)))</f>
        <v>1.2506724210715525E-5</v>
      </c>
      <c r="X569" s="116">
        <f>X568+(Entradas!$E$23*U569-Y568)/(800*Entradas!$D$46)</f>
        <v>0</v>
      </c>
      <c r="Y569" s="116">
        <f>8000*Entradas!$D$47*X569/Constantes!$E$34</f>
        <v>0</v>
      </c>
      <c r="Z569" s="116">
        <f>T569*Escenarios!$E$10/Escenarios!$E$9</f>
        <v>0</v>
      </c>
      <c r="AA569" s="116">
        <f>Y569*Escenarios!$E$10/Escenarios!$E$9</f>
        <v>0</v>
      </c>
      <c r="AB569" s="116">
        <f>Observaciones!$I568</f>
        <v>0</v>
      </c>
      <c r="AC569" s="116">
        <f>MAX(0,Constantes!$E$29/((AH568+Z569+AA569+AB569+Observaciones!$F568)^2)+Entradas!$E$17)</f>
        <v>0</v>
      </c>
      <c r="AD569" s="145">
        <f>IF(ETo!$D568&gt;0,ETo!$I568*((1-Entradas!$E$21)*ETo!$K568+ETo!$L568),0)</f>
        <v>1.0929393109326349</v>
      </c>
      <c r="AE569" s="116">
        <f>MIN(AD569*1,0.8*(AH568+Z569+AA569+AB569+Observaciones!$F568-AC569-Constantes!$E$28))</f>
        <v>5.1554137255720896E-3</v>
      </c>
      <c r="AF569" s="116">
        <f>Observaciones!$J568</f>
        <v>0</v>
      </c>
      <c r="AG569" s="116">
        <f>MAX(0,AH568+Z569+AA569+AB569+Observaciones!$F568-AC569-AE569-AF569-Constantes!$E$26)</f>
        <v>0</v>
      </c>
      <c r="AH569" s="116">
        <f>AH568+Z569+AA569+AB569+Observaciones!$F568-AC569-AE569-AF569-AG569</f>
        <v>41.25128885343139</v>
      </c>
      <c r="AI569" s="116">
        <f>(Escenarios!$E$10*S569+Escenarios!$E$9*AE569)/(Escenarios!$E$11)</f>
        <v>4.0276786694951744E-3</v>
      </c>
      <c r="AJ569" s="116">
        <f>(Escenarios!$E$9*AG569)/(Escenarios!$E$11)</f>
        <v>0</v>
      </c>
      <c r="AK569" s="116">
        <f>(Escenarios!$E$10*U569+Escenarios!$E$9*AC569)/(Escenarios!$E$11)</f>
        <v>0</v>
      </c>
      <c r="AL569" s="118">
        <f t="shared" si="59"/>
        <v>146.90450158954377</v>
      </c>
      <c r="AM569" s="118">
        <f>MAX(0,(AL569-Constantes!$D$13)*(1-EXP(-Constantes!$D$23)))</f>
        <v>0.67800266760523797</v>
      </c>
      <c r="AN569" s="118">
        <f>AJ569+W569*Escenarios!$E$10/Escenarios!$E$11+AM569</f>
        <v>0.67801392365702762</v>
      </c>
      <c r="AO569" s="118">
        <f>0.0526*AJ569*Observaciones!$F568^1.218</f>
        <v>0</v>
      </c>
      <c r="AP569" s="118">
        <f>AO569*Constantes!$E$40</f>
        <v>0</v>
      </c>
      <c r="AQ569" s="118">
        <f t="shared" si="60"/>
        <v>0</v>
      </c>
      <c r="AR569" s="15"/>
      <c r="AS569" s="72">
        <v>563</v>
      </c>
      <c r="AT569" s="145">
        <f>ETo!$I568*((1-Constantes!$F$19)*ETo!$K568+ETo!$L568)</f>
        <v>1.1481744424900489</v>
      </c>
      <c r="AU569" s="118">
        <f>MIN(AT569*Constantes!$F$17,0.8*(AX568+Observaciones!$F568-AV569-AW569-Constantes!$D$14))</f>
        <v>3.902374774375517E-3</v>
      </c>
      <c r="AV569" s="118">
        <f>IF(Observaciones!$F568&gt;0.05*Constantes!$F$18,((Observaciones!$F568-0.05*Constantes!$F$18)^2)/(Observaciones!$F568+0.95*Constantes!$F$18),0)</f>
        <v>0</v>
      </c>
      <c r="AW569" s="118">
        <f>MAX(0,AX568+Observaciones!$F568-AV569-Constantes!$D$13)</f>
        <v>0</v>
      </c>
      <c r="AX569" s="118">
        <f>AX568+Observaciones!$F568-AV569-AU569-AW569-AY568</f>
        <v>26.250908437260222</v>
      </c>
      <c r="AY569" s="118">
        <f>MAX(0,(AX569-Constantes!$D$14)*(1-EXP(-Constantes!$D$22)))</f>
        <v>1.2506724210715525E-5</v>
      </c>
      <c r="AZ569" s="116">
        <f>AZ568+(Entradas!$F$23*AW569-BA568)/(800*Entradas!$D$46)</f>
        <v>0</v>
      </c>
      <c r="BA569" s="116">
        <f>8000*Entradas!$D$47*AZ569/Constantes!$F$34</f>
        <v>0</v>
      </c>
      <c r="BB569" s="116">
        <f>AV569*Escenarios!$F$10/Escenarios!$F$9</f>
        <v>0</v>
      </c>
      <c r="BC569" s="116">
        <f>BA569*Escenarios!$F$10/Escenarios!$F$9</f>
        <v>0</v>
      </c>
      <c r="BD569" s="116">
        <f>Observaciones!$I568</f>
        <v>0</v>
      </c>
      <c r="BE569" s="116">
        <f>MAX(0,Constantes!$F$29/((BJ568+BB569+BC569+BD569+Observaciones!$F568)^2)+Entradas!$F$17)</f>
        <v>0</v>
      </c>
      <c r="BF569" s="145">
        <f>IF(ETo!$D568&gt;0,ETo!$I568*((1-Entradas!$F$21)*ETo!$K568+ETo!$L568),0)</f>
        <v>1.0929393109326349</v>
      </c>
      <c r="BG569" s="116">
        <f>MIN(BF569*1,0.8*(BJ568+BB569+BC569+BD569+Observaciones!$F568-BE569-Constantes!$F$28))</f>
        <v>4.5056000000386126E-3</v>
      </c>
      <c r="BH569" s="116">
        <f>Observaciones!$J568</f>
        <v>0</v>
      </c>
      <c r="BI569" s="116">
        <f>MAX(0,BJ568+BB569+BC569+BD569+Observaciones!$F568-BE569-BG569-BH569-Constantes!$F$26)</f>
        <v>0</v>
      </c>
      <c r="BJ569" s="116">
        <f>BJ568+BB569+BC569+BD569+Observaciones!$F568-BE569-BG569-BH569-BI569</f>
        <v>41.251126400000011</v>
      </c>
      <c r="BK569" s="116">
        <f>(Escenarios!$F$10*AU569+Escenarios!$F$9*BG569)/(Escenarios!$F$11)</f>
        <v>4.0230198195081359E-3</v>
      </c>
      <c r="BL569" s="116">
        <f>(Escenarios!$F$9*BI569)/(Escenarios!$F$11)</f>
        <v>0</v>
      </c>
      <c r="BM569" s="116">
        <f>(Escenarios!$F$10*AW569+Escenarios!$F$9*BE569)/(Escenarios!$F$11)</f>
        <v>0</v>
      </c>
      <c r="BN569" s="118">
        <f t="shared" si="61"/>
        <v>143.6143291379814</v>
      </c>
      <c r="BO569" s="118">
        <f>MAX(0,(BN569-Constantes!$D$13)*(1-EXP(-Constantes!$D$23)))</f>
        <v>0.65527578638313222</v>
      </c>
      <c r="BP569" s="118">
        <f>BL569+AY569*Escenarios!$F$10/Escenarios!$F$11+BO569</f>
        <v>0.65528579176250079</v>
      </c>
      <c r="BQ569" s="118">
        <f>0.0526*BL569*Observaciones!$F568^1.218</f>
        <v>0</v>
      </c>
      <c r="BR569" s="118">
        <f>BQ569*Constantes!$F$40</f>
        <v>0</v>
      </c>
      <c r="BS569" s="118">
        <f t="shared" si="62"/>
        <v>0</v>
      </c>
      <c r="BT569" s="15"/>
      <c r="BU569" s="72">
        <v>563</v>
      </c>
      <c r="BV569" s="73">
        <f>0.0526*Observaciones!$F568^2.218</f>
        <v>0</v>
      </c>
      <c r="BW569" s="73">
        <f>IF(Observaciones!$F568&gt;0.05*$CA$7,((Observaciones!$F568-0.05*$CA$7)^2)/(Observaciones!$F568+0.95*$CA$7),0)</f>
        <v>0</v>
      </c>
      <c r="BX569" s="73">
        <f>0.0526*BW569*Observaciones!$F568^1.218</f>
        <v>0</v>
      </c>
      <c r="BY569" s="27"/>
      <c r="BZ569" s="27"/>
      <c r="CA569" s="101"/>
      <c r="CB569" s="36"/>
    </row>
    <row r="570" spans="2:80" s="2" customFormat="1" ht="14.5" x14ac:dyDescent="0.35">
      <c r="B570" s="35"/>
      <c r="C570" s="72">
        <v>564</v>
      </c>
      <c r="D570" s="145">
        <f>ETo!$I569*((1-Constantes!$D$19)*ETo!$K569+ETo!$L569)</f>
        <v>1.1884458185784232</v>
      </c>
      <c r="E570" s="73">
        <f>MIN(D570*Constantes!$D$17,0.8*(H569+Observaciones!$F569-F570-G570-Constantes!$D$14))</f>
        <v>7.2674980817737382E-4</v>
      </c>
      <c r="F570" s="73">
        <f>IF(Observaciones!$F569&gt;0.05*Constantes!$D$18,((Observaciones!$F569-0.05*Constantes!$D$18)^2)/(Observaciones!$F569+0.95*Constantes!$D$18),0)</f>
        <v>0</v>
      </c>
      <c r="G570" s="73">
        <f>MAX(0,H569+Observaciones!$F569-F570-Constantes!$D$13)</f>
        <v>0</v>
      </c>
      <c r="H570" s="73">
        <f>H569+Observaciones!$F569-F570-E570-G570-I569</f>
        <v>26.250169180727834</v>
      </c>
      <c r="I570" s="73">
        <f>MAX(0,(H570-Constantes!$D$14)*(1-EXP(-Constantes!$D$22)))</f>
        <v>2.3291610741208628E-6</v>
      </c>
      <c r="J570" s="73">
        <f t="shared" si="56"/>
        <v>133.58841503264608</v>
      </c>
      <c r="K570" s="73">
        <f>MAX(0,(J570-Constantes!$D$13)*(1-EXP(-Constantes!$D$23)))</f>
        <v>0.58602173895264265</v>
      </c>
      <c r="L570" s="73">
        <f t="shared" si="57"/>
        <v>0.58602406811371677</v>
      </c>
      <c r="M570" s="73">
        <f>0.0526*F570*Observaciones!$F569^1.218</f>
        <v>0</v>
      </c>
      <c r="N570" s="73">
        <f>M570*Constantes!$D$40</f>
        <v>0</v>
      </c>
      <c r="O570" s="73">
        <f t="shared" si="58"/>
        <v>0</v>
      </c>
      <c r="P570" s="15"/>
      <c r="Q570" s="117">
        <v>564</v>
      </c>
      <c r="R570" s="145">
        <f>ETo!$I569*((1-Constantes!$E$19)*ETo!$K569+ETo!$L569)</f>
        <v>1.1899695055125674</v>
      </c>
      <c r="S570" s="118">
        <f>MIN(R570*Constantes!$E$17,0.8*(V569+Observaciones!$F569-T570-U570-Constantes!$D$14))</f>
        <v>7.2674980817737382E-4</v>
      </c>
      <c r="T570" s="118">
        <f>IF(Observaciones!$F569&gt;0.05*Constantes!$E$18,((Observaciones!$F569-0.05*Constantes!$E$18)^2)/(Observaciones!$F569+0.95*Constantes!$E$18),0)</f>
        <v>0</v>
      </c>
      <c r="U570" s="118">
        <f>MAX(0,V569+Observaciones!$F569-T570-Constantes!$D$13)</f>
        <v>0</v>
      </c>
      <c r="V570" s="118">
        <f>V569+Observaciones!$F569-T570-S570-U570-W569</f>
        <v>26.250169180727834</v>
      </c>
      <c r="W570" s="118">
        <f>MAX(0,(V570-Constantes!$D$14)*(1-EXP(-Constantes!$D$22)))</f>
        <v>2.3291610741208628E-6</v>
      </c>
      <c r="X570" s="116">
        <f>X569+(Entradas!$E$23*U570-Y569)/(800*Entradas!$D$46)</f>
        <v>0</v>
      </c>
      <c r="Y570" s="116">
        <f>8000*Entradas!$D$47*X570/Constantes!$E$34</f>
        <v>0</v>
      </c>
      <c r="Z570" s="116">
        <f>T570*Escenarios!$E$10/Escenarios!$E$9</f>
        <v>0</v>
      </c>
      <c r="AA570" s="116">
        <f>Y570*Escenarios!$E$10/Escenarios!$E$9</f>
        <v>0</v>
      </c>
      <c r="AB570" s="116">
        <f>Observaciones!$I569</f>
        <v>0</v>
      </c>
      <c r="AC570" s="116">
        <f>MAX(0,Constantes!$E$29/((AH569+Z570+AA570+AB570+Observaciones!$F569)^2)+Entradas!$E$17)</f>
        <v>0</v>
      </c>
      <c r="AD570" s="145">
        <f>IF(ETo!$D569&gt;0,ETo!$I569*((1-Entradas!$E$21)*ETo!$K569+ETo!$L569),0)</f>
        <v>1.129022028146796</v>
      </c>
      <c r="AE570" s="116">
        <f>MIN(AD570*1,0.8*(AH569+Z570+AA570+AB570+Observaciones!$F569-AC570-Constantes!$E$28))</f>
        <v>1.0310827451121441E-3</v>
      </c>
      <c r="AF570" s="116">
        <f>Observaciones!$J569</f>
        <v>0</v>
      </c>
      <c r="AG570" s="116">
        <f>MAX(0,AH569+Z570+AA570+AB570+Observaciones!$F569-AC570-AE570-AF570-Constantes!$E$26)</f>
        <v>0</v>
      </c>
      <c r="AH570" s="116">
        <f>AH569+Z570+AA570+AB570+Observaciones!$F569-AC570-AE570-AF570-AG570</f>
        <v>41.250257770686275</v>
      </c>
      <c r="AI570" s="116">
        <f>(Escenarios!$E$10*S570+Escenarios!$E$9*AE570)/(Escenarios!$E$11)</f>
        <v>7.5718310187085076E-4</v>
      </c>
      <c r="AJ570" s="116">
        <f>(Escenarios!$E$9*AG570)/(Escenarios!$E$11)</f>
        <v>0</v>
      </c>
      <c r="AK570" s="116">
        <f>(Escenarios!$E$10*U570+Escenarios!$E$9*AC570)/(Escenarios!$E$11)</f>
        <v>0</v>
      </c>
      <c r="AL570" s="118">
        <f t="shared" si="59"/>
        <v>146.22649892193854</v>
      </c>
      <c r="AM570" s="118">
        <f>MAX(0,(AL570-Constantes!$D$13)*(1-EXP(-Constantes!$D$23)))</f>
        <v>0.67331936108505308</v>
      </c>
      <c r="AN570" s="118">
        <f>AJ570+W570*Escenarios!$E$10/Escenarios!$E$11+AM570</f>
        <v>0.6733214573300198</v>
      </c>
      <c r="AO570" s="118">
        <f>0.0526*AJ570*Observaciones!$F569^1.218</f>
        <v>0</v>
      </c>
      <c r="AP570" s="118">
        <f>AO570*Constantes!$E$40</f>
        <v>0</v>
      </c>
      <c r="AQ570" s="118">
        <f t="shared" si="60"/>
        <v>0</v>
      </c>
      <c r="AR570" s="15"/>
      <c r="AS570" s="72">
        <v>564</v>
      </c>
      <c r="AT570" s="145">
        <f>ETo!$I569*((1-Constantes!$F$19)*ETo!$K569+ETo!$L569)</f>
        <v>1.1861602881772066</v>
      </c>
      <c r="AU570" s="118">
        <f>MIN(AT570*Constantes!$F$17,0.8*(AX569+Observaciones!$F569-AV570-AW570-Constantes!$D$14))</f>
        <v>7.2674980817737382E-4</v>
      </c>
      <c r="AV570" s="118">
        <f>IF(Observaciones!$F569&gt;0.05*Constantes!$F$18,((Observaciones!$F569-0.05*Constantes!$F$18)^2)/(Observaciones!$F569+0.95*Constantes!$F$18),0)</f>
        <v>0</v>
      </c>
      <c r="AW570" s="118">
        <f>MAX(0,AX569+Observaciones!$F569-AV570-Constantes!$D$13)</f>
        <v>0</v>
      </c>
      <c r="AX570" s="118">
        <f>AX569+Observaciones!$F569-AV570-AU570-AW570-AY569</f>
        <v>26.250169180727834</v>
      </c>
      <c r="AY570" s="118">
        <f>MAX(0,(AX570-Constantes!$D$14)*(1-EXP(-Constantes!$D$22)))</f>
        <v>2.3291610741208628E-6</v>
      </c>
      <c r="AZ570" s="116">
        <f>AZ569+(Entradas!$F$23*AW570-BA569)/(800*Entradas!$D$46)</f>
        <v>0</v>
      </c>
      <c r="BA570" s="116">
        <f>8000*Entradas!$D$47*AZ570/Constantes!$F$34</f>
        <v>0</v>
      </c>
      <c r="BB570" s="116">
        <f>AV570*Escenarios!$F$10/Escenarios!$F$9</f>
        <v>0</v>
      </c>
      <c r="BC570" s="116">
        <f>BA570*Escenarios!$F$10/Escenarios!$F$9</f>
        <v>0</v>
      </c>
      <c r="BD570" s="116">
        <f>Observaciones!$I569</f>
        <v>0</v>
      </c>
      <c r="BE570" s="116">
        <f>MAX(0,Constantes!$F$29/((BJ569+BB570+BC570+BD570+Observaciones!$F569)^2)+Entradas!$F$17)</f>
        <v>0</v>
      </c>
      <c r="BF570" s="145">
        <f>IF(ETo!$D569&gt;0,ETo!$I569*((1-Entradas!$F$21)*ETo!$K569+ETo!$L569),0)</f>
        <v>1.129022028146796</v>
      </c>
      <c r="BG570" s="116">
        <f>MIN(BF570*1,0.8*(BJ569+BB570+BC570+BD570+Observaciones!$F569-BE570-Constantes!$F$28))</f>
        <v>9.0112000000885928E-4</v>
      </c>
      <c r="BH570" s="116">
        <f>Observaciones!$J569</f>
        <v>0</v>
      </c>
      <c r="BI570" s="116">
        <f>MAX(0,BJ569+BB570+BC570+BD570+Observaciones!$F569-BE570-BG570-BH570-Constantes!$F$26)</f>
        <v>0</v>
      </c>
      <c r="BJ570" s="116">
        <f>BJ569+BB570+BC570+BD570+Observaciones!$F569-BE570-BG570-BH570-BI570</f>
        <v>41.250225280000002</v>
      </c>
      <c r="BK570" s="116">
        <f>(Escenarios!$F$10*AU570+Escenarios!$F$9*BG570)/(Escenarios!$F$11)</f>
        <v>7.6162384654367089E-4</v>
      </c>
      <c r="BL570" s="116">
        <f>(Escenarios!$F$9*BI570)/(Escenarios!$F$11)</f>
        <v>0</v>
      </c>
      <c r="BM570" s="116">
        <f>(Escenarios!$F$10*AW570+Escenarios!$F$9*BE570)/(Escenarios!$F$11)</f>
        <v>0</v>
      </c>
      <c r="BN570" s="118">
        <f t="shared" si="61"/>
        <v>142.95905335159827</v>
      </c>
      <c r="BO570" s="118">
        <f>MAX(0,(BN570-Constantes!$D$13)*(1-EXP(-Constantes!$D$23)))</f>
        <v>0.65074946589869087</v>
      </c>
      <c r="BP570" s="118">
        <f>BL570+AY570*Escenarios!$F$10/Escenarios!$F$11+BO570</f>
        <v>0.65075132922755019</v>
      </c>
      <c r="BQ570" s="118">
        <f>0.0526*BL570*Observaciones!$F569^1.218</f>
        <v>0</v>
      </c>
      <c r="BR570" s="118">
        <f>BQ570*Constantes!$F$40</f>
        <v>0</v>
      </c>
      <c r="BS570" s="118">
        <f t="shared" si="62"/>
        <v>0</v>
      </c>
      <c r="BT570" s="15"/>
      <c r="BU570" s="72">
        <v>564</v>
      </c>
      <c r="BV570" s="73">
        <f>0.0526*Observaciones!$F569^2.218</f>
        <v>0</v>
      </c>
      <c r="BW570" s="73">
        <f>IF(Observaciones!$F569&gt;0.05*$CA$7,((Observaciones!$F569-0.05*$CA$7)^2)/(Observaciones!$F569+0.95*$CA$7),0)</f>
        <v>0</v>
      </c>
      <c r="BX570" s="73">
        <f>0.0526*BW570*Observaciones!$F569^1.218</f>
        <v>0</v>
      </c>
      <c r="BY570" s="27"/>
      <c r="BZ570" s="27"/>
      <c r="CA570" s="101"/>
      <c r="CB570" s="36"/>
    </row>
    <row r="571" spans="2:80" s="2" customFormat="1" ht="14.5" x14ac:dyDescent="0.35">
      <c r="B571" s="35"/>
      <c r="C571" s="72">
        <v>565</v>
      </c>
      <c r="D571" s="145">
        <f>ETo!$I570*((1-Constantes!$D$19)*ETo!$K570+ETo!$L570)</f>
        <v>1.2204912228986187</v>
      </c>
      <c r="E571" s="73">
        <f>MIN(D571*Constantes!$D$17,0.8*(H570+Observaciones!$F570-F571-G571-Constantes!$D$14))</f>
        <v>0.76104049849063049</v>
      </c>
      <c r="F571" s="73">
        <f>IF(Observaciones!$F570&gt;0.05*Constantes!$D$18,((Observaciones!$F570-0.05*Constantes!$D$18)^2)/(Observaciones!$F570+0.95*Constantes!$D$18),0)</f>
        <v>0.14314204970645522</v>
      </c>
      <c r="G571" s="73">
        <f>MAX(0,H570+Observaciones!$F570-F571-Constantes!$D$13)</f>
        <v>0</v>
      </c>
      <c r="H571" s="73">
        <f>H570+Observaciones!$F570-F571-E571-G571-I570</f>
        <v>32.44598430336967</v>
      </c>
      <c r="I571" s="73">
        <f>MAX(0,(H571-Constantes!$D$14)*(1-EXP(-Constantes!$D$22)))</f>
        <v>8.5301946858998168E-2</v>
      </c>
      <c r="J571" s="73">
        <f t="shared" si="56"/>
        <v>133.00239329369344</v>
      </c>
      <c r="K571" s="73">
        <f>MAX(0,(J571-Constantes!$D$13)*(1-EXP(-Constantes!$D$23)))</f>
        <v>0.58197379111683112</v>
      </c>
      <c r="L571" s="73">
        <f t="shared" si="57"/>
        <v>0.81041778768228445</v>
      </c>
      <c r="M571" s="73">
        <f>0.0526*F571*Observaciones!$F570^1.218</f>
        <v>8.1956922964695089E-2</v>
      </c>
      <c r="N571" s="73">
        <f>M571*Constantes!$D$40</f>
        <v>3.828216110375607E-4</v>
      </c>
      <c r="O571" s="73">
        <f t="shared" si="58"/>
        <v>47.237562755426815</v>
      </c>
      <c r="P571" s="15"/>
      <c r="Q571" s="117">
        <v>565</v>
      </c>
      <c r="R571" s="145">
        <f>ETo!$I570*((1-Constantes!$E$19)*ETo!$K570+ETo!$L570)</f>
        <v>1.22205636276142</v>
      </c>
      <c r="S571" s="118">
        <f>MIN(R571*Constantes!$E$17,0.8*(V570+Observaciones!$F570-T571-U571-Constantes!$D$14))</f>
        <v>0.76647453159294388</v>
      </c>
      <c r="T571" s="118">
        <f>IF(Observaciones!$F570&gt;0.05*Constantes!$E$18,((Observaciones!$F570-0.05*Constantes!$E$18)^2)/(Observaciones!$F570+0.95*Constantes!$E$18),0)</f>
        <v>0.13260493677617896</v>
      </c>
      <c r="U571" s="118">
        <f>MAX(0,V570+Observaciones!$F570-T571-Constantes!$D$13)</f>
        <v>0</v>
      </c>
      <c r="V571" s="118">
        <f>V570+Observaciones!$F570-T571-S571-U571-W570</f>
        <v>32.451087383197638</v>
      </c>
      <c r="W571" s="118">
        <f>MAX(0,(V571-Constantes!$D$14)*(1-EXP(-Constantes!$D$22)))</f>
        <v>8.5372202466983793E-2</v>
      </c>
      <c r="X571" s="116">
        <f>X570+(Entradas!$E$23*U571-Y570)/(800*Entradas!$D$46)</f>
        <v>0</v>
      </c>
      <c r="Y571" s="116">
        <f>8000*Entradas!$D$47*X571/Constantes!$E$34</f>
        <v>0</v>
      </c>
      <c r="Z571" s="116">
        <f>T571*Escenarios!$E$10/Escenarios!$E$9</f>
        <v>1.1934444309856107</v>
      </c>
      <c r="AA571" s="116">
        <f>Y571*Escenarios!$E$10/Escenarios!$E$9</f>
        <v>0</v>
      </c>
      <c r="AB571" s="116">
        <f>Observaciones!$I570</f>
        <v>0</v>
      </c>
      <c r="AC571" s="116">
        <f>MAX(0,Constantes!$E$29/((AH570+Z571+AA571+AB571+Observaciones!$F570)^2)+Entradas!$E$17)</f>
        <v>0</v>
      </c>
      <c r="AD571" s="145">
        <f>IF(ETo!$D570&gt;0,ETo!$I570*((1-Entradas!$E$21)*ETo!$K570+ETo!$L570),0)</f>
        <v>1.1594507682493542</v>
      </c>
      <c r="AE571" s="116">
        <f>MIN(AD571*1,0.8*(AH570+Z571+AA571+AB571+Observaciones!$F570-AC571-Constantes!$E$28))</f>
        <v>1.1594507682493542</v>
      </c>
      <c r="AF571" s="116">
        <f>Observaciones!$J570</f>
        <v>0</v>
      </c>
      <c r="AG571" s="116">
        <f>MAX(0,AH570+Z571+AA571+AB571+Observaciones!$F570-AC571-AE571-AF571-Constantes!$E$26)</f>
        <v>0</v>
      </c>
      <c r="AH571" s="116">
        <f>AH570+Z571+AA571+AB571+Observaciones!$F570-AC571-AE571-AF571-AG571</f>
        <v>48.384251433422527</v>
      </c>
      <c r="AI571" s="116">
        <f>(Escenarios!$E$10*S571+Escenarios!$E$9*AE571)/(Escenarios!$E$11)</f>
        <v>0.80577215525858492</v>
      </c>
      <c r="AJ571" s="116">
        <f>(Escenarios!$E$9*AG571)/(Escenarios!$E$11)</f>
        <v>0</v>
      </c>
      <c r="AK571" s="116">
        <f>(Escenarios!$E$10*U571+Escenarios!$E$9*AC571)/(Escenarios!$E$11)</f>
        <v>0</v>
      </c>
      <c r="AL571" s="118">
        <f t="shared" si="59"/>
        <v>145.55317956085349</v>
      </c>
      <c r="AM571" s="118">
        <f>MAX(0,(AL571-Constantes!$D$13)*(1-EXP(-Constantes!$D$23)))</f>
        <v>0.66866840452602605</v>
      </c>
      <c r="AN571" s="118">
        <f>AJ571+W571*Escenarios!$E$10/Escenarios!$E$11+AM571</f>
        <v>0.74550338674631145</v>
      </c>
      <c r="AO571" s="118">
        <f>0.0526*AJ571*Observaciones!$F570^1.218</f>
        <v>0</v>
      </c>
      <c r="AP571" s="118">
        <f>AO571*Constantes!$E$40</f>
        <v>0</v>
      </c>
      <c r="AQ571" s="118">
        <f t="shared" si="60"/>
        <v>0</v>
      </c>
      <c r="AR571" s="15"/>
      <c r="AS571" s="72">
        <v>565</v>
      </c>
      <c r="AT571" s="145">
        <f>ETo!$I570*((1-Constantes!$F$19)*ETo!$K570+ETo!$L570)</f>
        <v>1.2181435131044163</v>
      </c>
      <c r="AU571" s="118">
        <f>MIN(AT571*Constantes!$F$17,0.8*(AX570+Observaciones!$F570-AV571-AW571-Constantes!$D$14))</f>
        <v>0.75295927575978272</v>
      </c>
      <c r="AV571" s="118">
        <f>IF(Observaciones!$F570&gt;0.05*Constantes!$F$18,((Observaciones!$F570-0.05*Constantes!$F$18)^2)/(Observaciones!$F570+0.95*Constantes!$F$18),0)</f>
        <v>0.14442649552330611</v>
      </c>
      <c r="AW571" s="118">
        <f>MAX(0,AX570+Observaciones!$F570-AV571-Constantes!$D$13)</f>
        <v>0</v>
      </c>
      <c r="AX571" s="118">
        <f>AX570+Observaciones!$F570-AV571-AU571-AW571-AY570</f>
        <v>32.452781080283664</v>
      </c>
      <c r="AY571" s="118">
        <f>MAX(0,(AX571-Constantes!$D$14)*(1-EXP(-Constantes!$D$22)))</f>
        <v>8.5395520095265839E-2</v>
      </c>
      <c r="AZ571" s="116">
        <f>AZ570+(Entradas!$F$23*AW571-BA570)/(800*Entradas!$D$46)</f>
        <v>0</v>
      </c>
      <c r="BA571" s="116">
        <f>8000*Entradas!$D$47*AZ571/Constantes!$F$34</f>
        <v>0</v>
      </c>
      <c r="BB571" s="116">
        <f>AV571*Escenarios!$F$10/Escenarios!$F$9</f>
        <v>0.57770598209322443</v>
      </c>
      <c r="BC571" s="116">
        <f>BA571*Escenarios!$F$10/Escenarios!$F$9</f>
        <v>0</v>
      </c>
      <c r="BD571" s="116">
        <f>Observaciones!$I570</f>
        <v>0</v>
      </c>
      <c r="BE571" s="116">
        <f>MAX(0,Constantes!$F$29/((BJ570+BB571+BC571+BD571+Observaciones!$F570)^2)+Entradas!$F$17)</f>
        <v>0</v>
      </c>
      <c r="BF571" s="145">
        <f>IF(ETo!$D570&gt;0,ETo!$I570*((1-Entradas!$F$21)*ETo!$K570+ETo!$L570),0)</f>
        <v>1.1594507682493542</v>
      </c>
      <c r="BG571" s="116">
        <f>MIN(BF571*1,0.8*(BJ570+BB571+BC571+BD571+Observaciones!$F570-BE571-Constantes!$F$28))</f>
        <v>1.1594507682493542</v>
      </c>
      <c r="BH571" s="116">
        <f>Observaciones!$J570</f>
        <v>0</v>
      </c>
      <c r="BI571" s="116">
        <f>MAX(0,BJ570+BB571+BC571+BD571+Observaciones!$F570-BE571-BG571-BH571-Constantes!$F$26)</f>
        <v>0</v>
      </c>
      <c r="BJ571" s="116">
        <f>BJ570+BB571+BC571+BD571+Observaciones!$F570-BE571-BG571-BH571-BI571</f>
        <v>47.768480493843875</v>
      </c>
      <c r="BK571" s="116">
        <f>(Escenarios!$F$10*AU571+Escenarios!$F$9*BG571)/(Escenarios!$F$11)</f>
        <v>0.83425757425769698</v>
      </c>
      <c r="BL571" s="116">
        <f>(Escenarios!$F$9*BI571)/(Escenarios!$F$11)</f>
        <v>0</v>
      </c>
      <c r="BM571" s="116">
        <f>(Escenarios!$F$10*AW571+Escenarios!$F$9*BE571)/(Escenarios!$F$11)</f>
        <v>0</v>
      </c>
      <c r="BN571" s="118">
        <f t="shared" si="61"/>
        <v>142.30830388569959</v>
      </c>
      <c r="BO571" s="118">
        <f>MAX(0,(BN571-Constantes!$D$13)*(1-EXP(-Constantes!$D$23)))</f>
        <v>0.64625441099364922</v>
      </c>
      <c r="BP571" s="118">
        <f>BL571+AY571*Escenarios!$F$10/Escenarios!$F$11+BO571</f>
        <v>0.71457082706986186</v>
      </c>
      <c r="BQ571" s="118">
        <f>0.0526*BL571*Observaciones!$F570^1.218</f>
        <v>0</v>
      </c>
      <c r="BR571" s="118">
        <f>BQ571*Constantes!$F$40</f>
        <v>0</v>
      </c>
      <c r="BS571" s="118">
        <f t="shared" si="62"/>
        <v>0</v>
      </c>
      <c r="BT571" s="15"/>
      <c r="BU571" s="72">
        <v>565</v>
      </c>
      <c r="BV571" s="73">
        <f>0.0526*Observaciones!$F570^2.218</f>
        <v>4.0651517443171965</v>
      </c>
      <c r="BW571" s="73">
        <f>IF(Observaciones!$F570&gt;0.05*$CA$7,((Observaciones!$F570-0.05*$CA$7)^2)/(Observaciones!$F570+0.95*$CA$7),0)</f>
        <v>0.7203525425829711</v>
      </c>
      <c r="BX571" s="73">
        <f>0.0526*BW571*Observaciones!$F570^1.218</f>
        <v>0.41244259084570312</v>
      </c>
      <c r="BY571" s="27"/>
      <c r="BZ571" s="27"/>
      <c r="CA571" s="101"/>
      <c r="CB571" s="36"/>
    </row>
    <row r="572" spans="2:80" s="2" customFormat="1" ht="14.5" x14ac:dyDescent="0.35">
      <c r="B572" s="35"/>
      <c r="C572" s="72">
        <v>566</v>
      </c>
      <c r="D572" s="145">
        <f>ETo!$I571*((1-Constantes!$D$19)*ETo!$K571+ETo!$L571)</f>
        <v>0</v>
      </c>
      <c r="E572" s="73">
        <f>MIN(D572*Constantes!$D$17,0.8*(H571+Observaciones!$F571-F572-G572-Constantes!$D$14))</f>
        <v>0</v>
      </c>
      <c r="F572" s="73">
        <f>IF(Observaciones!$F571&gt;0.05*Constantes!$D$18,((Observaciones!$F571-0.05*Constantes!$D$18)^2)/(Observaciones!$F571+0.95*Constantes!$D$18),0)</f>
        <v>0</v>
      </c>
      <c r="G572" s="73">
        <f>MAX(0,H571+Observaciones!$F571-F572-Constantes!$D$13)</f>
        <v>0</v>
      </c>
      <c r="H572" s="73">
        <f>H571+Observaciones!$F571-F572-E572-G572-I571</f>
        <v>33.560682356510675</v>
      </c>
      <c r="I572" s="73">
        <f>MAX(0,(H572-Constantes!$D$14)*(1-EXP(-Constantes!$D$22)))</f>
        <v>0.10064832435726757</v>
      </c>
      <c r="J572" s="73">
        <f t="shared" si="56"/>
        <v>132.42041950257661</v>
      </c>
      <c r="K572" s="73">
        <f>MAX(0,(J572-Constantes!$D$13)*(1-EXP(-Constantes!$D$23)))</f>
        <v>0.57795380449916611</v>
      </c>
      <c r="L572" s="73">
        <f t="shared" si="57"/>
        <v>0.67860212885643367</v>
      </c>
      <c r="M572" s="73">
        <f>0.0526*F572*Observaciones!$F571^1.218</f>
        <v>0</v>
      </c>
      <c r="N572" s="73">
        <f>M572*Constantes!$D$40</f>
        <v>0</v>
      </c>
      <c r="O572" s="73">
        <f t="shared" si="58"/>
        <v>0</v>
      </c>
      <c r="P572" s="15"/>
      <c r="Q572" s="117">
        <v>566</v>
      </c>
      <c r="R572" s="145">
        <f>ETo!$I571*((1-Constantes!$E$19)*ETo!$K571+ETo!$L571)</f>
        <v>0</v>
      </c>
      <c r="S572" s="118">
        <f>MIN(R572*Constantes!$E$17,0.8*(V571+Observaciones!$F571-T572-U572-Constantes!$D$14))</f>
        <v>0</v>
      </c>
      <c r="T572" s="118">
        <f>IF(Observaciones!$F571&gt;0.05*Constantes!$E$18,((Observaciones!$F571-0.05*Constantes!$E$18)^2)/(Observaciones!$F571+0.95*Constantes!$E$18),0)</f>
        <v>0</v>
      </c>
      <c r="U572" s="118">
        <f>MAX(0,V571+Observaciones!$F571-T572-Constantes!$D$13)</f>
        <v>0</v>
      </c>
      <c r="V572" s="118">
        <f>V571+Observaciones!$F571-T572-S572-U572-W571</f>
        <v>33.565715180730656</v>
      </c>
      <c r="W572" s="118">
        <f>MAX(0,(V572-Constantes!$D$14)*(1-EXP(-Constantes!$D$22)))</f>
        <v>0.10071761273553703</v>
      </c>
      <c r="X572" s="116">
        <f>X571+(Entradas!$E$23*U572-Y571)/(800*Entradas!$D$46)</f>
        <v>0</v>
      </c>
      <c r="Y572" s="116">
        <f>8000*Entradas!$D$47*X572/Constantes!$E$34</f>
        <v>0</v>
      </c>
      <c r="Z572" s="116">
        <f>T572*Escenarios!$E$10/Escenarios!$E$9</f>
        <v>0</v>
      </c>
      <c r="AA572" s="116">
        <f>Y572*Escenarios!$E$10/Escenarios!$E$9</f>
        <v>0</v>
      </c>
      <c r="AB572" s="116">
        <f>Observaciones!$I571</f>
        <v>0</v>
      </c>
      <c r="AC572" s="116">
        <f>MAX(0,Constantes!$E$29/((AH571+Z572+AA572+AB572+Observaciones!$F571)^2)+Entradas!$E$17)</f>
        <v>0</v>
      </c>
      <c r="AD572" s="145">
        <f>IF(ETo!$D571&gt;0,ETo!$I571*((1-Entradas!$E$21)*ETo!$K571+ETo!$L571),0)</f>
        <v>0</v>
      </c>
      <c r="AE572" s="116">
        <f>MIN(AD572*1,0.8*(AH571+Z572+AA572+AB572+Observaciones!$F571-AC572-Constantes!$E$28))</f>
        <v>0</v>
      </c>
      <c r="AF572" s="116">
        <f>Observaciones!$J571</f>
        <v>0</v>
      </c>
      <c r="AG572" s="116">
        <f>MAX(0,AH571+Z572+AA572+AB572+Observaciones!$F571-AC572-AE572-AF572-Constantes!$E$26)</f>
        <v>0</v>
      </c>
      <c r="AH572" s="116">
        <f>AH571+Z572+AA572+AB572+Observaciones!$F571-AC572-AE572-AF572-AG572</f>
        <v>49.58425143342253</v>
      </c>
      <c r="AI572" s="116">
        <f>(Escenarios!$E$10*S572+Escenarios!$E$9*AE572)/(Escenarios!$E$11)</f>
        <v>0</v>
      </c>
      <c r="AJ572" s="116">
        <f>(Escenarios!$E$9*AG572)/(Escenarios!$E$11)</f>
        <v>0</v>
      </c>
      <c r="AK572" s="116">
        <f>(Escenarios!$E$10*U572+Escenarios!$E$9*AC572)/(Escenarios!$E$11)</f>
        <v>0</v>
      </c>
      <c r="AL572" s="118">
        <f t="shared" si="59"/>
        <v>144.88451115632748</v>
      </c>
      <c r="AM572" s="118">
        <f>MAX(0,(AL572-Constantes!$D$13)*(1-EXP(-Constantes!$D$23)))</f>
        <v>0.6640495744706526</v>
      </c>
      <c r="AN572" s="118">
        <f>AJ572+W572*Escenarios!$E$10/Escenarios!$E$11+AM572</f>
        <v>0.75469542593263594</v>
      </c>
      <c r="AO572" s="118">
        <f>0.0526*AJ572*Observaciones!$F571^1.218</f>
        <v>0</v>
      </c>
      <c r="AP572" s="118">
        <f>AO572*Constantes!$E$40</f>
        <v>0</v>
      </c>
      <c r="AQ572" s="118">
        <f t="shared" si="60"/>
        <v>0</v>
      </c>
      <c r="AR572" s="15"/>
      <c r="AS572" s="72">
        <v>566</v>
      </c>
      <c r="AT572" s="145">
        <f>ETo!$I571*((1-Constantes!$F$19)*ETo!$K571+ETo!$L571)</f>
        <v>0</v>
      </c>
      <c r="AU572" s="118">
        <f>MIN(AT572*Constantes!$F$17,0.8*(AX571+Observaciones!$F571-AV572-AW572-Constantes!$D$14))</f>
        <v>0</v>
      </c>
      <c r="AV572" s="118">
        <f>IF(Observaciones!$F571&gt;0.05*Constantes!$F$18,((Observaciones!$F571-0.05*Constantes!$F$18)^2)/(Observaciones!$F571+0.95*Constantes!$F$18),0)</f>
        <v>0</v>
      </c>
      <c r="AW572" s="118">
        <f>MAX(0,AX571+Observaciones!$F571-AV572-Constantes!$D$13)</f>
        <v>0</v>
      </c>
      <c r="AX572" s="118">
        <f>AX571+Observaciones!$F571-AV572-AU572-AW572-AY571</f>
        <v>33.567385560188399</v>
      </c>
      <c r="AY572" s="118">
        <f>MAX(0,(AX572-Constantes!$D$14)*(1-EXP(-Constantes!$D$22)))</f>
        <v>0.10074060934314</v>
      </c>
      <c r="AZ572" s="116">
        <f>AZ571+(Entradas!$F$23*AW572-BA571)/(800*Entradas!$D$46)</f>
        <v>0</v>
      </c>
      <c r="BA572" s="116">
        <f>8000*Entradas!$D$47*AZ572/Constantes!$F$34</f>
        <v>0</v>
      </c>
      <c r="BB572" s="116">
        <f>AV572*Escenarios!$F$10/Escenarios!$F$9</f>
        <v>0</v>
      </c>
      <c r="BC572" s="116">
        <f>BA572*Escenarios!$F$10/Escenarios!$F$9</f>
        <v>0</v>
      </c>
      <c r="BD572" s="116">
        <f>Observaciones!$I571</f>
        <v>0</v>
      </c>
      <c r="BE572" s="116">
        <f>MAX(0,Constantes!$F$29/((BJ571+BB572+BC572+BD572+Observaciones!$F571)^2)+Entradas!$F$17)</f>
        <v>0</v>
      </c>
      <c r="BF572" s="145">
        <f>IF(ETo!$D571&gt;0,ETo!$I571*((1-Entradas!$F$21)*ETo!$K571+ETo!$L571),0)</f>
        <v>0</v>
      </c>
      <c r="BG572" s="116">
        <f>MIN(BF572*1,0.8*(BJ571+BB572+BC572+BD572+Observaciones!$F571-BE572-Constantes!$F$28))</f>
        <v>0</v>
      </c>
      <c r="BH572" s="116">
        <f>Observaciones!$J571</f>
        <v>0</v>
      </c>
      <c r="BI572" s="116">
        <f>MAX(0,BJ571+BB572+BC572+BD572+Observaciones!$F571-BE572-BG572-BH572-Constantes!$F$26)</f>
        <v>0</v>
      </c>
      <c r="BJ572" s="116">
        <f>BJ571+BB572+BC572+BD572+Observaciones!$F571-BE572-BG572-BH572-BI572</f>
        <v>48.968480493843877</v>
      </c>
      <c r="BK572" s="116">
        <f>(Escenarios!$F$10*AU572+Escenarios!$F$9*BG572)/(Escenarios!$F$11)</f>
        <v>0</v>
      </c>
      <c r="BL572" s="116">
        <f>(Escenarios!$F$9*BI572)/(Escenarios!$F$11)</f>
        <v>0</v>
      </c>
      <c r="BM572" s="116">
        <f>(Escenarios!$F$10*AW572+Escenarios!$F$9*BE572)/(Escenarios!$F$11)</f>
        <v>0</v>
      </c>
      <c r="BN572" s="118">
        <f t="shared" si="61"/>
        <v>141.66204947470592</v>
      </c>
      <c r="BO572" s="118">
        <f>MAX(0,(BN572-Constantes!$D$13)*(1-EXP(-Constantes!$D$23)))</f>
        <v>0.64179040570087487</v>
      </c>
      <c r="BP572" s="118">
        <f>BL572+AY572*Escenarios!$F$10/Escenarios!$F$11+BO572</f>
        <v>0.72238289317538684</v>
      </c>
      <c r="BQ572" s="118">
        <f>0.0526*BL572*Observaciones!$F571^1.218</f>
        <v>0</v>
      </c>
      <c r="BR572" s="118">
        <f>BQ572*Constantes!$F$40</f>
        <v>0</v>
      </c>
      <c r="BS572" s="118">
        <f t="shared" si="62"/>
        <v>0</v>
      </c>
      <c r="BT572" s="15"/>
      <c r="BU572" s="72">
        <v>566</v>
      </c>
      <c r="BV572" s="73">
        <f>0.0526*Observaciones!$F571^2.218</f>
        <v>7.8815157522507923E-2</v>
      </c>
      <c r="BW572" s="73">
        <f>IF(Observaciones!$F571&gt;0.05*$CA$7,((Observaciones!$F571-0.05*$CA$7)^2)/(Observaciones!$F571+0.95*$CA$7),0)</f>
        <v>0</v>
      </c>
      <c r="BX572" s="73">
        <f>0.0526*BW572*Observaciones!$F571^1.218</f>
        <v>0</v>
      </c>
      <c r="BY572" s="27"/>
      <c r="BZ572" s="27"/>
      <c r="CA572" s="101"/>
      <c r="CB572" s="36"/>
    </row>
    <row r="573" spans="2:80" s="2" customFormat="1" ht="14.5" x14ac:dyDescent="0.35">
      <c r="B573" s="35"/>
      <c r="C573" s="72">
        <v>567</v>
      </c>
      <c r="D573" s="145">
        <f>ETo!$I572*((1-Constantes!$D$19)*ETo!$K572+ETo!$L572)</f>
        <v>1.1310944817940185</v>
      </c>
      <c r="E573" s="73">
        <f>MIN(D573*Constantes!$D$17,0.8*(H572+Observaciones!$F572-F573-G573-Constantes!$D$14))</f>
        <v>0.70529692644584063</v>
      </c>
      <c r="F573" s="73">
        <f>IF(Observaciones!$F572&gt;0.05*Constantes!$D$18,((Observaciones!$F572-0.05*Constantes!$D$18)^2)/(Observaciones!$F572+0.95*Constantes!$D$18),0)</f>
        <v>0.5571104784723212</v>
      </c>
      <c r="G573" s="73">
        <f>MAX(0,H572+Observaciones!$F572-F573-Constantes!$D$13)</f>
        <v>0</v>
      </c>
      <c r="H573" s="73">
        <f>H572+Observaciones!$F572-F573-E573-G573-I572</f>
        <v>42.697626627235245</v>
      </c>
      <c r="I573" s="73">
        <f>MAX(0,(H573-Constantes!$D$14)*(1-EXP(-Constantes!$D$22)))</f>
        <v>0.22643933616004133</v>
      </c>
      <c r="J573" s="73">
        <f t="shared" si="56"/>
        <v>131.84246569807743</v>
      </c>
      <c r="K573" s="73">
        <f>MAX(0,(J573-Constantes!$D$13)*(1-EXP(-Constantes!$D$23)))</f>
        <v>0.57396158595740554</v>
      </c>
      <c r="L573" s="73">
        <f t="shared" si="57"/>
        <v>1.3575114005897682</v>
      </c>
      <c r="M573" s="73">
        <f>0.0526*F573*Observaciones!$F572^1.218</f>
        <v>0.51373083953080667</v>
      </c>
      <c r="N573" s="73">
        <f>M573*Constantes!$D$40</f>
        <v>2.3996419157120033E-3</v>
      </c>
      <c r="O573" s="73">
        <f t="shared" si="58"/>
        <v>176.76771735909426</v>
      </c>
      <c r="P573" s="15"/>
      <c r="Q573" s="117">
        <v>567</v>
      </c>
      <c r="R573" s="145">
        <f>ETo!$I572*((1-Constantes!$E$19)*ETo!$K572+ETo!$L572)</f>
        <v>1.1325271317271237</v>
      </c>
      <c r="S573" s="118">
        <f>MIN(R573*Constantes!$E$17,0.8*(V572+Observaciones!$F572-T573-U573-Constantes!$D$14))</f>
        <v>0.71032174068088871</v>
      </c>
      <c r="T573" s="118">
        <f>IF(Observaciones!$F572&gt;0.05*Constantes!$E$18,((Observaciones!$F572-0.05*Constantes!$E$18)^2)/(Observaciones!$F572+0.95*Constantes!$E$18),0)</f>
        <v>0.53111028911669866</v>
      </c>
      <c r="U573" s="118">
        <f>MAX(0,V572+Observaciones!$F572-T573-Constantes!$D$13)</f>
        <v>0</v>
      </c>
      <c r="V573" s="118">
        <f>V572+Observaciones!$F572-T573-S573-U573-W572</f>
        <v>42.723565538197533</v>
      </c>
      <c r="W573" s="118">
        <f>MAX(0,(V573-Constantes!$D$14)*(1-EXP(-Constantes!$D$22)))</f>
        <v>0.22679644481237959</v>
      </c>
      <c r="X573" s="116">
        <f>X572+(Entradas!$E$23*U573-Y572)/(800*Entradas!$D$46)</f>
        <v>0</v>
      </c>
      <c r="Y573" s="116">
        <f>8000*Entradas!$D$47*X573/Constantes!$E$34</f>
        <v>0</v>
      </c>
      <c r="Z573" s="116">
        <f>T573*Escenarios!$E$10/Escenarios!$E$9</f>
        <v>4.7799926020502879</v>
      </c>
      <c r="AA573" s="116">
        <f>Y573*Escenarios!$E$10/Escenarios!$E$9</f>
        <v>0</v>
      </c>
      <c r="AB573" s="116">
        <f>Observaciones!$I572</f>
        <v>0</v>
      </c>
      <c r="AC573" s="116">
        <f>MAX(0,Constantes!$E$29/((AH572+Z573+AA573+AB573+Observaciones!$F572)^2)+Entradas!$E$17)</f>
        <v>0.55981774279512919</v>
      </c>
      <c r="AD573" s="145">
        <f>IF(ETo!$D572&gt;0,ETo!$I572*((1-Entradas!$E$21)*ETo!$K572+ETo!$L572),0)</f>
        <v>1.0752211344028937</v>
      </c>
      <c r="AE573" s="116">
        <f>MIN(AD573*1,0.8*(AH572+Z573+AA573+AB573+Observaciones!$F572-AC573-Constantes!$E$28))</f>
        <v>1.0752211344028937</v>
      </c>
      <c r="AF573" s="116">
        <f>Observaciones!$J572</f>
        <v>0</v>
      </c>
      <c r="AG573" s="116">
        <f>MAX(0,AH572+Z573+AA573+AB573+Observaciones!$F572-AC573-AE573-AF573-Constantes!$E$26)</f>
        <v>0</v>
      </c>
      <c r="AH573" s="116">
        <f>AH572+Z573+AA573+AB573+Observaciones!$F572-AC573-AE573-AF573-AG573</f>
        <v>63.22920515827478</v>
      </c>
      <c r="AI573" s="116">
        <f>(Escenarios!$E$10*S573+Escenarios!$E$9*AE573)/(Escenarios!$E$11)</f>
        <v>0.74681168005308918</v>
      </c>
      <c r="AJ573" s="116">
        <f>(Escenarios!$E$9*AG573)/(Escenarios!$E$11)</f>
        <v>0</v>
      </c>
      <c r="AK573" s="116">
        <f>(Escenarios!$E$10*U573+Escenarios!$E$9*AC573)/(Escenarios!$E$11)</f>
        <v>5.5981774279512918E-2</v>
      </c>
      <c r="AL573" s="118">
        <f t="shared" si="59"/>
        <v>144.27644335613633</v>
      </c>
      <c r="AM573" s="118">
        <f>MAX(0,(AL573-Constantes!$D$13)*(1-EXP(-Constantes!$D$23)))</f>
        <v>0.65984934336624068</v>
      </c>
      <c r="AN573" s="118">
        <f>AJ573+W573*Escenarios!$E$10/Escenarios!$E$11+AM573</f>
        <v>0.86396614369738234</v>
      </c>
      <c r="AO573" s="118">
        <f>0.0526*AJ573*Observaciones!$F572^1.218</f>
        <v>0</v>
      </c>
      <c r="AP573" s="118">
        <f>AO573*Constantes!$E$40</f>
        <v>0</v>
      </c>
      <c r="AQ573" s="118">
        <f t="shared" si="60"/>
        <v>0</v>
      </c>
      <c r="AR573" s="15"/>
      <c r="AS573" s="72">
        <v>567</v>
      </c>
      <c r="AT573" s="145">
        <f>ETo!$I572*((1-Constantes!$F$19)*ETo!$K572+ETo!$L572)</f>
        <v>1.1289455068943595</v>
      </c>
      <c r="AU573" s="118">
        <f>MIN(AT573*Constantes!$F$17,0.8*(AX572+Observaciones!$F572-AV573-AW573-Constantes!$D$14))</f>
        <v>0.69782417432663657</v>
      </c>
      <c r="AV573" s="118">
        <f>IF(Observaciones!$F572&gt;0.05*Constantes!$F$18,((Observaciones!$F572-0.05*Constantes!$F$18)^2)/(Observaciones!$F572+0.95*Constantes!$F$18),0)</f>
        <v>0.56025590827915939</v>
      </c>
      <c r="AW573" s="118">
        <f>MAX(0,AX572+Observaciones!$F572-AV573-Constantes!$D$13)</f>
        <v>0</v>
      </c>
      <c r="AX573" s="118">
        <f>AX572+Observaciones!$F572-AV573-AU573-AW573-AY572</f>
        <v>42.708564868239463</v>
      </c>
      <c r="AY573" s="118">
        <f>MAX(0,(AX573-Constantes!$D$14)*(1-EXP(-Constantes!$D$22)))</f>
        <v>0.22658992615626924</v>
      </c>
      <c r="AZ573" s="116">
        <f>AZ572+(Entradas!$F$23*AW573-BA572)/(800*Entradas!$D$46)</f>
        <v>0</v>
      </c>
      <c r="BA573" s="116">
        <f>8000*Entradas!$D$47*AZ573/Constantes!$F$34</f>
        <v>0</v>
      </c>
      <c r="BB573" s="116">
        <f>AV573*Escenarios!$F$10/Escenarios!$F$9</f>
        <v>2.2410236331166375</v>
      </c>
      <c r="BC573" s="116">
        <f>BA573*Escenarios!$F$10/Escenarios!$F$9</f>
        <v>0</v>
      </c>
      <c r="BD573" s="116">
        <f>Observaciones!$I572</f>
        <v>0</v>
      </c>
      <c r="BE573" s="116">
        <f>MAX(0,Constantes!$F$29/((BJ572+BB573+BC573+BD573+Observaciones!$F572)^2)+Entradas!$F$17)</f>
        <v>0.30394421765172508</v>
      </c>
      <c r="BF573" s="145">
        <f>IF(ETo!$D572&gt;0,ETo!$I572*((1-Entradas!$F$21)*ETo!$K572+ETo!$L572),0)</f>
        <v>1.0752211344028937</v>
      </c>
      <c r="BG573" s="116">
        <f>MIN(BF573*1,0.8*(BJ572+BB573+BC573+BD573+Observaciones!$F572-BE573-Constantes!$F$28))</f>
        <v>1.0752211344028937</v>
      </c>
      <c r="BH573" s="116">
        <f>Observaciones!$J572</f>
        <v>0</v>
      </c>
      <c r="BI573" s="116">
        <f>MAX(0,BJ572+BB573+BC573+BD573+Observaciones!$F572-BE573-BG573-BH573-Constantes!$F$26)</f>
        <v>0</v>
      </c>
      <c r="BJ573" s="116">
        <f>BJ572+BB573+BC573+BD573+Observaciones!$F572-BE573-BG573-BH573-BI573</f>
        <v>60.330338774905897</v>
      </c>
      <c r="BK573" s="116">
        <f>(Escenarios!$F$10*AU573+Escenarios!$F$9*BG573)/(Escenarios!$F$11)</f>
        <v>0.77330356634188802</v>
      </c>
      <c r="BL573" s="116">
        <f>(Escenarios!$F$9*BI573)/(Escenarios!$F$11)</f>
        <v>0</v>
      </c>
      <c r="BM573" s="116">
        <f>(Escenarios!$F$10*AW573+Escenarios!$F$9*BE573)/(Escenarios!$F$11)</f>
        <v>6.0788843530345013E-2</v>
      </c>
      <c r="BN573" s="118">
        <f t="shared" si="61"/>
        <v>141.08104791253538</v>
      </c>
      <c r="BO573" s="118">
        <f>MAX(0,(BN573-Constantes!$D$13)*(1-EXP(-Constantes!$D$23)))</f>
        <v>0.63777713475909259</v>
      </c>
      <c r="BP573" s="118">
        <f>BL573+AY573*Escenarios!$F$10/Escenarios!$F$11+BO573</f>
        <v>0.81904907568410801</v>
      </c>
      <c r="BQ573" s="118">
        <f>0.0526*BL573*Observaciones!$F572^1.218</f>
        <v>0</v>
      </c>
      <c r="BR573" s="118">
        <f>BQ573*Constantes!$F$40</f>
        <v>0</v>
      </c>
      <c r="BS573" s="118">
        <f t="shared" si="62"/>
        <v>0</v>
      </c>
      <c r="BT573" s="15"/>
      <c r="BU573" s="72">
        <v>567</v>
      </c>
      <c r="BV573" s="73">
        <f>0.0526*Observaciones!$F572^2.218</f>
        <v>9.6824131361971233</v>
      </c>
      <c r="BW573" s="73">
        <f>IF(Observaciones!$F572&gt;0.05*$CA$7,((Observaciones!$F572-0.05*$CA$7)^2)/(Observaciones!$F572+0.95*$CA$7),0)</f>
        <v>1.7712663867706289</v>
      </c>
      <c r="BX573" s="73">
        <f>0.0526*BW573*Observaciones!$F572^1.218</f>
        <v>1.6333459934259391</v>
      </c>
      <c r="BY573" s="27"/>
      <c r="BZ573" s="27"/>
      <c r="CA573" s="101"/>
      <c r="CB573" s="36"/>
    </row>
    <row r="574" spans="2:80" s="2" customFormat="1" ht="14.5" x14ac:dyDescent="0.35">
      <c r="B574" s="35"/>
      <c r="C574" s="72">
        <v>568</v>
      </c>
      <c r="D574" s="145">
        <f>ETo!$I573*((1-Constantes!$D$19)*ETo!$K573+ETo!$L573)</f>
        <v>0</v>
      </c>
      <c r="E574" s="73">
        <f>MIN(D574*Constantes!$D$17,0.8*(H573+Observaciones!$F573-F574-G574-Constantes!$D$14))</f>
        <v>0</v>
      </c>
      <c r="F574" s="73">
        <f>IF(Observaciones!$F573&gt;0.05*Constantes!$D$18,((Observaciones!$F573-0.05*Constantes!$D$18)^2)/(Observaciones!$F573+0.95*Constantes!$D$18),0)</f>
        <v>0</v>
      </c>
      <c r="G574" s="73">
        <f>MAX(0,H573+Observaciones!$F573-F574-Constantes!$D$13)</f>
        <v>0</v>
      </c>
      <c r="H574" s="73">
        <f>H573+Observaciones!$F573-F574-E574-G574-I573</f>
        <v>42.571187291075205</v>
      </c>
      <c r="I574" s="73">
        <f>MAX(0,(H574-Constantes!$D$14)*(1-EXP(-Constantes!$D$22)))</f>
        <v>0.22469860845546255</v>
      </c>
      <c r="J574" s="73">
        <f t="shared" si="56"/>
        <v>131.26850411212004</v>
      </c>
      <c r="K574" s="73">
        <f>MAX(0,(J574-Constantes!$D$13)*(1-EXP(-Constantes!$D$23)))</f>
        <v>0.56999694368343878</v>
      </c>
      <c r="L574" s="73">
        <f t="shared" si="57"/>
        <v>0.79469555213890131</v>
      </c>
      <c r="M574" s="73">
        <f>0.0526*F574*Observaciones!$F573^1.218</f>
        <v>0</v>
      </c>
      <c r="N574" s="73">
        <f>M574*Constantes!$D$40</f>
        <v>0</v>
      </c>
      <c r="O574" s="73">
        <f t="shared" si="58"/>
        <v>0</v>
      </c>
      <c r="P574" s="15"/>
      <c r="Q574" s="117">
        <v>568</v>
      </c>
      <c r="R574" s="145">
        <f>ETo!$I573*((1-Constantes!$E$19)*ETo!$K573+ETo!$L573)</f>
        <v>0</v>
      </c>
      <c r="S574" s="118">
        <f>MIN(R574*Constantes!$E$17,0.8*(V573+Observaciones!$F573-T574-U574-Constantes!$D$14))</f>
        <v>0</v>
      </c>
      <c r="T574" s="118">
        <f>IF(Observaciones!$F573&gt;0.05*Constantes!$E$18,((Observaciones!$F573-0.05*Constantes!$E$18)^2)/(Observaciones!$F573+0.95*Constantes!$E$18),0)</f>
        <v>0</v>
      </c>
      <c r="U574" s="118">
        <f>MAX(0,V573+Observaciones!$F573-T574-Constantes!$D$13)</f>
        <v>0</v>
      </c>
      <c r="V574" s="118">
        <f>V573+Observaciones!$F573-T574-S574-U574-W573</f>
        <v>42.596769093385156</v>
      </c>
      <c r="W574" s="118">
        <f>MAX(0,(V574-Constantes!$D$14)*(1-EXP(-Constantes!$D$22)))</f>
        <v>0.22505080068745612</v>
      </c>
      <c r="X574" s="116">
        <f>X573+(Entradas!$E$23*U574-Y573)/(800*Entradas!$D$46)</f>
        <v>0</v>
      </c>
      <c r="Y574" s="116">
        <f>8000*Entradas!$D$47*X574/Constantes!$E$34</f>
        <v>0</v>
      </c>
      <c r="Z574" s="116">
        <f>T574*Escenarios!$E$10/Escenarios!$E$9</f>
        <v>0</v>
      </c>
      <c r="AA574" s="116">
        <f>Y574*Escenarios!$E$10/Escenarios!$E$9</f>
        <v>0</v>
      </c>
      <c r="AB574" s="116">
        <f>Observaciones!$I573</f>
        <v>0</v>
      </c>
      <c r="AC574" s="116">
        <f>MAX(0,Constantes!$E$29/((AH573+Z574+AA574+AB574+Observaciones!$F573)^2)+Entradas!$E$17)</f>
        <v>0.44008872975379765</v>
      </c>
      <c r="AD574" s="145">
        <f>IF(ETo!$D573&gt;0,ETo!$I573*((1-Entradas!$E$21)*ETo!$K573+ETo!$L573),0)</f>
        <v>0</v>
      </c>
      <c r="AE574" s="116">
        <f>MIN(AD574*1,0.8*(AH573+Z574+AA574+AB574+Observaciones!$F573-AC574-Constantes!$E$28))</f>
        <v>0</v>
      </c>
      <c r="AF574" s="116">
        <f>Observaciones!$J573</f>
        <v>0</v>
      </c>
      <c r="AG574" s="116">
        <f>MAX(0,AH573+Z574+AA574+AB574+Observaciones!$F573-AC574-AE574-AF574-Constantes!$E$26)</f>
        <v>0</v>
      </c>
      <c r="AH574" s="116">
        <f>AH573+Z574+AA574+AB574+Observaciones!$F573-AC574-AE574-AF574-AG574</f>
        <v>62.889116428520985</v>
      </c>
      <c r="AI574" s="116">
        <f>(Escenarios!$E$10*S574+Escenarios!$E$9*AE574)/(Escenarios!$E$11)</f>
        <v>0</v>
      </c>
      <c r="AJ574" s="116">
        <f>(Escenarios!$E$9*AG574)/(Escenarios!$E$11)</f>
        <v>0</v>
      </c>
      <c r="AK574" s="116">
        <f>(Escenarios!$E$10*U574+Escenarios!$E$9*AC574)/(Escenarios!$E$11)</f>
        <v>4.4008872975379768E-2</v>
      </c>
      <c r="AL574" s="118">
        <f t="shared" si="59"/>
        <v>143.66060288574548</v>
      </c>
      <c r="AM574" s="118">
        <f>MAX(0,(AL574-Constantes!$D$13)*(1-EXP(-Constantes!$D$23)))</f>
        <v>0.65559542250695801</v>
      </c>
      <c r="AN574" s="118">
        <f>AJ574+W574*Escenarios!$E$10/Escenarios!$E$11+AM574</f>
        <v>0.85814114312566847</v>
      </c>
      <c r="AO574" s="118">
        <f>0.0526*AJ574*Observaciones!$F573^1.218</f>
        <v>0</v>
      </c>
      <c r="AP574" s="118">
        <f>AO574*Constantes!$E$40</f>
        <v>0</v>
      </c>
      <c r="AQ574" s="118">
        <f t="shared" si="60"/>
        <v>0</v>
      </c>
      <c r="AR574" s="15"/>
      <c r="AS574" s="72">
        <v>568</v>
      </c>
      <c r="AT574" s="145">
        <f>ETo!$I573*((1-Constantes!$F$19)*ETo!$K573+ETo!$L573)</f>
        <v>0</v>
      </c>
      <c r="AU574" s="118">
        <f>MIN(AT574*Constantes!$F$17,0.8*(AX573+Observaciones!$F573-AV574-AW574-Constantes!$D$14))</f>
        <v>0</v>
      </c>
      <c r="AV574" s="118">
        <f>IF(Observaciones!$F573&gt;0.05*Constantes!$F$18,((Observaciones!$F573-0.05*Constantes!$F$18)^2)/(Observaciones!$F573+0.95*Constantes!$F$18),0)</f>
        <v>0</v>
      </c>
      <c r="AW574" s="118">
        <f>MAX(0,AX573+Observaciones!$F573-AV574-Constantes!$D$13)</f>
        <v>0</v>
      </c>
      <c r="AX574" s="118">
        <f>AX573+Observaciones!$F573-AV574-AU574-AW574-AY573</f>
        <v>42.581974942083193</v>
      </c>
      <c r="AY574" s="118">
        <f>MAX(0,(AX574-Constantes!$D$14)*(1-EXP(-Constantes!$D$22)))</f>
        <v>0.22484712523471204</v>
      </c>
      <c r="AZ574" s="116">
        <f>AZ573+(Entradas!$F$23*AW574-BA573)/(800*Entradas!$D$46)</f>
        <v>0</v>
      </c>
      <c r="BA574" s="116">
        <f>8000*Entradas!$D$47*AZ574/Constantes!$F$34</f>
        <v>0</v>
      </c>
      <c r="BB574" s="116">
        <f>AV574*Escenarios!$F$10/Escenarios!$F$9</f>
        <v>0</v>
      </c>
      <c r="BC574" s="116">
        <f>BA574*Escenarios!$F$10/Escenarios!$F$9</f>
        <v>0</v>
      </c>
      <c r="BD574" s="116">
        <f>Observaciones!$I573</f>
        <v>0</v>
      </c>
      <c r="BE574" s="116">
        <f>MAX(0,Constantes!$F$29/((BJ573+BB574+BC574+BD574+Observaciones!$F573)^2)+Entradas!$F$17)</f>
        <v>0.1885981321908945</v>
      </c>
      <c r="BF574" s="145">
        <f>IF(ETo!$D573&gt;0,ETo!$I573*((1-Entradas!$F$21)*ETo!$K573+ETo!$L573),0)</f>
        <v>0</v>
      </c>
      <c r="BG574" s="116">
        <f>MIN(BF574*1,0.8*(BJ573+BB574+BC574+BD574+Observaciones!$F573-BE574-Constantes!$F$28))</f>
        <v>0</v>
      </c>
      <c r="BH574" s="116">
        <f>Observaciones!$J573</f>
        <v>0</v>
      </c>
      <c r="BI574" s="116">
        <f>MAX(0,BJ573+BB574+BC574+BD574+Observaciones!$F573-BE574-BG574-BH574-Constantes!$F$26)</f>
        <v>0</v>
      </c>
      <c r="BJ574" s="116">
        <f>BJ573+BB574+BC574+BD574+Observaciones!$F573-BE574-BG574-BH574-BI574</f>
        <v>60.241740642715001</v>
      </c>
      <c r="BK574" s="116">
        <f>(Escenarios!$F$10*AU574+Escenarios!$F$9*BG574)/(Escenarios!$F$11)</f>
        <v>0</v>
      </c>
      <c r="BL574" s="116">
        <f>(Escenarios!$F$9*BI574)/(Escenarios!$F$11)</f>
        <v>0</v>
      </c>
      <c r="BM574" s="116">
        <f>(Escenarios!$F$10*AW574+Escenarios!$F$9*BE574)/(Escenarios!$F$11)</f>
        <v>3.7719626438178902E-2</v>
      </c>
      <c r="BN574" s="118">
        <f t="shared" si="61"/>
        <v>140.48099040421448</v>
      </c>
      <c r="BO574" s="118">
        <f>MAX(0,(BN574-Constantes!$D$13)*(1-EXP(-Constantes!$D$23)))</f>
        <v>0.63363223478232511</v>
      </c>
      <c r="BP574" s="118">
        <f>BL574+AY574*Escenarios!$F$10/Escenarios!$F$11+BO574</f>
        <v>0.81350993497009472</v>
      </c>
      <c r="BQ574" s="118">
        <f>0.0526*BL574*Observaciones!$F573^1.218</f>
        <v>0</v>
      </c>
      <c r="BR574" s="118">
        <f>BQ574*Constantes!$F$40</f>
        <v>0</v>
      </c>
      <c r="BS574" s="118">
        <f t="shared" si="62"/>
        <v>0</v>
      </c>
      <c r="BT574" s="15"/>
      <c r="BU574" s="72">
        <v>568</v>
      </c>
      <c r="BV574" s="73">
        <f>0.0526*Observaciones!$F573^2.218</f>
        <v>3.1840930012055863E-4</v>
      </c>
      <c r="BW574" s="73">
        <f>IF(Observaciones!$F573&gt;0.05*$CA$7,((Observaciones!$F573-0.05*$CA$7)^2)/(Observaciones!$F573+0.95*$CA$7),0)</f>
        <v>0</v>
      </c>
      <c r="BX574" s="73">
        <f>0.0526*BW574*Observaciones!$F573^1.218</f>
        <v>0</v>
      </c>
      <c r="BY574" s="27"/>
      <c r="BZ574" s="27"/>
      <c r="CA574" s="101"/>
      <c r="CB574" s="36"/>
    </row>
    <row r="575" spans="2:80" s="2" customFormat="1" ht="14.5" x14ac:dyDescent="0.35">
      <c r="B575" s="35"/>
      <c r="C575" s="72">
        <v>569</v>
      </c>
      <c r="D575" s="145">
        <f>ETo!$I574*((1-Constantes!$D$19)*ETo!$K574+ETo!$L574)</f>
        <v>0</v>
      </c>
      <c r="E575" s="73">
        <f>MIN(D575*Constantes!$D$17,0.8*(H574+Observaciones!$F574-F575-G575-Constantes!$D$14))</f>
        <v>0</v>
      </c>
      <c r="F575" s="73">
        <f>IF(Observaciones!$F574&gt;0.05*Constantes!$D$18,((Observaciones!$F574-0.05*Constantes!$D$18)^2)/(Observaciones!$F574+0.95*Constantes!$D$18),0)</f>
        <v>0</v>
      </c>
      <c r="G575" s="73">
        <f>MAX(0,H574+Observaciones!$F574-F575-Constantes!$D$13)</f>
        <v>0</v>
      </c>
      <c r="H575" s="73">
        <f>H574+Observaciones!$F574-F575-E575-G575-I574</f>
        <v>42.346488682619743</v>
      </c>
      <c r="I575" s="73">
        <f>MAX(0,(H575-Constantes!$D$14)*(1-EXP(-Constantes!$D$22)))</f>
        <v>0.22160511631292523</v>
      </c>
      <c r="J575" s="73">
        <f t="shared" si="56"/>
        <v>130.69850716843661</v>
      </c>
      <c r="K575" s="73">
        <f>MAX(0,(J575-Constantes!$D$13)*(1-EXP(-Constantes!$D$23)))</f>
        <v>0.56605968719406985</v>
      </c>
      <c r="L575" s="73">
        <f t="shared" si="57"/>
        <v>0.78766480350699508</v>
      </c>
      <c r="M575" s="73">
        <f>0.0526*F575*Observaciones!$F574^1.218</f>
        <v>0</v>
      </c>
      <c r="N575" s="73">
        <f>M575*Constantes!$D$40</f>
        <v>0</v>
      </c>
      <c r="O575" s="73">
        <f t="shared" si="58"/>
        <v>0</v>
      </c>
      <c r="P575" s="15"/>
      <c r="Q575" s="117">
        <v>569</v>
      </c>
      <c r="R575" s="145">
        <f>ETo!$I574*((1-Constantes!$E$19)*ETo!$K574+ETo!$L574)</f>
        <v>0</v>
      </c>
      <c r="S575" s="118">
        <f>MIN(R575*Constantes!$E$17,0.8*(V574+Observaciones!$F574-T575-U575-Constantes!$D$14))</f>
        <v>0</v>
      </c>
      <c r="T575" s="118">
        <f>IF(Observaciones!$F574&gt;0.05*Constantes!$E$18,((Observaciones!$F574-0.05*Constantes!$E$18)^2)/(Observaciones!$F574+0.95*Constantes!$E$18),0)</f>
        <v>0</v>
      </c>
      <c r="U575" s="118">
        <f>MAX(0,V574+Observaciones!$F574-T575-Constantes!$D$13)</f>
        <v>0</v>
      </c>
      <c r="V575" s="118">
        <f>V574+Observaciones!$F574-T575-S575-U575-W574</f>
        <v>42.3717182926977</v>
      </c>
      <c r="W575" s="118">
        <f>MAX(0,(V575-Constantes!$D$14)*(1-EXP(-Constantes!$D$22)))</f>
        <v>0.2219524598103858</v>
      </c>
      <c r="X575" s="116">
        <f>X574+(Entradas!$E$23*U575-Y574)/(800*Entradas!$D$46)</f>
        <v>0</v>
      </c>
      <c r="Y575" s="116">
        <f>8000*Entradas!$D$47*X575/Constantes!$E$34</f>
        <v>0</v>
      </c>
      <c r="Z575" s="116">
        <f>T575*Escenarios!$E$10/Escenarios!$E$9</f>
        <v>0</v>
      </c>
      <c r="AA575" s="116">
        <f>Y575*Escenarios!$E$10/Escenarios!$E$9</f>
        <v>0</v>
      </c>
      <c r="AB575" s="116">
        <f>Observaciones!$I574</f>
        <v>0</v>
      </c>
      <c r="AC575" s="116">
        <f>MAX(0,Constantes!$E$29/((AH574+Z575+AA575+AB575+Observaciones!$F574)^2)+Entradas!$E$17)</f>
        <v>0.40413561061952619</v>
      </c>
      <c r="AD575" s="145">
        <f>IF(ETo!$D574&gt;0,ETo!$I574*((1-Entradas!$E$21)*ETo!$K574+ETo!$L574),0)</f>
        <v>0</v>
      </c>
      <c r="AE575" s="116">
        <f>MIN(AD575*1,0.8*(AH574+Z575+AA575+AB575+Observaciones!$F574-AC575-Constantes!$E$28))</f>
        <v>0</v>
      </c>
      <c r="AF575" s="116">
        <f>Observaciones!$J574</f>
        <v>0</v>
      </c>
      <c r="AG575" s="116">
        <f>MAX(0,AH574+Z575+AA575+AB575+Observaciones!$F574-AC575-AE575-AF575-Constantes!$E$26)</f>
        <v>0</v>
      </c>
      <c r="AH575" s="116">
        <f>AH574+Z575+AA575+AB575+Observaciones!$F574-AC575-AE575-AF575-AG575</f>
        <v>62.484980817901459</v>
      </c>
      <c r="AI575" s="116">
        <f>(Escenarios!$E$10*S575+Escenarios!$E$9*AE575)/(Escenarios!$E$11)</f>
        <v>0</v>
      </c>
      <c r="AJ575" s="116">
        <f>(Escenarios!$E$9*AG575)/(Escenarios!$E$11)</f>
        <v>0</v>
      </c>
      <c r="AK575" s="116">
        <f>(Escenarios!$E$10*U575+Escenarios!$E$9*AC575)/(Escenarios!$E$11)</f>
        <v>4.0413561061952617E-2</v>
      </c>
      <c r="AL575" s="118">
        <f t="shared" si="59"/>
        <v>143.04542102430045</v>
      </c>
      <c r="AM575" s="118">
        <f>MAX(0,(AL575-Constantes!$D$13)*(1-EXP(-Constantes!$D$23)))</f>
        <v>0.65134605099197374</v>
      </c>
      <c r="AN575" s="118">
        <f>AJ575+W575*Escenarios!$E$10/Escenarios!$E$11+AM575</f>
        <v>0.85110326482132093</v>
      </c>
      <c r="AO575" s="118">
        <f>0.0526*AJ575*Observaciones!$F574^1.218</f>
        <v>0</v>
      </c>
      <c r="AP575" s="118">
        <f>AO575*Constantes!$E$40</f>
        <v>0</v>
      </c>
      <c r="AQ575" s="118">
        <f t="shared" si="60"/>
        <v>0</v>
      </c>
      <c r="AR575" s="15"/>
      <c r="AS575" s="72">
        <v>569</v>
      </c>
      <c r="AT575" s="145">
        <f>ETo!$I574*((1-Constantes!$F$19)*ETo!$K574+ETo!$L574)</f>
        <v>0</v>
      </c>
      <c r="AU575" s="118">
        <f>MIN(AT575*Constantes!$F$17,0.8*(AX574+Observaciones!$F574-AV575-AW575-Constantes!$D$14))</f>
        <v>0</v>
      </c>
      <c r="AV575" s="118">
        <f>IF(Observaciones!$F574&gt;0.05*Constantes!$F$18,((Observaciones!$F574-0.05*Constantes!$F$18)^2)/(Observaciones!$F574+0.95*Constantes!$F$18),0)</f>
        <v>0</v>
      </c>
      <c r="AW575" s="118">
        <f>MAX(0,AX574+Observaciones!$F574-AV575-Constantes!$D$13)</f>
        <v>0</v>
      </c>
      <c r="AX575" s="118">
        <f>AX574+Observaciones!$F574-AV575-AU575-AW575-AY574</f>
        <v>42.357127816848482</v>
      </c>
      <c r="AY575" s="118">
        <f>MAX(0,(AX575-Constantes!$D$14)*(1-EXP(-Constantes!$D$22)))</f>
        <v>0.22175158841778711</v>
      </c>
      <c r="AZ575" s="116">
        <f>AZ574+(Entradas!$F$23*AW575-BA574)/(800*Entradas!$D$46)</f>
        <v>0</v>
      </c>
      <c r="BA575" s="116">
        <f>8000*Entradas!$D$47*AZ575/Constantes!$F$34</f>
        <v>0</v>
      </c>
      <c r="BB575" s="116">
        <f>AV575*Escenarios!$F$10/Escenarios!$F$9</f>
        <v>0</v>
      </c>
      <c r="BC575" s="116">
        <f>BA575*Escenarios!$F$10/Escenarios!$F$9</f>
        <v>0</v>
      </c>
      <c r="BD575" s="116">
        <f>Observaciones!$I574</f>
        <v>0</v>
      </c>
      <c r="BE575" s="116">
        <f>MAX(0,Constantes!$F$29/((BJ574+BB575+BC575+BD575+Observaciones!$F574)^2)+Entradas!$F$17)</f>
        <v>0.17096732935053716</v>
      </c>
      <c r="BF575" s="145">
        <f>IF(ETo!$D574&gt;0,ETo!$I574*((1-Entradas!$F$21)*ETo!$K574+ETo!$L574),0)</f>
        <v>0</v>
      </c>
      <c r="BG575" s="116">
        <f>MIN(BF575*1,0.8*(BJ574+BB575+BC575+BD575+Observaciones!$F574-BE575-Constantes!$F$28))</f>
        <v>0</v>
      </c>
      <c r="BH575" s="116">
        <f>Observaciones!$J574</f>
        <v>0</v>
      </c>
      <c r="BI575" s="116">
        <f>MAX(0,BJ574+BB575+BC575+BD575+Observaciones!$F574-BE575-BG575-BH575-Constantes!$F$26)</f>
        <v>0</v>
      </c>
      <c r="BJ575" s="116">
        <f>BJ574+BB575+BC575+BD575+Observaciones!$F574-BE575-BG575-BH575-BI575</f>
        <v>60.070773313364462</v>
      </c>
      <c r="BK575" s="116">
        <f>(Escenarios!$F$10*AU575+Escenarios!$F$9*BG575)/(Escenarios!$F$11)</f>
        <v>0</v>
      </c>
      <c r="BL575" s="116">
        <f>(Escenarios!$F$9*BI575)/(Escenarios!$F$11)</f>
        <v>0</v>
      </c>
      <c r="BM575" s="116">
        <f>(Escenarios!$F$10*AW575+Escenarios!$F$9*BE575)/(Escenarios!$F$11)</f>
        <v>3.419346587010743E-2</v>
      </c>
      <c r="BN575" s="118">
        <f t="shared" si="61"/>
        <v>139.88155163530229</v>
      </c>
      <c r="BO575" s="118">
        <f>MAX(0,(BN575-Constantes!$D$13)*(1-EXP(-Constantes!$D$23)))</f>
        <v>0.62949160875084653</v>
      </c>
      <c r="BP575" s="118">
        <f>BL575+AY575*Escenarios!$F$10/Escenarios!$F$11+BO575</f>
        <v>0.80689287948507626</v>
      </c>
      <c r="BQ575" s="118">
        <f>0.0526*BL575*Observaciones!$F574^1.218</f>
        <v>0</v>
      </c>
      <c r="BR575" s="118">
        <f>BQ575*Constantes!$F$40</f>
        <v>0</v>
      </c>
      <c r="BS575" s="118">
        <f t="shared" si="62"/>
        <v>0</v>
      </c>
      <c r="BT575" s="15"/>
      <c r="BU575" s="72">
        <v>569</v>
      </c>
      <c r="BV575" s="73">
        <f>0.0526*Observaciones!$F574^2.218</f>
        <v>0</v>
      </c>
      <c r="BW575" s="73">
        <f>IF(Observaciones!$F574&gt;0.05*$CA$7,((Observaciones!$F574-0.05*$CA$7)^2)/(Observaciones!$F574+0.95*$CA$7),0)</f>
        <v>0</v>
      </c>
      <c r="BX575" s="73">
        <f>0.0526*BW575*Observaciones!$F574^1.218</f>
        <v>0</v>
      </c>
      <c r="BY575" s="27"/>
      <c r="BZ575" s="27"/>
      <c r="CA575" s="101"/>
      <c r="CB575" s="36"/>
    </row>
    <row r="576" spans="2:80" s="2" customFormat="1" ht="14.5" x14ac:dyDescent="0.35">
      <c r="B576" s="35"/>
      <c r="C576" s="72">
        <v>570</v>
      </c>
      <c r="D576" s="145">
        <f>ETo!$I575*((1-Constantes!$D$19)*ETo!$K575+ETo!$L575)</f>
        <v>1.2465354147638701</v>
      </c>
      <c r="E576" s="73">
        <f>MIN(D576*Constantes!$D$17,0.8*(H575+Observaciones!$F575-F576-G576-Constantes!$D$14))</f>
        <v>0.77728042253764096</v>
      </c>
      <c r="F576" s="73">
        <f>IF(Observaciones!$F575&gt;0.05*Constantes!$D$18,((Observaciones!$F575-0.05*Constantes!$D$18)^2)/(Observaciones!$F575+0.95*Constantes!$D$18),0)</f>
        <v>0</v>
      </c>
      <c r="G576" s="73">
        <f>MAX(0,H575+Observaciones!$F575-F576-Constantes!$D$13)</f>
        <v>0</v>
      </c>
      <c r="H576" s="73">
        <f>H575+Observaciones!$F575-F576-E576-G576-I575</f>
        <v>41.347603143769177</v>
      </c>
      <c r="I576" s="73">
        <f>MAX(0,(H576-Constantes!$D$14)*(1-EXP(-Constantes!$D$22)))</f>
        <v>0.20785316392225939</v>
      </c>
      <c r="J576" s="73">
        <f t="shared" si="56"/>
        <v>130.13244748124254</v>
      </c>
      <c r="K576" s="73">
        <f>MAX(0,(J576-Constantes!$D$13)*(1-EXP(-Constantes!$D$23)))</f>
        <v>0.5621496273218668</v>
      </c>
      <c r="L576" s="73">
        <f t="shared" si="57"/>
        <v>0.77000279124412618</v>
      </c>
      <c r="M576" s="73">
        <f>0.0526*F576*Observaciones!$F575^1.218</f>
        <v>0</v>
      </c>
      <c r="N576" s="73">
        <f>M576*Constantes!$D$40</f>
        <v>0</v>
      </c>
      <c r="O576" s="73">
        <f t="shared" si="58"/>
        <v>0</v>
      </c>
      <c r="P576" s="15"/>
      <c r="Q576" s="117">
        <v>570</v>
      </c>
      <c r="R576" s="145">
        <f>ETo!$I575*((1-Constantes!$E$19)*ETo!$K575+ETo!$L575)</f>
        <v>1.2481196491906903</v>
      </c>
      <c r="S576" s="118">
        <f>MIN(R576*Constantes!$E$17,0.8*(V575+Observaciones!$F575-T576-U576-Constantes!$D$14))</f>
        <v>0.78282144149528832</v>
      </c>
      <c r="T576" s="118">
        <f>IF(Observaciones!$F575&gt;0.05*Constantes!$E$18,((Observaciones!$F575-0.05*Constantes!$E$18)^2)/(Observaciones!$F575+0.95*Constantes!$E$18),0)</f>
        <v>0</v>
      </c>
      <c r="U576" s="118">
        <f>MAX(0,V575+Observaciones!$F575-T576-Constantes!$D$13)</f>
        <v>0</v>
      </c>
      <c r="V576" s="118">
        <f>V575+Observaciones!$F575-T576-S576-U576-W575</f>
        <v>41.366944391392025</v>
      </c>
      <c r="W576" s="118">
        <f>MAX(0,(V576-Constantes!$D$14)*(1-EXP(-Constantes!$D$22)))</f>
        <v>0.20811944059375023</v>
      </c>
      <c r="X576" s="116">
        <f>X575+(Entradas!$E$23*U576-Y575)/(800*Entradas!$D$46)</f>
        <v>0</v>
      </c>
      <c r="Y576" s="116">
        <f>8000*Entradas!$D$47*X576/Constantes!$E$34</f>
        <v>0</v>
      </c>
      <c r="Z576" s="116">
        <f>T576*Escenarios!$E$10/Escenarios!$E$9</f>
        <v>0</v>
      </c>
      <c r="AA576" s="116">
        <f>Y576*Escenarios!$E$10/Escenarios!$E$9</f>
        <v>0</v>
      </c>
      <c r="AB576" s="116">
        <f>Observaciones!$I575</f>
        <v>0</v>
      </c>
      <c r="AC576" s="116">
        <f>MAX(0,Constantes!$E$29/((AH575+Z576+AA576+AB576+Observaciones!$F575)^2)+Entradas!$E$17)</f>
        <v>0.37044835296902745</v>
      </c>
      <c r="AD576" s="145">
        <f>IF(ETo!$D575&gt;0,ETo!$I575*((1-Entradas!$E$21)*ETo!$K575+ETo!$L575),0)</f>
        <v>1.1847502721178722</v>
      </c>
      <c r="AE576" s="116">
        <f>MIN(AD576*1,0.8*(AH575+Z576+AA576+AB576+Observaciones!$F575-AC576-Constantes!$E$28))</f>
        <v>1.1847502721178722</v>
      </c>
      <c r="AF576" s="116">
        <f>Observaciones!$J575</f>
        <v>0</v>
      </c>
      <c r="AG576" s="116">
        <f>MAX(0,AH575+Z576+AA576+AB576+Observaciones!$F575-AC576-AE576-AF576-Constantes!$E$26)</f>
        <v>0</v>
      </c>
      <c r="AH576" s="116">
        <f>AH575+Z576+AA576+AB576+Observaciones!$F575-AC576-AE576-AF576-AG576</f>
        <v>60.929782192814557</v>
      </c>
      <c r="AI576" s="116">
        <f>(Escenarios!$E$10*S576+Escenarios!$E$9*AE576)/(Escenarios!$E$11)</f>
        <v>0.82301432455754675</v>
      </c>
      <c r="AJ576" s="116">
        <f>(Escenarios!$E$9*AG576)/(Escenarios!$E$11)</f>
        <v>0</v>
      </c>
      <c r="AK576" s="116">
        <f>(Escenarios!$E$10*U576+Escenarios!$E$9*AC576)/(Escenarios!$E$11)</f>
        <v>3.7044835296902744E-2</v>
      </c>
      <c r="AL576" s="118">
        <f t="shared" si="59"/>
        <v>142.43111980860539</v>
      </c>
      <c r="AM576" s="118">
        <f>MAX(0,(AL576-Constantes!$D$13)*(1-EXP(-Constantes!$D$23)))</f>
        <v>0.64710276254152577</v>
      </c>
      <c r="AN576" s="118">
        <f>AJ576+W576*Escenarios!$E$10/Escenarios!$E$11+AM576</f>
        <v>0.83441025907590094</v>
      </c>
      <c r="AO576" s="118">
        <f>0.0526*AJ576*Observaciones!$F575^1.218</f>
        <v>0</v>
      </c>
      <c r="AP576" s="118">
        <f>AO576*Constantes!$E$40</f>
        <v>0</v>
      </c>
      <c r="AQ576" s="118">
        <f t="shared" si="60"/>
        <v>0</v>
      </c>
      <c r="AR576" s="15"/>
      <c r="AS576" s="72">
        <v>570</v>
      </c>
      <c r="AT576" s="145">
        <f>ETo!$I575*((1-Constantes!$F$19)*ETo!$K575+ETo!$L575)</f>
        <v>1.2441590631236392</v>
      </c>
      <c r="AU576" s="118">
        <f>MIN(AT576*Constantes!$F$17,0.8*(AX575+Observaciones!$F575-AV576-AW576-Constantes!$D$14))</f>
        <v>0.76904001623924012</v>
      </c>
      <c r="AV576" s="118">
        <f>IF(Observaciones!$F575&gt;0.05*Constantes!$F$18,((Observaciones!$F575-0.05*Constantes!$F$18)^2)/(Observaciones!$F575+0.95*Constantes!$F$18),0)</f>
        <v>0</v>
      </c>
      <c r="AW576" s="118">
        <f>MAX(0,AX575+Observaciones!$F575-AV576-Constantes!$D$13)</f>
        <v>0</v>
      </c>
      <c r="AX576" s="118">
        <f>AX575+Observaciones!$F575-AV576-AU576-AW576-AY575</f>
        <v>41.366336212191456</v>
      </c>
      <c r="AY576" s="118">
        <f>MAX(0,(AX576-Constantes!$D$14)*(1-EXP(-Constantes!$D$22)))</f>
        <v>0.208111067610975</v>
      </c>
      <c r="AZ576" s="116">
        <f>AZ575+(Entradas!$F$23*AW576-BA575)/(800*Entradas!$D$46)</f>
        <v>0</v>
      </c>
      <c r="BA576" s="116">
        <f>8000*Entradas!$D$47*AZ576/Constantes!$F$34</f>
        <v>0</v>
      </c>
      <c r="BB576" s="116">
        <f>AV576*Escenarios!$F$10/Escenarios!$F$9</f>
        <v>0</v>
      </c>
      <c r="BC576" s="116">
        <f>BA576*Escenarios!$F$10/Escenarios!$F$9</f>
        <v>0</v>
      </c>
      <c r="BD576" s="116">
        <f>Observaciones!$I575</f>
        <v>0</v>
      </c>
      <c r="BE576" s="116">
        <f>MAX(0,Constantes!$F$29/((BJ575+BB576+BC576+BD576+Observaciones!$F575)^2)+Entradas!$F$17)</f>
        <v>0.1548410029225229</v>
      </c>
      <c r="BF576" s="145">
        <f>IF(ETo!$D575&gt;0,ETo!$I575*((1-Entradas!$F$21)*ETo!$K575+ETo!$L575),0)</f>
        <v>1.1847502721178722</v>
      </c>
      <c r="BG576" s="116">
        <f>MIN(BF576*1,0.8*(BJ575+BB576+BC576+BD576+Observaciones!$F575-BE576-Constantes!$F$28))</f>
        <v>1.1847502721178722</v>
      </c>
      <c r="BH576" s="116">
        <f>Observaciones!$J575</f>
        <v>0</v>
      </c>
      <c r="BI576" s="116">
        <f>MAX(0,BJ575+BB576+BC576+BD576+Observaciones!$F575-BE576-BG576-BH576-Constantes!$F$26)</f>
        <v>0</v>
      </c>
      <c r="BJ576" s="116">
        <f>BJ575+BB576+BC576+BD576+Observaciones!$F575-BE576-BG576-BH576-BI576</f>
        <v>58.731182038324064</v>
      </c>
      <c r="BK576" s="116">
        <f>(Escenarios!$F$10*AU576+Escenarios!$F$9*BG576)/(Escenarios!$F$11)</f>
        <v>0.8521820674149666</v>
      </c>
      <c r="BL576" s="116">
        <f>(Escenarios!$F$9*BI576)/(Escenarios!$F$11)</f>
        <v>0</v>
      </c>
      <c r="BM576" s="116">
        <f>(Escenarios!$F$10*AW576+Escenarios!$F$9*BE576)/(Escenarios!$F$11)</f>
        <v>3.0968200584504578E-2</v>
      </c>
      <c r="BN576" s="118">
        <f t="shared" si="61"/>
        <v>139.28302822713596</v>
      </c>
      <c r="BO576" s="118">
        <f>MAX(0,(BN576-Constantes!$D$13)*(1-EXP(-Constantes!$D$23)))</f>
        <v>0.62535730557789682</v>
      </c>
      <c r="BP576" s="118">
        <f>BL576+AY576*Escenarios!$F$10/Escenarios!$F$11+BO576</f>
        <v>0.79184615966667682</v>
      </c>
      <c r="BQ576" s="118">
        <f>0.0526*BL576*Observaciones!$F575^1.218</f>
        <v>0</v>
      </c>
      <c r="BR576" s="118">
        <f>BQ576*Constantes!$F$40</f>
        <v>0</v>
      </c>
      <c r="BS576" s="118">
        <f t="shared" si="62"/>
        <v>0</v>
      </c>
      <c r="BT576" s="15"/>
      <c r="BU576" s="72">
        <v>570</v>
      </c>
      <c r="BV576" s="73">
        <f>0.0526*Observaciones!$F575^2.218</f>
        <v>0</v>
      </c>
      <c r="BW576" s="73">
        <f>IF(Observaciones!$F575&gt;0.05*$CA$7,((Observaciones!$F575-0.05*$CA$7)^2)/(Observaciones!$F575+0.95*$CA$7),0)</f>
        <v>0</v>
      </c>
      <c r="BX576" s="73">
        <f>0.0526*BW576*Observaciones!$F575^1.218</f>
        <v>0</v>
      </c>
      <c r="BY576" s="27"/>
      <c r="BZ576" s="27"/>
      <c r="CA576" s="101"/>
      <c r="CB576" s="36"/>
    </row>
    <row r="577" spans="2:80" s="2" customFormat="1" ht="14.5" x14ac:dyDescent="0.35">
      <c r="B577" s="35"/>
      <c r="C577" s="72">
        <v>571</v>
      </c>
      <c r="D577" s="145">
        <f>ETo!$I576*((1-Constantes!$D$19)*ETo!$K576+ETo!$L576)</f>
        <v>1.2597949076559929</v>
      </c>
      <c r="E577" s="73">
        <f>MIN(D577*Constantes!$D$17,0.8*(H576+Observaciones!$F576-F577-G577-Constantes!$D$14))</f>
        <v>0.7855484140569805</v>
      </c>
      <c r="F577" s="73">
        <f>IF(Observaciones!$F576&gt;0.05*Constantes!$D$18,((Observaciones!$F576-0.05*Constantes!$D$18)^2)/(Observaciones!$F576+0.95*Constantes!$D$18),0)</f>
        <v>0</v>
      </c>
      <c r="G577" s="73">
        <f>MAX(0,H576+Observaciones!$F576-F577-Constantes!$D$13)</f>
        <v>0</v>
      </c>
      <c r="H577" s="73">
        <f>H576+Observaciones!$F576-F577-E577-G577-I576</f>
        <v>40.354201565789936</v>
      </c>
      <c r="I577" s="73">
        <f>MAX(0,(H577-Constantes!$D$14)*(1-EXP(-Constantes!$D$22)))</f>
        <v>0.19417671084145588</v>
      </c>
      <c r="J577" s="73">
        <f t="shared" si="56"/>
        <v>129.57029785392066</v>
      </c>
      <c r="K577" s="73">
        <f>MAX(0,(J577-Constantes!$D$13)*(1-EXP(-Constantes!$D$23)))</f>
        <v>0.55826657620607245</v>
      </c>
      <c r="L577" s="73">
        <f t="shared" si="57"/>
        <v>0.75244328704752839</v>
      </c>
      <c r="M577" s="73">
        <f>0.0526*F577*Observaciones!$F576^1.218</f>
        <v>0</v>
      </c>
      <c r="N577" s="73">
        <f>M577*Constantes!$D$40</f>
        <v>0</v>
      </c>
      <c r="O577" s="73">
        <f t="shared" si="58"/>
        <v>0</v>
      </c>
      <c r="P577" s="15"/>
      <c r="Q577" s="117">
        <v>571</v>
      </c>
      <c r="R577" s="145">
        <f>ETo!$I576*((1-Constantes!$E$19)*ETo!$K576+ETo!$L576)</f>
        <v>1.2613936886048036</v>
      </c>
      <c r="S577" s="118">
        <f>MIN(R577*Constantes!$E$17,0.8*(V576+Observaciones!$F576-T577-U577-Constantes!$D$14))</f>
        <v>0.79114692749765947</v>
      </c>
      <c r="T577" s="118">
        <f>IF(Observaciones!$F576&gt;0.05*Constantes!$E$18,((Observaciones!$F576-0.05*Constantes!$E$18)^2)/(Observaciones!$F576+0.95*Constantes!$E$18),0)</f>
        <v>0</v>
      </c>
      <c r="U577" s="118">
        <f>MAX(0,V576+Observaciones!$F576-T577-Constantes!$D$13)</f>
        <v>0</v>
      </c>
      <c r="V577" s="118">
        <f>V576+Observaciones!$F576-T577-S577-U577-W576</f>
        <v>40.36767802330062</v>
      </c>
      <c r="W577" s="118">
        <f>MAX(0,(V577-Constantes!$D$14)*(1-EXP(-Constantes!$D$22)))</f>
        <v>0.19436224521438816</v>
      </c>
      <c r="X577" s="116">
        <f>X576+(Entradas!$E$23*U577-Y576)/(800*Entradas!$D$46)</f>
        <v>0</v>
      </c>
      <c r="Y577" s="116">
        <f>8000*Entradas!$D$47*X577/Constantes!$E$34</f>
        <v>0</v>
      </c>
      <c r="Z577" s="116">
        <f>T577*Escenarios!$E$10/Escenarios!$E$9</f>
        <v>0</v>
      </c>
      <c r="AA577" s="116">
        <f>Y577*Escenarios!$E$10/Escenarios!$E$9</f>
        <v>0</v>
      </c>
      <c r="AB577" s="116">
        <f>Observaciones!$I576</f>
        <v>0</v>
      </c>
      <c r="AC577" s="116">
        <f>MAX(0,Constantes!$E$29/((AH576+Z577+AA577+AB577+Observaciones!$F576)^2)+Entradas!$E$17)</f>
        <v>0.23449953648402078</v>
      </c>
      <c r="AD577" s="145">
        <f>IF(ETo!$D576&gt;0,ETo!$I576*((1-Entradas!$E$21)*ETo!$K576+ETo!$L576),0)</f>
        <v>1.1974424506523698</v>
      </c>
      <c r="AE577" s="116">
        <f>MIN(AD577*1,0.8*(AH576+Z577+AA577+AB577+Observaciones!$F576-AC577-Constantes!$E$28))</f>
        <v>1.1974424506523698</v>
      </c>
      <c r="AF577" s="116">
        <f>Observaciones!$J576</f>
        <v>0</v>
      </c>
      <c r="AG577" s="116">
        <f>MAX(0,AH576+Z577+AA577+AB577+Observaciones!$F576-AC577-AE577-AF577-Constantes!$E$26)</f>
        <v>0</v>
      </c>
      <c r="AH577" s="116">
        <f>AH576+Z577+AA577+AB577+Observaciones!$F576-AC577-AE577-AF577-AG577</f>
        <v>59.497840205678166</v>
      </c>
      <c r="AI577" s="116">
        <f>(Escenarios!$E$10*S577+Escenarios!$E$9*AE577)/(Escenarios!$E$11)</f>
        <v>0.83177647981313041</v>
      </c>
      <c r="AJ577" s="116">
        <f>(Escenarios!$E$9*AG577)/(Escenarios!$E$11)</f>
        <v>0</v>
      </c>
      <c r="AK577" s="116">
        <f>(Escenarios!$E$10*U577+Escenarios!$E$9*AC577)/(Escenarios!$E$11)</f>
        <v>2.3449953648402078E-2</v>
      </c>
      <c r="AL577" s="118">
        <f t="shared" si="59"/>
        <v>141.80746699971226</v>
      </c>
      <c r="AM577" s="118">
        <f>MAX(0,(AL577-Constantes!$D$13)*(1-EXP(-Constantes!$D$23)))</f>
        <v>0.64279487791839107</v>
      </c>
      <c r="AN577" s="118">
        <f>AJ577+W577*Escenarios!$E$10/Escenarios!$E$11+AM577</f>
        <v>0.81772089861134045</v>
      </c>
      <c r="AO577" s="118">
        <f>0.0526*AJ577*Observaciones!$F576^1.218</f>
        <v>0</v>
      </c>
      <c r="AP577" s="118">
        <f>AO577*Constantes!$E$40</f>
        <v>0</v>
      </c>
      <c r="AQ577" s="118">
        <f t="shared" si="60"/>
        <v>0</v>
      </c>
      <c r="AR577" s="15"/>
      <c r="AS577" s="72">
        <v>571</v>
      </c>
      <c r="AT577" s="145">
        <f>ETo!$I576*((1-Constantes!$F$19)*ETo!$K576+ETo!$L576)</f>
        <v>1.2573967362327765</v>
      </c>
      <c r="AU577" s="118">
        <f>MIN(AT577*Constantes!$F$17,0.8*(AX576+Observaciones!$F576-AV577-AW577-Constantes!$D$14))</f>
        <v>0.77722249116914299</v>
      </c>
      <c r="AV577" s="118">
        <f>IF(Observaciones!$F576&gt;0.05*Constantes!$F$18,((Observaciones!$F576-0.05*Constantes!$F$18)^2)/(Observaciones!$F576+0.95*Constantes!$F$18),0)</f>
        <v>0</v>
      </c>
      <c r="AW577" s="118">
        <f>MAX(0,AX576+Observaciones!$F576-AV577-Constantes!$D$13)</f>
        <v>0</v>
      </c>
      <c r="AX577" s="118">
        <f>AX576+Observaciones!$F576-AV577-AU577-AW577-AY576</f>
        <v>40.381002653411343</v>
      </c>
      <c r="AY577" s="118">
        <f>MAX(0,(AX577-Constantes!$D$14)*(1-EXP(-Constantes!$D$22)))</f>
        <v>0.19454568933463917</v>
      </c>
      <c r="AZ577" s="116">
        <f>AZ576+(Entradas!$F$23*AW577-BA576)/(800*Entradas!$D$46)</f>
        <v>0</v>
      </c>
      <c r="BA577" s="116">
        <f>8000*Entradas!$D$47*AZ577/Constantes!$F$34</f>
        <v>0</v>
      </c>
      <c r="BB577" s="116">
        <f>AV577*Escenarios!$F$10/Escenarios!$F$9</f>
        <v>0</v>
      </c>
      <c r="BC577" s="116">
        <f>BA577*Escenarios!$F$10/Escenarios!$F$9</f>
        <v>0</v>
      </c>
      <c r="BD577" s="116">
        <f>Observaciones!$I576</f>
        <v>0</v>
      </c>
      <c r="BE577" s="116">
        <f>MAX(0,Constantes!$F$29/((BJ576+BB577+BC577+BD577+Observaciones!$F576)^2)+Entradas!$F$17)</f>
        <v>2.3571162612421315E-2</v>
      </c>
      <c r="BF577" s="145">
        <f>IF(ETo!$D576&gt;0,ETo!$I576*((1-Entradas!$F$21)*ETo!$K576+ETo!$L576),0)</f>
        <v>1.1974424506523698</v>
      </c>
      <c r="BG577" s="116">
        <f>MIN(BF577*1,0.8*(BJ576+BB577+BC577+BD577+Observaciones!$F576-BE577-Constantes!$F$28))</f>
        <v>1.1974424506523698</v>
      </c>
      <c r="BH577" s="116">
        <f>Observaciones!$J576</f>
        <v>0</v>
      </c>
      <c r="BI577" s="116">
        <f>MAX(0,BJ576+BB577+BC577+BD577+Observaciones!$F576-BE577-BG577-BH577-Constantes!$F$26)</f>
        <v>0</v>
      </c>
      <c r="BJ577" s="116">
        <f>BJ576+BB577+BC577+BD577+Observaciones!$F576-BE577-BG577-BH577-BI577</f>
        <v>57.510168425059277</v>
      </c>
      <c r="BK577" s="116">
        <f>(Escenarios!$F$10*AU577+Escenarios!$F$9*BG577)/(Escenarios!$F$11)</f>
        <v>0.86126648306578835</v>
      </c>
      <c r="BL577" s="116">
        <f>(Escenarios!$F$9*BI577)/(Escenarios!$F$11)</f>
        <v>0</v>
      </c>
      <c r="BM577" s="116">
        <f>(Escenarios!$F$10*AW577+Escenarios!$F$9*BE577)/(Escenarios!$F$11)</f>
        <v>4.7142325224842629E-3</v>
      </c>
      <c r="BN577" s="118">
        <f t="shared" si="61"/>
        <v>138.66238515408054</v>
      </c>
      <c r="BO577" s="118">
        <f>MAX(0,(BN577-Constantes!$D$13)*(1-EXP(-Constantes!$D$23)))</f>
        <v>0.62107021071879454</v>
      </c>
      <c r="BP577" s="118">
        <f>BL577+AY577*Escenarios!$F$10/Escenarios!$F$11+BO577</f>
        <v>0.77670676218650581</v>
      </c>
      <c r="BQ577" s="118">
        <f>0.0526*BL577*Observaciones!$F576^1.218</f>
        <v>0</v>
      </c>
      <c r="BR577" s="118">
        <f>BQ577*Constantes!$F$40</f>
        <v>0</v>
      </c>
      <c r="BS577" s="118">
        <f t="shared" si="62"/>
        <v>0</v>
      </c>
      <c r="BT577" s="15"/>
      <c r="BU577" s="72">
        <v>571</v>
      </c>
      <c r="BV577" s="73">
        <f>0.0526*Observaciones!$F576^2.218</f>
        <v>0</v>
      </c>
      <c r="BW577" s="73">
        <f>IF(Observaciones!$F576&gt;0.05*$CA$7,((Observaciones!$F576-0.05*$CA$7)^2)/(Observaciones!$F576+0.95*$CA$7),0)</f>
        <v>0</v>
      </c>
      <c r="BX577" s="73">
        <f>0.0526*BW577*Observaciones!$F576^1.218</f>
        <v>0</v>
      </c>
      <c r="BY577" s="27"/>
      <c r="BZ577" s="27"/>
      <c r="CA577" s="101"/>
      <c r="CB577" s="36"/>
    </row>
    <row r="578" spans="2:80" s="2" customFormat="1" ht="14.5" x14ac:dyDescent="0.35">
      <c r="B578" s="35"/>
      <c r="C578" s="72">
        <v>572</v>
      </c>
      <c r="D578" s="145">
        <f>ETo!$I577*((1-Constantes!$D$19)*ETo!$K577+ETo!$L577)</f>
        <v>1.2419925795153899</v>
      </c>
      <c r="E578" s="73">
        <f>MIN(D578*Constantes!$D$17,0.8*(H577+Observaciones!$F577-F578-G578-Constantes!$D$14))</f>
        <v>0.77444772572081888</v>
      </c>
      <c r="F578" s="73">
        <f>IF(Observaciones!$F577&gt;0.05*Constantes!$D$18,((Observaciones!$F577-0.05*Constantes!$D$18)^2)/(Observaciones!$F577+0.95*Constantes!$D$18),0)</f>
        <v>0</v>
      </c>
      <c r="G578" s="73">
        <f>MAX(0,H577+Observaciones!$F577-F578-Constantes!$D$13)</f>
        <v>0</v>
      </c>
      <c r="H578" s="73">
        <f>H577+Observaciones!$F577-F578-E578-G578-I577</f>
        <v>39.385577129227663</v>
      </c>
      <c r="I578" s="73">
        <f>MAX(0,(H578-Constantes!$D$14)*(1-EXP(-Constantes!$D$22)))</f>
        <v>0.18084137198834963</v>
      </c>
      <c r="J578" s="73">
        <f t="shared" si="56"/>
        <v>129.01203127771458</v>
      </c>
      <c r="K578" s="73">
        <f>MAX(0,(J578-Constantes!$D$13)*(1-EXP(-Constantes!$D$23)))</f>
        <v>0.55441034728357863</v>
      </c>
      <c r="L578" s="73">
        <f t="shared" si="57"/>
        <v>0.73525171927192823</v>
      </c>
      <c r="M578" s="73">
        <f>0.0526*F578*Observaciones!$F577^1.218</f>
        <v>0</v>
      </c>
      <c r="N578" s="73">
        <f>M578*Constantes!$D$40</f>
        <v>0</v>
      </c>
      <c r="O578" s="73">
        <f t="shared" si="58"/>
        <v>0</v>
      </c>
      <c r="P578" s="15"/>
      <c r="Q578" s="117">
        <v>572</v>
      </c>
      <c r="R578" s="145">
        <f>ETo!$I577*((1-Constantes!$E$19)*ETo!$K577+ETo!$L577)</f>
        <v>1.2435634197564274</v>
      </c>
      <c r="S578" s="118">
        <f>MIN(R578*Constantes!$E$17,0.8*(V577+Observaciones!$F577-T578-U578-Constantes!$D$14))</f>
        <v>0.77996377148278129</v>
      </c>
      <c r="T578" s="118">
        <f>IF(Observaciones!$F577&gt;0.05*Constantes!$E$18,((Observaciones!$F577-0.05*Constantes!$E$18)^2)/(Observaciones!$F577+0.95*Constantes!$E$18),0)</f>
        <v>0</v>
      </c>
      <c r="U578" s="118">
        <f>MAX(0,V577+Observaciones!$F577-T578-Constantes!$D$13)</f>
        <v>0</v>
      </c>
      <c r="V578" s="118">
        <f>V577+Observaciones!$F577-T578-S578-U578-W577</f>
        <v>39.39335200660345</v>
      </c>
      <c r="W578" s="118">
        <f>MAX(0,(V578-Constantes!$D$14)*(1-EXP(-Constantes!$D$22)))</f>
        <v>0.18094841102271</v>
      </c>
      <c r="X578" s="116">
        <f>X577+(Entradas!$E$23*U578-Y577)/(800*Entradas!$D$46)</f>
        <v>0</v>
      </c>
      <c r="Y578" s="116">
        <f>8000*Entradas!$D$47*X578/Constantes!$E$34</f>
        <v>0</v>
      </c>
      <c r="Z578" s="116">
        <f>T578*Escenarios!$E$10/Escenarios!$E$9</f>
        <v>0</v>
      </c>
      <c r="AA578" s="116">
        <f>Y578*Escenarios!$E$10/Escenarios!$E$9</f>
        <v>0</v>
      </c>
      <c r="AB578" s="116">
        <f>Observaciones!$I577</f>
        <v>0</v>
      </c>
      <c r="AC578" s="116">
        <f>MAX(0,Constantes!$E$29/((AH577+Z578+AA578+AB578+Observaciones!$F577)^2)+Entradas!$E$17)</f>
        <v>9.978239180270565E-2</v>
      </c>
      <c r="AD578" s="145">
        <f>IF(ETo!$D577&gt;0,ETo!$I577*((1-Entradas!$E$21)*ETo!$K577+ETo!$L577),0)</f>
        <v>1.1807298101149268</v>
      </c>
      <c r="AE578" s="116">
        <f>MIN(AD578*1,0.8*(AH577+Z578+AA578+AB578+Observaciones!$F577-AC578-Constantes!$E$28))</f>
        <v>1.1807298101149268</v>
      </c>
      <c r="AF578" s="116">
        <f>Observaciones!$J577</f>
        <v>0</v>
      </c>
      <c r="AG578" s="116">
        <f>MAX(0,AH577+Z578+AA578+AB578+Observaciones!$F577-AC578-AE578-AF578-Constantes!$E$26)</f>
        <v>0</v>
      </c>
      <c r="AH578" s="116">
        <f>AH577+Z578+AA578+AB578+Observaciones!$F577-AC578-AE578-AF578-AG578</f>
        <v>58.217328003760535</v>
      </c>
      <c r="AI578" s="116">
        <f>(Escenarios!$E$10*S578+Escenarios!$E$9*AE578)/(Escenarios!$E$11)</f>
        <v>0.82004037534599594</v>
      </c>
      <c r="AJ578" s="116">
        <f>(Escenarios!$E$9*AG578)/(Escenarios!$E$11)</f>
        <v>0</v>
      </c>
      <c r="AK578" s="116">
        <f>(Escenarios!$E$10*U578+Escenarios!$E$9*AC578)/(Escenarios!$E$11)</f>
        <v>9.9782391802705657E-3</v>
      </c>
      <c r="AL578" s="118">
        <f t="shared" si="59"/>
        <v>141.17465036097414</v>
      </c>
      <c r="AM578" s="118">
        <f>MAX(0,(AL578-Constantes!$D$13)*(1-EXP(-Constantes!$D$23)))</f>
        <v>0.63842369409878796</v>
      </c>
      <c r="AN578" s="118">
        <f>AJ578+W578*Escenarios!$E$10/Escenarios!$E$11+AM578</f>
        <v>0.80127726401922694</v>
      </c>
      <c r="AO578" s="118">
        <f>0.0526*AJ578*Observaciones!$F577^1.218</f>
        <v>0</v>
      </c>
      <c r="AP578" s="118">
        <f>AO578*Constantes!$E$40</f>
        <v>0</v>
      </c>
      <c r="AQ578" s="118">
        <f t="shared" si="60"/>
        <v>0</v>
      </c>
      <c r="AR578" s="15"/>
      <c r="AS578" s="72">
        <v>572</v>
      </c>
      <c r="AT578" s="145">
        <f>ETo!$I577*((1-Constantes!$F$19)*ETo!$K577+ETo!$L577)</f>
        <v>1.2396363191538331</v>
      </c>
      <c r="AU578" s="118">
        <f>MIN(AT578*Constantes!$F$17,0.8*(AX577+Observaciones!$F577-AV578-AW578-Constantes!$D$14))</f>
        <v>0.76624441622387451</v>
      </c>
      <c r="AV578" s="118">
        <f>IF(Observaciones!$F577&gt;0.05*Constantes!$F$18,((Observaciones!$F577-0.05*Constantes!$F$18)^2)/(Observaciones!$F577+0.95*Constantes!$F$18),0)</f>
        <v>0</v>
      </c>
      <c r="AW578" s="118">
        <f>MAX(0,AX577+Observaciones!$F577-AV578-Constantes!$D$13)</f>
        <v>0</v>
      </c>
      <c r="AX578" s="118">
        <f>AX577+Observaciones!$F577-AV578-AU578-AW578-AY577</f>
        <v>39.420212547852827</v>
      </c>
      <c r="AY578" s="118">
        <f>MAX(0,(AX578-Constantes!$D$14)*(1-EXP(-Constantes!$D$22)))</f>
        <v>0.18131820803155849</v>
      </c>
      <c r="AZ578" s="116">
        <f>AZ577+(Entradas!$F$23*AW578-BA577)/(800*Entradas!$D$46)</f>
        <v>0</v>
      </c>
      <c r="BA578" s="116">
        <f>8000*Entradas!$D$47*AZ578/Constantes!$F$34</f>
        <v>0</v>
      </c>
      <c r="BB578" s="116">
        <f>AV578*Escenarios!$F$10/Escenarios!$F$9</f>
        <v>0</v>
      </c>
      <c r="BC578" s="116">
        <f>BA578*Escenarios!$F$10/Escenarios!$F$9</f>
        <v>0</v>
      </c>
      <c r="BD578" s="116">
        <f>Observaciones!$I577</f>
        <v>0</v>
      </c>
      <c r="BE578" s="116">
        <f>MAX(0,Constantes!$F$29/((BJ577+BB578+BC578+BD578+Observaciones!$F577)^2)+Entradas!$F$17)</f>
        <v>0</v>
      </c>
      <c r="BF578" s="145">
        <f>IF(ETo!$D577&gt;0,ETo!$I577*((1-Entradas!$F$21)*ETo!$K577+ETo!$L577),0)</f>
        <v>1.1807298101149268</v>
      </c>
      <c r="BG578" s="116">
        <f>MIN(BF578*1,0.8*(BJ577+BB578+BC578+BD578+Observaciones!$F577-BE578-Constantes!$F$28))</f>
        <v>1.1807298101149268</v>
      </c>
      <c r="BH578" s="116">
        <f>Observaciones!$J577</f>
        <v>0</v>
      </c>
      <c r="BI578" s="116">
        <f>MAX(0,BJ577+BB578+BC578+BD578+Observaciones!$F577-BE578-BG578-BH578-Constantes!$F$26)</f>
        <v>0</v>
      </c>
      <c r="BJ578" s="116">
        <f>BJ577+BB578+BC578+BD578+Observaciones!$F577-BE578-BG578-BH578-BI578</f>
        <v>56.329438614944351</v>
      </c>
      <c r="BK578" s="116">
        <f>(Escenarios!$F$10*AU578+Escenarios!$F$9*BG578)/(Escenarios!$F$11)</f>
        <v>0.84914149500208491</v>
      </c>
      <c r="BL578" s="116">
        <f>(Escenarios!$F$9*BI578)/(Escenarios!$F$11)</f>
        <v>0</v>
      </c>
      <c r="BM578" s="116">
        <f>(Escenarios!$F$10*AW578+Escenarios!$F$9*BE578)/(Escenarios!$F$11)</f>
        <v>0</v>
      </c>
      <c r="BN578" s="118">
        <f t="shared" si="61"/>
        <v>138.04131494336175</v>
      </c>
      <c r="BO578" s="118">
        <f>MAX(0,(BN578-Constantes!$D$13)*(1-EXP(-Constantes!$D$23)))</f>
        <v>0.61678016540433345</v>
      </c>
      <c r="BP578" s="118">
        <f>BL578+AY578*Escenarios!$F$10/Escenarios!$F$11+BO578</f>
        <v>0.76183473182958028</v>
      </c>
      <c r="BQ578" s="118">
        <f>0.0526*BL578*Observaciones!$F577^1.218</f>
        <v>0</v>
      </c>
      <c r="BR578" s="118">
        <f>BQ578*Constantes!$F$40</f>
        <v>0</v>
      </c>
      <c r="BS578" s="118">
        <f t="shared" si="62"/>
        <v>0</v>
      </c>
      <c r="BT578" s="15"/>
      <c r="BU578" s="72">
        <v>572</v>
      </c>
      <c r="BV578" s="73">
        <f>0.0526*Observaciones!$F577^2.218</f>
        <v>0</v>
      </c>
      <c r="BW578" s="73">
        <f>IF(Observaciones!$F577&gt;0.05*$CA$7,((Observaciones!$F577-0.05*$CA$7)^2)/(Observaciones!$F577+0.95*$CA$7),0)</f>
        <v>0</v>
      </c>
      <c r="BX578" s="73">
        <f>0.0526*BW578*Observaciones!$F577^1.218</f>
        <v>0</v>
      </c>
      <c r="BY578" s="27"/>
      <c r="BZ578" s="27"/>
      <c r="CA578" s="101"/>
      <c r="CB578" s="36"/>
    </row>
    <row r="579" spans="2:80" s="2" customFormat="1" ht="14.5" x14ac:dyDescent="0.35">
      <c r="B579" s="35"/>
      <c r="C579" s="72">
        <v>573</v>
      </c>
      <c r="D579" s="145">
        <f>ETo!$I578*((1-Constantes!$D$19)*ETo!$K578+ETo!$L578)</f>
        <v>1.2206774611600981</v>
      </c>
      <c r="E579" s="73">
        <f>MIN(D579*Constantes!$D$17,0.8*(H578+Observaciones!$F578-F579-G579-Constantes!$D$14))</f>
        <v>0.76115662784633176</v>
      </c>
      <c r="F579" s="73">
        <f>IF(Observaciones!$F578&gt;0.05*Constantes!$D$18,((Observaciones!$F578-0.05*Constantes!$D$18)^2)/(Observaciones!$F578+0.95*Constantes!$D$18),0)</f>
        <v>0</v>
      </c>
      <c r="G579" s="73">
        <f>MAX(0,H578+Observaciones!$F578-F579-Constantes!$D$13)</f>
        <v>0</v>
      </c>
      <c r="H579" s="73">
        <f>H578+Observaciones!$F578-F579-E579-G579-I578</f>
        <v>38.44357912939298</v>
      </c>
      <c r="I579" s="73">
        <f>MAX(0,(H579-Constantes!$D$14)*(1-EXP(-Constantes!$D$22)))</f>
        <v>0.16787260715796098</v>
      </c>
      <c r="J579" s="73">
        <f t="shared" si="56"/>
        <v>128.45762093043101</v>
      </c>
      <c r="K579" s="73">
        <f>MAX(0,(J579-Constantes!$D$13)*(1-EXP(-Constantes!$D$23)))</f>
        <v>0.55058075527996286</v>
      </c>
      <c r="L579" s="73">
        <f t="shared" si="57"/>
        <v>0.7184533624379239</v>
      </c>
      <c r="M579" s="73">
        <f>0.0526*F579*Observaciones!$F578^1.218</f>
        <v>0</v>
      </c>
      <c r="N579" s="73">
        <f>M579*Constantes!$D$40</f>
        <v>0</v>
      </c>
      <c r="O579" s="73">
        <f t="shared" si="58"/>
        <v>0</v>
      </c>
      <c r="P579" s="15"/>
      <c r="Q579" s="117">
        <v>573</v>
      </c>
      <c r="R579" s="145">
        <f>ETo!$I578*((1-Constantes!$E$19)*ETo!$K578+ETo!$L578)</f>
        <v>1.2222152118932204</v>
      </c>
      <c r="S579" s="118">
        <f>MIN(R579*Constantes!$E$17,0.8*(V578+Observaciones!$F578-T579-U579-Constantes!$D$14))</f>
        <v>0.76657416186991034</v>
      </c>
      <c r="T579" s="118">
        <f>IF(Observaciones!$F578&gt;0.05*Constantes!$E$18,((Observaciones!$F578-0.05*Constantes!$E$18)^2)/(Observaciones!$F578+0.95*Constantes!$E$18),0)</f>
        <v>0</v>
      </c>
      <c r="U579" s="118">
        <f>MAX(0,V578+Observaciones!$F578-T579-Constantes!$D$13)</f>
        <v>0</v>
      </c>
      <c r="V579" s="118">
        <f>V578+Observaciones!$F578-T579-S579-U579-W578</f>
        <v>38.445829433710827</v>
      </c>
      <c r="W579" s="118">
        <f>MAX(0,(V579-Constantes!$D$14)*(1-EXP(-Constantes!$D$22)))</f>
        <v>0.16790358776248465</v>
      </c>
      <c r="X579" s="116">
        <f>X578+(Entradas!$E$23*U579-Y578)/(800*Entradas!$D$46)</f>
        <v>0</v>
      </c>
      <c r="Y579" s="116">
        <f>8000*Entradas!$D$47*X579/Constantes!$E$34</f>
        <v>0</v>
      </c>
      <c r="Z579" s="116">
        <f>T579*Escenarios!$E$10/Escenarios!$E$9</f>
        <v>0</v>
      </c>
      <c r="AA579" s="116">
        <f>Y579*Escenarios!$E$10/Escenarios!$E$9</f>
        <v>0</v>
      </c>
      <c r="AB579" s="116">
        <f>Observaciones!$I578</f>
        <v>0</v>
      </c>
      <c r="AC579" s="116">
        <f>MAX(0,Constantes!$E$29/((AH578+Z579+AA579+AB579+Observaciones!$F578)^2)+Entradas!$E$17)</f>
        <v>0</v>
      </c>
      <c r="AD579" s="145">
        <f>IF(ETo!$D578&gt;0,ETo!$I578*((1-Entradas!$E$21)*ETo!$K578+ETo!$L578),0)</f>
        <v>1.1607051825683281</v>
      </c>
      <c r="AE579" s="116">
        <f>MIN(AD579*1,0.8*(AH578+Z579+AA579+AB579+Observaciones!$F578-AC579-Constantes!$E$28))</f>
        <v>1.1607051825683281</v>
      </c>
      <c r="AF579" s="116">
        <f>Observaciones!$J578</f>
        <v>0</v>
      </c>
      <c r="AG579" s="116">
        <f>MAX(0,AH578+Z579+AA579+AB579+Observaciones!$F578-AC579-AE579-AF579-Constantes!$E$26)</f>
        <v>0</v>
      </c>
      <c r="AH579" s="116">
        <f>AH578+Z579+AA579+AB579+Observaciones!$F578-AC579-AE579-AF579-AG579</f>
        <v>57.056622821192207</v>
      </c>
      <c r="AI579" s="116">
        <f>(Escenarios!$E$10*S579+Escenarios!$E$9*AE579)/(Escenarios!$E$11)</f>
        <v>0.80598726393975217</v>
      </c>
      <c r="AJ579" s="116">
        <f>(Escenarios!$E$9*AG579)/(Escenarios!$E$11)</f>
        <v>0</v>
      </c>
      <c r="AK579" s="116">
        <f>(Escenarios!$E$10*U579+Escenarios!$E$9*AC579)/(Escenarios!$E$11)</f>
        <v>0</v>
      </c>
      <c r="AL579" s="118">
        <f t="shared" si="59"/>
        <v>140.53622666687536</v>
      </c>
      <c r="AM579" s="118">
        <f>MAX(0,(AL579-Constantes!$D$13)*(1-EXP(-Constantes!$D$23)))</f>
        <v>0.63401377951869631</v>
      </c>
      <c r="AN579" s="118">
        <f>AJ579+W579*Escenarios!$E$10/Escenarios!$E$11+AM579</f>
        <v>0.78512700850493244</v>
      </c>
      <c r="AO579" s="118">
        <f>0.0526*AJ579*Observaciones!$F578^1.218</f>
        <v>0</v>
      </c>
      <c r="AP579" s="118">
        <f>AO579*Constantes!$E$40</f>
        <v>0</v>
      </c>
      <c r="AQ579" s="118">
        <f t="shared" si="60"/>
        <v>0</v>
      </c>
      <c r="AR579" s="15"/>
      <c r="AS579" s="72">
        <v>573</v>
      </c>
      <c r="AT579" s="145">
        <f>ETo!$I578*((1-Constantes!$F$19)*ETo!$K578+ETo!$L578)</f>
        <v>1.2183708350604145</v>
      </c>
      <c r="AU579" s="118">
        <f>MIN(AT579*Constantes!$F$17,0.8*(AX578+Observaciones!$F578-AV579-AW579-Constantes!$D$14))</f>
        <v>0.75309978808325817</v>
      </c>
      <c r="AV579" s="118">
        <f>IF(Observaciones!$F578&gt;0.05*Constantes!$F$18,((Observaciones!$F578-0.05*Constantes!$F$18)^2)/(Observaciones!$F578+0.95*Constantes!$F$18),0)</f>
        <v>0</v>
      </c>
      <c r="AW579" s="118">
        <f>MAX(0,AX578+Observaciones!$F578-AV579-Constantes!$D$13)</f>
        <v>0</v>
      </c>
      <c r="AX579" s="118">
        <f>AX578+Observaciones!$F578-AV579-AU579-AW579-AY578</f>
        <v>38.48579455173801</v>
      </c>
      <c r="AY579" s="118">
        <f>MAX(0,(AX579-Constantes!$D$14)*(1-EXP(-Constantes!$D$22)))</f>
        <v>0.16845379935232266</v>
      </c>
      <c r="AZ579" s="116">
        <f>AZ578+(Entradas!$F$23*AW579-BA578)/(800*Entradas!$D$46)</f>
        <v>0</v>
      </c>
      <c r="BA579" s="116">
        <f>8000*Entradas!$D$47*AZ579/Constantes!$F$34</f>
        <v>0</v>
      </c>
      <c r="BB579" s="116">
        <f>AV579*Escenarios!$F$10/Escenarios!$F$9</f>
        <v>0</v>
      </c>
      <c r="BC579" s="116">
        <f>BA579*Escenarios!$F$10/Escenarios!$F$9</f>
        <v>0</v>
      </c>
      <c r="BD579" s="116">
        <f>Observaciones!$I578</f>
        <v>0</v>
      </c>
      <c r="BE579" s="116">
        <f>MAX(0,Constantes!$F$29/((BJ578+BB579+BC579+BD579+Observaciones!$F578)^2)+Entradas!$F$17)</f>
        <v>0</v>
      </c>
      <c r="BF579" s="145">
        <f>IF(ETo!$D578&gt;0,ETo!$I578*((1-Entradas!$F$21)*ETo!$K578+ETo!$L578),0)</f>
        <v>1.1607051825683281</v>
      </c>
      <c r="BG579" s="116">
        <f>MIN(BF579*1,0.8*(BJ578+BB579+BC579+BD579+Observaciones!$F578-BE579-Constantes!$F$28))</f>
        <v>1.1607051825683281</v>
      </c>
      <c r="BH579" s="116">
        <f>Observaciones!$J578</f>
        <v>0</v>
      </c>
      <c r="BI579" s="116">
        <f>MAX(0,BJ578+BB579+BC579+BD579+Observaciones!$F578-BE579-BG579-BH579-Constantes!$F$26)</f>
        <v>0</v>
      </c>
      <c r="BJ579" s="116">
        <f>BJ578+BB579+BC579+BD579+Observaciones!$F578-BE579-BG579-BH579-BI579</f>
        <v>55.168733432376023</v>
      </c>
      <c r="BK579" s="116">
        <f>(Escenarios!$F$10*AU579+Escenarios!$F$9*BG579)/(Escenarios!$F$11)</f>
        <v>0.83462086698027205</v>
      </c>
      <c r="BL579" s="116">
        <f>(Escenarios!$F$9*BI579)/(Escenarios!$F$11)</f>
        <v>0</v>
      </c>
      <c r="BM579" s="116">
        <f>(Escenarios!$F$10*AW579+Escenarios!$F$9*BE579)/(Escenarios!$F$11)</f>
        <v>0</v>
      </c>
      <c r="BN579" s="118">
        <f t="shared" si="61"/>
        <v>137.42453477795743</v>
      </c>
      <c r="BO579" s="118">
        <f>MAX(0,(BN579-Constantes!$D$13)*(1-EXP(-Constantes!$D$23)))</f>
        <v>0.61251975359745736</v>
      </c>
      <c r="BP579" s="118">
        <f>BL579+AY579*Escenarios!$F$10/Escenarios!$F$11+BO579</f>
        <v>0.74728279307931544</v>
      </c>
      <c r="BQ579" s="118">
        <f>0.0526*BL579*Observaciones!$F578^1.218</f>
        <v>0</v>
      </c>
      <c r="BR579" s="118">
        <f>BQ579*Constantes!$F$40</f>
        <v>0</v>
      </c>
      <c r="BS579" s="118">
        <f t="shared" si="62"/>
        <v>0</v>
      </c>
      <c r="BT579" s="15"/>
      <c r="BU579" s="72">
        <v>573</v>
      </c>
      <c r="BV579" s="73">
        <f>0.0526*Observaciones!$F578^2.218</f>
        <v>0</v>
      </c>
      <c r="BW579" s="73">
        <f>IF(Observaciones!$F578&gt;0.05*$CA$7,((Observaciones!$F578-0.05*$CA$7)^2)/(Observaciones!$F578+0.95*$CA$7),0)</f>
        <v>0</v>
      </c>
      <c r="BX579" s="73">
        <f>0.0526*BW579*Observaciones!$F578^1.218</f>
        <v>0</v>
      </c>
      <c r="BY579" s="27"/>
      <c r="BZ579" s="27"/>
      <c r="CA579" s="101"/>
      <c r="CB579" s="36"/>
    </row>
    <row r="580" spans="2:80" s="2" customFormat="1" ht="14.5" x14ac:dyDescent="0.35">
      <c r="B580" s="35"/>
      <c r="C580" s="72">
        <v>574</v>
      </c>
      <c r="D580" s="145">
        <f>ETo!$I579*((1-Constantes!$D$19)*ETo!$K579+ETo!$L579)</f>
        <v>1.2062499972178686</v>
      </c>
      <c r="E580" s="73">
        <f>MIN(D580*Constantes!$D$17,0.8*(H579+Observaciones!$F579-F580-G580-Constantes!$D$14))</f>
        <v>0.75216034491979578</v>
      </c>
      <c r="F580" s="73">
        <f>IF(Observaciones!$F579&gt;0.05*Constantes!$D$18,((Observaciones!$F579-0.05*Constantes!$D$18)^2)/(Observaciones!$F579+0.95*Constantes!$D$18),0)</f>
        <v>0</v>
      </c>
      <c r="G580" s="73">
        <f>MAX(0,H579+Observaciones!$F579-F580-Constantes!$D$13)</f>
        <v>0</v>
      </c>
      <c r="H580" s="73">
        <f>H579+Observaciones!$F579-F580-E580-G580-I579</f>
        <v>37.523546177315225</v>
      </c>
      <c r="I580" s="73">
        <f>MAX(0,(H580-Constantes!$D$14)*(1-EXP(-Constantes!$D$22)))</f>
        <v>0.15520624163085944</v>
      </c>
      <c r="J580" s="73">
        <f t="shared" si="56"/>
        <v>127.90704017515104</v>
      </c>
      <c r="K580" s="73">
        <f>MAX(0,(J580-Constantes!$D$13)*(1-EXP(-Constantes!$D$23)))</f>
        <v>0.54677761620058629</v>
      </c>
      <c r="L580" s="73">
        <f t="shared" si="57"/>
        <v>0.70198385783144568</v>
      </c>
      <c r="M580" s="73">
        <f>0.0526*F580*Observaciones!$F579^1.218</f>
        <v>0</v>
      </c>
      <c r="N580" s="73">
        <f>M580*Constantes!$D$40</f>
        <v>0</v>
      </c>
      <c r="O580" s="73">
        <f t="shared" si="58"/>
        <v>0</v>
      </c>
      <c r="P580" s="15"/>
      <c r="Q580" s="117">
        <v>574</v>
      </c>
      <c r="R580" s="145">
        <f>ETo!$I579*((1-Constantes!$E$19)*ETo!$K579+ETo!$L579)</f>
        <v>1.2077639521717245</v>
      </c>
      <c r="S580" s="118">
        <f>MIN(R580*Constantes!$E$17,0.8*(V579+Observaciones!$F579-T580-U580-Constantes!$D$14))</f>
        <v>0.75751032253852923</v>
      </c>
      <c r="T580" s="118">
        <f>IF(Observaciones!$F579&gt;0.05*Constantes!$E$18,((Observaciones!$F579-0.05*Constantes!$E$18)^2)/(Observaciones!$F579+0.95*Constantes!$E$18),0)</f>
        <v>0</v>
      </c>
      <c r="U580" s="118">
        <f>MAX(0,V579+Observaciones!$F579-T580-Constantes!$D$13)</f>
        <v>0</v>
      </c>
      <c r="V580" s="118">
        <f>V579+Observaciones!$F579-T580-S580-U580-W579</f>
        <v>37.520415523409817</v>
      </c>
      <c r="W580" s="118">
        <f>MAX(0,(V580-Constantes!$D$14)*(1-EXP(-Constantes!$D$22)))</f>
        <v>0.15516314099341466</v>
      </c>
      <c r="X580" s="116">
        <f>X579+(Entradas!$E$23*U580-Y579)/(800*Entradas!$D$46)</f>
        <v>0</v>
      </c>
      <c r="Y580" s="116">
        <f>8000*Entradas!$D$47*X580/Constantes!$E$34</f>
        <v>0</v>
      </c>
      <c r="Z580" s="116">
        <f>T580*Escenarios!$E$10/Escenarios!$E$9</f>
        <v>0</v>
      </c>
      <c r="AA580" s="116">
        <f>Y580*Escenarios!$E$10/Escenarios!$E$9</f>
        <v>0</v>
      </c>
      <c r="AB580" s="116">
        <f>Observaciones!$I579</f>
        <v>0</v>
      </c>
      <c r="AC580" s="116">
        <f>MAX(0,Constantes!$E$29/((AH579+Z580+AA580+AB580+Observaciones!$F579)^2)+Entradas!$E$17)</f>
        <v>0</v>
      </c>
      <c r="AD580" s="145">
        <f>IF(ETo!$D579&gt;0,ETo!$I579*((1-Entradas!$E$21)*ETo!$K579+ETo!$L579),0)</f>
        <v>1.147205754017478</v>
      </c>
      <c r="AE580" s="116">
        <f>MIN(AD580*1,0.8*(AH579+Z580+AA580+AB580+Observaciones!$F579-AC580-Constantes!$E$28))</f>
        <v>1.147205754017478</v>
      </c>
      <c r="AF580" s="116">
        <f>Observaciones!$J579</f>
        <v>0</v>
      </c>
      <c r="AG580" s="116">
        <f>MAX(0,AH579+Z580+AA580+AB580+Observaciones!$F579-AC580-AE580-AF580-Constantes!$E$26)</f>
        <v>0</v>
      </c>
      <c r="AH580" s="116">
        <f>AH579+Z580+AA580+AB580+Observaciones!$F579-AC580-AE580-AF580-AG580</f>
        <v>55.909417067174729</v>
      </c>
      <c r="AI580" s="116">
        <f>(Escenarios!$E$10*S580+Escenarios!$E$9*AE580)/(Escenarios!$E$11)</f>
        <v>0.79647986568642404</v>
      </c>
      <c r="AJ580" s="116">
        <f>(Escenarios!$E$9*AG580)/(Escenarios!$E$11)</f>
        <v>0</v>
      </c>
      <c r="AK580" s="116">
        <f>(Escenarios!$E$10*U580+Escenarios!$E$9*AC580)/(Escenarios!$E$11)</f>
        <v>0</v>
      </c>
      <c r="AL580" s="118">
        <f t="shared" si="59"/>
        <v>139.90221288735665</v>
      </c>
      <c r="AM580" s="118">
        <f>MAX(0,(AL580-Constantes!$D$13)*(1-EXP(-Constantes!$D$23)))</f>
        <v>0.62963432644368866</v>
      </c>
      <c r="AN580" s="118">
        <f>AJ580+W580*Escenarios!$E$10/Escenarios!$E$11+AM580</f>
        <v>0.76928115333776181</v>
      </c>
      <c r="AO580" s="118">
        <f>0.0526*AJ580*Observaciones!$F579^1.218</f>
        <v>0</v>
      </c>
      <c r="AP580" s="118">
        <f>AO580*Constantes!$E$40</f>
        <v>0</v>
      </c>
      <c r="AQ580" s="118">
        <f t="shared" si="60"/>
        <v>0</v>
      </c>
      <c r="AR580" s="15"/>
      <c r="AS580" s="72">
        <v>574</v>
      </c>
      <c r="AT580" s="145">
        <f>ETo!$I579*((1-Constantes!$F$19)*ETo!$K579+ETo!$L579)</f>
        <v>1.2039790647870841</v>
      </c>
      <c r="AU580" s="118">
        <f>MIN(AT580*Constantes!$F$17,0.8*(AX579+Observaciones!$F579-AV580-AW580-Constantes!$D$14))</f>
        <v>0.74420394222820641</v>
      </c>
      <c r="AV580" s="118">
        <f>IF(Observaciones!$F579&gt;0.05*Constantes!$F$18,((Observaciones!$F579-0.05*Constantes!$F$18)^2)/(Observaciones!$F579+0.95*Constantes!$F$18),0)</f>
        <v>0</v>
      </c>
      <c r="AW580" s="118">
        <f>MAX(0,AX579+Observaciones!$F579-AV580-Constantes!$D$13)</f>
        <v>0</v>
      </c>
      <c r="AX580" s="118">
        <f>AX579+Observaciones!$F579-AV580-AU580-AW580-AY579</f>
        <v>37.573136810157486</v>
      </c>
      <c r="AY580" s="118">
        <f>MAX(0,(AX580-Constantes!$D$14)*(1-EXP(-Constantes!$D$22)))</f>
        <v>0.15588897052756018</v>
      </c>
      <c r="AZ580" s="116">
        <f>AZ579+(Entradas!$F$23*AW580-BA579)/(800*Entradas!$D$46)</f>
        <v>0</v>
      </c>
      <c r="BA580" s="116">
        <f>8000*Entradas!$D$47*AZ580/Constantes!$F$34</f>
        <v>0</v>
      </c>
      <c r="BB580" s="116">
        <f>AV580*Escenarios!$F$10/Escenarios!$F$9</f>
        <v>0</v>
      </c>
      <c r="BC580" s="116">
        <f>BA580*Escenarios!$F$10/Escenarios!$F$9</f>
        <v>0</v>
      </c>
      <c r="BD580" s="116">
        <f>Observaciones!$I579</f>
        <v>0</v>
      </c>
      <c r="BE580" s="116">
        <f>MAX(0,Constantes!$F$29/((BJ579+BB580+BC580+BD580+Observaciones!$F579)^2)+Entradas!$F$17)</f>
        <v>0</v>
      </c>
      <c r="BF580" s="145">
        <f>IF(ETo!$D579&gt;0,ETo!$I579*((1-Entradas!$F$21)*ETo!$K579+ETo!$L579),0)</f>
        <v>1.147205754017478</v>
      </c>
      <c r="BG580" s="116">
        <f>MIN(BF580*1,0.8*(BJ579+BB580+BC580+BD580+Observaciones!$F579-BE580-Constantes!$F$28))</f>
        <v>1.147205754017478</v>
      </c>
      <c r="BH580" s="116">
        <f>Observaciones!$J579</f>
        <v>0</v>
      </c>
      <c r="BI580" s="116">
        <f>MAX(0,BJ579+BB580+BC580+BD580+Observaciones!$F579-BE580-BG580-BH580-Constantes!$F$26)</f>
        <v>0</v>
      </c>
      <c r="BJ580" s="116">
        <f>BJ579+BB580+BC580+BD580+Observaciones!$F579-BE580-BG580-BH580-BI580</f>
        <v>54.021527678358545</v>
      </c>
      <c r="BK580" s="116">
        <f>(Escenarios!$F$10*AU580+Escenarios!$F$9*BG580)/(Escenarios!$F$11)</f>
        <v>0.82480430458606069</v>
      </c>
      <c r="BL580" s="116">
        <f>(Escenarios!$F$9*BI580)/(Escenarios!$F$11)</f>
        <v>0</v>
      </c>
      <c r="BM580" s="116">
        <f>(Escenarios!$F$10*AW580+Escenarios!$F$9*BE580)/(Escenarios!$F$11)</f>
        <v>0</v>
      </c>
      <c r="BN580" s="118">
        <f t="shared" si="61"/>
        <v>136.81201502435997</v>
      </c>
      <c r="BO580" s="118">
        <f>MAX(0,(BN580-Constantes!$D$13)*(1-EXP(-Constantes!$D$23)))</f>
        <v>0.6082887706045772</v>
      </c>
      <c r="BP580" s="118">
        <f>BL580+AY580*Escenarios!$F$10/Escenarios!$F$11+BO580</f>
        <v>0.7329999470266253</v>
      </c>
      <c r="BQ580" s="118">
        <f>0.0526*BL580*Observaciones!$F579^1.218</f>
        <v>0</v>
      </c>
      <c r="BR580" s="118">
        <f>BQ580*Constantes!$F$40</f>
        <v>0</v>
      </c>
      <c r="BS580" s="118">
        <f t="shared" si="62"/>
        <v>0</v>
      </c>
      <c r="BT580" s="15"/>
      <c r="BU580" s="72">
        <v>574</v>
      </c>
      <c r="BV580" s="73">
        <f>0.0526*Observaciones!$F579^2.218</f>
        <v>0</v>
      </c>
      <c r="BW580" s="73">
        <f>IF(Observaciones!$F579&gt;0.05*$CA$7,((Observaciones!$F579-0.05*$CA$7)^2)/(Observaciones!$F579+0.95*$CA$7),0)</f>
        <v>0</v>
      </c>
      <c r="BX580" s="73">
        <f>0.0526*BW580*Observaciones!$F579^1.218</f>
        <v>0</v>
      </c>
      <c r="BY580" s="27"/>
      <c r="BZ580" s="27"/>
      <c r="CA580" s="101"/>
      <c r="CB580" s="36"/>
    </row>
    <row r="581" spans="2:80" s="2" customFormat="1" ht="14.5" x14ac:dyDescent="0.35">
      <c r="B581" s="35"/>
      <c r="C581" s="72">
        <v>575</v>
      </c>
      <c r="D581" s="145">
        <f>ETo!$I580*((1-Constantes!$D$19)*ETo!$K580+ETo!$L580)</f>
        <v>1.2302719611269497</v>
      </c>
      <c r="E581" s="73">
        <f>MIN(D581*Constantes!$D$17,0.8*(H580+Observaciones!$F580-F581-G581-Constantes!$D$14))</f>
        <v>0.76713930342854497</v>
      </c>
      <c r="F581" s="73">
        <f>IF(Observaciones!$F580&gt;0.05*Constantes!$D$18,((Observaciones!$F580-0.05*Constantes!$D$18)^2)/(Observaciones!$F580+0.95*Constantes!$D$18),0)</f>
        <v>0</v>
      </c>
      <c r="G581" s="73">
        <f>MAX(0,H580+Observaciones!$F580-F581-Constantes!$D$13)</f>
        <v>0</v>
      </c>
      <c r="H581" s="73">
        <f>H580+Observaciones!$F580-F581-E581-G581-I580</f>
        <v>36.601200632255825</v>
      </c>
      <c r="I581" s="73">
        <f>MAX(0,(H581-Constantes!$D$14)*(1-EXP(-Constantes!$D$22)))</f>
        <v>0.14250803795279302</v>
      </c>
      <c r="J581" s="73">
        <f t="shared" si="56"/>
        <v>127.36026255895045</v>
      </c>
      <c r="K581" s="73">
        <f>MAX(0,(J581-Constantes!$D$13)*(1-EXP(-Constantes!$D$23)))</f>
        <v>0.54300074732175407</v>
      </c>
      <c r="L581" s="73">
        <f t="shared" si="57"/>
        <v>0.68550878527454706</v>
      </c>
      <c r="M581" s="73">
        <f>0.0526*F581*Observaciones!$F580^1.218</f>
        <v>0</v>
      </c>
      <c r="N581" s="73">
        <f>M581*Constantes!$D$40</f>
        <v>0</v>
      </c>
      <c r="O581" s="73">
        <f t="shared" si="58"/>
        <v>0</v>
      </c>
      <c r="P581" s="15"/>
      <c r="Q581" s="117">
        <v>575</v>
      </c>
      <c r="R581" s="145">
        <f>ETo!$I580*((1-Constantes!$E$19)*ETo!$K580+ETo!$L580)</f>
        <v>1.2318154438219773</v>
      </c>
      <c r="S581" s="118">
        <f>MIN(R581*Constantes!$E$17,0.8*(V580+Observaciones!$F580-T581-U581-Constantes!$D$14))</f>
        <v>0.77259543346997828</v>
      </c>
      <c r="T581" s="118">
        <f>IF(Observaciones!$F580&gt;0.05*Constantes!$E$18,((Observaciones!$F580-0.05*Constantes!$E$18)^2)/(Observaciones!$F580+0.95*Constantes!$E$18),0)</f>
        <v>0</v>
      </c>
      <c r="U581" s="118">
        <f>MAX(0,V580+Observaciones!$F580-T581-Constantes!$D$13)</f>
        <v>0</v>
      </c>
      <c r="V581" s="118">
        <f>V580+Observaciones!$F580-T581-S581-U581-W580</f>
        <v>36.59265694894642</v>
      </c>
      <c r="W581" s="118">
        <f>MAX(0,(V581-Constantes!$D$14)*(1-EXP(-Constantes!$D$22)))</f>
        <v>0.14239041453995727</v>
      </c>
      <c r="X581" s="116">
        <f>X580+(Entradas!$E$23*U581-Y580)/(800*Entradas!$D$46)</f>
        <v>0</v>
      </c>
      <c r="Y581" s="116">
        <f>8000*Entradas!$D$47*X581/Constantes!$E$34</f>
        <v>0</v>
      </c>
      <c r="Z581" s="116">
        <f>T581*Escenarios!$E$10/Escenarios!$E$9</f>
        <v>0</v>
      </c>
      <c r="AA581" s="116">
        <f>Y581*Escenarios!$E$10/Escenarios!$E$9</f>
        <v>0</v>
      </c>
      <c r="AB581" s="116">
        <f>Observaciones!$I580</f>
        <v>0</v>
      </c>
      <c r="AC581" s="116">
        <f>MAX(0,Constantes!$E$29/((AH580+Z581+AA581+AB581+Observaciones!$F580)^2)+Entradas!$E$17)</f>
        <v>0</v>
      </c>
      <c r="AD581" s="145">
        <f>IF(ETo!$D580&gt;0,ETo!$I580*((1-Entradas!$E$21)*ETo!$K580+ETo!$L580),0)</f>
        <v>1.1700761360208787</v>
      </c>
      <c r="AE581" s="116">
        <f>MIN(AD581*1,0.8*(AH580+Z581+AA581+AB581+Observaciones!$F580-AC581-Constantes!$E$28))</f>
        <v>1.1700761360208787</v>
      </c>
      <c r="AF581" s="116">
        <f>Observaciones!$J580</f>
        <v>0</v>
      </c>
      <c r="AG581" s="116">
        <f>MAX(0,AH580+Z581+AA581+AB581+Observaciones!$F580-AC581-AE581-AF581-Constantes!$E$26)</f>
        <v>0</v>
      </c>
      <c r="AH581" s="116">
        <f>AH580+Z581+AA581+AB581+Observaciones!$F580-AC581-AE581-AF581-AG581</f>
        <v>54.739340931153848</v>
      </c>
      <c r="AI581" s="116">
        <f>(Escenarios!$E$10*S581+Escenarios!$E$9*AE581)/(Escenarios!$E$11)</f>
        <v>0.81234350372506836</v>
      </c>
      <c r="AJ581" s="116">
        <f>(Escenarios!$E$9*AG581)/(Escenarios!$E$11)</f>
        <v>0</v>
      </c>
      <c r="AK581" s="116">
        <f>(Escenarios!$E$10*U581+Escenarios!$E$9*AC581)/(Escenarios!$E$11)</f>
        <v>0</v>
      </c>
      <c r="AL581" s="118">
        <f t="shared" si="59"/>
        <v>139.27257856091296</v>
      </c>
      <c r="AM581" s="118">
        <f>MAX(0,(AL581-Constantes!$D$13)*(1-EXP(-Constantes!$D$23)))</f>
        <v>0.62528512446078011</v>
      </c>
      <c r="AN581" s="118">
        <f>AJ581+W581*Escenarios!$E$10/Escenarios!$E$11+AM581</f>
        <v>0.75343649754674158</v>
      </c>
      <c r="AO581" s="118">
        <f>0.0526*AJ581*Observaciones!$F580^1.218</f>
        <v>0</v>
      </c>
      <c r="AP581" s="118">
        <f>AO581*Constantes!$E$40</f>
        <v>0</v>
      </c>
      <c r="AQ581" s="118">
        <f t="shared" si="60"/>
        <v>0</v>
      </c>
      <c r="AR581" s="15"/>
      <c r="AS581" s="72">
        <v>575</v>
      </c>
      <c r="AT581" s="145">
        <f>ETo!$I580*((1-Constantes!$F$19)*ETo!$K580+ETo!$L580)</f>
        <v>1.2279567370844082</v>
      </c>
      <c r="AU581" s="118">
        <f>MIN(AT581*Constantes!$F$17,0.8*(AX580+Observaciones!$F580-AV581-AW581-Constantes!$D$14))</f>
        <v>0.7590250290485826</v>
      </c>
      <c r="AV581" s="118">
        <f>IF(Observaciones!$F580&gt;0.05*Constantes!$F$18,((Observaciones!$F580-0.05*Constantes!$F$18)^2)/(Observaciones!$F580+0.95*Constantes!$F$18),0)</f>
        <v>0</v>
      </c>
      <c r="AW581" s="118">
        <f>MAX(0,AX580+Observaciones!$F580-AV581-Constantes!$D$13)</f>
        <v>0</v>
      </c>
      <c r="AX581" s="118">
        <f>AX580+Observaciones!$F580-AV581-AU581-AW581-AY580</f>
        <v>36.658222810581343</v>
      </c>
      <c r="AY581" s="118">
        <f>MAX(0,(AX581-Constantes!$D$14)*(1-EXP(-Constantes!$D$22)))</f>
        <v>0.14329307913223277</v>
      </c>
      <c r="AZ581" s="116">
        <f>AZ580+(Entradas!$F$23*AW581-BA580)/(800*Entradas!$D$46)</f>
        <v>0</v>
      </c>
      <c r="BA581" s="116">
        <f>8000*Entradas!$D$47*AZ581/Constantes!$F$34</f>
        <v>0</v>
      </c>
      <c r="BB581" s="116">
        <f>AV581*Escenarios!$F$10/Escenarios!$F$9</f>
        <v>0</v>
      </c>
      <c r="BC581" s="116">
        <f>BA581*Escenarios!$F$10/Escenarios!$F$9</f>
        <v>0</v>
      </c>
      <c r="BD581" s="116">
        <f>Observaciones!$I580</f>
        <v>0</v>
      </c>
      <c r="BE581" s="116">
        <f>MAX(0,Constantes!$F$29/((BJ580+BB581+BC581+BD581+Observaciones!$F580)^2)+Entradas!$F$17)</f>
        <v>0</v>
      </c>
      <c r="BF581" s="145">
        <f>IF(ETo!$D580&gt;0,ETo!$I580*((1-Entradas!$F$21)*ETo!$K580+ETo!$L580),0)</f>
        <v>1.1700761360208787</v>
      </c>
      <c r="BG581" s="116">
        <f>MIN(BF581*1,0.8*(BJ580+BB581+BC581+BD581+Observaciones!$F580-BE581-Constantes!$F$28))</f>
        <v>1.1700761360208787</v>
      </c>
      <c r="BH581" s="116">
        <f>Observaciones!$J580</f>
        <v>0</v>
      </c>
      <c r="BI581" s="116">
        <f>MAX(0,BJ580+BB581+BC581+BD581+Observaciones!$F580-BE581-BG581-BH581-Constantes!$F$26)</f>
        <v>0</v>
      </c>
      <c r="BJ581" s="116">
        <f>BJ580+BB581+BC581+BD581+Observaciones!$F580-BE581-BG581-BH581-BI581</f>
        <v>52.851451542337664</v>
      </c>
      <c r="BK581" s="116">
        <f>(Escenarios!$F$10*AU581+Escenarios!$F$9*BG581)/(Escenarios!$F$11)</f>
        <v>0.84123525044304193</v>
      </c>
      <c r="BL581" s="116">
        <f>(Escenarios!$F$9*BI581)/(Escenarios!$F$11)</f>
        <v>0</v>
      </c>
      <c r="BM581" s="116">
        <f>(Escenarios!$F$10*AW581+Escenarios!$F$9*BE581)/(Escenarios!$F$11)</f>
        <v>0</v>
      </c>
      <c r="BN581" s="118">
        <f t="shared" si="61"/>
        <v>136.20372625375538</v>
      </c>
      <c r="BO581" s="118">
        <f>MAX(0,(BN581-Constantes!$D$13)*(1-EXP(-Constantes!$D$23)))</f>
        <v>0.6040870131460262</v>
      </c>
      <c r="BP581" s="118">
        <f>BL581+AY581*Escenarios!$F$10/Escenarios!$F$11+BO581</f>
        <v>0.71872147645181239</v>
      </c>
      <c r="BQ581" s="118">
        <f>0.0526*BL581*Observaciones!$F580^1.218</f>
        <v>0</v>
      </c>
      <c r="BR581" s="118">
        <f>BQ581*Constantes!$F$40</f>
        <v>0</v>
      </c>
      <c r="BS581" s="118">
        <f t="shared" si="62"/>
        <v>0</v>
      </c>
      <c r="BT581" s="15"/>
      <c r="BU581" s="72">
        <v>575</v>
      </c>
      <c r="BV581" s="73">
        <f>0.0526*Observaciones!$F580^2.218</f>
        <v>0</v>
      </c>
      <c r="BW581" s="73">
        <f>IF(Observaciones!$F580&gt;0.05*$CA$7,((Observaciones!$F580-0.05*$CA$7)^2)/(Observaciones!$F580+0.95*$CA$7),0)</f>
        <v>0</v>
      </c>
      <c r="BX581" s="73">
        <f>0.0526*BW581*Observaciones!$F580^1.218</f>
        <v>0</v>
      </c>
      <c r="BY581" s="27"/>
      <c r="BZ581" s="27"/>
      <c r="CA581" s="101"/>
      <c r="CB581" s="36"/>
    </row>
    <row r="582" spans="2:80" s="2" customFormat="1" ht="14.5" x14ac:dyDescent="0.35">
      <c r="B582" s="35"/>
      <c r="C582" s="72">
        <v>576</v>
      </c>
      <c r="D582" s="145">
        <f>ETo!$I581*((1-Constantes!$D$19)*ETo!$K581+ETo!$L581)</f>
        <v>1.2087888356798986</v>
      </c>
      <c r="E582" s="73">
        <f>MIN(D582*Constantes!$D$17,0.8*(H581+Observaciones!$F581-F582-G582-Constantes!$D$14))</f>
        <v>0.7537434442919827</v>
      </c>
      <c r="F582" s="73">
        <f>IF(Observaciones!$F581&gt;0.05*Constantes!$D$18,((Observaciones!$F581-0.05*Constantes!$D$18)^2)/(Observaciones!$F581+0.95*Constantes!$D$18),0)</f>
        <v>0</v>
      </c>
      <c r="G582" s="73">
        <f>MAX(0,H581+Observaciones!$F581-F582-Constantes!$D$13)</f>
        <v>0</v>
      </c>
      <c r="H582" s="73">
        <f>H581+Observaciones!$F581-F582-E582-G582-I581</f>
        <v>35.704949150011046</v>
      </c>
      <c r="I582" s="73">
        <f>MAX(0,(H582-Constantes!$D$14)*(1-EXP(-Constantes!$D$22)))</f>
        <v>0.1301690789484643</v>
      </c>
      <c r="J582" s="73">
        <f t="shared" si="56"/>
        <v>126.8172618116287</v>
      </c>
      <c r="K582" s="73">
        <f>MAX(0,(J582-Constantes!$D$13)*(1-EXP(-Constantes!$D$23)))</f>
        <v>0.53924996718193619</v>
      </c>
      <c r="L582" s="73">
        <f t="shared" si="57"/>
        <v>0.66941904613040049</v>
      </c>
      <c r="M582" s="73">
        <f>0.0526*F582*Observaciones!$F581^1.218</f>
        <v>0</v>
      </c>
      <c r="N582" s="73">
        <f>M582*Constantes!$D$40</f>
        <v>0</v>
      </c>
      <c r="O582" s="73">
        <f t="shared" si="58"/>
        <v>0</v>
      </c>
      <c r="P582" s="15"/>
      <c r="Q582" s="117">
        <v>576</v>
      </c>
      <c r="R582" s="145">
        <f>ETo!$I581*((1-Constantes!$E$19)*ETo!$K581+ETo!$L581)</f>
        <v>1.2102986946758265</v>
      </c>
      <c r="S582" s="118">
        <f>MIN(R582*Constantes!$E$17,0.8*(V581+Observaciones!$F581-T582-U582-Constantes!$D$14))</f>
        <v>0.75910011465675054</v>
      </c>
      <c r="T582" s="118">
        <f>IF(Observaciones!$F581&gt;0.05*Constantes!$E$18,((Observaciones!$F581-0.05*Constantes!$E$18)^2)/(Observaciones!$F581+0.95*Constantes!$E$18),0)</f>
        <v>0</v>
      </c>
      <c r="U582" s="118">
        <f>MAX(0,V581+Observaciones!$F581-T582-Constantes!$D$13)</f>
        <v>0</v>
      </c>
      <c r="V582" s="118">
        <f>V581+Observaciones!$F581-T582-S582-U582-W581</f>
        <v>35.691166419749706</v>
      </c>
      <c r="W582" s="118">
        <f>MAX(0,(V582-Constantes!$D$14)*(1-EXP(-Constantes!$D$22)))</f>
        <v>0.12997932802806811</v>
      </c>
      <c r="X582" s="116">
        <f>X581+(Entradas!$E$23*U582-Y581)/(800*Entradas!$D$46)</f>
        <v>0</v>
      </c>
      <c r="Y582" s="116">
        <f>8000*Entradas!$D$47*X582/Constantes!$E$34</f>
        <v>0</v>
      </c>
      <c r="Z582" s="116">
        <f>T582*Escenarios!$E$10/Escenarios!$E$9</f>
        <v>0</v>
      </c>
      <c r="AA582" s="116">
        <f>Y582*Escenarios!$E$10/Escenarios!$E$9</f>
        <v>0</v>
      </c>
      <c r="AB582" s="116">
        <f>Observaciones!$I581</f>
        <v>0</v>
      </c>
      <c r="AC582" s="116">
        <f>MAX(0,Constantes!$E$29/((AH581+Z582+AA582+AB582+Observaciones!$F581)^2)+Entradas!$E$17)</f>
        <v>0</v>
      </c>
      <c r="AD582" s="145">
        <f>IF(ETo!$D581&gt;0,ETo!$I581*((1-Entradas!$E$21)*ETo!$K581+ETo!$L581),0)</f>
        <v>1.1499043348387132</v>
      </c>
      <c r="AE582" s="116">
        <f>MIN(AD582*1,0.8*(AH581+Z582+AA582+AB582+Observaciones!$F581-AC582-Constantes!$E$28))</f>
        <v>1.1499043348387132</v>
      </c>
      <c r="AF582" s="116">
        <f>Observaciones!$J581</f>
        <v>0</v>
      </c>
      <c r="AG582" s="116">
        <f>MAX(0,AH581+Z582+AA582+AB582+Observaciones!$F581-AC582-AE582-AF582-Constantes!$E$26)</f>
        <v>0</v>
      </c>
      <c r="AH582" s="116">
        <f>AH581+Z582+AA582+AB582+Observaciones!$F581-AC582-AE582-AF582-AG582</f>
        <v>53.589436596315132</v>
      </c>
      <c r="AI582" s="116">
        <f>(Escenarios!$E$10*S582+Escenarios!$E$9*AE582)/(Escenarios!$E$11)</f>
        <v>0.79818053667494682</v>
      </c>
      <c r="AJ582" s="116">
        <f>(Escenarios!$E$9*AG582)/(Escenarios!$E$11)</f>
        <v>0</v>
      </c>
      <c r="AK582" s="116">
        <f>(Escenarios!$E$10*U582+Escenarios!$E$9*AC582)/(Escenarios!$E$11)</f>
        <v>0</v>
      </c>
      <c r="AL582" s="118">
        <f t="shared" si="59"/>
        <v>138.64729343645217</v>
      </c>
      <c r="AM582" s="118">
        <f>MAX(0,(AL582-Constantes!$D$13)*(1-EXP(-Constantes!$D$23)))</f>
        <v>0.62096596461041365</v>
      </c>
      <c r="AN582" s="118">
        <f>AJ582+W582*Escenarios!$E$10/Escenarios!$E$11+AM582</f>
        <v>0.73794735983567494</v>
      </c>
      <c r="AO582" s="118">
        <f>0.0526*AJ582*Observaciones!$F581^1.218</f>
        <v>0</v>
      </c>
      <c r="AP582" s="118">
        <f>AO582*Constantes!$E$40</f>
        <v>0</v>
      </c>
      <c r="AQ582" s="118">
        <f t="shared" si="60"/>
        <v>0</v>
      </c>
      <c r="AR582" s="15"/>
      <c r="AS582" s="72">
        <v>576</v>
      </c>
      <c r="AT582" s="145">
        <f>ETo!$I581*((1-Constantes!$F$19)*ETo!$K581+ETo!$L581)</f>
        <v>1.2065240471860068</v>
      </c>
      <c r="AU582" s="118">
        <f>MIN(AT582*Constantes!$F$17,0.8*(AX581+Observaciones!$F581-AV582-AW582-Constantes!$D$14))</f>
        <v>0.74577704759986385</v>
      </c>
      <c r="AV582" s="118">
        <f>IF(Observaciones!$F581&gt;0.05*Constantes!$F$18,((Observaciones!$F581-0.05*Constantes!$F$18)^2)/(Observaciones!$F581+0.95*Constantes!$F$18),0)</f>
        <v>0</v>
      </c>
      <c r="AW582" s="118">
        <f>MAX(0,AX581+Observaciones!$F581-AV582-Constantes!$D$13)</f>
        <v>0</v>
      </c>
      <c r="AX582" s="118">
        <f>AX581+Observaciones!$F581-AV582-AU582-AW582-AY581</f>
        <v>35.769152683849242</v>
      </c>
      <c r="AY582" s="118">
        <f>MAX(0,(AX582-Constantes!$D$14)*(1-EXP(-Constantes!$D$22)))</f>
        <v>0.13105298797138537</v>
      </c>
      <c r="AZ582" s="116">
        <f>AZ581+(Entradas!$F$23*AW582-BA581)/(800*Entradas!$D$46)</f>
        <v>0</v>
      </c>
      <c r="BA582" s="116">
        <f>8000*Entradas!$D$47*AZ582/Constantes!$F$34</f>
        <v>0</v>
      </c>
      <c r="BB582" s="116">
        <f>AV582*Escenarios!$F$10/Escenarios!$F$9</f>
        <v>0</v>
      </c>
      <c r="BC582" s="116">
        <f>BA582*Escenarios!$F$10/Escenarios!$F$9</f>
        <v>0</v>
      </c>
      <c r="BD582" s="116">
        <f>Observaciones!$I581</f>
        <v>0</v>
      </c>
      <c r="BE582" s="116">
        <f>MAX(0,Constantes!$F$29/((BJ581+BB582+BC582+BD582+Observaciones!$F581)^2)+Entradas!$F$17)</f>
        <v>0</v>
      </c>
      <c r="BF582" s="145">
        <f>IF(ETo!$D581&gt;0,ETo!$I581*((1-Entradas!$F$21)*ETo!$K581+ETo!$L581),0)</f>
        <v>1.1499043348387132</v>
      </c>
      <c r="BG582" s="116">
        <f>MIN(BF582*1,0.8*(BJ581+BB582+BC582+BD582+Observaciones!$F581-BE582-Constantes!$F$28))</f>
        <v>1.1499043348387132</v>
      </c>
      <c r="BH582" s="116">
        <f>Observaciones!$J581</f>
        <v>0</v>
      </c>
      <c r="BI582" s="116">
        <f>MAX(0,BJ581+BB582+BC582+BD582+Observaciones!$F581-BE582-BG582-BH582-Constantes!$F$26)</f>
        <v>0</v>
      </c>
      <c r="BJ582" s="116">
        <f>BJ581+BB582+BC582+BD582+Observaciones!$F581-BE582-BG582-BH582-BI582</f>
        <v>51.701547207498948</v>
      </c>
      <c r="BK582" s="116">
        <f>(Escenarios!$F$10*AU582+Escenarios!$F$9*BG582)/(Escenarios!$F$11)</f>
        <v>0.82660250504763377</v>
      </c>
      <c r="BL582" s="116">
        <f>(Escenarios!$F$9*BI582)/(Escenarios!$F$11)</f>
        <v>0</v>
      </c>
      <c r="BM582" s="116">
        <f>(Escenarios!$F$10*AW582+Escenarios!$F$9*BE582)/(Escenarios!$F$11)</f>
        <v>0</v>
      </c>
      <c r="BN582" s="118">
        <f t="shared" si="61"/>
        <v>135.59963924060935</v>
      </c>
      <c r="BO582" s="118">
        <f>MAX(0,(BN582-Constantes!$D$13)*(1-EXP(-Constantes!$D$23)))</f>
        <v>0.59991427934629271</v>
      </c>
      <c r="BP582" s="118">
        <f>BL582+AY582*Escenarios!$F$10/Escenarios!$F$11+BO582</f>
        <v>0.70475666972340101</v>
      </c>
      <c r="BQ582" s="118">
        <f>0.0526*BL582*Observaciones!$F581^1.218</f>
        <v>0</v>
      </c>
      <c r="BR582" s="118">
        <f>BQ582*Constantes!$F$40</f>
        <v>0</v>
      </c>
      <c r="BS582" s="118">
        <f t="shared" si="62"/>
        <v>0</v>
      </c>
      <c r="BT582" s="15"/>
      <c r="BU582" s="72">
        <v>576</v>
      </c>
      <c r="BV582" s="73">
        <f>0.0526*Observaciones!$F581^2.218</f>
        <v>0</v>
      </c>
      <c r="BW582" s="73">
        <f>IF(Observaciones!$F581&gt;0.05*$CA$7,((Observaciones!$F581-0.05*$CA$7)^2)/(Observaciones!$F581+0.95*$CA$7),0)</f>
        <v>0</v>
      </c>
      <c r="BX582" s="73">
        <f>0.0526*BW582*Observaciones!$F581^1.218</f>
        <v>0</v>
      </c>
      <c r="BY582" s="27"/>
      <c r="BZ582" s="27"/>
      <c r="CA582" s="101"/>
      <c r="CB582" s="36"/>
    </row>
    <row r="583" spans="2:80" s="2" customFormat="1" ht="14.5" x14ac:dyDescent="0.35">
      <c r="B583" s="35"/>
      <c r="C583" s="72">
        <v>577</v>
      </c>
      <c r="D583" s="145">
        <f>ETo!$I582*((1-Constantes!$D$19)*ETo!$K582+ETo!$L582)</f>
        <v>1.2509243291014436</v>
      </c>
      <c r="E583" s="73">
        <f>MIN(D583*Constantes!$D$17,0.8*(H582+Observaciones!$F582-F583-G583-Constantes!$D$14))</f>
        <v>0.78001714156735014</v>
      </c>
      <c r="F583" s="73">
        <f>IF(Observaciones!$F582&gt;0.05*Constantes!$D$18,((Observaciones!$F582-0.05*Constantes!$D$18)^2)/(Observaciones!$F582+0.95*Constantes!$D$18),0)</f>
        <v>0</v>
      </c>
      <c r="G583" s="73">
        <f>MAX(0,H582+Observaciones!$F582-F583-Constantes!$D$13)</f>
        <v>0</v>
      </c>
      <c r="H583" s="73">
        <f>H582+Observaciones!$F582-F583-E583-G583-I582</f>
        <v>34.794762929495235</v>
      </c>
      <c r="I583" s="73">
        <f>MAX(0,(H583-Constantes!$D$14)*(1-EXP(-Constantes!$D$22)))</f>
        <v>0.11763827628455061</v>
      </c>
      <c r="J583" s="73">
        <f t="shared" ref="J583:J646" si="63">J582+G583-K582</f>
        <v>126.27801184444677</v>
      </c>
      <c r="K583" s="73">
        <f>MAX(0,(J583-Constantes!$D$13)*(1-EXP(-Constantes!$D$23)))</f>
        <v>0.53552509557304873</v>
      </c>
      <c r="L583" s="73">
        <f t="shared" ref="L583:L646" si="64">F583+I583+K583</f>
        <v>0.65316337185759932</v>
      </c>
      <c r="M583" s="73">
        <f>0.0526*F583*Observaciones!$F582^1.218</f>
        <v>0</v>
      </c>
      <c r="N583" s="73">
        <f>M583*Constantes!$D$40</f>
        <v>0</v>
      </c>
      <c r="O583" s="73">
        <f t="shared" ref="O583:O646" si="65">N583*1000000/(L583/1000*10000)</f>
        <v>0</v>
      </c>
      <c r="P583" s="15"/>
      <c r="Q583" s="117">
        <v>577</v>
      </c>
      <c r="R583" s="145">
        <f>ETo!$I582*((1-Constantes!$E$19)*ETo!$K582+ETo!$L582)</f>
        <v>1.2524884983593065</v>
      </c>
      <c r="S583" s="118">
        <f>MIN(R583*Constantes!$E$17,0.8*(V582+Observaciones!$F582-T583-U583-Constantes!$D$14))</f>
        <v>0.78556158648544949</v>
      </c>
      <c r="T583" s="118">
        <f>IF(Observaciones!$F582&gt;0.05*Constantes!$E$18,((Observaciones!$F582-0.05*Constantes!$E$18)^2)/(Observaciones!$F582+0.95*Constantes!$E$18),0)</f>
        <v>0</v>
      </c>
      <c r="U583" s="118">
        <f>MAX(0,V582+Observaciones!$F582-T583-Constantes!$D$13)</f>
        <v>0</v>
      </c>
      <c r="V583" s="118">
        <f>V582+Observaciones!$F582-T583-S583-U583-W582</f>
        <v>34.775625505236185</v>
      </c>
      <c r="W583" s="118">
        <f>MAX(0,(V583-Constantes!$D$14)*(1-EXP(-Constantes!$D$22)))</f>
        <v>0.11737480570954031</v>
      </c>
      <c r="X583" s="116">
        <f>X582+(Entradas!$E$23*U583-Y582)/(800*Entradas!$D$46)</f>
        <v>0</v>
      </c>
      <c r="Y583" s="116">
        <f>8000*Entradas!$D$47*X583/Constantes!$E$34</f>
        <v>0</v>
      </c>
      <c r="Z583" s="116">
        <f>T583*Escenarios!$E$10/Escenarios!$E$9</f>
        <v>0</v>
      </c>
      <c r="AA583" s="116">
        <f>Y583*Escenarios!$E$10/Escenarios!$E$9</f>
        <v>0</v>
      </c>
      <c r="AB583" s="116">
        <f>Observaciones!$I582</f>
        <v>0</v>
      </c>
      <c r="AC583" s="116">
        <f>MAX(0,Constantes!$E$29/((AH582+Z583+AA583+AB583+Observaciones!$F582)^2)+Entradas!$E$17)</f>
        <v>0</v>
      </c>
      <c r="AD583" s="145">
        <f>IF(ETo!$D582&gt;0,ETo!$I582*((1-Entradas!$E$21)*ETo!$K582+ETo!$L582),0)</f>
        <v>1.1899217280447774</v>
      </c>
      <c r="AE583" s="116">
        <f>MIN(AD583*1,0.8*(AH582+Z583+AA583+AB583+Observaciones!$F582-AC583-Constantes!$E$28))</f>
        <v>1.1899217280447774</v>
      </c>
      <c r="AF583" s="116">
        <f>Observaciones!$J582</f>
        <v>0</v>
      </c>
      <c r="AG583" s="116">
        <f>MAX(0,AH582+Z583+AA583+AB583+Observaciones!$F582-AC583-AE583-AF583-Constantes!$E$26)</f>
        <v>0</v>
      </c>
      <c r="AH583" s="116">
        <f>AH582+Z583+AA583+AB583+Observaciones!$F582-AC583-AE583-AF583-AG583</f>
        <v>52.399514868270352</v>
      </c>
      <c r="AI583" s="116">
        <f>(Escenarios!$E$10*S583+Escenarios!$E$9*AE583)/(Escenarios!$E$11)</f>
        <v>0.82599760064138228</v>
      </c>
      <c r="AJ583" s="116">
        <f>(Escenarios!$E$9*AG583)/(Escenarios!$E$11)</f>
        <v>0</v>
      </c>
      <c r="AK583" s="116">
        <f>(Escenarios!$E$10*U583+Escenarios!$E$9*AC583)/(Escenarios!$E$11)</f>
        <v>0</v>
      </c>
      <c r="AL583" s="118">
        <f t="shared" si="59"/>
        <v>138.02632747184177</v>
      </c>
      <c r="AM583" s="118">
        <f>MAX(0,(AL583-Constantes!$D$13)*(1-EXP(-Constantes!$D$23)))</f>
        <v>0.61667663937642181</v>
      </c>
      <c r="AN583" s="118">
        <f>AJ583+W583*Escenarios!$E$10/Escenarios!$E$11+AM583</f>
        <v>0.72231396451500807</v>
      </c>
      <c r="AO583" s="118">
        <f>0.0526*AJ583*Observaciones!$F582^1.218</f>
        <v>0</v>
      </c>
      <c r="AP583" s="118">
        <f>AO583*Constantes!$E$40</f>
        <v>0</v>
      </c>
      <c r="AQ583" s="118">
        <f t="shared" si="60"/>
        <v>0</v>
      </c>
      <c r="AR583" s="15"/>
      <c r="AS583" s="72">
        <v>577</v>
      </c>
      <c r="AT583" s="145">
        <f>ETo!$I582*((1-Constantes!$F$19)*ETo!$K582+ETo!$L582)</f>
        <v>1.2485780752146485</v>
      </c>
      <c r="AU583" s="118">
        <f>MIN(AT583*Constantes!$F$17,0.8*(AX582+Observaciones!$F582-AV583-AW583-Constantes!$D$14))</f>
        <v>0.77177149747098783</v>
      </c>
      <c r="AV583" s="118">
        <f>IF(Observaciones!$F582&gt;0.05*Constantes!$F$18,((Observaciones!$F582-0.05*Constantes!$F$18)^2)/(Observaciones!$F582+0.95*Constantes!$F$18),0)</f>
        <v>0</v>
      </c>
      <c r="AW583" s="118">
        <f>MAX(0,AX582+Observaciones!$F582-AV583-Constantes!$D$13)</f>
        <v>0</v>
      </c>
      <c r="AX583" s="118">
        <f>AX582+Observaciones!$F582-AV583-AU583-AW583-AY582</f>
        <v>34.866328198406869</v>
      </c>
      <c r="AY583" s="118">
        <f>MAX(0,(AX583-Constantes!$D$14)*(1-EXP(-Constantes!$D$22)))</f>
        <v>0.11862353648966928</v>
      </c>
      <c r="AZ583" s="116">
        <f>AZ582+(Entradas!$F$23*AW583-BA582)/(800*Entradas!$D$46)</f>
        <v>0</v>
      </c>
      <c r="BA583" s="116">
        <f>8000*Entradas!$D$47*AZ583/Constantes!$F$34</f>
        <v>0</v>
      </c>
      <c r="BB583" s="116">
        <f>AV583*Escenarios!$F$10/Escenarios!$F$9</f>
        <v>0</v>
      </c>
      <c r="BC583" s="116">
        <f>BA583*Escenarios!$F$10/Escenarios!$F$9</f>
        <v>0</v>
      </c>
      <c r="BD583" s="116">
        <f>Observaciones!$I582</f>
        <v>0</v>
      </c>
      <c r="BE583" s="116">
        <f>MAX(0,Constantes!$F$29/((BJ582+BB583+BC583+BD583+Observaciones!$F582)^2)+Entradas!$F$17)</f>
        <v>0</v>
      </c>
      <c r="BF583" s="145">
        <f>IF(ETo!$D582&gt;0,ETo!$I582*((1-Entradas!$F$21)*ETo!$K582+ETo!$L582),0)</f>
        <v>1.1899217280447774</v>
      </c>
      <c r="BG583" s="116">
        <f>MIN(BF583*1,0.8*(BJ582+BB583+BC583+BD583+Observaciones!$F582-BE583-Constantes!$F$28))</f>
        <v>1.1899217280447774</v>
      </c>
      <c r="BH583" s="116">
        <f>Observaciones!$J582</f>
        <v>0</v>
      </c>
      <c r="BI583" s="116">
        <f>MAX(0,BJ582+BB583+BC583+BD583+Observaciones!$F582-BE583-BG583-BH583-Constantes!$F$26)</f>
        <v>0</v>
      </c>
      <c r="BJ583" s="116">
        <f>BJ582+BB583+BC583+BD583+Observaciones!$F582-BE583-BG583-BH583-BI583</f>
        <v>50.511625479454167</v>
      </c>
      <c r="BK583" s="116">
        <f>(Escenarios!$F$10*AU583+Escenarios!$F$9*BG583)/(Escenarios!$F$11)</f>
        <v>0.85540154358574572</v>
      </c>
      <c r="BL583" s="116">
        <f>(Escenarios!$F$9*BI583)/(Escenarios!$F$11)</f>
        <v>0</v>
      </c>
      <c r="BM583" s="116">
        <f>(Escenarios!$F$10*AW583+Escenarios!$F$9*BE583)/(Escenarios!$F$11)</f>
        <v>0</v>
      </c>
      <c r="BN583" s="118">
        <f t="shared" si="61"/>
        <v>134.99972496126307</v>
      </c>
      <c r="BO583" s="118">
        <f>MAX(0,(BN583-Constantes!$D$13)*(1-EXP(-Constantes!$D$23)))</f>
        <v>0.59577036872432099</v>
      </c>
      <c r="BP583" s="118">
        <f>BL583+AY583*Escenarios!$F$10/Escenarios!$F$11+BO583</f>
        <v>0.69066919791605641</v>
      </c>
      <c r="BQ583" s="118">
        <f>0.0526*BL583*Observaciones!$F582^1.218</f>
        <v>0</v>
      </c>
      <c r="BR583" s="118">
        <f>BQ583*Constantes!$F$40</f>
        <v>0</v>
      </c>
      <c r="BS583" s="118">
        <f t="shared" si="62"/>
        <v>0</v>
      </c>
      <c r="BT583" s="15"/>
      <c r="BU583" s="72">
        <v>577</v>
      </c>
      <c r="BV583" s="73">
        <f>0.0526*Observaciones!$F582^2.218</f>
        <v>0</v>
      </c>
      <c r="BW583" s="73">
        <f>IF(Observaciones!$F582&gt;0.05*$CA$7,((Observaciones!$F582-0.05*$CA$7)^2)/(Observaciones!$F582+0.95*$CA$7),0)</f>
        <v>0</v>
      </c>
      <c r="BX583" s="73">
        <f>0.0526*BW583*Observaciones!$F582^1.218</f>
        <v>0</v>
      </c>
      <c r="BY583" s="27"/>
      <c r="BZ583" s="27"/>
      <c r="CA583" s="101"/>
      <c r="CB583" s="36"/>
    </row>
    <row r="584" spans="2:80" s="2" customFormat="1" ht="14.5" x14ac:dyDescent="0.35">
      <c r="B584" s="35"/>
      <c r="C584" s="72">
        <v>578</v>
      </c>
      <c r="D584" s="145">
        <f>ETo!$I583*((1-Constantes!$D$19)*ETo!$K583+ETo!$L583)</f>
        <v>1.2614856408895627</v>
      </c>
      <c r="E584" s="73">
        <f>MIN(D584*Constantes!$D$17,0.8*(H583+Observaciones!$F583-F584-G584-Constantes!$D$14))</f>
        <v>0.78660267519278348</v>
      </c>
      <c r="F584" s="73">
        <f>IF(Observaciones!$F583&gt;0.05*Constantes!$D$18,((Observaciones!$F583-0.05*Constantes!$D$18)^2)/(Observaciones!$F583+0.95*Constantes!$D$18),0)</f>
        <v>0</v>
      </c>
      <c r="G584" s="73">
        <f>MAX(0,H583+Observaciones!$F583-F584-Constantes!$D$13)</f>
        <v>0</v>
      </c>
      <c r="H584" s="73">
        <f>H583+Observaciones!$F583-F584-E584-G584-I583</f>
        <v>33.890521978017901</v>
      </c>
      <c r="I584" s="73">
        <f>MAX(0,(H584-Constantes!$D$14)*(1-EXP(-Constantes!$D$22)))</f>
        <v>0.1051893238963561</v>
      </c>
      <c r="J584" s="73">
        <f t="shared" si="63"/>
        <v>125.74248674887372</v>
      </c>
      <c r="K584" s="73">
        <f>MAX(0,(J584-Constantes!$D$13)*(1-EXP(-Constantes!$D$23)))</f>
        <v>0.53182595353179607</v>
      </c>
      <c r="L584" s="73">
        <f t="shared" si="64"/>
        <v>0.63701527742815212</v>
      </c>
      <c r="M584" s="73">
        <f>0.0526*F584*Observaciones!$F583^1.218</f>
        <v>0</v>
      </c>
      <c r="N584" s="73">
        <f>M584*Constantes!$D$40</f>
        <v>0</v>
      </c>
      <c r="O584" s="73">
        <f t="shared" si="65"/>
        <v>0</v>
      </c>
      <c r="P584" s="15"/>
      <c r="Q584" s="117">
        <v>578</v>
      </c>
      <c r="R584" s="145">
        <f>ETo!$I583*((1-Constantes!$E$19)*ETo!$K583+ETo!$L583)</f>
        <v>1.2630603347419562</v>
      </c>
      <c r="S584" s="118">
        <f>MIN(R584*Constantes!$E$17,0.8*(V583+Observaciones!$F583-T584-U584-Constantes!$D$14))</f>
        <v>0.79219224901983432</v>
      </c>
      <c r="T584" s="118">
        <f>IF(Observaciones!$F583&gt;0.05*Constantes!$E$18,((Observaciones!$F583-0.05*Constantes!$E$18)^2)/(Observaciones!$F583+0.95*Constantes!$E$18),0)</f>
        <v>0</v>
      </c>
      <c r="U584" s="118">
        <f>MAX(0,V583+Observaciones!$F583-T584-Constantes!$D$13)</f>
        <v>0</v>
      </c>
      <c r="V584" s="118">
        <f>V583+Observaciones!$F583-T584-S584-U584-W583</f>
        <v>33.866058450506813</v>
      </c>
      <c r="W584" s="118">
        <f>MAX(0,(V584-Constantes!$D$14)*(1-EXP(-Constantes!$D$22)))</f>
        <v>0.10485252728397612</v>
      </c>
      <c r="X584" s="116">
        <f>X583+(Entradas!$E$23*U584-Y583)/(800*Entradas!$D$46)</f>
        <v>0</v>
      </c>
      <c r="Y584" s="116">
        <f>8000*Entradas!$D$47*X584/Constantes!$E$34</f>
        <v>0</v>
      </c>
      <c r="Z584" s="116">
        <f>T584*Escenarios!$E$10/Escenarios!$E$9</f>
        <v>0</v>
      </c>
      <c r="AA584" s="116">
        <f>Y584*Escenarios!$E$10/Escenarios!$E$9</f>
        <v>0</v>
      </c>
      <c r="AB584" s="116">
        <f>Observaciones!$I583</f>
        <v>0</v>
      </c>
      <c r="AC584" s="116">
        <f>MAX(0,Constantes!$E$29/((AH583+Z584+AA584+AB584+Observaciones!$F583)^2)+Entradas!$E$17)</f>
        <v>0</v>
      </c>
      <c r="AD584" s="145">
        <f>IF(ETo!$D583&gt;0,ETo!$I583*((1-Entradas!$E$21)*ETo!$K583+ETo!$L583),0)</f>
        <v>1.2000725806462023</v>
      </c>
      <c r="AE584" s="116">
        <f>MIN(AD584*1,0.8*(AH583+Z584+AA584+AB584+Observaciones!$F583-AC584-Constantes!$E$28))</f>
        <v>1.2000725806462023</v>
      </c>
      <c r="AF584" s="116">
        <f>Observaciones!$J583</f>
        <v>0</v>
      </c>
      <c r="AG584" s="116">
        <f>MAX(0,AH583+Z584+AA584+AB584+Observaciones!$F583-AC584-AE584-AF584-Constantes!$E$26)</f>
        <v>0</v>
      </c>
      <c r="AH584" s="116">
        <f>AH583+Z584+AA584+AB584+Observaciones!$F583-AC584-AE584-AF584-AG584</f>
        <v>51.199442287624152</v>
      </c>
      <c r="AI584" s="116">
        <f>(Escenarios!$E$10*S584+Escenarios!$E$9*AE584)/(Escenarios!$E$11)</f>
        <v>0.83298028218247111</v>
      </c>
      <c r="AJ584" s="116">
        <f>(Escenarios!$E$9*AG584)/(Escenarios!$E$11)</f>
        <v>0</v>
      </c>
      <c r="AK584" s="116">
        <f>(Escenarios!$E$10*U584+Escenarios!$E$9*AC584)/(Escenarios!$E$11)</f>
        <v>0</v>
      </c>
      <c r="AL584" s="118">
        <f t="shared" ref="AL584:AL647" si="66">AL583+AK584-AM583</f>
        <v>137.40965083246536</v>
      </c>
      <c r="AM584" s="118">
        <f>MAX(0,(AL584-Constantes!$D$13)*(1-EXP(-Constantes!$D$23)))</f>
        <v>0.61241694267605595</v>
      </c>
      <c r="AN584" s="118">
        <f>AJ584+W584*Escenarios!$E$10/Escenarios!$E$11+AM584</f>
        <v>0.70678421723163443</v>
      </c>
      <c r="AO584" s="118">
        <f>0.0526*AJ584*Observaciones!$F583^1.218</f>
        <v>0</v>
      </c>
      <c r="AP584" s="118">
        <f>AO584*Constantes!$E$40</f>
        <v>0</v>
      </c>
      <c r="AQ584" s="118">
        <f t="shared" ref="AQ584:AQ647" si="67">AP584*1000000/(AN584/1000*10000)</f>
        <v>0</v>
      </c>
      <c r="AR584" s="15"/>
      <c r="AS584" s="72">
        <v>578</v>
      </c>
      <c r="AT584" s="145">
        <f>ETo!$I583*((1-Constantes!$F$19)*ETo!$K583+ETo!$L583)</f>
        <v>1.2591236001109718</v>
      </c>
      <c r="AU584" s="118">
        <f>MIN(AT584*Constantes!$F$17,0.8*(AX583+Observaciones!$F583-AV584-AW584-Constantes!$D$14))</f>
        <v>0.77828990084712746</v>
      </c>
      <c r="AV584" s="118">
        <f>IF(Observaciones!$F583&gt;0.05*Constantes!$F$18,((Observaciones!$F583-0.05*Constantes!$F$18)^2)/(Observaciones!$F583+0.95*Constantes!$F$18),0)</f>
        <v>0</v>
      </c>
      <c r="AW584" s="118">
        <f>MAX(0,AX583+Observaciones!$F583-AV584-Constantes!$D$13)</f>
        <v>0</v>
      </c>
      <c r="AX584" s="118">
        <f>AX583+Observaciones!$F583-AV584-AU584-AW584-AY583</f>
        <v>33.96941476107007</v>
      </c>
      <c r="AY584" s="118">
        <f>MAX(0,(AX584-Constantes!$D$14)*(1-EXP(-Constantes!$D$22)))</f>
        <v>0.10627546415397661</v>
      </c>
      <c r="AZ584" s="116">
        <f>AZ583+(Entradas!$F$23*AW584-BA583)/(800*Entradas!$D$46)</f>
        <v>0</v>
      </c>
      <c r="BA584" s="116">
        <f>8000*Entradas!$D$47*AZ584/Constantes!$F$34</f>
        <v>0</v>
      </c>
      <c r="BB584" s="116">
        <f>AV584*Escenarios!$F$10/Escenarios!$F$9</f>
        <v>0</v>
      </c>
      <c r="BC584" s="116">
        <f>BA584*Escenarios!$F$10/Escenarios!$F$9</f>
        <v>0</v>
      </c>
      <c r="BD584" s="116">
        <f>Observaciones!$I583</f>
        <v>0</v>
      </c>
      <c r="BE584" s="116">
        <f>MAX(0,Constantes!$F$29/((BJ583+BB584+BC584+BD584+Observaciones!$F583)^2)+Entradas!$F$17)</f>
        <v>0</v>
      </c>
      <c r="BF584" s="145">
        <f>IF(ETo!$D583&gt;0,ETo!$I583*((1-Entradas!$F$21)*ETo!$K583+ETo!$L583),0)</f>
        <v>1.2000725806462023</v>
      </c>
      <c r="BG584" s="116">
        <f>MIN(BF584*1,0.8*(BJ583+BB584+BC584+BD584+Observaciones!$F583-BE584-Constantes!$F$28))</f>
        <v>1.2000725806462023</v>
      </c>
      <c r="BH584" s="116">
        <f>Observaciones!$J583</f>
        <v>0</v>
      </c>
      <c r="BI584" s="116">
        <f>MAX(0,BJ583+BB584+BC584+BD584+Observaciones!$F583-BE584-BG584-BH584-Constantes!$F$26)</f>
        <v>0</v>
      </c>
      <c r="BJ584" s="116">
        <f>BJ583+BB584+BC584+BD584+Observaciones!$F583-BE584-BG584-BH584-BI584</f>
        <v>49.311552898807967</v>
      </c>
      <c r="BK584" s="116">
        <f>(Escenarios!$F$10*AU584+Escenarios!$F$9*BG584)/(Escenarios!$F$11)</f>
        <v>0.86264643680694231</v>
      </c>
      <c r="BL584" s="116">
        <f>(Escenarios!$F$9*BI584)/(Escenarios!$F$11)</f>
        <v>0</v>
      </c>
      <c r="BM584" s="116">
        <f>(Escenarios!$F$10*AW584+Escenarios!$F$9*BE584)/(Escenarios!$F$11)</f>
        <v>0</v>
      </c>
      <c r="BN584" s="118">
        <f t="shared" ref="BN584:BN647" si="68">BN583+BM584-BO583</f>
        <v>134.40395459253875</v>
      </c>
      <c r="BO584" s="118">
        <f>MAX(0,(BN584-Constantes!$D$13)*(1-EXP(-Constantes!$D$23)))</f>
        <v>0.59165508218387897</v>
      </c>
      <c r="BP584" s="118">
        <f>BL584+AY584*Escenarios!$F$10/Escenarios!$F$11+BO584</f>
        <v>0.67667545350706026</v>
      </c>
      <c r="BQ584" s="118">
        <f>0.0526*BL584*Observaciones!$F583^1.218</f>
        <v>0</v>
      </c>
      <c r="BR584" s="118">
        <f>BQ584*Constantes!$F$40</f>
        <v>0</v>
      </c>
      <c r="BS584" s="118">
        <f t="shared" ref="BS584:BS647" si="69">BR584*1000000/(BP584/1000*10000)</f>
        <v>0</v>
      </c>
      <c r="BT584" s="15"/>
      <c r="BU584" s="72">
        <v>578</v>
      </c>
      <c r="BV584" s="73">
        <f>0.0526*Observaciones!$F583^2.218</f>
        <v>0</v>
      </c>
      <c r="BW584" s="73">
        <f>IF(Observaciones!$F583&gt;0.05*$CA$7,((Observaciones!$F583-0.05*$CA$7)^2)/(Observaciones!$F583+0.95*$CA$7),0)</f>
        <v>0</v>
      </c>
      <c r="BX584" s="73">
        <f>0.0526*BW584*Observaciones!$F583^1.218</f>
        <v>0</v>
      </c>
      <c r="BY584" s="27"/>
      <c r="BZ584" s="27"/>
      <c r="CA584" s="101"/>
      <c r="CB584" s="36"/>
    </row>
    <row r="585" spans="2:80" s="2" customFormat="1" ht="14.5" x14ac:dyDescent="0.35">
      <c r="B585" s="35"/>
      <c r="C585" s="72">
        <v>579</v>
      </c>
      <c r="D585" s="145">
        <f>ETo!$I584*((1-Constantes!$D$19)*ETo!$K584+ETo!$L584)</f>
        <v>1.3337451190701877</v>
      </c>
      <c r="E585" s="73">
        <f>MIN(D585*Constantes!$D$17,0.8*(H584+Observaciones!$F584-F585-G585-Constantes!$D$14))</f>
        <v>0.83166026205903798</v>
      </c>
      <c r="F585" s="73">
        <f>IF(Observaciones!$F584&gt;0.05*Constantes!$D$18,((Observaciones!$F584-0.05*Constantes!$D$18)^2)/(Observaciones!$F584+0.95*Constantes!$D$18),0)</f>
        <v>0</v>
      </c>
      <c r="G585" s="73">
        <f>MAX(0,H584+Observaciones!$F584-F585-Constantes!$D$13)</f>
        <v>0</v>
      </c>
      <c r="H585" s="73">
        <f>H584+Observaciones!$F584-F585-E585-G585-I584</f>
        <v>32.953672392062508</v>
      </c>
      <c r="I585" s="73">
        <f>MAX(0,(H585-Constantes!$D$14)*(1-EXP(-Constantes!$D$22)))</f>
        <v>9.2291438801234138E-2</v>
      </c>
      <c r="J585" s="73">
        <f t="shared" si="63"/>
        <v>125.21066079534192</v>
      </c>
      <c r="K585" s="73">
        <f>MAX(0,(J585-Constantes!$D$13)*(1-EXP(-Constantes!$D$23)))</f>
        <v>0.52815236333107252</v>
      </c>
      <c r="L585" s="73">
        <f t="shared" si="64"/>
        <v>0.62044380213230665</v>
      </c>
      <c r="M585" s="73">
        <f>0.0526*F585*Observaciones!$F584^1.218</f>
        <v>0</v>
      </c>
      <c r="N585" s="73">
        <f>M585*Constantes!$D$40</f>
        <v>0</v>
      </c>
      <c r="O585" s="73">
        <f t="shared" si="65"/>
        <v>0</v>
      </c>
      <c r="P585" s="15"/>
      <c r="Q585" s="117">
        <v>579</v>
      </c>
      <c r="R585" s="145">
        <f>ETo!$I584*((1-Constantes!$E$19)*ETo!$K584+ETo!$L584)</f>
        <v>1.3354130756367333</v>
      </c>
      <c r="S585" s="118">
        <f>MIN(R585*Constantes!$E$17,0.8*(V584+Observaciones!$F584-T585-U585-Constantes!$D$14))</f>
        <v>0.83757193434095767</v>
      </c>
      <c r="T585" s="118">
        <f>IF(Observaciones!$F584&gt;0.05*Constantes!$E$18,((Observaciones!$F584-0.05*Constantes!$E$18)^2)/(Observaciones!$F584+0.95*Constantes!$E$18),0)</f>
        <v>0</v>
      </c>
      <c r="U585" s="118">
        <f>MAX(0,V584+Observaciones!$F584-T585-Constantes!$D$13)</f>
        <v>0</v>
      </c>
      <c r="V585" s="118">
        <f>V584+Observaciones!$F584-T585-S585-U585-W584</f>
        <v>32.923633988881882</v>
      </c>
      <c r="W585" s="118">
        <f>MAX(0,(V585-Constantes!$D$14)*(1-EXP(-Constantes!$D$22)))</f>
        <v>9.1877891228098835E-2</v>
      </c>
      <c r="X585" s="116">
        <f>X584+(Entradas!$E$23*U585-Y584)/(800*Entradas!$D$46)</f>
        <v>0</v>
      </c>
      <c r="Y585" s="116">
        <f>8000*Entradas!$D$47*X585/Constantes!$E$34</f>
        <v>0</v>
      </c>
      <c r="Z585" s="116">
        <f>T585*Escenarios!$E$10/Escenarios!$E$9</f>
        <v>0</v>
      </c>
      <c r="AA585" s="116">
        <f>Y585*Escenarios!$E$10/Escenarios!$E$9</f>
        <v>0</v>
      </c>
      <c r="AB585" s="116">
        <f>Observaciones!$I584</f>
        <v>0</v>
      </c>
      <c r="AC585" s="116">
        <f>MAX(0,Constantes!$E$29/((AH584+Z585+AA585+AB585+Observaciones!$F584)^2)+Entradas!$E$17)</f>
        <v>0</v>
      </c>
      <c r="AD585" s="145">
        <f>IF(ETo!$D584&gt;0,ETo!$I584*((1-Entradas!$E$21)*ETo!$K584+ETo!$L584),0)</f>
        <v>1.2686948129748992</v>
      </c>
      <c r="AE585" s="116">
        <f>MIN(AD585*1,0.8*(AH584+Z585+AA585+AB585+Observaciones!$F584-AC585-Constantes!$E$28))</f>
        <v>1.2686948129748992</v>
      </c>
      <c r="AF585" s="116">
        <f>Observaciones!$J584</f>
        <v>0</v>
      </c>
      <c r="AG585" s="116">
        <f>MAX(0,AH584+Z585+AA585+AB585+Observaciones!$F584-AC585-AE585-AF585-Constantes!$E$26)</f>
        <v>0</v>
      </c>
      <c r="AH585" s="116">
        <f>AH584+Z585+AA585+AB585+Observaciones!$F584-AC585-AE585-AF585-AG585</f>
        <v>49.930747474649252</v>
      </c>
      <c r="AI585" s="116">
        <f>(Escenarios!$E$10*S585+Escenarios!$E$9*AE585)/(Escenarios!$E$11)</f>
        <v>0.88068422220435194</v>
      </c>
      <c r="AJ585" s="116">
        <f>(Escenarios!$E$9*AG585)/(Escenarios!$E$11)</f>
        <v>0</v>
      </c>
      <c r="AK585" s="116">
        <f>(Escenarios!$E$10*U585+Escenarios!$E$9*AC585)/(Escenarios!$E$11)</f>
        <v>0</v>
      </c>
      <c r="AL585" s="118">
        <f t="shared" si="66"/>
        <v>136.79723388978931</v>
      </c>
      <c r="AM585" s="118">
        <f>MAX(0,(AL585-Constantes!$D$13)*(1-EXP(-Constantes!$D$23)))</f>
        <v>0.60818666985008463</v>
      </c>
      <c r="AN585" s="118">
        <f>AJ585+W585*Escenarios!$E$10/Escenarios!$E$11+AM585</f>
        <v>0.69087677195537356</v>
      </c>
      <c r="AO585" s="118">
        <f>0.0526*AJ585*Observaciones!$F584^1.218</f>
        <v>0</v>
      </c>
      <c r="AP585" s="118">
        <f>AO585*Constantes!$E$40</f>
        <v>0</v>
      </c>
      <c r="AQ585" s="118">
        <f t="shared" si="67"/>
        <v>0</v>
      </c>
      <c r="AR585" s="15"/>
      <c r="AS585" s="72">
        <v>579</v>
      </c>
      <c r="AT585" s="145">
        <f>ETo!$I584*((1-Constantes!$F$19)*ETo!$K584+ETo!$L584)</f>
        <v>1.3312431842203685</v>
      </c>
      <c r="AU585" s="118">
        <f>MIN(AT585*Constantes!$F$17,0.8*(AX584+Observaciones!$F584-AV585-AW585-Constantes!$D$14))</f>
        <v>0.82286848229909249</v>
      </c>
      <c r="AV585" s="118">
        <f>IF(Observaciones!$F584&gt;0.05*Constantes!$F$18,((Observaciones!$F584-0.05*Constantes!$F$18)^2)/(Observaciones!$F584+0.95*Constantes!$F$18),0)</f>
        <v>0</v>
      </c>
      <c r="AW585" s="118">
        <f>MAX(0,AX584+Observaciones!$F584-AV585-Constantes!$D$13)</f>
        <v>0</v>
      </c>
      <c r="AX585" s="118">
        <f>AX584+Observaciones!$F584-AV585-AU585-AW585-AY584</f>
        <v>33.040270814617003</v>
      </c>
      <c r="AY585" s="118">
        <f>MAX(0,(AX585-Constantes!$D$14)*(1-EXP(-Constantes!$D$22)))</f>
        <v>9.3483664874950814E-2</v>
      </c>
      <c r="AZ585" s="116">
        <f>AZ584+(Entradas!$F$23*AW585-BA584)/(800*Entradas!$D$46)</f>
        <v>0</v>
      </c>
      <c r="BA585" s="116">
        <f>8000*Entradas!$D$47*AZ585/Constantes!$F$34</f>
        <v>0</v>
      </c>
      <c r="BB585" s="116">
        <f>AV585*Escenarios!$F$10/Escenarios!$F$9</f>
        <v>0</v>
      </c>
      <c r="BC585" s="116">
        <f>BA585*Escenarios!$F$10/Escenarios!$F$9</f>
        <v>0</v>
      </c>
      <c r="BD585" s="116">
        <f>Observaciones!$I584</f>
        <v>0</v>
      </c>
      <c r="BE585" s="116">
        <f>MAX(0,Constantes!$F$29/((BJ584+BB585+BC585+BD585+Observaciones!$F584)^2)+Entradas!$F$17)</f>
        <v>0</v>
      </c>
      <c r="BF585" s="145">
        <f>IF(ETo!$D584&gt;0,ETo!$I584*((1-Entradas!$F$21)*ETo!$K584+ETo!$L584),0)</f>
        <v>1.2686948129748992</v>
      </c>
      <c r="BG585" s="116">
        <f>MIN(BF585*1,0.8*(BJ584+BB585+BC585+BD585+Observaciones!$F584-BE585-Constantes!$F$28))</f>
        <v>1.2686948129748992</v>
      </c>
      <c r="BH585" s="116">
        <f>Observaciones!$J584</f>
        <v>0</v>
      </c>
      <c r="BI585" s="116">
        <f>MAX(0,BJ584+BB585+BC585+BD585+Observaciones!$F584-BE585-BG585-BH585-Constantes!$F$26)</f>
        <v>0</v>
      </c>
      <c r="BJ585" s="116">
        <f>BJ584+BB585+BC585+BD585+Observaciones!$F584-BE585-BG585-BH585-BI585</f>
        <v>48.042858085833068</v>
      </c>
      <c r="BK585" s="116">
        <f>(Escenarios!$F$10*AU585+Escenarios!$F$9*BG585)/(Escenarios!$F$11)</f>
        <v>0.91203374843425378</v>
      </c>
      <c r="BL585" s="116">
        <f>(Escenarios!$F$9*BI585)/(Escenarios!$F$11)</f>
        <v>0</v>
      </c>
      <c r="BM585" s="116">
        <f>(Escenarios!$F$10*AW585+Escenarios!$F$9*BE585)/(Escenarios!$F$11)</f>
        <v>0</v>
      </c>
      <c r="BN585" s="118">
        <f t="shared" si="68"/>
        <v>133.81229951035488</v>
      </c>
      <c r="BO585" s="118">
        <f>MAX(0,(BN585-Constantes!$D$13)*(1-EXP(-Constantes!$D$23)))</f>
        <v>0.58756822200399295</v>
      </c>
      <c r="BP585" s="118">
        <f>BL585+AY585*Escenarios!$F$10/Escenarios!$F$11+BO585</f>
        <v>0.66235515390395361</v>
      </c>
      <c r="BQ585" s="118">
        <f>0.0526*BL585*Observaciones!$F584^1.218</f>
        <v>0</v>
      </c>
      <c r="BR585" s="118">
        <f>BQ585*Constantes!$F$40</f>
        <v>0</v>
      </c>
      <c r="BS585" s="118">
        <f t="shared" si="69"/>
        <v>0</v>
      </c>
      <c r="BT585" s="15"/>
      <c r="BU585" s="72">
        <v>579</v>
      </c>
      <c r="BV585" s="73">
        <f>0.0526*Observaciones!$F584^2.218</f>
        <v>0</v>
      </c>
      <c r="BW585" s="73">
        <f>IF(Observaciones!$F584&gt;0.05*$CA$7,((Observaciones!$F584-0.05*$CA$7)^2)/(Observaciones!$F584+0.95*$CA$7),0)</f>
        <v>0</v>
      </c>
      <c r="BX585" s="73">
        <f>0.0526*BW585*Observaciones!$F584^1.218</f>
        <v>0</v>
      </c>
      <c r="BY585" s="27"/>
      <c r="BZ585" s="27"/>
      <c r="CA585" s="101"/>
      <c r="CB585" s="36"/>
    </row>
    <row r="586" spans="2:80" s="2" customFormat="1" ht="14.5" x14ac:dyDescent="0.35">
      <c r="B586" s="35"/>
      <c r="C586" s="72">
        <v>580</v>
      </c>
      <c r="D586" s="145">
        <f>ETo!$I585*((1-Constantes!$D$19)*ETo!$K585+ETo!$L585)</f>
        <v>1.2830594596565543</v>
      </c>
      <c r="E586" s="73">
        <f>MIN(D586*Constantes!$D$17,0.8*(H585+Observaciones!$F585-F586-G586-Constantes!$D$14))</f>
        <v>0.80005508638651934</v>
      </c>
      <c r="F586" s="73">
        <f>IF(Observaciones!$F585&gt;0.05*Constantes!$D$18,((Observaciones!$F585-0.05*Constantes!$D$18)^2)/(Observaciones!$F585+0.95*Constantes!$D$18),0)</f>
        <v>0</v>
      </c>
      <c r="G586" s="73">
        <f>MAX(0,H585+Observaciones!$F585-F586-Constantes!$D$13)</f>
        <v>0</v>
      </c>
      <c r="H586" s="73">
        <f>H585+Observaciones!$F585-F586-E586-G586-I585</f>
        <v>32.061325866874753</v>
      </c>
      <c r="I586" s="73">
        <f>MAX(0,(H586-Constantes!$D$14)*(1-EXP(-Constantes!$D$22)))</f>
        <v>8.000624049465023E-2</v>
      </c>
      <c r="J586" s="73">
        <f t="shared" si="63"/>
        <v>124.68250843201085</v>
      </c>
      <c r="K586" s="73">
        <f>MAX(0,(J586-Constantes!$D$13)*(1-EXP(-Constantes!$D$23)))</f>
        <v>0.5245041484714229</v>
      </c>
      <c r="L586" s="73">
        <f t="shared" si="64"/>
        <v>0.60451038896607312</v>
      </c>
      <c r="M586" s="73">
        <f>0.0526*F586*Observaciones!$F585^1.218</f>
        <v>0</v>
      </c>
      <c r="N586" s="73">
        <f>M586*Constantes!$D$40</f>
        <v>0</v>
      </c>
      <c r="O586" s="73">
        <f t="shared" si="65"/>
        <v>0</v>
      </c>
      <c r="P586" s="15"/>
      <c r="Q586" s="117">
        <v>580</v>
      </c>
      <c r="R586" s="145">
        <f>ETo!$I585*((1-Constantes!$E$19)*ETo!$K585+ETo!$L585)</f>
        <v>1.2846555495040699</v>
      </c>
      <c r="S586" s="118">
        <f>MIN(R586*Constantes!$E$17,0.8*(V585+Observaciones!$F585-T586-U586-Constantes!$D$14))</f>
        <v>0.80573678151753181</v>
      </c>
      <c r="T586" s="118">
        <f>IF(Observaciones!$F585&gt;0.05*Constantes!$E$18,((Observaciones!$F585-0.05*Constantes!$E$18)^2)/(Observaciones!$F585+0.95*Constantes!$E$18),0)</f>
        <v>0</v>
      </c>
      <c r="U586" s="118">
        <f>MAX(0,V585+Observaciones!$F585-T586-Constantes!$D$13)</f>
        <v>0</v>
      </c>
      <c r="V586" s="118">
        <f>V585+Observaciones!$F585-T586-S586-U586-W585</f>
        <v>32.026019316136249</v>
      </c>
      <c r="W586" s="118">
        <f>MAX(0,(V586-Constantes!$D$14)*(1-EXP(-Constantes!$D$22)))</f>
        <v>7.9520164777313038E-2</v>
      </c>
      <c r="X586" s="116">
        <f>X585+(Entradas!$E$23*U586-Y585)/(800*Entradas!$D$46)</f>
        <v>0</v>
      </c>
      <c r="Y586" s="116">
        <f>8000*Entradas!$D$47*X586/Constantes!$E$34</f>
        <v>0</v>
      </c>
      <c r="Z586" s="116">
        <f>T586*Escenarios!$E$10/Escenarios!$E$9</f>
        <v>0</v>
      </c>
      <c r="AA586" s="116">
        <f>Y586*Escenarios!$E$10/Escenarios!$E$9</f>
        <v>0</v>
      </c>
      <c r="AB586" s="116">
        <f>Observaciones!$I585</f>
        <v>0</v>
      </c>
      <c r="AC586" s="116">
        <f>MAX(0,Constantes!$E$29/((AH585+Z586+AA586+AB586+Observaciones!$F585)^2)+Entradas!$E$17)</f>
        <v>0</v>
      </c>
      <c r="AD586" s="145">
        <f>IF(ETo!$D585&gt;0,ETo!$I585*((1-Entradas!$E$21)*ETo!$K585+ETo!$L585),0)</f>
        <v>1.22081195560344</v>
      </c>
      <c r="AE586" s="116">
        <f>MIN(AD586*1,0.8*(AH585+Z586+AA586+AB586+Observaciones!$F585-AC586-Constantes!$E$28))</f>
        <v>1.22081195560344</v>
      </c>
      <c r="AF586" s="116">
        <f>Observaciones!$J585</f>
        <v>0</v>
      </c>
      <c r="AG586" s="116">
        <f>MAX(0,AH585+Z586+AA586+AB586+Observaciones!$F585-AC586-AE586-AF586-Constantes!$E$26)</f>
        <v>0</v>
      </c>
      <c r="AH586" s="116">
        <f>AH585+Z586+AA586+AB586+Observaciones!$F585-AC586-AE586-AF586-AG586</f>
        <v>48.709935519045814</v>
      </c>
      <c r="AI586" s="116">
        <f>(Escenarios!$E$10*S586+Escenarios!$E$9*AE586)/(Escenarios!$E$11)</f>
        <v>0.84724429892612263</v>
      </c>
      <c r="AJ586" s="116">
        <f>(Escenarios!$E$9*AG586)/(Escenarios!$E$11)</f>
        <v>0</v>
      </c>
      <c r="AK586" s="116">
        <f>(Escenarios!$E$10*U586+Escenarios!$E$9*AC586)/(Escenarios!$E$11)</f>
        <v>0</v>
      </c>
      <c r="AL586" s="118">
        <f t="shared" si="66"/>
        <v>136.18904721993923</v>
      </c>
      <c r="AM586" s="118">
        <f>MAX(0,(AL586-Constantes!$D$13)*(1-EXP(-Constantes!$D$23)))</f>
        <v>0.60398561765296122</v>
      </c>
      <c r="AN586" s="118">
        <f>AJ586+W586*Escenarios!$E$10/Escenarios!$E$11+AM586</f>
        <v>0.67555376595254291</v>
      </c>
      <c r="AO586" s="118">
        <f>0.0526*AJ586*Observaciones!$F585^1.218</f>
        <v>0</v>
      </c>
      <c r="AP586" s="118">
        <f>AO586*Constantes!$E$40</f>
        <v>0</v>
      </c>
      <c r="AQ586" s="118">
        <f t="shared" si="67"/>
        <v>0</v>
      </c>
      <c r="AR586" s="15"/>
      <c r="AS586" s="72">
        <v>580</v>
      </c>
      <c r="AT586" s="145">
        <f>ETo!$I585*((1-Constantes!$F$19)*ETo!$K585+ETo!$L585)</f>
        <v>1.2806653248852802</v>
      </c>
      <c r="AU586" s="118">
        <f>MIN(AT586*Constantes!$F$17,0.8*(AX585+Observaciones!$F585-AV586-AW586-Constantes!$D$14))</f>
        <v>0.79160527896981137</v>
      </c>
      <c r="AV586" s="118">
        <f>IF(Observaciones!$F585&gt;0.05*Constantes!$F$18,((Observaciones!$F585-0.05*Constantes!$F$18)^2)/(Observaciones!$F585+0.95*Constantes!$F$18),0)</f>
        <v>0</v>
      </c>
      <c r="AW586" s="118">
        <f>MAX(0,AX585+Observaciones!$F585-AV586-Constantes!$D$13)</f>
        <v>0</v>
      </c>
      <c r="AX586" s="118">
        <f>AX585+Observaciones!$F585-AV586-AU586-AW586-AY585</f>
        <v>32.155181870772239</v>
      </c>
      <c r="AY586" s="118">
        <f>MAX(0,(AX586-Constantes!$D$14)*(1-EXP(-Constantes!$D$22)))</f>
        <v>8.1298383835379351E-2</v>
      </c>
      <c r="AZ586" s="116">
        <f>AZ585+(Entradas!$F$23*AW586-BA585)/(800*Entradas!$D$46)</f>
        <v>0</v>
      </c>
      <c r="BA586" s="116">
        <f>8000*Entradas!$D$47*AZ586/Constantes!$F$34</f>
        <v>0</v>
      </c>
      <c r="BB586" s="116">
        <f>AV586*Escenarios!$F$10/Escenarios!$F$9</f>
        <v>0</v>
      </c>
      <c r="BC586" s="116">
        <f>BA586*Escenarios!$F$10/Escenarios!$F$9</f>
        <v>0</v>
      </c>
      <c r="BD586" s="116">
        <f>Observaciones!$I585</f>
        <v>0</v>
      </c>
      <c r="BE586" s="116">
        <f>MAX(0,Constantes!$F$29/((BJ585+BB586+BC586+BD586+Observaciones!$F585)^2)+Entradas!$F$17)</f>
        <v>0</v>
      </c>
      <c r="BF586" s="145">
        <f>IF(ETo!$D585&gt;0,ETo!$I585*((1-Entradas!$F$21)*ETo!$K585+ETo!$L585),0)</f>
        <v>1.22081195560344</v>
      </c>
      <c r="BG586" s="116">
        <f>MIN(BF586*1,0.8*(BJ585+BB586+BC586+BD586+Observaciones!$F585-BE586-Constantes!$F$28))</f>
        <v>1.22081195560344</v>
      </c>
      <c r="BH586" s="116">
        <f>Observaciones!$J585</f>
        <v>0</v>
      </c>
      <c r="BI586" s="116">
        <f>MAX(0,BJ585+BB586+BC586+BD586+Observaciones!$F585-BE586-BG586-BH586-Constantes!$F$26)</f>
        <v>0</v>
      </c>
      <c r="BJ586" s="116">
        <f>BJ585+BB586+BC586+BD586+Observaciones!$F585-BE586-BG586-BH586-BI586</f>
        <v>46.82204613022963</v>
      </c>
      <c r="BK586" s="116">
        <f>(Escenarios!$F$10*AU586+Escenarios!$F$9*BG586)/(Escenarios!$F$11)</f>
        <v>0.87744661429653714</v>
      </c>
      <c r="BL586" s="116">
        <f>(Escenarios!$F$9*BI586)/(Escenarios!$F$11)</f>
        <v>0</v>
      </c>
      <c r="BM586" s="116">
        <f>(Escenarios!$F$10*AW586+Escenarios!$F$9*BE586)/(Escenarios!$F$11)</f>
        <v>0</v>
      </c>
      <c r="BN586" s="118">
        <f t="shared" si="68"/>
        <v>133.22473128835088</v>
      </c>
      <c r="BO586" s="118">
        <f>MAX(0,(BN586-Constantes!$D$13)*(1-EXP(-Constantes!$D$23)))</f>
        <v>0.58350959182944762</v>
      </c>
      <c r="BP586" s="118">
        <f>BL586+AY586*Escenarios!$F$10/Escenarios!$F$11+BO586</f>
        <v>0.64854829889775112</v>
      </c>
      <c r="BQ586" s="118">
        <f>0.0526*BL586*Observaciones!$F585^1.218</f>
        <v>0</v>
      </c>
      <c r="BR586" s="118">
        <f>BQ586*Constantes!$F$40</f>
        <v>0</v>
      </c>
      <c r="BS586" s="118">
        <f t="shared" si="69"/>
        <v>0</v>
      </c>
      <c r="BT586" s="15"/>
      <c r="BU586" s="72">
        <v>580</v>
      </c>
      <c r="BV586" s="73">
        <f>0.0526*Observaciones!$F585^2.218</f>
        <v>0</v>
      </c>
      <c r="BW586" s="73">
        <f>IF(Observaciones!$F585&gt;0.05*$CA$7,((Observaciones!$F585-0.05*$CA$7)^2)/(Observaciones!$F585+0.95*$CA$7),0)</f>
        <v>0</v>
      </c>
      <c r="BX586" s="73">
        <f>0.0526*BW586*Observaciones!$F585^1.218</f>
        <v>0</v>
      </c>
      <c r="BY586" s="27"/>
      <c r="BZ586" s="27"/>
      <c r="CA586" s="101"/>
      <c r="CB586" s="36"/>
    </row>
    <row r="587" spans="2:80" s="2" customFormat="1" ht="14.5" x14ac:dyDescent="0.35">
      <c r="B587" s="35"/>
      <c r="C587" s="72">
        <v>581</v>
      </c>
      <c r="D587" s="145">
        <f>ETo!$I586*((1-Constantes!$D$19)*ETo!$K586+ETo!$L586)</f>
        <v>1.2977181438991732</v>
      </c>
      <c r="E587" s="73">
        <f>MIN(D587*Constantes!$D$17,0.8*(H586+Observaciones!$F586-F587-G587-Constantes!$D$14))</f>
        <v>0.80919554733692645</v>
      </c>
      <c r="F587" s="73">
        <f>IF(Observaciones!$F586&gt;0.05*Constantes!$D$18,((Observaciones!$F586-0.05*Constantes!$D$18)^2)/(Observaciones!$F586+0.95*Constantes!$D$18),0)</f>
        <v>0</v>
      </c>
      <c r="G587" s="73">
        <f>MAX(0,H586+Observaciones!$F586-F587-Constantes!$D$13)</f>
        <v>0</v>
      </c>
      <c r="H587" s="73">
        <f>H586+Observaciones!$F586-F587-E587-G587-I586</f>
        <v>31.172124079043176</v>
      </c>
      <c r="I587" s="73">
        <f>MAX(0,(H587-Constantes!$D$14)*(1-EXP(-Constantes!$D$22)))</f>
        <v>6.7764336716539586E-2</v>
      </c>
      <c r="J587" s="73">
        <f t="shared" si="63"/>
        <v>124.15800428353943</v>
      </c>
      <c r="K587" s="73">
        <f>MAX(0,(J587-Constantes!$D$13)*(1-EXP(-Constantes!$D$23)))</f>
        <v>0.52088113367256295</v>
      </c>
      <c r="L587" s="73">
        <f t="shared" si="64"/>
        <v>0.58864547038910253</v>
      </c>
      <c r="M587" s="73">
        <f>0.0526*F587*Observaciones!$F586^1.218</f>
        <v>0</v>
      </c>
      <c r="N587" s="73">
        <f>M587*Constantes!$D$40</f>
        <v>0</v>
      </c>
      <c r="O587" s="73">
        <f t="shared" si="65"/>
        <v>0</v>
      </c>
      <c r="P587" s="15"/>
      <c r="Q587" s="117">
        <v>581</v>
      </c>
      <c r="R587" s="145">
        <f>ETo!$I586*((1-Constantes!$E$19)*ETo!$K586+ETo!$L586)</f>
        <v>1.2993300248004849</v>
      </c>
      <c r="S587" s="118">
        <f>MIN(R587*Constantes!$E$17,0.8*(V586+Observaciones!$F586-T587-U587-Constantes!$D$14))</f>
        <v>0.81494062180013238</v>
      </c>
      <c r="T587" s="118">
        <f>IF(Observaciones!$F586&gt;0.05*Constantes!$E$18,((Observaciones!$F586-0.05*Constantes!$E$18)^2)/(Observaciones!$F586+0.95*Constantes!$E$18),0)</f>
        <v>0</v>
      </c>
      <c r="U587" s="118">
        <f>MAX(0,V586+Observaciones!$F586-T587-Constantes!$D$13)</f>
        <v>0</v>
      </c>
      <c r="V587" s="118">
        <f>V586+Observaciones!$F586-T587-S587-U587-W586</f>
        <v>31.131558529558802</v>
      </c>
      <c r="W587" s="118">
        <f>MAX(0,(V587-Constantes!$D$14)*(1-EXP(-Constantes!$D$22)))</f>
        <v>6.7205858809398958E-2</v>
      </c>
      <c r="X587" s="116">
        <f>X586+(Entradas!$E$23*U587-Y586)/(800*Entradas!$D$46)</f>
        <v>0</v>
      </c>
      <c r="Y587" s="116">
        <f>8000*Entradas!$D$47*X587/Constantes!$E$34</f>
        <v>0</v>
      </c>
      <c r="Z587" s="116">
        <f>T587*Escenarios!$E$10/Escenarios!$E$9</f>
        <v>0</v>
      </c>
      <c r="AA587" s="116">
        <f>Y587*Escenarios!$E$10/Escenarios!$E$9</f>
        <v>0</v>
      </c>
      <c r="AB587" s="116">
        <f>Observaciones!$I586</f>
        <v>0</v>
      </c>
      <c r="AC587" s="116">
        <f>MAX(0,Constantes!$E$29/((AH586+Z587+AA587+AB587+Observaciones!$F586)^2)+Entradas!$E$17)</f>
        <v>0</v>
      </c>
      <c r="AD587" s="145">
        <f>IF(ETo!$D586&gt;0,ETo!$I586*((1-Entradas!$E$21)*ETo!$K586+ETo!$L586),0)</f>
        <v>1.2348547887480064</v>
      </c>
      <c r="AE587" s="116">
        <f>MIN(AD587*1,0.8*(AH586+Z587+AA587+AB587+Observaciones!$F586-AC587-Constantes!$E$28))</f>
        <v>1.2348547887480064</v>
      </c>
      <c r="AF587" s="116">
        <f>Observaciones!$J586</f>
        <v>0</v>
      </c>
      <c r="AG587" s="116">
        <f>MAX(0,AH586+Z587+AA587+AB587+Observaciones!$F586-AC587-AE587-AF587-Constantes!$E$26)</f>
        <v>0</v>
      </c>
      <c r="AH587" s="116">
        <f>AH586+Z587+AA587+AB587+Observaciones!$F586-AC587-AE587-AF587-AG587</f>
        <v>47.475080730297805</v>
      </c>
      <c r="AI587" s="116">
        <f>(Escenarios!$E$10*S587+Escenarios!$E$9*AE587)/(Escenarios!$E$11)</f>
        <v>0.85693203849491983</v>
      </c>
      <c r="AJ587" s="116">
        <f>(Escenarios!$E$9*AG587)/(Escenarios!$E$11)</f>
        <v>0</v>
      </c>
      <c r="AK587" s="116">
        <f>(Escenarios!$E$10*U587+Escenarios!$E$9*AC587)/(Escenarios!$E$11)</f>
        <v>0</v>
      </c>
      <c r="AL587" s="118">
        <f t="shared" si="66"/>
        <v>135.58506160228626</v>
      </c>
      <c r="AM587" s="118">
        <f>MAX(0,(AL587-Constantes!$D$13)*(1-EXP(-Constantes!$D$23)))</f>
        <v>0.59981358424305875</v>
      </c>
      <c r="AN587" s="118">
        <f>AJ587+W587*Escenarios!$E$10/Escenarios!$E$11+AM587</f>
        <v>0.66029885717151782</v>
      </c>
      <c r="AO587" s="118">
        <f>0.0526*AJ587*Observaciones!$F586^1.218</f>
        <v>0</v>
      </c>
      <c r="AP587" s="118">
        <f>AO587*Constantes!$E$40</f>
        <v>0</v>
      </c>
      <c r="AQ587" s="118">
        <f t="shared" si="67"/>
        <v>0</v>
      </c>
      <c r="AR587" s="15"/>
      <c r="AS587" s="72">
        <v>581</v>
      </c>
      <c r="AT587" s="145">
        <f>ETo!$I586*((1-Constantes!$F$19)*ETo!$K586+ETo!$L586)</f>
        <v>1.2953003225472051</v>
      </c>
      <c r="AU587" s="118">
        <f>MIN(AT587*Constantes!$F$17,0.8*(AX586+Observaciones!$F586-AV587-AW587-Constantes!$D$14))</f>
        <v>0.80065146861965475</v>
      </c>
      <c r="AV587" s="118">
        <f>IF(Observaciones!$F586&gt;0.05*Constantes!$F$18,((Observaciones!$F586-0.05*Constantes!$F$18)^2)/(Observaciones!$F586+0.95*Constantes!$F$18),0)</f>
        <v>0</v>
      </c>
      <c r="AW587" s="118">
        <f>MAX(0,AX586+Observaciones!$F586-AV587-Constantes!$D$13)</f>
        <v>0</v>
      </c>
      <c r="AX587" s="118">
        <f>AX586+Observaciones!$F586-AV587-AU587-AW587-AY586</f>
        <v>31.273232018317206</v>
      </c>
      <c r="AY587" s="118">
        <f>MAX(0,(AX587-Constantes!$D$14)*(1-EXP(-Constantes!$D$22)))</f>
        <v>6.9156319594592647E-2</v>
      </c>
      <c r="AZ587" s="116">
        <f>AZ586+(Entradas!$F$23*AW587-BA586)/(800*Entradas!$D$46)</f>
        <v>0</v>
      </c>
      <c r="BA587" s="116">
        <f>8000*Entradas!$D$47*AZ587/Constantes!$F$34</f>
        <v>0</v>
      </c>
      <c r="BB587" s="116">
        <f>AV587*Escenarios!$F$10/Escenarios!$F$9</f>
        <v>0</v>
      </c>
      <c r="BC587" s="116">
        <f>BA587*Escenarios!$F$10/Escenarios!$F$9</f>
        <v>0</v>
      </c>
      <c r="BD587" s="116">
        <f>Observaciones!$I586</f>
        <v>0</v>
      </c>
      <c r="BE587" s="116">
        <f>MAX(0,Constantes!$F$29/((BJ586+BB587+BC587+BD587+Observaciones!$F586)^2)+Entradas!$F$17)</f>
        <v>0</v>
      </c>
      <c r="BF587" s="145">
        <f>IF(ETo!$D586&gt;0,ETo!$I586*((1-Entradas!$F$21)*ETo!$K586+ETo!$L586),0)</f>
        <v>1.2348547887480064</v>
      </c>
      <c r="BG587" s="116">
        <f>MIN(BF587*1,0.8*(BJ586+BB587+BC587+BD587+Observaciones!$F586-BE587-Constantes!$F$28))</f>
        <v>1.2348547887480064</v>
      </c>
      <c r="BH587" s="116">
        <f>Observaciones!$J586</f>
        <v>0</v>
      </c>
      <c r="BI587" s="116">
        <f>MAX(0,BJ586+BB587+BC587+BD587+Observaciones!$F586-BE587-BG587-BH587-Constantes!$F$26)</f>
        <v>0</v>
      </c>
      <c r="BJ587" s="116">
        <f>BJ586+BB587+BC587+BD587+Observaciones!$F586-BE587-BG587-BH587-BI587</f>
        <v>45.587191341481621</v>
      </c>
      <c r="BK587" s="116">
        <f>(Escenarios!$F$10*AU587+Escenarios!$F$9*BG587)/(Escenarios!$F$11)</f>
        <v>0.887492132645325</v>
      </c>
      <c r="BL587" s="116">
        <f>(Escenarios!$F$9*BI587)/(Escenarios!$F$11)</f>
        <v>0</v>
      </c>
      <c r="BM587" s="116">
        <f>(Escenarios!$F$10*AW587+Escenarios!$F$9*BE587)/(Escenarios!$F$11)</f>
        <v>0</v>
      </c>
      <c r="BN587" s="118">
        <f t="shared" si="68"/>
        <v>132.64122169652143</v>
      </c>
      <c r="BO587" s="118">
        <f>MAX(0,(BN587-Constantes!$D$13)*(1-EXP(-Constantes!$D$23)))</f>
        <v>0.57947899666135239</v>
      </c>
      <c r="BP587" s="118">
        <f>BL587+AY587*Escenarios!$F$10/Escenarios!$F$11+BO587</f>
        <v>0.63480405233702653</v>
      </c>
      <c r="BQ587" s="118">
        <f>0.0526*BL587*Observaciones!$F586^1.218</f>
        <v>0</v>
      </c>
      <c r="BR587" s="118">
        <f>BQ587*Constantes!$F$40</f>
        <v>0</v>
      </c>
      <c r="BS587" s="118">
        <f t="shared" si="69"/>
        <v>0</v>
      </c>
      <c r="BT587" s="15"/>
      <c r="BU587" s="72">
        <v>581</v>
      </c>
      <c r="BV587" s="73">
        <f>0.0526*Observaciones!$F586^2.218</f>
        <v>0</v>
      </c>
      <c r="BW587" s="73">
        <f>IF(Observaciones!$F586&gt;0.05*$CA$7,((Observaciones!$F586-0.05*$CA$7)^2)/(Observaciones!$F586+0.95*$CA$7),0)</f>
        <v>0</v>
      </c>
      <c r="BX587" s="73">
        <f>0.0526*BW587*Observaciones!$F586^1.218</f>
        <v>0</v>
      </c>
      <c r="BY587" s="27"/>
      <c r="BZ587" s="27"/>
      <c r="CA587" s="101"/>
      <c r="CB587" s="36"/>
    </row>
    <row r="588" spans="2:80" s="2" customFormat="1" ht="14.5" x14ac:dyDescent="0.35">
      <c r="B588" s="35"/>
      <c r="C588" s="72">
        <v>582</v>
      </c>
      <c r="D588" s="145">
        <f>ETo!$I587*((1-Constantes!$D$19)*ETo!$K587+ETo!$L587)</f>
        <v>0</v>
      </c>
      <c r="E588" s="73">
        <f>MIN(D588*Constantes!$D$17,0.8*(H587+Observaciones!$F587-F588-G588-Constantes!$D$14))</f>
        <v>0</v>
      </c>
      <c r="F588" s="73">
        <f>IF(Observaciones!$F587&gt;0.05*Constantes!$D$18,((Observaciones!$F587-0.05*Constantes!$D$18)^2)/(Observaciones!$F587+0.95*Constantes!$D$18),0)</f>
        <v>0</v>
      </c>
      <c r="G588" s="73">
        <f>MAX(0,H587+Observaciones!$F587-F588-Constantes!$D$13)</f>
        <v>0</v>
      </c>
      <c r="H588" s="73">
        <f>H587+Observaciones!$F587-F588-E588-G588-I587</f>
        <v>31.104359742326636</v>
      </c>
      <c r="I588" s="73">
        <f>MAX(0,(H588-Constantes!$D$14)*(1-EXP(-Constantes!$D$22)))</f>
        <v>6.6831405068151481E-2</v>
      </c>
      <c r="J588" s="73">
        <f t="shared" si="63"/>
        <v>123.63712314986687</v>
      </c>
      <c r="K588" s="73">
        <f>MAX(0,(J588-Constantes!$D$13)*(1-EXP(-Constantes!$D$23)))</f>
        <v>0.51728314486495786</v>
      </c>
      <c r="L588" s="73">
        <f t="shared" si="64"/>
        <v>0.58411454993310929</v>
      </c>
      <c r="M588" s="73">
        <f>0.0526*F588*Observaciones!$F587^1.218</f>
        <v>0</v>
      </c>
      <c r="N588" s="73">
        <f>M588*Constantes!$D$40</f>
        <v>0</v>
      </c>
      <c r="O588" s="73">
        <f t="shared" si="65"/>
        <v>0</v>
      </c>
      <c r="P588" s="15"/>
      <c r="Q588" s="117">
        <v>582</v>
      </c>
      <c r="R588" s="145">
        <f>ETo!$I587*((1-Constantes!$E$19)*ETo!$K587+ETo!$L587)</f>
        <v>0</v>
      </c>
      <c r="S588" s="118">
        <f>MIN(R588*Constantes!$E$17,0.8*(V587+Observaciones!$F587-T588-U588-Constantes!$D$14))</f>
        <v>0</v>
      </c>
      <c r="T588" s="118">
        <f>IF(Observaciones!$F587&gt;0.05*Constantes!$E$18,((Observaciones!$F587-0.05*Constantes!$E$18)^2)/(Observaciones!$F587+0.95*Constantes!$E$18),0)</f>
        <v>0</v>
      </c>
      <c r="U588" s="118">
        <f>MAX(0,V587+Observaciones!$F587-T588-Constantes!$D$13)</f>
        <v>0</v>
      </c>
      <c r="V588" s="118">
        <f>V587+Observaciones!$F587-T588-S588-U588-W587</f>
        <v>31.064352670749404</v>
      </c>
      <c r="W588" s="118">
        <f>MAX(0,(V588-Constantes!$D$14)*(1-EXP(-Constantes!$D$22)))</f>
        <v>6.6280615891392392E-2</v>
      </c>
      <c r="X588" s="116">
        <f>X587+(Entradas!$E$23*U588-Y587)/(800*Entradas!$D$46)</f>
        <v>0</v>
      </c>
      <c r="Y588" s="116">
        <f>8000*Entradas!$D$47*X588/Constantes!$E$34</f>
        <v>0</v>
      </c>
      <c r="Z588" s="116">
        <f>T588*Escenarios!$E$10/Escenarios!$E$9</f>
        <v>0</v>
      </c>
      <c r="AA588" s="116">
        <f>Y588*Escenarios!$E$10/Escenarios!$E$9</f>
        <v>0</v>
      </c>
      <c r="AB588" s="116">
        <f>Observaciones!$I587</f>
        <v>0</v>
      </c>
      <c r="AC588" s="116">
        <f>MAX(0,Constantes!$E$29/((AH587+Z588+AA588+AB588+Observaciones!$F587)^2)+Entradas!$E$17)</f>
        <v>0</v>
      </c>
      <c r="AD588" s="145">
        <f>IF(ETo!$D587&gt;0,ETo!$I587*((1-Entradas!$E$21)*ETo!$K587+ETo!$L587),0)</f>
        <v>0</v>
      </c>
      <c r="AE588" s="116">
        <f>MIN(AD588*1,0.8*(AH587+Z588+AA588+AB588+Observaciones!$F587-AC588-Constantes!$E$28))</f>
        <v>0</v>
      </c>
      <c r="AF588" s="116">
        <f>Observaciones!$J587</f>
        <v>0</v>
      </c>
      <c r="AG588" s="116">
        <f>MAX(0,AH587+Z588+AA588+AB588+Observaciones!$F587-AC588-AE588-AF588-Constantes!$E$26)</f>
        <v>0</v>
      </c>
      <c r="AH588" s="116">
        <f>AH587+Z588+AA588+AB588+Observaciones!$F587-AC588-AE588-AF588-AG588</f>
        <v>47.475080730297805</v>
      </c>
      <c r="AI588" s="116">
        <f>(Escenarios!$E$10*S588+Escenarios!$E$9*AE588)/(Escenarios!$E$11)</f>
        <v>0</v>
      </c>
      <c r="AJ588" s="116">
        <f>(Escenarios!$E$9*AG588)/(Escenarios!$E$11)</f>
        <v>0</v>
      </c>
      <c r="AK588" s="116">
        <f>(Escenarios!$E$10*U588+Escenarios!$E$9*AC588)/(Escenarios!$E$11)</f>
        <v>0</v>
      </c>
      <c r="AL588" s="118">
        <f t="shared" si="66"/>
        <v>134.98524801804319</v>
      </c>
      <c r="AM588" s="118">
        <f>MAX(0,(AL588-Constantes!$D$13)*(1-EXP(-Constantes!$D$23)))</f>
        <v>0.59567036917297189</v>
      </c>
      <c r="AN588" s="118">
        <f>AJ588+W588*Escenarios!$E$10/Escenarios!$E$11+AM588</f>
        <v>0.65532292347522503</v>
      </c>
      <c r="AO588" s="118">
        <f>0.0526*AJ588*Observaciones!$F587^1.218</f>
        <v>0</v>
      </c>
      <c r="AP588" s="118">
        <f>AO588*Constantes!$E$40</f>
        <v>0</v>
      </c>
      <c r="AQ588" s="118">
        <f t="shared" si="67"/>
        <v>0</v>
      </c>
      <c r="AR588" s="15"/>
      <c r="AS588" s="72">
        <v>582</v>
      </c>
      <c r="AT588" s="145">
        <f>ETo!$I587*((1-Constantes!$F$19)*ETo!$K587+ETo!$L587)</f>
        <v>0</v>
      </c>
      <c r="AU588" s="118">
        <f>MIN(AT588*Constantes!$F$17,0.8*(AX587+Observaciones!$F587-AV588-AW588-Constantes!$D$14))</f>
        <v>0</v>
      </c>
      <c r="AV588" s="118">
        <f>IF(Observaciones!$F587&gt;0.05*Constantes!$F$18,((Observaciones!$F587-0.05*Constantes!$F$18)^2)/(Observaciones!$F587+0.95*Constantes!$F$18),0)</f>
        <v>0</v>
      </c>
      <c r="AW588" s="118">
        <f>MAX(0,AX587+Observaciones!$F587-AV588-Constantes!$D$13)</f>
        <v>0</v>
      </c>
      <c r="AX588" s="118">
        <f>AX587+Observaciones!$F587-AV588-AU588-AW588-AY587</f>
        <v>31.204075698722612</v>
      </c>
      <c r="AY588" s="118">
        <f>MAX(0,(AX588-Constantes!$D$14)*(1-EXP(-Constantes!$D$22)))</f>
        <v>6.8204224106582181E-2</v>
      </c>
      <c r="AZ588" s="116">
        <f>AZ587+(Entradas!$F$23*AW588-BA587)/(800*Entradas!$D$46)</f>
        <v>0</v>
      </c>
      <c r="BA588" s="116">
        <f>8000*Entradas!$D$47*AZ588/Constantes!$F$34</f>
        <v>0</v>
      </c>
      <c r="BB588" s="116">
        <f>AV588*Escenarios!$F$10/Escenarios!$F$9</f>
        <v>0</v>
      </c>
      <c r="BC588" s="116">
        <f>BA588*Escenarios!$F$10/Escenarios!$F$9</f>
        <v>0</v>
      </c>
      <c r="BD588" s="116">
        <f>Observaciones!$I587</f>
        <v>0</v>
      </c>
      <c r="BE588" s="116">
        <f>MAX(0,Constantes!$F$29/((BJ587+BB588+BC588+BD588+Observaciones!$F587)^2)+Entradas!$F$17)</f>
        <v>0</v>
      </c>
      <c r="BF588" s="145">
        <f>IF(ETo!$D587&gt;0,ETo!$I587*((1-Entradas!$F$21)*ETo!$K587+ETo!$L587),0)</f>
        <v>0</v>
      </c>
      <c r="BG588" s="116">
        <f>MIN(BF588*1,0.8*(BJ587+BB588+BC588+BD588+Observaciones!$F587-BE588-Constantes!$F$28))</f>
        <v>0</v>
      </c>
      <c r="BH588" s="116">
        <f>Observaciones!$J587</f>
        <v>0</v>
      </c>
      <c r="BI588" s="116">
        <f>MAX(0,BJ587+BB588+BC588+BD588+Observaciones!$F587-BE588-BG588-BH588-Constantes!$F$26)</f>
        <v>0</v>
      </c>
      <c r="BJ588" s="116">
        <f>BJ587+BB588+BC588+BD588+Observaciones!$F587-BE588-BG588-BH588-BI588</f>
        <v>45.587191341481621</v>
      </c>
      <c r="BK588" s="116">
        <f>(Escenarios!$F$10*AU588+Escenarios!$F$9*BG588)/(Escenarios!$F$11)</f>
        <v>0</v>
      </c>
      <c r="BL588" s="116">
        <f>(Escenarios!$F$9*BI588)/(Escenarios!$F$11)</f>
        <v>0</v>
      </c>
      <c r="BM588" s="116">
        <f>(Escenarios!$F$10*AW588+Escenarios!$F$9*BE588)/(Escenarios!$F$11)</f>
        <v>0</v>
      </c>
      <c r="BN588" s="118">
        <f t="shared" si="68"/>
        <v>132.06174269986008</v>
      </c>
      <c r="BO588" s="118">
        <f>MAX(0,(BN588-Constantes!$D$13)*(1-EXP(-Constantes!$D$23)))</f>
        <v>0.57547624284777232</v>
      </c>
      <c r="BP588" s="118">
        <f>BL588+AY588*Escenarios!$F$10/Escenarios!$F$11+BO588</f>
        <v>0.6300396221330381</v>
      </c>
      <c r="BQ588" s="118">
        <f>0.0526*BL588*Observaciones!$F587^1.218</f>
        <v>0</v>
      </c>
      <c r="BR588" s="118">
        <f>BQ588*Constantes!$F$40</f>
        <v>0</v>
      </c>
      <c r="BS588" s="118">
        <f t="shared" si="69"/>
        <v>0</v>
      </c>
      <c r="BT588" s="15"/>
      <c r="BU588" s="72">
        <v>582</v>
      </c>
      <c r="BV588" s="73">
        <f>0.0526*Observaciones!$F587^2.218</f>
        <v>0</v>
      </c>
      <c r="BW588" s="73">
        <f>IF(Observaciones!$F587&gt;0.05*$CA$7,((Observaciones!$F587-0.05*$CA$7)^2)/(Observaciones!$F587+0.95*$CA$7),0)</f>
        <v>0</v>
      </c>
      <c r="BX588" s="73">
        <f>0.0526*BW588*Observaciones!$F587^1.218</f>
        <v>0</v>
      </c>
      <c r="BY588" s="27"/>
      <c r="BZ588" s="27"/>
      <c r="CA588" s="101"/>
      <c r="CB588" s="36"/>
    </row>
    <row r="589" spans="2:80" s="2" customFormat="1" ht="14.5" x14ac:dyDescent="0.35">
      <c r="B589" s="35"/>
      <c r="C589" s="72">
        <v>583</v>
      </c>
      <c r="D589" s="145">
        <f>ETo!$I588*((1-Constantes!$D$19)*ETo!$K588+ETo!$L588)</f>
        <v>0</v>
      </c>
      <c r="E589" s="73">
        <f>MIN(D589*Constantes!$D$17,0.8*(H588+Observaciones!$F588-F589-G589-Constantes!$D$14))</f>
        <v>0</v>
      </c>
      <c r="F589" s="73">
        <f>IF(Observaciones!$F588&gt;0.05*Constantes!$D$18,((Observaciones!$F588-0.05*Constantes!$D$18)^2)/(Observaciones!$F588+0.95*Constantes!$D$18),0)</f>
        <v>0</v>
      </c>
      <c r="G589" s="73">
        <f>MAX(0,H588+Observaciones!$F588-F589-Constantes!$D$13)</f>
        <v>0</v>
      </c>
      <c r="H589" s="73">
        <f>H588+Observaciones!$F588-F589-E589-G589-I588</f>
        <v>31.037528337258486</v>
      </c>
      <c r="I589" s="73">
        <f>MAX(0,(H589-Constantes!$D$14)*(1-EXP(-Constantes!$D$22)))</f>
        <v>6.5911317365454247E-2</v>
      </c>
      <c r="J589" s="73">
        <f t="shared" si="63"/>
        <v>123.1198400050019</v>
      </c>
      <c r="K589" s="73">
        <f>MAX(0,(J589-Constantes!$D$13)*(1-EXP(-Constantes!$D$23)))</f>
        <v>0.5137100091814587</v>
      </c>
      <c r="L589" s="73">
        <f t="shared" si="64"/>
        <v>0.57962132654691301</v>
      </c>
      <c r="M589" s="73">
        <f>0.0526*F589*Observaciones!$F588^1.218</f>
        <v>0</v>
      </c>
      <c r="N589" s="73">
        <f>M589*Constantes!$D$40</f>
        <v>0</v>
      </c>
      <c r="O589" s="73">
        <f t="shared" si="65"/>
        <v>0</v>
      </c>
      <c r="P589" s="15"/>
      <c r="Q589" s="117">
        <v>583</v>
      </c>
      <c r="R589" s="145">
        <f>ETo!$I588*((1-Constantes!$E$19)*ETo!$K588+ETo!$L588)</f>
        <v>0</v>
      </c>
      <c r="S589" s="118">
        <f>MIN(R589*Constantes!$E$17,0.8*(V588+Observaciones!$F588-T589-U589-Constantes!$D$14))</f>
        <v>0</v>
      </c>
      <c r="T589" s="118">
        <f>IF(Observaciones!$F588&gt;0.05*Constantes!$E$18,((Observaciones!$F588-0.05*Constantes!$E$18)^2)/(Observaciones!$F588+0.95*Constantes!$E$18),0)</f>
        <v>0</v>
      </c>
      <c r="U589" s="118">
        <f>MAX(0,V588+Observaciones!$F588-T589-Constantes!$D$13)</f>
        <v>0</v>
      </c>
      <c r="V589" s="118">
        <f>V588+Observaciones!$F588-T589-S589-U589-W588</f>
        <v>30.99807205485801</v>
      </c>
      <c r="W589" s="118">
        <f>MAX(0,(V589-Constantes!$D$14)*(1-EXP(-Constantes!$D$22)))</f>
        <v>6.5368111066053419E-2</v>
      </c>
      <c r="X589" s="116">
        <f>X588+(Entradas!$E$23*U589-Y588)/(800*Entradas!$D$46)</f>
        <v>0</v>
      </c>
      <c r="Y589" s="116">
        <f>8000*Entradas!$D$47*X589/Constantes!$E$34</f>
        <v>0</v>
      </c>
      <c r="Z589" s="116">
        <f>T589*Escenarios!$E$10/Escenarios!$E$9</f>
        <v>0</v>
      </c>
      <c r="AA589" s="116">
        <f>Y589*Escenarios!$E$10/Escenarios!$E$9</f>
        <v>0</v>
      </c>
      <c r="AB589" s="116">
        <f>Observaciones!$I588</f>
        <v>0</v>
      </c>
      <c r="AC589" s="116">
        <f>MAX(0,Constantes!$E$29/((AH588+Z589+AA589+AB589+Observaciones!$F588)^2)+Entradas!$E$17)</f>
        <v>0</v>
      </c>
      <c r="AD589" s="145">
        <f>IF(ETo!$D588&gt;0,ETo!$I588*((1-Entradas!$E$21)*ETo!$K588+ETo!$L588),0)</f>
        <v>0</v>
      </c>
      <c r="AE589" s="116">
        <f>MIN(AD589*1,0.8*(AH588+Z589+AA589+AB589+Observaciones!$F588-AC589-Constantes!$E$28))</f>
        <v>0</v>
      </c>
      <c r="AF589" s="116">
        <f>Observaciones!$J588</f>
        <v>0</v>
      </c>
      <c r="AG589" s="116">
        <f>MAX(0,AH588+Z589+AA589+AB589+Observaciones!$F588-AC589-AE589-AF589-Constantes!$E$26)</f>
        <v>0</v>
      </c>
      <c r="AH589" s="116">
        <f>AH588+Z589+AA589+AB589+Observaciones!$F588-AC589-AE589-AF589-AG589</f>
        <v>47.475080730297805</v>
      </c>
      <c r="AI589" s="116">
        <f>(Escenarios!$E$10*S589+Escenarios!$E$9*AE589)/(Escenarios!$E$11)</f>
        <v>0</v>
      </c>
      <c r="AJ589" s="116">
        <f>(Escenarios!$E$9*AG589)/(Escenarios!$E$11)</f>
        <v>0</v>
      </c>
      <c r="AK589" s="116">
        <f>(Escenarios!$E$10*U589+Escenarios!$E$9*AC589)/(Escenarios!$E$11)</f>
        <v>0</v>
      </c>
      <c r="AL589" s="118">
        <f t="shared" si="66"/>
        <v>134.38957764887022</v>
      </c>
      <c r="AM589" s="118">
        <f>MAX(0,(AL589-Constantes!$D$13)*(1-EXP(-Constantes!$D$23)))</f>
        <v>0.59155577337988707</v>
      </c>
      <c r="AN589" s="118">
        <f>AJ589+W589*Escenarios!$E$10/Escenarios!$E$11+AM589</f>
        <v>0.6503870733393351</v>
      </c>
      <c r="AO589" s="118">
        <f>0.0526*AJ589*Observaciones!$F588^1.218</f>
        <v>0</v>
      </c>
      <c r="AP589" s="118">
        <f>AO589*Constantes!$E$40</f>
        <v>0</v>
      </c>
      <c r="AQ589" s="118">
        <f t="shared" si="67"/>
        <v>0</v>
      </c>
      <c r="AR589" s="15"/>
      <c r="AS589" s="72">
        <v>583</v>
      </c>
      <c r="AT589" s="145">
        <f>ETo!$I588*((1-Constantes!$F$19)*ETo!$K588+ETo!$L588)</f>
        <v>0</v>
      </c>
      <c r="AU589" s="118">
        <f>MIN(AT589*Constantes!$F$17,0.8*(AX588+Observaciones!$F588-AV589-AW589-Constantes!$D$14))</f>
        <v>0</v>
      </c>
      <c r="AV589" s="118">
        <f>IF(Observaciones!$F588&gt;0.05*Constantes!$F$18,((Observaciones!$F588-0.05*Constantes!$F$18)^2)/(Observaciones!$F588+0.95*Constantes!$F$18),0)</f>
        <v>0</v>
      </c>
      <c r="AW589" s="118">
        <f>MAX(0,AX588+Observaciones!$F588-AV589-Constantes!$D$13)</f>
        <v>0</v>
      </c>
      <c r="AX589" s="118">
        <f>AX588+Observaciones!$F588-AV589-AU589-AW589-AY588</f>
        <v>31.135871474616028</v>
      </c>
      <c r="AY589" s="118">
        <f>MAX(0,(AX589-Constantes!$D$14)*(1-EXP(-Constantes!$D$22)))</f>
        <v>6.7265236398505693E-2</v>
      </c>
      <c r="AZ589" s="116">
        <f>AZ588+(Entradas!$F$23*AW589-BA588)/(800*Entradas!$D$46)</f>
        <v>0</v>
      </c>
      <c r="BA589" s="116">
        <f>8000*Entradas!$D$47*AZ589/Constantes!$F$34</f>
        <v>0</v>
      </c>
      <c r="BB589" s="116">
        <f>AV589*Escenarios!$F$10/Escenarios!$F$9</f>
        <v>0</v>
      </c>
      <c r="BC589" s="116">
        <f>BA589*Escenarios!$F$10/Escenarios!$F$9</f>
        <v>0</v>
      </c>
      <c r="BD589" s="116">
        <f>Observaciones!$I588</f>
        <v>0</v>
      </c>
      <c r="BE589" s="116">
        <f>MAX(0,Constantes!$F$29/((BJ588+BB589+BC589+BD589+Observaciones!$F588)^2)+Entradas!$F$17)</f>
        <v>0</v>
      </c>
      <c r="BF589" s="145">
        <f>IF(ETo!$D588&gt;0,ETo!$I588*((1-Entradas!$F$21)*ETo!$K588+ETo!$L588),0)</f>
        <v>0</v>
      </c>
      <c r="BG589" s="116">
        <f>MIN(BF589*1,0.8*(BJ588+BB589+BC589+BD589+Observaciones!$F588-BE589-Constantes!$F$28))</f>
        <v>0</v>
      </c>
      <c r="BH589" s="116">
        <f>Observaciones!$J588</f>
        <v>0</v>
      </c>
      <c r="BI589" s="116">
        <f>MAX(0,BJ588+BB589+BC589+BD589+Observaciones!$F588-BE589-BG589-BH589-Constantes!$F$26)</f>
        <v>0</v>
      </c>
      <c r="BJ589" s="116">
        <f>BJ588+BB589+BC589+BD589+Observaciones!$F588-BE589-BG589-BH589-BI589</f>
        <v>45.587191341481621</v>
      </c>
      <c r="BK589" s="116">
        <f>(Escenarios!$F$10*AU589+Escenarios!$F$9*BG589)/(Escenarios!$F$11)</f>
        <v>0</v>
      </c>
      <c r="BL589" s="116">
        <f>(Escenarios!$F$9*BI589)/(Escenarios!$F$11)</f>
        <v>0</v>
      </c>
      <c r="BM589" s="116">
        <f>(Escenarios!$F$10*AW589+Escenarios!$F$9*BE589)/(Escenarios!$F$11)</f>
        <v>0</v>
      </c>
      <c r="BN589" s="118">
        <f t="shared" si="68"/>
        <v>131.48626645701231</v>
      </c>
      <c r="BO589" s="118">
        <f>MAX(0,(BN589-Constantes!$D$13)*(1-EXP(-Constantes!$D$23)))</f>
        <v>0.57150113807442393</v>
      </c>
      <c r="BP589" s="118">
        <f>BL589+AY589*Escenarios!$F$10/Escenarios!$F$11+BO589</f>
        <v>0.62531332719322852</v>
      </c>
      <c r="BQ589" s="118">
        <f>0.0526*BL589*Observaciones!$F588^1.218</f>
        <v>0</v>
      </c>
      <c r="BR589" s="118">
        <f>BQ589*Constantes!$F$40</f>
        <v>0</v>
      </c>
      <c r="BS589" s="118">
        <f t="shared" si="69"/>
        <v>0</v>
      </c>
      <c r="BT589" s="15"/>
      <c r="BU589" s="72">
        <v>583</v>
      </c>
      <c r="BV589" s="73">
        <f>0.0526*Observaciones!$F588^2.218</f>
        <v>0</v>
      </c>
      <c r="BW589" s="73">
        <f>IF(Observaciones!$F588&gt;0.05*$CA$7,((Observaciones!$F588-0.05*$CA$7)^2)/(Observaciones!$F588+0.95*$CA$7),0)</f>
        <v>0</v>
      </c>
      <c r="BX589" s="73">
        <f>0.0526*BW589*Observaciones!$F588^1.218</f>
        <v>0</v>
      </c>
      <c r="BY589" s="27"/>
      <c r="BZ589" s="27"/>
      <c r="CA589" s="101"/>
      <c r="CB589" s="36"/>
    </row>
    <row r="590" spans="2:80" s="2" customFormat="1" ht="14.5" x14ac:dyDescent="0.35">
      <c r="B590" s="35"/>
      <c r="C590" s="72">
        <v>584</v>
      </c>
      <c r="D590" s="145">
        <f>ETo!$I589*((1-Constantes!$D$19)*ETo!$K589+ETo!$L589)</f>
        <v>1.3204458434748236</v>
      </c>
      <c r="E590" s="73">
        <f>MIN(D590*Constantes!$D$17,0.8*(H589+Observaciones!$F589-F590-G590-Constantes!$D$14))</f>
        <v>0.82336746393090188</v>
      </c>
      <c r="F590" s="73">
        <f>IF(Observaciones!$F589&gt;0.05*Constantes!$D$18,((Observaciones!$F589-0.05*Constantes!$D$18)^2)/(Observaciones!$F589+0.95*Constantes!$D$18),0)</f>
        <v>0</v>
      </c>
      <c r="G590" s="73">
        <f>MAX(0,H589+Observaciones!$F589-F590-Constantes!$D$13)</f>
        <v>0</v>
      </c>
      <c r="H590" s="73">
        <f>H589+Observaciones!$F589-F590-E590-G590-I589</f>
        <v>30.148249555962131</v>
      </c>
      <c r="I590" s="73">
        <f>MAX(0,(H590-Constantes!$D$14)*(1-EXP(-Constantes!$D$22)))</f>
        <v>5.3668353595561935E-2</v>
      </c>
      <c r="J590" s="73">
        <f t="shared" si="63"/>
        <v>122.60612999582045</v>
      </c>
      <c r="K590" s="73">
        <f>MAX(0,(J590-Constantes!$D$13)*(1-EXP(-Constantes!$D$23)))</f>
        <v>0.51016155494899751</v>
      </c>
      <c r="L590" s="73">
        <f t="shared" si="64"/>
        <v>0.5638299085445595</v>
      </c>
      <c r="M590" s="73">
        <f>0.0526*F590*Observaciones!$F589^1.218</f>
        <v>0</v>
      </c>
      <c r="N590" s="73">
        <f>M590*Constantes!$D$40</f>
        <v>0</v>
      </c>
      <c r="O590" s="73">
        <f t="shared" si="65"/>
        <v>0</v>
      </c>
      <c r="P590" s="15"/>
      <c r="Q590" s="117">
        <v>584</v>
      </c>
      <c r="R590" s="145">
        <f>ETo!$I589*((1-Constantes!$E$19)*ETo!$K589+ETo!$L589)</f>
        <v>1.3220760679593277</v>
      </c>
      <c r="S590" s="118">
        <f>MIN(R590*Constantes!$E$17,0.8*(V589+Observaciones!$F589-T590-U590-Constantes!$D$14))</f>
        <v>0.82920695460361427</v>
      </c>
      <c r="T590" s="118">
        <f>IF(Observaciones!$F589&gt;0.05*Constantes!$E$18,((Observaciones!$F589-0.05*Constantes!$E$18)^2)/(Observaciones!$F589+0.95*Constantes!$E$18),0)</f>
        <v>0</v>
      </c>
      <c r="U590" s="118">
        <f>MAX(0,V589+Observaciones!$F589-T590-Constantes!$D$13)</f>
        <v>0</v>
      </c>
      <c r="V590" s="118">
        <f>V589+Observaciones!$F589-T590-S590-U590-W589</f>
        <v>30.103496989188343</v>
      </c>
      <c r="W590" s="118">
        <f>MAX(0,(V590-Constantes!$D$14)*(1-EXP(-Constantes!$D$22)))</f>
        <v>5.3052231784106521E-2</v>
      </c>
      <c r="X590" s="116">
        <f>X589+(Entradas!$E$23*U590-Y589)/(800*Entradas!$D$46)</f>
        <v>0</v>
      </c>
      <c r="Y590" s="116">
        <f>8000*Entradas!$D$47*X590/Constantes!$E$34</f>
        <v>0</v>
      </c>
      <c r="Z590" s="116">
        <f>T590*Escenarios!$E$10/Escenarios!$E$9</f>
        <v>0</v>
      </c>
      <c r="AA590" s="116">
        <f>Y590*Escenarios!$E$10/Escenarios!$E$9</f>
        <v>0</v>
      </c>
      <c r="AB590" s="116">
        <f>Observaciones!$I589</f>
        <v>0</v>
      </c>
      <c r="AC590" s="116">
        <f>MAX(0,Constantes!$E$29/((AH589+Z590+AA590+AB590+Observaciones!$F589)^2)+Entradas!$E$17)</f>
        <v>0</v>
      </c>
      <c r="AD590" s="145">
        <f>IF(ETo!$D589&gt;0,ETo!$I589*((1-Entradas!$E$21)*ETo!$K589+ETo!$L589),0)</f>
        <v>1.2568670885791446</v>
      </c>
      <c r="AE590" s="116">
        <f>MIN(AD590*1,0.8*(AH589+Z590+AA590+AB590+Observaciones!$F589-AC590-Constantes!$E$28))</f>
        <v>1.2568670885791446</v>
      </c>
      <c r="AF590" s="116">
        <f>Observaciones!$J589</f>
        <v>0</v>
      </c>
      <c r="AG590" s="116">
        <f>MAX(0,AH589+Z590+AA590+AB590+Observaciones!$F589-AC590-AE590-AF590-Constantes!$E$26)</f>
        <v>0</v>
      </c>
      <c r="AH590" s="116">
        <f>AH589+Z590+AA590+AB590+Observaciones!$F589-AC590-AE590-AF590-AG590</f>
        <v>46.218213641718663</v>
      </c>
      <c r="AI590" s="116">
        <f>(Escenarios!$E$10*S590+Escenarios!$E$9*AE590)/(Escenarios!$E$11)</f>
        <v>0.8719729680011673</v>
      </c>
      <c r="AJ590" s="116">
        <f>(Escenarios!$E$9*AG590)/(Escenarios!$E$11)</f>
        <v>0</v>
      </c>
      <c r="AK590" s="116">
        <f>(Escenarios!$E$10*U590+Escenarios!$E$9*AC590)/(Escenarios!$E$11)</f>
        <v>0</v>
      </c>
      <c r="AL590" s="118">
        <f t="shared" si="66"/>
        <v>133.79802187549032</v>
      </c>
      <c r="AM590" s="118">
        <f>MAX(0,(AL590-Constantes!$D$13)*(1-EXP(-Constantes!$D$23)))</f>
        <v>0.58746959917601771</v>
      </c>
      <c r="AN590" s="118">
        <f>AJ590+W590*Escenarios!$E$10/Escenarios!$E$11+AM590</f>
        <v>0.63521660778171363</v>
      </c>
      <c r="AO590" s="118">
        <f>0.0526*AJ590*Observaciones!$F589^1.218</f>
        <v>0</v>
      </c>
      <c r="AP590" s="118">
        <f>AO590*Constantes!$E$40</f>
        <v>0</v>
      </c>
      <c r="AQ590" s="118">
        <f t="shared" si="67"/>
        <v>0</v>
      </c>
      <c r="AR590" s="15"/>
      <c r="AS590" s="72">
        <v>584</v>
      </c>
      <c r="AT590" s="145">
        <f>ETo!$I589*((1-Constantes!$F$19)*ETo!$K589+ETo!$L589)</f>
        <v>1.3180005067480665</v>
      </c>
      <c r="AU590" s="118">
        <f>MIN(AT590*Constantes!$F$17,0.8*(AX589+Observaciones!$F589-AV590-AW590-Constantes!$D$14))</f>
        <v>0.81468291407055637</v>
      </c>
      <c r="AV590" s="118">
        <f>IF(Observaciones!$F589&gt;0.05*Constantes!$F$18,((Observaciones!$F589-0.05*Constantes!$F$18)^2)/(Observaciones!$F589+0.95*Constantes!$F$18),0)</f>
        <v>0</v>
      </c>
      <c r="AW590" s="118">
        <f>MAX(0,AX589+Observaciones!$F589-AV590-Constantes!$D$13)</f>
        <v>0</v>
      </c>
      <c r="AX590" s="118">
        <f>AX589+Observaciones!$F589-AV590-AU590-AW590-AY589</f>
        <v>30.253923324146967</v>
      </c>
      <c r="AY590" s="118">
        <f>MAX(0,(AX590-Constantes!$D$14)*(1-EXP(-Constantes!$D$22)))</f>
        <v>5.5123195589462833E-2</v>
      </c>
      <c r="AZ590" s="116">
        <f>AZ589+(Entradas!$F$23*AW590-BA589)/(800*Entradas!$D$46)</f>
        <v>0</v>
      </c>
      <c r="BA590" s="116">
        <f>8000*Entradas!$D$47*AZ590/Constantes!$F$34</f>
        <v>0</v>
      </c>
      <c r="BB590" s="116">
        <f>AV590*Escenarios!$F$10/Escenarios!$F$9</f>
        <v>0</v>
      </c>
      <c r="BC590" s="116">
        <f>BA590*Escenarios!$F$10/Escenarios!$F$9</f>
        <v>0</v>
      </c>
      <c r="BD590" s="116">
        <f>Observaciones!$I589</f>
        <v>0</v>
      </c>
      <c r="BE590" s="116">
        <f>MAX(0,Constantes!$F$29/((BJ589+BB590+BC590+BD590+Observaciones!$F589)^2)+Entradas!$F$17)</f>
        <v>0</v>
      </c>
      <c r="BF590" s="145">
        <f>IF(ETo!$D589&gt;0,ETo!$I589*((1-Entradas!$F$21)*ETo!$K589+ETo!$L589),0)</f>
        <v>1.2568670885791446</v>
      </c>
      <c r="BG590" s="116">
        <f>MIN(BF590*1,0.8*(BJ589+BB590+BC590+BD590+Observaciones!$F589-BE590-Constantes!$F$28))</f>
        <v>1.2568670885791446</v>
      </c>
      <c r="BH590" s="116">
        <f>Observaciones!$J589</f>
        <v>0</v>
      </c>
      <c r="BI590" s="116">
        <f>MAX(0,BJ589+BB590+BC590+BD590+Observaciones!$F589-BE590-BG590-BH590-Constantes!$F$26)</f>
        <v>0</v>
      </c>
      <c r="BJ590" s="116">
        <f>BJ589+BB590+BC590+BD590+Observaciones!$F589-BE590-BG590-BH590-BI590</f>
        <v>44.330324252902479</v>
      </c>
      <c r="BK590" s="116">
        <f>(Escenarios!$F$10*AU590+Escenarios!$F$9*BG590)/(Escenarios!$F$11)</f>
        <v>0.90311974897227398</v>
      </c>
      <c r="BL590" s="116">
        <f>(Escenarios!$F$9*BI590)/(Escenarios!$F$11)</f>
        <v>0</v>
      </c>
      <c r="BM590" s="116">
        <f>(Escenarios!$F$10*AW590+Escenarios!$F$9*BE590)/(Escenarios!$F$11)</f>
        <v>0</v>
      </c>
      <c r="BN590" s="118">
        <f t="shared" si="68"/>
        <v>130.9147653189379</v>
      </c>
      <c r="BO590" s="118">
        <f>MAX(0,(BN590-Constantes!$D$13)*(1-EXP(-Constantes!$D$23)))</f>
        <v>0.56755349135543576</v>
      </c>
      <c r="BP590" s="118">
        <f>BL590+AY590*Escenarios!$F$10/Escenarios!$F$11+BO590</f>
        <v>0.611652047827006</v>
      </c>
      <c r="BQ590" s="118">
        <f>0.0526*BL590*Observaciones!$F589^1.218</f>
        <v>0</v>
      </c>
      <c r="BR590" s="118">
        <f>BQ590*Constantes!$F$40</f>
        <v>0</v>
      </c>
      <c r="BS590" s="118">
        <f t="shared" si="69"/>
        <v>0</v>
      </c>
      <c r="BT590" s="15"/>
      <c r="BU590" s="72">
        <v>584</v>
      </c>
      <c r="BV590" s="73">
        <f>0.0526*Observaciones!$F589^2.218</f>
        <v>0</v>
      </c>
      <c r="BW590" s="73">
        <f>IF(Observaciones!$F589&gt;0.05*$CA$7,((Observaciones!$F589-0.05*$CA$7)^2)/(Observaciones!$F589+0.95*$CA$7),0)</f>
        <v>0</v>
      </c>
      <c r="BX590" s="73">
        <f>0.0526*BW590*Observaciones!$F589^1.218</f>
        <v>0</v>
      </c>
      <c r="BY590" s="27"/>
      <c r="BZ590" s="27"/>
      <c r="CA590" s="101"/>
      <c r="CB590" s="36"/>
    </row>
    <row r="591" spans="2:80" s="2" customFormat="1" ht="14.5" x14ac:dyDescent="0.35">
      <c r="B591" s="35"/>
      <c r="C591" s="72">
        <v>585</v>
      </c>
      <c r="D591" s="145">
        <f>ETo!$I590*((1-Constantes!$D$19)*ETo!$K590+ETo!$L590)</f>
        <v>1.3169467599555076</v>
      </c>
      <c r="E591" s="73">
        <f>MIN(D591*Constantes!$D$17,0.8*(H590+Observaciones!$F590-F591-G591-Constantes!$D$14))</f>
        <v>0.8211856012383737</v>
      </c>
      <c r="F591" s="73">
        <f>IF(Observaciones!$F590&gt;0.05*Constantes!$D$18,((Observaciones!$F590-0.05*Constantes!$D$18)^2)/(Observaciones!$F590+0.95*Constantes!$D$18),0)</f>
        <v>0</v>
      </c>
      <c r="G591" s="73">
        <f>MAX(0,H590+Observaciones!$F590-F591-Constantes!$D$13)</f>
        <v>0</v>
      </c>
      <c r="H591" s="73">
        <f>H590+Observaciones!$F590-F591-E591-G591-I590</f>
        <v>29.273395601128197</v>
      </c>
      <c r="I591" s="73">
        <f>MAX(0,(H591-Constantes!$D$14)*(1-EXP(-Constantes!$D$22)))</f>
        <v>4.1623980674209776E-2</v>
      </c>
      <c r="J591" s="73">
        <f t="shared" si="63"/>
        <v>122.09596844087146</v>
      </c>
      <c r="K591" s="73">
        <f>MAX(0,(J591-Constantes!$D$13)*(1-EXP(-Constantes!$D$23)))</f>
        <v>0.5066376116803385</v>
      </c>
      <c r="L591" s="73">
        <f t="shared" si="64"/>
        <v>0.5482615923545483</v>
      </c>
      <c r="M591" s="73">
        <f>0.0526*F591*Observaciones!$F590^1.218</f>
        <v>0</v>
      </c>
      <c r="N591" s="73">
        <f>M591*Constantes!$D$40</f>
        <v>0</v>
      </c>
      <c r="O591" s="73">
        <f t="shared" si="65"/>
        <v>0</v>
      </c>
      <c r="P591" s="15"/>
      <c r="Q591" s="117">
        <v>585</v>
      </c>
      <c r="R591" s="145">
        <f>ETo!$I590*((1-Constantes!$E$19)*ETo!$K590+ETo!$L590)</f>
        <v>1.3185682113933475</v>
      </c>
      <c r="S591" s="118">
        <f>MIN(R591*Constantes!$E$17,0.8*(V590+Observaciones!$F590-T591-U591-Constantes!$D$14))</f>
        <v>0.8270068247239829</v>
      </c>
      <c r="T591" s="118">
        <f>IF(Observaciones!$F590&gt;0.05*Constantes!$E$18,((Observaciones!$F590-0.05*Constantes!$E$18)^2)/(Observaciones!$F590+0.95*Constantes!$E$18),0)</f>
        <v>0</v>
      </c>
      <c r="U591" s="118">
        <f>MAX(0,V590+Observaciones!$F590-T591-Constantes!$D$13)</f>
        <v>0</v>
      </c>
      <c r="V591" s="118">
        <f>V590+Observaciones!$F590-T591-S591-U591-W590</f>
        <v>29.223437932680252</v>
      </c>
      <c r="W591" s="118">
        <f>MAX(0,(V591-Constantes!$D$14)*(1-EXP(-Constantes!$D$22)))</f>
        <v>4.0936198689864131E-2</v>
      </c>
      <c r="X591" s="116">
        <f>X590+(Entradas!$E$23*U591-Y590)/(800*Entradas!$D$46)</f>
        <v>0</v>
      </c>
      <c r="Y591" s="116">
        <f>8000*Entradas!$D$47*X591/Constantes!$E$34</f>
        <v>0</v>
      </c>
      <c r="Z591" s="116">
        <f>T591*Escenarios!$E$10/Escenarios!$E$9</f>
        <v>0</v>
      </c>
      <c r="AA591" s="116">
        <f>Y591*Escenarios!$E$10/Escenarios!$E$9</f>
        <v>0</v>
      </c>
      <c r="AB591" s="116">
        <f>Observaciones!$I590</f>
        <v>0</v>
      </c>
      <c r="AC591" s="116">
        <f>MAX(0,Constantes!$E$29/((AH590+Z591+AA591+AB591+Observaciones!$F590)^2)+Entradas!$E$17)</f>
        <v>0</v>
      </c>
      <c r="AD591" s="145">
        <f>IF(ETo!$D590&gt;0,ETo!$I590*((1-Entradas!$E$21)*ETo!$K590+ETo!$L590),0)</f>
        <v>1.2537101538797406</v>
      </c>
      <c r="AE591" s="116">
        <f>MIN(AD591*1,0.8*(AH590+Z591+AA591+AB591+Observaciones!$F590-AC591-Constantes!$E$28))</f>
        <v>1.2537101538797406</v>
      </c>
      <c r="AF591" s="116">
        <f>Observaciones!$J590</f>
        <v>0</v>
      </c>
      <c r="AG591" s="116">
        <f>MAX(0,AH590+Z591+AA591+AB591+Observaciones!$F590-AC591-AE591-AF591-Constantes!$E$26)</f>
        <v>0</v>
      </c>
      <c r="AH591" s="116">
        <f>AH590+Z591+AA591+AB591+Observaciones!$F590-AC591-AE591-AF591-AG591</f>
        <v>44.964503487838925</v>
      </c>
      <c r="AI591" s="116">
        <f>(Escenarios!$E$10*S591+Escenarios!$E$9*AE591)/(Escenarios!$E$11)</f>
        <v>0.86967715763955866</v>
      </c>
      <c r="AJ591" s="116">
        <f>(Escenarios!$E$9*AG591)/(Escenarios!$E$11)</f>
        <v>0</v>
      </c>
      <c r="AK591" s="116">
        <f>(Escenarios!$E$10*U591+Escenarios!$E$9*AC591)/(Escenarios!$E$11)</f>
        <v>0</v>
      </c>
      <c r="AL591" s="118">
        <f t="shared" si="66"/>
        <v>133.2105522763143</v>
      </c>
      <c r="AM591" s="118">
        <f>MAX(0,(AL591-Constantes!$D$13)*(1-EXP(-Constantes!$D$23)))</f>
        <v>0.58341165023910668</v>
      </c>
      <c r="AN591" s="118">
        <f>AJ591+W591*Escenarios!$E$10/Escenarios!$E$11+AM591</f>
        <v>0.6202542290599844</v>
      </c>
      <c r="AO591" s="118">
        <f>0.0526*AJ591*Observaciones!$F590^1.218</f>
        <v>0</v>
      </c>
      <c r="AP591" s="118">
        <f>AO591*Constantes!$E$40</f>
        <v>0</v>
      </c>
      <c r="AQ591" s="118">
        <f t="shared" si="67"/>
        <v>0</v>
      </c>
      <c r="AR591" s="15"/>
      <c r="AS591" s="72">
        <v>585</v>
      </c>
      <c r="AT591" s="145">
        <f>ETo!$I590*((1-Constantes!$F$19)*ETo!$K590+ETo!$L590)</f>
        <v>1.314514582798747</v>
      </c>
      <c r="AU591" s="118">
        <f>MIN(AT591*Constantes!$F$17,0.8*(AX590+Observaciones!$F590-AV591-AW591-Constantes!$D$14))</f>
        <v>0.8125281935930454</v>
      </c>
      <c r="AV591" s="118">
        <f>IF(Observaciones!$F590&gt;0.05*Constantes!$F$18,((Observaciones!$F590-0.05*Constantes!$F$18)^2)/(Observaciones!$F590+0.95*Constantes!$F$18),0)</f>
        <v>0</v>
      </c>
      <c r="AW591" s="118">
        <f>MAX(0,AX590+Observaciones!$F590-AV591-Constantes!$D$13)</f>
        <v>0</v>
      </c>
      <c r="AX591" s="118">
        <f>AX590+Observaciones!$F590-AV591-AU591-AW591-AY590</f>
        <v>29.386271934964459</v>
      </c>
      <c r="AY591" s="118">
        <f>MAX(0,(AX591-Constantes!$D$14)*(1-EXP(-Constantes!$D$22)))</f>
        <v>4.317798251783983E-2</v>
      </c>
      <c r="AZ591" s="116">
        <f>AZ590+(Entradas!$F$23*AW591-BA590)/(800*Entradas!$D$46)</f>
        <v>0</v>
      </c>
      <c r="BA591" s="116">
        <f>8000*Entradas!$D$47*AZ591/Constantes!$F$34</f>
        <v>0</v>
      </c>
      <c r="BB591" s="116">
        <f>AV591*Escenarios!$F$10/Escenarios!$F$9</f>
        <v>0</v>
      </c>
      <c r="BC591" s="116">
        <f>BA591*Escenarios!$F$10/Escenarios!$F$9</f>
        <v>0</v>
      </c>
      <c r="BD591" s="116">
        <f>Observaciones!$I590</f>
        <v>0</v>
      </c>
      <c r="BE591" s="116">
        <f>MAX(0,Constantes!$F$29/((BJ590+BB591+BC591+BD591+Observaciones!$F590)^2)+Entradas!$F$17)</f>
        <v>0</v>
      </c>
      <c r="BF591" s="145">
        <f>IF(ETo!$D590&gt;0,ETo!$I590*((1-Entradas!$F$21)*ETo!$K590+ETo!$L590),0)</f>
        <v>1.2537101538797406</v>
      </c>
      <c r="BG591" s="116">
        <f>MIN(BF591*1,0.8*(BJ590+BB591+BC591+BD591+Observaciones!$F590-BE591-Constantes!$F$28))</f>
        <v>1.2537101538797406</v>
      </c>
      <c r="BH591" s="116">
        <f>Observaciones!$J590</f>
        <v>0</v>
      </c>
      <c r="BI591" s="116">
        <f>MAX(0,BJ590+BB591+BC591+BD591+Observaciones!$F590-BE591-BG591-BH591-Constantes!$F$26)</f>
        <v>0</v>
      </c>
      <c r="BJ591" s="116">
        <f>BJ590+BB591+BC591+BD591+Observaciones!$F590-BE591-BG591-BH591-BI591</f>
        <v>43.076614099022741</v>
      </c>
      <c r="BK591" s="116">
        <f>(Escenarios!$F$10*AU591+Escenarios!$F$9*BG591)/(Escenarios!$F$11)</f>
        <v>0.90076458565038453</v>
      </c>
      <c r="BL591" s="116">
        <f>(Escenarios!$F$9*BI591)/(Escenarios!$F$11)</f>
        <v>0</v>
      </c>
      <c r="BM591" s="116">
        <f>(Escenarios!$F$10*AW591+Escenarios!$F$9*BE591)/(Escenarios!$F$11)</f>
        <v>0</v>
      </c>
      <c r="BN591" s="118">
        <f t="shared" si="68"/>
        <v>130.34721182758247</v>
      </c>
      <c r="BO591" s="118">
        <f>MAX(0,(BN591-Constantes!$D$13)*(1-EXP(-Constantes!$D$23)))</f>
        <v>0.56363311302417196</v>
      </c>
      <c r="BP591" s="118">
        <f>BL591+AY591*Escenarios!$F$10/Escenarios!$F$11+BO591</f>
        <v>0.5981754990384438</v>
      </c>
      <c r="BQ591" s="118">
        <f>0.0526*BL591*Observaciones!$F590^1.218</f>
        <v>0</v>
      </c>
      <c r="BR591" s="118">
        <f>BQ591*Constantes!$F$40</f>
        <v>0</v>
      </c>
      <c r="BS591" s="118">
        <f t="shared" si="69"/>
        <v>0</v>
      </c>
      <c r="BT591" s="15"/>
      <c r="BU591" s="72">
        <v>585</v>
      </c>
      <c r="BV591" s="73">
        <f>0.0526*Observaciones!$F590^2.218</f>
        <v>0</v>
      </c>
      <c r="BW591" s="73">
        <f>IF(Observaciones!$F590&gt;0.05*$CA$7,((Observaciones!$F590-0.05*$CA$7)^2)/(Observaciones!$F590+0.95*$CA$7),0)</f>
        <v>0</v>
      </c>
      <c r="BX591" s="73">
        <f>0.0526*BW591*Observaciones!$F590^1.218</f>
        <v>0</v>
      </c>
      <c r="BY591" s="27"/>
      <c r="BZ591" s="27"/>
      <c r="CA591" s="101"/>
      <c r="CB591" s="36"/>
    </row>
    <row r="592" spans="2:80" s="2" customFormat="1" ht="14.5" x14ac:dyDescent="0.35">
      <c r="B592" s="35"/>
      <c r="C592" s="72">
        <v>586</v>
      </c>
      <c r="D592" s="145">
        <f>ETo!$I591*((1-Constantes!$D$19)*ETo!$K591+ETo!$L591)</f>
        <v>1.3096307324377583</v>
      </c>
      <c r="E592" s="73">
        <f>MIN(D592*Constantes!$D$17,0.8*(H591+Observaciones!$F591-F592-G592-Constantes!$D$14))</f>
        <v>0.8166236731190909</v>
      </c>
      <c r="F592" s="73">
        <f>IF(Observaciones!$F591&gt;0.05*Constantes!$D$18,((Observaciones!$F591-0.05*Constantes!$D$18)^2)/(Observaciones!$F591+0.95*Constantes!$D$18),0)</f>
        <v>0</v>
      </c>
      <c r="G592" s="73">
        <f>MAX(0,H591+Observaciones!$F591-F592-Constantes!$D$13)</f>
        <v>0</v>
      </c>
      <c r="H592" s="73">
        <f>H591+Observaciones!$F591-F592-E592-G592-I591</f>
        <v>28.415147947334898</v>
      </c>
      <c r="I592" s="73">
        <f>MAX(0,(H592-Constantes!$D$14)*(1-EXP(-Constantes!$D$22)))</f>
        <v>2.9808231606556285E-2</v>
      </c>
      <c r="J592" s="73">
        <f t="shared" si="63"/>
        <v>121.58933082919113</v>
      </c>
      <c r="K592" s="73">
        <f>MAX(0,(J592-Constantes!$D$13)*(1-EXP(-Constantes!$D$23)))</f>
        <v>0.50313801006588743</v>
      </c>
      <c r="L592" s="73">
        <f t="shared" si="64"/>
        <v>0.53294624167244375</v>
      </c>
      <c r="M592" s="73">
        <f>0.0526*F592*Observaciones!$F591^1.218</f>
        <v>0</v>
      </c>
      <c r="N592" s="73">
        <f>M592*Constantes!$D$40</f>
        <v>0</v>
      </c>
      <c r="O592" s="73">
        <f t="shared" si="65"/>
        <v>0</v>
      </c>
      <c r="P592" s="15"/>
      <c r="Q592" s="117">
        <v>586</v>
      </c>
      <c r="R592" s="145">
        <f>ETo!$I591*((1-Constantes!$E$19)*ETo!$K591+ETo!$L591)</f>
        <v>1.3112382657956676</v>
      </c>
      <c r="S592" s="118">
        <f>MIN(R592*Constantes!$E$17,0.8*(V591+Observaciones!$F591-T592-U592-Constantes!$D$14))</f>
        <v>0.82240947816143306</v>
      </c>
      <c r="T592" s="118">
        <f>IF(Observaciones!$F591&gt;0.05*Constantes!$E$18,((Observaciones!$F591-0.05*Constantes!$E$18)^2)/(Observaciones!$F591+0.95*Constantes!$E$18),0)</f>
        <v>0</v>
      </c>
      <c r="U592" s="118">
        <f>MAX(0,V591+Observaciones!$F591-T592-Constantes!$D$13)</f>
        <v>0</v>
      </c>
      <c r="V592" s="118">
        <f>V591+Observaciones!$F591-T592-S592-U592-W591</f>
        <v>28.360092255828956</v>
      </c>
      <c r="W592" s="118">
        <f>MAX(0,(V592-Constantes!$D$14)*(1-EXP(-Constantes!$D$22)))</f>
        <v>2.905026363227153E-2</v>
      </c>
      <c r="X592" s="116">
        <f>X591+(Entradas!$E$23*U592-Y591)/(800*Entradas!$D$46)</f>
        <v>0</v>
      </c>
      <c r="Y592" s="116">
        <f>8000*Entradas!$D$47*X592/Constantes!$E$34</f>
        <v>0</v>
      </c>
      <c r="Z592" s="116">
        <f>T592*Escenarios!$E$10/Escenarios!$E$9</f>
        <v>0</v>
      </c>
      <c r="AA592" s="116">
        <f>Y592*Escenarios!$E$10/Escenarios!$E$9</f>
        <v>0</v>
      </c>
      <c r="AB592" s="116">
        <f>Observaciones!$I591</f>
        <v>0</v>
      </c>
      <c r="AC592" s="116">
        <f>MAX(0,Constantes!$E$29/((AH591+Z592+AA592+AB592+Observaciones!$F591)^2)+Entradas!$E$17)</f>
        <v>0</v>
      </c>
      <c r="AD592" s="145">
        <f>IF(ETo!$D591&gt;0,ETo!$I591*((1-Entradas!$E$21)*ETo!$K591+ETo!$L591),0)</f>
        <v>1.2469369314792889</v>
      </c>
      <c r="AE592" s="116">
        <f>MIN(AD592*1,0.8*(AH591+Z592+AA592+AB592+Observaciones!$F591-AC592-Constantes!$E$28))</f>
        <v>1.2469369314792889</v>
      </c>
      <c r="AF592" s="116">
        <f>Observaciones!$J591</f>
        <v>0</v>
      </c>
      <c r="AG592" s="116">
        <f>MAX(0,AH591+Z592+AA592+AB592+Observaciones!$F591-AC592-AE592-AF592-Constantes!$E$26)</f>
        <v>0</v>
      </c>
      <c r="AH592" s="116">
        <f>AH591+Z592+AA592+AB592+Observaciones!$F591-AC592-AE592-AF592-AG592</f>
        <v>43.717566556359635</v>
      </c>
      <c r="AI592" s="116">
        <f>(Escenarios!$E$10*S592+Escenarios!$E$9*AE592)/(Escenarios!$E$11)</f>
        <v>0.86486222349321862</v>
      </c>
      <c r="AJ592" s="116">
        <f>(Escenarios!$E$9*AG592)/(Escenarios!$E$11)</f>
        <v>0</v>
      </c>
      <c r="AK592" s="116">
        <f>(Escenarios!$E$10*U592+Escenarios!$E$9*AC592)/(Escenarios!$E$11)</f>
        <v>0</v>
      </c>
      <c r="AL592" s="118">
        <f t="shared" si="66"/>
        <v>132.6271406260752</v>
      </c>
      <c r="AM592" s="118">
        <f>MAX(0,(AL592-Constantes!$D$13)*(1-EXP(-Constantes!$D$23)))</f>
        <v>0.57938173160299367</v>
      </c>
      <c r="AN592" s="118">
        <f>AJ592+W592*Escenarios!$E$10/Escenarios!$E$11+AM592</f>
        <v>0.60552696887203805</v>
      </c>
      <c r="AO592" s="118">
        <f>0.0526*AJ592*Observaciones!$F591^1.218</f>
        <v>0</v>
      </c>
      <c r="AP592" s="118">
        <f>AO592*Constantes!$E$40</f>
        <v>0</v>
      </c>
      <c r="AQ592" s="118">
        <f t="shared" si="67"/>
        <v>0</v>
      </c>
      <c r="AR592" s="15"/>
      <c r="AS592" s="72">
        <v>586</v>
      </c>
      <c r="AT592" s="145">
        <f>ETo!$I591*((1-Constantes!$F$19)*ETo!$K591+ETo!$L591)</f>
        <v>1.3072194324008939</v>
      </c>
      <c r="AU592" s="118">
        <f>MIN(AT592*Constantes!$F$17,0.8*(AX591+Observaciones!$F591-AV592-AW592-Constantes!$D$14))</f>
        <v>0.80801891278907223</v>
      </c>
      <c r="AV592" s="118">
        <f>IF(Observaciones!$F591&gt;0.05*Constantes!$F$18,((Observaciones!$F591-0.05*Constantes!$F$18)^2)/(Observaciones!$F591+0.95*Constantes!$F$18),0)</f>
        <v>0</v>
      </c>
      <c r="AW592" s="118">
        <f>MAX(0,AX591+Observaciones!$F591-AV592-Constantes!$D$13)</f>
        <v>0</v>
      </c>
      <c r="AX592" s="118">
        <f>AX591+Observaciones!$F591-AV592-AU592-AW592-AY591</f>
        <v>28.535075039657546</v>
      </c>
      <c r="AY592" s="118">
        <f>MAX(0,(AX592-Constantes!$D$14)*(1-EXP(-Constantes!$D$22)))</f>
        <v>3.145930332581437E-2</v>
      </c>
      <c r="AZ592" s="116">
        <f>AZ591+(Entradas!$F$23*AW592-BA591)/(800*Entradas!$D$46)</f>
        <v>0</v>
      </c>
      <c r="BA592" s="116">
        <f>8000*Entradas!$D$47*AZ592/Constantes!$F$34</f>
        <v>0</v>
      </c>
      <c r="BB592" s="116">
        <f>AV592*Escenarios!$F$10/Escenarios!$F$9</f>
        <v>0</v>
      </c>
      <c r="BC592" s="116">
        <f>BA592*Escenarios!$F$10/Escenarios!$F$9</f>
        <v>0</v>
      </c>
      <c r="BD592" s="116">
        <f>Observaciones!$I591</f>
        <v>0</v>
      </c>
      <c r="BE592" s="116">
        <f>MAX(0,Constantes!$F$29/((BJ591+BB592+BC592+BD592+Observaciones!$F591)^2)+Entradas!$F$17)</f>
        <v>0</v>
      </c>
      <c r="BF592" s="145">
        <f>IF(ETo!$D591&gt;0,ETo!$I591*((1-Entradas!$F$21)*ETo!$K591+ETo!$L591),0)</f>
        <v>1.2469369314792889</v>
      </c>
      <c r="BG592" s="116">
        <f>MIN(BF592*1,0.8*(BJ591+BB592+BC592+BD592+Observaciones!$F591-BE592-Constantes!$F$28))</f>
        <v>1.2469369314792889</v>
      </c>
      <c r="BH592" s="116">
        <f>Observaciones!$J591</f>
        <v>0</v>
      </c>
      <c r="BI592" s="116">
        <f>MAX(0,BJ591+BB592+BC592+BD592+Observaciones!$F591-BE592-BG592-BH592-Constantes!$F$26)</f>
        <v>0</v>
      </c>
      <c r="BJ592" s="116">
        <f>BJ591+BB592+BC592+BD592+Observaciones!$F591-BE592-BG592-BH592-BI592</f>
        <v>41.829677167543451</v>
      </c>
      <c r="BK592" s="116">
        <f>(Escenarios!$F$10*AU592+Escenarios!$F$9*BG592)/(Escenarios!$F$11)</f>
        <v>0.89580251652711551</v>
      </c>
      <c r="BL592" s="116">
        <f>(Escenarios!$F$9*BI592)/(Escenarios!$F$11)</f>
        <v>0</v>
      </c>
      <c r="BM592" s="116">
        <f>(Escenarios!$F$10*AW592+Escenarios!$F$9*BE592)/(Escenarios!$F$11)</f>
        <v>0</v>
      </c>
      <c r="BN592" s="118">
        <f t="shared" si="68"/>
        <v>129.7835787145583</v>
      </c>
      <c r="BO592" s="118">
        <f>MAX(0,(BN592-Constantes!$D$13)*(1-EXP(-Constantes!$D$23)))</f>
        <v>0.55973981472411982</v>
      </c>
      <c r="BP592" s="118">
        <f>BL592+AY592*Escenarios!$F$10/Escenarios!$F$11+BO592</f>
        <v>0.58490725738477134</v>
      </c>
      <c r="BQ592" s="118">
        <f>0.0526*BL592*Observaciones!$F591^1.218</f>
        <v>0</v>
      </c>
      <c r="BR592" s="118">
        <f>BQ592*Constantes!$F$40</f>
        <v>0</v>
      </c>
      <c r="BS592" s="118">
        <f t="shared" si="69"/>
        <v>0</v>
      </c>
      <c r="BT592" s="15"/>
      <c r="BU592" s="72">
        <v>586</v>
      </c>
      <c r="BV592" s="73">
        <f>0.0526*Observaciones!$F591^2.218</f>
        <v>0</v>
      </c>
      <c r="BW592" s="73">
        <f>IF(Observaciones!$F591&gt;0.05*$CA$7,((Observaciones!$F591-0.05*$CA$7)^2)/(Observaciones!$F591+0.95*$CA$7),0)</f>
        <v>0</v>
      </c>
      <c r="BX592" s="73">
        <f>0.0526*BW592*Observaciones!$F591^1.218</f>
        <v>0</v>
      </c>
      <c r="BY592" s="27"/>
      <c r="BZ592" s="27"/>
      <c r="CA592" s="101"/>
      <c r="CB592" s="36"/>
    </row>
    <row r="593" spans="2:80" s="2" customFormat="1" ht="14.5" x14ac:dyDescent="0.35">
      <c r="B593" s="35"/>
      <c r="C593" s="72">
        <v>587</v>
      </c>
      <c r="D593" s="145">
        <f>ETo!$I592*((1-Constantes!$D$19)*ETo!$K592+ETo!$L592)</f>
        <v>1.2871167434446913</v>
      </c>
      <c r="E593" s="73">
        <f>MIN(D593*Constantes!$D$17,0.8*(H592+Observaciones!$F592-F593-G593-Constantes!$D$14))</f>
        <v>0.8025850163185908</v>
      </c>
      <c r="F593" s="73">
        <f>IF(Observaciones!$F592&gt;0.05*Constantes!$D$18,((Observaciones!$F592-0.05*Constantes!$D$18)^2)/(Observaciones!$F592+0.95*Constantes!$D$18),0)</f>
        <v>0</v>
      </c>
      <c r="G593" s="73">
        <f>MAX(0,H592+Observaciones!$F592-F593-Constantes!$D$13)</f>
        <v>0</v>
      </c>
      <c r="H593" s="73">
        <f>H592+Observaciones!$F592-F593-E593-G593-I592</f>
        <v>27.582754699409751</v>
      </c>
      <c r="I593" s="73">
        <f>MAX(0,(H593-Constantes!$D$14)*(1-EXP(-Constantes!$D$22)))</f>
        <v>1.8348427784638272E-2</v>
      </c>
      <c r="J593" s="73">
        <f t="shared" si="63"/>
        <v>121.08619281912524</v>
      </c>
      <c r="K593" s="73">
        <f>MAX(0,(J593-Constantes!$D$13)*(1-EXP(-Constantes!$D$23)))</f>
        <v>0.49966258196555663</v>
      </c>
      <c r="L593" s="73">
        <f t="shared" si="64"/>
        <v>0.51801100975019487</v>
      </c>
      <c r="M593" s="73">
        <f>0.0526*F593*Observaciones!$F592^1.218</f>
        <v>0</v>
      </c>
      <c r="N593" s="73">
        <f>M593*Constantes!$D$40</f>
        <v>0</v>
      </c>
      <c r="O593" s="73">
        <f t="shared" si="65"/>
        <v>0</v>
      </c>
      <c r="P593" s="15"/>
      <c r="Q593" s="117">
        <v>587</v>
      </c>
      <c r="R593" s="145">
        <f>ETo!$I592*((1-Constantes!$E$19)*ETo!$K592+ETo!$L592)</f>
        <v>1.2886898210909536</v>
      </c>
      <c r="S593" s="118">
        <f>MIN(R593*Constantes!$E$17,0.8*(V592+Observaciones!$F592-T593-U593-Constantes!$D$14))</f>
        <v>0.80826707923464225</v>
      </c>
      <c r="T593" s="118">
        <f>IF(Observaciones!$F592&gt;0.05*Constantes!$E$18,((Observaciones!$F592-0.05*Constantes!$E$18)^2)/(Observaciones!$F592+0.95*Constantes!$E$18),0)</f>
        <v>0</v>
      </c>
      <c r="U593" s="118">
        <f>MAX(0,V592+Observaciones!$F592-T593-Constantes!$D$13)</f>
        <v>0</v>
      </c>
      <c r="V593" s="118">
        <f>V592+Observaciones!$F592-T593-S593-U593-W592</f>
        <v>27.522774912962042</v>
      </c>
      <c r="W593" s="118">
        <f>MAX(0,(V593-Constantes!$D$14)*(1-EXP(-Constantes!$D$22)))</f>
        <v>1.7522668340187453E-2</v>
      </c>
      <c r="X593" s="116">
        <f>X592+(Entradas!$E$23*U593-Y592)/(800*Entradas!$D$46)</f>
        <v>0</v>
      </c>
      <c r="Y593" s="116">
        <f>8000*Entradas!$D$47*X593/Constantes!$E$34</f>
        <v>0</v>
      </c>
      <c r="Z593" s="116">
        <f>T593*Escenarios!$E$10/Escenarios!$E$9</f>
        <v>0</v>
      </c>
      <c r="AA593" s="116">
        <f>Y593*Escenarios!$E$10/Escenarios!$E$9</f>
        <v>0</v>
      </c>
      <c r="AB593" s="116">
        <f>Observaciones!$I592</f>
        <v>0</v>
      </c>
      <c r="AC593" s="116">
        <f>MAX(0,Constantes!$E$29/((AH592+Z593+AA593+AB593+Observaciones!$F592)^2)+Entradas!$E$17)</f>
        <v>0</v>
      </c>
      <c r="AD593" s="145">
        <f>IF(ETo!$D592&gt;0,ETo!$I592*((1-Entradas!$E$21)*ETo!$K592+ETo!$L592),0)</f>
        <v>1.2257667152404492</v>
      </c>
      <c r="AE593" s="116">
        <f>MIN(AD593*1,0.8*(AH592+Z593+AA593+AB593+Observaciones!$F592-AC593-Constantes!$E$28))</f>
        <v>1.2257667152404492</v>
      </c>
      <c r="AF593" s="116">
        <f>Observaciones!$J592</f>
        <v>0</v>
      </c>
      <c r="AG593" s="116">
        <f>MAX(0,AH592+Z593+AA593+AB593+Observaciones!$F592-AC593-AE593-AF593-Constantes!$E$26)</f>
        <v>0</v>
      </c>
      <c r="AH593" s="116">
        <f>AH592+Z593+AA593+AB593+Observaciones!$F592-AC593-AE593-AF593-AG593</f>
        <v>42.491799841119189</v>
      </c>
      <c r="AI593" s="116">
        <f>(Escenarios!$E$10*S593+Escenarios!$E$9*AE593)/(Escenarios!$E$11)</f>
        <v>0.85001704283522306</v>
      </c>
      <c r="AJ593" s="116">
        <f>(Escenarios!$E$9*AG593)/(Escenarios!$E$11)</f>
        <v>0</v>
      </c>
      <c r="AK593" s="116">
        <f>(Escenarios!$E$10*U593+Escenarios!$E$9*AC593)/(Escenarios!$E$11)</f>
        <v>0</v>
      </c>
      <c r="AL593" s="118">
        <f t="shared" si="66"/>
        <v>132.0477588944722</v>
      </c>
      <c r="AM593" s="118">
        <f>MAX(0,(AL593-Constantes!$D$13)*(1-EXP(-Constantes!$D$23)))</f>
        <v>0.57537964964824784</v>
      </c>
      <c r="AN593" s="118">
        <f>AJ593+W593*Escenarios!$E$10/Escenarios!$E$11+AM593</f>
        <v>0.59115005115441654</v>
      </c>
      <c r="AO593" s="118">
        <f>0.0526*AJ593*Observaciones!$F592^1.218</f>
        <v>0</v>
      </c>
      <c r="AP593" s="118">
        <f>AO593*Constantes!$E$40</f>
        <v>0</v>
      </c>
      <c r="AQ593" s="118">
        <f t="shared" si="67"/>
        <v>0</v>
      </c>
      <c r="AR593" s="15"/>
      <c r="AS593" s="72">
        <v>587</v>
      </c>
      <c r="AT593" s="145">
        <f>ETo!$I592*((1-Constantes!$F$19)*ETo!$K592+ETo!$L592)</f>
        <v>1.2847571269752971</v>
      </c>
      <c r="AU593" s="118">
        <f>MIN(AT593*Constantes!$F$17,0.8*(AX592+Observaciones!$F592-AV593-AW593-Constantes!$D$14))</f>
        <v>0.7941345050463019</v>
      </c>
      <c r="AV593" s="118">
        <f>IF(Observaciones!$F592&gt;0.05*Constantes!$F$18,((Observaciones!$F592-0.05*Constantes!$F$18)^2)/(Observaciones!$F592+0.95*Constantes!$F$18),0)</f>
        <v>0</v>
      </c>
      <c r="AW593" s="118">
        <f>MAX(0,AX592+Observaciones!$F592-AV593-Constantes!$D$13)</f>
        <v>0</v>
      </c>
      <c r="AX593" s="118">
        <f>AX592+Observaciones!$F592-AV593-AU593-AW593-AY592</f>
        <v>27.70948123128543</v>
      </c>
      <c r="AY593" s="118">
        <f>MAX(0,(AX593-Constantes!$D$14)*(1-EXP(-Constantes!$D$22)))</f>
        <v>2.009310939750248E-2</v>
      </c>
      <c r="AZ593" s="116">
        <f>AZ592+(Entradas!$F$23*AW593-BA592)/(800*Entradas!$D$46)</f>
        <v>0</v>
      </c>
      <c r="BA593" s="116">
        <f>8000*Entradas!$D$47*AZ593/Constantes!$F$34</f>
        <v>0</v>
      </c>
      <c r="BB593" s="116">
        <f>AV593*Escenarios!$F$10/Escenarios!$F$9</f>
        <v>0</v>
      </c>
      <c r="BC593" s="116">
        <f>BA593*Escenarios!$F$10/Escenarios!$F$9</f>
        <v>0</v>
      </c>
      <c r="BD593" s="116">
        <f>Observaciones!$I592</f>
        <v>0</v>
      </c>
      <c r="BE593" s="116">
        <f>MAX(0,Constantes!$F$29/((BJ592+BB593+BC593+BD593+Observaciones!$F592)^2)+Entradas!$F$17)</f>
        <v>0</v>
      </c>
      <c r="BF593" s="145">
        <f>IF(ETo!$D592&gt;0,ETo!$I592*((1-Entradas!$F$21)*ETo!$K592+ETo!$L592),0)</f>
        <v>1.2257667152404492</v>
      </c>
      <c r="BG593" s="116">
        <f>MIN(BF593*1,0.8*(BJ592+BB593+BC593+BD593+Observaciones!$F592-BE593-Constantes!$F$28))</f>
        <v>0.4637417340347611</v>
      </c>
      <c r="BH593" s="116">
        <f>Observaciones!$J592</f>
        <v>0</v>
      </c>
      <c r="BI593" s="116">
        <f>MAX(0,BJ592+BB593+BC593+BD593+Observaciones!$F592-BE593-BG593-BH593-Constantes!$F$26)</f>
        <v>0</v>
      </c>
      <c r="BJ593" s="116">
        <f>BJ592+BB593+BC593+BD593+Observaciones!$F592-BE593-BG593-BH593-BI593</f>
        <v>41.365935433508689</v>
      </c>
      <c r="BK593" s="116">
        <f>(Escenarios!$F$10*AU593+Escenarios!$F$9*BG593)/(Escenarios!$F$11)</f>
        <v>0.72805595084399366</v>
      </c>
      <c r="BL593" s="116">
        <f>(Escenarios!$F$9*BI593)/(Escenarios!$F$11)</f>
        <v>0</v>
      </c>
      <c r="BM593" s="116">
        <f>(Escenarios!$F$10*AW593+Escenarios!$F$9*BE593)/(Escenarios!$F$11)</f>
        <v>0</v>
      </c>
      <c r="BN593" s="118">
        <f t="shared" si="68"/>
        <v>129.22383889983419</v>
      </c>
      <c r="BO593" s="118">
        <f>MAX(0,(BN593-Constantes!$D$13)*(1-EXP(-Constantes!$D$23)))</f>
        <v>0.55587340939984042</v>
      </c>
      <c r="BP593" s="118">
        <f>BL593+AY593*Escenarios!$F$10/Escenarios!$F$11+BO593</f>
        <v>0.57194789691784242</v>
      </c>
      <c r="BQ593" s="118">
        <f>0.0526*BL593*Observaciones!$F592^1.218</f>
        <v>0</v>
      </c>
      <c r="BR593" s="118">
        <f>BQ593*Constantes!$F$40</f>
        <v>0</v>
      </c>
      <c r="BS593" s="118">
        <f t="shared" si="69"/>
        <v>0</v>
      </c>
      <c r="BT593" s="15"/>
      <c r="BU593" s="72">
        <v>587</v>
      </c>
      <c r="BV593" s="73">
        <f>0.0526*Observaciones!$F592^2.218</f>
        <v>0</v>
      </c>
      <c r="BW593" s="73">
        <f>IF(Observaciones!$F592&gt;0.05*$CA$7,((Observaciones!$F592-0.05*$CA$7)^2)/(Observaciones!$F592+0.95*$CA$7),0)</f>
        <v>0</v>
      </c>
      <c r="BX593" s="73">
        <f>0.0526*BW593*Observaciones!$F592^1.218</f>
        <v>0</v>
      </c>
      <c r="BY593" s="27"/>
      <c r="BZ593" s="27"/>
      <c r="CA593" s="101"/>
      <c r="CB593" s="36"/>
    </row>
    <row r="594" spans="2:80" s="2" customFormat="1" ht="14.5" x14ac:dyDescent="0.35">
      <c r="B594" s="35"/>
      <c r="C594" s="72">
        <v>588</v>
      </c>
      <c r="D594" s="145">
        <f>ETo!$I593*((1-Constantes!$D$19)*ETo!$K593+ETo!$L593)</f>
        <v>1.2833104801347095</v>
      </c>
      <c r="E594" s="73">
        <f>MIN(D594*Constantes!$D$17,0.8*(H593+Observaciones!$F593-F594-G594-Constantes!$D$14))</f>
        <v>0.80021161086309278</v>
      </c>
      <c r="F594" s="73">
        <f>IF(Observaciones!$F593&gt;0.05*Constantes!$D$18,((Observaciones!$F593-0.05*Constantes!$D$18)^2)/(Observaciones!$F593+0.95*Constantes!$D$18),0)</f>
        <v>0</v>
      </c>
      <c r="G594" s="73">
        <f>MAX(0,H593+Observaciones!$F593-F594-Constantes!$D$13)</f>
        <v>0</v>
      </c>
      <c r="H594" s="73">
        <f>H593+Observaciones!$F593-F594-E594-G594-I593</f>
        <v>26.764194660762019</v>
      </c>
      <c r="I594" s="73">
        <f>MAX(0,(H594-Constantes!$D$14)*(1-EXP(-Constantes!$D$22)))</f>
        <v>7.0790698426476352E-3</v>
      </c>
      <c r="J594" s="73">
        <f t="shared" si="63"/>
        <v>120.58653023715969</v>
      </c>
      <c r="K594" s="73">
        <f>MAX(0,(J594-Constantes!$D$13)*(1-EXP(-Constantes!$D$23)))</f>
        <v>0.49621116040068719</v>
      </c>
      <c r="L594" s="73">
        <f t="shared" si="64"/>
        <v>0.50329023024333486</v>
      </c>
      <c r="M594" s="73">
        <f>0.0526*F594*Observaciones!$F593^1.218</f>
        <v>0</v>
      </c>
      <c r="N594" s="73">
        <f>M594*Constantes!$D$40</f>
        <v>0</v>
      </c>
      <c r="O594" s="73">
        <f t="shared" si="65"/>
        <v>0</v>
      </c>
      <c r="P594" s="15"/>
      <c r="Q594" s="117">
        <v>588</v>
      </c>
      <c r="R594" s="145">
        <f>ETo!$I593*((1-Constantes!$E$19)*ETo!$K593+ETo!$L593)</f>
        <v>1.2848742976145253</v>
      </c>
      <c r="S594" s="118">
        <f>MIN(R594*Constantes!$E$17,0.8*(V593+Observaciones!$F593-T594-U594-Constantes!$D$14))</f>
        <v>0.80587398047218506</v>
      </c>
      <c r="T594" s="118">
        <f>IF(Observaciones!$F593&gt;0.05*Constantes!$E$18,((Observaciones!$F593-0.05*Constantes!$E$18)^2)/(Observaciones!$F593+0.95*Constantes!$E$18),0)</f>
        <v>0</v>
      </c>
      <c r="U594" s="118">
        <f>MAX(0,V593+Observaciones!$F593-T594-Constantes!$D$13)</f>
        <v>0</v>
      </c>
      <c r="V594" s="118">
        <f>V593+Observaciones!$F593-T594-S594-U594-W593</f>
        <v>26.699378264149669</v>
      </c>
      <c r="W594" s="118">
        <f>MAX(0,(V594-Constantes!$D$14)*(1-EXP(-Constantes!$D$22)))</f>
        <v>6.1867233568097743E-3</v>
      </c>
      <c r="X594" s="116">
        <f>X593+(Entradas!$E$23*U594-Y593)/(800*Entradas!$D$46)</f>
        <v>0</v>
      </c>
      <c r="Y594" s="116">
        <f>8000*Entradas!$D$47*X594/Constantes!$E$34</f>
        <v>0</v>
      </c>
      <c r="Z594" s="116">
        <f>T594*Escenarios!$E$10/Escenarios!$E$9</f>
        <v>0</v>
      </c>
      <c r="AA594" s="116">
        <f>Y594*Escenarios!$E$10/Escenarios!$E$9</f>
        <v>0</v>
      </c>
      <c r="AB594" s="116">
        <f>Observaciones!$I593</f>
        <v>0</v>
      </c>
      <c r="AC594" s="116">
        <f>MAX(0,Constantes!$E$29/((AH593+Z594+AA594+AB594+Observaciones!$F593)^2)+Entradas!$E$17)</f>
        <v>0</v>
      </c>
      <c r="AD594" s="145">
        <f>IF(ETo!$D593&gt;0,ETo!$I593*((1-Entradas!$E$21)*ETo!$K593+ETo!$L593),0)</f>
        <v>1.222321598421882</v>
      </c>
      <c r="AE594" s="116">
        <f>MIN(AD594*1,0.8*(AH593+Z594+AA594+AB594+Observaciones!$F593-AC594-Constantes!$E$28))</f>
        <v>0.99343987289535107</v>
      </c>
      <c r="AF594" s="116">
        <f>Observaciones!$J593</f>
        <v>0</v>
      </c>
      <c r="AG594" s="116">
        <f>MAX(0,AH593+Z594+AA594+AB594+Observaciones!$F593-AC594-AE594-AF594-Constantes!$E$26)</f>
        <v>0</v>
      </c>
      <c r="AH594" s="116">
        <f>AH593+Z594+AA594+AB594+Observaciones!$F593-AC594-AE594-AF594-AG594</f>
        <v>41.498359968223838</v>
      </c>
      <c r="AI594" s="116">
        <f>(Escenarios!$E$10*S594+Escenarios!$E$9*AE594)/(Escenarios!$E$11)</f>
        <v>0.82463056971450177</v>
      </c>
      <c r="AJ594" s="116">
        <f>(Escenarios!$E$9*AG594)/(Escenarios!$E$11)</f>
        <v>0</v>
      </c>
      <c r="AK594" s="116">
        <f>(Escenarios!$E$10*U594+Escenarios!$E$9*AC594)/(Escenarios!$E$11)</f>
        <v>0</v>
      </c>
      <c r="AL594" s="118">
        <f t="shared" si="66"/>
        <v>131.47237924482394</v>
      </c>
      <c r="AM594" s="118">
        <f>MAX(0,(AL594-Constantes!$D$13)*(1-EXP(-Constantes!$D$23)))</f>
        <v>0.57140521209286588</v>
      </c>
      <c r="AN594" s="118">
        <f>AJ594+W594*Escenarios!$E$10/Escenarios!$E$11+AM594</f>
        <v>0.57697326311399466</v>
      </c>
      <c r="AO594" s="118">
        <f>0.0526*AJ594*Observaciones!$F593^1.218</f>
        <v>0</v>
      </c>
      <c r="AP594" s="118">
        <f>AO594*Constantes!$E$40</f>
        <v>0</v>
      </c>
      <c r="AQ594" s="118">
        <f t="shared" si="67"/>
        <v>0</v>
      </c>
      <c r="AR594" s="15"/>
      <c r="AS594" s="72">
        <v>588</v>
      </c>
      <c r="AT594" s="145">
        <f>ETo!$I593*((1-Constantes!$F$19)*ETo!$K593+ETo!$L593)</f>
        <v>1.2809647539149849</v>
      </c>
      <c r="AU594" s="118">
        <f>MIN(AT594*Constantes!$F$17,0.8*(AX593+Observaciones!$F593-AV594-AW594-Constantes!$D$14))</f>
        <v>0.7917903621418042</v>
      </c>
      <c r="AV594" s="118">
        <f>IF(Observaciones!$F593&gt;0.05*Constantes!$F$18,((Observaciones!$F593-0.05*Constantes!$F$18)^2)/(Observaciones!$F593+0.95*Constantes!$F$18),0)</f>
        <v>0</v>
      </c>
      <c r="AW594" s="118">
        <f>MAX(0,AX593+Observaciones!$F593-AV594-Constantes!$D$13)</f>
        <v>0</v>
      </c>
      <c r="AX594" s="118">
        <f>AX593+Observaciones!$F593-AV594-AU594-AW594-AY593</f>
        <v>26.897597759746123</v>
      </c>
      <c r="AY594" s="118">
        <f>MAX(0,(AX594-Constantes!$D$14)*(1-EXP(-Constantes!$D$22)))</f>
        <v>8.9156697278634477E-3</v>
      </c>
      <c r="AZ594" s="116">
        <f>AZ593+(Entradas!$F$23*AW594-BA593)/(800*Entradas!$D$46)</f>
        <v>0</v>
      </c>
      <c r="BA594" s="116">
        <f>8000*Entradas!$D$47*AZ594/Constantes!$F$34</f>
        <v>0</v>
      </c>
      <c r="BB594" s="116">
        <f>AV594*Escenarios!$F$10/Escenarios!$F$9</f>
        <v>0</v>
      </c>
      <c r="BC594" s="116">
        <f>BA594*Escenarios!$F$10/Escenarios!$F$9</f>
        <v>0</v>
      </c>
      <c r="BD594" s="116">
        <f>Observaciones!$I593</f>
        <v>0</v>
      </c>
      <c r="BE594" s="116">
        <f>MAX(0,Constantes!$F$29/((BJ593+BB594+BC594+BD594+Observaciones!$F593)^2)+Entradas!$F$17)</f>
        <v>0</v>
      </c>
      <c r="BF594" s="145">
        <f>IF(ETo!$D593&gt;0,ETo!$I593*((1-Entradas!$F$21)*ETo!$K593+ETo!$L593),0)</f>
        <v>1.222321598421882</v>
      </c>
      <c r="BG594" s="116">
        <f>MIN(BF594*1,0.8*(BJ593+BB594+BC594+BD594+Observaciones!$F593-BE594-Constantes!$F$28))</f>
        <v>9.2748346806951085E-2</v>
      </c>
      <c r="BH594" s="116">
        <f>Observaciones!$J593</f>
        <v>0</v>
      </c>
      <c r="BI594" s="116">
        <f>MAX(0,BJ593+BB594+BC594+BD594+Observaciones!$F593-BE594-BG594-BH594-Constantes!$F$26)</f>
        <v>0</v>
      </c>
      <c r="BJ594" s="116">
        <f>BJ593+BB594+BC594+BD594+Observaciones!$F593-BE594-BG594-BH594-BI594</f>
        <v>41.273187086701739</v>
      </c>
      <c r="BK594" s="116">
        <f>(Escenarios!$F$10*AU594+Escenarios!$F$9*BG594)/(Escenarios!$F$11)</f>
        <v>0.65198195907483369</v>
      </c>
      <c r="BL594" s="116">
        <f>(Escenarios!$F$9*BI594)/(Escenarios!$F$11)</f>
        <v>0</v>
      </c>
      <c r="BM594" s="116">
        <f>(Escenarios!$F$10*AW594+Escenarios!$F$9*BE594)/(Escenarios!$F$11)</f>
        <v>0</v>
      </c>
      <c r="BN594" s="118">
        <f t="shared" si="68"/>
        <v>128.66796549043434</v>
      </c>
      <c r="BO594" s="118">
        <f>MAX(0,(BN594-Constantes!$D$13)*(1-EXP(-Constantes!$D$23)))</f>
        <v>0.55203371128798051</v>
      </c>
      <c r="BP594" s="118">
        <f>BL594+AY594*Escenarios!$F$10/Escenarios!$F$11+BO594</f>
        <v>0.55916624707027129</v>
      </c>
      <c r="BQ594" s="118">
        <f>0.0526*BL594*Observaciones!$F593^1.218</f>
        <v>0</v>
      </c>
      <c r="BR594" s="118">
        <f>BQ594*Constantes!$F$40</f>
        <v>0</v>
      </c>
      <c r="BS594" s="118">
        <f t="shared" si="69"/>
        <v>0</v>
      </c>
      <c r="BT594" s="15"/>
      <c r="BU594" s="72">
        <v>588</v>
      </c>
      <c r="BV594" s="73">
        <f>0.0526*Observaciones!$F593^2.218</f>
        <v>0</v>
      </c>
      <c r="BW594" s="73">
        <f>IF(Observaciones!$F593&gt;0.05*$CA$7,((Observaciones!$F593-0.05*$CA$7)^2)/(Observaciones!$F593+0.95*$CA$7),0)</f>
        <v>0</v>
      </c>
      <c r="BX594" s="73">
        <f>0.0526*BW594*Observaciones!$F593^1.218</f>
        <v>0</v>
      </c>
      <c r="BY594" s="27"/>
      <c r="BZ594" s="27"/>
      <c r="CA594" s="101"/>
      <c r="CB594" s="36"/>
    </row>
    <row r="595" spans="2:80" s="2" customFormat="1" ht="14.5" x14ac:dyDescent="0.35">
      <c r="B595" s="35"/>
      <c r="C595" s="72">
        <v>589</v>
      </c>
      <c r="D595" s="145">
        <f>ETo!$I594*((1-Constantes!$D$19)*ETo!$K594+ETo!$L594)</f>
        <v>1.3444400662511677</v>
      </c>
      <c r="E595" s="73">
        <f>MIN(D595*Constantes!$D$17,0.8*(H594+Observaciones!$F594-F595-G595-Constantes!$D$14))</f>
        <v>0.41135572860961533</v>
      </c>
      <c r="F595" s="73">
        <f>IF(Observaciones!$F594&gt;0.05*Constantes!$D$18,((Observaciones!$F594-0.05*Constantes!$D$18)^2)/(Observaciones!$F594+0.95*Constantes!$D$18),0)</f>
        <v>0</v>
      </c>
      <c r="G595" s="73">
        <f>MAX(0,H594+Observaciones!$F594-F595-Constantes!$D$13)</f>
        <v>0</v>
      </c>
      <c r="H595" s="73">
        <f>H594+Observaciones!$F594-F595-E595-G595-I594</f>
        <v>26.345759862309759</v>
      </c>
      <c r="I595" s="73">
        <f>MAX(0,(H595-Constantes!$D$14)*(1-EXP(-Constantes!$D$22)))</f>
        <v>1.3183543220936845E-3</v>
      </c>
      <c r="J595" s="73">
        <f t="shared" si="63"/>
        <v>120.090319076759</v>
      </c>
      <c r="K595" s="73">
        <f>MAX(0,(J595-Constantes!$D$13)*(1-EXP(-Constantes!$D$23)))</f>
        <v>0.4927835795460257</v>
      </c>
      <c r="L595" s="73">
        <f t="shared" si="64"/>
        <v>0.4941019338681194</v>
      </c>
      <c r="M595" s="73">
        <f>0.0526*F595*Observaciones!$F594^1.218</f>
        <v>0</v>
      </c>
      <c r="N595" s="73">
        <f>M595*Constantes!$D$40</f>
        <v>0</v>
      </c>
      <c r="O595" s="73">
        <f t="shared" si="65"/>
        <v>0</v>
      </c>
      <c r="P595" s="15"/>
      <c r="Q595" s="117">
        <v>589</v>
      </c>
      <c r="R595" s="145">
        <f>ETo!$I594*((1-Constantes!$E$19)*ETo!$K594+ETo!$L594)</f>
        <v>1.3460817128278242</v>
      </c>
      <c r="S595" s="118">
        <f>MIN(R595*Constantes!$E$17,0.8*(V594+Observaciones!$F594-T595-U595-Constantes!$D$14))</f>
        <v>0.35950261131973493</v>
      </c>
      <c r="T595" s="118">
        <f>IF(Observaciones!$F594&gt;0.05*Constantes!$E$18,((Observaciones!$F594-0.05*Constantes!$E$18)^2)/(Observaciones!$F594+0.95*Constantes!$E$18),0)</f>
        <v>0</v>
      </c>
      <c r="U595" s="118">
        <f>MAX(0,V594+Observaciones!$F594-T595-Constantes!$D$13)</f>
        <v>0</v>
      </c>
      <c r="V595" s="118">
        <f>V594+Observaciones!$F594-T595-S595-U595-W594</f>
        <v>26.333688929473126</v>
      </c>
      <c r="W595" s="118">
        <f>MAX(0,(V595-Constantes!$D$14)*(1-EXP(-Constantes!$D$22)))</f>
        <v>1.1521702226909524E-3</v>
      </c>
      <c r="X595" s="116">
        <f>X594+(Entradas!$E$23*U595-Y594)/(800*Entradas!$D$46)</f>
        <v>0</v>
      </c>
      <c r="Y595" s="116">
        <f>8000*Entradas!$D$47*X595/Constantes!$E$34</f>
        <v>0</v>
      </c>
      <c r="Z595" s="116">
        <f>T595*Escenarios!$E$10/Escenarios!$E$9</f>
        <v>0</v>
      </c>
      <c r="AA595" s="116">
        <f>Y595*Escenarios!$E$10/Escenarios!$E$9</f>
        <v>0</v>
      </c>
      <c r="AB595" s="116">
        <f>Observaciones!$I594</f>
        <v>0</v>
      </c>
      <c r="AC595" s="116">
        <f>MAX(0,Constantes!$E$29/((AH594+Z595+AA595+AB595+Observaciones!$F594)^2)+Entradas!$E$17)</f>
        <v>0</v>
      </c>
      <c r="AD595" s="145">
        <f>IF(ETo!$D594&gt;0,ETo!$I594*((1-Entradas!$E$21)*ETo!$K594+ETo!$L594),0)</f>
        <v>1.2804158497615581</v>
      </c>
      <c r="AE595" s="116">
        <f>MIN(AD595*1,0.8*(AH594+Z595+AA595+AB595+Observaciones!$F594-AC595-Constantes!$E$28))</f>
        <v>0.19868797457907023</v>
      </c>
      <c r="AF595" s="116">
        <f>Observaciones!$J594</f>
        <v>0</v>
      </c>
      <c r="AG595" s="116">
        <f>MAX(0,AH594+Z595+AA595+AB595+Observaciones!$F594-AC595-AE595-AF595-Constantes!$E$26)</f>
        <v>0</v>
      </c>
      <c r="AH595" s="116">
        <f>AH594+Z595+AA595+AB595+Observaciones!$F594-AC595-AE595-AF595-AG595</f>
        <v>41.299671993644765</v>
      </c>
      <c r="AI595" s="116">
        <f>(Escenarios!$E$10*S595+Escenarios!$E$9*AE595)/(Escenarios!$E$11)</f>
        <v>0.34342114764566845</v>
      </c>
      <c r="AJ595" s="116">
        <f>(Escenarios!$E$9*AG595)/(Escenarios!$E$11)</f>
        <v>0</v>
      </c>
      <c r="AK595" s="116">
        <f>(Escenarios!$E$10*U595+Escenarios!$E$9*AC595)/(Escenarios!$E$11)</f>
        <v>0</v>
      </c>
      <c r="AL595" s="118">
        <f t="shared" si="66"/>
        <v>130.90097403273109</v>
      </c>
      <c r="AM595" s="118">
        <f>MAX(0,(AL595-Constantes!$D$13)*(1-EXP(-Constantes!$D$23)))</f>
        <v>0.56745822798303303</v>
      </c>
      <c r="AN595" s="118">
        <f>AJ595+W595*Escenarios!$E$10/Escenarios!$E$11+AM595</f>
        <v>0.56849518118345488</v>
      </c>
      <c r="AO595" s="118">
        <f>0.0526*AJ595*Observaciones!$F594^1.218</f>
        <v>0</v>
      </c>
      <c r="AP595" s="118">
        <f>AO595*Constantes!$E$40</f>
        <v>0</v>
      </c>
      <c r="AQ595" s="118">
        <f t="shared" si="67"/>
        <v>0</v>
      </c>
      <c r="AR595" s="15"/>
      <c r="AS595" s="72">
        <v>589</v>
      </c>
      <c r="AT595" s="145">
        <f>ETo!$I594*((1-Constantes!$F$19)*ETo!$K594+ETo!$L594)</f>
        <v>1.3419775963861824</v>
      </c>
      <c r="AU595" s="118">
        <f>MIN(AT595*Constantes!$F$17,0.8*(AX594+Observaciones!$F594-AV595-AW595-Constantes!$D$14))</f>
        <v>0.5180782077968985</v>
      </c>
      <c r="AV595" s="118">
        <f>IF(Observaciones!$F594&gt;0.05*Constantes!$F$18,((Observaciones!$F594-0.05*Constantes!$F$18)^2)/(Observaciones!$F594+0.95*Constantes!$F$18),0)</f>
        <v>0</v>
      </c>
      <c r="AW595" s="118">
        <f>MAX(0,AX594+Observaciones!$F594-AV595-Constantes!$D$13)</f>
        <v>0</v>
      </c>
      <c r="AX595" s="118">
        <f>AX594+Observaciones!$F594-AV595-AU595-AW595-AY594</f>
        <v>26.370603882221364</v>
      </c>
      <c r="AY595" s="118">
        <f>MAX(0,(AX595-Constantes!$D$14)*(1-EXP(-Constantes!$D$22)))</f>
        <v>1.6603892857896142E-3</v>
      </c>
      <c r="AZ595" s="116">
        <f>AZ594+(Entradas!$F$23*AW595-BA594)/(800*Entradas!$D$46)</f>
        <v>0</v>
      </c>
      <c r="BA595" s="116">
        <f>8000*Entradas!$D$47*AZ595/Constantes!$F$34</f>
        <v>0</v>
      </c>
      <c r="BB595" s="116">
        <f>AV595*Escenarios!$F$10/Escenarios!$F$9</f>
        <v>0</v>
      </c>
      <c r="BC595" s="116">
        <f>BA595*Escenarios!$F$10/Escenarios!$F$9</f>
        <v>0</v>
      </c>
      <c r="BD595" s="116">
        <f>Observaciones!$I594</f>
        <v>0</v>
      </c>
      <c r="BE595" s="116">
        <f>MAX(0,Constantes!$F$29/((BJ594+BB595+BC595+BD595+Observaciones!$F594)^2)+Entradas!$F$17)</f>
        <v>0</v>
      </c>
      <c r="BF595" s="145">
        <f>IF(ETo!$D594&gt;0,ETo!$I594*((1-Entradas!$F$21)*ETo!$K594+ETo!$L594),0)</f>
        <v>1.2804158497615581</v>
      </c>
      <c r="BG595" s="116">
        <f>MIN(BF595*1,0.8*(BJ594+BB595+BC595+BD595+Observaciones!$F594-BE595-Constantes!$F$28))</f>
        <v>1.8549669361391352E-2</v>
      </c>
      <c r="BH595" s="116">
        <f>Observaciones!$J594</f>
        <v>0</v>
      </c>
      <c r="BI595" s="116">
        <f>MAX(0,BJ594+BB595+BC595+BD595+Observaciones!$F594-BE595-BG595-BH595-Constantes!$F$26)</f>
        <v>0</v>
      </c>
      <c r="BJ595" s="116">
        <f>BJ594+BB595+BC595+BD595+Observaciones!$F594-BE595-BG595-BH595-BI595</f>
        <v>41.254637417340348</v>
      </c>
      <c r="BK595" s="116">
        <f>(Escenarios!$F$10*AU595+Escenarios!$F$9*BG595)/(Escenarios!$F$11)</f>
        <v>0.41817250010979706</v>
      </c>
      <c r="BL595" s="116">
        <f>(Escenarios!$F$9*BI595)/(Escenarios!$F$11)</f>
        <v>0</v>
      </c>
      <c r="BM595" s="116">
        <f>(Escenarios!$F$10*AW595+Escenarios!$F$9*BE595)/(Escenarios!$F$11)</f>
        <v>0</v>
      </c>
      <c r="BN595" s="118">
        <f t="shared" si="68"/>
        <v>128.11593177914636</v>
      </c>
      <c r="BO595" s="118">
        <f>MAX(0,(BN595-Constantes!$D$13)*(1-EXP(-Constantes!$D$23)))</f>
        <v>0.54822053590834885</v>
      </c>
      <c r="BP595" s="118">
        <f>BL595+AY595*Escenarios!$F$10/Escenarios!$F$11+BO595</f>
        <v>0.54954884733698051</v>
      </c>
      <c r="BQ595" s="118">
        <f>0.0526*BL595*Observaciones!$F594^1.218</f>
        <v>0</v>
      </c>
      <c r="BR595" s="118">
        <f>BQ595*Constantes!$F$40</f>
        <v>0</v>
      </c>
      <c r="BS595" s="118">
        <f t="shared" si="69"/>
        <v>0</v>
      </c>
      <c r="BT595" s="15"/>
      <c r="BU595" s="72">
        <v>589</v>
      </c>
      <c r="BV595" s="73">
        <f>0.0526*Observaciones!$F594^2.218</f>
        <v>0</v>
      </c>
      <c r="BW595" s="73">
        <f>IF(Observaciones!$F594&gt;0.05*$CA$7,((Observaciones!$F594-0.05*$CA$7)^2)/(Observaciones!$F594+0.95*$CA$7),0)</f>
        <v>0</v>
      </c>
      <c r="BX595" s="73">
        <f>0.0526*BW595*Observaciones!$F594^1.218</f>
        <v>0</v>
      </c>
      <c r="BY595" s="27"/>
      <c r="BZ595" s="27"/>
      <c r="CA595" s="101"/>
      <c r="CB595" s="36"/>
    </row>
    <row r="596" spans="2:80" s="2" customFormat="1" ht="14.5" x14ac:dyDescent="0.35">
      <c r="B596" s="35"/>
      <c r="C596" s="72">
        <v>590</v>
      </c>
      <c r="D596" s="145">
        <f>ETo!$I595*((1-Constantes!$D$19)*ETo!$K595+ETo!$L595)</f>
        <v>1.3369506841445316</v>
      </c>
      <c r="E596" s="73">
        <f>MIN(D596*Constantes!$D$17,0.8*(H595+Observaciones!$F595-F596-G596-Constantes!$D$14))</f>
        <v>7.6607889847807087E-2</v>
      </c>
      <c r="F596" s="73">
        <f>IF(Observaciones!$F595&gt;0.05*Constantes!$D$18,((Observaciones!$F595-0.05*Constantes!$D$18)^2)/(Observaciones!$F595+0.95*Constantes!$D$18),0)</f>
        <v>0</v>
      </c>
      <c r="G596" s="73">
        <f>MAX(0,H595+Observaciones!$F595-F596-Constantes!$D$13)</f>
        <v>0</v>
      </c>
      <c r="H596" s="73">
        <f>H595+Observaciones!$F595-F596-E596-G596-I595</f>
        <v>26.267833618139857</v>
      </c>
      <c r="I596" s="73">
        <f>MAX(0,(H596-Constantes!$D$14)*(1-EXP(-Constantes!$D$22)))</f>
        <v>2.4552069088400202E-4</v>
      </c>
      <c r="J596" s="73">
        <f t="shared" si="63"/>
        <v>119.59753549721297</v>
      </c>
      <c r="K596" s="73">
        <f>MAX(0,(J596-Constantes!$D$13)*(1-EXP(-Constantes!$D$23)))</f>
        <v>0.48937967472175775</v>
      </c>
      <c r="L596" s="73">
        <f t="shared" si="64"/>
        <v>0.48962519541264177</v>
      </c>
      <c r="M596" s="73">
        <f>0.0526*F596*Observaciones!$F595^1.218</f>
        <v>0</v>
      </c>
      <c r="N596" s="73">
        <f>M596*Constantes!$D$40</f>
        <v>0</v>
      </c>
      <c r="O596" s="73">
        <f t="shared" si="65"/>
        <v>0</v>
      </c>
      <c r="P596" s="15"/>
      <c r="Q596" s="117">
        <v>590</v>
      </c>
      <c r="R596" s="145">
        <f>ETo!$I595*((1-Constantes!$E$19)*ETo!$K595+ETo!$L595)</f>
        <v>1.3385782502274379</v>
      </c>
      <c r="S596" s="118">
        <f>MIN(R596*Constantes!$E$17,0.8*(V595+Observaciones!$F595-T596-U596-Constantes!$D$14))</f>
        <v>6.6951143578501168E-2</v>
      </c>
      <c r="T596" s="118">
        <f>IF(Observaciones!$F595&gt;0.05*Constantes!$E$18,((Observaciones!$F595-0.05*Constantes!$E$18)^2)/(Observaciones!$F595+0.95*Constantes!$E$18),0)</f>
        <v>0</v>
      </c>
      <c r="U596" s="118">
        <f>MAX(0,V595+Observaciones!$F595-T596-Constantes!$D$13)</f>
        <v>0</v>
      </c>
      <c r="V596" s="118">
        <f>V595+Observaciones!$F595-T596-S596-U596-W595</f>
        <v>26.265585615671935</v>
      </c>
      <c r="W596" s="118">
        <f>MAX(0,(V596-Constantes!$D$14)*(1-EXP(-Constantes!$D$22)))</f>
        <v>2.1457177660845432E-4</v>
      </c>
      <c r="X596" s="116">
        <f>X595+(Entradas!$E$23*U596-Y595)/(800*Entradas!$D$46)</f>
        <v>0</v>
      </c>
      <c r="Y596" s="116">
        <f>8000*Entradas!$D$47*X596/Constantes!$E$34</f>
        <v>0</v>
      </c>
      <c r="Z596" s="116">
        <f>T596*Escenarios!$E$10/Escenarios!$E$9</f>
        <v>0</v>
      </c>
      <c r="AA596" s="116">
        <f>Y596*Escenarios!$E$10/Escenarios!$E$9</f>
        <v>0</v>
      </c>
      <c r="AB596" s="116">
        <f>Observaciones!$I595</f>
        <v>0</v>
      </c>
      <c r="AC596" s="116">
        <f>MAX(0,Constantes!$E$29/((AH595+Z596+AA596+AB596+Observaciones!$F595)^2)+Entradas!$E$17)</f>
        <v>0</v>
      </c>
      <c r="AD596" s="145">
        <f>IF(ETo!$D595&gt;0,ETo!$I595*((1-Entradas!$E$21)*ETo!$K595+ETo!$L595),0)</f>
        <v>1.2734756069111721</v>
      </c>
      <c r="AE596" s="116">
        <f>MIN(AD596*1,0.8*(AH595+Z596+AA596+AB596+Observaciones!$F595-AC596-Constantes!$E$28))</f>
        <v>3.9737594915811775E-2</v>
      </c>
      <c r="AF596" s="116">
        <f>Observaciones!$J595</f>
        <v>0</v>
      </c>
      <c r="AG596" s="116">
        <f>MAX(0,AH595+Z596+AA596+AB596+Observaciones!$F595-AC596-AE596-AF596-Constantes!$E$26)</f>
        <v>0</v>
      </c>
      <c r="AH596" s="116">
        <f>AH595+Z596+AA596+AB596+Observaciones!$F595-AC596-AE596-AF596-AG596</f>
        <v>41.259934398728952</v>
      </c>
      <c r="AI596" s="116">
        <f>(Escenarios!$E$10*S596+Escenarios!$E$9*AE596)/(Escenarios!$E$11)</f>
        <v>6.4229788712232228E-2</v>
      </c>
      <c r="AJ596" s="116">
        <f>(Escenarios!$E$9*AG596)/(Escenarios!$E$11)</f>
        <v>0</v>
      </c>
      <c r="AK596" s="116">
        <f>(Escenarios!$E$10*U596+Escenarios!$E$9*AC596)/(Escenarios!$E$11)</f>
        <v>0</v>
      </c>
      <c r="AL596" s="118">
        <f t="shared" si="66"/>
        <v>130.33351580474806</v>
      </c>
      <c r="AM596" s="118">
        <f>MAX(0,(AL596-Constantes!$D$13)*(1-EXP(-Constantes!$D$23)))</f>
        <v>0.56353850768394875</v>
      </c>
      <c r="AN596" s="118">
        <f>AJ596+W596*Escenarios!$E$10/Escenarios!$E$11+AM596</f>
        <v>0.56373162228289642</v>
      </c>
      <c r="AO596" s="118">
        <f>0.0526*AJ596*Observaciones!$F595^1.218</f>
        <v>0</v>
      </c>
      <c r="AP596" s="118">
        <f>AO596*Constantes!$E$40</f>
        <v>0</v>
      </c>
      <c r="AQ596" s="118">
        <f t="shared" si="67"/>
        <v>0</v>
      </c>
      <c r="AR596" s="15"/>
      <c r="AS596" s="72">
        <v>590</v>
      </c>
      <c r="AT596" s="145">
        <f>ETo!$I595*((1-Constantes!$F$19)*ETo!$K595+ETo!$L595)</f>
        <v>1.3345093350201711</v>
      </c>
      <c r="AU596" s="118">
        <f>MIN(AT596*Constantes!$F$17,0.8*(AX595+Observaciones!$F595-AV596-AW596-Constantes!$D$14))</f>
        <v>9.6483105777090836E-2</v>
      </c>
      <c r="AV596" s="118">
        <f>IF(Observaciones!$F595&gt;0.05*Constantes!$F$18,((Observaciones!$F595-0.05*Constantes!$F$18)^2)/(Observaciones!$F595+0.95*Constantes!$F$18),0)</f>
        <v>0</v>
      </c>
      <c r="AW596" s="118">
        <f>MAX(0,AX595+Observaciones!$F595-AV596-Constantes!$D$13)</f>
        <v>0</v>
      </c>
      <c r="AX596" s="118">
        <f>AX595+Observaciones!$F595-AV596-AU596-AW596-AY595</f>
        <v>26.272460387158485</v>
      </c>
      <c r="AY596" s="118">
        <f>MAX(0,(AX596-Constantes!$D$14)*(1-EXP(-Constantes!$D$22)))</f>
        <v>3.0921878720442897E-4</v>
      </c>
      <c r="AZ596" s="116">
        <f>AZ595+(Entradas!$F$23*AW596-BA595)/(800*Entradas!$D$46)</f>
        <v>0</v>
      </c>
      <c r="BA596" s="116">
        <f>8000*Entradas!$D$47*AZ596/Constantes!$F$34</f>
        <v>0</v>
      </c>
      <c r="BB596" s="116">
        <f>AV596*Escenarios!$F$10/Escenarios!$F$9</f>
        <v>0</v>
      </c>
      <c r="BC596" s="116">
        <f>BA596*Escenarios!$F$10/Escenarios!$F$9</f>
        <v>0</v>
      </c>
      <c r="BD596" s="116">
        <f>Observaciones!$I595</f>
        <v>0</v>
      </c>
      <c r="BE596" s="116">
        <f>MAX(0,Constantes!$F$29/((BJ595+BB596+BC596+BD596+Observaciones!$F595)^2)+Entradas!$F$17)</f>
        <v>0</v>
      </c>
      <c r="BF596" s="145">
        <f>IF(ETo!$D595&gt;0,ETo!$I595*((1-Entradas!$F$21)*ETo!$K595+ETo!$L595),0)</f>
        <v>1.2734756069111721</v>
      </c>
      <c r="BG596" s="116">
        <f>MIN(BF596*1,0.8*(BJ595+BB596+BC596+BD596+Observaciones!$F595-BE596-Constantes!$F$28))</f>
        <v>3.7099338722782708E-3</v>
      </c>
      <c r="BH596" s="116">
        <f>Observaciones!$J595</f>
        <v>0</v>
      </c>
      <c r="BI596" s="116">
        <f>MAX(0,BJ595+BB596+BC596+BD596+Observaciones!$F595-BE596-BG596-BH596-Constantes!$F$26)</f>
        <v>0</v>
      </c>
      <c r="BJ596" s="116">
        <f>BJ595+BB596+BC596+BD596+Observaciones!$F595-BE596-BG596-BH596-BI596</f>
        <v>41.250927483468068</v>
      </c>
      <c r="BK596" s="116">
        <f>(Escenarios!$F$10*AU596+Escenarios!$F$9*BG596)/(Escenarios!$F$11)</f>
        <v>7.7928471396128324E-2</v>
      </c>
      <c r="BL596" s="116">
        <f>(Escenarios!$F$9*BI596)/(Escenarios!$F$11)</f>
        <v>0</v>
      </c>
      <c r="BM596" s="116">
        <f>(Escenarios!$F$10*AW596+Escenarios!$F$9*BE596)/(Escenarios!$F$11)</f>
        <v>0</v>
      </c>
      <c r="BN596" s="118">
        <f t="shared" si="68"/>
        <v>127.56771124323802</v>
      </c>
      <c r="BO596" s="118">
        <f>MAX(0,(BN596-Constantes!$D$13)*(1-EXP(-Constantes!$D$23)))</f>
        <v>0.54443370005505132</v>
      </c>
      <c r="BP596" s="118">
        <f>BL596+AY596*Escenarios!$F$10/Escenarios!$F$11+BO596</f>
        <v>0.54468107508481489</v>
      </c>
      <c r="BQ596" s="118">
        <f>0.0526*BL596*Observaciones!$F595^1.218</f>
        <v>0</v>
      </c>
      <c r="BR596" s="118">
        <f>BQ596*Constantes!$F$40</f>
        <v>0</v>
      </c>
      <c r="BS596" s="118">
        <f t="shared" si="69"/>
        <v>0</v>
      </c>
      <c r="BT596" s="15"/>
      <c r="BU596" s="72">
        <v>590</v>
      </c>
      <c r="BV596" s="73">
        <f>0.0526*Observaciones!$F595^2.218</f>
        <v>0</v>
      </c>
      <c r="BW596" s="73">
        <f>IF(Observaciones!$F595&gt;0.05*$CA$7,((Observaciones!$F595-0.05*$CA$7)^2)/(Observaciones!$F595+0.95*$CA$7),0)</f>
        <v>0</v>
      </c>
      <c r="BX596" s="73">
        <f>0.0526*BW596*Observaciones!$F595^1.218</f>
        <v>0</v>
      </c>
      <c r="BY596" s="27"/>
      <c r="BZ596" s="27"/>
      <c r="CA596" s="101"/>
      <c r="CB596" s="36"/>
    </row>
    <row r="597" spans="2:80" s="2" customFormat="1" ht="14.5" x14ac:dyDescent="0.35">
      <c r="B597" s="35"/>
      <c r="C597" s="72">
        <v>591</v>
      </c>
      <c r="D597" s="145">
        <f>ETo!$I596*((1-Constantes!$D$19)*ETo!$K596+ETo!$L596)</f>
        <v>0</v>
      </c>
      <c r="E597" s="73">
        <f>MIN(D597*Constantes!$D$17,0.8*(H596+Observaciones!$F596-F597-G597-Constantes!$D$14))</f>
        <v>0</v>
      </c>
      <c r="F597" s="73">
        <f>IF(Observaciones!$F596&gt;0.05*Constantes!$D$18,((Observaciones!$F596-0.05*Constantes!$D$18)^2)/(Observaciones!$F596+0.95*Constantes!$D$18),0)</f>
        <v>0</v>
      </c>
      <c r="G597" s="73">
        <f>MAX(0,H596+Observaciones!$F596-F597-Constantes!$D$13)</f>
        <v>0</v>
      </c>
      <c r="H597" s="73">
        <f>H596+Observaciones!$F596-F597-E597-G597-I596</f>
        <v>26.267588097448971</v>
      </c>
      <c r="I597" s="73">
        <f>MAX(0,(H597-Constantes!$D$14)*(1-EXP(-Constantes!$D$22)))</f>
        <v>2.4214053497958576E-4</v>
      </c>
      <c r="J597" s="73">
        <f t="shared" si="63"/>
        <v>119.10815582249121</v>
      </c>
      <c r="K597" s="73">
        <f>MAX(0,(J597-Constantes!$D$13)*(1-EXP(-Constantes!$D$23)))</f>
        <v>0.48599928238559531</v>
      </c>
      <c r="L597" s="73">
        <f t="shared" si="64"/>
        <v>0.48624142292057487</v>
      </c>
      <c r="M597" s="73">
        <f>0.0526*F597*Observaciones!$F596^1.218</f>
        <v>0</v>
      </c>
      <c r="N597" s="73">
        <f>M597*Constantes!$D$40</f>
        <v>0</v>
      </c>
      <c r="O597" s="73">
        <f t="shared" si="65"/>
        <v>0</v>
      </c>
      <c r="P597" s="15"/>
      <c r="Q597" s="117">
        <v>591</v>
      </c>
      <c r="R597" s="145">
        <f>ETo!$I596*((1-Constantes!$E$19)*ETo!$K596+ETo!$L596)</f>
        <v>0</v>
      </c>
      <c r="S597" s="118">
        <f>MIN(R597*Constantes!$E$17,0.8*(V596+Observaciones!$F596-T597-U597-Constantes!$D$14))</f>
        <v>0</v>
      </c>
      <c r="T597" s="118">
        <f>IF(Observaciones!$F596&gt;0.05*Constantes!$E$18,((Observaciones!$F596-0.05*Constantes!$E$18)^2)/(Observaciones!$F596+0.95*Constantes!$E$18),0)</f>
        <v>0</v>
      </c>
      <c r="U597" s="118">
        <f>MAX(0,V596+Observaciones!$F596-T597-Constantes!$D$13)</f>
        <v>0</v>
      </c>
      <c r="V597" s="118">
        <f>V596+Observaciones!$F596-T597-S597-U597-W596</f>
        <v>26.265371043895325</v>
      </c>
      <c r="W597" s="118">
        <f>MAX(0,(V597-Constantes!$D$14)*(1-EXP(-Constantes!$D$22)))</f>
        <v>2.1161770355248265E-4</v>
      </c>
      <c r="X597" s="116">
        <f>X596+(Entradas!$E$23*U597-Y596)/(800*Entradas!$D$46)</f>
        <v>0</v>
      </c>
      <c r="Y597" s="116">
        <f>8000*Entradas!$D$47*X597/Constantes!$E$34</f>
        <v>0</v>
      </c>
      <c r="Z597" s="116">
        <f>T597*Escenarios!$E$10/Escenarios!$E$9</f>
        <v>0</v>
      </c>
      <c r="AA597" s="116">
        <f>Y597*Escenarios!$E$10/Escenarios!$E$9</f>
        <v>0</v>
      </c>
      <c r="AB597" s="116">
        <f>Observaciones!$I596</f>
        <v>0</v>
      </c>
      <c r="AC597" s="116">
        <f>MAX(0,Constantes!$E$29/((AH596+Z597+AA597+AB597+Observaciones!$F596)^2)+Entradas!$E$17)</f>
        <v>0</v>
      </c>
      <c r="AD597" s="145">
        <f>IF(ETo!$D596&gt;0,ETo!$I596*((1-Entradas!$E$21)*ETo!$K596+ETo!$L596),0)</f>
        <v>0</v>
      </c>
      <c r="AE597" s="116">
        <f>MIN(AD597*1,0.8*(AH596+Z597+AA597+AB597+Observaciones!$F596-AC597-Constantes!$E$28))</f>
        <v>0</v>
      </c>
      <c r="AF597" s="116">
        <f>Observaciones!$J596</f>
        <v>0</v>
      </c>
      <c r="AG597" s="116">
        <f>MAX(0,AH596+Z597+AA597+AB597+Observaciones!$F596-AC597-AE597-AF597-Constantes!$E$26)</f>
        <v>0</v>
      </c>
      <c r="AH597" s="116">
        <f>AH596+Z597+AA597+AB597+Observaciones!$F596-AC597-AE597-AF597-AG597</f>
        <v>41.259934398728952</v>
      </c>
      <c r="AI597" s="116">
        <f>(Escenarios!$E$10*S597+Escenarios!$E$9*AE597)/(Escenarios!$E$11)</f>
        <v>0</v>
      </c>
      <c r="AJ597" s="116">
        <f>(Escenarios!$E$9*AG597)/(Escenarios!$E$11)</f>
        <v>0</v>
      </c>
      <c r="AK597" s="116">
        <f>(Escenarios!$E$10*U597+Escenarios!$E$9*AC597)/(Escenarios!$E$11)</f>
        <v>0</v>
      </c>
      <c r="AL597" s="118">
        <f t="shared" si="66"/>
        <v>129.76997729706412</v>
      </c>
      <c r="AM597" s="118">
        <f>MAX(0,(AL597-Constantes!$D$13)*(1-EXP(-Constantes!$D$23)))</f>
        <v>0.55964586287071594</v>
      </c>
      <c r="AN597" s="118">
        <f>AJ597+W597*Escenarios!$E$10/Escenarios!$E$11+AM597</f>
        <v>0.55983631880391316</v>
      </c>
      <c r="AO597" s="118">
        <f>0.0526*AJ597*Observaciones!$F596^1.218</f>
        <v>0</v>
      </c>
      <c r="AP597" s="118">
        <f>AO597*Constantes!$E$40</f>
        <v>0</v>
      </c>
      <c r="AQ597" s="118">
        <f t="shared" si="67"/>
        <v>0</v>
      </c>
      <c r="AR597" s="15"/>
      <c r="AS597" s="72">
        <v>591</v>
      </c>
      <c r="AT597" s="145">
        <f>ETo!$I596*((1-Constantes!$F$19)*ETo!$K596+ETo!$L596)</f>
        <v>0</v>
      </c>
      <c r="AU597" s="118">
        <f>MIN(AT597*Constantes!$F$17,0.8*(AX596+Observaciones!$F596-AV597-AW597-Constantes!$D$14))</f>
        <v>0</v>
      </c>
      <c r="AV597" s="118">
        <f>IF(Observaciones!$F596&gt;0.05*Constantes!$F$18,((Observaciones!$F596-0.05*Constantes!$F$18)^2)/(Observaciones!$F596+0.95*Constantes!$F$18),0)</f>
        <v>0</v>
      </c>
      <c r="AW597" s="118">
        <f>MAX(0,AX596+Observaciones!$F596-AV597-Constantes!$D$13)</f>
        <v>0</v>
      </c>
      <c r="AX597" s="118">
        <f>AX596+Observaciones!$F596-AV597-AU597-AW597-AY596</f>
        <v>26.272151168371281</v>
      </c>
      <c r="AY597" s="118">
        <f>MAX(0,(AX597-Constantes!$D$14)*(1-EXP(-Constantes!$D$22)))</f>
        <v>3.0496168078477385E-4</v>
      </c>
      <c r="AZ597" s="116">
        <f>AZ596+(Entradas!$F$23*AW597-BA596)/(800*Entradas!$D$46)</f>
        <v>0</v>
      </c>
      <c r="BA597" s="116">
        <f>8000*Entradas!$D$47*AZ597/Constantes!$F$34</f>
        <v>0</v>
      </c>
      <c r="BB597" s="116">
        <f>AV597*Escenarios!$F$10/Escenarios!$F$9</f>
        <v>0</v>
      </c>
      <c r="BC597" s="116">
        <f>BA597*Escenarios!$F$10/Escenarios!$F$9</f>
        <v>0</v>
      </c>
      <c r="BD597" s="116">
        <f>Observaciones!$I596</f>
        <v>0</v>
      </c>
      <c r="BE597" s="116">
        <f>MAX(0,Constantes!$F$29/((BJ596+BB597+BC597+BD597+Observaciones!$F596)^2)+Entradas!$F$17)</f>
        <v>0</v>
      </c>
      <c r="BF597" s="145">
        <f>IF(ETo!$D596&gt;0,ETo!$I596*((1-Entradas!$F$21)*ETo!$K596+ETo!$L596),0)</f>
        <v>0</v>
      </c>
      <c r="BG597" s="116">
        <f>MIN(BF597*1,0.8*(BJ596+BB597+BC597+BD597+Observaciones!$F596-BE597-Constantes!$F$28))</f>
        <v>0</v>
      </c>
      <c r="BH597" s="116">
        <f>Observaciones!$J596</f>
        <v>0</v>
      </c>
      <c r="BI597" s="116">
        <f>MAX(0,BJ596+BB597+BC597+BD597+Observaciones!$F596-BE597-BG597-BH597-Constantes!$F$26)</f>
        <v>0</v>
      </c>
      <c r="BJ597" s="116">
        <f>BJ596+BB597+BC597+BD597+Observaciones!$F596-BE597-BG597-BH597-BI597</f>
        <v>41.250927483468068</v>
      </c>
      <c r="BK597" s="116">
        <f>(Escenarios!$F$10*AU597+Escenarios!$F$9*BG597)/(Escenarios!$F$11)</f>
        <v>0</v>
      </c>
      <c r="BL597" s="116">
        <f>(Escenarios!$F$9*BI597)/(Escenarios!$F$11)</f>
        <v>0</v>
      </c>
      <c r="BM597" s="116">
        <f>(Escenarios!$F$10*AW597+Escenarios!$F$9*BE597)/(Escenarios!$F$11)</f>
        <v>0</v>
      </c>
      <c r="BN597" s="118">
        <f t="shared" si="68"/>
        <v>127.02327754318297</v>
      </c>
      <c r="BO597" s="118">
        <f>MAX(0,(BN597-Constantes!$D$13)*(1-EXP(-Constantes!$D$23)))</f>
        <v>0.54067302178768972</v>
      </c>
      <c r="BP597" s="118">
        <f>BL597+AY597*Escenarios!$F$10/Escenarios!$F$11+BO597</f>
        <v>0.5409169911323175</v>
      </c>
      <c r="BQ597" s="118">
        <f>0.0526*BL597*Observaciones!$F596^1.218</f>
        <v>0</v>
      </c>
      <c r="BR597" s="118">
        <f>BQ597*Constantes!$F$40</f>
        <v>0</v>
      </c>
      <c r="BS597" s="118">
        <f t="shared" si="69"/>
        <v>0</v>
      </c>
      <c r="BT597" s="15"/>
      <c r="BU597" s="72">
        <v>591</v>
      </c>
      <c r="BV597" s="73">
        <f>0.0526*Observaciones!$F596^2.218</f>
        <v>0</v>
      </c>
      <c r="BW597" s="73">
        <f>IF(Observaciones!$F596&gt;0.05*$CA$7,((Observaciones!$F596-0.05*$CA$7)^2)/(Observaciones!$F596+0.95*$CA$7),0)</f>
        <v>0</v>
      </c>
      <c r="BX597" s="73">
        <f>0.0526*BW597*Observaciones!$F596^1.218</f>
        <v>0</v>
      </c>
      <c r="BY597" s="27"/>
      <c r="BZ597" s="27"/>
      <c r="CA597" s="101"/>
      <c r="CB597" s="36"/>
    </row>
    <row r="598" spans="2:80" s="2" customFormat="1" ht="14.5" x14ac:dyDescent="0.35">
      <c r="B598" s="35"/>
      <c r="C598" s="72">
        <v>592</v>
      </c>
      <c r="D598" s="145">
        <f>ETo!$I597*((1-Constantes!$D$19)*ETo!$K597+ETo!$L597)</f>
        <v>0</v>
      </c>
      <c r="E598" s="73">
        <f>MIN(D598*Constantes!$D$17,0.8*(H597+Observaciones!$F597-F598-G598-Constantes!$D$14))</f>
        <v>0</v>
      </c>
      <c r="F598" s="73">
        <f>IF(Observaciones!$F597&gt;0.05*Constantes!$D$18,((Observaciones!$F597-0.05*Constantes!$D$18)^2)/(Observaciones!$F597+0.95*Constantes!$D$18),0)</f>
        <v>0</v>
      </c>
      <c r="G598" s="73">
        <f>MAX(0,H597+Observaciones!$F597-F598-Constantes!$D$13)</f>
        <v>0</v>
      </c>
      <c r="H598" s="73">
        <f>H597+Observaciones!$F597-F598-E598-G598-I597</f>
        <v>26.267345956913992</v>
      </c>
      <c r="I598" s="73">
        <f>MAX(0,(H598-Constantes!$D$14)*(1-EXP(-Constantes!$D$22)))</f>
        <v>2.3880691468038985E-4</v>
      </c>
      <c r="J598" s="73">
        <f t="shared" si="63"/>
        <v>118.62215654010562</v>
      </c>
      <c r="K598" s="73">
        <f>MAX(0,(J598-Constantes!$D$13)*(1-EXP(-Constantes!$D$23)))</f>
        <v>0.48264224012491957</v>
      </c>
      <c r="L598" s="73">
        <f t="shared" si="64"/>
        <v>0.48288104703959994</v>
      </c>
      <c r="M598" s="73">
        <f>0.0526*F598*Observaciones!$F597^1.218</f>
        <v>0</v>
      </c>
      <c r="N598" s="73">
        <f>M598*Constantes!$D$40</f>
        <v>0</v>
      </c>
      <c r="O598" s="73">
        <f t="shared" si="65"/>
        <v>0</v>
      </c>
      <c r="P598" s="15"/>
      <c r="Q598" s="117">
        <v>592</v>
      </c>
      <c r="R598" s="145">
        <f>ETo!$I597*((1-Constantes!$E$19)*ETo!$K597+ETo!$L597)</f>
        <v>0</v>
      </c>
      <c r="S598" s="118">
        <f>MIN(R598*Constantes!$E$17,0.8*(V597+Observaciones!$F597-T598-U598-Constantes!$D$14))</f>
        <v>0</v>
      </c>
      <c r="T598" s="118">
        <f>IF(Observaciones!$F597&gt;0.05*Constantes!$E$18,((Observaciones!$F597-0.05*Constantes!$E$18)^2)/(Observaciones!$F597+0.95*Constantes!$E$18),0)</f>
        <v>0</v>
      </c>
      <c r="U598" s="118">
        <f>MAX(0,V597+Observaciones!$F597-T598-Constantes!$D$13)</f>
        <v>0</v>
      </c>
      <c r="V598" s="118">
        <f>V597+Observaciones!$F597-T598-S598-U598-W597</f>
        <v>26.265159426191772</v>
      </c>
      <c r="W598" s="118">
        <f>MAX(0,(V598-Constantes!$D$14)*(1-EXP(-Constantes!$D$22)))</f>
        <v>2.0870430009323879E-4</v>
      </c>
      <c r="X598" s="116">
        <f>X597+(Entradas!$E$23*U598-Y597)/(800*Entradas!$D$46)</f>
        <v>0</v>
      </c>
      <c r="Y598" s="116">
        <f>8000*Entradas!$D$47*X598/Constantes!$E$34</f>
        <v>0</v>
      </c>
      <c r="Z598" s="116">
        <f>T598*Escenarios!$E$10/Escenarios!$E$9</f>
        <v>0</v>
      </c>
      <c r="AA598" s="116">
        <f>Y598*Escenarios!$E$10/Escenarios!$E$9</f>
        <v>0</v>
      </c>
      <c r="AB598" s="116">
        <f>Observaciones!$I597</f>
        <v>0</v>
      </c>
      <c r="AC598" s="116">
        <f>MAX(0,Constantes!$E$29/((AH597+Z598+AA598+AB598+Observaciones!$F597)^2)+Entradas!$E$17)</f>
        <v>0</v>
      </c>
      <c r="AD598" s="145">
        <f>IF(ETo!$D597&gt;0,ETo!$I597*((1-Entradas!$E$21)*ETo!$K597+ETo!$L597),0)</f>
        <v>0</v>
      </c>
      <c r="AE598" s="116">
        <f>MIN(AD598*1,0.8*(AH597+Z598+AA598+AB598+Observaciones!$F597-AC598-Constantes!$E$28))</f>
        <v>0</v>
      </c>
      <c r="AF598" s="116">
        <f>Observaciones!$J597</f>
        <v>0</v>
      </c>
      <c r="AG598" s="116">
        <f>MAX(0,AH597+Z598+AA598+AB598+Observaciones!$F597-AC598-AE598-AF598-Constantes!$E$26)</f>
        <v>0</v>
      </c>
      <c r="AH598" s="116">
        <f>AH597+Z598+AA598+AB598+Observaciones!$F597-AC598-AE598-AF598-AG598</f>
        <v>41.259934398728952</v>
      </c>
      <c r="AI598" s="116">
        <f>(Escenarios!$E$10*S598+Escenarios!$E$9*AE598)/(Escenarios!$E$11)</f>
        <v>0</v>
      </c>
      <c r="AJ598" s="116">
        <f>(Escenarios!$E$9*AG598)/(Escenarios!$E$11)</f>
        <v>0</v>
      </c>
      <c r="AK598" s="116">
        <f>(Escenarios!$E$10*U598+Escenarios!$E$9*AC598)/(Escenarios!$E$11)</f>
        <v>0</v>
      </c>
      <c r="AL598" s="118">
        <f t="shared" si="66"/>
        <v>129.21033143419339</v>
      </c>
      <c r="AM598" s="118">
        <f>MAX(0,(AL598-Constantes!$D$13)*(1-EXP(-Constantes!$D$23)))</f>
        <v>0.55578010651929255</v>
      </c>
      <c r="AN598" s="118">
        <f>AJ598+W598*Escenarios!$E$10/Escenarios!$E$11+AM598</f>
        <v>0.55596794038937647</v>
      </c>
      <c r="AO598" s="118">
        <f>0.0526*AJ598*Observaciones!$F597^1.218</f>
        <v>0</v>
      </c>
      <c r="AP598" s="118">
        <f>AO598*Constantes!$E$40</f>
        <v>0</v>
      </c>
      <c r="AQ598" s="118">
        <f t="shared" si="67"/>
        <v>0</v>
      </c>
      <c r="AR598" s="15"/>
      <c r="AS598" s="72">
        <v>592</v>
      </c>
      <c r="AT598" s="145">
        <f>ETo!$I597*((1-Constantes!$F$19)*ETo!$K597+ETo!$L597)</f>
        <v>0</v>
      </c>
      <c r="AU598" s="118">
        <f>MIN(AT598*Constantes!$F$17,0.8*(AX597+Observaciones!$F597-AV598-AW598-Constantes!$D$14))</f>
        <v>0</v>
      </c>
      <c r="AV598" s="118">
        <f>IF(Observaciones!$F597&gt;0.05*Constantes!$F$18,((Observaciones!$F597-0.05*Constantes!$F$18)^2)/(Observaciones!$F597+0.95*Constantes!$F$18),0)</f>
        <v>0</v>
      </c>
      <c r="AW598" s="118">
        <f>MAX(0,AX597+Observaciones!$F597-AV598-Constantes!$D$13)</f>
        <v>0</v>
      </c>
      <c r="AX598" s="118">
        <f>AX597+Observaciones!$F597-AV598-AU598-AW598-AY597</f>
        <v>26.271846206690494</v>
      </c>
      <c r="AY598" s="118">
        <f>MAX(0,(AX598-Constantes!$D$14)*(1-EXP(-Constantes!$D$22)))</f>
        <v>3.0076318320718538E-4</v>
      </c>
      <c r="AZ598" s="116">
        <f>AZ597+(Entradas!$F$23*AW598-BA597)/(800*Entradas!$D$46)</f>
        <v>0</v>
      </c>
      <c r="BA598" s="116">
        <f>8000*Entradas!$D$47*AZ598/Constantes!$F$34</f>
        <v>0</v>
      </c>
      <c r="BB598" s="116">
        <f>AV598*Escenarios!$F$10/Escenarios!$F$9</f>
        <v>0</v>
      </c>
      <c r="BC598" s="116">
        <f>BA598*Escenarios!$F$10/Escenarios!$F$9</f>
        <v>0</v>
      </c>
      <c r="BD598" s="116">
        <f>Observaciones!$I597</f>
        <v>0</v>
      </c>
      <c r="BE598" s="116">
        <f>MAX(0,Constantes!$F$29/((BJ597+BB598+BC598+BD598+Observaciones!$F597)^2)+Entradas!$F$17)</f>
        <v>0</v>
      </c>
      <c r="BF598" s="145">
        <f>IF(ETo!$D597&gt;0,ETo!$I597*((1-Entradas!$F$21)*ETo!$K597+ETo!$L597),0)</f>
        <v>0</v>
      </c>
      <c r="BG598" s="116">
        <f>MIN(BF598*1,0.8*(BJ597+BB598+BC598+BD598+Observaciones!$F597-BE598-Constantes!$F$28))</f>
        <v>0</v>
      </c>
      <c r="BH598" s="116">
        <f>Observaciones!$J597</f>
        <v>0</v>
      </c>
      <c r="BI598" s="116">
        <f>MAX(0,BJ597+BB598+BC598+BD598+Observaciones!$F597-BE598-BG598-BH598-Constantes!$F$26)</f>
        <v>0</v>
      </c>
      <c r="BJ598" s="116">
        <f>BJ597+BB598+BC598+BD598+Observaciones!$F597-BE598-BG598-BH598-BI598</f>
        <v>41.250927483468068</v>
      </c>
      <c r="BK598" s="116">
        <f>(Escenarios!$F$10*AU598+Escenarios!$F$9*BG598)/(Escenarios!$F$11)</f>
        <v>0</v>
      </c>
      <c r="BL598" s="116">
        <f>(Escenarios!$F$9*BI598)/(Escenarios!$F$11)</f>
        <v>0</v>
      </c>
      <c r="BM598" s="116">
        <f>(Escenarios!$F$10*AW598+Escenarios!$F$9*BE598)/(Escenarios!$F$11)</f>
        <v>0</v>
      </c>
      <c r="BN598" s="118">
        <f t="shared" si="68"/>
        <v>126.48260452139529</v>
      </c>
      <c r="BO598" s="118">
        <f>MAX(0,(BN598-Constantes!$D$13)*(1-EXP(-Constantes!$D$23)))</f>
        <v>0.53693832042261969</v>
      </c>
      <c r="BP598" s="118">
        <f>BL598+AY598*Escenarios!$F$10/Escenarios!$F$11+BO598</f>
        <v>0.53717893096918545</v>
      </c>
      <c r="BQ598" s="118">
        <f>0.0526*BL598*Observaciones!$F597^1.218</f>
        <v>0</v>
      </c>
      <c r="BR598" s="118">
        <f>BQ598*Constantes!$F$40</f>
        <v>0</v>
      </c>
      <c r="BS598" s="118">
        <f t="shared" si="69"/>
        <v>0</v>
      </c>
      <c r="BT598" s="15"/>
      <c r="BU598" s="72">
        <v>592</v>
      </c>
      <c r="BV598" s="73">
        <f>0.0526*Observaciones!$F597^2.218</f>
        <v>0</v>
      </c>
      <c r="BW598" s="73">
        <f>IF(Observaciones!$F597&gt;0.05*$CA$7,((Observaciones!$F597-0.05*$CA$7)^2)/(Observaciones!$F597+0.95*$CA$7),0)</f>
        <v>0</v>
      </c>
      <c r="BX598" s="73">
        <f>0.0526*BW598*Observaciones!$F597^1.218</f>
        <v>0</v>
      </c>
      <c r="BY598" s="27"/>
      <c r="BZ598" s="27"/>
      <c r="CA598" s="101"/>
      <c r="CB598" s="36"/>
    </row>
    <row r="599" spans="2:80" s="2" customFormat="1" ht="14.5" x14ac:dyDescent="0.35">
      <c r="B599" s="35"/>
      <c r="C599" s="72">
        <v>593</v>
      </c>
      <c r="D599" s="145">
        <f>ETo!$I598*((1-Constantes!$D$19)*ETo!$K598+ETo!$L598)</f>
        <v>0</v>
      </c>
      <c r="E599" s="73">
        <f>MIN(D599*Constantes!$D$17,0.8*(H598+Observaciones!$F598-F599-G599-Constantes!$D$14))</f>
        <v>0</v>
      </c>
      <c r="F599" s="73">
        <f>IF(Observaciones!$F598&gt;0.05*Constantes!$D$18,((Observaciones!$F598-0.05*Constantes!$D$18)^2)/(Observaciones!$F598+0.95*Constantes!$D$18),0)</f>
        <v>0</v>
      </c>
      <c r="G599" s="73">
        <f>MAX(0,H598+Observaciones!$F598-F599-Constantes!$D$13)</f>
        <v>0</v>
      </c>
      <c r="H599" s="73">
        <f>H598+Observaciones!$F598-F599-E599-G599-I598</f>
        <v>26.267107149999312</v>
      </c>
      <c r="I599" s="73">
        <f>MAX(0,(H599-Constantes!$D$14)*(1-EXP(-Constantes!$D$22)))</f>
        <v>2.3551918931695608E-4</v>
      </c>
      <c r="J599" s="73">
        <f t="shared" si="63"/>
        <v>118.1395142999807</v>
      </c>
      <c r="K599" s="73">
        <f>MAX(0,(J599-Constantes!$D$13)*(1-EXP(-Constantes!$D$23)))</f>
        <v>0.47930838664897751</v>
      </c>
      <c r="L599" s="73">
        <f t="shared" si="64"/>
        <v>0.47954390583829448</v>
      </c>
      <c r="M599" s="73">
        <f>0.0526*F599*Observaciones!$F598^1.218</f>
        <v>0</v>
      </c>
      <c r="N599" s="73">
        <f>M599*Constantes!$D$40</f>
        <v>0</v>
      </c>
      <c r="O599" s="73">
        <f t="shared" si="65"/>
        <v>0</v>
      </c>
      <c r="P599" s="15"/>
      <c r="Q599" s="117">
        <v>593</v>
      </c>
      <c r="R599" s="145">
        <f>ETo!$I598*((1-Constantes!$E$19)*ETo!$K598+ETo!$L598)</f>
        <v>0</v>
      </c>
      <c r="S599" s="118">
        <f>MIN(R599*Constantes!$E$17,0.8*(V598+Observaciones!$F598-T599-U599-Constantes!$D$14))</f>
        <v>0</v>
      </c>
      <c r="T599" s="118">
        <f>IF(Observaciones!$F598&gt;0.05*Constantes!$E$18,((Observaciones!$F598-0.05*Constantes!$E$18)^2)/(Observaciones!$F598+0.95*Constantes!$E$18),0)</f>
        <v>0</v>
      </c>
      <c r="U599" s="118">
        <f>MAX(0,V598+Observaciones!$F598-T599-Constantes!$D$13)</f>
        <v>0</v>
      </c>
      <c r="V599" s="118">
        <f>V598+Observaciones!$F598-T599-S599-U599-W598</f>
        <v>26.26495072189168</v>
      </c>
      <c r="W599" s="118">
        <f>MAX(0,(V599-Constantes!$D$14)*(1-EXP(-Constantes!$D$22)))</f>
        <v>2.0583100632035625E-4</v>
      </c>
      <c r="X599" s="116">
        <f>X598+(Entradas!$E$23*U599-Y598)/(800*Entradas!$D$46)</f>
        <v>0</v>
      </c>
      <c r="Y599" s="116">
        <f>8000*Entradas!$D$47*X599/Constantes!$E$34</f>
        <v>0</v>
      </c>
      <c r="Z599" s="116">
        <f>T599*Escenarios!$E$10/Escenarios!$E$9</f>
        <v>0</v>
      </c>
      <c r="AA599" s="116">
        <f>Y599*Escenarios!$E$10/Escenarios!$E$9</f>
        <v>0</v>
      </c>
      <c r="AB599" s="116">
        <f>Observaciones!$I598</f>
        <v>0</v>
      </c>
      <c r="AC599" s="116">
        <f>MAX(0,Constantes!$E$29/((AH598+Z599+AA599+AB599+Observaciones!$F598)^2)+Entradas!$E$17)</f>
        <v>0</v>
      </c>
      <c r="AD599" s="145">
        <f>IF(ETo!$D598&gt;0,ETo!$I598*((1-Entradas!$E$21)*ETo!$K598+ETo!$L598),0)</f>
        <v>0</v>
      </c>
      <c r="AE599" s="116">
        <f>MIN(AD599*1,0.8*(AH598+Z599+AA599+AB599+Observaciones!$F598-AC599-Constantes!$E$28))</f>
        <v>0</v>
      </c>
      <c r="AF599" s="116">
        <f>Observaciones!$J598</f>
        <v>0</v>
      </c>
      <c r="AG599" s="116">
        <f>MAX(0,AH598+Z599+AA599+AB599+Observaciones!$F598-AC599-AE599-AF599-Constantes!$E$26)</f>
        <v>0</v>
      </c>
      <c r="AH599" s="116">
        <f>AH598+Z599+AA599+AB599+Observaciones!$F598-AC599-AE599-AF599-AG599</f>
        <v>41.259934398728952</v>
      </c>
      <c r="AI599" s="116">
        <f>(Escenarios!$E$10*S599+Escenarios!$E$9*AE599)/(Escenarios!$E$11)</f>
        <v>0</v>
      </c>
      <c r="AJ599" s="116">
        <f>(Escenarios!$E$9*AG599)/(Escenarios!$E$11)</f>
        <v>0</v>
      </c>
      <c r="AK599" s="116">
        <f>(Escenarios!$E$10*U599+Escenarios!$E$9*AC599)/(Escenarios!$E$11)</f>
        <v>0</v>
      </c>
      <c r="AL599" s="118">
        <f t="shared" si="66"/>
        <v>128.65455132767411</v>
      </c>
      <c r="AM599" s="118">
        <f>MAX(0,(AL599-Constantes!$D$13)*(1-EXP(-Constantes!$D$23)))</f>
        <v>0.55194105289750595</v>
      </c>
      <c r="AN599" s="118">
        <f>AJ599+W599*Escenarios!$E$10/Escenarios!$E$11+AM599</f>
        <v>0.55212630080319425</v>
      </c>
      <c r="AO599" s="118">
        <f>0.0526*AJ599*Observaciones!$F598^1.218</f>
        <v>0</v>
      </c>
      <c r="AP599" s="118">
        <f>AO599*Constantes!$E$40</f>
        <v>0</v>
      </c>
      <c r="AQ599" s="118">
        <f t="shared" si="67"/>
        <v>0</v>
      </c>
      <c r="AR599" s="15"/>
      <c r="AS599" s="72">
        <v>593</v>
      </c>
      <c r="AT599" s="145">
        <f>ETo!$I598*((1-Constantes!$F$19)*ETo!$K598+ETo!$L598)</f>
        <v>0</v>
      </c>
      <c r="AU599" s="118">
        <f>MIN(AT599*Constantes!$F$17,0.8*(AX598+Observaciones!$F598-AV599-AW599-Constantes!$D$14))</f>
        <v>0</v>
      </c>
      <c r="AV599" s="118">
        <f>IF(Observaciones!$F598&gt;0.05*Constantes!$F$18,((Observaciones!$F598-0.05*Constantes!$F$18)^2)/(Observaciones!$F598+0.95*Constantes!$F$18),0)</f>
        <v>0</v>
      </c>
      <c r="AW599" s="118">
        <f>MAX(0,AX598+Observaciones!$F598-AV599-Constantes!$D$13)</f>
        <v>0</v>
      </c>
      <c r="AX599" s="118">
        <f>AX598+Observaciones!$F598-AV599-AU599-AW599-AY598</f>
        <v>26.271545443507286</v>
      </c>
      <c r="AY599" s="118">
        <f>MAX(0,(AX599-Constantes!$D$14)*(1-EXP(-Constantes!$D$22)))</f>
        <v>2.9662248758643772E-4</v>
      </c>
      <c r="AZ599" s="116">
        <f>AZ598+(Entradas!$F$23*AW599-BA598)/(800*Entradas!$D$46)</f>
        <v>0</v>
      </c>
      <c r="BA599" s="116">
        <f>8000*Entradas!$D$47*AZ599/Constantes!$F$34</f>
        <v>0</v>
      </c>
      <c r="BB599" s="116">
        <f>AV599*Escenarios!$F$10/Escenarios!$F$9</f>
        <v>0</v>
      </c>
      <c r="BC599" s="116">
        <f>BA599*Escenarios!$F$10/Escenarios!$F$9</f>
        <v>0</v>
      </c>
      <c r="BD599" s="116">
        <f>Observaciones!$I598</f>
        <v>0</v>
      </c>
      <c r="BE599" s="116">
        <f>MAX(0,Constantes!$F$29/((BJ598+BB599+BC599+BD599+Observaciones!$F598)^2)+Entradas!$F$17)</f>
        <v>0</v>
      </c>
      <c r="BF599" s="145">
        <f>IF(ETo!$D598&gt;0,ETo!$I598*((1-Entradas!$F$21)*ETo!$K598+ETo!$L598),0)</f>
        <v>0</v>
      </c>
      <c r="BG599" s="116">
        <f>MIN(BF599*1,0.8*(BJ598+BB599+BC599+BD599+Observaciones!$F598-BE599-Constantes!$F$28))</f>
        <v>0</v>
      </c>
      <c r="BH599" s="116">
        <f>Observaciones!$J598</f>
        <v>0</v>
      </c>
      <c r="BI599" s="116">
        <f>MAX(0,BJ598+BB599+BC599+BD599+Observaciones!$F598-BE599-BG599-BH599-Constantes!$F$26)</f>
        <v>0</v>
      </c>
      <c r="BJ599" s="116">
        <f>BJ598+BB599+BC599+BD599+Observaciones!$F598-BE599-BG599-BH599-BI599</f>
        <v>41.250927483468068</v>
      </c>
      <c r="BK599" s="116">
        <f>(Escenarios!$F$10*AU599+Escenarios!$F$9*BG599)/(Escenarios!$F$11)</f>
        <v>0</v>
      </c>
      <c r="BL599" s="116">
        <f>(Escenarios!$F$9*BI599)/(Escenarios!$F$11)</f>
        <v>0</v>
      </c>
      <c r="BM599" s="116">
        <f>(Escenarios!$F$10*AW599+Escenarios!$F$9*BE599)/(Escenarios!$F$11)</f>
        <v>0</v>
      </c>
      <c r="BN599" s="118">
        <f t="shared" si="68"/>
        <v>125.94566620097267</v>
      </c>
      <c r="BO599" s="118">
        <f>MAX(0,(BN599-Constantes!$D$13)*(1-EXP(-Constantes!$D$23)))</f>
        <v>0.53322941652427014</v>
      </c>
      <c r="BP599" s="118">
        <f>BL599+AY599*Escenarios!$F$10/Escenarios!$F$11+BO599</f>
        <v>0.53346671451433925</v>
      </c>
      <c r="BQ599" s="118">
        <f>0.0526*BL599*Observaciones!$F598^1.218</f>
        <v>0</v>
      </c>
      <c r="BR599" s="118">
        <f>BQ599*Constantes!$F$40</f>
        <v>0</v>
      </c>
      <c r="BS599" s="118">
        <f t="shared" si="69"/>
        <v>0</v>
      </c>
      <c r="BT599" s="15"/>
      <c r="BU599" s="72">
        <v>593</v>
      </c>
      <c r="BV599" s="73">
        <f>0.0526*Observaciones!$F598^2.218</f>
        <v>0</v>
      </c>
      <c r="BW599" s="73">
        <f>IF(Observaciones!$F598&gt;0.05*$CA$7,((Observaciones!$F598-0.05*$CA$7)^2)/(Observaciones!$F598+0.95*$CA$7),0)</f>
        <v>0</v>
      </c>
      <c r="BX599" s="73">
        <f>0.0526*BW599*Observaciones!$F598^1.218</f>
        <v>0</v>
      </c>
      <c r="BY599" s="27"/>
      <c r="BZ599" s="27"/>
      <c r="CA599" s="101"/>
      <c r="CB599" s="36"/>
    </row>
    <row r="600" spans="2:80" s="2" customFormat="1" ht="14.5" x14ac:dyDescent="0.35">
      <c r="B600" s="35"/>
      <c r="C600" s="72">
        <v>594</v>
      </c>
      <c r="D600" s="145">
        <f>ETo!$I599*((1-Constantes!$D$19)*ETo!$K599+ETo!$L599)</f>
        <v>1.3135149643371031</v>
      </c>
      <c r="E600" s="73">
        <f>MIN(D600*Constantes!$D$17,0.8*(H599+Observaciones!$F599-F600-G600-Constantes!$D$14))</f>
        <v>1.3685719999449475E-2</v>
      </c>
      <c r="F600" s="73">
        <f>IF(Observaciones!$F599&gt;0.05*Constantes!$D$18,((Observaciones!$F599-0.05*Constantes!$D$18)^2)/(Observaciones!$F599+0.95*Constantes!$D$18),0)</f>
        <v>0</v>
      </c>
      <c r="G600" s="73">
        <f>MAX(0,H599+Observaciones!$F599-F600-Constantes!$D$13)</f>
        <v>0</v>
      </c>
      <c r="H600" s="73">
        <f>H599+Observaciones!$F599-F600-E600-G600-I599</f>
        <v>26.253185910810544</v>
      </c>
      <c r="I600" s="73">
        <f>MAX(0,(H600-Constantes!$D$14)*(1-EXP(-Constantes!$D$22)))</f>
        <v>4.3861375586555881E-5</v>
      </c>
      <c r="J600" s="73">
        <f t="shared" si="63"/>
        <v>117.66020591333172</v>
      </c>
      <c r="K600" s="73">
        <f>MAX(0,(J600-Constantes!$D$13)*(1-EXP(-Constantes!$D$23)))</f>
        <v>0.47599756178113273</v>
      </c>
      <c r="L600" s="73">
        <f t="shared" si="64"/>
        <v>0.47604142315671927</v>
      </c>
      <c r="M600" s="73">
        <f>0.0526*F600*Observaciones!$F599^1.218</f>
        <v>0</v>
      </c>
      <c r="N600" s="73">
        <f>M600*Constantes!$D$40</f>
        <v>0</v>
      </c>
      <c r="O600" s="73">
        <f t="shared" si="65"/>
        <v>0</v>
      </c>
      <c r="P600" s="15"/>
      <c r="Q600" s="117">
        <v>594</v>
      </c>
      <c r="R600" s="145">
        <f>ETo!$I599*((1-Constantes!$E$19)*ETo!$K599+ETo!$L599)</f>
        <v>1.3150948462980883</v>
      </c>
      <c r="S600" s="118">
        <f>MIN(R600*Constantes!$E$17,0.8*(V599+Observaciones!$F599-T600-U600-Constantes!$D$14))</f>
        <v>1.1960577513343652E-2</v>
      </c>
      <c r="T600" s="118">
        <f>IF(Observaciones!$F599&gt;0.05*Constantes!$E$18,((Observaciones!$F599-0.05*Constantes!$E$18)^2)/(Observaciones!$F599+0.95*Constantes!$E$18),0)</f>
        <v>0</v>
      </c>
      <c r="U600" s="118">
        <f>MAX(0,V599+Observaciones!$F599-T600-Constantes!$D$13)</f>
        <v>0</v>
      </c>
      <c r="V600" s="118">
        <f>V599+Observaciones!$F599-T600-S600-U600-W599</f>
        <v>26.252784313372018</v>
      </c>
      <c r="W600" s="118">
        <f>MAX(0,(V600-Constantes!$D$14)*(1-EXP(-Constantes!$D$22)))</f>
        <v>3.8332464975666495E-5</v>
      </c>
      <c r="X600" s="116">
        <f>X599+(Entradas!$E$23*U600-Y599)/(800*Entradas!$D$46)</f>
        <v>0</v>
      </c>
      <c r="Y600" s="116">
        <f>8000*Entradas!$D$47*X600/Constantes!$E$34</f>
        <v>0</v>
      </c>
      <c r="Z600" s="116">
        <f>T600*Escenarios!$E$10/Escenarios!$E$9</f>
        <v>0</v>
      </c>
      <c r="AA600" s="116">
        <f>Y600*Escenarios!$E$10/Escenarios!$E$9</f>
        <v>0</v>
      </c>
      <c r="AB600" s="116">
        <f>Observaciones!$I599</f>
        <v>0</v>
      </c>
      <c r="AC600" s="116">
        <f>MAX(0,Constantes!$E$29/((AH599+Z600+AA600+AB600+Observaciones!$F599)^2)+Entradas!$E$17)</f>
        <v>0</v>
      </c>
      <c r="AD600" s="145">
        <f>IF(ETo!$D599&gt;0,ETo!$I599*((1-Entradas!$E$21)*ETo!$K599+ETo!$L599),0)</f>
        <v>1.2518995678586657</v>
      </c>
      <c r="AE600" s="116">
        <f>MIN(AD600*1,0.8*(AH599+Z600+AA600+AB600+Observaciones!$F599-AC600-Constantes!$E$28))</f>
        <v>7.947518983161218E-3</v>
      </c>
      <c r="AF600" s="116">
        <f>Observaciones!$J599</f>
        <v>0</v>
      </c>
      <c r="AG600" s="116">
        <f>MAX(0,AH599+Z600+AA600+AB600+Observaciones!$F599-AC600-AE600-AF600-Constantes!$E$26)</f>
        <v>0</v>
      </c>
      <c r="AH600" s="116">
        <f>AH599+Z600+AA600+AB600+Observaciones!$F599-AC600-AE600-AF600-AG600</f>
        <v>41.251986879745793</v>
      </c>
      <c r="AI600" s="116">
        <f>(Escenarios!$E$10*S600+Escenarios!$E$9*AE600)/(Escenarios!$E$11)</f>
        <v>1.155927166032541E-2</v>
      </c>
      <c r="AJ600" s="116">
        <f>(Escenarios!$E$9*AG600)/(Escenarios!$E$11)</f>
        <v>0</v>
      </c>
      <c r="AK600" s="116">
        <f>(Escenarios!$E$10*U600+Escenarios!$E$9*AC600)/(Escenarios!$E$11)</f>
        <v>0</v>
      </c>
      <c r="AL600" s="118">
        <f t="shared" si="66"/>
        <v>128.10261027477659</v>
      </c>
      <c r="AM600" s="118">
        <f>MAX(0,(AL600-Constantes!$D$13)*(1-EXP(-Constantes!$D$23)))</f>
        <v>0.54812851755612912</v>
      </c>
      <c r="AN600" s="118">
        <f>AJ600+W600*Escenarios!$E$10/Escenarios!$E$11+AM600</f>
        <v>0.54816301677460721</v>
      </c>
      <c r="AO600" s="118">
        <f>0.0526*AJ600*Observaciones!$F599^1.218</f>
        <v>0</v>
      </c>
      <c r="AP600" s="118">
        <f>AO600*Constantes!$E$40</f>
        <v>0</v>
      </c>
      <c r="AQ600" s="118">
        <f t="shared" si="67"/>
        <v>0</v>
      </c>
      <c r="AR600" s="15"/>
      <c r="AS600" s="72">
        <v>594</v>
      </c>
      <c r="AT600" s="145">
        <f>ETo!$I599*((1-Constantes!$F$19)*ETo!$K599+ETo!$L599)</f>
        <v>1.3111451413956245</v>
      </c>
      <c r="AU600" s="118">
        <f>MIN(AT600*Constantes!$F$17,0.8*(AX599+Observaciones!$F599-AV600-AW600-Constantes!$D$14))</f>
        <v>1.7236354805828569E-2</v>
      </c>
      <c r="AV600" s="118">
        <f>IF(Observaciones!$F599&gt;0.05*Constantes!$F$18,((Observaciones!$F599-0.05*Constantes!$F$18)^2)/(Observaciones!$F599+0.95*Constantes!$F$18),0)</f>
        <v>0</v>
      </c>
      <c r="AW600" s="118">
        <f>MAX(0,AX599+Observaciones!$F599-AV600-Constantes!$D$13)</f>
        <v>0</v>
      </c>
      <c r="AX600" s="118">
        <f>AX599+Observaciones!$F599-AV600-AU600-AW600-AY599</f>
        <v>26.254012466213872</v>
      </c>
      <c r="AY600" s="118">
        <f>MAX(0,(AX600-Constantes!$D$14)*(1-EXP(-Constantes!$D$22)))</f>
        <v>5.5240808076792146E-5</v>
      </c>
      <c r="AZ600" s="116">
        <f>AZ599+(Entradas!$F$23*AW600-BA599)/(800*Entradas!$D$46)</f>
        <v>0</v>
      </c>
      <c r="BA600" s="116">
        <f>8000*Entradas!$D$47*AZ600/Constantes!$F$34</f>
        <v>0</v>
      </c>
      <c r="BB600" s="116">
        <f>AV600*Escenarios!$F$10/Escenarios!$F$9</f>
        <v>0</v>
      </c>
      <c r="BC600" s="116">
        <f>BA600*Escenarios!$F$10/Escenarios!$F$9</f>
        <v>0</v>
      </c>
      <c r="BD600" s="116">
        <f>Observaciones!$I599</f>
        <v>0</v>
      </c>
      <c r="BE600" s="116">
        <f>MAX(0,Constantes!$F$29/((BJ599+BB600+BC600+BD600+Observaciones!$F599)^2)+Entradas!$F$17)</f>
        <v>0</v>
      </c>
      <c r="BF600" s="145">
        <f>IF(ETo!$D599&gt;0,ETo!$I599*((1-Entradas!$F$21)*ETo!$K599+ETo!$L599),0)</f>
        <v>1.2518995678586657</v>
      </c>
      <c r="BG600" s="116">
        <f>MIN(BF600*1,0.8*(BJ599+BB600+BC600+BD600+Observaciones!$F599-BE600-Constantes!$F$28))</f>
        <v>7.4198677445451726E-4</v>
      </c>
      <c r="BH600" s="116">
        <f>Observaciones!$J599</f>
        <v>0</v>
      </c>
      <c r="BI600" s="116">
        <f>MAX(0,BJ599+BB600+BC600+BD600+Observaciones!$F599-BE600-BG600-BH600-Constantes!$F$26)</f>
        <v>0</v>
      </c>
      <c r="BJ600" s="116">
        <f>BJ599+BB600+BC600+BD600+Observaciones!$F599-BE600-BG600-BH600-BI600</f>
        <v>41.250185496693611</v>
      </c>
      <c r="BK600" s="116">
        <f>(Escenarios!$F$10*AU600+Escenarios!$F$9*BG600)/(Escenarios!$F$11)</f>
        <v>1.3937481199553759E-2</v>
      </c>
      <c r="BL600" s="116">
        <f>(Escenarios!$F$9*BI600)/(Escenarios!$F$11)</f>
        <v>0</v>
      </c>
      <c r="BM600" s="116">
        <f>(Escenarios!$F$10*AW600+Escenarios!$F$9*BE600)/(Escenarios!$F$11)</f>
        <v>0</v>
      </c>
      <c r="BN600" s="118">
        <f t="shared" si="68"/>
        <v>125.4124367844484</v>
      </c>
      <c r="BO600" s="118">
        <f>MAX(0,(BN600-Constantes!$D$13)*(1-EXP(-Constantes!$D$23)))</f>
        <v>0.52954613189652211</v>
      </c>
      <c r="BP600" s="118">
        <f>BL600+AY600*Escenarios!$F$10/Escenarios!$F$11+BO600</f>
        <v>0.52959032454298349</v>
      </c>
      <c r="BQ600" s="118">
        <f>0.0526*BL600*Observaciones!$F599^1.218</f>
        <v>0</v>
      </c>
      <c r="BR600" s="118">
        <f>BQ600*Constantes!$F$40</f>
        <v>0</v>
      </c>
      <c r="BS600" s="118">
        <f t="shared" si="69"/>
        <v>0</v>
      </c>
      <c r="BT600" s="15"/>
      <c r="BU600" s="72">
        <v>594</v>
      </c>
      <c r="BV600" s="73">
        <f>0.0526*Observaciones!$F599^2.218</f>
        <v>0</v>
      </c>
      <c r="BW600" s="73">
        <f>IF(Observaciones!$F599&gt;0.05*$CA$7,((Observaciones!$F599-0.05*$CA$7)^2)/(Observaciones!$F599+0.95*$CA$7),0)</f>
        <v>0</v>
      </c>
      <c r="BX600" s="73">
        <f>0.0526*BW600*Observaciones!$F599^1.218</f>
        <v>0</v>
      </c>
      <c r="BY600" s="27"/>
      <c r="BZ600" s="27"/>
      <c r="CA600" s="101"/>
      <c r="CB600" s="36"/>
    </row>
    <row r="601" spans="2:80" s="2" customFormat="1" ht="14.5" x14ac:dyDescent="0.35">
      <c r="B601" s="35"/>
      <c r="C601" s="72">
        <v>595</v>
      </c>
      <c r="D601" s="145">
        <f>ETo!$I600*((1-Constantes!$D$19)*ETo!$K600+ETo!$L600)</f>
        <v>1.3132696165504847</v>
      </c>
      <c r="E601" s="73">
        <f>MIN(D601*Constantes!$D$17,0.8*(H600+Observaciones!$F600-F601-G601-Constantes!$D$14))</f>
        <v>2.548728648434917E-3</v>
      </c>
      <c r="F601" s="73">
        <f>IF(Observaciones!$F600&gt;0.05*Constantes!$D$18,((Observaciones!$F600-0.05*Constantes!$D$18)^2)/(Observaciones!$F600+0.95*Constantes!$D$18),0)</f>
        <v>0</v>
      </c>
      <c r="G601" s="73">
        <f>MAX(0,H600+Observaciones!$F600-F601-Constantes!$D$13)</f>
        <v>0</v>
      </c>
      <c r="H601" s="73">
        <f>H600+Observaciones!$F600-F601-E601-G601-I600</f>
        <v>26.250593320786521</v>
      </c>
      <c r="I601" s="73">
        <f>MAX(0,(H601-Constantes!$D$14)*(1-EXP(-Constantes!$D$22)))</f>
        <v>8.1684225982697601E-6</v>
      </c>
      <c r="J601" s="73">
        <f t="shared" si="63"/>
        <v>117.18420835155059</v>
      </c>
      <c r="K601" s="73">
        <f>MAX(0,(J601-Constantes!$D$13)*(1-EXP(-Constantes!$D$23)))</f>
        <v>0.47270960645116983</v>
      </c>
      <c r="L601" s="73">
        <f t="shared" si="64"/>
        <v>0.47271777487376809</v>
      </c>
      <c r="M601" s="73">
        <f>0.0526*F601*Observaciones!$F600^1.218</f>
        <v>0</v>
      </c>
      <c r="N601" s="73">
        <f>M601*Constantes!$D$40</f>
        <v>0</v>
      </c>
      <c r="O601" s="73">
        <f t="shared" si="65"/>
        <v>0</v>
      </c>
      <c r="P601" s="15"/>
      <c r="Q601" s="117">
        <v>595</v>
      </c>
      <c r="R601" s="145">
        <f>ETo!$I600*((1-Constantes!$E$19)*ETo!$K600+ETo!$L600)</f>
        <v>1.3148451183772929</v>
      </c>
      <c r="S601" s="118">
        <f>MIN(R601*Constantes!$E$17,0.8*(V600+Observaciones!$F600-T601-U601-Constantes!$D$14))</f>
        <v>2.2274506976145861E-3</v>
      </c>
      <c r="T601" s="118">
        <f>IF(Observaciones!$F600&gt;0.05*Constantes!$E$18,((Observaciones!$F600-0.05*Constantes!$E$18)^2)/(Observaciones!$F600+0.95*Constantes!$E$18),0)</f>
        <v>0</v>
      </c>
      <c r="U601" s="118">
        <f>MAX(0,V600+Observaciones!$F600-T601-Constantes!$D$13)</f>
        <v>0</v>
      </c>
      <c r="V601" s="118">
        <f>V600+Observaciones!$F600-T601-S601-U601-W600</f>
        <v>26.25051853020943</v>
      </c>
      <c r="W601" s="118">
        <f>MAX(0,(V601-Constantes!$D$14)*(1-EXP(-Constantes!$D$22)))</f>
        <v>7.1387586223391971E-6</v>
      </c>
      <c r="X601" s="116">
        <f>X600+(Entradas!$E$23*U601-Y600)/(800*Entradas!$D$46)</f>
        <v>0</v>
      </c>
      <c r="Y601" s="116">
        <f>8000*Entradas!$D$47*X601/Constantes!$E$34</f>
        <v>0</v>
      </c>
      <c r="Z601" s="116">
        <f>T601*Escenarios!$E$10/Escenarios!$E$9</f>
        <v>0</v>
      </c>
      <c r="AA601" s="116">
        <f>Y601*Escenarios!$E$10/Escenarios!$E$9</f>
        <v>0</v>
      </c>
      <c r="AB601" s="116">
        <f>Observaciones!$I600</f>
        <v>0</v>
      </c>
      <c r="AC601" s="116">
        <f>MAX(0,Constantes!$E$29/((AH600+Z601+AA601+AB601+Observaciones!$F600)^2)+Entradas!$E$17)</f>
        <v>0</v>
      </c>
      <c r="AD601" s="145">
        <f>IF(ETo!$D600&gt;0,ETo!$I600*((1-Entradas!$E$21)*ETo!$K600+ETo!$L600),0)</f>
        <v>1.251825045304952</v>
      </c>
      <c r="AE601" s="116">
        <f>MIN(AD601*1,0.8*(AH600+Z601+AA601+AB601+Observaciones!$F600-AC601-Constantes!$E$28))</f>
        <v>1.5895037966345172E-3</v>
      </c>
      <c r="AF601" s="116">
        <f>Observaciones!$J600</f>
        <v>0</v>
      </c>
      <c r="AG601" s="116">
        <f>MAX(0,AH600+Z601+AA601+AB601+Observaciones!$F600-AC601-AE601-AF601-Constantes!$E$26)</f>
        <v>0</v>
      </c>
      <c r="AH601" s="116">
        <f>AH600+Z601+AA601+AB601+Observaciones!$F600-AC601-AE601-AF601-AG601</f>
        <v>41.250397375949156</v>
      </c>
      <c r="AI601" s="116">
        <f>(Escenarios!$E$10*S601+Escenarios!$E$9*AE601)/(Escenarios!$E$11)</f>
        <v>2.1636560075165793E-3</v>
      </c>
      <c r="AJ601" s="116">
        <f>(Escenarios!$E$9*AG601)/(Escenarios!$E$11)</f>
        <v>0</v>
      </c>
      <c r="AK601" s="116">
        <f>(Escenarios!$E$10*U601+Escenarios!$E$9*AC601)/(Escenarios!$E$11)</f>
        <v>0</v>
      </c>
      <c r="AL601" s="118">
        <f t="shared" si="66"/>
        <v>127.55448175722047</v>
      </c>
      <c r="AM601" s="118">
        <f>MAX(0,(AL601-Constantes!$D$13)*(1-EXP(-Constantes!$D$23)))</f>
        <v>0.54434231732001948</v>
      </c>
      <c r="AN601" s="118">
        <f>AJ601+W601*Escenarios!$E$10/Escenarios!$E$11+AM601</f>
        <v>0.54434874220277962</v>
      </c>
      <c r="AO601" s="118">
        <f>0.0526*AJ601*Observaciones!$F600^1.218</f>
        <v>0</v>
      </c>
      <c r="AP601" s="118">
        <f>AO601*Constantes!$E$40</f>
        <v>0</v>
      </c>
      <c r="AQ601" s="118">
        <f t="shared" si="67"/>
        <v>0</v>
      </c>
      <c r="AR601" s="15"/>
      <c r="AS601" s="72">
        <v>595</v>
      </c>
      <c r="AT601" s="145">
        <f>ETo!$I600*((1-Constantes!$F$19)*ETo!$K600+ETo!$L600)</f>
        <v>1.3109063638102716</v>
      </c>
      <c r="AU601" s="118">
        <f>MIN(AT601*Constantes!$F$17,0.8*(AX600+Observaciones!$F600-AV601-AW601-Constantes!$D$14))</f>
        <v>3.2099729710978412E-3</v>
      </c>
      <c r="AV601" s="118">
        <f>IF(Observaciones!$F600&gt;0.05*Constantes!$F$18,((Observaciones!$F600-0.05*Constantes!$F$18)^2)/(Observaciones!$F600+0.95*Constantes!$F$18),0)</f>
        <v>0</v>
      </c>
      <c r="AW601" s="118">
        <f>MAX(0,AX600+Observaciones!$F600-AV601-Constantes!$D$13)</f>
        <v>0</v>
      </c>
      <c r="AX601" s="118">
        <f>AX600+Observaciones!$F600-AV601-AU601-AW601-AY600</f>
        <v>26.250747252434696</v>
      </c>
      <c r="AY601" s="118">
        <f>MAX(0,(AX601-Constantes!$D$14)*(1-EXP(-Constantes!$D$22)))</f>
        <v>1.0287645086514798E-5</v>
      </c>
      <c r="AZ601" s="116">
        <f>AZ600+(Entradas!$F$23*AW601-BA600)/(800*Entradas!$D$46)</f>
        <v>0</v>
      </c>
      <c r="BA601" s="116">
        <f>8000*Entradas!$D$47*AZ601/Constantes!$F$34</f>
        <v>0</v>
      </c>
      <c r="BB601" s="116">
        <f>AV601*Escenarios!$F$10/Escenarios!$F$9</f>
        <v>0</v>
      </c>
      <c r="BC601" s="116">
        <f>BA601*Escenarios!$F$10/Escenarios!$F$9</f>
        <v>0</v>
      </c>
      <c r="BD601" s="116">
        <f>Observaciones!$I600</f>
        <v>0</v>
      </c>
      <c r="BE601" s="116">
        <f>MAX(0,Constantes!$F$29/((BJ600+BB601+BC601+BD601+Observaciones!$F600)^2)+Entradas!$F$17)</f>
        <v>0</v>
      </c>
      <c r="BF601" s="145">
        <f>IF(ETo!$D600&gt;0,ETo!$I600*((1-Entradas!$F$21)*ETo!$K600+ETo!$L600),0)</f>
        <v>1.251825045304952</v>
      </c>
      <c r="BG601" s="116">
        <f>MIN(BF601*1,0.8*(BJ600+BB601+BC601+BD601+Observaciones!$F600-BE601-Constantes!$F$28))</f>
        <v>1.4839735488862972E-4</v>
      </c>
      <c r="BH601" s="116">
        <f>Observaciones!$J600</f>
        <v>0</v>
      </c>
      <c r="BI601" s="116">
        <f>MAX(0,BJ600+BB601+BC601+BD601+Observaciones!$F600-BE601-BG601-BH601-Constantes!$F$26)</f>
        <v>0</v>
      </c>
      <c r="BJ601" s="116">
        <f>BJ600+BB601+BC601+BD601+Observaciones!$F600-BE601-BG601-BH601-BI601</f>
        <v>41.250037099338719</v>
      </c>
      <c r="BK601" s="116">
        <f>(Escenarios!$F$10*AU601+Escenarios!$F$9*BG601)/(Escenarios!$F$11)</f>
        <v>2.5976578478559987E-3</v>
      </c>
      <c r="BL601" s="116">
        <f>(Escenarios!$F$9*BI601)/(Escenarios!$F$11)</f>
        <v>0</v>
      </c>
      <c r="BM601" s="116">
        <f>(Escenarios!$F$10*AW601+Escenarios!$F$9*BE601)/(Escenarios!$F$11)</f>
        <v>0</v>
      </c>
      <c r="BN601" s="118">
        <f t="shared" si="68"/>
        <v>124.88289065255188</v>
      </c>
      <c r="BO601" s="118">
        <f>MAX(0,(BN601-Constantes!$D$13)*(1-EXP(-Constantes!$D$23)))</f>
        <v>0.52588828957414691</v>
      </c>
      <c r="BP601" s="118">
        <f>BL601+AY601*Escenarios!$F$10/Escenarios!$F$11+BO601</f>
        <v>0.52589651969021611</v>
      </c>
      <c r="BQ601" s="118">
        <f>0.0526*BL601*Observaciones!$F600^1.218</f>
        <v>0</v>
      </c>
      <c r="BR601" s="118">
        <f>BQ601*Constantes!$F$40</f>
        <v>0</v>
      </c>
      <c r="BS601" s="118">
        <f t="shared" si="69"/>
        <v>0</v>
      </c>
      <c r="BT601" s="15"/>
      <c r="BU601" s="72">
        <v>595</v>
      </c>
      <c r="BV601" s="73">
        <f>0.0526*Observaciones!$F600^2.218</f>
        <v>0</v>
      </c>
      <c r="BW601" s="73">
        <f>IF(Observaciones!$F600&gt;0.05*$CA$7,((Observaciones!$F600-0.05*$CA$7)^2)/(Observaciones!$F600+0.95*$CA$7),0)</f>
        <v>0</v>
      </c>
      <c r="BX601" s="73">
        <f>0.0526*BW601*Observaciones!$F600^1.218</f>
        <v>0</v>
      </c>
      <c r="BY601" s="27"/>
      <c r="BZ601" s="27"/>
      <c r="CA601" s="101"/>
      <c r="CB601" s="36"/>
    </row>
    <row r="602" spans="2:80" s="2" customFormat="1" ht="14.5" x14ac:dyDescent="0.35">
      <c r="B602" s="35"/>
      <c r="C602" s="72">
        <v>596</v>
      </c>
      <c r="D602" s="145">
        <f>ETo!$I601*((1-Constantes!$D$19)*ETo!$K601+ETo!$L601)</f>
        <v>1.3328663873584823</v>
      </c>
      <c r="E602" s="73">
        <f>MIN(D602*Constantes!$D$17,0.8*(H601+Observaciones!$F601-F602-G602-Constantes!$D$14))</f>
        <v>4.7465662921695187E-4</v>
      </c>
      <c r="F602" s="73">
        <f>IF(Observaciones!$F601&gt;0.05*Constantes!$D$18,((Observaciones!$F601-0.05*Constantes!$D$18)^2)/(Observaciones!$F601+0.95*Constantes!$D$18),0)</f>
        <v>0</v>
      </c>
      <c r="G602" s="73">
        <f>MAX(0,H601+Observaciones!$F601-F602-Constantes!$D$13)</f>
        <v>0</v>
      </c>
      <c r="H602" s="73">
        <f>H601+Observaciones!$F601-F602-E602-G602-I601</f>
        <v>26.250110495734706</v>
      </c>
      <c r="I602" s="73">
        <f>MAX(0,(H602-Constantes!$D$14)*(1-EXP(-Constantes!$D$22)))</f>
        <v>1.5212274319209768E-6</v>
      </c>
      <c r="J602" s="73">
        <f t="shared" si="63"/>
        <v>116.71149874509942</v>
      </c>
      <c r="K602" s="73">
        <f>MAX(0,(J602-Constantes!$D$13)*(1-EXP(-Constantes!$D$23)))</f>
        <v>0.46944436268765138</v>
      </c>
      <c r="L602" s="73">
        <f t="shared" si="64"/>
        <v>0.4694458839150833</v>
      </c>
      <c r="M602" s="73">
        <f>0.0526*F602*Observaciones!$F601^1.218</f>
        <v>0</v>
      </c>
      <c r="N602" s="73">
        <f>M602*Constantes!$D$40</f>
        <v>0</v>
      </c>
      <c r="O602" s="73">
        <f t="shared" si="65"/>
        <v>0</v>
      </c>
      <c r="P602" s="15"/>
      <c r="Q602" s="117">
        <v>596</v>
      </c>
      <c r="R602" s="145">
        <f>ETo!$I601*((1-Constantes!$E$19)*ETo!$K601+ETo!$L601)</f>
        <v>1.3344639727692142</v>
      </c>
      <c r="S602" s="118">
        <f>MIN(R602*Constantes!$E$17,0.8*(V601+Observaciones!$F601-T602-U602-Constantes!$D$14))</f>
        <v>4.148241675437703E-4</v>
      </c>
      <c r="T602" s="118">
        <f>IF(Observaciones!$F601&gt;0.05*Constantes!$E$18,((Observaciones!$F601-0.05*Constantes!$E$18)^2)/(Observaciones!$F601+0.95*Constantes!$E$18),0)</f>
        <v>0</v>
      </c>
      <c r="U602" s="118">
        <f>MAX(0,V601+Observaciones!$F601-T602-Constantes!$D$13)</f>
        <v>0</v>
      </c>
      <c r="V602" s="118">
        <f>V601+Observaciones!$F601-T602-S602-U602-W601</f>
        <v>26.250096567283265</v>
      </c>
      <c r="W602" s="118">
        <f>MAX(0,(V602-Constantes!$D$14)*(1-EXP(-Constantes!$D$22)))</f>
        <v>1.3294703249814133E-6</v>
      </c>
      <c r="X602" s="116">
        <f>X601+(Entradas!$E$23*U602-Y601)/(800*Entradas!$D$46)</f>
        <v>0</v>
      </c>
      <c r="Y602" s="116">
        <f>8000*Entradas!$D$47*X602/Constantes!$E$34</f>
        <v>0</v>
      </c>
      <c r="Z602" s="116">
        <f>T602*Escenarios!$E$10/Escenarios!$E$9</f>
        <v>0</v>
      </c>
      <c r="AA602" s="116">
        <f>Y602*Escenarios!$E$10/Escenarios!$E$9</f>
        <v>0</v>
      </c>
      <c r="AB602" s="116">
        <f>Observaciones!$I601</f>
        <v>0</v>
      </c>
      <c r="AC602" s="116">
        <f>MAX(0,Constantes!$E$29/((AH601+Z602+AA602+AB602+Observaciones!$F601)^2)+Entradas!$E$17)</f>
        <v>0</v>
      </c>
      <c r="AD602" s="145">
        <f>IF(ETo!$D601&gt;0,ETo!$I601*((1-Entradas!$E$21)*ETo!$K601+ETo!$L601),0)</f>
        <v>1.2705605563399218</v>
      </c>
      <c r="AE602" s="116">
        <f>MIN(AD602*1,0.8*(AH601+Z602+AA602+AB602+Observaciones!$F601-AC602-Constantes!$E$28))</f>
        <v>3.1790075932462973E-4</v>
      </c>
      <c r="AF602" s="116">
        <f>Observaciones!$J601</f>
        <v>0</v>
      </c>
      <c r="AG602" s="116">
        <f>MAX(0,AH601+Z602+AA602+AB602+Observaciones!$F601-AC602-AE602-AF602-Constantes!$E$26)</f>
        <v>0</v>
      </c>
      <c r="AH602" s="116">
        <f>AH601+Z602+AA602+AB602+Observaciones!$F601-AC602-AE602-AF602-AG602</f>
        <v>41.250079475189828</v>
      </c>
      <c r="AI602" s="116">
        <f>(Escenarios!$E$10*S602+Escenarios!$E$9*AE602)/(Escenarios!$E$11)</f>
        <v>4.0513182672185621E-4</v>
      </c>
      <c r="AJ602" s="116">
        <f>(Escenarios!$E$9*AG602)/(Escenarios!$E$11)</f>
        <v>0</v>
      </c>
      <c r="AK602" s="116">
        <f>(Escenarios!$E$10*U602+Escenarios!$E$9*AC602)/(Escenarios!$E$11)</f>
        <v>0</v>
      </c>
      <c r="AL602" s="118">
        <f t="shared" si="66"/>
        <v>127.01013943990046</v>
      </c>
      <c r="AM602" s="118">
        <f>MAX(0,(AL602-Constantes!$D$13)*(1-EXP(-Constantes!$D$23)))</f>
        <v>0.54058227027931705</v>
      </c>
      <c r="AN602" s="118">
        <f>AJ602+W602*Escenarios!$E$10/Escenarios!$E$11+AM602</f>
        <v>0.54058346680260949</v>
      </c>
      <c r="AO602" s="118">
        <f>0.0526*AJ602*Observaciones!$F601^1.218</f>
        <v>0</v>
      </c>
      <c r="AP602" s="118">
        <f>AO602*Constantes!$E$40</f>
        <v>0</v>
      </c>
      <c r="AQ602" s="118">
        <f t="shared" si="67"/>
        <v>0</v>
      </c>
      <c r="AR602" s="15"/>
      <c r="AS602" s="72">
        <v>596</v>
      </c>
      <c r="AT602" s="145">
        <f>ETo!$I601*((1-Constantes!$F$19)*ETo!$K601+ETo!$L601)</f>
        <v>1.3304700092423838</v>
      </c>
      <c r="AU602" s="118">
        <f>MIN(AT602*Constantes!$F$17,0.8*(AX601+Observaciones!$F601-AV602-AW602-Constantes!$D$14))</f>
        <v>5.9780194775669324E-4</v>
      </c>
      <c r="AV602" s="118">
        <f>IF(Observaciones!$F601&gt;0.05*Constantes!$F$18,((Observaciones!$F601-0.05*Constantes!$F$18)^2)/(Observaciones!$F601+0.95*Constantes!$F$18),0)</f>
        <v>0</v>
      </c>
      <c r="AW602" s="118">
        <f>MAX(0,AX601+Observaciones!$F601-AV602-Constantes!$D$13)</f>
        <v>0</v>
      </c>
      <c r="AX602" s="118">
        <f>AX601+Observaciones!$F601-AV602-AU602-AW602-AY601</f>
        <v>26.250139162841855</v>
      </c>
      <c r="AY602" s="118">
        <f>MAX(0,(AX602-Constantes!$D$14)*(1-EXP(-Constantes!$D$22)))</f>
        <v>1.9158959673555997E-6</v>
      </c>
      <c r="AZ602" s="116">
        <f>AZ601+(Entradas!$F$23*AW602-BA601)/(800*Entradas!$D$46)</f>
        <v>0</v>
      </c>
      <c r="BA602" s="116">
        <f>8000*Entradas!$D$47*AZ602/Constantes!$F$34</f>
        <v>0</v>
      </c>
      <c r="BB602" s="116">
        <f>AV602*Escenarios!$F$10/Escenarios!$F$9</f>
        <v>0</v>
      </c>
      <c r="BC602" s="116">
        <f>BA602*Escenarios!$F$10/Escenarios!$F$9</f>
        <v>0</v>
      </c>
      <c r="BD602" s="116">
        <f>Observaciones!$I601</f>
        <v>0</v>
      </c>
      <c r="BE602" s="116">
        <f>MAX(0,Constantes!$F$29/((BJ601+BB602+BC602+BD602+Observaciones!$F601)^2)+Entradas!$F$17)</f>
        <v>0</v>
      </c>
      <c r="BF602" s="145">
        <f>IF(ETo!$D601&gt;0,ETo!$I601*((1-Entradas!$F$21)*ETo!$K601+ETo!$L601),0)</f>
        <v>1.2705605563399218</v>
      </c>
      <c r="BG602" s="116">
        <f>MIN(BF602*1,0.8*(BJ601+BB602+BC602+BD602+Observaciones!$F601-BE602-Constantes!$F$28))</f>
        <v>2.9679470975452206E-5</v>
      </c>
      <c r="BH602" s="116">
        <f>Observaciones!$J601</f>
        <v>0</v>
      </c>
      <c r="BI602" s="116">
        <f>MAX(0,BJ601+BB602+BC602+BD602+Observaciones!$F601-BE602-BG602-BH602-Constantes!$F$26)</f>
        <v>0</v>
      </c>
      <c r="BJ602" s="116">
        <f>BJ601+BB602+BC602+BD602+Observaciones!$F601-BE602-BG602-BH602-BI602</f>
        <v>41.250007419867742</v>
      </c>
      <c r="BK602" s="116">
        <f>(Escenarios!$F$10*AU602+Escenarios!$F$9*BG602)/(Escenarios!$F$11)</f>
        <v>4.8417745240044504E-4</v>
      </c>
      <c r="BL602" s="116">
        <f>(Escenarios!$F$9*BI602)/(Escenarios!$F$11)</f>
        <v>0</v>
      </c>
      <c r="BM602" s="116">
        <f>(Escenarios!$F$10*AW602+Escenarios!$F$9*BE602)/(Escenarios!$F$11)</f>
        <v>0</v>
      </c>
      <c r="BN602" s="118">
        <f t="shared" si="68"/>
        <v>124.35700236297774</v>
      </c>
      <c r="BO602" s="118">
        <f>MAX(0,(BN602-Constantes!$D$13)*(1-EXP(-Constantes!$D$23)))</f>
        <v>0.52225571381430413</v>
      </c>
      <c r="BP602" s="118">
        <f>BL602+AY602*Escenarios!$F$10/Escenarios!$F$11+BO602</f>
        <v>0.52225724653107797</v>
      </c>
      <c r="BQ602" s="118">
        <f>0.0526*BL602*Observaciones!$F601^1.218</f>
        <v>0</v>
      </c>
      <c r="BR602" s="118">
        <f>BQ602*Constantes!$F$40</f>
        <v>0</v>
      </c>
      <c r="BS602" s="118">
        <f t="shared" si="69"/>
        <v>0</v>
      </c>
      <c r="BT602" s="15"/>
      <c r="BU602" s="72">
        <v>596</v>
      </c>
      <c r="BV602" s="73">
        <f>0.0526*Observaciones!$F601^2.218</f>
        <v>0</v>
      </c>
      <c r="BW602" s="73">
        <f>IF(Observaciones!$F601&gt;0.05*$CA$7,((Observaciones!$F601-0.05*$CA$7)^2)/(Observaciones!$F601+0.95*$CA$7),0)</f>
        <v>0</v>
      </c>
      <c r="BX602" s="73">
        <f>0.0526*BW602*Observaciones!$F601^1.218</f>
        <v>0</v>
      </c>
      <c r="BY602" s="27"/>
      <c r="BZ602" s="27"/>
      <c r="CA602" s="101"/>
      <c r="CB602" s="36"/>
    </row>
    <row r="603" spans="2:80" s="2" customFormat="1" ht="14.5" x14ac:dyDescent="0.35">
      <c r="B603" s="35"/>
      <c r="C603" s="72">
        <v>597</v>
      </c>
      <c r="D603" s="145">
        <f>ETo!$I602*((1-Constantes!$D$19)*ETo!$K602+ETo!$L602)</f>
        <v>1.3969358926458297</v>
      </c>
      <c r="E603" s="73">
        <f>MIN(D603*Constantes!$D$17,0.8*(H602+Observaciones!$F602-F603-G603-Constantes!$D$14))</f>
        <v>8.8396587764805196E-5</v>
      </c>
      <c r="F603" s="73">
        <f>IF(Observaciones!$F602&gt;0.05*Constantes!$D$18,((Observaciones!$F602-0.05*Constantes!$D$18)^2)/(Observaciones!$F602+0.95*Constantes!$D$18),0)</f>
        <v>0</v>
      </c>
      <c r="G603" s="73">
        <f>MAX(0,H602+Observaciones!$F602-F603-Constantes!$D$13)</f>
        <v>0</v>
      </c>
      <c r="H603" s="73">
        <f>H602+Observaciones!$F602-F603-E603-G603-I602</f>
        <v>26.250020577919511</v>
      </c>
      <c r="I603" s="73">
        <f>MAX(0,(H603-Constantes!$D$14)*(1-EXP(-Constantes!$D$22)))</f>
        <v>2.8330229881430484E-7</v>
      </c>
      <c r="J603" s="73">
        <f t="shared" si="63"/>
        <v>116.24205438241177</v>
      </c>
      <c r="K603" s="73">
        <f>MAX(0,(J603-Constantes!$D$13)*(1-EXP(-Constantes!$D$23)))</f>
        <v>0.46620167361032866</v>
      </c>
      <c r="L603" s="73">
        <f t="shared" si="64"/>
        <v>0.46620195691262745</v>
      </c>
      <c r="M603" s="73">
        <f>0.0526*F603*Observaciones!$F602^1.218</f>
        <v>0</v>
      </c>
      <c r="N603" s="73">
        <f>M603*Constantes!$D$40</f>
        <v>0</v>
      </c>
      <c r="O603" s="73">
        <f t="shared" si="65"/>
        <v>0</v>
      </c>
      <c r="P603" s="15"/>
      <c r="Q603" s="117">
        <v>597</v>
      </c>
      <c r="R603" s="145">
        <f>ETo!$I602*((1-Constantes!$E$19)*ETo!$K602+ETo!$L602)</f>
        <v>1.3986138902169818</v>
      </c>
      <c r="S603" s="118">
        <f>MIN(R603*Constantes!$E$17,0.8*(V602+Observaciones!$F602-T603-U603-Constantes!$D$14))</f>
        <v>7.725382661192271E-5</v>
      </c>
      <c r="T603" s="118">
        <f>IF(Observaciones!$F602&gt;0.05*Constantes!$E$18,((Observaciones!$F602-0.05*Constantes!$E$18)^2)/(Observaciones!$F602+0.95*Constantes!$E$18),0)</f>
        <v>0</v>
      </c>
      <c r="U603" s="118">
        <f>MAX(0,V602+Observaciones!$F602-T603-Constantes!$D$13)</f>
        <v>0</v>
      </c>
      <c r="V603" s="118">
        <f>V602+Observaciones!$F602-T603-S603-U603-W602</f>
        <v>26.250017983986329</v>
      </c>
      <c r="W603" s="118">
        <f>MAX(0,(V603-Constantes!$D$14)*(1-EXP(-Constantes!$D$22)))</f>
        <v>2.4759085417286035E-7</v>
      </c>
      <c r="X603" s="116">
        <f>X602+(Entradas!$E$23*U603-Y602)/(800*Entradas!$D$46)</f>
        <v>0</v>
      </c>
      <c r="Y603" s="116">
        <f>8000*Entradas!$D$47*X603/Constantes!$E$34</f>
        <v>0</v>
      </c>
      <c r="Z603" s="116">
        <f>T603*Escenarios!$E$10/Escenarios!$E$9</f>
        <v>0</v>
      </c>
      <c r="AA603" s="116">
        <f>Y603*Escenarios!$E$10/Escenarios!$E$9</f>
        <v>0</v>
      </c>
      <c r="AB603" s="116">
        <f>Observaciones!$I602</f>
        <v>0</v>
      </c>
      <c r="AC603" s="116">
        <f>MAX(0,Constantes!$E$29/((AH602+Z603+AA603+AB603+Observaciones!$F602)^2)+Entradas!$E$17)</f>
        <v>0</v>
      </c>
      <c r="AD603" s="145">
        <f>IF(ETo!$D602&gt;0,ETo!$I602*((1-Entradas!$E$21)*ETo!$K602+ETo!$L602),0)</f>
        <v>1.3314939873708833</v>
      </c>
      <c r="AE603" s="116">
        <f>MIN(AD603*1,0.8*(AH602+Z603+AA603+AB603+Observaciones!$F602-AC603-Constantes!$E$28))</f>
        <v>6.3580151862652198E-5</v>
      </c>
      <c r="AF603" s="116">
        <f>Observaciones!$J602</f>
        <v>0</v>
      </c>
      <c r="AG603" s="116">
        <f>MAX(0,AH602+Z603+AA603+AB603+Observaciones!$F602-AC603-AE603-AF603-Constantes!$E$26)</f>
        <v>0</v>
      </c>
      <c r="AH603" s="116">
        <f>AH602+Z603+AA603+AB603+Observaciones!$F602-AC603-AE603-AF603-AG603</f>
        <v>41.250015895037969</v>
      </c>
      <c r="AI603" s="116">
        <f>(Escenarios!$E$10*S603+Escenarios!$E$9*AE603)/(Escenarios!$E$11)</f>
        <v>7.588645913699566E-5</v>
      </c>
      <c r="AJ603" s="116">
        <f>(Escenarios!$E$9*AG603)/(Escenarios!$E$11)</f>
        <v>0</v>
      </c>
      <c r="AK603" s="116">
        <f>(Escenarios!$E$10*U603+Escenarios!$E$9*AC603)/(Escenarios!$E$11)</f>
        <v>0</v>
      </c>
      <c r="AL603" s="118">
        <f t="shared" si="66"/>
        <v>126.46955716962114</v>
      </c>
      <c r="AM603" s="118">
        <f>MAX(0,(AL603-Constantes!$D$13)*(1-EXP(-Constantes!$D$23)))</f>
        <v>0.5368481957807052</v>
      </c>
      <c r="AN603" s="118">
        <f>AJ603+W603*Escenarios!$E$10/Escenarios!$E$11+AM603</f>
        <v>0.5368484186124739</v>
      </c>
      <c r="AO603" s="118">
        <f>0.0526*AJ603*Observaciones!$F602^1.218</f>
        <v>0</v>
      </c>
      <c r="AP603" s="118">
        <f>AO603*Constantes!$E$40</f>
        <v>0</v>
      </c>
      <c r="AQ603" s="118">
        <f t="shared" si="67"/>
        <v>0</v>
      </c>
      <c r="AR603" s="15"/>
      <c r="AS603" s="72">
        <v>597</v>
      </c>
      <c r="AT603" s="145">
        <f>ETo!$I602*((1-Constantes!$F$19)*ETo!$K602+ETo!$L602)</f>
        <v>1.3944188962891004</v>
      </c>
      <c r="AU603" s="118">
        <f>MIN(AT603*Constantes!$F$17,0.8*(AX602+Observaciones!$F602-AV603-AW603-Constantes!$D$14))</f>
        <v>1.1133027348364521E-4</v>
      </c>
      <c r="AV603" s="118">
        <f>IF(Observaciones!$F602&gt;0.05*Constantes!$F$18,((Observaciones!$F602-0.05*Constantes!$F$18)^2)/(Observaciones!$F602+0.95*Constantes!$F$18),0)</f>
        <v>0</v>
      </c>
      <c r="AW603" s="118">
        <f>MAX(0,AX602+Observaciones!$F602-AV603-Constantes!$D$13)</f>
        <v>0</v>
      </c>
      <c r="AX603" s="118">
        <f>AX602+Observaciones!$F602-AV603-AU603-AW603-AY602</f>
        <v>26.250025916672403</v>
      </c>
      <c r="AY603" s="118">
        <f>MAX(0,(AX603-Constantes!$D$14)*(1-EXP(-Constantes!$D$22)))</f>
        <v>3.5680248751835392E-7</v>
      </c>
      <c r="AZ603" s="116">
        <f>AZ602+(Entradas!$F$23*AW603-BA602)/(800*Entradas!$D$46)</f>
        <v>0</v>
      </c>
      <c r="BA603" s="116">
        <f>8000*Entradas!$D$47*AZ603/Constantes!$F$34</f>
        <v>0</v>
      </c>
      <c r="BB603" s="116">
        <f>AV603*Escenarios!$F$10/Escenarios!$F$9</f>
        <v>0</v>
      </c>
      <c r="BC603" s="116">
        <f>BA603*Escenarios!$F$10/Escenarios!$F$9</f>
        <v>0</v>
      </c>
      <c r="BD603" s="116">
        <f>Observaciones!$I602</f>
        <v>0</v>
      </c>
      <c r="BE603" s="116">
        <f>MAX(0,Constantes!$F$29/((BJ602+BB603+BC603+BD603+Observaciones!$F602)^2)+Entradas!$F$17)</f>
        <v>0</v>
      </c>
      <c r="BF603" s="145">
        <f>IF(ETo!$D602&gt;0,ETo!$I602*((1-Entradas!$F$21)*ETo!$K602+ETo!$L602),0)</f>
        <v>1.3314939873708833</v>
      </c>
      <c r="BG603" s="116">
        <f>MIN(BF603*1,0.8*(BJ602+BB603+BC603+BD603+Observaciones!$F602-BE603-Constantes!$F$28))</f>
        <v>5.9358941939535725E-6</v>
      </c>
      <c r="BH603" s="116">
        <f>Observaciones!$J602</f>
        <v>0</v>
      </c>
      <c r="BI603" s="116">
        <f>MAX(0,BJ602+BB603+BC603+BD603+Observaciones!$F602-BE603-BG603-BH603-Constantes!$F$26)</f>
        <v>0</v>
      </c>
      <c r="BJ603" s="116">
        <f>BJ602+BB603+BC603+BD603+Observaciones!$F602-BE603-BG603-BH603-BI603</f>
        <v>41.250001483973548</v>
      </c>
      <c r="BK603" s="116">
        <f>(Escenarios!$F$10*AU603+Escenarios!$F$9*BG603)/(Escenarios!$F$11)</f>
        <v>9.0251397625706883E-5</v>
      </c>
      <c r="BL603" s="116">
        <f>(Escenarios!$F$9*BI603)/(Escenarios!$F$11)</f>
        <v>0</v>
      </c>
      <c r="BM603" s="116">
        <f>(Escenarios!$F$10*AW603+Escenarios!$F$9*BE603)/(Escenarios!$F$11)</f>
        <v>0</v>
      </c>
      <c r="BN603" s="118">
        <f t="shared" si="68"/>
        <v>123.83474664916343</v>
      </c>
      <c r="BO603" s="118">
        <f>MAX(0,(BN603-Constantes!$D$13)*(1-EXP(-Constantes!$D$23)))</f>
        <v>0.51864823008809779</v>
      </c>
      <c r="BP603" s="118">
        <f>BL603+AY603*Escenarios!$F$10/Escenarios!$F$11+BO603</f>
        <v>0.51864851553008784</v>
      </c>
      <c r="BQ603" s="118">
        <f>0.0526*BL603*Observaciones!$F602^1.218</f>
        <v>0</v>
      </c>
      <c r="BR603" s="118">
        <f>BQ603*Constantes!$F$40</f>
        <v>0</v>
      </c>
      <c r="BS603" s="118">
        <f t="shared" si="69"/>
        <v>0</v>
      </c>
      <c r="BT603" s="15"/>
      <c r="BU603" s="72">
        <v>597</v>
      </c>
      <c r="BV603" s="73">
        <f>0.0526*Observaciones!$F602^2.218</f>
        <v>0</v>
      </c>
      <c r="BW603" s="73">
        <f>IF(Observaciones!$F602&gt;0.05*$CA$7,((Observaciones!$F602-0.05*$CA$7)^2)/(Observaciones!$F602+0.95*$CA$7),0)</f>
        <v>0</v>
      </c>
      <c r="BX603" s="73">
        <f>0.0526*BW603*Observaciones!$F602^1.218</f>
        <v>0</v>
      </c>
      <c r="BY603" s="27"/>
      <c r="BZ603" s="27"/>
      <c r="CA603" s="101"/>
      <c r="CB603" s="36"/>
    </row>
    <row r="604" spans="2:80" s="2" customFormat="1" ht="14.5" x14ac:dyDescent="0.35">
      <c r="B604" s="35"/>
      <c r="C604" s="72">
        <v>598</v>
      </c>
      <c r="D604" s="145">
        <f>ETo!$I603*((1-Constantes!$D$19)*ETo!$K603+ETo!$L603)</f>
        <v>1.3807040445303507</v>
      </c>
      <c r="E604" s="73">
        <f>MIN(D604*Constantes!$D$17,0.8*(H603+Observaciones!$F603-F604-G604-Constantes!$D$14))</f>
        <v>1.6462335608480316E-5</v>
      </c>
      <c r="F604" s="73">
        <f>IF(Observaciones!$F603&gt;0.05*Constantes!$D$18,((Observaciones!$F603-0.05*Constantes!$D$18)^2)/(Observaciones!$F603+0.95*Constantes!$D$18),0)</f>
        <v>0</v>
      </c>
      <c r="G604" s="73">
        <f>MAX(0,H603+Observaciones!$F603-F604-Constantes!$D$13)</f>
        <v>0</v>
      </c>
      <c r="H604" s="73">
        <f>H603+Observaciones!$F603-F604-E604-G604-I603</f>
        <v>26.250003832281603</v>
      </c>
      <c r="I604" s="73">
        <f>MAX(0,(H604-Constantes!$D$14)*(1-EXP(-Constantes!$D$22)))</f>
        <v>5.2760153295458012E-8</v>
      </c>
      <c r="J604" s="73">
        <f t="shared" si="63"/>
        <v>115.77585270880144</v>
      </c>
      <c r="K604" s="73">
        <f>MAX(0,(J604-Constantes!$D$13)*(1-EXP(-Constantes!$D$23)))</f>
        <v>0.46298138342260381</v>
      </c>
      <c r="L604" s="73">
        <f t="shared" si="64"/>
        <v>0.46298143618275711</v>
      </c>
      <c r="M604" s="73">
        <f>0.0526*F604*Observaciones!$F603^1.218</f>
        <v>0</v>
      </c>
      <c r="N604" s="73">
        <f>M604*Constantes!$D$40</f>
        <v>0</v>
      </c>
      <c r="O604" s="73">
        <f t="shared" si="65"/>
        <v>0</v>
      </c>
      <c r="P604" s="15"/>
      <c r="Q604" s="117">
        <v>598</v>
      </c>
      <c r="R604" s="145">
        <f>ETo!$I603*((1-Constantes!$E$19)*ETo!$K603+ETo!$L603)</f>
        <v>1.3823567583619125</v>
      </c>
      <c r="S604" s="118">
        <f>MIN(R604*Constantes!$E$17,0.8*(V603+Observaciones!$F603-T604-U604-Constantes!$D$14))</f>
        <v>1.4387189062858852E-5</v>
      </c>
      <c r="T604" s="118">
        <f>IF(Observaciones!$F603&gt;0.05*Constantes!$E$18,((Observaciones!$F603-0.05*Constantes!$E$18)^2)/(Observaciones!$F603+0.95*Constantes!$E$18),0)</f>
        <v>0</v>
      </c>
      <c r="U604" s="118">
        <f>MAX(0,V603+Observaciones!$F603-T604-Constantes!$D$13)</f>
        <v>0</v>
      </c>
      <c r="V604" s="118">
        <f>V603+Observaciones!$F603-T604-S604-U604-W603</f>
        <v>26.250003349206413</v>
      </c>
      <c r="W604" s="118">
        <f>MAX(0,(V604-Constantes!$D$14)*(1-EXP(-Constantes!$D$22)))</f>
        <v>4.6109514395696793E-8</v>
      </c>
      <c r="X604" s="116">
        <f>X603+(Entradas!$E$23*U604-Y603)/(800*Entradas!$D$46)</f>
        <v>0</v>
      </c>
      <c r="Y604" s="116">
        <f>8000*Entradas!$D$47*X604/Constantes!$E$34</f>
        <v>0</v>
      </c>
      <c r="Z604" s="116">
        <f>T604*Escenarios!$E$10/Escenarios!$E$9</f>
        <v>0</v>
      </c>
      <c r="AA604" s="116">
        <f>Y604*Escenarios!$E$10/Escenarios!$E$9</f>
        <v>0</v>
      </c>
      <c r="AB604" s="116">
        <f>Observaciones!$I603</f>
        <v>0</v>
      </c>
      <c r="AC604" s="116">
        <f>MAX(0,Constantes!$E$29/((AH603+Z604+AA604+AB604+Observaciones!$F603)^2)+Entradas!$E$17)</f>
        <v>0</v>
      </c>
      <c r="AD604" s="145">
        <f>IF(ETo!$D603&gt;0,ETo!$I603*((1-Entradas!$E$21)*ETo!$K603+ETo!$L603),0)</f>
        <v>1.316248205099432</v>
      </c>
      <c r="AE604" s="116">
        <f>MIN(AD604*1,0.8*(AH603+Z604+AA604+AB604+Observaciones!$F603-AC604-Constantes!$E$28))</f>
        <v>1.2716030374804178E-5</v>
      </c>
      <c r="AF604" s="116">
        <f>Observaciones!$J603</f>
        <v>0</v>
      </c>
      <c r="AG604" s="116">
        <f>MAX(0,AH603+Z604+AA604+AB604+Observaciones!$F603-AC604-AE604-AF604-Constantes!$E$26)</f>
        <v>0</v>
      </c>
      <c r="AH604" s="116">
        <f>AH603+Z604+AA604+AB604+Observaciones!$F603-AC604-AE604-AF604-AG604</f>
        <v>41.250003179007592</v>
      </c>
      <c r="AI604" s="116">
        <f>(Escenarios!$E$10*S604+Escenarios!$E$9*AE604)/(Escenarios!$E$11)</f>
        <v>1.4220073194053384E-5</v>
      </c>
      <c r="AJ604" s="116">
        <f>(Escenarios!$E$9*AG604)/(Escenarios!$E$11)</f>
        <v>0</v>
      </c>
      <c r="AK604" s="116">
        <f>(Escenarios!$E$10*U604+Escenarios!$E$9*AC604)/(Escenarios!$E$11)</f>
        <v>0</v>
      </c>
      <c r="AL604" s="118">
        <f t="shared" si="66"/>
        <v>125.93270897384043</v>
      </c>
      <c r="AM604" s="118">
        <f>MAX(0,(AL604-Constantes!$D$13)*(1-EXP(-Constantes!$D$23)))</f>
        <v>0.53313991441873088</v>
      </c>
      <c r="AN604" s="118">
        <f>AJ604+W604*Escenarios!$E$10/Escenarios!$E$11+AM604</f>
        <v>0.5331399559172938</v>
      </c>
      <c r="AO604" s="118">
        <f>0.0526*AJ604*Observaciones!$F603^1.218</f>
        <v>0</v>
      </c>
      <c r="AP604" s="118">
        <f>AO604*Constantes!$E$40</f>
        <v>0</v>
      </c>
      <c r="AQ604" s="118">
        <f t="shared" si="67"/>
        <v>0</v>
      </c>
      <c r="AR604" s="15"/>
      <c r="AS604" s="72">
        <v>598</v>
      </c>
      <c r="AT604" s="145">
        <f>ETo!$I603*((1-Constantes!$F$19)*ETo!$K603+ETo!$L603)</f>
        <v>1.3782249737830072</v>
      </c>
      <c r="AU604" s="118">
        <f>MIN(AT604*Constantes!$F$17,0.8*(AX603+Observaciones!$F603-AV604-AW604-Constantes!$D$14))</f>
        <v>2.0733337922251849E-5</v>
      </c>
      <c r="AV604" s="118">
        <f>IF(Observaciones!$F603&gt;0.05*Constantes!$F$18,((Observaciones!$F603-0.05*Constantes!$F$18)^2)/(Observaciones!$F603+0.95*Constantes!$F$18),0)</f>
        <v>0</v>
      </c>
      <c r="AW604" s="118">
        <f>MAX(0,AX603+Observaciones!$F603-AV604-Constantes!$D$13)</f>
        <v>0</v>
      </c>
      <c r="AX604" s="118">
        <f>AX603+Observaciones!$F603-AV604-AU604-AW604-AY603</f>
        <v>26.250004826531992</v>
      </c>
      <c r="AY604" s="118">
        <f>MAX(0,(AX604-Constantes!$D$14)*(1-EXP(-Constantes!$D$22)))</f>
        <v>6.644829220409296E-8</v>
      </c>
      <c r="AZ604" s="116">
        <f>AZ603+(Entradas!$F$23*AW604-BA603)/(800*Entradas!$D$46)</f>
        <v>0</v>
      </c>
      <c r="BA604" s="116">
        <f>8000*Entradas!$D$47*AZ604/Constantes!$F$34</f>
        <v>0</v>
      </c>
      <c r="BB604" s="116">
        <f>AV604*Escenarios!$F$10/Escenarios!$F$9</f>
        <v>0</v>
      </c>
      <c r="BC604" s="116">
        <f>BA604*Escenarios!$F$10/Escenarios!$F$9</f>
        <v>0</v>
      </c>
      <c r="BD604" s="116">
        <f>Observaciones!$I603</f>
        <v>0</v>
      </c>
      <c r="BE604" s="116">
        <f>MAX(0,Constantes!$F$29/((BJ603+BB604+BC604+BD604+Observaciones!$F603)^2)+Entradas!$F$17)</f>
        <v>0</v>
      </c>
      <c r="BF604" s="145">
        <f>IF(ETo!$D603&gt;0,ETo!$I603*((1-Entradas!$F$21)*ETo!$K603+ETo!$L603),0)</f>
        <v>1.316248205099432</v>
      </c>
      <c r="BG604" s="116">
        <f>MIN(BF604*1,0.8*(BJ603+BB604+BC604+BD604+Observaciones!$F603-BE604-Constantes!$F$28))</f>
        <v>1.1871788387907145E-6</v>
      </c>
      <c r="BH604" s="116">
        <f>Observaciones!$J603</f>
        <v>0</v>
      </c>
      <c r="BI604" s="116">
        <f>MAX(0,BJ603+BB604+BC604+BD604+Observaciones!$F603-BE604-BG604-BH604-Constantes!$F$26)</f>
        <v>0</v>
      </c>
      <c r="BJ604" s="116">
        <f>BJ603+BB604+BC604+BD604+Observaciones!$F603-BE604-BG604-BH604-BI604</f>
        <v>41.25000029679471</v>
      </c>
      <c r="BK604" s="116">
        <f>(Escenarios!$F$10*AU604+Escenarios!$F$9*BG604)/(Escenarios!$F$11)</f>
        <v>1.6824106105559621E-5</v>
      </c>
      <c r="BL604" s="116">
        <f>(Escenarios!$F$9*BI604)/(Escenarios!$F$11)</f>
        <v>0</v>
      </c>
      <c r="BM604" s="116">
        <f>(Escenarios!$F$10*AW604+Escenarios!$F$9*BE604)/(Escenarios!$F$11)</f>
        <v>0</v>
      </c>
      <c r="BN604" s="118">
        <f t="shared" si="68"/>
        <v>123.31609841907533</v>
      </c>
      <c r="BO604" s="118">
        <f>MAX(0,(BN604-Constantes!$D$13)*(1-EXP(-Constantes!$D$23)))</f>
        <v>0.51506566507219098</v>
      </c>
      <c r="BP604" s="118">
        <f>BL604+AY604*Escenarios!$F$10/Escenarios!$F$11+BO604</f>
        <v>0.5150657182308247</v>
      </c>
      <c r="BQ604" s="118">
        <f>0.0526*BL604*Observaciones!$F603^1.218</f>
        <v>0</v>
      </c>
      <c r="BR604" s="118">
        <f>BQ604*Constantes!$F$40</f>
        <v>0</v>
      </c>
      <c r="BS604" s="118">
        <f t="shared" si="69"/>
        <v>0</v>
      </c>
      <c r="BT604" s="15"/>
      <c r="BU604" s="72">
        <v>598</v>
      </c>
      <c r="BV604" s="73">
        <f>0.0526*Observaciones!$F603^2.218</f>
        <v>0</v>
      </c>
      <c r="BW604" s="73">
        <f>IF(Observaciones!$F603&gt;0.05*$CA$7,((Observaciones!$F603-0.05*$CA$7)^2)/(Observaciones!$F603+0.95*$CA$7),0)</f>
        <v>0</v>
      </c>
      <c r="BX604" s="73">
        <f>0.0526*BW604*Observaciones!$F603^1.218</f>
        <v>0</v>
      </c>
      <c r="BY604" s="27"/>
      <c r="BZ604" s="27"/>
      <c r="CA604" s="101"/>
      <c r="CB604" s="36"/>
    </row>
    <row r="605" spans="2:80" s="2" customFormat="1" ht="14.5" x14ac:dyDescent="0.35">
      <c r="B605" s="35"/>
      <c r="C605" s="72">
        <v>599</v>
      </c>
      <c r="D605" s="145">
        <f>ETo!$I604*((1-Constantes!$D$19)*ETo!$K604+ETo!$L604)</f>
        <v>1.3560919278034589</v>
      </c>
      <c r="E605" s="73">
        <f>MIN(D605*Constantes!$D$17,0.8*(H604+Observaciones!$F604-F605-G605-Constantes!$D$14))</f>
        <v>3.0658252825332966E-6</v>
      </c>
      <c r="F605" s="73">
        <f>IF(Observaciones!$F604&gt;0.05*Constantes!$D$18,((Observaciones!$F604-0.05*Constantes!$D$18)^2)/(Observaciones!$F604+0.95*Constantes!$D$18),0)</f>
        <v>0</v>
      </c>
      <c r="G605" s="73">
        <f>MAX(0,H604+Observaciones!$F604-F605-Constantes!$D$13)</f>
        <v>0</v>
      </c>
      <c r="H605" s="73">
        <f>H604+Observaciones!$F604-F605-E605-G605-I604</f>
        <v>26.250000713696167</v>
      </c>
      <c r="I605" s="73">
        <f>MAX(0,(H605-Constantes!$D$14)*(1-EXP(-Constantes!$D$22)))</f>
        <v>9.8256660337888482E-9</v>
      </c>
      <c r="J605" s="73">
        <f t="shared" si="63"/>
        <v>115.31287132537884</v>
      </c>
      <c r="K605" s="73">
        <f>MAX(0,(J605-Constantes!$D$13)*(1-EXP(-Constantes!$D$23)))</f>
        <v>0.45978333740404476</v>
      </c>
      <c r="L605" s="73">
        <f t="shared" si="64"/>
        <v>0.45978334722971081</v>
      </c>
      <c r="M605" s="73">
        <f>0.0526*F605*Observaciones!$F604^1.218</f>
        <v>0</v>
      </c>
      <c r="N605" s="73">
        <f>M605*Constantes!$D$40</f>
        <v>0</v>
      </c>
      <c r="O605" s="73">
        <f t="shared" si="65"/>
        <v>0</v>
      </c>
      <c r="P605" s="15"/>
      <c r="Q605" s="117">
        <v>599</v>
      </c>
      <c r="R605" s="145">
        <f>ETo!$I604*((1-Constantes!$E$19)*ETo!$K604+ETo!$L604)</f>
        <v>1.3577082586059948</v>
      </c>
      <c r="S605" s="118">
        <f>MIN(R605*Constantes!$E$17,0.8*(V604+Observaciones!$F604-T605-U605-Constantes!$D$14))</f>
        <v>2.6793651301204592E-6</v>
      </c>
      <c r="T605" s="118">
        <f>IF(Observaciones!$F604&gt;0.05*Constantes!$E$18,((Observaciones!$F604-0.05*Constantes!$E$18)^2)/(Observaciones!$F604+0.95*Constantes!$E$18),0)</f>
        <v>0</v>
      </c>
      <c r="U605" s="118">
        <f>MAX(0,V604+Observaciones!$F604-T605-Constantes!$D$13)</f>
        <v>0</v>
      </c>
      <c r="V605" s="118">
        <f>V604+Observaciones!$F604-T605-S605-U605-W604</f>
        <v>26.250000623731768</v>
      </c>
      <c r="W605" s="118">
        <f>MAX(0,(V605-Constantes!$D$14)*(1-EXP(-Constantes!$D$22)))</f>
        <v>8.5870995732207983E-9</v>
      </c>
      <c r="X605" s="116">
        <f>X604+(Entradas!$E$23*U605-Y604)/(800*Entradas!$D$46)</f>
        <v>0</v>
      </c>
      <c r="Y605" s="116">
        <f>8000*Entradas!$D$47*X605/Constantes!$E$34</f>
        <v>0</v>
      </c>
      <c r="Z605" s="116">
        <f>T605*Escenarios!$E$10/Escenarios!$E$9</f>
        <v>0</v>
      </c>
      <c r="AA605" s="116">
        <f>Y605*Escenarios!$E$10/Escenarios!$E$9</f>
        <v>0</v>
      </c>
      <c r="AB605" s="116">
        <f>Observaciones!$I604</f>
        <v>0</v>
      </c>
      <c r="AC605" s="116">
        <f>MAX(0,Constantes!$E$29/((AH604+Z605+AA605+AB605+Observaciones!$F604)^2)+Entradas!$E$17)</f>
        <v>0</v>
      </c>
      <c r="AD605" s="145">
        <f>IF(ETo!$D604&gt;0,ETo!$I604*((1-Entradas!$E$21)*ETo!$K604+ETo!$L604),0)</f>
        <v>1.2930550265045477</v>
      </c>
      <c r="AE605" s="116">
        <f>MIN(AD605*1,0.8*(AH604+Z605+AA605+AB605+Observaciones!$F604-AC605-Constantes!$E$28))</f>
        <v>2.5432060738239674E-6</v>
      </c>
      <c r="AF605" s="116">
        <f>Observaciones!$J604</f>
        <v>0</v>
      </c>
      <c r="AG605" s="116">
        <f>MAX(0,AH604+Z605+AA605+AB605+Observaciones!$F604-AC605-AE605-AF605-Constantes!$E$26)</f>
        <v>0</v>
      </c>
      <c r="AH605" s="116">
        <f>AH604+Z605+AA605+AB605+Observaciones!$F604-AC605-AE605-AF605-AG605</f>
        <v>41.25000063580152</v>
      </c>
      <c r="AI605" s="116">
        <f>(Escenarios!$E$10*S605+Escenarios!$E$9*AE605)/(Escenarios!$E$11)</f>
        <v>2.6657492244908098E-6</v>
      </c>
      <c r="AJ605" s="116">
        <f>(Escenarios!$E$9*AG605)/(Escenarios!$E$11)</f>
        <v>0</v>
      </c>
      <c r="AK605" s="116">
        <f>(Escenarios!$E$10*U605+Escenarios!$E$9*AC605)/(Escenarios!$E$11)</f>
        <v>0</v>
      </c>
      <c r="AL605" s="118">
        <f t="shared" si="66"/>
        <v>125.39956905942171</v>
      </c>
      <c r="AM605" s="118">
        <f>MAX(0,(AL605-Constantes!$D$13)*(1-EXP(-Constantes!$D$23)))</f>
        <v>0.5294572480271853</v>
      </c>
      <c r="AN605" s="118">
        <f>AJ605+W605*Escenarios!$E$10/Escenarios!$E$11+AM605</f>
        <v>0.5294572557555749</v>
      </c>
      <c r="AO605" s="118">
        <f>0.0526*AJ605*Observaciones!$F604^1.218</f>
        <v>0</v>
      </c>
      <c r="AP605" s="118">
        <f>AO605*Constantes!$E$40</f>
        <v>0</v>
      </c>
      <c r="AQ605" s="118">
        <f t="shared" si="67"/>
        <v>0</v>
      </c>
      <c r="AR605" s="15"/>
      <c r="AS605" s="72">
        <v>599</v>
      </c>
      <c r="AT605" s="145">
        <f>ETo!$I604*((1-Constantes!$F$19)*ETo!$K604+ETo!$L604)</f>
        <v>1.3536674315996544</v>
      </c>
      <c r="AU605" s="118">
        <f>MIN(AT605*Constantes!$F$17,0.8*(AX604+Observaciones!$F604-AV605-AW605-Constantes!$D$14))</f>
        <v>3.8612255934822315E-6</v>
      </c>
      <c r="AV605" s="118">
        <f>IF(Observaciones!$F604&gt;0.05*Constantes!$F$18,((Observaciones!$F604-0.05*Constantes!$F$18)^2)/(Observaciones!$F604+0.95*Constantes!$F$18),0)</f>
        <v>0</v>
      </c>
      <c r="AW605" s="118">
        <f>MAX(0,AX604+Observaciones!$F604-AV605-Constantes!$D$13)</f>
        <v>0</v>
      </c>
      <c r="AX605" s="118">
        <f>AX604+Observaciones!$F604-AV605-AU605-AW605-AY604</f>
        <v>26.250000898858104</v>
      </c>
      <c r="AY605" s="118">
        <f>MAX(0,(AX605-Constantes!$D$14)*(1-EXP(-Constantes!$D$22)))</f>
        <v>1.2374845141707433E-8</v>
      </c>
      <c r="AZ605" s="116">
        <f>AZ604+(Entradas!$F$23*AW605-BA604)/(800*Entradas!$D$46)</f>
        <v>0</v>
      </c>
      <c r="BA605" s="116">
        <f>8000*Entradas!$D$47*AZ605/Constantes!$F$34</f>
        <v>0</v>
      </c>
      <c r="BB605" s="116">
        <f>AV605*Escenarios!$F$10/Escenarios!$F$9</f>
        <v>0</v>
      </c>
      <c r="BC605" s="116">
        <f>BA605*Escenarios!$F$10/Escenarios!$F$9</f>
        <v>0</v>
      </c>
      <c r="BD605" s="116">
        <f>Observaciones!$I604</f>
        <v>0</v>
      </c>
      <c r="BE605" s="116">
        <f>MAX(0,Constantes!$F$29/((BJ604+BB605+BC605+BD605+Observaciones!$F604)^2)+Entradas!$F$17)</f>
        <v>0</v>
      </c>
      <c r="BF605" s="145">
        <f>IF(ETo!$D604&gt;0,ETo!$I604*((1-Entradas!$F$21)*ETo!$K604+ETo!$L604),0)</f>
        <v>1.2930550265045477</v>
      </c>
      <c r="BG605" s="116">
        <f>MIN(BF605*1,0.8*(BJ604+BB605+BC605+BD605+Observaciones!$F604-BE605-Constantes!$F$28))</f>
        <v>2.3743576775814291E-7</v>
      </c>
      <c r="BH605" s="116">
        <f>Observaciones!$J604</f>
        <v>0</v>
      </c>
      <c r="BI605" s="116">
        <f>MAX(0,BJ604+BB605+BC605+BD605+Observaciones!$F604-BE605-BG605-BH605-Constantes!$F$26)</f>
        <v>0</v>
      </c>
      <c r="BJ605" s="116">
        <f>BJ604+BB605+BC605+BD605+Observaciones!$F604-BE605-BG605-BH605-BI605</f>
        <v>41.250000059358939</v>
      </c>
      <c r="BK605" s="116">
        <f>(Escenarios!$F$10*AU605+Escenarios!$F$9*BG605)/(Escenarios!$F$11)</f>
        <v>3.1364676283374137E-6</v>
      </c>
      <c r="BL605" s="116">
        <f>(Escenarios!$F$9*BI605)/(Escenarios!$F$11)</f>
        <v>0</v>
      </c>
      <c r="BM605" s="116">
        <f>(Escenarios!$F$10*AW605+Escenarios!$F$9*BE605)/(Escenarios!$F$11)</f>
        <v>0</v>
      </c>
      <c r="BN605" s="118">
        <f t="shared" si="68"/>
        <v>122.80103275400315</v>
      </c>
      <c r="BO605" s="118">
        <f>MAX(0,(BN605-Constantes!$D$13)*(1-EXP(-Constantes!$D$23)))</f>
        <v>0.51150784664047877</v>
      </c>
      <c r="BP605" s="118">
        <f>BL605+AY605*Escenarios!$F$10/Escenarios!$F$11+BO605</f>
        <v>0.51150785654035491</v>
      </c>
      <c r="BQ605" s="118">
        <f>0.0526*BL605*Observaciones!$F604^1.218</f>
        <v>0</v>
      </c>
      <c r="BR605" s="118">
        <f>BQ605*Constantes!$F$40</f>
        <v>0</v>
      </c>
      <c r="BS605" s="118">
        <f t="shared" si="69"/>
        <v>0</v>
      </c>
      <c r="BT605" s="15"/>
      <c r="BU605" s="72">
        <v>599</v>
      </c>
      <c r="BV605" s="73">
        <f>0.0526*Observaciones!$F604^2.218</f>
        <v>0</v>
      </c>
      <c r="BW605" s="73">
        <f>IF(Observaciones!$F604&gt;0.05*$CA$7,((Observaciones!$F604-0.05*$CA$7)^2)/(Observaciones!$F604+0.95*$CA$7),0)</f>
        <v>0</v>
      </c>
      <c r="BX605" s="73">
        <f>0.0526*BW605*Observaciones!$F604^1.218</f>
        <v>0</v>
      </c>
      <c r="BY605" s="27"/>
      <c r="BZ605" s="27"/>
      <c r="CA605" s="101"/>
      <c r="CB605" s="36"/>
    </row>
    <row r="606" spans="2:80" s="2" customFormat="1" ht="14.5" x14ac:dyDescent="0.35">
      <c r="B606" s="35"/>
      <c r="C606" s="72">
        <v>600</v>
      </c>
      <c r="D606" s="145">
        <f>ETo!$I605*((1-Constantes!$D$19)*ETo!$K605+ETo!$L605)</f>
        <v>0</v>
      </c>
      <c r="E606" s="73">
        <f>MIN(D606*Constantes!$D$17,0.8*(H605+Observaciones!$F605-F606-G606-Constantes!$D$14))</f>
        <v>0</v>
      </c>
      <c r="F606" s="73">
        <f>IF(Observaciones!$F605&gt;0.05*Constantes!$D$18,((Observaciones!$F605-0.05*Constantes!$D$18)^2)/(Observaciones!$F605+0.95*Constantes!$D$18),0)</f>
        <v>0</v>
      </c>
      <c r="G606" s="73">
        <f>MAX(0,H605+Observaciones!$F605-F606-Constantes!$D$13)</f>
        <v>0</v>
      </c>
      <c r="H606" s="73">
        <f>H605+Observaciones!$F605-F606-E606-G606-I605</f>
        <v>26.250000703870501</v>
      </c>
      <c r="I606" s="73">
        <f>MAX(0,(H606-Constantes!$D$14)*(1-EXP(-Constantes!$D$22)))</f>
        <v>9.6903931917249834E-9</v>
      </c>
      <c r="J606" s="73">
        <f t="shared" si="63"/>
        <v>114.85308798797479</v>
      </c>
      <c r="K606" s="73">
        <f>MAX(0,(J606-Constantes!$D$13)*(1-EXP(-Constantes!$D$23)))</f>
        <v>0.45660738190295147</v>
      </c>
      <c r="L606" s="73">
        <f t="shared" si="64"/>
        <v>0.45660739159334468</v>
      </c>
      <c r="M606" s="73">
        <f>0.0526*F606*Observaciones!$F605^1.218</f>
        <v>0</v>
      </c>
      <c r="N606" s="73">
        <f>M606*Constantes!$D$40</f>
        <v>0</v>
      </c>
      <c r="O606" s="73">
        <f t="shared" si="65"/>
        <v>0</v>
      </c>
      <c r="P606" s="15"/>
      <c r="Q606" s="117">
        <v>600</v>
      </c>
      <c r="R606" s="145">
        <f>ETo!$I605*((1-Constantes!$E$19)*ETo!$K605+ETo!$L605)</f>
        <v>0</v>
      </c>
      <c r="S606" s="118">
        <f>MIN(R606*Constantes!$E$17,0.8*(V605+Observaciones!$F605-T606-U606-Constantes!$D$14))</f>
        <v>0</v>
      </c>
      <c r="T606" s="118">
        <f>IF(Observaciones!$F605&gt;0.05*Constantes!$E$18,((Observaciones!$F605-0.05*Constantes!$E$18)^2)/(Observaciones!$F605+0.95*Constantes!$E$18),0)</f>
        <v>0</v>
      </c>
      <c r="U606" s="118">
        <f>MAX(0,V605+Observaciones!$F605-T606-Constantes!$D$13)</f>
        <v>0</v>
      </c>
      <c r="V606" s="118">
        <f>V605+Observaciones!$F605-T606-S606-U606-W605</f>
        <v>26.250000615144668</v>
      </c>
      <c r="W606" s="118">
        <f>MAX(0,(V606-Constantes!$D$14)*(1-EXP(-Constantes!$D$22)))</f>
        <v>8.4688784188490032E-9</v>
      </c>
      <c r="X606" s="116">
        <f>X605+(Entradas!$E$23*U606-Y605)/(800*Entradas!$D$46)</f>
        <v>0</v>
      </c>
      <c r="Y606" s="116">
        <f>8000*Entradas!$D$47*X606/Constantes!$E$34</f>
        <v>0</v>
      </c>
      <c r="Z606" s="116">
        <f>T606*Escenarios!$E$10/Escenarios!$E$9</f>
        <v>0</v>
      </c>
      <c r="AA606" s="116">
        <f>Y606*Escenarios!$E$10/Escenarios!$E$9</f>
        <v>0</v>
      </c>
      <c r="AB606" s="116">
        <f>Observaciones!$I605</f>
        <v>0</v>
      </c>
      <c r="AC606" s="116">
        <f>MAX(0,Constantes!$E$29/((AH605+Z606+AA606+AB606+Observaciones!$F605)^2)+Entradas!$E$17)</f>
        <v>0</v>
      </c>
      <c r="AD606" s="145">
        <f>IF(ETo!$D605&gt;0,ETo!$I605*((1-Entradas!$E$21)*ETo!$K605+ETo!$L605),0)</f>
        <v>0</v>
      </c>
      <c r="AE606" s="116">
        <f>MIN(AD606*1,0.8*(AH605+Z606+AA606+AB606+Observaciones!$F605-AC606-Constantes!$E$28))</f>
        <v>0</v>
      </c>
      <c r="AF606" s="116">
        <f>Observaciones!$J605</f>
        <v>0</v>
      </c>
      <c r="AG606" s="116">
        <f>MAX(0,AH605+Z606+AA606+AB606+Observaciones!$F605-AC606-AE606-AF606-Constantes!$E$26)</f>
        <v>0</v>
      </c>
      <c r="AH606" s="116">
        <f>AH605+Z606+AA606+AB606+Observaciones!$F605-AC606-AE606-AF606-AG606</f>
        <v>41.25000063580152</v>
      </c>
      <c r="AI606" s="116">
        <f>(Escenarios!$E$10*S606+Escenarios!$E$9*AE606)/(Escenarios!$E$11)</f>
        <v>0</v>
      </c>
      <c r="AJ606" s="116">
        <f>(Escenarios!$E$9*AG606)/(Escenarios!$E$11)</f>
        <v>0</v>
      </c>
      <c r="AK606" s="116">
        <f>(Escenarios!$E$10*U606+Escenarios!$E$9*AC606)/(Escenarios!$E$11)</f>
        <v>0</v>
      </c>
      <c r="AL606" s="118">
        <f t="shared" si="66"/>
        <v>124.87011181139452</v>
      </c>
      <c r="AM606" s="118">
        <f>MAX(0,(AL606-Constantes!$D$13)*(1-EXP(-Constantes!$D$23)))</f>
        <v>0.52580001967054313</v>
      </c>
      <c r="AN606" s="118">
        <f>AJ606+W606*Escenarios!$E$10/Escenarios!$E$11+AM606</f>
        <v>0.52580002729253372</v>
      </c>
      <c r="AO606" s="118">
        <f>0.0526*AJ606*Observaciones!$F605^1.218</f>
        <v>0</v>
      </c>
      <c r="AP606" s="118">
        <f>AO606*Constantes!$E$40</f>
        <v>0</v>
      </c>
      <c r="AQ606" s="118">
        <f t="shared" si="67"/>
        <v>0</v>
      </c>
      <c r="AR606" s="15"/>
      <c r="AS606" s="72">
        <v>600</v>
      </c>
      <c r="AT606" s="145">
        <f>ETo!$I605*((1-Constantes!$F$19)*ETo!$K605+ETo!$L605)</f>
        <v>0</v>
      </c>
      <c r="AU606" s="118">
        <f>MIN(AT606*Constantes!$F$17,0.8*(AX605+Observaciones!$F605-AV606-AW606-Constantes!$D$14))</f>
        <v>0</v>
      </c>
      <c r="AV606" s="118">
        <f>IF(Observaciones!$F605&gt;0.05*Constantes!$F$18,((Observaciones!$F605-0.05*Constantes!$F$18)^2)/(Observaciones!$F605+0.95*Constantes!$F$18),0)</f>
        <v>0</v>
      </c>
      <c r="AW606" s="118">
        <f>MAX(0,AX605+Observaciones!$F605-AV606-Constantes!$D$13)</f>
        <v>0</v>
      </c>
      <c r="AX606" s="118">
        <f>AX605+Observaciones!$F605-AV606-AU606-AW606-AY605</f>
        <v>26.25000088648326</v>
      </c>
      <c r="AY606" s="118">
        <f>MAX(0,(AX606-Constantes!$D$14)*(1-EXP(-Constantes!$D$22)))</f>
        <v>1.2204477003925559E-8</v>
      </c>
      <c r="AZ606" s="116">
        <f>AZ605+(Entradas!$F$23*AW606-BA605)/(800*Entradas!$D$46)</f>
        <v>0</v>
      </c>
      <c r="BA606" s="116">
        <f>8000*Entradas!$D$47*AZ606/Constantes!$F$34</f>
        <v>0</v>
      </c>
      <c r="BB606" s="116">
        <f>AV606*Escenarios!$F$10/Escenarios!$F$9</f>
        <v>0</v>
      </c>
      <c r="BC606" s="116">
        <f>BA606*Escenarios!$F$10/Escenarios!$F$9</f>
        <v>0</v>
      </c>
      <c r="BD606" s="116">
        <f>Observaciones!$I605</f>
        <v>0</v>
      </c>
      <c r="BE606" s="116">
        <f>MAX(0,Constantes!$F$29/((BJ605+BB606+BC606+BD606+Observaciones!$F605)^2)+Entradas!$F$17)</f>
        <v>0</v>
      </c>
      <c r="BF606" s="145">
        <f>IF(ETo!$D605&gt;0,ETo!$I605*((1-Entradas!$F$21)*ETo!$K605+ETo!$L605),0)</f>
        <v>0</v>
      </c>
      <c r="BG606" s="116">
        <f>MIN(BF606*1,0.8*(BJ605+BB606+BC606+BD606+Observaciones!$F605-BE606-Constantes!$F$28))</f>
        <v>0</v>
      </c>
      <c r="BH606" s="116">
        <f>Observaciones!$J605</f>
        <v>0</v>
      </c>
      <c r="BI606" s="116">
        <f>MAX(0,BJ605+BB606+BC606+BD606+Observaciones!$F605-BE606-BG606-BH606-Constantes!$F$26)</f>
        <v>0</v>
      </c>
      <c r="BJ606" s="116">
        <f>BJ605+BB606+BC606+BD606+Observaciones!$F605-BE606-BG606-BH606-BI606</f>
        <v>41.250000059358939</v>
      </c>
      <c r="BK606" s="116">
        <f>(Escenarios!$F$10*AU606+Escenarios!$F$9*BG606)/(Escenarios!$F$11)</f>
        <v>0</v>
      </c>
      <c r="BL606" s="116">
        <f>(Escenarios!$F$9*BI606)/(Escenarios!$F$11)</f>
        <v>0</v>
      </c>
      <c r="BM606" s="116">
        <f>(Escenarios!$F$10*AW606+Escenarios!$F$9*BE606)/(Escenarios!$F$11)</f>
        <v>0</v>
      </c>
      <c r="BN606" s="118">
        <f t="shared" si="68"/>
        <v>122.28952490736266</v>
      </c>
      <c r="BO606" s="118">
        <f>MAX(0,(BN606-Constantes!$D$13)*(1-EXP(-Constantes!$D$23)))</f>
        <v>0.50797460385581772</v>
      </c>
      <c r="BP606" s="118">
        <f>BL606+AY606*Escenarios!$F$10/Escenarios!$F$11+BO606</f>
        <v>0.50797461361939933</v>
      </c>
      <c r="BQ606" s="118">
        <f>0.0526*BL606*Observaciones!$F605^1.218</f>
        <v>0</v>
      </c>
      <c r="BR606" s="118">
        <f>BQ606*Constantes!$F$40</f>
        <v>0</v>
      </c>
      <c r="BS606" s="118">
        <f t="shared" si="69"/>
        <v>0</v>
      </c>
      <c r="BT606" s="15"/>
      <c r="BU606" s="72">
        <v>600</v>
      </c>
      <c r="BV606" s="73">
        <f>0.0526*Observaciones!$F605^2.218</f>
        <v>0</v>
      </c>
      <c r="BW606" s="73">
        <f>IF(Observaciones!$F605&gt;0.05*$CA$7,((Observaciones!$F605-0.05*$CA$7)^2)/(Observaciones!$F605+0.95*$CA$7),0)</f>
        <v>0</v>
      </c>
      <c r="BX606" s="73">
        <f>0.0526*BW606*Observaciones!$F605^1.218</f>
        <v>0</v>
      </c>
      <c r="BY606" s="27"/>
      <c r="BZ606" s="27"/>
      <c r="CA606" s="101"/>
      <c r="CB606" s="36"/>
    </row>
    <row r="607" spans="2:80" s="2" customFormat="1" ht="14.5" x14ac:dyDescent="0.35">
      <c r="B607" s="35"/>
      <c r="C607" s="72">
        <v>601</v>
      </c>
      <c r="D607" s="145">
        <f>ETo!$I606*((1-Constantes!$D$19)*ETo!$K606+ETo!$L606)</f>
        <v>0</v>
      </c>
      <c r="E607" s="73">
        <f>MIN(D607*Constantes!$D$17,0.8*(H606+Observaciones!$F606-F607-G607-Constantes!$D$14))</f>
        <v>0</v>
      </c>
      <c r="F607" s="73">
        <f>IF(Observaciones!$F606&gt;0.05*Constantes!$D$18,((Observaciones!$F606-0.05*Constantes!$D$18)^2)/(Observaciones!$F606+0.95*Constantes!$D$18),0)</f>
        <v>0</v>
      </c>
      <c r="G607" s="73">
        <f>MAX(0,H606+Observaciones!$F606-F607-Constantes!$D$13)</f>
        <v>0</v>
      </c>
      <c r="H607" s="73">
        <f>H606+Observaciones!$F606-F607-E607-G607-I606</f>
        <v>26.250000694180109</v>
      </c>
      <c r="I607" s="73">
        <f>MAX(0,(H607-Constantes!$D$14)*(1-EXP(-Constantes!$D$22)))</f>
        <v>9.5569826947613347E-9</v>
      </c>
      <c r="J607" s="73">
        <f t="shared" si="63"/>
        <v>114.39648060607183</v>
      </c>
      <c r="K607" s="73">
        <f>MAX(0,(J607-Constantes!$D$13)*(1-EXP(-Constantes!$D$23)))</f>
        <v>0.45345336432897371</v>
      </c>
      <c r="L607" s="73">
        <f t="shared" si="64"/>
        <v>0.45345337388595641</v>
      </c>
      <c r="M607" s="73">
        <f>0.0526*F607*Observaciones!$F606^1.218</f>
        <v>0</v>
      </c>
      <c r="N607" s="73">
        <f>M607*Constantes!$D$40</f>
        <v>0</v>
      </c>
      <c r="O607" s="73">
        <f t="shared" si="65"/>
        <v>0</v>
      </c>
      <c r="P607" s="15"/>
      <c r="Q607" s="117">
        <v>601</v>
      </c>
      <c r="R607" s="145">
        <f>ETo!$I606*((1-Constantes!$E$19)*ETo!$K606+ETo!$L606)</f>
        <v>0</v>
      </c>
      <c r="S607" s="118">
        <f>MIN(R607*Constantes!$E$17,0.8*(V606+Observaciones!$F606-T607-U607-Constantes!$D$14))</f>
        <v>0</v>
      </c>
      <c r="T607" s="118">
        <f>IF(Observaciones!$F606&gt;0.05*Constantes!$E$18,((Observaciones!$F606-0.05*Constantes!$E$18)^2)/(Observaciones!$F606+0.95*Constantes!$E$18),0)</f>
        <v>0</v>
      </c>
      <c r="U607" s="118">
        <f>MAX(0,V606+Observaciones!$F606-T607-Constantes!$D$13)</f>
        <v>0</v>
      </c>
      <c r="V607" s="118">
        <f>V606+Observaciones!$F606-T607-S607-U607-W606</f>
        <v>26.25000060667579</v>
      </c>
      <c r="W607" s="118">
        <f>MAX(0,(V607-Constantes!$D$14)*(1-EXP(-Constantes!$D$22)))</f>
        <v>8.3522848844451638E-9</v>
      </c>
      <c r="X607" s="116">
        <f>X606+(Entradas!$E$23*U607-Y606)/(800*Entradas!$D$46)</f>
        <v>0</v>
      </c>
      <c r="Y607" s="116">
        <f>8000*Entradas!$D$47*X607/Constantes!$E$34</f>
        <v>0</v>
      </c>
      <c r="Z607" s="116">
        <f>T607*Escenarios!$E$10/Escenarios!$E$9</f>
        <v>0</v>
      </c>
      <c r="AA607" s="116">
        <f>Y607*Escenarios!$E$10/Escenarios!$E$9</f>
        <v>0</v>
      </c>
      <c r="AB607" s="116">
        <f>Observaciones!$I606</f>
        <v>0</v>
      </c>
      <c r="AC607" s="116">
        <f>MAX(0,Constantes!$E$29/((AH606+Z607+AA607+AB607+Observaciones!$F606)^2)+Entradas!$E$17)</f>
        <v>0</v>
      </c>
      <c r="AD607" s="145">
        <f>IF(ETo!$D606&gt;0,ETo!$I606*((1-Entradas!$E$21)*ETo!$K606+ETo!$L606),0)</f>
        <v>0</v>
      </c>
      <c r="AE607" s="116">
        <f>MIN(AD607*1,0.8*(AH606+Z607+AA607+AB607+Observaciones!$F606-AC607-Constantes!$E$28))</f>
        <v>0</v>
      </c>
      <c r="AF607" s="116">
        <f>Observaciones!$J606</f>
        <v>0</v>
      </c>
      <c r="AG607" s="116">
        <f>MAX(0,AH606+Z607+AA607+AB607+Observaciones!$F606-AC607-AE607-AF607-Constantes!$E$26)</f>
        <v>0</v>
      </c>
      <c r="AH607" s="116">
        <f>AH606+Z607+AA607+AB607+Observaciones!$F606-AC607-AE607-AF607-AG607</f>
        <v>41.25000063580152</v>
      </c>
      <c r="AI607" s="116">
        <f>(Escenarios!$E$10*S607+Escenarios!$E$9*AE607)/(Escenarios!$E$11)</f>
        <v>0</v>
      </c>
      <c r="AJ607" s="116">
        <f>(Escenarios!$E$9*AG607)/(Escenarios!$E$11)</f>
        <v>0</v>
      </c>
      <c r="AK607" s="116">
        <f>(Escenarios!$E$10*U607+Escenarios!$E$9*AC607)/(Escenarios!$E$11)</f>
        <v>0</v>
      </c>
      <c r="AL607" s="118">
        <f t="shared" si="66"/>
        <v>124.34431179172398</v>
      </c>
      <c r="AM607" s="118">
        <f>MAX(0,(AL607-Constantes!$D$13)*(1-EXP(-Constantes!$D$23)))</f>
        <v>0.52216805363546226</v>
      </c>
      <c r="AN607" s="118">
        <f>AJ607+W607*Escenarios!$E$10/Escenarios!$E$11+AM607</f>
        <v>0.52216806115251868</v>
      </c>
      <c r="AO607" s="118">
        <f>0.0526*AJ607*Observaciones!$F606^1.218</f>
        <v>0</v>
      </c>
      <c r="AP607" s="118">
        <f>AO607*Constantes!$E$40</f>
        <v>0</v>
      </c>
      <c r="AQ607" s="118">
        <f t="shared" si="67"/>
        <v>0</v>
      </c>
      <c r="AR607" s="15"/>
      <c r="AS607" s="72">
        <v>601</v>
      </c>
      <c r="AT607" s="145">
        <f>ETo!$I606*((1-Constantes!$F$19)*ETo!$K606+ETo!$L606)</f>
        <v>0</v>
      </c>
      <c r="AU607" s="118">
        <f>MIN(AT607*Constantes!$F$17,0.8*(AX606+Observaciones!$F606-AV607-AW607-Constantes!$D$14))</f>
        <v>0</v>
      </c>
      <c r="AV607" s="118">
        <f>IF(Observaciones!$F606&gt;0.05*Constantes!$F$18,((Observaciones!$F606-0.05*Constantes!$F$18)^2)/(Observaciones!$F606+0.95*Constantes!$F$18),0)</f>
        <v>0</v>
      </c>
      <c r="AW607" s="118">
        <f>MAX(0,AX606+Observaciones!$F606-AV607-Constantes!$D$13)</f>
        <v>0</v>
      </c>
      <c r="AX607" s="118">
        <f>AX606+Observaciones!$F606-AV607-AU607-AW607-AY606</f>
        <v>26.250000874278783</v>
      </c>
      <c r="AY607" s="118">
        <f>MAX(0,(AX607-Constantes!$D$14)*(1-EXP(-Constantes!$D$22)))</f>
        <v>1.2036454356660961E-8</v>
      </c>
      <c r="AZ607" s="116">
        <f>AZ606+(Entradas!$F$23*AW607-BA606)/(800*Entradas!$D$46)</f>
        <v>0</v>
      </c>
      <c r="BA607" s="116">
        <f>8000*Entradas!$D$47*AZ607/Constantes!$F$34</f>
        <v>0</v>
      </c>
      <c r="BB607" s="116">
        <f>AV607*Escenarios!$F$10/Escenarios!$F$9</f>
        <v>0</v>
      </c>
      <c r="BC607" s="116">
        <f>BA607*Escenarios!$F$10/Escenarios!$F$9</f>
        <v>0</v>
      </c>
      <c r="BD607" s="116">
        <f>Observaciones!$I606</f>
        <v>0</v>
      </c>
      <c r="BE607" s="116">
        <f>MAX(0,Constantes!$F$29/((BJ606+BB607+BC607+BD607+Observaciones!$F606)^2)+Entradas!$F$17)</f>
        <v>0</v>
      </c>
      <c r="BF607" s="145">
        <f>IF(ETo!$D606&gt;0,ETo!$I606*((1-Entradas!$F$21)*ETo!$K606+ETo!$L606),0)</f>
        <v>0</v>
      </c>
      <c r="BG607" s="116">
        <f>MIN(BF607*1,0.8*(BJ606+BB607+BC607+BD607+Observaciones!$F606-BE607-Constantes!$F$28))</f>
        <v>0</v>
      </c>
      <c r="BH607" s="116">
        <f>Observaciones!$J606</f>
        <v>0</v>
      </c>
      <c r="BI607" s="116">
        <f>MAX(0,BJ606+BB607+BC607+BD607+Observaciones!$F606-BE607-BG607-BH607-Constantes!$F$26)</f>
        <v>0</v>
      </c>
      <c r="BJ607" s="116">
        <f>BJ606+BB607+BC607+BD607+Observaciones!$F606-BE607-BG607-BH607-BI607</f>
        <v>41.250000059358939</v>
      </c>
      <c r="BK607" s="116">
        <f>(Escenarios!$F$10*AU607+Escenarios!$F$9*BG607)/(Escenarios!$F$11)</f>
        <v>0</v>
      </c>
      <c r="BL607" s="116">
        <f>(Escenarios!$F$9*BI607)/(Escenarios!$F$11)</f>
        <v>0</v>
      </c>
      <c r="BM607" s="116">
        <f>(Escenarios!$F$10*AW607+Escenarios!$F$9*BE607)/(Escenarios!$F$11)</f>
        <v>0</v>
      </c>
      <c r="BN607" s="118">
        <f t="shared" si="68"/>
        <v>121.78155030350685</v>
      </c>
      <c r="BO607" s="118">
        <f>MAX(0,(BN607-Constantes!$D$13)*(1-EXP(-Constantes!$D$23)))</f>
        <v>0.50446576696181378</v>
      </c>
      <c r="BP607" s="118">
        <f>BL607+AY607*Escenarios!$F$10/Escenarios!$F$11+BO607</f>
        <v>0.50446577659097724</v>
      </c>
      <c r="BQ607" s="118">
        <f>0.0526*BL607*Observaciones!$F606^1.218</f>
        <v>0</v>
      </c>
      <c r="BR607" s="118">
        <f>BQ607*Constantes!$F$40</f>
        <v>0</v>
      </c>
      <c r="BS607" s="118">
        <f t="shared" si="69"/>
        <v>0</v>
      </c>
      <c r="BT607" s="15"/>
      <c r="BU607" s="72">
        <v>601</v>
      </c>
      <c r="BV607" s="73">
        <f>0.0526*Observaciones!$F606^2.218</f>
        <v>0</v>
      </c>
      <c r="BW607" s="73">
        <f>IF(Observaciones!$F606&gt;0.05*$CA$7,((Observaciones!$F606-0.05*$CA$7)^2)/(Observaciones!$F606+0.95*$CA$7),0)</f>
        <v>0</v>
      </c>
      <c r="BX607" s="73">
        <f>0.0526*BW607*Observaciones!$F606^1.218</f>
        <v>0</v>
      </c>
      <c r="BY607" s="27"/>
      <c r="BZ607" s="27"/>
      <c r="CA607" s="101"/>
      <c r="CB607" s="36"/>
    </row>
    <row r="608" spans="2:80" s="2" customFormat="1" ht="14.5" x14ac:dyDescent="0.35">
      <c r="B608" s="35"/>
      <c r="C608" s="72">
        <v>602</v>
      </c>
      <c r="D608" s="145">
        <f>ETo!$I607*((1-Constantes!$D$19)*ETo!$K607+ETo!$L607)</f>
        <v>1.4249776123229649</v>
      </c>
      <c r="E608" s="73">
        <f>MIN(D608*Constantes!$D$17,0.8*(H607+Observaciones!$F607-F608-G608-Constantes!$D$14))</f>
        <v>5.5534408716084727E-7</v>
      </c>
      <c r="F608" s="73">
        <f>IF(Observaciones!$F607&gt;0.05*Constantes!$D$18,((Observaciones!$F607-0.05*Constantes!$D$18)^2)/(Observaciones!$F607+0.95*Constantes!$D$18),0)</f>
        <v>0</v>
      </c>
      <c r="G608" s="73">
        <f>MAX(0,H607+Observaciones!$F607-F608-Constantes!$D$13)</f>
        <v>0</v>
      </c>
      <c r="H608" s="73">
        <f>H607+Observaciones!$F607-F608-E608-G608-I607</f>
        <v>26.250000129279041</v>
      </c>
      <c r="I608" s="73">
        <f>MAX(0,(H608-Constantes!$D$14)*(1-EXP(-Constantes!$D$22)))</f>
        <v>1.779822757589085E-9</v>
      </c>
      <c r="J608" s="73">
        <f t="shared" si="63"/>
        <v>113.94302724174285</v>
      </c>
      <c r="K608" s="73">
        <f>MAX(0,(J608-Constantes!$D$13)*(1-EXP(-Constantes!$D$23)))</f>
        <v>0.45032113314577987</v>
      </c>
      <c r="L608" s="73">
        <f t="shared" si="64"/>
        <v>0.45032113492560261</v>
      </c>
      <c r="M608" s="73">
        <f>0.0526*F608*Observaciones!$F607^1.218</f>
        <v>0</v>
      </c>
      <c r="N608" s="73">
        <f>M608*Constantes!$D$40</f>
        <v>0</v>
      </c>
      <c r="O608" s="73">
        <f t="shared" si="65"/>
        <v>0</v>
      </c>
      <c r="P608" s="15"/>
      <c r="Q608" s="117">
        <v>602</v>
      </c>
      <c r="R608" s="145">
        <f>ETo!$I607*((1-Constantes!$E$19)*ETo!$K607+ETo!$L607)</f>
        <v>1.426672174478919</v>
      </c>
      <c r="S608" s="118">
        <f>MIN(R608*Constantes!$E$17,0.8*(V607+Observaciones!$F607-T608-U608-Constantes!$D$14))</f>
        <v>4.8534063239458198E-7</v>
      </c>
      <c r="T608" s="118">
        <f>IF(Observaciones!$F607&gt;0.05*Constantes!$E$18,((Observaciones!$F607-0.05*Constantes!$E$18)^2)/(Observaciones!$F607+0.95*Constantes!$E$18),0)</f>
        <v>0</v>
      </c>
      <c r="U608" s="118">
        <f>MAX(0,V607+Observaciones!$F607-T608-Constantes!$D$13)</f>
        <v>0</v>
      </c>
      <c r="V608" s="118">
        <f>V607+Observaciones!$F607-T608-S608-U608-W607</f>
        <v>26.250000112982875</v>
      </c>
      <c r="W608" s="118">
        <f>MAX(0,(V608-Constantes!$D$14)*(1-EXP(-Constantes!$D$22)))</f>
        <v>1.5554686219674909E-9</v>
      </c>
      <c r="X608" s="116">
        <f>X607+(Entradas!$E$23*U608-Y607)/(800*Entradas!$D$46)</f>
        <v>0</v>
      </c>
      <c r="Y608" s="116">
        <f>8000*Entradas!$D$47*X608/Constantes!$E$34</f>
        <v>0</v>
      </c>
      <c r="Z608" s="116">
        <f>T608*Escenarios!$E$10/Escenarios!$E$9</f>
        <v>0</v>
      </c>
      <c r="AA608" s="116">
        <f>Y608*Escenarios!$E$10/Escenarios!$E$9</f>
        <v>0</v>
      </c>
      <c r="AB608" s="116">
        <f>Observaciones!$I607</f>
        <v>0</v>
      </c>
      <c r="AC608" s="116">
        <f>MAX(0,Constantes!$E$29/((AH607+Z608+AA608+AB608+Observaciones!$F607)^2)+Entradas!$E$17)</f>
        <v>0</v>
      </c>
      <c r="AD608" s="145">
        <f>IF(ETo!$D607&gt;0,ETo!$I607*((1-Entradas!$E$21)*ETo!$K607+ETo!$L607),0)</f>
        <v>1.3588896882407406</v>
      </c>
      <c r="AE608" s="116">
        <f>MIN(AD608*1,0.8*(AH607+Z608+AA608+AB608+Observaciones!$F607-AC608-Constantes!$E$28))</f>
        <v>5.086412159016618E-7</v>
      </c>
      <c r="AF608" s="116">
        <f>Observaciones!$J607</f>
        <v>0</v>
      </c>
      <c r="AG608" s="116">
        <f>MAX(0,AH607+Z608+AA608+AB608+Observaciones!$F607-AC608-AE608-AF608-Constantes!$E$26)</f>
        <v>0</v>
      </c>
      <c r="AH608" s="116">
        <f>AH607+Z608+AA608+AB608+Observaciones!$F607-AC608-AE608-AF608-AG608</f>
        <v>41.250000127160305</v>
      </c>
      <c r="AI608" s="116">
        <f>(Escenarios!$E$10*S608+Escenarios!$E$9*AE608)/(Escenarios!$E$11)</f>
        <v>4.8767069074528998E-7</v>
      </c>
      <c r="AJ608" s="116">
        <f>(Escenarios!$E$9*AG608)/(Escenarios!$E$11)</f>
        <v>0</v>
      </c>
      <c r="AK608" s="116">
        <f>(Escenarios!$E$10*U608+Escenarios!$E$9*AC608)/(Escenarios!$E$11)</f>
        <v>0</v>
      </c>
      <c r="AL608" s="118">
        <f t="shared" si="66"/>
        <v>123.82214373808851</v>
      </c>
      <c r="AM608" s="118">
        <f>MAX(0,(AL608-Constantes!$D$13)*(1-EXP(-Constantes!$D$23)))</f>
        <v>0.51856117542234115</v>
      </c>
      <c r="AN608" s="118">
        <f>AJ608+W608*Escenarios!$E$10/Escenarios!$E$11+AM608</f>
        <v>0.51856117682226288</v>
      </c>
      <c r="AO608" s="118">
        <f>0.0526*AJ608*Observaciones!$F607^1.218</f>
        <v>0</v>
      </c>
      <c r="AP608" s="118">
        <f>AO608*Constantes!$E$40</f>
        <v>0</v>
      </c>
      <c r="AQ608" s="118">
        <f t="shared" si="67"/>
        <v>0</v>
      </c>
      <c r="AR608" s="15"/>
      <c r="AS608" s="72">
        <v>602</v>
      </c>
      <c r="AT608" s="145">
        <f>ETo!$I607*((1-Constantes!$F$19)*ETo!$K607+ETo!$L607)</f>
        <v>1.422435769089033</v>
      </c>
      <c r="AU608" s="118">
        <f>MIN(AT608*Constantes!$F$17,0.8*(AX607+Observaciones!$F607-AV608-AW608-Constantes!$D$14))</f>
        <v>6.9942302616254892E-7</v>
      </c>
      <c r="AV608" s="118">
        <f>IF(Observaciones!$F607&gt;0.05*Constantes!$F$18,((Observaciones!$F607-0.05*Constantes!$F$18)^2)/(Observaciones!$F607+0.95*Constantes!$F$18),0)</f>
        <v>0</v>
      </c>
      <c r="AW608" s="118">
        <f>MAX(0,AX607+Observaciones!$F607-AV608-Constantes!$D$13)</f>
        <v>0</v>
      </c>
      <c r="AX608" s="118">
        <f>AX607+Observaciones!$F607-AV608-AU608-AW608-AY607</f>
        <v>26.250000162819301</v>
      </c>
      <c r="AY608" s="118">
        <f>MAX(0,(AX608-Constantes!$D$14)*(1-EXP(-Constantes!$D$22)))</f>
        <v>2.2415814331538875E-9</v>
      </c>
      <c r="AZ608" s="116">
        <f>AZ607+(Entradas!$F$23*AW608-BA607)/(800*Entradas!$D$46)</f>
        <v>0</v>
      </c>
      <c r="BA608" s="116">
        <f>8000*Entradas!$D$47*AZ608/Constantes!$F$34</f>
        <v>0</v>
      </c>
      <c r="BB608" s="116">
        <f>AV608*Escenarios!$F$10/Escenarios!$F$9</f>
        <v>0</v>
      </c>
      <c r="BC608" s="116">
        <f>BA608*Escenarios!$F$10/Escenarios!$F$9</f>
        <v>0</v>
      </c>
      <c r="BD608" s="116">
        <f>Observaciones!$I607</f>
        <v>0</v>
      </c>
      <c r="BE608" s="116">
        <f>MAX(0,Constantes!$F$29/((BJ607+BB608+BC608+BD608+Observaciones!$F607)^2)+Entradas!$F$17)</f>
        <v>0</v>
      </c>
      <c r="BF608" s="145">
        <f>IF(ETo!$D607&gt;0,ETo!$I607*((1-Entradas!$F$21)*ETo!$K607+ETo!$L607),0)</f>
        <v>1.3588896882407406</v>
      </c>
      <c r="BG608" s="116">
        <f>MIN(BF608*1,0.8*(BJ607+BB608+BC608+BD608+Observaciones!$F607-BE608-Constantes!$F$28))</f>
        <v>4.7487151277891829E-8</v>
      </c>
      <c r="BH608" s="116">
        <f>Observaciones!$J607</f>
        <v>0</v>
      </c>
      <c r="BI608" s="116">
        <f>MAX(0,BJ607+BB608+BC608+BD608+Observaciones!$F607-BE608-BG608-BH608-Constantes!$F$26)</f>
        <v>0</v>
      </c>
      <c r="BJ608" s="116">
        <f>BJ607+BB608+BC608+BD608+Observaciones!$F607-BE608-BG608-BH608-BI608</f>
        <v>41.250000011871791</v>
      </c>
      <c r="BK608" s="116">
        <f>(Escenarios!$F$10*AU608+Escenarios!$F$9*BG608)/(Escenarios!$F$11)</f>
        <v>5.6903585118561753E-7</v>
      </c>
      <c r="BL608" s="116">
        <f>(Escenarios!$F$9*BI608)/(Escenarios!$F$11)</f>
        <v>0</v>
      </c>
      <c r="BM608" s="116">
        <f>(Escenarios!$F$10*AW608+Escenarios!$F$9*BE608)/(Escenarios!$F$11)</f>
        <v>0</v>
      </c>
      <c r="BN608" s="118">
        <f t="shared" si="68"/>
        <v>121.27708453654503</v>
      </c>
      <c r="BO608" s="118">
        <f>MAX(0,(BN608-Constantes!$D$13)*(1-EXP(-Constantes!$D$23)))</f>
        <v>0.50098116737466591</v>
      </c>
      <c r="BP608" s="118">
        <f>BL608+AY608*Escenarios!$F$10/Escenarios!$F$11+BO608</f>
        <v>0.50098116916793101</v>
      </c>
      <c r="BQ608" s="118">
        <f>0.0526*BL608*Observaciones!$F607^1.218</f>
        <v>0</v>
      </c>
      <c r="BR608" s="118">
        <f>BQ608*Constantes!$F$40</f>
        <v>0</v>
      </c>
      <c r="BS608" s="118">
        <f t="shared" si="69"/>
        <v>0</v>
      </c>
      <c r="BT608" s="15"/>
      <c r="BU608" s="72">
        <v>602</v>
      </c>
      <c r="BV608" s="73">
        <f>0.0526*Observaciones!$F607^2.218</f>
        <v>0</v>
      </c>
      <c r="BW608" s="73">
        <f>IF(Observaciones!$F607&gt;0.05*$CA$7,((Observaciones!$F607-0.05*$CA$7)^2)/(Observaciones!$F607+0.95*$CA$7),0)</f>
        <v>0</v>
      </c>
      <c r="BX608" s="73">
        <f>0.0526*BW608*Observaciones!$F607^1.218</f>
        <v>0</v>
      </c>
      <c r="BY608" s="27"/>
      <c r="BZ608" s="27"/>
      <c r="CA608" s="101"/>
      <c r="CB608" s="36"/>
    </row>
    <row r="609" spans="2:80" s="2" customFormat="1" ht="14.5" x14ac:dyDescent="0.35">
      <c r="B609" s="35"/>
      <c r="C609" s="72">
        <v>603</v>
      </c>
      <c r="D609" s="145">
        <f>ETo!$I608*((1-Constantes!$D$19)*ETo!$K608+ETo!$L608)</f>
        <v>1.4874775478716009</v>
      </c>
      <c r="E609" s="73">
        <f>MIN(D609*Constantes!$D$17,0.8*(H608+Observaciones!$F608-F609-G609-Constantes!$D$14))</f>
        <v>1.0342323264467268E-7</v>
      </c>
      <c r="F609" s="73">
        <f>IF(Observaciones!$F608&gt;0.05*Constantes!$D$18,((Observaciones!$F608-0.05*Constantes!$D$18)^2)/(Observaciones!$F608+0.95*Constantes!$D$18),0)</f>
        <v>0</v>
      </c>
      <c r="G609" s="73">
        <f>MAX(0,H608+Observaciones!$F608-F609-Constantes!$D$13)</f>
        <v>0</v>
      </c>
      <c r="H609" s="73">
        <f>H608+Observaciones!$F608-F609-E609-G609-I608</f>
        <v>26.250000024075984</v>
      </c>
      <c r="I609" s="73">
        <f>MAX(0,(H609-Constantes!$D$14)*(1-EXP(-Constantes!$D$22)))</f>
        <v>3.3146118459570236E-10</v>
      </c>
      <c r="J609" s="73">
        <f t="shared" si="63"/>
        <v>113.49270610859708</v>
      </c>
      <c r="K609" s="73">
        <f>MAX(0,(J609-Constantes!$D$13)*(1-EXP(-Constantes!$D$23)))</f>
        <v>0.44721053786377629</v>
      </c>
      <c r="L609" s="73">
        <f t="shared" si="64"/>
        <v>0.44721053819523748</v>
      </c>
      <c r="M609" s="73">
        <f>0.0526*F609*Observaciones!$F608^1.218</f>
        <v>0</v>
      </c>
      <c r="N609" s="73">
        <f>M609*Constantes!$D$40</f>
        <v>0</v>
      </c>
      <c r="O609" s="73">
        <f t="shared" si="65"/>
        <v>0</v>
      </c>
      <c r="P609" s="15"/>
      <c r="Q609" s="117">
        <v>603</v>
      </c>
      <c r="R609" s="145">
        <f>ETo!$I608*((1-Constantes!$E$19)*ETo!$K608+ETo!$L608)</f>
        <v>1.4892484780666186</v>
      </c>
      <c r="S609" s="118">
        <f>MIN(R609*Constantes!$E$17,0.8*(V608+Observaciones!$F608-T609-U609-Constantes!$D$14))</f>
        <v>9.038629968927126E-8</v>
      </c>
      <c r="T609" s="118">
        <f>IF(Observaciones!$F608&gt;0.05*Constantes!$E$18,((Observaciones!$F608-0.05*Constantes!$E$18)^2)/(Observaciones!$F608+0.95*Constantes!$E$18),0)</f>
        <v>0</v>
      </c>
      <c r="U609" s="118">
        <f>MAX(0,V608+Observaciones!$F608-T609-Constantes!$D$13)</f>
        <v>0</v>
      </c>
      <c r="V609" s="118">
        <f>V608+Observaciones!$F608-T609-S609-U609-W608</f>
        <v>26.250000021041107</v>
      </c>
      <c r="W609" s="118">
        <f>MAX(0,(V609-Constantes!$D$14)*(1-EXP(-Constantes!$D$22)))</f>
        <v>2.8967913282819041E-10</v>
      </c>
      <c r="X609" s="116">
        <f>X608+(Entradas!$E$23*U609-Y608)/(800*Entradas!$D$46)</f>
        <v>0</v>
      </c>
      <c r="Y609" s="116">
        <f>8000*Entradas!$D$47*X609/Constantes!$E$34</f>
        <v>0</v>
      </c>
      <c r="Z609" s="116">
        <f>T609*Escenarios!$E$10/Escenarios!$E$9</f>
        <v>0</v>
      </c>
      <c r="AA609" s="116">
        <f>Y609*Escenarios!$E$10/Escenarios!$E$9</f>
        <v>0</v>
      </c>
      <c r="AB609" s="116">
        <f>Observaciones!$I608</f>
        <v>0</v>
      </c>
      <c r="AC609" s="116">
        <f>MAX(0,Constantes!$E$29/((AH608+Z609+AA609+AB609+Observaciones!$F608)^2)+Entradas!$E$17)</f>
        <v>0</v>
      </c>
      <c r="AD609" s="145">
        <f>IF(ETo!$D608&gt;0,ETo!$I608*((1-Entradas!$E$21)*ETo!$K608+ETo!$L608),0)</f>
        <v>1.4184112702658997</v>
      </c>
      <c r="AE609" s="116">
        <f>MIN(AD609*1,0.8*(AH608+Z609+AA609+AB609+Observaciones!$F608-AC609-Constantes!$E$28))</f>
        <v>1.0172824431720074E-7</v>
      </c>
      <c r="AF609" s="116">
        <f>Observaciones!$J608</f>
        <v>0</v>
      </c>
      <c r="AG609" s="116">
        <f>MAX(0,AH608+Z609+AA609+AB609+Observaciones!$F608-AC609-AE609-AF609-Constantes!$E$26)</f>
        <v>0</v>
      </c>
      <c r="AH609" s="116">
        <f>AH608+Z609+AA609+AB609+Observaciones!$F608-AC609-AE609-AF609-AG609</f>
        <v>41.250000025432058</v>
      </c>
      <c r="AI609" s="116">
        <f>(Escenarios!$E$10*S609+Escenarios!$E$9*AE609)/(Escenarios!$E$11)</f>
        <v>9.1520494152064206E-8</v>
      </c>
      <c r="AJ609" s="116">
        <f>(Escenarios!$E$9*AG609)/(Escenarios!$E$11)</f>
        <v>0</v>
      </c>
      <c r="AK609" s="116">
        <f>(Escenarios!$E$10*U609+Escenarios!$E$9*AC609)/(Escenarios!$E$11)</f>
        <v>0</v>
      </c>
      <c r="AL609" s="118">
        <f t="shared" si="66"/>
        <v>123.30358256266618</v>
      </c>
      <c r="AM609" s="118">
        <f>MAX(0,(AL609-Constantes!$D$13)*(1-EXP(-Constantes!$D$23)))</f>
        <v>0.51497921173693539</v>
      </c>
      <c r="AN609" s="118">
        <f>AJ609+W609*Escenarios!$E$10/Escenarios!$E$11+AM609</f>
        <v>0.51497921199764662</v>
      </c>
      <c r="AO609" s="118">
        <f>0.0526*AJ609*Observaciones!$F608^1.218</f>
        <v>0</v>
      </c>
      <c r="AP609" s="118">
        <f>AO609*Constantes!$E$40</f>
        <v>0</v>
      </c>
      <c r="AQ609" s="118">
        <f t="shared" si="67"/>
        <v>0</v>
      </c>
      <c r="AR609" s="15"/>
      <c r="AS609" s="72">
        <v>603</v>
      </c>
      <c r="AT609" s="145">
        <f>ETo!$I608*((1-Constantes!$F$19)*ETo!$K608+ETo!$L608)</f>
        <v>1.4848211525790733</v>
      </c>
      <c r="AU609" s="118">
        <f>MIN(AT609*Constantes!$F$17,0.8*(AX608+Observaciones!$F608-AV609-AW609-Constantes!$D$14))</f>
        <v>1.302554409221557E-7</v>
      </c>
      <c r="AV609" s="118">
        <f>IF(Observaciones!$F608&gt;0.05*Constantes!$F$18,((Observaciones!$F608-0.05*Constantes!$F$18)^2)/(Observaciones!$F608+0.95*Constantes!$F$18),0)</f>
        <v>0</v>
      </c>
      <c r="AW609" s="118">
        <f>MAX(0,AX608+Observaciones!$F608-AV609-Constantes!$D$13)</f>
        <v>0</v>
      </c>
      <c r="AX609" s="118">
        <f>AX608+Observaciones!$F608-AV609-AU609-AW609-AY608</f>
        <v>26.25000003032228</v>
      </c>
      <c r="AY609" s="118">
        <f>MAX(0,(AX609-Constantes!$D$14)*(1-EXP(-Constantes!$D$22)))</f>
        <v>4.1745578641626035E-10</v>
      </c>
      <c r="AZ609" s="116">
        <f>AZ608+(Entradas!$F$23*AW609-BA608)/(800*Entradas!$D$46)</f>
        <v>0</v>
      </c>
      <c r="BA609" s="116">
        <f>8000*Entradas!$D$47*AZ609/Constantes!$F$34</f>
        <v>0</v>
      </c>
      <c r="BB609" s="116">
        <f>AV609*Escenarios!$F$10/Escenarios!$F$9</f>
        <v>0</v>
      </c>
      <c r="BC609" s="116">
        <f>BA609*Escenarios!$F$10/Escenarios!$F$9</f>
        <v>0</v>
      </c>
      <c r="BD609" s="116">
        <f>Observaciones!$I608</f>
        <v>0</v>
      </c>
      <c r="BE609" s="116">
        <f>MAX(0,Constantes!$F$29/((BJ608+BB609+BC609+BD609+Observaciones!$F608)^2)+Entradas!$F$17)</f>
        <v>0</v>
      </c>
      <c r="BF609" s="145">
        <f>IF(ETo!$D608&gt;0,ETo!$I608*((1-Entradas!$F$21)*ETo!$K608+ETo!$L608),0)</f>
        <v>1.4184112702658997</v>
      </c>
      <c r="BG609" s="116">
        <f>MIN(BF609*1,0.8*(BJ608+BB609+BC609+BD609+Observaciones!$F608-BE609-Constantes!$F$28))</f>
        <v>9.4974325293151199E-9</v>
      </c>
      <c r="BH609" s="116">
        <f>Observaciones!$J608</f>
        <v>0</v>
      </c>
      <c r="BI609" s="116">
        <f>MAX(0,BJ608+BB609+BC609+BD609+Observaciones!$F608-BE609-BG609-BH609-Constantes!$F$26)</f>
        <v>0</v>
      </c>
      <c r="BJ609" s="116">
        <f>BJ608+BB609+BC609+BD609+Observaciones!$F608-BE609-BG609-BH609-BI609</f>
        <v>41.250000002374357</v>
      </c>
      <c r="BK609" s="116">
        <f>(Escenarios!$F$10*AU609+Escenarios!$F$9*BG609)/(Escenarios!$F$11)</f>
        <v>1.0610383924358757E-7</v>
      </c>
      <c r="BL609" s="116">
        <f>(Escenarios!$F$9*BI609)/(Escenarios!$F$11)</f>
        <v>0</v>
      </c>
      <c r="BM609" s="116">
        <f>(Escenarios!$F$10*AW609+Escenarios!$F$9*BE609)/(Escenarios!$F$11)</f>
        <v>0</v>
      </c>
      <c r="BN609" s="118">
        <f t="shared" si="68"/>
        <v>120.77610336917037</v>
      </c>
      <c r="BO609" s="118">
        <f>MAX(0,(BN609-Constantes!$D$13)*(1-EXP(-Constantes!$D$23)))</f>
        <v>0.49752063767506632</v>
      </c>
      <c r="BP609" s="118">
        <f>BL609+AY609*Escenarios!$F$10/Escenarios!$F$11+BO609</f>
        <v>0.49752063800903096</v>
      </c>
      <c r="BQ609" s="118">
        <f>0.0526*BL609*Observaciones!$F608^1.218</f>
        <v>0</v>
      </c>
      <c r="BR609" s="118">
        <f>BQ609*Constantes!$F$40</f>
        <v>0</v>
      </c>
      <c r="BS609" s="118">
        <f t="shared" si="69"/>
        <v>0</v>
      </c>
      <c r="BT609" s="15"/>
      <c r="BU609" s="72">
        <v>603</v>
      </c>
      <c r="BV609" s="73">
        <f>0.0526*Observaciones!$F608^2.218</f>
        <v>0</v>
      </c>
      <c r="BW609" s="73">
        <f>IF(Observaciones!$F608&gt;0.05*$CA$7,((Observaciones!$F608-0.05*$CA$7)^2)/(Observaciones!$F608+0.95*$CA$7),0)</f>
        <v>0</v>
      </c>
      <c r="BX609" s="73">
        <f>0.0526*BW609*Observaciones!$F608^1.218</f>
        <v>0</v>
      </c>
      <c r="BY609" s="27"/>
      <c r="BZ609" s="27"/>
      <c r="CA609" s="101"/>
      <c r="CB609" s="36"/>
    </row>
    <row r="610" spans="2:80" s="2" customFormat="1" ht="14.5" x14ac:dyDescent="0.35">
      <c r="B610" s="35"/>
      <c r="C610" s="72">
        <v>604</v>
      </c>
      <c r="D610" s="145">
        <f>ETo!$I609*((1-Constantes!$D$19)*ETo!$K609+ETo!$L609)</f>
        <v>1.4578213879893971</v>
      </c>
      <c r="E610" s="73">
        <f>MIN(D610*Constantes!$D$17,0.8*(H609+Observaciones!$F609-F610-G610-Constantes!$D$14))</f>
        <v>1.926078709857393E-8</v>
      </c>
      <c r="F610" s="73">
        <f>IF(Observaciones!$F609&gt;0.05*Constantes!$D$18,((Observaciones!$F609-0.05*Constantes!$D$18)^2)/(Observaciones!$F609+0.95*Constantes!$D$18),0)</f>
        <v>0</v>
      </c>
      <c r="G610" s="73">
        <f>MAX(0,H609+Observaciones!$F609-F610-Constantes!$D$13)</f>
        <v>0</v>
      </c>
      <c r="H610" s="73">
        <f>H609+Observaciones!$F609-F610-E610-G610-I609</f>
        <v>26.250000004483734</v>
      </c>
      <c r="I610" s="73">
        <f>MAX(0,(H610-Constantes!$D$14)*(1-EXP(-Constantes!$D$22)))</f>
        <v>6.1728894706247593E-11</v>
      </c>
      <c r="J610" s="73">
        <f t="shared" si="63"/>
        <v>113.04549557073329</v>
      </c>
      <c r="K610" s="73">
        <f>MAX(0,(J610-Constantes!$D$13)*(1-EXP(-Constantes!$D$23)))</f>
        <v>0.4441214290328766</v>
      </c>
      <c r="L610" s="73">
        <f t="shared" si="64"/>
        <v>0.4441214290946055</v>
      </c>
      <c r="M610" s="73">
        <f>0.0526*F610*Observaciones!$F609^1.218</f>
        <v>0</v>
      </c>
      <c r="N610" s="73">
        <f>M610*Constantes!$D$40</f>
        <v>0</v>
      </c>
      <c r="O610" s="73">
        <f t="shared" si="65"/>
        <v>0</v>
      </c>
      <c r="P610" s="15"/>
      <c r="Q610" s="117">
        <v>604</v>
      </c>
      <c r="R610" s="145">
        <f>ETo!$I609*((1-Constantes!$E$19)*ETo!$K609+ETo!$L609)</f>
        <v>1.4595505381792011</v>
      </c>
      <c r="S610" s="118">
        <f>MIN(R610*Constantes!$E$17,0.8*(V609+Observaciones!$F609-T610-U610-Constantes!$D$14))</f>
        <v>1.683288530784921E-8</v>
      </c>
      <c r="T610" s="118">
        <f>IF(Observaciones!$F609&gt;0.05*Constantes!$E$18,((Observaciones!$F609-0.05*Constantes!$E$18)^2)/(Observaciones!$F609+0.95*Constantes!$E$18),0)</f>
        <v>0</v>
      </c>
      <c r="U610" s="118">
        <f>MAX(0,V609+Observaciones!$F609-T610-Constantes!$D$13)</f>
        <v>0</v>
      </c>
      <c r="V610" s="118">
        <f>V609+Observaciones!$F609-T610-S610-U610-W609</f>
        <v>26.250000003918544</v>
      </c>
      <c r="W610" s="118">
        <f>MAX(0,(V610-Constantes!$D$14)*(1-EXP(-Constantes!$D$22)))</f>
        <v>5.3947749235130307E-11</v>
      </c>
      <c r="X610" s="116">
        <f>X609+(Entradas!$E$23*U610-Y609)/(800*Entradas!$D$46)</f>
        <v>0</v>
      </c>
      <c r="Y610" s="116">
        <f>8000*Entradas!$D$47*X610/Constantes!$E$34</f>
        <v>0</v>
      </c>
      <c r="Z610" s="116">
        <f>T610*Escenarios!$E$10/Escenarios!$E$9</f>
        <v>0</v>
      </c>
      <c r="AA610" s="116">
        <f>Y610*Escenarios!$E$10/Escenarios!$E$9</f>
        <v>0</v>
      </c>
      <c r="AB610" s="116">
        <f>Observaciones!$I609</f>
        <v>0</v>
      </c>
      <c r="AC610" s="116">
        <f>MAX(0,Constantes!$E$29/((AH609+Z610+AA610+AB610+Observaciones!$F609)^2)+Entradas!$E$17)</f>
        <v>0</v>
      </c>
      <c r="AD610" s="145">
        <f>IF(ETo!$D609&gt;0,ETo!$I609*((1-Entradas!$E$21)*ETo!$K609+ETo!$L609),0)</f>
        <v>1.3903845305870193</v>
      </c>
      <c r="AE610" s="116">
        <f>MIN(AD610*1,0.8*(AH609+Z610+AA610+AB610+Observaciones!$F609-AC610-Constantes!$E$28))</f>
        <v>2.0345646589703394E-8</v>
      </c>
      <c r="AF610" s="116">
        <f>Observaciones!$J609</f>
        <v>0</v>
      </c>
      <c r="AG610" s="116">
        <f>MAX(0,AH609+Z610+AA610+AB610+Observaciones!$F609-AC610-AE610-AF610-Constantes!$E$26)</f>
        <v>0</v>
      </c>
      <c r="AH610" s="116">
        <f>AH609+Z610+AA610+AB610+Observaciones!$F609-AC610-AE610-AF610-AG610</f>
        <v>41.250000005086413</v>
      </c>
      <c r="AI610" s="116">
        <f>(Escenarios!$E$10*S610+Escenarios!$E$9*AE610)/(Escenarios!$E$11)</f>
        <v>1.718416143603463E-8</v>
      </c>
      <c r="AJ610" s="116">
        <f>(Escenarios!$E$9*AG610)/(Escenarios!$E$11)</f>
        <v>0</v>
      </c>
      <c r="AK610" s="116">
        <f>(Escenarios!$E$10*U610+Escenarios!$E$9*AC610)/(Escenarios!$E$11)</f>
        <v>0</v>
      </c>
      <c r="AL610" s="118">
        <f t="shared" si="66"/>
        <v>122.78860335092925</v>
      </c>
      <c r="AM610" s="118">
        <f>MAX(0,(AL610-Constantes!$D$13)*(1-EXP(-Constantes!$D$23)))</f>
        <v>0.51142199048203085</v>
      </c>
      <c r="AN610" s="118">
        <f>AJ610+W610*Escenarios!$E$10/Escenarios!$E$11+AM610</f>
        <v>0.51142199053058379</v>
      </c>
      <c r="AO610" s="118">
        <f>0.0526*AJ610*Observaciones!$F609^1.218</f>
        <v>0</v>
      </c>
      <c r="AP610" s="118">
        <f>AO610*Constantes!$E$40</f>
        <v>0</v>
      </c>
      <c r="AQ610" s="118">
        <f t="shared" si="67"/>
        <v>0</v>
      </c>
      <c r="AR610" s="15"/>
      <c r="AS610" s="72">
        <v>604</v>
      </c>
      <c r="AT610" s="145">
        <f>ETo!$I609*((1-Constantes!$F$19)*ETo!$K609+ETo!$L609)</f>
        <v>1.4552276627046898</v>
      </c>
      <c r="AU610" s="118">
        <f>MIN(AT610*Constantes!$F$17,0.8*(AX609+Observaciones!$F609-AV610-AW610-Constantes!$D$14))</f>
        <v>2.4257823838524929E-8</v>
      </c>
      <c r="AV610" s="118">
        <f>IF(Observaciones!$F609&gt;0.05*Constantes!$F$18,((Observaciones!$F609-0.05*Constantes!$F$18)^2)/(Observaciones!$F609+0.95*Constantes!$F$18),0)</f>
        <v>0</v>
      </c>
      <c r="AW610" s="118">
        <f>MAX(0,AX609+Observaciones!$F609-AV610-Constantes!$D$13)</f>
        <v>0</v>
      </c>
      <c r="AX610" s="118">
        <f>AX609+Observaciones!$F609-AV610-AU610-AW610-AY609</f>
        <v>26.250000005647003</v>
      </c>
      <c r="AY610" s="118">
        <f>MAX(0,(AX610-Constantes!$D$14)*(1-EXP(-Constantes!$D$22)))</f>
        <v>7.7743957173661048E-11</v>
      </c>
      <c r="AZ610" s="116">
        <f>AZ609+(Entradas!$F$23*AW610-BA609)/(800*Entradas!$D$46)</f>
        <v>0</v>
      </c>
      <c r="BA610" s="116">
        <f>8000*Entradas!$D$47*AZ610/Constantes!$F$34</f>
        <v>0</v>
      </c>
      <c r="BB610" s="116">
        <f>AV610*Escenarios!$F$10/Escenarios!$F$9</f>
        <v>0</v>
      </c>
      <c r="BC610" s="116">
        <f>BA610*Escenarios!$F$10/Escenarios!$F$9</f>
        <v>0</v>
      </c>
      <c r="BD610" s="116">
        <f>Observaciones!$I609</f>
        <v>0</v>
      </c>
      <c r="BE610" s="116">
        <f>MAX(0,Constantes!$F$29/((BJ609+BB610+BC610+BD610+Observaciones!$F609)^2)+Entradas!$F$17)</f>
        <v>0</v>
      </c>
      <c r="BF610" s="145">
        <f>IF(ETo!$D609&gt;0,ETo!$I609*((1-Entradas!$F$21)*ETo!$K609+ETo!$L609),0)</f>
        <v>1.3903845305870193</v>
      </c>
      <c r="BG610" s="116">
        <f>MIN(BF610*1,0.8*(BJ609+BB610+BC610+BD610+Observaciones!$F609-BE610-Constantes!$F$28))</f>
        <v>1.8994853689946466E-9</v>
      </c>
      <c r="BH610" s="116">
        <f>Observaciones!$J609</f>
        <v>0</v>
      </c>
      <c r="BI610" s="116">
        <f>MAX(0,BJ609+BB610+BC610+BD610+Observaciones!$F609-BE610-BG610-BH610-Constantes!$F$26)</f>
        <v>0</v>
      </c>
      <c r="BJ610" s="116">
        <f>BJ609+BB610+BC610+BD610+Observaciones!$F609-BE610-BG610-BH610-BI610</f>
        <v>41.25000000047487</v>
      </c>
      <c r="BK610" s="116">
        <f>(Escenarios!$F$10*AU610+Escenarios!$F$9*BG610)/(Escenarios!$F$11)</f>
        <v>1.9786156144618871E-8</v>
      </c>
      <c r="BL610" s="116">
        <f>(Escenarios!$F$9*BI610)/(Escenarios!$F$11)</f>
        <v>0</v>
      </c>
      <c r="BM610" s="116">
        <f>(Escenarios!$F$10*AW610+Escenarios!$F$9*BE610)/(Escenarios!$F$11)</f>
        <v>0</v>
      </c>
      <c r="BN610" s="118">
        <f t="shared" si="68"/>
        <v>120.27858273149531</v>
      </c>
      <c r="BO610" s="118">
        <f>MAX(0,(BN610-Constantes!$D$13)*(1-EXP(-Constantes!$D$23)))</f>
        <v>0.49408401160015702</v>
      </c>
      <c r="BP610" s="118">
        <f>BL610+AY610*Escenarios!$F$10/Escenarios!$F$11+BO610</f>
        <v>0.49408401166235222</v>
      </c>
      <c r="BQ610" s="118">
        <f>0.0526*BL610*Observaciones!$F609^1.218</f>
        <v>0</v>
      </c>
      <c r="BR610" s="118">
        <f>BQ610*Constantes!$F$40</f>
        <v>0</v>
      </c>
      <c r="BS610" s="118">
        <f t="shared" si="69"/>
        <v>0</v>
      </c>
      <c r="BT610" s="15"/>
      <c r="BU610" s="72">
        <v>604</v>
      </c>
      <c r="BV610" s="73">
        <f>0.0526*Observaciones!$F609^2.218</f>
        <v>0</v>
      </c>
      <c r="BW610" s="73">
        <f>IF(Observaciones!$F609&gt;0.05*$CA$7,((Observaciones!$F609-0.05*$CA$7)^2)/(Observaciones!$F609+0.95*$CA$7),0)</f>
        <v>0</v>
      </c>
      <c r="BX610" s="73">
        <f>0.0526*BW610*Observaciones!$F609^1.218</f>
        <v>0</v>
      </c>
      <c r="BY610" s="27"/>
      <c r="BZ610" s="27"/>
      <c r="CA610" s="101"/>
      <c r="CB610" s="36"/>
    </row>
    <row r="611" spans="2:80" s="2" customFormat="1" ht="14.5" x14ac:dyDescent="0.35">
      <c r="B611" s="35"/>
      <c r="C611" s="72">
        <v>605</v>
      </c>
      <c r="D611" s="145">
        <f>ETo!$I610*((1-Constantes!$D$19)*ETo!$K610+ETo!$L610)</f>
        <v>1.5338746284670588</v>
      </c>
      <c r="E611" s="73">
        <f>MIN(D611*Constantes!$D$17,0.8*(H610+Observaciones!$F610-F611-G611-Constantes!$D$14))</f>
        <v>3.5869874182026254E-9</v>
      </c>
      <c r="F611" s="73">
        <f>IF(Observaciones!$F610&gt;0.05*Constantes!$D$18,((Observaciones!$F610-0.05*Constantes!$D$18)^2)/(Observaciones!$F610+0.95*Constantes!$D$18),0)</f>
        <v>0</v>
      </c>
      <c r="G611" s="73">
        <f>MAX(0,H610+Observaciones!$F610-F611-Constantes!$D$13)</f>
        <v>0</v>
      </c>
      <c r="H611" s="73">
        <f>H610+Observaciones!$F610-F611-E611-G611-I610</f>
        <v>26.250000000835019</v>
      </c>
      <c r="I611" s="73">
        <f>MAX(0,(H611-Constantes!$D$14)*(1-EXP(-Constantes!$D$22)))</f>
        <v>1.1495955597220349E-11</v>
      </c>
      <c r="J611" s="73">
        <f t="shared" si="63"/>
        <v>112.60137414170042</v>
      </c>
      <c r="K611" s="73">
        <f>MAX(0,(J611-Constantes!$D$13)*(1-EXP(-Constantes!$D$23)))</f>
        <v>0.44105365823532183</v>
      </c>
      <c r="L611" s="73">
        <f t="shared" si="64"/>
        <v>0.4410536582468178</v>
      </c>
      <c r="M611" s="73">
        <f>0.0526*F611*Observaciones!$F610^1.218</f>
        <v>0</v>
      </c>
      <c r="N611" s="73">
        <f>M611*Constantes!$D$40</f>
        <v>0</v>
      </c>
      <c r="O611" s="73">
        <f t="shared" si="65"/>
        <v>0</v>
      </c>
      <c r="P611" s="15"/>
      <c r="Q611" s="117">
        <v>605</v>
      </c>
      <c r="R611" s="145">
        <f>ETo!$I610*((1-Constantes!$E$19)*ETo!$K610+ETo!$L610)</f>
        <v>1.5356965319592661</v>
      </c>
      <c r="S611" s="118">
        <f>MIN(R611*Constantes!$E$17,0.8*(V610+Observaciones!$F610-T611-U611-Constantes!$D$14))</f>
        <v>3.1348349693871572E-9</v>
      </c>
      <c r="T611" s="118">
        <f>IF(Observaciones!$F610&gt;0.05*Constantes!$E$18,((Observaciones!$F610-0.05*Constantes!$E$18)^2)/(Observaciones!$F610+0.95*Constantes!$E$18),0)</f>
        <v>0</v>
      </c>
      <c r="U611" s="118">
        <f>MAX(0,V610+Observaciones!$F610-T611-Constantes!$D$13)</f>
        <v>0</v>
      </c>
      <c r="V611" s="118">
        <f>V610+Observaciones!$F610-T611-S611-U611-W610</f>
        <v>26.250000000729759</v>
      </c>
      <c r="W611" s="118">
        <f>MAX(0,(V611-Constantes!$D$14)*(1-EXP(-Constantes!$D$22)))</f>
        <v>1.0046812813597155E-11</v>
      </c>
      <c r="X611" s="116">
        <f>X610+(Entradas!$E$23*U611-Y610)/(800*Entradas!$D$46)</f>
        <v>0</v>
      </c>
      <c r="Y611" s="116">
        <f>8000*Entradas!$D$47*X611/Constantes!$E$34</f>
        <v>0</v>
      </c>
      <c r="Z611" s="116">
        <f>T611*Escenarios!$E$10/Escenarios!$E$9</f>
        <v>0</v>
      </c>
      <c r="AA611" s="116">
        <f>Y611*Escenarios!$E$10/Escenarios!$E$9</f>
        <v>0</v>
      </c>
      <c r="AB611" s="116">
        <f>Observaciones!$I610</f>
        <v>0</v>
      </c>
      <c r="AC611" s="116">
        <f>MAX(0,Constantes!$E$29/((AH610+Z611+AA611+AB611+Observaciones!$F610)^2)+Entradas!$E$17)</f>
        <v>0</v>
      </c>
      <c r="AD611" s="145">
        <f>IF(ETo!$D610&gt;0,ETo!$I610*((1-Entradas!$E$21)*ETo!$K610+ETo!$L610),0)</f>
        <v>1.4628203922709611</v>
      </c>
      <c r="AE611" s="116">
        <f>MIN(AD611*1,0.8*(AH610+Z611+AA611+AB611+Observaciones!$F610-AC611-Constantes!$E$28))</f>
        <v>4.0691304548090562E-9</v>
      </c>
      <c r="AF611" s="116">
        <f>Observaciones!$J610</f>
        <v>0</v>
      </c>
      <c r="AG611" s="116">
        <f>MAX(0,AH610+Z611+AA611+AB611+Observaciones!$F610-AC611-AE611-AF611-Constantes!$E$26)</f>
        <v>0</v>
      </c>
      <c r="AH611" s="116">
        <f>AH610+Z611+AA611+AB611+Observaciones!$F610-AC611-AE611-AF611-AG611</f>
        <v>41.250000001017284</v>
      </c>
      <c r="AI611" s="116">
        <f>(Escenarios!$E$10*S611+Escenarios!$E$9*AE611)/(Escenarios!$E$11)</f>
        <v>3.2282645179293474E-9</v>
      </c>
      <c r="AJ611" s="116">
        <f>(Escenarios!$E$9*AG611)/(Escenarios!$E$11)</f>
        <v>0</v>
      </c>
      <c r="AK611" s="116">
        <f>(Escenarios!$E$10*U611+Escenarios!$E$9*AC611)/(Escenarios!$E$11)</f>
        <v>0</v>
      </c>
      <c r="AL611" s="118">
        <f t="shared" si="66"/>
        <v>122.27718136044722</v>
      </c>
      <c r="AM611" s="118">
        <f>MAX(0,(AL611-Constantes!$D$13)*(1-EXP(-Constantes!$D$23)))</f>
        <v>0.50788934074917613</v>
      </c>
      <c r="AN611" s="118">
        <f>AJ611+W611*Escenarios!$E$10/Escenarios!$E$11+AM611</f>
        <v>0.50788934075821823</v>
      </c>
      <c r="AO611" s="118">
        <f>0.0526*AJ611*Observaciones!$F610^1.218</f>
        <v>0</v>
      </c>
      <c r="AP611" s="118">
        <f>AO611*Constantes!$E$40</f>
        <v>0</v>
      </c>
      <c r="AQ611" s="118">
        <f t="shared" si="67"/>
        <v>0</v>
      </c>
      <c r="AR611" s="15"/>
      <c r="AS611" s="72">
        <v>605</v>
      </c>
      <c r="AT611" s="145">
        <f>ETo!$I610*((1-Constantes!$F$19)*ETo!$K610+ETo!$L610)</f>
        <v>1.5311417732287473</v>
      </c>
      <c r="AU611" s="118">
        <f>MIN(AT611*Constantes!$F$17,0.8*(AX610+Observaciones!$F610-AV611-AW611-Constantes!$D$14))</f>
        <v>4.5176022922532866E-9</v>
      </c>
      <c r="AV611" s="118">
        <f>IF(Observaciones!$F610&gt;0.05*Constantes!$F$18,((Observaciones!$F610-0.05*Constantes!$F$18)^2)/(Observaciones!$F610+0.95*Constantes!$F$18),0)</f>
        <v>0</v>
      </c>
      <c r="AW611" s="118">
        <f>MAX(0,AX610+Observaciones!$F610-AV611-Constantes!$D$13)</f>
        <v>0</v>
      </c>
      <c r="AX611" s="118">
        <f>AX610+Observaciones!$F610-AV611-AU611-AW611-AY610</f>
        <v>26.250000001051657</v>
      </c>
      <c r="AY611" s="118">
        <f>MAX(0,(AX611-Constantes!$D$14)*(1-EXP(-Constantes!$D$22)))</f>
        <v>1.4478466352579302E-11</v>
      </c>
      <c r="AZ611" s="116">
        <f>AZ610+(Entradas!$F$23*AW611-BA610)/(800*Entradas!$D$46)</f>
        <v>0</v>
      </c>
      <c r="BA611" s="116">
        <f>8000*Entradas!$D$47*AZ611/Constantes!$F$34</f>
        <v>0</v>
      </c>
      <c r="BB611" s="116">
        <f>AV611*Escenarios!$F$10/Escenarios!$F$9</f>
        <v>0</v>
      </c>
      <c r="BC611" s="116">
        <f>BA611*Escenarios!$F$10/Escenarios!$F$9</f>
        <v>0</v>
      </c>
      <c r="BD611" s="116">
        <f>Observaciones!$I610</f>
        <v>0</v>
      </c>
      <c r="BE611" s="116">
        <f>MAX(0,Constantes!$F$29/((BJ610+BB611+BC611+BD611+Observaciones!$F610)^2)+Entradas!$F$17)</f>
        <v>0</v>
      </c>
      <c r="BF611" s="145">
        <f>IF(ETo!$D610&gt;0,ETo!$I610*((1-Entradas!$F$21)*ETo!$K610+ETo!$L610),0)</f>
        <v>1.4628203922709611</v>
      </c>
      <c r="BG611" s="116">
        <f>MIN(BF611*1,0.8*(BJ610+BB611+BC611+BD611+Observaciones!$F610-BE611-Constantes!$F$28))</f>
        <v>3.7989593693055217E-10</v>
      </c>
      <c r="BH611" s="116">
        <f>Observaciones!$J610</f>
        <v>0</v>
      </c>
      <c r="BI611" s="116">
        <f>MAX(0,BJ610+BB611+BC611+BD611+Observaciones!$F610-BE611-BG611-BH611-Constantes!$F$26)</f>
        <v>0</v>
      </c>
      <c r="BJ611" s="116">
        <f>BJ610+BB611+BC611+BD611+Observaciones!$F610-BE611-BG611-BH611-BI611</f>
        <v>41.250000000094971</v>
      </c>
      <c r="BK611" s="116">
        <f>(Escenarios!$F$10*AU611+Escenarios!$F$9*BG611)/(Escenarios!$F$11)</f>
        <v>3.6900610211887396E-9</v>
      </c>
      <c r="BL611" s="116">
        <f>(Escenarios!$F$9*BI611)/(Escenarios!$F$11)</f>
        <v>0</v>
      </c>
      <c r="BM611" s="116">
        <f>(Escenarios!$F$10*AW611+Escenarios!$F$9*BE611)/(Escenarios!$F$11)</f>
        <v>0</v>
      </c>
      <c r="BN611" s="118">
        <f t="shared" si="68"/>
        <v>119.78449871989515</v>
      </c>
      <c r="BO611" s="118">
        <f>MAX(0,(BN611-Constantes!$D$13)*(1-EXP(-Constantes!$D$23)))</f>
        <v>0.49067112403554136</v>
      </c>
      <c r="BP611" s="118">
        <f>BL611+AY611*Escenarios!$F$10/Escenarios!$F$11+BO611</f>
        <v>0.49067112404712415</v>
      </c>
      <c r="BQ611" s="118">
        <f>0.0526*BL611*Observaciones!$F610^1.218</f>
        <v>0</v>
      </c>
      <c r="BR611" s="118">
        <f>BQ611*Constantes!$F$40</f>
        <v>0</v>
      </c>
      <c r="BS611" s="118">
        <f t="shared" si="69"/>
        <v>0</v>
      </c>
      <c r="BT611" s="15"/>
      <c r="BU611" s="72">
        <v>605</v>
      </c>
      <c r="BV611" s="73">
        <f>0.0526*Observaciones!$F610^2.218</f>
        <v>0</v>
      </c>
      <c r="BW611" s="73">
        <f>IF(Observaciones!$F610&gt;0.05*$CA$7,((Observaciones!$F610-0.05*$CA$7)^2)/(Observaciones!$F610+0.95*$CA$7),0)</f>
        <v>0</v>
      </c>
      <c r="BX611" s="73">
        <f>0.0526*BW611*Observaciones!$F610^1.218</f>
        <v>0</v>
      </c>
      <c r="BY611" s="27"/>
      <c r="BZ611" s="27"/>
      <c r="CA611" s="101"/>
      <c r="CB611" s="36"/>
    </row>
    <row r="612" spans="2:80" s="2" customFormat="1" ht="14.5" x14ac:dyDescent="0.35">
      <c r="B612" s="35"/>
      <c r="C612" s="72">
        <v>606</v>
      </c>
      <c r="D612" s="145">
        <f>ETo!$I611*((1-Constantes!$D$19)*ETo!$K611+ETo!$L611)</f>
        <v>1.5337537992266621</v>
      </c>
      <c r="E612" s="73">
        <f>MIN(D612*Constantes!$D$17,0.8*(H611+Observaciones!$F611-F612-G612-Constantes!$D$14))</f>
        <v>6.6801533193938669E-10</v>
      </c>
      <c r="F612" s="73">
        <f>IF(Observaciones!$F611&gt;0.05*Constantes!$D$18,((Observaciones!$F611-0.05*Constantes!$D$18)^2)/(Observaciones!$F611+0.95*Constantes!$D$18),0)</f>
        <v>0</v>
      </c>
      <c r="G612" s="73">
        <f>MAX(0,H611+Observaciones!$F611-F612-Constantes!$D$13)</f>
        <v>0</v>
      </c>
      <c r="H612" s="73">
        <f>H611+Observaciones!$F611-F612-E612-G612-I611</f>
        <v>26.250000000155506</v>
      </c>
      <c r="I612" s="73">
        <f>MAX(0,(H612-Constantes!$D$14)*(1-EXP(-Constantes!$D$22)))</f>
        <v>2.1408947206011473E-12</v>
      </c>
      <c r="J612" s="73">
        <f t="shared" si="63"/>
        <v>112.1603204834651</v>
      </c>
      <c r="K612" s="73">
        <f>MAX(0,(J612-Constantes!$D$13)*(1-EXP(-Constantes!$D$23)))</f>
        <v>0.43800707807854938</v>
      </c>
      <c r="L612" s="73">
        <f t="shared" si="64"/>
        <v>0.43800707808069028</v>
      </c>
      <c r="M612" s="73">
        <f>0.0526*F612*Observaciones!$F611^1.218</f>
        <v>0</v>
      </c>
      <c r="N612" s="73">
        <f>M612*Constantes!$D$40</f>
        <v>0</v>
      </c>
      <c r="O612" s="73">
        <f t="shared" si="65"/>
        <v>0</v>
      </c>
      <c r="P612" s="15"/>
      <c r="Q612" s="117">
        <v>606</v>
      </c>
      <c r="R612" s="145">
        <f>ETo!$I611*((1-Constantes!$E$19)*ETo!$K611+ETo!$L611)</f>
        <v>1.5355717740986068</v>
      </c>
      <c r="S612" s="118">
        <f>MIN(R612*Constantes!$E$17,0.8*(V611+Observaciones!$F611-T612-U612-Constantes!$D$14))</f>
        <v>5.8380749123898572E-10</v>
      </c>
      <c r="T612" s="118">
        <f>IF(Observaciones!$F611&gt;0.05*Constantes!$E$18,((Observaciones!$F611-0.05*Constantes!$E$18)^2)/(Observaciones!$F611+0.95*Constantes!$E$18),0)</f>
        <v>0</v>
      </c>
      <c r="U612" s="118">
        <f>MAX(0,V611+Observaciones!$F611-T612-Constantes!$D$13)</f>
        <v>0</v>
      </c>
      <c r="V612" s="118">
        <f>V611+Observaciones!$F611-T612-S612-U612-W611</f>
        <v>26.250000000135906</v>
      </c>
      <c r="W612" s="118">
        <f>MAX(0,(V612-Constantes!$D$14)*(1-EXP(-Constantes!$D$22)))</f>
        <v>1.8710513043310936E-12</v>
      </c>
      <c r="X612" s="116">
        <f>X611+(Entradas!$E$23*U612-Y611)/(800*Entradas!$D$46)</f>
        <v>0</v>
      </c>
      <c r="Y612" s="116">
        <f>8000*Entradas!$D$47*X612/Constantes!$E$34</f>
        <v>0</v>
      </c>
      <c r="Z612" s="116">
        <f>T612*Escenarios!$E$10/Escenarios!$E$9</f>
        <v>0</v>
      </c>
      <c r="AA612" s="116">
        <f>Y612*Escenarios!$E$10/Escenarios!$E$9</f>
        <v>0</v>
      </c>
      <c r="AB612" s="116">
        <f>Observaciones!$I611</f>
        <v>0</v>
      </c>
      <c r="AC612" s="116">
        <f>MAX(0,Constantes!$E$29/((AH611+Z612+AA612+AB612+Observaciones!$F611)^2)+Entradas!$E$17)</f>
        <v>0</v>
      </c>
      <c r="AD612" s="145">
        <f>IF(ETo!$D611&gt;0,ETo!$I611*((1-Entradas!$E$21)*ETo!$K611+ETo!$L611),0)</f>
        <v>1.462852779220825</v>
      </c>
      <c r="AE612" s="116">
        <f>MIN(AD612*1,0.8*(AH611+Z612+AA612+AB612+Observaciones!$F611-AC612-Constantes!$E$28))</f>
        <v>8.1382722783018835E-10</v>
      </c>
      <c r="AF612" s="116">
        <f>Observaciones!$J611</f>
        <v>0</v>
      </c>
      <c r="AG612" s="116">
        <f>MAX(0,AH611+Z612+AA612+AB612+Observaciones!$F611-AC612-AE612-AF612-Constantes!$E$26)</f>
        <v>0</v>
      </c>
      <c r="AH612" s="116">
        <f>AH611+Z612+AA612+AB612+Observaciones!$F611-AC612-AE612-AF612-AG612</f>
        <v>41.250000000203457</v>
      </c>
      <c r="AI612" s="116">
        <f>(Escenarios!$E$10*S612+Escenarios!$E$9*AE612)/(Escenarios!$E$11)</f>
        <v>6.0680946489810592E-10</v>
      </c>
      <c r="AJ612" s="116">
        <f>(Escenarios!$E$9*AG612)/(Escenarios!$E$11)</f>
        <v>0</v>
      </c>
      <c r="AK612" s="116">
        <f>(Escenarios!$E$10*U612+Escenarios!$E$9*AC612)/(Escenarios!$E$11)</f>
        <v>0</v>
      </c>
      <c r="AL612" s="118">
        <f t="shared" si="66"/>
        <v>121.76929201969804</v>
      </c>
      <c r="AM612" s="118">
        <f>MAX(0,(AL612-Constantes!$D$13)*(1-EXP(-Constantes!$D$23)))</f>
        <v>0.50438109281047039</v>
      </c>
      <c r="AN612" s="118">
        <f>AJ612+W612*Escenarios!$E$10/Escenarios!$E$11+AM612</f>
        <v>0.50438109281215437</v>
      </c>
      <c r="AO612" s="118">
        <f>0.0526*AJ612*Observaciones!$F611^1.218</f>
        <v>0</v>
      </c>
      <c r="AP612" s="118">
        <f>AO612*Constantes!$E$40</f>
        <v>0</v>
      </c>
      <c r="AQ612" s="118">
        <f t="shared" si="67"/>
        <v>0</v>
      </c>
      <c r="AR612" s="15"/>
      <c r="AS612" s="72">
        <v>606</v>
      </c>
      <c r="AT612" s="145">
        <f>ETo!$I611*((1-Constantes!$F$19)*ETo!$K611+ETo!$L611)</f>
        <v>1.5310268369187452</v>
      </c>
      <c r="AU612" s="118">
        <f>MIN(AT612*Constantes!$F$17,0.8*(AX611+Observaciones!$F611-AV612-AW612-Constantes!$D$14))</f>
        <v>8.4132523170410423E-10</v>
      </c>
      <c r="AV612" s="118">
        <f>IF(Observaciones!$F611&gt;0.05*Constantes!$F$18,((Observaciones!$F611-0.05*Constantes!$F$18)^2)/(Observaciones!$F611+0.95*Constantes!$F$18),0)</f>
        <v>0</v>
      </c>
      <c r="AW612" s="118">
        <f>MAX(0,AX611+Observaciones!$F611-AV612-Constantes!$D$13)</f>
        <v>0</v>
      </c>
      <c r="AX612" s="118">
        <f>AX611+Observaciones!$F611-AV612-AU612-AW612-AY611</f>
        <v>26.250000000195854</v>
      </c>
      <c r="AY612" s="118">
        <f>MAX(0,(AX612-Constantes!$D$14)*(1-EXP(-Constantes!$D$22)))</f>
        <v>2.696379889819745E-12</v>
      </c>
      <c r="AZ612" s="116">
        <f>AZ611+(Entradas!$F$23*AW612-BA611)/(800*Entradas!$D$46)</f>
        <v>0</v>
      </c>
      <c r="BA612" s="116">
        <f>8000*Entradas!$D$47*AZ612/Constantes!$F$34</f>
        <v>0</v>
      </c>
      <c r="BB612" s="116">
        <f>AV612*Escenarios!$F$10/Escenarios!$F$9</f>
        <v>0</v>
      </c>
      <c r="BC612" s="116">
        <f>BA612*Escenarios!$F$10/Escenarios!$F$9</f>
        <v>0</v>
      </c>
      <c r="BD612" s="116">
        <f>Observaciones!$I611</f>
        <v>0</v>
      </c>
      <c r="BE612" s="116">
        <f>MAX(0,Constantes!$F$29/((BJ611+BB612+BC612+BD612+Observaciones!$F611)^2)+Entradas!$F$17)</f>
        <v>0</v>
      </c>
      <c r="BF612" s="145">
        <f>IF(ETo!$D611&gt;0,ETo!$I611*((1-Entradas!$F$21)*ETo!$K611+ETo!$L611),0)</f>
        <v>1.462852779220825</v>
      </c>
      <c r="BG612" s="116">
        <f>MIN(BF612*1,0.8*(BJ611+BB612+BC612+BD612+Observaciones!$F611-BE612-Constantes!$F$28))</f>
        <v>7.5976913649356E-11</v>
      </c>
      <c r="BH612" s="116">
        <f>Observaciones!$J611</f>
        <v>0</v>
      </c>
      <c r="BI612" s="116">
        <f>MAX(0,BJ611+BB612+BC612+BD612+Observaciones!$F611-BE612-BG612-BH612-Constantes!$F$26)</f>
        <v>0</v>
      </c>
      <c r="BJ612" s="116">
        <f>BJ611+BB612+BC612+BD612+Observaciones!$F611-BE612-BG612-BH612-BI612</f>
        <v>41.250000000018993</v>
      </c>
      <c r="BK612" s="116">
        <f>(Escenarios!$F$10*AU612+Escenarios!$F$9*BG612)/(Escenarios!$F$11)</f>
        <v>6.8825556809315458E-10</v>
      </c>
      <c r="BL612" s="116">
        <f>(Escenarios!$F$9*BI612)/(Escenarios!$F$11)</f>
        <v>0</v>
      </c>
      <c r="BM612" s="116">
        <f>(Escenarios!$F$10*AW612+Escenarios!$F$9*BE612)/(Escenarios!$F$11)</f>
        <v>0</v>
      </c>
      <c r="BN612" s="118">
        <f t="shared" si="68"/>
        <v>119.29382759585961</v>
      </c>
      <c r="BO612" s="118">
        <f>MAX(0,(BN612-Constantes!$D$13)*(1-EXP(-Constantes!$D$23)))</f>
        <v>0.48728181100735113</v>
      </c>
      <c r="BP612" s="118">
        <f>BL612+AY612*Escenarios!$F$10/Escenarios!$F$11+BO612</f>
        <v>0.48728181100950824</v>
      </c>
      <c r="BQ612" s="118">
        <f>0.0526*BL612*Observaciones!$F611^1.218</f>
        <v>0</v>
      </c>
      <c r="BR612" s="118">
        <f>BQ612*Constantes!$F$40</f>
        <v>0</v>
      </c>
      <c r="BS612" s="118">
        <f t="shared" si="69"/>
        <v>0</v>
      </c>
      <c r="BT612" s="15"/>
      <c r="BU612" s="72">
        <v>606</v>
      </c>
      <c r="BV612" s="73">
        <f>0.0526*Observaciones!$F611^2.218</f>
        <v>0</v>
      </c>
      <c r="BW612" s="73">
        <f>IF(Observaciones!$F611&gt;0.05*$CA$7,((Observaciones!$F611-0.05*$CA$7)^2)/(Observaciones!$F611+0.95*$CA$7),0)</f>
        <v>0</v>
      </c>
      <c r="BX612" s="73">
        <f>0.0526*BW612*Observaciones!$F611^1.218</f>
        <v>0</v>
      </c>
      <c r="BY612" s="27"/>
      <c r="BZ612" s="27"/>
      <c r="CA612" s="101"/>
      <c r="CB612" s="36"/>
    </row>
    <row r="613" spans="2:80" s="2" customFormat="1" ht="14.5" x14ac:dyDescent="0.35">
      <c r="B613" s="35"/>
      <c r="C613" s="72">
        <v>607</v>
      </c>
      <c r="D613" s="145">
        <f>ETo!$I612*((1-Constantes!$D$19)*ETo!$K612+ETo!$L612)</f>
        <v>1.5206009925086217</v>
      </c>
      <c r="E613" s="73">
        <f>MIN(D613*Constantes!$D$17,0.8*(H612+Observaciones!$F612-F613-G613-Constantes!$D$14))</f>
        <v>1.2440466434782139E-10</v>
      </c>
      <c r="F613" s="73">
        <f>IF(Observaciones!$F612&gt;0.05*Constantes!$D$18,((Observaciones!$F612-0.05*Constantes!$D$18)^2)/(Observaciones!$F612+0.95*Constantes!$D$18),0)</f>
        <v>0</v>
      </c>
      <c r="G613" s="73">
        <f>MAX(0,H612+Observaciones!$F612-F613-Constantes!$D$13)</f>
        <v>0</v>
      </c>
      <c r="H613" s="73">
        <f>H612+Observaciones!$F612-F613-E613-G613-I612</f>
        <v>26.250000000028958</v>
      </c>
      <c r="I613" s="73">
        <f>MAX(0,(H613-Constantes!$D$14)*(1-EXP(-Constantes!$D$22)))</f>
        <v>3.9867567265129775E-13</v>
      </c>
      <c r="J613" s="73">
        <f t="shared" si="63"/>
        <v>111.72231340538654</v>
      </c>
      <c r="K613" s="73">
        <f>MAX(0,(J613-Constantes!$D$13)*(1-EXP(-Constantes!$D$23)))</f>
        <v>0.43498154218811119</v>
      </c>
      <c r="L613" s="73">
        <f t="shared" si="64"/>
        <v>0.43498154218850987</v>
      </c>
      <c r="M613" s="73">
        <f>0.0526*F613*Observaciones!$F612^1.218</f>
        <v>0</v>
      </c>
      <c r="N613" s="73">
        <f>M613*Constantes!$D$40</f>
        <v>0</v>
      </c>
      <c r="O613" s="73">
        <f t="shared" si="65"/>
        <v>0</v>
      </c>
      <c r="P613" s="15"/>
      <c r="Q613" s="117">
        <v>607</v>
      </c>
      <c r="R613" s="145">
        <f>ETo!$I612*((1-Constantes!$E$19)*ETo!$K612+ETo!$L612)</f>
        <v>1.5223986567186814</v>
      </c>
      <c r="S613" s="118">
        <f>MIN(R613*Constantes!$E$17,0.8*(V612+Observaciones!$F612-T613-U613-Constantes!$D$14))</f>
        <v>1.0872440725506749E-10</v>
      </c>
      <c r="T613" s="118">
        <f>IF(Observaciones!$F612&gt;0.05*Constantes!$E$18,((Observaciones!$F612-0.05*Constantes!$E$18)^2)/(Observaciones!$F612+0.95*Constantes!$E$18),0)</f>
        <v>0</v>
      </c>
      <c r="U613" s="118">
        <f>MAX(0,V612+Observaciones!$F612-T613-Constantes!$D$13)</f>
        <v>0</v>
      </c>
      <c r="V613" s="118">
        <f>V612+Observaciones!$F612-T613-S613-U613-W612</f>
        <v>26.25000000002531</v>
      </c>
      <c r="W613" s="118">
        <f>MAX(0,(V613-Constantes!$D$14)*(1-EXP(-Constantes!$D$22)))</f>
        <v>3.4844380958996993E-13</v>
      </c>
      <c r="X613" s="116">
        <f>X612+(Entradas!$E$23*U613-Y612)/(800*Entradas!$D$46)</f>
        <v>0</v>
      </c>
      <c r="Y613" s="116">
        <f>8000*Entradas!$D$47*X613/Constantes!$E$34</f>
        <v>0</v>
      </c>
      <c r="Z613" s="116">
        <f>T613*Escenarios!$E$10/Escenarios!$E$9</f>
        <v>0</v>
      </c>
      <c r="AA613" s="116">
        <f>Y613*Escenarios!$E$10/Escenarios!$E$9</f>
        <v>0</v>
      </c>
      <c r="AB613" s="116">
        <f>Observaciones!$I612</f>
        <v>0</v>
      </c>
      <c r="AC613" s="116">
        <f>MAX(0,Constantes!$E$29/((AH612+Z613+AA613+AB613+Observaciones!$F612)^2)+Entradas!$E$17)</f>
        <v>0</v>
      </c>
      <c r="AD613" s="145">
        <f>IF(ETo!$D612&gt;0,ETo!$I612*((1-Entradas!$E$21)*ETo!$K612+ETo!$L612),0)</f>
        <v>1.4504920883162828</v>
      </c>
      <c r="AE613" s="116">
        <f>MIN(AD613*1,0.8*(AH612+Z613+AA613+AB613+Observaciones!$F612-AC613-Constantes!$E$28))</f>
        <v>1.6276544556603767E-10</v>
      </c>
      <c r="AF613" s="116">
        <f>Observaciones!$J612</f>
        <v>0</v>
      </c>
      <c r="AG613" s="116">
        <f>MAX(0,AH612+Z613+AA613+AB613+Observaciones!$F612-AC613-AE613-AF613-Constantes!$E$26)</f>
        <v>0</v>
      </c>
      <c r="AH613" s="116">
        <f>AH612+Z613+AA613+AB613+Observaciones!$F612-AC613-AE613-AF613-AG613</f>
        <v>41.250000000040693</v>
      </c>
      <c r="AI613" s="116">
        <f>(Escenarios!$E$10*S613+Escenarios!$E$9*AE613)/(Escenarios!$E$11)</f>
        <v>1.1412851108616451E-10</v>
      </c>
      <c r="AJ613" s="116">
        <f>(Escenarios!$E$9*AG613)/(Escenarios!$E$11)</f>
        <v>0</v>
      </c>
      <c r="AK613" s="116">
        <f>(Escenarios!$E$10*U613+Escenarios!$E$9*AC613)/(Escenarios!$E$11)</f>
        <v>0</v>
      </c>
      <c r="AL613" s="118">
        <f t="shared" si="66"/>
        <v>121.26491092688757</v>
      </c>
      <c r="AM613" s="118">
        <f>MAX(0,(AL613-Constantes!$D$13)*(1-EXP(-Constantes!$D$23)))</f>
        <v>0.50089707811040918</v>
      </c>
      <c r="AN613" s="118">
        <f>AJ613+W613*Escenarios!$E$10/Escenarios!$E$11+AM613</f>
        <v>0.50089707811072282</v>
      </c>
      <c r="AO613" s="118">
        <f>0.0526*AJ613*Observaciones!$F612^1.218</f>
        <v>0</v>
      </c>
      <c r="AP613" s="118">
        <f>AO613*Constantes!$E$40</f>
        <v>0</v>
      </c>
      <c r="AQ613" s="118">
        <f t="shared" si="67"/>
        <v>0</v>
      </c>
      <c r="AR613" s="15"/>
      <c r="AS613" s="72">
        <v>607</v>
      </c>
      <c r="AT613" s="145">
        <f>ETo!$I612*((1-Constantes!$F$19)*ETo!$K612+ETo!$L612)</f>
        <v>1.5179044961935313</v>
      </c>
      <c r="AU613" s="118">
        <f>MIN(AT613*Constantes!$F$17,0.8*(AX612+Observaciones!$F612-AV613-AW613-Constantes!$D$14))</f>
        <v>1.5668319974793122E-10</v>
      </c>
      <c r="AV613" s="118">
        <f>IF(Observaciones!$F612&gt;0.05*Constantes!$F$18,((Observaciones!$F612-0.05*Constantes!$F$18)^2)/(Observaciones!$F612+0.95*Constantes!$F$18),0)</f>
        <v>0</v>
      </c>
      <c r="AW613" s="118">
        <f>MAX(0,AX612+Observaciones!$F612-AV613-Constantes!$D$13)</f>
        <v>0</v>
      </c>
      <c r="AX613" s="118">
        <f>AX612+Observaciones!$F612-AV613-AU613-AW613-AY612</f>
        <v>26.250000000036476</v>
      </c>
      <c r="AY613" s="118">
        <f>MAX(0,(AX613-Constantes!$D$14)*(1-EXP(-Constantes!$D$22)))</f>
        <v>5.0217189683607824E-13</v>
      </c>
      <c r="AZ613" s="116">
        <f>AZ612+(Entradas!$F$23*AW613-BA612)/(800*Entradas!$D$46)</f>
        <v>0</v>
      </c>
      <c r="BA613" s="116">
        <f>8000*Entradas!$D$47*AZ613/Constantes!$F$34</f>
        <v>0</v>
      </c>
      <c r="BB613" s="116">
        <f>AV613*Escenarios!$F$10/Escenarios!$F$9</f>
        <v>0</v>
      </c>
      <c r="BC613" s="116">
        <f>BA613*Escenarios!$F$10/Escenarios!$F$9</f>
        <v>0</v>
      </c>
      <c r="BD613" s="116">
        <f>Observaciones!$I612</f>
        <v>0</v>
      </c>
      <c r="BE613" s="116">
        <f>MAX(0,Constantes!$F$29/((BJ612+BB613+BC613+BD613+Observaciones!$F612)^2)+Entradas!$F$17)</f>
        <v>0</v>
      </c>
      <c r="BF613" s="145">
        <f>IF(ETo!$D612&gt;0,ETo!$I612*((1-Entradas!$F$21)*ETo!$K612+ETo!$L612),0)</f>
        <v>1.4504920883162828</v>
      </c>
      <c r="BG613" s="116">
        <f>MIN(BF613*1,0.8*(BJ612+BB613+BC613+BD613+Observaciones!$F612-BE613-Constantes!$F$28))</f>
        <v>1.5194245861493983E-11</v>
      </c>
      <c r="BH613" s="116">
        <f>Observaciones!$J612</f>
        <v>0</v>
      </c>
      <c r="BI613" s="116">
        <f>MAX(0,BJ612+BB613+BC613+BD613+Observaciones!$F612-BE613-BG613-BH613-Constantes!$F$26)</f>
        <v>0</v>
      </c>
      <c r="BJ613" s="116">
        <f>BJ612+BB613+BC613+BD613+Observaciones!$F612-BE613-BG613-BH613-BI613</f>
        <v>41.250000000003801</v>
      </c>
      <c r="BK613" s="116">
        <f>(Escenarios!$F$10*AU613+Escenarios!$F$9*BG613)/(Escenarios!$F$11)</f>
        <v>1.2838540897064376E-10</v>
      </c>
      <c r="BL613" s="116">
        <f>(Escenarios!$F$9*BI613)/(Escenarios!$F$11)</f>
        <v>0</v>
      </c>
      <c r="BM613" s="116">
        <f>(Escenarios!$F$10*AW613+Escenarios!$F$9*BE613)/(Escenarios!$F$11)</f>
        <v>0</v>
      </c>
      <c r="BN613" s="118">
        <f t="shared" si="68"/>
        <v>118.80654578485226</v>
      </c>
      <c r="BO613" s="118">
        <f>MAX(0,(BN613-Constantes!$D$13)*(1-EXP(-Constantes!$D$23)))</f>
        <v>0.48391590967436848</v>
      </c>
      <c r="BP613" s="118">
        <f>BL613+AY613*Escenarios!$F$10/Escenarios!$F$11+BO613</f>
        <v>0.48391590967477022</v>
      </c>
      <c r="BQ613" s="118">
        <f>0.0526*BL613*Observaciones!$F612^1.218</f>
        <v>0</v>
      </c>
      <c r="BR613" s="118">
        <f>BQ613*Constantes!$F$40</f>
        <v>0</v>
      </c>
      <c r="BS613" s="118">
        <f t="shared" si="69"/>
        <v>0</v>
      </c>
      <c r="BT613" s="15"/>
      <c r="BU613" s="72">
        <v>607</v>
      </c>
      <c r="BV613" s="73">
        <f>0.0526*Observaciones!$F612^2.218</f>
        <v>0</v>
      </c>
      <c r="BW613" s="73">
        <f>IF(Observaciones!$F612&gt;0.05*$CA$7,((Observaciones!$F612-0.05*$CA$7)^2)/(Observaciones!$F612+0.95*$CA$7),0)</f>
        <v>0</v>
      </c>
      <c r="BX613" s="73">
        <f>0.0526*BW613*Observaciones!$F612^1.218</f>
        <v>0</v>
      </c>
      <c r="BY613" s="27"/>
      <c r="BZ613" s="27"/>
      <c r="CA613" s="101"/>
      <c r="CB613" s="36"/>
    </row>
    <row r="614" spans="2:80" s="2" customFormat="1" ht="14.5" x14ac:dyDescent="0.35">
      <c r="B614" s="35"/>
      <c r="C614" s="72">
        <v>608</v>
      </c>
      <c r="D614" s="145">
        <f>ETo!$I613*((1-Constantes!$D$19)*ETo!$K613+ETo!$L613)</f>
        <v>1.4856130203737912</v>
      </c>
      <c r="E614" s="73">
        <f>MIN(D614*Constantes!$D$17,0.8*(H613+Observaciones!$F613-F614-G614-Constantes!$D$14))</f>
        <v>2.3166535356722307E-11</v>
      </c>
      <c r="F614" s="73">
        <f>IF(Observaciones!$F613&gt;0.05*Constantes!$D$18,((Observaciones!$F613-0.05*Constantes!$D$18)^2)/(Observaciones!$F613+0.95*Constantes!$D$18),0)</f>
        <v>0</v>
      </c>
      <c r="G614" s="73">
        <f>MAX(0,H613+Observaciones!$F613-F614-Constantes!$D$13)</f>
        <v>0</v>
      </c>
      <c r="H614" s="73">
        <f>H613+Observaciones!$F613-F614-E614-G614-I613</f>
        <v>26.250000000005393</v>
      </c>
      <c r="I614" s="73">
        <f>MAX(0,(H614-Constantes!$D$14)*(1-EXP(-Constantes!$D$22)))</f>
        <v>7.4247291262994716E-14</v>
      </c>
      <c r="J614" s="73">
        <f t="shared" si="63"/>
        <v>111.28733186319843</v>
      </c>
      <c r="K614" s="73">
        <f>MAX(0,(J614-Constantes!$D$13)*(1-EXP(-Constantes!$D$23)))</f>
        <v>0.43197690520064169</v>
      </c>
      <c r="L614" s="73">
        <f t="shared" si="64"/>
        <v>0.43197690520071597</v>
      </c>
      <c r="M614" s="73">
        <f>0.0526*F614*Observaciones!$F613^1.218</f>
        <v>0</v>
      </c>
      <c r="N614" s="73">
        <f>M614*Constantes!$D$40</f>
        <v>0</v>
      </c>
      <c r="O614" s="73">
        <f t="shared" si="65"/>
        <v>0</v>
      </c>
      <c r="P614" s="15"/>
      <c r="Q614" s="117">
        <v>608</v>
      </c>
      <c r="R614" s="145">
        <f>ETo!$I613*((1-Constantes!$E$19)*ETo!$K613+ETo!$L613)</f>
        <v>1.4873625894766045</v>
      </c>
      <c r="S614" s="118">
        <f>MIN(R614*Constantes!$E$17,0.8*(V613+Observaciones!$F613-T614-U614-Constantes!$D$14))</f>
        <v>2.0247625798219817E-11</v>
      </c>
      <c r="T614" s="118">
        <f>IF(Observaciones!$F613&gt;0.05*Constantes!$E$18,((Observaciones!$F613-0.05*Constantes!$E$18)^2)/(Observaciones!$F613+0.95*Constantes!$E$18),0)</f>
        <v>0</v>
      </c>
      <c r="U614" s="118">
        <f>MAX(0,V613+Observaciones!$F613-T614-Constantes!$D$13)</f>
        <v>0</v>
      </c>
      <c r="V614" s="118">
        <f>V613+Observaciones!$F613-T614-S614-U614-W613</f>
        <v>26.250000000004714</v>
      </c>
      <c r="W614" s="118">
        <f>MAX(0,(V614-Constantes!$D$14)*(1-EXP(-Constantes!$D$22)))</f>
        <v>6.4905240781287219E-14</v>
      </c>
      <c r="X614" s="116">
        <f>X613+(Entradas!$E$23*U614-Y613)/(800*Entradas!$D$46)</f>
        <v>0</v>
      </c>
      <c r="Y614" s="116">
        <f>8000*Entradas!$D$47*X614/Constantes!$E$34</f>
        <v>0</v>
      </c>
      <c r="Z614" s="116">
        <f>T614*Escenarios!$E$10/Escenarios!$E$9</f>
        <v>0</v>
      </c>
      <c r="AA614" s="116">
        <f>Y614*Escenarios!$E$10/Escenarios!$E$9</f>
        <v>0</v>
      </c>
      <c r="AB614" s="116">
        <f>Observaciones!$I613</f>
        <v>0</v>
      </c>
      <c r="AC614" s="116">
        <f>MAX(0,Constantes!$E$29/((AH613+Z614+AA614+AB614+Observaciones!$F613)^2)+Entradas!$E$17)</f>
        <v>0</v>
      </c>
      <c r="AD614" s="145">
        <f>IF(ETo!$D613&gt;0,ETo!$I613*((1-Entradas!$E$21)*ETo!$K613+ETo!$L613),0)</f>
        <v>1.4173798253640666</v>
      </c>
      <c r="AE614" s="116">
        <f>MIN(AD614*1,0.8*(AH613+Z614+AA614+AB614+Observaciones!$F613-AC614-Constantes!$E$28))</f>
        <v>3.2554225981584753E-11</v>
      </c>
      <c r="AF614" s="116">
        <f>Observaciones!$J613</f>
        <v>0</v>
      </c>
      <c r="AG614" s="116">
        <f>MAX(0,AH613+Z614+AA614+AB614+Observaciones!$F613-AC614-AE614-AF614-Constantes!$E$26)</f>
        <v>0</v>
      </c>
      <c r="AH614" s="116">
        <f>AH613+Z614+AA614+AB614+Observaciones!$F613-AC614-AE614-AF614-AG614</f>
        <v>41.250000000008136</v>
      </c>
      <c r="AI614" s="116">
        <f>(Escenarios!$E$10*S614+Escenarios!$E$9*AE614)/(Escenarios!$E$11)</f>
        <v>2.147828581655631E-11</v>
      </c>
      <c r="AJ614" s="116">
        <f>(Escenarios!$E$9*AG614)/(Escenarios!$E$11)</f>
        <v>0</v>
      </c>
      <c r="AK614" s="116">
        <f>(Escenarios!$E$10*U614+Escenarios!$E$9*AC614)/(Escenarios!$E$11)</f>
        <v>0</v>
      </c>
      <c r="AL614" s="118">
        <f t="shared" si="66"/>
        <v>120.76401384877715</v>
      </c>
      <c r="AM614" s="118">
        <f>MAX(0,(AL614-Constantes!$D$13)*(1-EXP(-Constantes!$D$23)))</f>
        <v>0.49743712925778616</v>
      </c>
      <c r="AN614" s="118">
        <f>AJ614+W614*Escenarios!$E$10/Escenarios!$E$11+AM614</f>
        <v>0.49743712925784456</v>
      </c>
      <c r="AO614" s="118">
        <f>0.0526*AJ614*Observaciones!$F613^1.218</f>
        <v>0</v>
      </c>
      <c r="AP614" s="118">
        <f>AO614*Constantes!$E$40</f>
        <v>0</v>
      </c>
      <c r="AQ614" s="118">
        <f t="shared" si="67"/>
        <v>0</v>
      </c>
      <c r="AR614" s="15"/>
      <c r="AS614" s="72">
        <v>608</v>
      </c>
      <c r="AT614" s="145">
        <f>ETo!$I613*((1-Constantes!$F$19)*ETo!$K613+ETo!$L613)</f>
        <v>1.4829886667195706</v>
      </c>
      <c r="AU614" s="118">
        <f>MIN(AT614*Constantes!$F$17,0.8*(AX613+Observaciones!$F613-AV614-AW614-Constantes!$D$14))</f>
        <v>2.9180569072195796E-11</v>
      </c>
      <c r="AV614" s="118">
        <f>IF(Observaciones!$F613&gt;0.05*Constantes!$F$18,((Observaciones!$F613-0.05*Constantes!$F$18)^2)/(Observaciones!$F613+0.95*Constantes!$F$18),0)</f>
        <v>0</v>
      </c>
      <c r="AW614" s="118">
        <f>MAX(0,AX613+Observaciones!$F613-AV614-Constantes!$D$13)</f>
        <v>0</v>
      </c>
      <c r="AX614" s="118">
        <f>AX613+Observaciones!$F613-AV614-AU614-AW614-AY613</f>
        <v>26.250000000006793</v>
      </c>
      <c r="AY614" s="118">
        <f>MAX(0,(AX614-Constantes!$D$14)*(1-EXP(-Constantes!$D$22)))</f>
        <v>9.3518327335208096E-14</v>
      </c>
      <c r="AZ614" s="116">
        <f>AZ613+(Entradas!$F$23*AW614-BA613)/(800*Entradas!$D$46)</f>
        <v>0</v>
      </c>
      <c r="BA614" s="116">
        <f>8000*Entradas!$D$47*AZ614/Constantes!$F$34</f>
        <v>0</v>
      </c>
      <c r="BB614" s="116">
        <f>AV614*Escenarios!$F$10/Escenarios!$F$9</f>
        <v>0</v>
      </c>
      <c r="BC614" s="116">
        <f>BA614*Escenarios!$F$10/Escenarios!$F$9</f>
        <v>0</v>
      </c>
      <c r="BD614" s="116">
        <f>Observaciones!$I613</f>
        <v>0</v>
      </c>
      <c r="BE614" s="116">
        <f>MAX(0,Constantes!$F$29/((BJ613+BB614+BC614+BD614+Observaciones!$F613)^2)+Entradas!$F$17)</f>
        <v>0</v>
      </c>
      <c r="BF614" s="145">
        <f>IF(ETo!$D613&gt;0,ETo!$I613*((1-Entradas!$F$21)*ETo!$K613+ETo!$L613),0)</f>
        <v>1.4173798253640666</v>
      </c>
      <c r="BG614" s="116">
        <f>MIN(BF614*1,0.8*(BJ613+BB614+BC614+BD614+Observaciones!$F613-BE614-Constantes!$F$28))</f>
        <v>3.0411229090532288E-12</v>
      </c>
      <c r="BH614" s="116">
        <f>Observaciones!$J613</f>
        <v>0</v>
      </c>
      <c r="BI614" s="116">
        <f>MAX(0,BJ613+BB614+BC614+BD614+Observaciones!$F613-BE614-BG614-BH614-Constantes!$F$26)</f>
        <v>0</v>
      </c>
      <c r="BJ614" s="116">
        <f>BJ613+BB614+BC614+BD614+Observaciones!$F613-BE614-BG614-BH614-BI614</f>
        <v>41.25000000000076</v>
      </c>
      <c r="BK614" s="116">
        <f>(Escenarios!$F$10*AU614+Escenarios!$F$9*BG614)/(Escenarios!$F$11)</f>
        <v>2.3952679839567281E-11</v>
      </c>
      <c r="BL614" s="116">
        <f>(Escenarios!$F$9*BI614)/(Escenarios!$F$11)</f>
        <v>0</v>
      </c>
      <c r="BM614" s="116">
        <f>(Escenarios!$F$10*AW614+Escenarios!$F$9*BE614)/(Escenarios!$F$11)</f>
        <v>0</v>
      </c>
      <c r="BN614" s="118">
        <f t="shared" si="68"/>
        <v>118.3226298751779</v>
      </c>
      <c r="BO614" s="118">
        <f>MAX(0,(BN614-Constantes!$D$13)*(1-EXP(-Constantes!$D$23)))</f>
        <v>0.48057325832020192</v>
      </c>
      <c r="BP614" s="118">
        <f>BL614+AY614*Escenarios!$F$10/Escenarios!$F$11+BO614</f>
        <v>0.48057325832027675</v>
      </c>
      <c r="BQ614" s="118">
        <f>0.0526*BL614*Observaciones!$F613^1.218</f>
        <v>0</v>
      </c>
      <c r="BR614" s="118">
        <f>BQ614*Constantes!$F$40</f>
        <v>0</v>
      </c>
      <c r="BS614" s="118">
        <f t="shared" si="69"/>
        <v>0</v>
      </c>
      <c r="BT614" s="15"/>
      <c r="BU614" s="72">
        <v>608</v>
      </c>
      <c r="BV614" s="73">
        <f>0.0526*Observaciones!$F613^2.218</f>
        <v>0</v>
      </c>
      <c r="BW614" s="73">
        <f>IF(Observaciones!$F613&gt;0.05*$CA$7,((Observaciones!$F613-0.05*$CA$7)^2)/(Observaciones!$F613+0.95*$CA$7),0)</f>
        <v>0</v>
      </c>
      <c r="BX614" s="73">
        <f>0.0526*BW614*Observaciones!$F613^1.218</f>
        <v>0</v>
      </c>
      <c r="BY614" s="27"/>
      <c r="BZ614" s="27"/>
      <c r="CA614" s="101"/>
      <c r="CB614" s="36"/>
    </row>
    <row r="615" spans="2:80" s="2" customFormat="1" ht="14.5" x14ac:dyDescent="0.35">
      <c r="B615" s="35"/>
      <c r="C615" s="72">
        <v>609</v>
      </c>
      <c r="D615" s="145">
        <f>ETo!$I614*((1-Constantes!$D$19)*ETo!$K614+ETo!$L614)</f>
        <v>1.4848532541136197</v>
      </c>
      <c r="E615" s="73">
        <f>MIN(D615*Constantes!$D$17,0.8*(H614+Observaciones!$F614-F615-G615-Constantes!$D$14))</f>
        <v>4.3144154915353287E-12</v>
      </c>
      <c r="F615" s="73">
        <f>IF(Observaciones!$F614&gt;0.05*Constantes!$D$18,((Observaciones!$F614-0.05*Constantes!$D$18)^2)/(Observaciones!$F614+0.95*Constantes!$D$18),0)</f>
        <v>0</v>
      </c>
      <c r="G615" s="73">
        <f>MAX(0,H614+Observaciones!$F614-F615-Constantes!$D$13)</f>
        <v>0</v>
      </c>
      <c r="H615" s="73">
        <f>H614+Observaciones!$F614-F615-E615-G615-I614</f>
        <v>26.250000000001005</v>
      </c>
      <c r="I615" s="73">
        <f>MAX(0,(H615-Constantes!$D$14)*(1-EXP(-Constantes!$D$22)))</f>
        <v>1.3841886315828395E-14</v>
      </c>
      <c r="J615" s="73">
        <f t="shared" si="63"/>
        <v>110.85535495799779</v>
      </c>
      <c r="K615" s="73">
        <f>MAX(0,(J615-Constantes!$D$13)*(1-EXP(-Constantes!$D$23)))</f>
        <v>0.42899302275687312</v>
      </c>
      <c r="L615" s="73">
        <f t="shared" si="64"/>
        <v>0.42899302275688694</v>
      </c>
      <c r="M615" s="73">
        <f>0.0526*F615*Observaciones!$F614^1.218</f>
        <v>0</v>
      </c>
      <c r="N615" s="73">
        <f>M615*Constantes!$D$40</f>
        <v>0</v>
      </c>
      <c r="O615" s="73">
        <f t="shared" si="65"/>
        <v>0</v>
      </c>
      <c r="P615" s="15"/>
      <c r="Q615" s="117">
        <v>609</v>
      </c>
      <c r="R615" s="145">
        <f>ETo!$I614*((1-Constantes!$E$19)*ETo!$K614+ETo!$L614)</f>
        <v>1.4865981700489914</v>
      </c>
      <c r="S615" s="118">
        <f>MIN(R615*Constantes!$E$17,0.8*(V614+Observaciones!$F614-T615-U615-Constantes!$D$14))</f>
        <v>3.7715608414146123E-12</v>
      </c>
      <c r="T615" s="118">
        <f>IF(Observaciones!$F614&gt;0.05*Constantes!$E$18,((Observaciones!$F614-0.05*Constantes!$E$18)^2)/(Observaciones!$F614+0.95*Constantes!$E$18),0)</f>
        <v>0</v>
      </c>
      <c r="U615" s="118">
        <f>MAX(0,V614+Observaciones!$F614-T615-Constantes!$D$13)</f>
        <v>0</v>
      </c>
      <c r="V615" s="118">
        <f>V614+Observaciones!$F614-T615-S615-U615-W614</f>
        <v>26.250000000000878</v>
      </c>
      <c r="W615" s="118">
        <f>MAX(0,(V615-Constantes!$D$14)*(1-EXP(-Constantes!$D$22)))</f>
        <v>1.2081080989433263E-14</v>
      </c>
      <c r="X615" s="116">
        <f>X614+(Entradas!$E$23*U615-Y614)/(800*Entradas!$D$46)</f>
        <v>0</v>
      </c>
      <c r="Y615" s="116">
        <f>8000*Entradas!$D$47*X615/Constantes!$E$34</f>
        <v>0</v>
      </c>
      <c r="Z615" s="116">
        <f>T615*Escenarios!$E$10/Escenarios!$E$9</f>
        <v>0</v>
      </c>
      <c r="AA615" s="116">
        <f>Y615*Escenarios!$E$10/Escenarios!$E$9</f>
        <v>0</v>
      </c>
      <c r="AB615" s="116">
        <f>Observaciones!$I614</f>
        <v>0</v>
      </c>
      <c r="AC615" s="116">
        <f>MAX(0,Constantes!$E$29/((AH614+Z615+AA615+AB615+Observaciones!$F614)^2)+Entradas!$E$17)</f>
        <v>0</v>
      </c>
      <c r="AD615" s="145">
        <f>IF(ETo!$D614&gt;0,ETo!$I614*((1-Entradas!$E$21)*ETo!$K614+ETo!$L614),0)</f>
        <v>1.4168015326341228</v>
      </c>
      <c r="AE615" s="116">
        <f>MIN(AD615*1,0.8*(AH614+Z615+AA615+AB615+Observaciones!$F614-AC615-Constantes!$E$28))</f>
        <v>6.5085714595625177E-12</v>
      </c>
      <c r="AF615" s="116">
        <f>Observaciones!$J614</f>
        <v>0</v>
      </c>
      <c r="AG615" s="116">
        <f>MAX(0,AH614+Z615+AA615+AB615+Observaciones!$F614-AC615-AE615-AF615-Constantes!$E$26)</f>
        <v>0</v>
      </c>
      <c r="AH615" s="116">
        <f>AH614+Z615+AA615+AB615+Observaciones!$F614-AC615-AE615-AF615-AG615</f>
        <v>41.250000000001627</v>
      </c>
      <c r="AI615" s="116">
        <f>(Escenarios!$E$10*S615+Escenarios!$E$9*AE615)/(Escenarios!$E$11)</f>
        <v>4.0452619032294027E-12</v>
      </c>
      <c r="AJ615" s="116">
        <f>(Escenarios!$E$9*AG615)/(Escenarios!$E$11)</f>
        <v>0</v>
      </c>
      <c r="AK615" s="116">
        <f>(Escenarios!$E$10*U615+Escenarios!$E$9*AC615)/(Escenarios!$E$11)</f>
        <v>0</v>
      </c>
      <c r="AL615" s="118">
        <f t="shared" si="66"/>
        <v>120.26657671951936</v>
      </c>
      <c r="AM615" s="118">
        <f>MAX(0,(AL615-Constantes!$D$13)*(1-EXP(-Constantes!$D$23)))</f>
        <v>0.4940010800176502</v>
      </c>
      <c r="AN615" s="118">
        <f>AJ615+W615*Escenarios!$E$10/Escenarios!$E$11+AM615</f>
        <v>0.49400108001766108</v>
      </c>
      <c r="AO615" s="118">
        <f>0.0526*AJ615*Observaciones!$F614^1.218</f>
        <v>0</v>
      </c>
      <c r="AP615" s="118">
        <f>AO615*Constantes!$E$40</f>
        <v>0</v>
      </c>
      <c r="AQ615" s="118">
        <f t="shared" si="67"/>
        <v>0</v>
      </c>
      <c r="AR615" s="15"/>
      <c r="AS615" s="72">
        <v>609</v>
      </c>
      <c r="AT615" s="145">
        <f>ETo!$I614*((1-Constantes!$F$19)*ETo!$K614+ETo!$L614)</f>
        <v>1.4822358802105622</v>
      </c>
      <c r="AU615" s="118">
        <f>MIN(AT615*Constantes!$F$17,0.8*(AX614+Observaciones!$F614-AV615-AW615-Constantes!$D$14))</f>
        <v>5.4342308430932467E-12</v>
      </c>
      <c r="AV615" s="118">
        <f>IF(Observaciones!$F614&gt;0.05*Constantes!$F$18,((Observaciones!$F614-0.05*Constantes!$F$18)^2)/(Observaciones!$F614+0.95*Constantes!$F$18),0)</f>
        <v>0</v>
      </c>
      <c r="AW615" s="118">
        <f>MAX(0,AX614+Observaciones!$F614-AV615-Constantes!$D$13)</f>
        <v>0</v>
      </c>
      <c r="AX615" s="118">
        <f>AX614+Observaciones!$F614-AV615-AU615-AW615-AY614</f>
        <v>26.250000000001265</v>
      </c>
      <c r="AY615" s="118">
        <f>MAX(0,(AX615-Constantes!$D$14)*(1-EXP(-Constantes!$D$22)))</f>
        <v>1.7412408227685191E-14</v>
      </c>
      <c r="AZ615" s="116">
        <f>AZ614+(Entradas!$F$23*AW615-BA614)/(800*Entradas!$D$46)</f>
        <v>0</v>
      </c>
      <c r="BA615" s="116">
        <f>8000*Entradas!$D$47*AZ615/Constantes!$F$34</f>
        <v>0</v>
      </c>
      <c r="BB615" s="116">
        <f>AV615*Escenarios!$F$10/Escenarios!$F$9</f>
        <v>0</v>
      </c>
      <c r="BC615" s="116">
        <f>BA615*Escenarios!$F$10/Escenarios!$F$9</f>
        <v>0</v>
      </c>
      <c r="BD615" s="116">
        <f>Observaciones!$I614</f>
        <v>0</v>
      </c>
      <c r="BE615" s="116">
        <f>MAX(0,Constantes!$F$29/((BJ614+BB615+BC615+BD615+Observaciones!$F614)^2)+Entradas!$F$17)</f>
        <v>0</v>
      </c>
      <c r="BF615" s="145">
        <f>IF(ETo!$D614&gt;0,ETo!$I614*((1-Entradas!$F$21)*ETo!$K614+ETo!$L614),0)</f>
        <v>1.4168015326341228</v>
      </c>
      <c r="BG615" s="116">
        <f>MIN(BF615*1,0.8*(BJ614+BB615+BC615+BD615+Observaciones!$F614-BE615-Constantes!$F$28))</f>
        <v>6.0822458181064582E-13</v>
      </c>
      <c r="BH615" s="116">
        <f>Observaciones!$J614</f>
        <v>0</v>
      </c>
      <c r="BI615" s="116">
        <f>MAX(0,BJ614+BB615+BC615+BD615+Observaciones!$F614-BE615-BG615-BH615-Constantes!$F$26)</f>
        <v>0</v>
      </c>
      <c r="BJ615" s="116">
        <f>BJ614+BB615+BC615+BD615+Observaciones!$F614-BE615-BG615-BH615-BI615</f>
        <v>41.250000000000149</v>
      </c>
      <c r="BK615" s="116">
        <f>(Escenarios!$F$10*AU615+Escenarios!$F$9*BG615)/(Escenarios!$F$11)</f>
        <v>4.4690295908367264E-12</v>
      </c>
      <c r="BL615" s="116">
        <f>(Escenarios!$F$9*BI615)/(Escenarios!$F$11)</f>
        <v>0</v>
      </c>
      <c r="BM615" s="116">
        <f>(Escenarios!$F$10*AW615+Escenarios!$F$9*BE615)/(Escenarios!$F$11)</f>
        <v>0</v>
      </c>
      <c r="BN615" s="118">
        <f t="shared" si="68"/>
        <v>117.84205661685769</v>
      </c>
      <c r="BO615" s="118">
        <f>MAX(0,(BN615-Constantes!$D$13)*(1-EXP(-Constantes!$D$23)))</f>
        <v>0.47725369634551656</v>
      </c>
      <c r="BP615" s="118">
        <f>BL615+AY615*Escenarios!$F$10/Escenarios!$F$11+BO615</f>
        <v>0.4772536963455305</v>
      </c>
      <c r="BQ615" s="118">
        <f>0.0526*BL615*Observaciones!$F614^1.218</f>
        <v>0</v>
      </c>
      <c r="BR615" s="118">
        <f>BQ615*Constantes!$F$40</f>
        <v>0</v>
      </c>
      <c r="BS615" s="118">
        <f t="shared" si="69"/>
        <v>0</v>
      </c>
      <c r="BT615" s="15"/>
      <c r="BU615" s="72">
        <v>609</v>
      </c>
      <c r="BV615" s="73">
        <f>0.0526*Observaciones!$F614^2.218</f>
        <v>0</v>
      </c>
      <c r="BW615" s="73">
        <f>IF(Observaciones!$F614&gt;0.05*$CA$7,((Observaciones!$F614-0.05*$CA$7)^2)/(Observaciones!$F614+0.95*$CA$7),0)</f>
        <v>0</v>
      </c>
      <c r="BX615" s="73">
        <f>0.0526*BW615*Observaciones!$F614^1.218</f>
        <v>0</v>
      </c>
      <c r="BY615" s="27"/>
      <c r="BZ615" s="27"/>
      <c r="CA615" s="101"/>
      <c r="CB615" s="36"/>
    </row>
    <row r="616" spans="2:80" s="2" customFormat="1" ht="14.5" x14ac:dyDescent="0.35">
      <c r="B616" s="35"/>
      <c r="C616" s="72">
        <v>610</v>
      </c>
      <c r="D616" s="145">
        <f>ETo!$I615*((1-Constantes!$D$19)*ETo!$K615+ETo!$L615)</f>
        <v>0</v>
      </c>
      <c r="E616" s="73">
        <f>MIN(D616*Constantes!$D$17,0.8*(H615+Observaciones!$F615-F616-G616-Constantes!$D$14))</f>
        <v>0</v>
      </c>
      <c r="F616" s="73">
        <f>IF(Observaciones!$F615&gt;0.05*Constantes!$D$18,((Observaciones!$F615-0.05*Constantes!$D$18)^2)/(Observaciones!$F615+0.95*Constantes!$D$18),0)</f>
        <v>0</v>
      </c>
      <c r="G616" s="73">
        <f>MAX(0,H615+Observaciones!$F615-F616-Constantes!$D$13)</f>
        <v>0</v>
      </c>
      <c r="H616" s="73">
        <f>H615+Observaciones!$F615-F616-E616-G616-I615</f>
        <v>26.250000000000991</v>
      </c>
      <c r="I616" s="73">
        <f>MAX(0,(H616-Constantes!$D$14)*(1-EXP(-Constantes!$D$22)))</f>
        <v>1.3646241279562269E-14</v>
      </c>
      <c r="J616" s="73">
        <f t="shared" si="63"/>
        <v>110.42636193524092</v>
      </c>
      <c r="K616" s="73">
        <f>MAX(0,(J616-Constantes!$D$13)*(1-EXP(-Constantes!$D$23)))</f>
        <v>0.42602975149470029</v>
      </c>
      <c r="L616" s="73">
        <f t="shared" si="64"/>
        <v>0.42602975149471395</v>
      </c>
      <c r="M616" s="73">
        <f>0.0526*F616*Observaciones!$F615^1.218</f>
        <v>0</v>
      </c>
      <c r="N616" s="73">
        <f>M616*Constantes!$D$40</f>
        <v>0</v>
      </c>
      <c r="O616" s="73">
        <f t="shared" si="65"/>
        <v>0</v>
      </c>
      <c r="P616" s="15"/>
      <c r="Q616" s="117">
        <v>610</v>
      </c>
      <c r="R616" s="145">
        <f>ETo!$I615*((1-Constantes!$E$19)*ETo!$K615+ETo!$L615)</f>
        <v>0</v>
      </c>
      <c r="S616" s="118">
        <f>MIN(R616*Constantes!$E$17,0.8*(V615+Observaciones!$F615-T616-U616-Constantes!$D$14))</f>
        <v>0</v>
      </c>
      <c r="T616" s="118">
        <f>IF(Observaciones!$F615&gt;0.05*Constantes!$E$18,((Observaciones!$F615-0.05*Constantes!$E$18)^2)/(Observaciones!$F615+0.95*Constantes!$E$18),0)</f>
        <v>0</v>
      </c>
      <c r="U616" s="118">
        <f>MAX(0,V615+Observaciones!$F615-T616-Constantes!$D$13)</f>
        <v>0</v>
      </c>
      <c r="V616" s="118">
        <f>V615+Observaciones!$F615-T616-S616-U616-W615</f>
        <v>26.250000000000867</v>
      </c>
      <c r="W616" s="118">
        <f>MAX(0,(V616-Constantes!$D$14)*(1-EXP(-Constantes!$D$22)))</f>
        <v>1.193434721223367E-14</v>
      </c>
      <c r="X616" s="116">
        <f>X615+(Entradas!$E$23*U616-Y615)/(800*Entradas!$D$46)</f>
        <v>0</v>
      </c>
      <c r="Y616" s="116">
        <f>8000*Entradas!$D$47*X616/Constantes!$E$34</f>
        <v>0</v>
      </c>
      <c r="Z616" s="116">
        <f>T616*Escenarios!$E$10/Escenarios!$E$9</f>
        <v>0</v>
      </c>
      <c r="AA616" s="116">
        <f>Y616*Escenarios!$E$10/Escenarios!$E$9</f>
        <v>0</v>
      </c>
      <c r="AB616" s="116">
        <f>Observaciones!$I615</f>
        <v>0</v>
      </c>
      <c r="AC616" s="116">
        <f>MAX(0,Constantes!$E$29/((AH615+Z616+AA616+AB616+Observaciones!$F615)^2)+Entradas!$E$17)</f>
        <v>0</v>
      </c>
      <c r="AD616" s="145">
        <f>IF(ETo!$D615&gt;0,ETo!$I615*((1-Entradas!$E$21)*ETo!$K615+ETo!$L615),0)</f>
        <v>0</v>
      </c>
      <c r="AE616" s="116">
        <f>MIN(AD616*1,0.8*(AH615+Z616+AA616+AB616+Observaciones!$F615-AC616-Constantes!$E$28))</f>
        <v>0</v>
      </c>
      <c r="AF616" s="116">
        <f>Observaciones!$J615</f>
        <v>0</v>
      </c>
      <c r="AG616" s="116">
        <f>MAX(0,AH615+Z616+AA616+AB616+Observaciones!$F615-AC616-AE616-AF616-Constantes!$E$26)</f>
        <v>0</v>
      </c>
      <c r="AH616" s="116">
        <f>AH615+Z616+AA616+AB616+Observaciones!$F615-AC616-AE616-AF616-AG616</f>
        <v>41.250000000001627</v>
      </c>
      <c r="AI616" s="116">
        <f>(Escenarios!$E$10*S616+Escenarios!$E$9*AE616)/(Escenarios!$E$11)</f>
        <v>0</v>
      </c>
      <c r="AJ616" s="116">
        <f>(Escenarios!$E$9*AG616)/(Escenarios!$E$11)</f>
        <v>0</v>
      </c>
      <c r="AK616" s="116">
        <f>(Escenarios!$E$10*U616+Escenarios!$E$9*AC616)/(Escenarios!$E$11)</f>
        <v>0</v>
      </c>
      <c r="AL616" s="118">
        <f t="shared" si="66"/>
        <v>119.77257563950171</v>
      </c>
      <c r="AM616" s="118">
        <f>MAX(0,(AL616-Constantes!$D$13)*(1-EXP(-Constantes!$D$23)))</f>
        <v>0.49058876530331907</v>
      </c>
      <c r="AN616" s="118">
        <f>AJ616+W616*Escenarios!$E$10/Escenarios!$E$11+AM616</f>
        <v>0.49058876530332979</v>
      </c>
      <c r="AO616" s="118">
        <f>0.0526*AJ616*Observaciones!$F615^1.218</f>
        <v>0</v>
      </c>
      <c r="AP616" s="118">
        <f>AO616*Constantes!$E$40</f>
        <v>0</v>
      </c>
      <c r="AQ616" s="118">
        <f t="shared" si="67"/>
        <v>0</v>
      </c>
      <c r="AR616" s="15"/>
      <c r="AS616" s="72">
        <v>610</v>
      </c>
      <c r="AT616" s="145">
        <f>ETo!$I615*((1-Constantes!$F$19)*ETo!$K615+ETo!$L615)</f>
        <v>0</v>
      </c>
      <c r="AU616" s="118">
        <f>MIN(AT616*Constantes!$F$17,0.8*(AX615+Observaciones!$F615-AV616-AW616-Constantes!$D$14))</f>
        <v>0</v>
      </c>
      <c r="AV616" s="118">
        <f>IF(Observaciones!$F615&gt;0.05*Constantes!$F$18,((Observaciones!$F615-0.05*Constantes!$F$18)^2)/(Observaciones!$F615+0.95*Constantes!$F$18),0)</f>
        <v>0</v>
      </c>
      <c r="AW616" s="118">
        <f>MAX(0,AX615+Observaciones!$F615-AV616-Constantes!$D$13)</f>
        <v>0</v>
      </c>
      <c r="AX616" s="118">
        <f>AX615+Observaciones!$F615-AV616-AU616-AW616-AY615</f>
        <v>26.250000000001247</v>
      </c>
      <c r="AY616" s="118">
        <f>MAX(0,(AX616-Constantes!$D$14)*(1-EXP(-Constantes!$D$22)))</f>
        <v>1.7167851932352533E-14</v>
      </c>
      <c r="AZ616" s="116">
        <f>AZ615+(Entradas!$F$23*AW616-BA615)/(800*Entradas!$D$46)</f>
        <v>0</v>
      </c>
      <c r="BA616" s="116">
        <f>8000*Entradas!$D$47*AZ616/Constantes!$F$34</f>
        <v>0</v>
      </c>
      <c r="BB616" s="116">
        <f>AV616*Escenarios!$F$10/Escenarios!$F$9</f>
        <v>0</v>
      </c>
      <c r="BC616" s="116">
        <f>BA616*Escenarios!$F$10/Escenarios!$F$9</f>
        <v>0</v>
      </c>
      <c r="BD616" s="116">
        <f>Observaciones!$I615</f>
        <v>0</v>
      </c>
      <c r="BE616" s="116">
        <f>MAX(0,Constantes!$F$29/((BJ615+BB616+BC616+BD616+Observaciones!$F615)^2)+Entradas!$F$17)</f>
        <v>0</v>
      </c>
      <c r="BF616" s="145">
        <f>IF(ETo!$D615&gt;0,ETo!$I615*((1-Entradas!$F$21)*ETo!$K615+ETo!$L615),0)</f>
        <v>0</v>
      </c>
      <c r="BG616" s="116">
        <f>MIN(BF616*1,0.8*(BJ615+BB616+BC616+BD616+Observaciones!$F615-BE616-Constantes!$F$28))</f>
        <v>0</v>
      </c>
      <c r="BH616" s="116">
        <f>Observaciones!$J615</f>
        <v>0</v>
      </c>
      <c r="BI616" s="116">
        <f>MAX(0,BJ615+BB616+BC616+BD616+Observaciones!$F615-BE616-BG616-BH616-Constantes!$F$26)</f>
        <v>0</v>
      </c>
      <c r="BJ616" s="116">
        <f>BJ615+BB616+BC616+BD616+Observaciones!$F615-BE616-BG616-BH616-BI616</f>
        <v>41.250000000000149</v>
      </c>
      <c r="BK616" s="116">
        <f>(Escenarios!$F$10*AU616+Escenarios!$F$9*BG616)/(Escenarios!$F$11)</f>
        <v>0</v>
      </c>
      <c r="BL616" s="116">
        <f>(Escenarios!$F$9*BI616)/(Escenarios!$F$11)</f>
        <v>0</v>
      </c>
      <c r="BM616" s="116">
        <f>(Escenarios!$F$10*AW616+Escenarios!$F$9*BE616)/(Escenarios!$F$11)</f>
        <v>0</v>
      </c>
      <c r="BN616" s="118">
        <f t="shared" si="68"/>
        <v>117.36480292051218</v>
      </c>
      <c r="BO616" s="118">
        <f>MAX(0,(BN616-Constantes!$D$13)*(1-EXP(-Constantes!$D$23)))</f>
        <v>0.47395706426031847</v>
      </c>
      <c r="BP616" s="118">
        <f>BL616+AY616*Escenarios!$F$10/Escenarios!$F$11+BO616</f>
        <v>0.47395706426033218</v>
      </c>
      <c r="BQ616" s="118">
        <f>0.0526*BL616*Observaciones!$F615^1.218</f>
        <v>0</v>
      </c>
      <c r="BR616" s="118">
        <f>BQ616*Constantes!$F$40</f>
        <v>0</v>
      </c>
      <c r="BS616" s="118">
        <f t="shared" si="69"/>
        <v>0</v>
      </c>
      <c r="BT616" s="15"/>
      <c r="BU616" s="72">
        <v>610</v>
      </c>
      <c r="BV616" s="73">
        <f>0.0526*Observaciones!$F615^2.218</f>
        <v>0</v>
      </c>
      <c r="BW616" s="73">
        <f>IF(Observaciones!$F615&gt;0.05*$CA$7,((Observaciones!$F615-0.05*$CA$7)^2)/(Observaciones!$F615+0.95*$CA$7),0)</f>
        <v>0</v>
      </c>
      <c r="BX616" s="73">
        <f>0.0526*BW616*Observaciones!$F615^1.218</f>
        <v>0</v>
      </c>
      <c r="BY616" s="27"/>
      <c r="BZ616" s="27"/>
      <c r="CA616" s="101"/>
      <c r="CB616" s="36"/>
    </row>
    <row r="617" spans="2:80" s="2" customFormat="1" ht="14.5" x14ac:dyDescent="0.35">
      <c r="B617" s="35"/>
      <c r="C617" s="72">
        <v>611</v>
      </c>
      <c r="D617" s="145">
        <f>ETo!$I616*((1-Constantes!$D$19)*ETo!$K616+ETo!$L616)</f>
        <v>1.4435504061235218</v>
      </c>
      <c r="E617" s="73">
        <f>MIN(D617*Constantes!$D$17,0.8*(H616+Observaciones!$F616-F617-G617-Constantes!$D$14))</f>
        <v>7.9296569310827187E-13</v>
      </c>
      <c r="F617" s="73">
        <f>IF(Observaciones!$F616&gt;0.05*Constantes!$D$18,((Observaciones!$F616-0.05*Constantes!$D$18)^2)/(Observaciones!$F616+0.95*Constantes!$D$18),0)</f>
        <v>0</v>
      </c>
      <c r="G617" s="73">
        <f>MAX(0,H616+Observaciones!$F616-F617-Constantes!$D$13)</f>
        <v>0</v>
      </c>
      <c r="H617" s="73">
        <f>H616+Observaciones!$F616-F617-E617-G617-I616</f>
        <v>26.250000000000185</v>
      </c>
      <c r="I617" s="73">
        <f>MAX(0,(H617-Constantes!$D$14)*(1-EXP(-Constantes!$D$22)))</f>
        <v>2.5433854714596346E-15</v>
      </c>
      <c r="J617" s="73">
        <f t="shared" si="63"/>
        <v>110.00033218374622</v>
      </c>
      <c r="K617" s="73">
        <f>MAX(0,(J617-Constantes!$D$13)*(1-EXP(-Constantes!$D$23)))</f>
        <v>0.42308694904229227</v>
      </c>
      <c r="L617" s="73">
        <f t="shared" si="64"/>
        <v>0.42308694904229482</v>
      </c>
      <c r="M617" s="73">
        <f>0.0526*F617*Observaciones!$F616^1.218</f>
        <v>0</v>
      </c>
      <c r="N617" s="73">
        <f>M617*Constantes!$D$40</f>
        <v>0</v>
      </c>
      <c r="O617" s="73">
        <f t="shared" si="65"/>
        <v>0</v>
      </c>
      <c r="P617" s="15"/>
      <c r="Q617" s="117">
        <v>611</v>
      </c>
      <c r="R617" s="145">
        <f>ETo!$I616*((1-Constantes!$E$19)*ETo!$K616+ETo!$L616)</f>
        <v>1.445235240014924</v>
      </c>
      <c r="S617" s="118">
        <f>MIN(R617*Constantes!$E$17,0.8*(V616+Observaciones!$F616-T617-U617-Constantes!$D$14))</f>
        <v>6.9348971010185784E-13</v>
      </c>
      <c r="T617" s="118">
        <f>IF(Observaciones!$F616&gt;0.05*Constantes!$E$18,((Observaciones!$F616-0.05*Constantes!$E$18)^2)/(Observaciones!$F616+0.95*Constantes!$E$18),0)</f>
        <v>0</v>
      </c>
      <c r="U617" s="118">
        <f>MAX(0,V616+Observaciones!$F616-T617-Constantes!$D$13)</f>
        <v>0</v>
      </c>
      <c r="V617" s="118">
        <f>V616+Observaciones!$F616-T617-S617-U617-W616</f>
        <v>26.250000000000163</v>
      </c>
      <c r="W617" s="118">
        <f>MAX(0,(V617-Constantes!$D$14)*(1-EXP(-Constantes!$D$22)))</f>
        <v>2.249917917060446E-15</v>
      </c>
      <c r="X617" s="116">
        <f>X616+(Entradas!$E$23*U617-Y616)/(800*Entradas!$D$46)</f>
        <v>0</v>
      </c>
      <c r="Y617" s="116">
        <f>8000*Entradas!$D$47*X617/Constantes!$E$34</f>
        <v>0</v>
      </c>
      <c r="Z617" s="116">
        <f>T617*Escenarios!$E$10/Escenarios!$E$9</f>
        <v>0</v>
      </c>
      <c r="AA617" s="116">
        <f>Y617*Escenarios!$E$10/Escenarios!$E$9</f>
        <v>0</v>
      </c>
      <c r="AB617" s="116">
        <f>Observaciones!$I616</f>
        <v>0</v>
      </c>
      <c r="AC617" s="116">
        <f>MAX(0,Constantes!$E$29/((AH616+Z617+AA617+AB617+Observaciones!$F616)^2)+Entradas!$E$17)</f>
        <v>0</v>
      </c>
      <c r="AD617" s="145">
        <f>IF(ETo!$D616&gt;0,ETo!$I616*((1-Entradas!$E$21)*ETo!$K616+ETo!$L616),0)</f>
        <v>1.3778418843588291</v>
      </c>
      <c r="AE617" s="116">
        <f>MIN(AD617*1,0.8*(AH616+Z617+AA617+AB617+Observaciones!$F616-AC617-Constantes!$E$28))</f>
        <v>1.3017142919125037E-12</v>
      </c>
      <c r="AF617" s="116">
        <f>Observaciones!$J616</f>
        <v>0</v>
      </c>
      <c r="AG617" s="116">
        <f>MAX(0,AH616+Z617+AA617+AB617+Observaciones!$F616-AC617-AE617-AF617-Constantes!$E$26)</f>
        <v>0</v>
      </c>
      <c r="AH617" s="116">
        <f>AH616+Z617+AA617+AB617+Observaciones!$F616-AC617-AE617-AF617-AG617</f>
        <v>41.250000000000327</v>
      </c>
      <c r="AI617" s="116">
        <f>(Escenarios!$E$10*S617+Escenarios!$E$9*AE617)/(Escenarios!$E$11)</f>
        <v>7.5431216828292233E-13</v>
      </c>
      <c r="AJ617" s="116">
        <f>(Escenarios!$E$9*AG617)/(Escenarios!$E$11)</f>
        <v>0</v>
      </c>
      <c r="AK617" s="116">
        <f>(Escenarios!$E$10*U617+Escenarios!$E$9*AC617)/(Escenarios!$E$11)</f>
        <v>0</v>
      </c>
      <c r="AL617" s="118">
        <f t="shared" si="66"/>
        <v>119.2819868741984</v>
      </c>
      <c r="AM617" s="118">
        <f>MAX(0,(AL617-Constantes!$D$13)*(1-EXP(-Constantes!$D$23)))</f>
        <v>0.48720002116844752</v>
      </c>
      <c r="AN617" s="118">
        <f>AJ617+W617*Escenarios!$E$10/Escenarios!$E$11+AM617</f>
        <v>0.48720002116844952</v>
      </c>
      <c r="AO617" s="118">
        <f>0.0526*AJ617*Observaciones!$F616^1.218</f>
        <v>0</v>
      </c>
      <c r="AP617" s="118">
        <f>AO617*Constantes!$E$40</f>
        <v>0</v>
      </c>
      <c r="AQ617" s="118">
        <f t="shared" si="67"/>
        <v>0</v>
      </c>
      <c r="AR617" s="15"/>
      <c r="AS617" s="72">
        <v>611</v>
      </c>
      <c r="AT617" s="145">
        <f>ETo!$I616*((1-Constantes!$F$19)*ETo!$K616+ETo!$L616)</f>
        <v>1.4410231552864179</v>
      </c>
      <c r="AU617" s="118">
        <f>MIN(AT617*Constantes!$F$17,0.8*(AX616+Observaciones!$F616-AV617-AW617-Constantes!$D$14))</f>
        <v>9.976020010071807E-13</v>
      </c>
      <c r="AV617" s="118">
        <f>IF(Observaciones!$F616&gt;0.05*Constantes!$F$18,((Observaciones!$F616-0.05*Constantes!$F$18)^2)/(Observaciones!$F616+0.95*Constantes!$F$18),0)</f>
        <v>0</v>
      </c>
      <c r="AW617" s="118">
        <f>MAX(0,AX616+Observaciones!$F616-AV617-Constantes!$D$13)</f>
        <v>0</v>
      </c>
      <c r="AX617" s="118">
        <f>AX616+Observaciones!$F616-AV617-AU617-AW617-AY616</f>
        <v>26.250000000000231</v>
      </c>
      <c r="AY617" s="118">
        <f>MAX(0,(AX617-Constantes!$D$14)*(1-EXP(-Constantes!$D$22)))</f>
        <v>3.1792318393245432E-15</v>
      </c>
      <c r="AZ617" s="116">
        <f>AZ616+(Entradas!$F$23*AW617-BA616)/(800*Entradas!$D$46)</f>
        <v>0</v>
      </c>
      <c r="BA617" s="116">
        <f>8000*Entradas!$D$47*AZ617/Constantes!$F$34</f>
        <v>0</v>
      </c>
      <c r="BB617" s="116">
        <f>AV617*Escenarios!$F$10/Escenarios!$F$9</f>
        <v>0</v>
      </c>
      <c r="BC617" s="116">
        <f>BA617*Escenarios!$F$10/Escenarios!$F$9</f>
        <v>0</v>
      </c>
      <c r="BD617" s="116">
        <f>Observaciones!$I616</f>
        <v>0</v>
      </c>
      <c r="BE617" s="116">
        <f>MAX(0,Constantes!$F$29/((BJ616+BB617+BC617+BD617+Observaciones!$F616)^2)+Entradas!$F$17)</f>
        <v>0</v>
      </c>
      <c r="BF617" s="145">
        <f>IF(ETo!$D616&gt;0,ETo!$I616*((1-Entradas!$F$21)*ETo!$K616+ETo!$L616),0)</f>
        <v>1.3778418843588291</v>
      </c>
      <c r="BG617" s="116">
        <f>MIN(BF617*1,0.8*(BJ616+BB617+BC617+BD617+Observaciones!$F616-BE617-Constantes!$F$28))</f>
        <v>1.1937117960769684E-13</v>
      </c>
      <c r="BH617" s="116">
        <f>Observaciones!$J616</f>
        <v>0</v>
      </c>
      <c r="BI617" s="116">
        <f>MAX(0,BJ616+BB617+BC617+BD617+Observaciones!$F616-BE617-BG617-BH617-Constantes!$F$26)</f>
        <v>0</v>
      </c>
      <c r="BJ617" s="116">
        <f>BJ616+BB617+BC617+BD617+Observaciones!$F616-BE617-BG617-BH617-BI617</f>
        <v>41.250000000000028</v>
      </c>
      <c r="BK617" s="116">
        <f>(Escenarios!$F$10*AU617+Escenarios!$F$9*BG617)/(Escenarios!$F$11)</f>
        <v>8.2195583672728394E-13</v>
      </c>
      <c r="BL617" s="116">
        <f>(Escenarios!$F$9*BI617)/(Escenarios!$F$11)</f>
        <v>0</v>
      </c>
      <c r="BM617" s="116">
        <f>(Escenarios!$F$10*AW617+Escenarios!$F$9*BE617)/(Escenarios!$F$11)</f>
        <v>0</v>
      </c>
      <c r="BN617" s="118">
        <f t="shared" si="68"/>
        <v>116.89084585625186</v>
      </c>
      <c r="BO617" s="118">
        <f>MAX(0,(BN617-Constantes!$D$13)*(1-EXP(-Constantes!$D$23)))</f>
        <v>0.47068320367629124</v>
      </c>
      <c r="BP617" s="118">
        <f>BL617+AY617*Escenarios!$F$10/Escenarios!$F$11+BO617</f>
        <v>0.47068320367629379</v>
      </c>
      <c r="BQ617" s="118">
        <f>0.0526*BL617*Observaciones!$F616^1.218</f>
        <v>0</v>
      </c>
      <c r="BR617" s="118">
        <f>BQ617*Constantes!$F$40</f>
        <v>0</v>
      </c>
      <c r="BS617" s="118">
        <f t="shared" si="69"/>
        <v>0</v>
      </c>
      <c r="BT617" s="15"/>
      <c r="BU617" s="72">
        <v>611</v>
      </c>
      <c r="BV617" s="73">
        <f>0.0526*Observaciones!$F616^2.218</f>
        <v>0</v>
      </c>
      <c r="BW617" s="73">
        <f>IF(Observaciones!$F616&gt;0.05*$CA$7,((Observaciones!$F616-0.05*$CA$7)^2)/(Observaciones!$F616+0.95*$CA$7),0)</f>
        <v>0</v>
      </c>
      <c r="BX617" s="73">
        <f>0.0526*BW617*Observaciones!$F616^1.218</f>
        <v>0</v>
      </c>
      <c r="BY617" s="27"/>
      <c r="BZ617" s="27"/>
      <c r="CA617" s="101"/>
      <c r="CB617" s="36"/>
    </row>
    <row r="618" spans="2:80" s="2" customFormat="1" ht="14.5" x14ac:dyDescent="0.35">
      <c r="B618" s="35"/>
      <c r="C618" s="72">
        <v>612</v>
      </c>
      <c r="D618" s="145">
        <f>ETo!$I617*((1-Constantes!$D$19)*ETo!$K617+ETo!$L617)</f>
        <v>1.5302294817405737</v>
      </c>
      <c r="E618" s="73">
        <f>MIN(D618*Constantes!$D$17,0.8*(H617+Observaciones!$F617-F618-G618-Constantes!$D$14))</f>
        <v>1.4779288903810084E-13</v>
      </c>
      <c r="F618" s="73">
        <f>IF(Observaciones!$F617&gt;0.05*Constantes!$D$18,((Observaciones!$F617-0.05*Constantes!$D$18)^2)/(Observaciones!$F617+0.95*Constantes!$D$18),0)</f>
        <v>0</v>
      </c>
      <c r="G618" s="73">
        <f>MAX(0,H617+Observaciones!$F617-F618-Constantes!$D$13)</f>
        <v>0</v>
      </c>
      <c r="H618" s="73">
        <f>H617+Observaciones!$F617-F618-E618-G618-I617</f>
        <v>26.250000000000032</v>
      </c>
      <c r="I618" s="73">
        <f>MAX(0,(H618-Constantes!$D$14)*(1-EXP(-Constantes!$D$22)))</f>
        <v>4.4020133159878291E-16</v>
      </c>
      <c r="J618" s="73">
        <f t="shared" si="63"/>
        <v>109.57724523470394</v>
      </c>
      <c r="K618" s="73">
        <f>MAX(0,(J618-Constantes!$D$13)*(1-EXP(-Constantes!$D$23)))</f>
        <v>0.42016447401125212</v>
      </c>
      <c r="L618" s="73">
        <f t="shared" si="64"/>
        <v>0.42016447401125256</v>
      </c>
      <c r="M618" s="73">
        <f>0.0526*F618*Observaciones!$F617^1.218</f>
        <v>0</v>
      </c>
      <c r="N618" s="73">
        <f>M618*Constantes!$D$40</f>
        <v>0</v>
      </c>
      <c r="O618" s="73">
        <f t="shared" si="65"/>
        <v>0</v>
      </c>
      <c r="P618" s="15"/>
      <c r="Q618" s="117">
        <v>612</v>
      </c>
      <c r="R618" s="145">
        <f>ETo!$I617*((1-Constantes!$E$19)*ETo!$K617+ETo!$L617)</f>
        <v>1.5320210794193199</v>
      </c>
      <c r="S618" s="118">
        <f>MIN(R618*Constantes!$E$17,0.8*(V617+Observaciones!$F617-T618-U618-Constantes!$D$14))</f>
        <v>1.3073986337985845E-13</v>
      </c>
      <c r="T618" s="118">
        <f>IF(Observaciones!$F617&gt;0.05*Constantes!$E$18,((Observaciones!$F617-0.05*Constantes!$E$18)^2)/(Observaciones!$F617+0.95*Constantes!$E$18),0)</f>
        <v>0</v>
      </c>
      <c r="U618" s="118">
        <f>MAX(0,V617+Observaciones!$F617-T618-Constantes!$D$13)</f>
        <v>0</v>
      </c>
      <c r="V618" s="118">
        <f>V617+Observaciones!$F617-T618-S618-U618-W617</f>
        <v>26.250000000000028</v>
      </c>
      <c r="W618" s="118">
        <f>MAX(0,(V618-Constantes!$D$14)*(1-EXP(-Constantes!$D$22)))</f>
        <v>3.9129007253225147E-16</v>
      </c>
      <c r="X618" s="116">
        <f>X617+(Entradas!$E$23*U618-Y617)/(800*Entradas!$D$46)</f>
        <v>0</v>
      </c>
      <c r="Y618" s="116">
        <f>8000*Entradas!$D$47*X618/Constantes!$E$34</f>
        <v>0</v>
      </c>
      <c r="Z618" s="116">
        <f>T618*Escenarios!$E$10/Escenarios!$E$9</f>
        <v>0</v>
      </c>
      <c r="AA618" s="116">
        <f>Y618*Escenarios!$E$10/Escenarios!$E$9</f>
        <v>0</v>
      </c>
      <c r="AB618" s="116">
        <f>Observaciones!$I617</f>
        <v>0</v>
      </c>
      <c r="AC618" s="116">
        <f>MAX(0,Constantes!$E$29/((AH617+Z618+AA618+AB618+Observaciones!$F617)^2)+Entradas!$E$17)</f>
        <v>0</v>
      </c>
      <c r="AD618" s="145">
        <f>IF(ETo!$D617&gt;0,ETo!$I617*((1-Entradas!$E$21)*ETo!$K617+ETo!$L617),0)</f>
        <v>1.460357172269457</v>
      </c>
      <c r="AE618" s="116">
        <f>MIN(AD618*1,0.8*(AH617+Z618+AA618+AB618+Observaciones!$F617-AC618-Constantes!$E$28))</f>
        <v>2.614797267597169E-13</v>
      </c>
      <c r="AF618" s="116">
        <f>Observaciones!$J617</f>
        <v>0</v>
      </c>
      <c r="AG618" s="116">
        <f>MAX(0,AH617+Z618+AA618+AB618+Observaciones!$F617-AC618-AE618-AF618-Constantes!$E$26)</f>
        <v>0</v>
      </c>
      <c r="AH618" s="116">
        <f>AH617+Z618+AA618+AB618+Observaciones!$F617-AC618-AE618-AF618-AG618</f>
        <v>41.250000000000064</v>
      </c>
      <c r="AI618" s="116">
        <f>(Escenarios!$E$10*S618+Escenarios!$E$9*AE618)/(Escenarios!$E$11)</f>
        <v>1.4381384971784429E-13</v>
      </c>
      <c r="AJ618" s="116">
        <f>(Escenarios!$E$9*AG618)/(Escenarios!$E$11)</f>
        <v>0</v>
      </c>
      <c r="AK618" s="116">
        <f>(Escenarios!$E$10*U618+Escenarios!$E$9*AC618)/(Escenarios!$E$11)</f>
        <v>0</v>
      </c>
      <c r="AL618" s="118">
        <f t="shared" si="66"/>
        <v>118.79478685302995</v>
      </c>
      <c r="AM618" s="118">
        <f>MAX(0,(AL618-Constantes!$D$13)*(1-EXP(-Constantes!$D$23)))</f>
        <v>0.48383468479915026</v>
      </c>
      <c r="AN618" s="118">
        <f>AJ618+W618*Escenarios!$E$10/Escenarios!$E$11+AM618</f>
        <v>0.48383468479915059</v>
      </c>
      <c r="AO618" s="118">
        <f>0.0526*AJ618*Observaciones!$F617^1.218</f>
        <v>0</v>
      </c>
      <c r="AP618" s="118">
        <f>AO618*Constantes!$E$40</f>
        <v>0</v>
      </c>
      <c r="AQ618" s="118">
        <f t="shared" si="67"/>
        <v>0</v>
      </c>
      <c r="AR618" s="15"/>
      <c r="AS618" s="72">
        <v>612</v>
      </c>
      <c r="AT618" s="145">
        <f>ETo!$I617*((1-Constantes!$F$19)*ETo!$K617+ETo!$L617)</f>
        <v>1.5275420852224535</v>
      </c>
      <c r="AU618" s="118">
        <f>MIN(AT618*Constantes!$F$17,0.8*(AX617+Observaciones!$F617-AV618-AW618-Constantes!$D$14))</f>
        <v>1.8474111129762605E-13</v>
      </c>
      <c r="AV618" s="118">
        <f>IF(Observaciones!$F617&gt;0.05*Constantes!$F$18,((Observaciones!$F617-0.05*Constantes!$F$18)^2)/(Observaciones!$F617+0.95*Constantes!$F$18),0)</f>
        <v>0</v>
      </c>
      <c r="AW618" s="118">
        <f>MAX(0,AX617+Observaciones!$F617-AV618-Constantes!$D$13)</f>
        <v>0</v>
      </c>
      <c r="AX618" s="118">
        <f>AX617+Observaciones!$F617-AV618-AU618-AW618-AY617</f>
        <v>26.250000000000043</v>
      </c>
      <c r="AY618" s="118">
        <f>MAX(0,(AX618-Constantes!$D$14)*(1-EXP(-Constantes!$D$22)))</f>
        <v>5.8693510879837721E-16</v>
      </c>
      <c r="AZ618" s="116">
        <f>AZ617+(Entradas!$F$23*AW618-BA617)/(800*Entradas!$D$46)</f>
        <v>0</v>
      </c>
      <c r="BA618" s="116">
        <f>8000*Entradas!$D$47*AZ618/Constantes!$F$34</f>
        <v>0</v>
      </c>
      <c r="BB618" s="116">
        <f>AV618*Escenarios!$F$10/Escenarios!$F$9</f>
        <v>0</v>
      </c>
      <c r="BC618" s="116">
        <f>BA618*Escenarios!$F$10/Escenarios!$F$9</f>
        <v>0</v>
      </c>
      <c r="BD618" s="116">
        <f>Observaciones!$I617</f>
        <v>0</v>
      </c>
      <c r="BE618" s="116">
        <f>MAX(0,Constantes!$F$29/((BJ617+BB618+BC618+BD618+Observaciones!$F617)^2)+Entradas!$F$17)</f>
        <v>0</v>
      </c>
      <c r="BF618" s="145">
        <f>IF(ETo!$D617&gt;0,ETo!$I617*((1-Entradas!$F$21)*ETo!$K617+ETo!$L617),0)</f>
        <v>1.460357172269457</v>
      </c>
      <c r="BG618" s="116">
        <f>MIN(BF618*1,0.8*(BJ617+BB618+BC618+BD618+Observaciones!$F617-BE618-Constantes!$F$28))</f>
        <v>2.2737367544323207E-14</v>
      </c>
      <c r="BH618" s="116">
        <f>Observaciones!$J617</f>
        <v>0</v>
      </c>
      <c r="BI618" s="116">
        <f>MAX(0,BJ617+BB618+BC618+BD618+Observaciones!$F617-BE618-BG618-BH618-Constantes!$F$26)</f>
        <v>0</v>
      </c>
      <c r="BJ618" s="116">
        <f>BJ617+BB618+BC618+BD618+Observaciones!$F617-BE618-BG618-BH618-BI618</f>
        <v>41.250000000000007</v>
      </c>
      <c r="BK618" s="116">
        <f>(Escenarios!$F$10*AU618+Escenarios!$F$9*BG618)/(Escenarios!$F$11)</f>
        <v>1.5234036254696549E-13</v>
      </c>
      <c r="BL618" s="116">
        <f>(Escenarios!$F$9*BI618)/(Escenarios!$F$11)</f>
        <v>0</v>
      </c>
      <c r="BM618" s="116">
        <f>(Escenarios!$F$10*AW618+Escenarios!$F$9*BE618)/(Escenarios!$F$11)</f>
        <v>0</v>
      </c>
      <c r="BN618" s="118">
        <f t="shared" si="68"/>
        <v>116.42016265257557</v>
      </c>
      <c r="BO618" s="118">
        <f>MAX(0,(BN618-Constantes!$D$13)*(1-EXP(-Constantes!$D$23)))</f>
        <v>0.46743195729918674</v>
      </c>
      <c r="BP618" s="118">
        <f>BL618+AY618*Escenarios!$F$10/Escenarios!$F$11+BO618</f>
        <v>0.46743195729918718</v>
      </c>
      <c r="BQ618" s="118">
        <f>0.0526*BL618*Observaciones!$F617^1.218</f>
        <v>0</v>
      </c>
      <c r="BR618" s="118">
        <f>BQ618*Constantes!$F$40</f>
        <v>0</v>
      </c>
      <c r="BS618" s="118">
        <f t="shared" si="69"/>
        <v>0</v>
      </c>
      <c r="BT618" s="15"/>
      <c r="BU618" s="72">
        <v>612</v>
      </c>
      <c r="BV618" s="73">
        <f>0.0526*Observaciones!$F617^2.218</f>
        <v>0</v>
      </c>
      <c r="BW618" s="73">
        <f>IF(Observaciones!$F617&gt;0.05*$CA$7,((Observaciones!$F617-0.05*$CA$7)^2)/(Observaciones!$F617+0.95*$CA$7),0)</f>
        <v>0</v>
      </c>
      <c r="BX618" s="73">
        <f>0.0526*BW618*Observaciones!$F617^1.218</f>
        <v>0</v>
      </c>
      <c r="BY618" s="27"/>
      <c r="BZ618" s="27"/>
      <c r="CA618" s="101"/>
      <c r="CB618" s="36"/>
    </row>
    <row r="619" spans="2:80" s="2" customFormat="1" ht="14.5" x14ac:dyDescent="0.35">
      <c r="B619" s="35"/>
      <c r="C619" s="72">
        <v>613</v>
      </c>
      <c r="D619" s="145">
        <f>ETo!$I618*((1-Constantes!$D$19)*ETo!$K618+ETo!$L618)</f>
        <v>1.4848302601284937</v>
      </c>
      <c r="E619" s="73">
        <f>MIN(D619*Constantes!$D$17,0.8*(H618+Observaciones!$F618-F619-G619-Constantes!$D$14))</f>
        <v>2.5579538487363607E-14</v>
      </c>
      <c r="F619" s="73">
        <f>IF(Observaciones!$F618&gt;0.05*Constantes!$D$18,((Observaciones!$F618-0.05*Constantes!$D$18)^2)/(Observaciones!$F618+0.95*Constantes!$D$18),0)</f>
        <v>0</v>
      </c>
      <c r="G619" s="73">
        <f>MAX(0,H618+Observaciones!$F618-F619-Constantes!$D$13)</f>
        <v>0</v>
      </c>
      <c r="H619" s="73">
        <f>H618+Observaciones!$F618-F619-E619-G619-I618</f>
        <v>26.250000000000007</v>
      </c>
      <c r="I619" s="73">
        <f>MAX(0,(H619-Constantes!$D$14)*(1-EXP(-Constantes!$D$22)))</f>
        <v>9.7822518133062869E-17</v>
      </c>
      <c r="J619" s="73">
        <f t="shared" si="63"/>
        <v>109.15708076069268</v>
      </c>
      <c r="K619" s="73">
        <f>MAX(0,(J619-Constantes!$D$13)*(1-EXP(-Constantes!$D$23)))</f>
        <v>0.41726218598982395</v>
      </c>
      <c r="L619" s="73">
        <f t="shared" si="64"/>
        <v>0.41726218598982406</v>
      </c>
      <c r="M619" s="73">
        <f>0.0526*F619*Observaciones!$F618^1.218</f>
        <v>0</v>
      </c>
      <c r="N619" s="73">
        <f>M619*Constantes!$D$40</f>
        <v>0</v>
      </c>
      <c r="O619" s="73">
        <f t="shared" si="65"/>
        <v>0</v>
      </c>
      <c r="P619" s="15"/>
      <c r="Q619" s="117">
        <v>613</v>
      </c>
      <c r="R619" s="145">
        <f>ETo!$I618*((1-Constantes!$E$19)*ETo!$K618+ETo!$L618)</f>
        <v>1.4865608548069371</v>
      </c>
      <c r="S619" s="118">
        <f>MIN(R619*Constantes!$E$17,0.8*(V618+Observaciones!$F618-T619-U619-Constantes!$D$14))</f>
        <v>2.2737367544323207E-14</v>
      </c>
      <c r="T619" s="118">
        <f>IF(Observaciones!$F618&gt;0.05*Constantes!$E$18,((Observaciones!$F618-0.05*Constantes!$E$18)^2)/(Observaciones!$F618+0.95*Constantes!$E$18),0)</f>
        <v>0</v>
      </c>
      <c r="U619" s="118">
        <f>MAX(0,V618+Observaciones!$F618-T619-Constantes!$D$13)</f>
        <v>0</v>
      </c>
      <c r="V619" s="118">
        <f>V618+Observaciones!$F618-T619-S619-U619-W618</f>
        <v>26.250000000000007</v>
      </c>
      <c r="W619" s="118">
        <f>MAX(0,(V619-Constantes!$D$14)*(1-EXP(-Constantes!$D$22)))</f>
        <v>9.7822518133062869E-17</v>
      </c>
      <c r="X619" s="116">
        <f>X618+(Entradas!$E$23*U619-Y618)/(800*Entradas!$D$46)</f>
        <v>0</v>
      </c>
      <c r="Y619" s="116">
        <f>8000*Entradas!$D$47*X619/Constantes!$E$34</f>
        <v>0</v>
      </c>
      <c r="Z619" s="116">
        <f>T619*Escenarios!$E$10/Escenarios!$E$9</f>
        <v>0</v>
      </c>
      <c r="AA619" s="116">
        <f>Y619*Escenarios!$E$10/Escenarios!$E$9</f>
        <v>0</v>
      </c>
      <c r="AB619" s="116">
        <f>Observaciones!$I618</f>
        <v>0</v>
      </c>
      <c r="AC619" s="116">
        <f>MAX(0,Constantes!$E$29/((AH618+Z619+AA619+AB619+Observaciones!$F618)^2)+Entradas!$E$17)</f>
        <v>0</v>
      </c>
      <c r="AD619" s="145">
        <f>IF(ETo!$D618&gt;0,ETo!$I618*((1-Entradas!$E$21)*ETo!$K618+ETo!$L618),0)</f>
        <v>1.4173370676691888</v>
      </c>
      <c r="AE619" s="116">
        <f>MIN(AD619*1,0.8*(AH618+Z619+AA619+AB619+Observaciones!$F618-AC619-Constantes!$E$28))</f>
        <v>5.1159076974727215E-14</v>
      </c>
      <c r="AF619" s="116">
        <f>Observaciones!$J618</f>
        <v>0</v>
      </c>
      <c r="AG619" s="116">
        <f>MAX(0,AH618+Z619+AA619+AB619+Observaciones!$F618-AC619-AE619-AF619-Constantes!$E$26)</f>
        <v>0</v>
      </c>
      <c r="AH619" s="116">
        <f>AH618+Z619+AA619+AB619+Observaciones!$F618-AC619-AE619-AF619-AG619</f>
        <v>41.250000000000014</v>
      </c>
      <c r="AI619" s="116">
        <f>(Escenarios!$E$10*S619+Escenarios!$E$9*AE619)/(Escenarios!$E$11)</f>
        <v>2.5579538487363607E-14</v>
      </c>
      <c r="AJ619" s="116">
        <f>(Escenarios!$E$9*AG619)/(Escenarios!$E$11)</f>
        <v>0</v>
      </c>
      <c r="AK619" s="116">
        <f>(Escenarios!$E$10*U619+Escenarios!$E$9*AC619)/(Escenarios!$E$11)</f>
        <v>0</v>
      </c>
      <c r="AL619" s="118">
        <f t="shared" si="66"/>
        <v>118.3109521682308</v>
      </c>
      <c r="AM619" s="118">
        <f>MAX(0,(AL619-Constantes!$D$13)*(1-EXP(-Constantes!$D$23)))</f>
        <v>0.48049259450617987</v>
      </c>
      <c r="AN619" s="118">
        <f>AJ619+W619*Escenarios!$E$10/Escenarios!$E$11+AM619</f>
        <v>0.48049259450617998</v>
      </c>
      <c r="AO619" s="118">
        <f>0.0526*AJ619*Observaciones!$F618^1.218</f>
        <v>0</v>
      </c>
      <c r="AP619" s="118">
        <f>AO619*Constantes!$E$40</f>
        <v>0</v>
      </c>
      <c r="AQ619" s="118">
        <f t="shared" si="67"/>
        <v>0</v>
      </c>
      <c r="AR619" s="15"/>
      <c r="AS619" s="72">
        <v>613</v>
      </c>
      <c r="AT619" s="145">
        <f>ETo!$I618*((1-Constantes!$F$19)*ETo!$K618+ETo!$L618)</f>
        <v>1.4822343681108276</v>
      </c>
      <c r="AU619" s="118">
        <f>MIN(AT619*Constantes!$F$17,0.8*(AX618+Observaciones!$F618-AV619-AW619-Constantes!$D$14))</f>
        <v>3.4106051316484814E-14</v>
      </c>
      <c r="AV619" s="118">
        <f>IF(Observaciones!$F618&gt;0.05*Constantes!$F$18,((Observaciones!$F618-0.05*Constantes!$F$18)^2)/(Observaciones!$F618+0.95*Constantes!$F$18),0)</f>
        <v>0</v>
      </c>
      <c r="AW619" s="118">
        <f>MAX(0,AX618+Observaciones!$F618-AV619-Constantes!$D$13)</f>
        <v>0</v>
      </c>
      <c r="AX619" s="118">
        <f>AX618+Observaciones!$F618-AV619-AU619-AW619-AY618</f>
        <v>26.250000000000007</v>
      </c>
      <c r="AY619" s="118">
        <f>MAX(0,(AX619-Constantes!$D$14)*(1-EXP(-Constantes!$D$22)))</f>
        <v>9.7822518133062869E-17</v>
      </c>
      <c r="AZ619" s="116">
        <f>AZ618+(Entradas!$F$23*AW619-BA618)/(800*Entradas!$D$46)</f>
        <v>0</v>
      </c>
      <c r="BA619" s="116">
        <f>8000*Entradas!$D$47*AZ619/Constantes!$F$34</f>
        <v>0</v>
      </c>
      <c r="BB619" s="116">
        <f>AV619*Escenarios!$F$10/Escenarios!$F$9</f>
        <v>0</v>
      </c>
      <c r="BC619" s="116">
        <f>BA619*Escenarios!$F$10/Escenarios!$F$9</f>
        <v>0</v>
      </c>
      <c r="BD619" s="116">
        <f>Observaciones!$I618</f>
        <v>0</v>
      </c>
      <c r="BE619" s="116">
        <f>MAX(0,Constantes!$F$29/((BJ618+BB619+BC619+BD619+Observaciones!$F618)^2)+Entradas!$F$17)</f>
        <v>0</v>
      </c>
      <c r="BF619" s="145">
        <f>IF(ETo!$D618&gt;0,ETo!$I618*((1-Entradas!$F$21)*ETo!$K618+ETo!$L618),0)</f>
        <v>1.4173370676691888</v>
      </c>
      <c r="BG619" s="116">
        <f>MIN(BF619*1,0.8*(BJ618+BB619+BC619+BD619+Observaciones!$F618-BE619-Constantes!$F$28))</f>
        <v>5.6843418860808018E-15</v>
      </c>
      <c r="BH619" s="116">
        <f>Observaciones!$J618</f>
        <v>0</v>
      </c>
      <c r="BI619" s="116">
        <f>MAX(0,BJ618+BB619+BC619+BD619+Observaciones!$F618-BE619-BG619-BH619-Constantes!$F$26)</f>
        <v>0</v>
      </c>
      <c r="BJ619" s="116">
        <f>BJ618+BB619+BC619+BD619+Observaciones!$F618-BE619-BG619-BH619-BI619</f>
        <v>41.25</v>
      </c>
      <c r="BK619" s="116">
        <f>(Escenarios!$F$10*AU619+Escenarios!$F$9*BG619)/(Escenarios!$F$11)</f>
        <v>2.8421709430404014E-14</v>
      </c>
      <c r="BL619" s="116">
        <f>(Escenarios!$F$9*BI619)/(Escenarios!$F$11)</f>
        <v>0</v>
      </c>
      <c r="BM619" s="116">
        <f>(Escenarios!$F$10*AW619+Escenarios!$F$9*BE619)/(Escenarios!$F$11)</f>
        <v>0</v>
      </c>
      <c r="BN619" s="118">
        <f t="shared" si="68"/>
        <v>115.95273069527639</v>
      </c>
      <c r="BO619" s="118">
        <f>MAX(0,(BN619-Constantes!$D$13)*(1-EXP(-Constantes!$D$23)))</f>
        <v>0.4642031689212674</v>
      </c>
      <c r="BP619" s="118">
        <f>BL619+AY619*Escenarios!$F$10/Escenarios!$F$11+BO619</f>
        <v>0.46420316892126745</v>
      </c>
      <c r="BQ619" s="118">
        <f>0.0526*BL619*Observaciones!$F618^1.218</f>
        <v>0</v>
      </c>
      <c r="BR619" s="118">
        <f>BQ619*Constantes!$F$40</f>
        <v>0</v>
      </c>
      <c r="BS619" s="118">
        <f t="shared" si="69"/>
        <v>0</v>
      </c>
      <c r="BT619" s="15"/>
      <c r="BU619" s="72">
        <v>613</v>
      </c>
      <c r="BV619" s="73">
        <f>0.0526*Observaciones!$F618^2.218</f>
        <v>0</v>
      </c>
      <c r="BW619" s="73">
        <f>IF(Observaciones!$F618&gt;0.05*$CA$7,((Observaciones!$F618-0.05*$CA$7)^2)/(Observaciones!$F618+0.95*$CA$7),0)</f>
        <v>0</v>
      </c>
      <c r="BX619" s="73">
        <f>0.0526*BW619*Observaciones!$F618^1.218</f>
        <v>0</v>
      </c>
      <c r="BY619" s="27"/>
      <c r="BZ619" s="27"/>
      <c r="CA619" s="101"/>
      <c r="CB619" s="36"/>
    </row>
    <row r="620" spans="2:80" s="2" customFormat="1" ht="14.5" x14ac:dyDescent="0.35">
      <c r="B620" s="35"/>
      <c r="C620" s="72">
        <v>614</v>
      </c>
      <c r="D620" s="145">
        <f>ETo!$I619*((1-Constantes!$D$19)*ETo!$K619+ETo!$L619)</f>
        <v>1.5949017339948641</v>
      </c>
      <c r="E620" s="73">
        <f>MIN(D620*Constantes!$D$17,0.8*(H619+Observaciones!$F619-F620-G620-Constantes!$D$14))</f>
        <v>5.6843418860808018E-15</v>
      </c>
      <c r="F620" s="73">
        <f>IF(Observaciones!$F619&gt;0.05*Constantes!$D$18,((Observaciones!$F619-0.05*Constantes!$D$18)^2)/(Observaciones!$F619+0.95*Constantes!$D$18),0)</f>
        <v>0</v>
      </c>
      <c r="G620" s="73">
        <f>MAX(0,H619+Observaciones!$F619-F620-Constantes!$D$13)</f>
        <v>0</v>
      </c>
      <c r="H620" s="73">
        <f>H619+Observaciones!$F619-F620-E620-G620-I619</f>
        <v>26.25</v>
      </c>
      <c r="I620" s="73">
        <f>MAX(0,(H620-Constantes!$D$14)*(1-EXP(-Constantes!$D$22)))</f>
        <v>0</v>
      </c>
      <c r="J620" s="73">
        <f t="shared" si="63"/>
        <v>108.73981857470285</v>
      </c>
      <c r="K620" s="73">
        <f>MAX(0,(J620-Constantes!$D$13)*(1-EXP(-Constantes!$D$23)))</f>
        <v>0.41437994553614688</v>
      </c>
      <c r="L620" s="73">
        <f t="shared" si="64"/>
        <v>0.41437994553614688</v>
      </c>
      <c r="M620" s="73">
        <f>0.0526*F620*Observaciones!$F619^1.218</f>
        <v>0</v>
      </c>
      <c r="N620" s="73">
        <f>M620*Constantes!$D$40</f>
        <v>0</v>
      </c>
      <c r="O620" s="73">
        <f t="shared" si="65"/>
        <v>0</v>
      </c>
      <c r="P620" s="15"/>
      <c r="Q620" s="117">
        <v>614</v>
      </c>
      <c r="R620" s="145">
        <f>ETo!$I619*((1-Constantes!$E$19)*ETo!$K619+ETo!$L619)</f>
        <v>1.5967671357495548</v>
      </c>
      <c r="S620" s="118">
        <f>MIN(R620*Constantes!$E$17,0.8*(V619+Observaciones!$F619-T620-U620-Constantes!$D$14))</f>
        <v>5.6843418860808018E-15</v>
      </c>
      <c r="T620" s="118">
        <f>IF(Observaciones!$F619&gt;0.05*Constantes!$E$18,((Observaciones!$F619-0.05*Constantes!$E$18)^2)/(Observaciones!$F619+0.95*Constantes!$E$18),0)</f>
        <v>0</v>
      </c>
      <c r="U620" s="118">
        <f>MAX(0,V619+Observaciones!$F619-T620-Constantes!$D$13)</f>
        <v>0</v>
      </c>
      <c r="V620" s="118">
        <f>V619+Observaciones!$F619-T620-S620-U620-W619</f>
        <v>26.25</v>
      </c>
      <c r="W620" s="118">
        <f>MAX(0,(V620-Constantes!$D$14)*(1-EXP(-Constantes!$D$22)))</f>
        <v>0</v>
      </c>
      <c r="X620" s="116">
        <f>X619+(Entradas!$E$23*U620-Y619)/(800*Entradas!$D$46)</f>
        <v>0</v>
      </c>
      <c r="Y620" s="116">
        <f>8000*Entradas!$D$47*X620/Constantes!$E$34</f>
        <v>0</v>
      </c>
      <c r="Z620" s="116">
        <f>T620*Escenarios!$E$10/Escenarios!$E$9</f>
        <v>0</v>
      </c>
      <c r="AA620" s="116">
        <f>Y620*Escenarios!$E$10/Escenarios!$E$9</f>
        <v>0</v>
      </c>
      <c r="AB620" s="116">
        <f>Observaciones!$I619</f>
        <v>0</v>
      </c>
      <c r="AC620" s="116">
        <f>MAX(0,Constantes!$E$29/((AH619+Z620+AA620+AB620+Observaciones!$F619)^2)+Entradas!$E$17)</f>
        <v>0</v>
      </c>
      <c r="AD620" s="145">
        <f>IF(ETo!$D619&gt;0,ETo!$I619*((1-Entradas!$E$21)*ETo!$K619+ETo!$L619),0)</f>
        <v>1.5221510655619344</v>
      </c>
      <c r="AE620" s="116">
        <f>MIN(AD620*1,0.8*(AH619+Z620+AA620+AB620+Observaciones!$F619-AC620-Constantes!$E$28))</f>
        <v>1.1368683772161604E-14</v>
      </c>
      <c r="AF620" s="116">
        <f>Observaciones!$J619</f>
        <v>0</v>
      </c>
      <c r="AG620" s="116">
        <f>MAX(0,AH619+Z620+AA620+AB620+Observaciones!$F619-AC620-AE620-AF620-Constantes!$E$26)</f>
        <v>0</v>
      </c>
      <c r="AH620" s="116">
        <f>AH619+Z620+AA620+AB620+Observaciones!$F619-AC620-AE620-AF620-AG620</f>
        <v>41.25</v>
      </c>
      <c r="AI620" s="116">
        <f>(Escenarios!$E$10*S620+Escenarios!$E$9*AE620)/(Escenarios!$E$11)</f>
        <v>6.2527760746888817E-15</v>
      </c>
      <c r="AJ620" s="116">
        <f>(Escenarios!$E$9*AG620)/(Escenarios!$E$11)</f>
        <v>0</v>
      </c>
      <c r="AK620" s="116">
        <f>(Escenarios!$E$10*U620+Escenarios!$E$9*AC620)/(Escenarios!$E$11)</f>
        <v>0</v>
      </c>
      <c r="AL620" s="118">
        <f t="shared" si="66"/>
        <v>117.83045957372462</v>
      </c>
      <c r="AM620" s="118">
        <f>MAX(0,(AL620-Constantes!$D$13)*(1-EXP(-Constantes!$D$23)))</f>
        <v>0.47717358971715801</v>
      </c>
      <c r="AN620" s="118">
        <f>AJ620+W620*Escenarios!$E$10/Escenarios!$E$11+AM620</f>
        <v>0.47717358971715801</v>
      </c>
      <c r="AO620" s="118">
        <f>0.0526*AJ620*Observaciones!$F619^1.218</f>
        <v>0</v>
      </c>
      <c r="AP620" s="118">
        <f>AO620*Constantes!$E$40</f>
        <v>0</v>
      </c>
      <c r="AQ620" s="118">
        <f t="shared" si="67"/>
        <v>0</v>
      </c>
      <c r="AR620" s="15"/>
      <c r="AS620" s="72">
        <v>614</v>
      </c>
      <c r="AT620" s="145">
        <f>ETo!$I619*((1-Constantes!$F$19)*ETo!$K619+ETo!$L619)</f>
        <v>1.5921036313628285</v>
      </c>
      <c r="AU620" s="118">
        <f>MIN(AT620*Constantes!$F$17,0.8*(AX619+Observaciones!$F619-AV620-AW620-Constantes!$D$14))</f>
        <v>5.6843418860808018E-15</v>
      </c>
      <c r="AV620" s="118">
        <f>IF(Observaciones!$F619&gt;0.05*Constantes!$F$18,((Observaciones!$F619-0.05*Constantes!$F$18)^2)/(Observaciones!$F619+0.95*Constantes!$F$18),0)</f>
        <v>0</v>
      </c>
      <c r="AW620" s="118">
        <f>MAX(0,AX619+Observaciones!$F619-AV620-Constantes!$D$13)</f>
        <v>0</v>
      </c>
      <c r="AX620" s="118">
        <f>AX619+Observaciones!$F619-AV620-AU620-AW620-AY619</f>
        <v>26.25</v>
      </c>
      <c r="AY620" s="118">
        <f>MAX(0,(AX620-Constantes!$D$14)*(1-EXP(-Constantes!$D$22)))</f>
        <v>0</v>
      </c>
      <c r="AZ620" s="116">
        <f>AZ619+(Entradas!$F$23*AW620-BA619)/(800*Entradas!$D$46)</f>
        <v>0</v>
      </c>
      <c r="BA620" s="116">
        <f>8000*Entradas!$D$47*AZ620/Constantes!$F$34</f>
        <v>0</v>
      </c>
      <c r="BB620" s="116">
        <f>AV620*Escenarios!$F$10/Escenarios!$F$9</f>
        <v>0</v>
      </c>
      <c r="BC620" s="116">
        <f>BA620*Escenarios!$F$10/Escenarios!$F$9</f>
        <v>0</v>
      </c>
      <c r="BD620" s="116">
        <f>Observaciones!$I619</f>
        <v>0</v>
      </c>
      <c r="BE620" s="116">
        <f>MAX(0,Constantes!$F$29/((BJ619+BB620+BC620+BD620+Observaciones!$F619)^2)+Entradas!$F$17)</f>
        <v>0</v>
      </c>
      <c r="BF620" s="145">
        <f>IF(ETo!$D619&gt;0,ETo!$I619*((1-Entradas!$F$21)*ETo!$K619+ETo!$L619),0)</f>
        <v>1.5221510655619344</v>
      </c>
      <c r="BG620" s="116">
        <f>MIN(BF620*1,0.8*(BJ619+BB620+BC620+BD620+Observaciones!$F619-BE620-Constantes!$F$28))</f>
        <v>0</v>
      </c>
      <c r="BH620" s="116">
        <f>Observaciones!$J619</f>
        <v>0</v>
      </c>
      <c r="BI620" s="116">
        <f>MAX(0,BJ619+BB620+BC620+BD620+Observaciones!$F619-BE620-BG620-BH620-Constantes!$F$26)</f>
        <v>0</v>
      </c>
      <c r="BJ620" s="116">
        <f>BJ619+BB620+BC620+BD620+Observaciones!$F619-BE620-BG620-BH620-BI620</f>
        <v>41.25</v>
      </c>
      <c r="BK620" s="116">
        <f>(Escenarios!$F$10*AU620+Escenarios!$F$9*BG620)/(Escenarios!$F$11)</f>
        <v>4.5474735088646413E-15</v>
      </c>
      <c r="BL620" s="116">
        <f>(Escenarios!$F$9*BI620)/(Escenarios!$F$11)</f>
        <v>0</v>
      </c>
      <c r="BM620" s="116">
        <f>(Escenarios!$F$10*AW620+Escenarios!$F$9*BE620)/(Escenarios!$F$11)</f>
        <v>0</v>
      </c>
      <c r="BN620" s="118">
        <f t="shared" si="68"/>
        <v>115.48852752635511</v>
      </c>
      <c r="BO620" s="118">
        <f>MAX(0,(BN620-Constantes!$D$13)*(1-EXP(-Constantes!$D$23)))</f>
        <v>0.46099668341380134</v>
      </c>
      <c r="BP620" s="118">
        <f>BL620+AY620*Escenarios!$F$10/Escenarios!$F$11+BO620</f>
        <v>0.46099668341380134</v>
      </c>
      <c r="BQ620" s="118">
        <f>0.0526*BL620*Observaciones!$F619^1.218</f>
        <v>0</v>
      </c>
      <c r="BR620" s="118">
        <f>BQ620*Constantes!$F$40</f>
        <v>0</v>
      </c>
      <c r="BS620" s="118">
        <f t="shared" si="69"/>
        <v>0</v>
      </c>
      <c r="BT620" s="15"/>
      <c r="BU620" s="72">
        <v>614</v>
      </c>
      <c r="BV620" s="73">
        <f>0.0526*Observaciones!$F619^2.218</f>
        <v>0</v>
      </c>
      <c r="BW620" s="73">
        <f>IF(Observaciones!$F619&gt;0.05*$CA$7,((Observaciones!$F619-0.05*$CA$7)^2)/(Observaciones!$F619+0.95*$CA$7),0)</f>
        <v>0</v>
      </c>
      <c r="BX620" s="73">
        <f>0.0526*BW620*Observaciones!$F619^1.218</f>
        <v>0</v>
      </c>
      <c r="BY620" s="27"/>
      <c r="BZ620" s="27"/>
      <c r="CA620" s="101"/>
      <c r="CB620" s="36"/>
    </row>
    <row r="621" spans="2:80" s="2" customFormat="1" ht="14.5" x14ac:dyDescent="0.35">
      <c r="B621" s="35"/>
      <c r="C621" s="72">
        <v>615</v>
      </c>
      <c r="D621" s="145">
        <f>ETo!$I620*((1-Constantes!$D$19)*ETo!$K620+ETo!$L620)</f>
        <v>1.5983293768925024</v>
      </c>
      <c r="E621" s="73">
        <f>MIN(D621*Constantes!$D$17,0.8*(H620+Observaciones!$F620-F621-G621-Constantes!$D$14))</f>
        <v>0</v>
      </c>
      <c r="F621" s="73">
        <f>IF(Observaciones!$F620&gt;0.05*Constantes!$D$18,((Observaciones!$F620-0.05*Constantes!$D$18)^2)/(Observaciones!$F620+0.95*Constantes!$D$18),0)</f>
        <v>0</v>
      </c>
      <c r="G621" s="73">
        <f>MAX(0,H620+Observaciones!$F620-F621-Constantes!$D$13)</f>
        <v>0</v>
      </c>
      <c r="H621" s="73">
        <f>H620+Observaciones!$F620-F621-E621-G621-I620</f>
        <v>26.25</v>
      </c>
      <c r="I621" s="73">
        <f>MAX(0,(H621-Constantes!$D$14)*(1-EXP(-Constantes!$D$22)))</f>
        <v>0</v>
      </c>
      <c r="J621" s="73">
        <f t="shared" si="63"/>
        <v>108.32543862916671</v>
      </c>
      <c r="K621" s="73">
        <f>MAX(0,(J621-Constantes!$D$13)*(1-EXP(-Constantes!$D$23)))</f>
        <v>0.41151761417155514</v>
      </c>
      <c r="L621" s="73">
        <f t="shared" si="64"/>
        <v>0.41151761417155514</v>
      </c>
      <c r="M621" s="73">
        <f>0.0526*F621*Observaciones!$F620^1.218</f>
        <v>0</v>
      </c>
      <c r="N621" s="73">
        <f>M621*Constantes!$D$40</f>
        <v>0</v>
      </c>
      <c r="O621" s="73">
        <f t="shared" si="65"/>
        <v>0</v>
      </c>
      <c r="P621" s="15"/>
      <c r="Q621" s="117">
        <v>615</v>
      </c>
      <c r="R621" s="145">
        <f>ETo!$I620*((1-Constantes!$E$19)*ETo!$K620+ETo!$L620)</f>
        <v>1.6001956126375663</v>
      </c>
      <c r="S621" s="118">
        <f>MIN(R621*Constantes!$E$17,0.8*(V620+Observaciones!$F620-T621-U621-Constantes!$D$14))</f>
        <v>0</v>
      </c>
      <c r="T621" s="118">
        <f>IF(Observaciones!$F620&gt;0.05*Constantes!$E$18,((Observaciones!$F620-0.05*Constantes!$E$18)^2)/(Observaciones!$F620+0.95*Constantes!$E$18),0)</f>
        <v>0</v>
      </c>
      <c r="U621" s="118">
        <f>MAX(0,V620+Observaciones!$F620-T621-Constantes!$D$13)</f>
        <v>0</v>
      </c>
      <c r="V621" s="118">
        <f>V620+Observaciones!$F620-T621-S621-U621-W620</f>
        <v>26.25</v>
      </c>
      <c r="W621" s="118">
        <f>MAX(0,(V621-Constantes!$D$14)*(1-EXP(-Constantes!$D$22)))</f>
        <v>0</v>
      </c>
      <c r="X621" s="116">
        <f>X620+(Entradas!$E$23*U621-Y620)/(800*Entradas!$D$46)</f>
        <v>0</v>
      </c>
      <c r="Y621" s="116">
        <f>8000*Entradas!$D$47*X621/Constantes!$E$34</f>
        <v>0</v>
      </c>
      <c r="Z621" s="116">
        <f>T621*Escenarios!$E$10/Escenarios!$E$9</f>
        <v>0</v>
      </c>
      <c r="AA621" s="116">
        <f>Y621*Escenarios!$E$10/Escenarios!$E$9</f>
        <v>0</v>
      </c>
      <c r="AB621" s="116">
        <f>Observaciones!$I620</f>
        <v>0</v>
      </c>
      <c r="AC621" s="116">
        <f>MAX(0,Constantes!$E$29/((AH620+Z621+AA621+AB621+Observaciones!$F620)^2)+Entradas!$E$17)</f>
        <v>0</v>
      </c>
      <c r="AD621" s="145">
        <f>IF(ETo!$D620&gt;0,ETo!$I620*((1-Entradas!$E$21)*ETo!$K620+ETo!$L620),0)</f>
        <v>1.5255461828350125</v>
      </c>
      <c r="AE621" s="116">
        <f>MIN(AD621*1,0.8*(AH620+Z621+AA621+AB621+Observaciones!$F620-AC621-Constantes!$E$28))</f>
        <v>0</v>
      </c>
      <c r="AF621" s="116">
        <f>Observaciones!$J620</f>
        <v>0</v>
      </c>
      <c r="AG621" s="116">
        <f>MAX(0,AH620+Z621+AA621+AB621+Observaciones!$F620-AC621-AE621-AF621-Constantes!$E$26)</f>
        <v>0</v>
      </c>
      <c r="AH621" s="116">
        <f>AH620+Z621+AA621+AB621+Observaciones!$F620-AC621-AE621-AF621-AG621</f>
        <v>41.25</v>
      </c>
      <c r="AI621" s="116">
        <f>(Escenarios!$E$10*S621+Escenarios!$E$9*AE621)/(Escenarios!$E$11)</f>
        <v>0</v>
      </c>
      <c r="AJ621" s="116">
        <f>(Escenarios!$E$9*AG621)/(Escenarios!$E$11)</f>
        <v>0</v>
      </c>
      <c r="AK621" s="116">
        <f>(Escenarios!$E$10*U621+Escenarios!$E$9*AC621)/(Escenarios!$E$11)</f>
        <v>0</v>
      </c>
      <c r="AL621" s="118">
        <f t="shared" si="66"/>
        <v>117.35328598400747</v>
      </c>
      <c r="AM621" s="118">
        <f>MAX(0,(AL621-Constantes!$D$13)*(1-EXP(-Constantes!$D$23)))</f>
        <v>0.47387751096886083</v>
      </c>
      <c r="AN621" s="118">
        <f>AJ621+W621*Escenarios!$E$10/Escenarios!$E$11+AM621</f>
        <v>0.47387751096886083</v>
      </c>
      <c r="AO621" s="118">
        <f>0.0526*AJ621*Observaciones!$F620^1.218</f>
        <v>0</v>
      </c>
      <c r="AP621" s="118">
        <f>AO621*Constantes!$E$40</f>
        <v>0</v>
      </c>
      <c r="AQ621" s="118">
        <f t="shared" si="67"/>
        <v>0</v>
      </c>
      <c r="AR621" s="15"/>
      <c r="AS621" s="72">
        <v>615</v>
      </c>
      <c r="AT621" s="145">
        <f>ETo!$I620*((1-Constantes!$F$19)*ETo!$K620+ETo!$L620)</f>
        <v>1.5955300232749061</v>
      </c>
      <c r="AU621" s="118">
        <f>MIN(AT621*Constantes!$F$17,0.8*(AX620+Observaciones!$F620-AV621-AW621-Constantes!$D$14))</f>
        <v>0</v>
      </c>
      <c r="AV621" s="118">
        <f>IF(Observaciones!$F620&gt;0.05*Constantes!$F$18,((Observaciones!$F620-0.05*Constantes!$F$18)^2)/(Observaciones!$F620+0.95*Constantes!$F$18),0)</f>
        <v>0</v>
      </c>
      <c r="AW621" s="118">
        <f>MAX(0,AX620+Observaciones!$F620-AV621-Constantes!$D$13)</f>
        <v>0</v>
      </c>
      <c r="AX621" s="118">
        <f>AX620+Observaciones!$F620-AV621-AU621-AW621-AY620</f>
        <v>26.25</v>
      </c>
      <c r="AY621" s="118">
        <f>MAX(0,(AX621-Constantes!$D$14)*(1-EXP(-Constantes!$D$22)))</f>
        <v>0</v>
      </c>
      <c r="AZ621" s="116">
        <f>AZ620+(Entradas!$F$23*AW621-BA620)/(800*Entradas!$D$46)</f>
        <v>0</v>
      </c>
      <c r="BA621" s="116">
        <f>8000*Entradas!$D$47*AZ621/Constantes!$F$34</f>
        <v>0</v>
      </c>
      <c r="BB621" s="116">
        <f>AV621*Escenarios!$F$10/Escenarios!$F$9</f>
        <v>0</v>
      </c>
      <c r="BC621" s="116">
        <f>BA621*Escenarios!$F$10/Escenarios!$F$9</f>
        <v>0</v>
      </c>
      <c r="BD621" s="116">
        <f>Observaciones!$I620</f>
        <v>0</v>
      </c>
      <c r="BE621" s="116">
        <f>MAX(0,Constantes!$F$29/((BJ620+BB621+BC621+BD621+Observaciones!$F620)^2)+Entradas!$F$17)</f>
        <v>0</v>
      </c>
      <c r="BF621" s="145">
        <f>IF(ETo!$D620&gt;0,ETo!$I620*((1-Entradas!$F$21)*ETo!$K620+ETo!$L620),0)</f>
        <v>1.5255461828350125</v>
      </c>
      <c r="BG621" s="116">
        <f>MIN(BF621*1,0.8*(BJ620+BB621+BC621+BD621+Observaciones!$F620-BE621-Constantes!$F$28))</f>
        <v>0</v>
      </c>
      <c r="BH621" s="116">
        <f>Observaciones!$J620</f>
        <v>0</v>
      </c>
      <c r="BI621" s="116">
        <f>MAX(0,BJ620+BB621+BC621+BD621+Observaciones!$F620-BE621-BG621-BH621-Constantes!$F$26)</f>
        <v>0</v>
      </c>
      <c r="BJ621" s="116">
        <f>BJ620+BB621+BC621+BD621+Observaciones!$F620-BE621-BG621-BH621-BI621</f>
        <v>41.25</v>
      </c>
      <c r="BK621" s="116">
        <f>(Escenarios!$F$10*AU621+Escenarios!$F$9*BG621)/(Escenarios!$F$11)</f>
        <v>0</v>
      </c>
      <c r="BL621" s="116">
        <f>(Escenarios!$F$9*BI621)/(Escenarios!$F$11)</f>
        <v>0</v>
      </c>
      <c r="BM621" s="116">
        <f>(Escenarios!$F$10*AW621+Escenarios!$F$9*BE621)/(Escenarios!$F$11)</f>
        <v>0</v>
      </c>
      <c r="BN621" s="118">
        <f t="shared" si="68"/>
        <v>115.02753084294132</v>
      </c>
      <c r="BO621" s="118">
        <f>MAX(0,(BN621-Constantes!$D$13)*(1-EXP(-Constantes!$D$23)))</f>
        <v>0.45781234671960924</v>
      </c>
      <c r="BP621" s="118">
        <f>BL621+AY621*Escenarios!$F$10/Escenarios!$F$11+BO621</f>
        <v>0.45781234671960924</v>
      </c>
      <c r="BQ621" s="118">
        <f>0.0526*BL621*Observaciones!$F620^1.218</f>
        <v>0</v>
      </c>
      <c r="BR621" s="118">
        <f>BQ621*Constantes!$F$40</f>
        <v>0</v>
      </c>
      <c r="BS621" s="118">
        <f t="shared" si="69"/>
        <v>0</v>
      </c>
      <c r="BT621" s="15"/>
      <c r="BU621" s="72">
        <v>615</v>
      </c>
      <c r="BV621" s="73">
        <f>0.0526*Observaciones!$F620^2.218</f>
        <v>0</v>
      </c>
      <c r="BW621" s="73">
        <f>IF(Observaciones!$F620&gt;0.05*$CA$7,((Observaciones!$F620-0.05*$CA$7)^2)/(Observaciones!$F620+0.95*$CA$7),0)</f>
        <v>0</v>
      </c>
      <c r="BX621" s="73">
        <f>0.0526*BW621*Observaciones!$F620^1.218</f>
        <v>0</v>
      </c>
      <c r="BY621" s="27"/>
      <c r="BZ621" s="27"/>
      <c r="CA621" s="101"/>
      <c r="CB621" s="36"/>
    </row>
    <row r="622" spans="2:80" s="2" customFormat="1" ht="14.5" x14ac:dyDescent="0.35">
      <c r="B622" s="35"/>
      <c r="C622" s="72">
        <v>616</v>
      </c>
      <c r="D622" s="145">
        <f>ETo!$I621*((1-Constantes!$D$19)*ETo!$K621+ETo!$L621)</f>
        <v>1.6106820773289154</v>
      </c>
      <c r="E622" s="73">
        <f>MIN(D622*Constantes!$D$17,0.8*(H621+Observaciones!$F621-F622-G622-Constantes!$D$14))</f>
        <v>0</v>
      </c>
      <c r="F622" s="73">
        <f>IF(Observaciones!$F621&gt;0.05*Constantes!$D$18,((Observaciones!$F621-0.05*Constantes!$D$18)^2)/(Observaciones!$F621+0.95*Constantes!$D$18),0)</f>
        <v>0</v>
      </c>
      <c r="G622" s="73">
        <f>MAX(0,H621+Observaciones!$F621-F622-Constantes!$D$13)</f>
        <v>0</v>
      </c>
      <c r="H622" s="73">
        <f>H621+Observaciones!$F621-F622-E622-G622-I621</f>
        <v>26.25</v>
      </c>
      <c r="I622" s="73">
        <f>MAX(0,(H622-Constantes!$D$14)*(1-EXP(-Constantes!$D$22)))</f>
        <v>0</v>
      </c>
      <c r="J622" s="73">
        <f t="shared" si="63"/>
        <v>107.91392101499515</v>
      </c>
      <c r="K622" s="73">
        <f>MAX(0,(J622-Constantes!$D$13)*(1-EXP(-Constantes!$D$23)))</f>
        <v>0.40867505437392504</v>
      </c>
      <c r="L622" s="73">
        <f t="shared" si="64"/>
        <v>0.40867505437392504</v>
      </c>
      <c r="M622" s="73">
        <f>0.0526*F622*Observaciones!$F621^1.218</f>
        <v>0</v>
      </c>
      <c r="N622" s="73">
        <f>M622*Constantes!$D$40</f>
        <v>0</v>
      </c>
      <c r="O622" s="73">
        <f t="shared" si="65"/>
        <v>0</v>
      </c>
      <c r="P622" s="15"/>
      <c r="Q622" s="117">
        <v>616</v>
      </c>
      <c r="R622" s="145">
        <f>ETo!$I621*((1-Constantes!$E$19)*ETo!$K621+ETo!$L621)</f>
        <v>1.6125602154381937</v>
      </c>
      <c r="S622" s="118">
        <f>MIN(R622*Constantes!$E$17,0.8*(V621+Observaciones!$F621-T622-U622-Constantes!$D$14))</f>
        <v>0</v>
      </c>
      <c r="T622" s="118">
        <f>IF(Observaciones!$F621&gt;0.05*Constantes!$E$18,((Observaciones!$F621-0.05*Constantes!$E$18)^2)/(Observaciones!$F621+0.95*Constantes!$E$18),0)</f>
        <v>0</v>
      </c>
      <c r="U622" s="118">
        <f>MAX(0,V621+Observaciones!$F621-T622-Constantes!$D$13)</f>
        <v>0</v>
      </c>
      <c r="V622" s="118">
        <f>V621+Observaciones!$F621-T622-S622-U622-W621</f>
        <v>26.25</v>
      </c>
      <c r="W622" s="118">
        <f>MAX(0,(V622-Constantes!$D$14)*(1-EXP(-Constantes!$D$22)))</f>
        <v>0</v>
      </c>
      <c r="X622" s="116">
        <f>X621+(Entradas!$E$23*U622-Y621)/(800*Entradas!$D$46)</f>
        <v>0</v>
      </c>
      <c r="Y622" s="116">
        <f>8000*Entradas!$D$47*X622/Constantes!$E$34</f>
        <v>0</v>
      </c>
      <c r="Z622" s="116">
        <f>T622*Escenarios!$E$10/Escenarios!$E$9</f>
        <v>0</v>
      </c>
      <c r="AA622" s="116">
        <f>Y622*Escenarios!$E$10/Escenarios!$E$9</f>
        <v>0</v>
      </c>
      <c r="AB622" s="116">
        <f>Observaciones!$I621</f>
        <v>0</v>
      </c>
      <c r="AC622" s="116">
        <f>MAX(0,Constantes!$E$29/((AH621+Z622+AA622+AB622+Observaciones!$F621)^2)+Entradas!$E$17)</f>
        <v>0</v>
      </c>
      <c r="AD622" s="145">
        <f>IF(ETo!$D621&gt;0,ETo!$I621*((1-Entradas!$E$21)*ETo!$K621+ETo!$L621),0)</f>
        <v>1.5374346910670684</v>
      </c>
      <c r="AE622" s="116">
        <f>MIN(AD622*1,0.8*(AH621+Z622+AA622+AB622+Observaciones!$F621-AC622-Constantes!$E$28))</f>
        <v>0</v>
      </c>
      <c r="AF622" s="116">
        <f>Observaciones!$J621</f>
        <v>0</v>
      </c>
      <c r="AG622" s="116">
        <f>MAX(0,AH621+Z622+AA622+AB622+Observaciones!$F621-AC622-AE622-AF622-Constantes!$E$26)</f>
        <v>0</v>
      </c>
      <c r="AH622" s="116">
        <f>AH621+Z622+AA622+AB622+Observaciones!$F621-AC622-AE622-AF622-AG622</f>
        <v>41.25</v>
      </c>
      <c r="AI622" s="116">
        <f>(Escenarios!$E$10*S622+Escenarios!$E$9*AE622)/(Escenarios!$E$11)</f>
        <v>0</v>
      </c>
      <c r="AJ622" s="116">
        <f>(Escenarios!$E$9*AG622)/(Escenarios!$E$11)</f>
        <v>0</v>
      </c>
      <c r="AK622" s="116">
        <f>(Escenarios!$E$10*U622+Escenarios!$E$9*AC622)/(Escenarios!$E$11)</f>
        <v>0</v>
      </c>
      <c r="AL622" s="118">
        <f t="shared" si="66"/>
        <v>116.87940847303861</v>
      </c>
      <c r="AM622" s="118">
        <f>MAX(0,(AL622-Constantes!$D$13)*(1-EXP(-Constantes!$D$23)))</f>
        <v>0.47060419989955737</v>
      </c>
      <c r="AN622" s="118">
        <f>AJ622+W622*Escenarios!$E$10/Escenarios!$E$11+AM622</f>
        <v>0.47060419989955737</v>
      </c>
      <c r="AO622" s="118">
        <f>0.0526*AJ622*Observaciones!$F621^1.218</f>
        <v>0</v>
      </c>
      <c r="AP622" s="118">
        <f>AO622*Constantes!$E$40</f>
        <v>0</v>
      </c>
      <c r="AQ622" s="118">
        <f t="shared" si="67"/>
        <v>0</v>
      </c>
      <c r="AR622" s="15"/>
      <c r="AS622" s="72">
        <v>616</v>
      </c>
      <c r="AT622" s="145">
        <f>ETo!$I621*((1-Constantes!$F$19)*ETo!$K621+ETo!$L621)</f>
        <v>1.6078648701649978</v>
      </c>
      <c r="AU622" s="118">
        <f>MIN(AT622*Constantes!$F$17,0.8*(AX621+Observaciones!$F621-AV622-AW622-Constantes!$D$14))</f>
        <v>0</v>
      </c>
      <c r="AV622" s="118">
        <f>IF(Observaciones!$F621&gt;0.05*Constantes!$F$18,((Observaciones!$F621-0.05*Constantes!$F$18)^2)/(Observaciones!$F621+0.95*Constantes!$F$18),0)</f>
        <v>0</v>
      </c>
      <c r="AW622" s="118">
        <f>MAX(0,AX621+Observaciones!$F621-AV622-Constantes!$D$13)</f>
        <v>0</v>
      </c>
      <c r="AX622" s="118">
        <f>AX621+Observaciones!$F621-AV622-AU622-AW622-AY621</f>
        <v>26.25</v>
      </c>
      <c r="AY622" s="118">
        <f>MAX(0,(AX622-Constantes!$D$14)*(1-EXP(-Constantes!$D$22)))</f>
        <v>0</v>
      </c>
      <c r="AZ622" s="116">
        <f>AZ621+(Entradas!$F$23*AW622-BA621)/(800*Entradas!$D$46)</f>
        <v>0</v>
      </c>
      <c r="BA622" s="116">
        <f>8000*Entradas!$D$47*AZ622/Constantes!$F$34</f>
        <v>0</v>
      </c>
      <c r="BB622" s="116">
        <f>AV622*Escenarios!$F$10/Escenarios!$F$9</f>
        <v>0</v>
      </c>
      <c r="BC622" s="116">
        <f>BA622*Escenarios!$F$10/Escenarios!$F$9</f>
        <v>0</v>
      </c>
      <c r="BD622" s="116">
        <f>Observaciones!$I621</f>
        <v>0</v>
      </c>
      <c r="BE622" s="116">
        <f>MAX(0,Constantes!$F$29/((BJ621+BB622+BC622+BD622+Observaciones!$F621)^2)+Entradas!$F$17)</f>
        <v>0</v>
      </c>
      <c r="BF622" s="145">
        <f>IF(ETo!$D621&gt;0,ETo!$I621*((1-Entradas!$F$21)*ETo!$K621+ETo!$L621),0)</f>
        <v>1.5374346910670684</v>
      </c>
      <c r="BG622" s="116">
        <f>MIN(BF622*1,0.8*(BJ621+BB622+BC622+BD622+Observaciones!$F621-BE622-Constantes!$F$28))</f>
        <v>0</v>
      </c>
      <c r="BH622" s="116">
        <f>Observaciones!$J621</f>
        <v>0</v>
      </c>
      <c r="BI622" s="116">
        <f>MAX(0,BJ621+BB622+BC622+BD622+Observaciones!$F621-BE622-BG622-BH622-Constantes!$F$26)</f>
        <v>0</v>
      </c>
      <c r="BJ622" s="116">
        <f>BJ621+BB622+BC622+BD622+Observaciones!$F621-BE622-BG622-BH622-BI622</f>
        <v>41.25</v>
      </c>
      <c r="BK622" s="116">
        <f>(Escenarios!$F$10*AU622+Escenarios!$F$9*BG622)/(Escenarios!$F$11)</f>
        <v>0</v>
      </c>
      <c r="BL622" s="116">
        <f>(Escenarios!$F$9*BI622)/(Escenarios!$F$11)</f>
        <v>0</v>
      </c>
      <c r="BM622" s="116">
        <f>(Escenarios!$F$10*AW622+Escenarios!$F$9*BE622)/(Escenarios!$F$11)</f>
        <v>0</v>
      </c>
      <c r="BN622" s="118">
        <f t="shared" si="68"/>
        <v>114.56971849622171</v>
      </c>
      <c r="BO622" s="118">
        <f>MAX(0,(BN622-Constantes!$D$13)*(1-EXP(-Constantes!$D$23)))</f>
        <v>0.45465000584566229</v>
      </c>
      <c r="BP622" s="118">
        <f>BL622+AY622*Escenarios!$F$10/Escenarios!$F$11+BO622</f>
        <v>0.45465000584566229</v>
      </c>
      <c r="BQ622" s="118">
        <f>0.0526*BL622*Observaciones!$F621^1.218</f>
        <v>0</v>
      </c>
      <c r="BR622" s="118">
        <f>BQ622*Constantes!$F$40</f>
        <v>0</v>
      </c>
      <c r="BS622" s="118">
        <f t="shared" si="69"/>
        <v>0</v>
      </c>
      <c r="BT622" s="15"/>
      <c r="BU622" s="72">
        <v>616</v>
      </c>
      <c r="BV622" s="73">
        <f>0.0526*Observaciones!$F621^2.218</f>
        <v>0</v>
      </c>
      <c r="BW622" s="73">
        <f>IF(Observaciones!$F621&gt;0.05*$CA$7,((Observaciones!$F621-0.05*$CA$7)^2)/(Observaciones!$F621+0.95*$CA$7),0)</f>
        <v>0</v>
      </c>
      <c r="BX622" s="73">
        <f>0.0526*BW622*Observaciones!$F621^1.218</f>
        <v>0</v>
      </c>
      <c r="BY622" s="27"/>
      <c r="BZ622" s="27"/>
      <c r="CA622" s="101"/>
      <c r="CB622" s="36"/>
    </row>
    <row r="623" spans="2:80" s="2" customFormat="1" ht="14.5" x14ac:dyDescent="0.35">
      <c r="B623" s="35"/>
      <c r="C623" s="72">
        <v>617</v>
      </c>
      <c r="D623" s="145">
        <f>ETo!$I622*((1-Constantes!$D$19)*ETo!$K622+ETo!$L622)</f>
        <v>1.6184643586574281</v>
      </c>
      <c r="E623" s="73">
        <f>MIN(D623*Constantes!$D$17,0.8*(H622+Observaciones!$F622-F623-G623-Constantes!$D$14))</f>
        <v>0</v>
      </c>
      <c r="F623" s="73">
        <f>IF(Observaciones!$F622&gt;0.05*Constantes!$D$18,((Observaciones!$F622-0.05*Constantes!$D$18)^2)/(Observaciones!$F622+0.95*Constantes!$D$18),0)</f>
        <v>0</v>
      </c>
      <c r="G623" s="73">
        <f>MAX(0,H622+Observaciones!$F622-F623-Constantes!$D$13)</f>
        <v>0</v>
      </c>
      <c r="H623" s="73">
        <f>H622+Observaciones!$F622-F623-E623-G623-I622</f>
        <v>26.25</v>
      </c>
      <c r="I623" s="73">
        <f>MAX(0,(H623-Constantes!$D$14)*(1-EXP(-Constantes!$D$22)))</f>
        <v>0</v>
      </c>
      <c r="J623" s="73">
        <f t="shared" si="63"/>
        <v>107.50524596062122</v>
      </c>
      <c r="K623" s="73">
        <f>MAX(0,(J623-Constantes!$D$13)*(1-EXP(-Constantes!$D$23)))</f>
        <v>0.40585212957106753</v>
      </c>
      <c r="L623" s="73">
        <f t="shared" si="64"/>
        <v>0.40585212957106753</v>
      </c>
      <c r="M623" s="73">
        <f>0.0526*F623*Observaciones!$F622^1.218</f>
        <v>0</v>
      </c>
      <c r="N623" s="73">
        <f>M623*Constantes!$D$40</f>
        <v>0</v>
      </c>
      <c r="O623" s="73">
        <f t="shared" si="65"/>
        <v>0</v>
      </c>
      <c r="P623" s="15"/>
      <c r="Q623" s="117">
        <v>617</v>
      </c>
      <c r="R623" s="145">
        <f>ETo!$I622*((1-Constantes!$E$19)*ETo!$K622+ETo!$L622)</f>
        <v>1.620348777865438</v>
      </c>
      <c r="S623" s="118">
        <f>MIN(R623*Constantes!$E$17,0.8*(V622+Observaciones!$F622-T623-U623-Constantes!$D$14))</f>
        <v>0</v>
      </c>
      <c r="T623" s="118">
        <f>IF(Observaciones!$F622&gt;0.05*Constantes!$E$18,((Observaciones!$F622-0.05*Constantes!$E$18)^2)/(Observaciones!$F622+0.95*Constantes!$E$18),0)</f>
        <v>0</v>
      </c>
      <c r="U623" s="118">
        <f>MAX(0,V622+Observaciones!$F622-T623-Constantes!$D$13)</f>
        <v>0</v>
      </c>
      <c r="V623" s="118">
        <f>V622+Observaciones!$F622-T623-S623-U623-W622</f>
        <v>26.25</v>
      </c>
      <c r="W623" s="118">
        <f>MAX(0,(V623-Constantes!$D$14)*(1-EXP(-Constantes!$D$22)))</f>
        <v>0</v>
      </c>
      <c r="X623" s="116">
        <f>X622+(Entradas!$E$23*U623-Y622)/(800*Entradas!$D$46)</f>
        <v>0</v>
      </c>
      <c r="Y623" s="116">
        <f>8000*Entradas!$D$47*X623/Constantes!$E$34</f>
        <v>0</v>
      </c>
      <c r="Z623" s="116">
        <f>T623*Escenarios!$E$10/Escenarios!$E$9</f>
        <v>0</v>
      </c>
      <c r="AA623" s="116">
        <f>Y623*Escenarios!$E$10/Escenarios!$E$9</f>
        <v>0</v>
      </c>
      <c r="AB623" s="116">
        <f>Observaciones!$I622</f>
        <v>0</v>
      </c>
      <c r="AC623" s="116">
        <f>MAX(0,Constantes!$E$29/((AH622+Z623+AA623+AB623+Observaciones!$F622)^2)+Entradas!$E$17)</f>
        <v>0</v>
      </c>
      <c r="AD623" s="145">
        <f>IF(ETo!$D622&gt;0,ETo!$I622*((1-Entradas!$E$21)*ETo!$K622+ETo!$L622),0)</f>
        <v>1.5449720095450468</v>
      </c>
      <c r="AE623" s="116">
        <f>MIN(AD623*1,0.8*(AH622+Z623+AA623+AB623+Observaciones!$F622-AC623-Constantes!$E$28))</f>
        <v>0</v>
      </c>
      <c r="AF623" s="116">
        <f>Observaciones!$J622</f>
        <v>0</v>
      </c>
      <c r="AG623" s="116">
        <f>MAX(0,AH622+Z623+AA623+AB623+Observaciones!$F622-AC623-AE623-AF623-Constantes!$E$26)</f>
        <v>0</v>
      </c>
      <c r="AH623" s="116">
        <f>AH622+Z623+AA623+AB623+Observaciones!$F622-AC623-AE623-AF623-AG623</f>
        <v>41.25</v>
      </c>
      <c r="AI623" s="116">
        <f>(Escenarios!$E$10*S623+Escenarios!$E$9*AE623)/(Escenarios!$E$11)</f>
        <v>0</v>
      </c>
      <c r="AJ623" s="116">
        <f>(Escenarios!$E$9*AG623)/(Escenarios!$E$11)</f>
        <v>0</v>
      </c>
      <c r="AK623" s="116">
        <f>(Escenarios!$E$10*U623+Escenarios!$E$9*AC623)/(Escenarios!$E$11)</f>
        <v>0</v>
      </c>
      <c r="AL623" s="118">
        <f t="shared" si="66"/>
        <v>116.40880427313905</v>
      </c>
      <c r="AM623" s="118">
        <f>MAX(0,(AL623-Constantes!$D$13)*(1-EXP(-Constantes!$D$23)))</f>
        <v>0.46735349924140113</v>
      </c>
      <c r="AN623" s="118">
        <f>AJ623+W623*Escenarios!$E$10/Escenarios!$E$11+AM623</f>
        <v>0.46735349924140113</v>
      </c>
      <c r="AO623" s="118">
        <f>0.0526*AJ623*Observaciones!$F622^1.218</f>
        <v>0</v>
      </c>
      <c r="AP623" s="118">
        <f>AO623*Constantes!$E$40</f>
        <v>0</v>
      </c>
      <c r="AQ623" s="118">
        <f t="shared" si="67"/>
        <v>0</v>
      </c>
      <c r="AR623" s="15"/>
      <c r="AS623" s="72">
        <v>617</v>
      </c>
      <c r="AT623" s="145">
        <f>ETo!$I622*((1-Constantes!$F$19)*ETo!$K622+ETo!$L622)</f>
        <v>1.6156377298454132</v>
      </c>
      <c r="AU623" s="118">
        <f>MIN(AT623*Constantes!$F$17,0.8*(AX622+Observaciones!$F622-AV623-AW623-Constantes!$D$14))</f>
        <v>0</v>
      </c>
      <c r="AV623" s="118">
        <f>IF(Observaciones!$F622&gt;0.05*Constantes!$F$18,((Observaciones!$F622-0.05*Constantes!$F$18)^2)/(Observaciones!$F622+0.95*Constantes!$F$18),0)</f>
        <v>0</v>
      </c>
      <c r="AW623" s="118">
        <f>MAX(0,AX622+Observaciones!$F622-AV623-Constantes!$D$13)</f>
        <v>0</v>
      </c>
      <c r="AX623" s="118">
        <f>AX622+Observaciones!$F622-AV623-AU623-AW623-AY622</f>
        <v>26.25</v>
      </c>
      <c r="AY623" s="118">
        <f>MAX(0,(AX623-Constantes!$D$14)*(1-EXP(-Constantes!$D$22)))</f>
        <v>0</v>
      </c>
      <c r="AZ623" s="116">
        <f>AZ622+(Entradas!$F$23*AW623-BA622)/(800*Entradas!$D$46)</f>
        <v>0</v>
      </c>
      <c r="BA623" s="116">
        <f>8000*Entradas!$D$47*AZ623/Constantes!$F$34</f>
        <v>0</v>
      </c>
      <c r="BB623" s="116">
        <f>AV623*Escenarios!$F$10/Escenarios!$F$9</f>
        <v>0</v>
      </c>
      <c r="BC623" s="116">
        <f>BA623*Escenarios!$F$10/Escenarios!$F$9</f>
        <v>0</v>
      </c>
      <c r="BD623" s="116">
        <f>Observaciones!$I622</f>
        <v>0</v>
      </c>
      <c r="BE623" s="116">
        <f>MAX(0,Constantes!$F$29/((BJ622+BB623+BC623+BD623+Observaciones!$F622)^2)+Entradas!$F$17)</f>
        <v>0</v>
      </c>
      <c r="BF623" s="145">
        <f>IF(ETo!$D622&gt;0,ETo!$I622*((1-Entradas!$F$21)*ETo!$K622+ETo!$L622),0)</f>
        <v>1.5449720095450468</v>
      </c>
      <c r="BG623" s="116">
        <f>MIN(BF623*1,0.8*(BJ622+BB623+BC623+BD623+Observaciones!$F622-BE623-Constantes!$F$28))</f>
        <v>0</v>
      </c>
      <c r="BH623" s="116">
        <f>Observaciones!$J622</f>
        <v>0</v>
      </c>
      <c r="BI623" s="116">
        <f>MAX(0,BJ622+BB623+BC623+BD623+Observaciones!$F622-BE623-BG623-BH623-Constantes!$F$26)</f>
        <v>0</v>
      </c>
      <c r="BJ623" s="116">
        <f>BJ622+BB623+BC623+BD623+Observaciones!$F622-BE623-BG623-BH623-BI623</f>
        <v>41.25</v>
      </c>
      <c r="BK623" s="116">
        <f>(Escenarios!$F$10*AU623+Escenarios!$F$9*BG623)/(Escenarios!$F$11)</f>
        <v>0</v>
      </c>
      <c r="BL623" s="116">
        <f>(Escenarios!$F$9*BI623)/(Escenarios!$F$11)</f>
        <v>0</v>
      </c>
      <c r="BM623" s="116">
        <f>(Escenarios!$F$10*AW623+Escenarios!$F$9*BE623)/(Escenarios!$F$11)</f>
        <v>0</v>
      </c>
      <c r="BN623" s="118">
        <f t="shared" si="68"/>
        <v>114.11506849037605</v>
      </c>
      <c r="BO623" s="118">
        <f>MAX(0,(BN623-Constantes!$D$13)*(1-EXP(-Constantes!$D$23)))</f>
        <v>0.45150950885573171</v>
      </c>
      <c r="BP623" s="118">
        <f>BL623+AY623*Escenarios!$F$10/Escenarios!$F$11+BO623</f>
        <v>0.45150950885573171</v>
      </c>
      <c r="BQ623" s="118">
        <f>0.0526*BL623*Observaciones!$F622^1.218</f>
        <v>0</v>
      </c>
      <c r="BR623" s="118">
        <f>BQ623*Constantes!$F$40</f>
        <v>0</v>
      </c>
      <c r="BS623" s="118">
        <f t="shared" si="69"/>
        <v>0</v>
      </c>
      <c r="BT623" s="15"/>
      <c r="BU623" s="72">
        <v>617</v>
      </c>
      <c r="BV623" s="73">
        <f>0.0526*Observaciones!$F622^2.218</f>
        <v>0</v>
      </c>
      <c r="BW623" s="73">
        <f>IF(Observaciones!$F622&gt;0.05*$CA$7,((Observaciones!$F622-0.05*$CA$7)^2)/(Observaciones!$F622+0.95*$CA$7),0)</f>
        <v>0</v>
      </c>
      <c r="BX623" s="73">
        <f>0.0526*BW623*Observaciones!$F622^1.218</f>
        <v>0</v>
      </c>
      <c r="BY623" s="27"/>
      <c r="BZ623" s="27"/>
      <c r="CA623" s="101"/>
      <c r="CB623" s="36"/>
    </row>
    <row r="624" spans="2:80" s="2" customFormat="1" ht="14.5" x14ac:dyDescent="0.35">
      <c r="B624" s="35"/>
      <c r="C624" s="72">
        <v>618</v>
      </c>
      <c r="D624" s="145">
        <f>ETo!$I623*((1-Constantes!$D$19)*ETo!$K623+ETo!$L623)</f>
        <v>1.5942221497081384</v>
      </c>
      <c r="E624" s="73">
        <f>MIN(D624*Constantes!$D$17,0.8*(H623+Observaciones!$F623-F624-G624-Constantes!$D$14))</f>
        <v>0</v>
      </c>
      <c r="F624" s="73">
        <f>IF(Observaciones!$F623&gt;0.05*Constantes!$D$18,((Observaciones!$F623-0.05*Constantes!$D$18)^2)/(Observaciones!$F623+0.95*Constantes!$D$18),0)</f>
        <v>0</v>
      </c>
      <c r="G624" s="73">
        <f>MAX(0,H623+Observaciones!$F623-F624-Constantes!$D$13)</f>
        <v>0</v>
      </c>
      <c r="H624" s="73">
        <f>H623+Observaciones!$F623-F624-E624-G624-I623</f>
        <v>26.25</v>
      </c>
      <c r="I624" s="73">
        <f>MAX(0,(H624-Constantes!$D$14)*(1-EXP(-Constantes!$D$22)))</f>
        <v>0</v>
      </c>
      <c r="J624" s="73">
        <f t="shared" si="63"/>
        <v>107.09939383105015</v>
      </c>
      <c r="K624" s="73">
        <f>MAX(0,(J624-Constantes!$D$13)*(1-EXP(-Constantes!$D$23)))</f>
        <v>0.40304870413416666</v>
      </c>
      <c r="L624" s="73">
        <f t="shared" si="64"/>
        <v>0.40304870413416666</v>
      </c>
      <c r="M624" s="73">
        <f>0.0526*F624*Observaciones!$F623^1.218</f>
        <v>0</v>
      </c>
      <c r="N624" s="73">
        <f>M624*Constantes!$D$40</f>
        <v>0</v>
      </c>
      <c r="O624" s="73">
        <f t="shared" si="65"/>
        <v>0</v>
      </c>
      <c r="P624" s="15"/>
      <c r="Q624" s="117">
        <v>618</v>
      </c>
      <c r="R624" s="145">
        <f>ETo!$I623*((1-Constantes!$E$19)*ETo!$K623+ETo!$L623)</f>
        <v>1.5960733397343969</v>
      </c>
      <c r="S624" s="118">
        <f>MIN(R624*Constantes!$E$17,0.8*(V623+Observaciones!$F623-T624-U624-Constantes!$D$14))</f>
        <v>0</v>
      </c>
      <c r="T624" s="118">
        <f>IF(Observaciones!$F623&gt;0.05*Constantes!$E$18,((Observaciones!$F623-0.05*Constantes!$E$18)^2)/(Observaciones!$F623+0.95*Constantes!$E$18),0)</f>
        <v>0</v>
      </c>
      <c r="U624" s="118">
        <f>MAX(0,V623+Observaciones!$F623-T624-Constantes!$D$13)</f>
        <v>0</v>
      </c>
      <c r="V624" s="118">
        <f>V623+Observaciones!$F623-T624-S624-U624-W623</f>
        <v>26.25</v>
      </c>
      <c r="W624" s="118">
        <f>MAX(0,(V624-Constantes!$D$14)*(1-EXP(-Constantes!$D$22)))</f>
        <v>0</v>
      </c>
      <c r="X624" s="116">
        <f>X623+(Entradas!$E$23*U624-Y623)/(800*Entradas!$D$46)</f>
        <v>0</v>
      </c>
      <c r="Y624" s="116">
        <f>8000*Entradas!$D$47*X624/Constantes!$E$34</f>
        <v>0</v>
      </c>
      <c r="Z624" s="116">
        <f>T624*Escenarios!$E$10/Escenarios!$E$9</f>
        <v>0</v>
      </c>
      <c r="AA624" s="116">
        <f>Y624*Escenarios!$E$10/Escenarios!$E$9</f>
        <v>0</v>
      </c>
      <c r="AB624" s="116">
        <f>Observaciones!$I623</f>
        <v>0</v>
      </c>
      <c r="AC624" s="116">
        <f>MAX(0,Constantes!$E$29/((AH623+Z624+AA624+AB624+Observaciones!$F623)^2)+Entradas!$E$17)</f>
        <v>0</v>
      </c>
      <c r="AD624" s="145">
        <f>IF(ETo!$D623&gt;0,ETo!$I623*((1-Entradas!$E$21)*ETo!$K623+ETo!$L623),0)</f>
        <v>1.5220257386840503</v>
      </c>
      <c r="AE624" s="116">
        <f>MIN(AD624*1,0.8*(AH623+Z624+AA624+AB624+Observaciones!$F623-AC624-Constantes!$E$28))</f>
        <v>0</v>
      </c>
      <c r="AF624" s="116">
        <f>Observaciones!$J623</f>
        <v>0</v>
      </c>
      <c r="AG624" s="116">
        <f>MAX(0,AH623+Z624+AA624+AB624+Observaciones!$F623-AC624-AE624-AF624-Constantes!$E$26)</f>
        <v>0</v>
      </c>
      <c r="AH624" s="116">
        <f>AH623+Z624+AA624+AB624+Observaciones!$F623-AC624-AE624-AF624-AG624</f>
        <v>41.25</v>
      </c>
      <c r="AI624" s="116">
        <f>(Escenarios!$E$10*S624+Escenarios!$E$9*AE624)/(Escenarios!$E$11)</f>
        <v>0</v>
      </c>
      <c r="AJ624" s="116">
        <f>(Escenarios!$E$9*AG624)/(Escenarios!$E$11)</f>
        <v>0</v>
      </c>
      <c r="AK624" s="116">
        <f>(Escenarios!$E$10*U624+Escenarios!$E$9*AC624)/(Escenarios!$E$11)</f>
        <v>0</v>
      </c>
      <c r="AL624" s="118">
        <f t="shared" si="66"/>
        <v>115.94145077389766</v>
      </c>
      <c r="AM624" s="118">
        <f>MAX(0,(AL624-Constantes!$D$13)*(1-EXP(-Constantes!$D$23)))</f>
        <v>0.46412525281287398</v>
      </c>
      <c r="AN624" s="118">
        <f>AJ624+W624*Escenarios!$E$10/Escenarios!$E$11+AM624</f>
        <v>0.46412525281287398</v>
      </c>
      <c r="AO624" s="118">
        <f>0.0526*AJ624*Observaciones!$F623^1.218</f>
        <v>0</v>
      </c>
      <c r="AP624" s="118">
        <f>AO624*Constantes!$E$40</f>
        <v>0</v>
      </c>
      <c r="AQ624" s="118">
        <f t="shared" si="67"/>
        <v>0</v>
      </c>
      <c r="AR624" s="15"/>
      <c r="AS624" s="72">
        <v>618</v>
      </c>
      <c r="AT624" s="145">
        <f>ETo!$I623*((1-Constantes!$F$19)*ETo!$K623+ETo!$L623)</f>
        <v>1.5914453646687503</v>
      </c>
      <c r="AU624" s="118">
        <f>MIN(AT624*Constantes!$F$17,0.8*(AX623+Observaciones!$F623-AV624-AW624-Constantes!$D$14))</f>
        <v>0</v>
      </c>
      <c r="AV624" s="118">
        <f>IF(Observaciones!$F623&gt;0.05*Constantes!$F$18,((Observaciones!$F623-0.05*Constantes!$F$18)^2)/(Observaciones!$F623+0.95*Constantes!$F$18),0)</f>
        <v>0</v>
      </c>
      <c r="AW624" s="118">
        <f>MAX(0,AX623+Observaciones!$F623-AV624-Constantes!$D$13)</f>
        <v>0</v>
      </c>
      <c r="AX624" s="118">
        <f>AX623+Observaciones!$F623-AV624-AU624-AW624-AY623</f>
        <v>26.25</v>
      </c>
      <c r="AY624" s="118">
        <f>MAX(0,(AX624-Constantes!$D$14)*(1-EXP(-Constantes!$D$22)))</f>
        <v>0</v>
      </c>
      <c r="AZ624" s="116">
        <f>AZ623+(Entradas!$F$23*AW624-BA623)/(800*Entradas!$D$46)</f>
        <v>0</v>
      </c>
      <c r="BA624" s="116">
        <f>8000*Entradas!$D$47*AZ624/Constantes!$F$34</f>
        <v>0</v>
      </c>
      <c r="BB624" s="116">
        <f>AV624*Escenarios!$F$10/Escenarios!$F$9</f>
        <v>0</v>
      </c>
      <c r="BC624" s="116">
        <f>BA624*Escenarios!$F$10/Escenarios!$F$9</f>
        <v>0</v>
      </c>
      <c r="BD624" s="116">
        <f>Observaciones!$I623</f>
        <v>0</v>
      </c>
      <c r="BE624" s="116">
        <f>MAX(0,Constantes!$F$29/((BJ623+BB624+BC624+BD624+Observaciones!$F623)^2)+Entradas!$F$17)</f>
        <v>0</v>
      </c>
      <c r="BF624" s="145">
        <f>IF(ETo!$D623&gt;0,ETo!$I623*((1-Entradas!$F$21)*ETo!$K623+ETo!$L623),0)</f>
        <v>1.5220257386840503</v>
      </c>
      <c r="BG624" s="116">
        <f>MIN(BF624*1,0.8*(BJ623+BB624+BC624+BD624+Observaciones!$F623-BE624-Constantes!$F$28))</f>
        <v>0</v>
      </c>
      <c r="BH624" s="116">
        <f>Observaciones!$J623</f>
        <v>0</v>
      </c>
      <c r="BI624" s="116">
        <f>MAX(0,BJ623+BB624+BC624+BD624+Observaciones!$F623-BE624-BG624-BH624-Constantes!$F$26)</f>
        <v>0</v>
      </c>
      <c r="BJ624" s="116">
        <f>BJ623+BB624+BC624+BD624+Observaciones!$F623-BE624-BG624-BH624-BI624</f>
        <v>41.25</v>
      </c>
      <c r="BK624" s="116">
        <f>(Escenarios!$F$10*AU624+Escenarios!$F$9*BG624)/(Escenarios!$F$11)</f>
        <v>0</v>
      </c>
      <c r="BL624" s="116">
        <f>(Escenarios!$F$9*BI624)/(Escenarios!$F$11)</f>
        <v>0</v>
      </c>
      <c r="BM624" s="116">
        <f>(Escenarios!$F$10*AW624+Escenarios!$F$9*BE624)/(Escenarios!$F$11)</f>
        <v>0</v>
      </c>
      <c r="BN624" s="118">
        <f t="shared" si="68"/>
        <v>113.66355898152031</v>
      </c>
      <c r="BO624" s="118">
        <f>MAX(0,(BN624-Constantes!$D$13)*(1-EXP(-Constantes!$D$23)))</f>
        <v>0.44839070486308902</v>
      </c>
      <c r="BP624" s="118">
        <f>BL624+AY624*Escenarios!$F$10/Escenarios!$F$11+BO624</f>
        <v>0.44839070486308902</v>
      </c>
      <c r="BQ624" s="118">
        <f>0.0526*BL624*Observaciones!$F623^1.218</f>
        <v>0</v>
      </c>
      <c r="BR624" s="118">
        <f>BQ624*Constantes!$F$40</f>
        <v>0</v>
      </c>
      <c r="BS624" s="118">
        <f t="shared" si="69"/>
        <v>0</v>
      </c>
      <c r="BT624" s="15"/>
      <c r="BU624" s="72">
        <v>618</v>
      </c>
      <c r="BV624" s="73">
        <f>0.0526*Observaciones!$F623^2.218</f>
        <v>0</v>
      </c>
      <c r="BW624" s="73">
        <f>IF(Observaciones!$F623&gt;0.05*$CA$7,((Observaciones!$F623-0.05*$CA$7)^2)/(Observaciones!$F623+0.95*$CA$7),0)</f>
        <v>0</v>
      </c>
      <c r="BX624" s="73">
        <f>0.0526*BW624*Observaciones!$F623^1.218</f>
        <v>0</v>
      </c>
      <c r="BY624" s="27"/>
      <c r="BZ624" s="27"/>
      <c r="CA624" s="101"/>
      <c r="CB624" s="36"/>
    </row>
    <row r="625" spans="2:80" s="2" customFormat="1" ht="14.5" x14ac:dyDescent="0.35">
      <c r="B625" s="35"/>
      <c r="C625" s="72">
        <v>619</v>
      </c>
      <c r="D625" s="145">
        <f>ETo!$I624*((1-Constantes!$D$19)*ETo!$K624+ETo!$L624)</f>
        <v>1.6567543816809365</v>
      </c>
      <c r="E625" s="73">
        <f>MIN(D625*Constantes!$D$17,0.8*(H624+Observaciones!$F624-F625-G625-Constantes!$D$14))</f>
        <v>0</v>
      </c>
      <c r="F625" s="73">
        <f>IF(Observaciones!$F624&gt;0.05*Constantes!$D$18,((Observaciones!$F624-0.05*Constantes!$D$18)^2)/(Observaciones!$F624+0.95*Constantes!$D$18),0)</f>
        <v>0</v>
      </c>
      <c r="G625" s="73">
        <f>MAX(0,H624+Observaciones!$F624-F625-Constantes!$D$13)</f>
        <v>0</v>
      </c>
      <c r="H625" s="73">
        <f>H624+Observaciones!$F624-F625-E625-G625-I624</f>
        <v>26.25</v>
      </c>
      <c r="I625" s="73">
        <f>MAX(0,(H625-Constantes!$D$14)*(1-EXP(-Constantes!$D$22)))</f>
        <v>0</v>
      </c>
      <c r="J625" s="73">
        <f t="shared" si="63"/>
        <v>106.69634512691599</v>
      </c>
      <c r="K625" s="73">
        <f>MAX(0,(J625-Constantes!$D$13)*(1-EXP(-Constantes!$D$23)))</f>
        <v>0.40026464337126316</v>
      </c>
      <c r="L625" s="73">
        <f t="shared" si="64"/>
        <v>0.40026464337126316</v>
      </c>
      <c r="M625" s="73">
        <f>0.0526*F625*Observaciones!$F624^1.218</f>
        <v>0</v>
      </c>
      <c r="N625" s="73">
        <f>M625*Constantes!$D$40</f>
        <v>0</v>
      </c>
      <c r="O625" s="73">
        <f t="shared" si="65"/>
        <v>0</v>
      </c>
      <c r="P625" s="15"/>
      <c r="Q625" s="117">
        <v>619</v>
      </c>
      <c r="R625" s="145">
        <f>ETo!$I624*((1-Constantes!$E$19)*ETo!$K624+ETo!$L624)</f>
        <v>1.6586792650184961</v>
      </c>
      <c r="S625" s="118">
        <f>MIN(R625*Constantes!$E$17,0.8*(V624+Observaciones!$F624-T625-U625-Constantes!$D$14))</f>
        <v>0</v>
      </c>
      <c r="T625" s="118">
        <f>IF(Observaciones!$F624&gt;0.05*Constantes!$E$18,((Observaciones!$F624-0.05*Constantes!$E$18)^2)/(Observaciones!$F624+0.95*Constantes!$E$18),0)</f>
        <v>0</v>
      </c>
      <c r="U625" s="118">
        <f>MAX(0,V624+Observaciones!$F624-T625-Constantes!$D$13)</f>
        <v>0</v>
      </c>
      <c r="V625" s="118">
        <f>V624+Observaciones!$F624-T625-S625-U625-W624</f>
        <v>26.25</v>
      </c>
      <c r="W625" s="118">
        <f>MAX(0,(V625-Constantes!$D$14)*(1-EXP(-Constantes!$D$22)))</f>
        <v>0</v>
      </c>
      <c r="X625" s="116">
        <f>X624+(Entradas!$E$23*U625-Y624)/(800*Entradas!$D$46)</f>
        <v>0</v>
      </c>
      <c r="Y625" s="116">
        <f>8000*Entradas!$D$47*X625/Constantes!$E$34</f>
        <v>0</v>
      </c>
      <c r="Z625" s="116">
        <f>T625*Escenarios!$E$10/Escenarios!$E$9</f>
        <v>0</v>
      </c>
      <c r="AA625" s="116">
        <f>Y625*Escenarios!$E$10/Escenarios!$E$9</f>
        <v>0</v>
      </c>
      <c r="AB625" s="116">
        <f>Observaciones!$I624</f>
        <v>0</v>
      </c>
      <c r="AC625" s="116">
        <f>MAX(0,Constantes!$E$29/((AH624+Z625+AA625+AB625+Observaciones!$F624)^2)+Entradas!$E$17)</f>
        <v>0</v>
      </c>
      <c r="AD625" s="145">
        <f>IF(ETo!$D624&gt;0,ETo!$I624*((1-Entradas!$E$21)*ETo!$K624+ETo!$L624),0)</f>
        <v>1.5816839315160851</v>
      </c>
      <c r="AE625" s="116">
        <f>MIN(AD625*1,0.8*(AH624+Z625+AA625+AB625+Observaciones!$F624-AC625-Constantes!$E$28))</f>
        <v>0</v>
      </c>
      <c r="AF625" s="116">
        <f>Observaciones!$J624</f>
        <v>0</v>
      </c>
      <c r="AG625" s="116">
        <f>MAX(0,AH624+Z625+AA625+AB625+Observaciones!$F624-AC625-AE625-AF625-Constantes!$E$26)</f>
        <v>0</v>
      </c>
      <c r="AH625" s="116">
        <f>AH624+Z625+AA625+AB625+Observaciones!$F624-AC625-AE625-AF625-AG625</f>
        <v>41.25</v>
      </c>
      <c r="AI625" s="116">
        <f>(Escenarios!$E$10*S625+Escenarios!$E$9*AE625)/(Escenarios!$E$11)</f>
        <v>0</v>
      </c>
      <c r="AJ625" s="116">
        <f>(Escenarios!$E$9*AG625)/(Escenarios!$E$11)</f>
        <v>0</v>
      </c>
      <c r="AK625" s="116">
        <f>(Escenarios!$E$10*U625+Escenarios!$E$9*AC625)/(Escenarios!$E$11)</f>
        <v>0</v>
      </c>
      <c r="AL625" s="118">
        <f t="shared" si="66"/>
        <v>115.47732552108478</v>
      </c>
      <c r="AM625" s="118">
        <f>MAX(0,(AL625-Constantes!$D$13)*(1-EXP(-Constantes!$D$23)))</f>
        <v>0.46091930551128213</v>
      </c>
      <c r="AN625" s="118">
        <f>AJ625+W625*Escenarios!$E$10/Escenarios!$E$11+AM625</f>
        <v>0.46091930551128213</v>
      </c>
      <c r="AO625" s="118">
        <f>0.0526*AJ625*Observaciones!$F624^1.218</f>
        <v>0</v>
      </c>
      <c r="AP625" s="118">
        <f>AO625*Constantes!$E$40</f>
        <v>0</v>
      </c>
      <c r="AQ625" s="118">
        <f t="shared" si="67"/>
        <v>0</v>
      </c>
      <c r="AR625" s="15"/>
      <c r="AS625" s="72">
        <v>619</v>
      </c>
      <c r="AT625" s="145">
        <f>ETo!$I624*((1-Constantes!$F$19)*ETo!$K624+ETo!$L624)</f>
        <v>1.6538670566745957</v>
      </c>
      <c r="AU625" s="118">
        <f>MIN(AT625*Constantes!$F$17,0.8*(AX624+Observaciones!$F624-AV625-AW625-Constantes!$D$14))</f>
        <v>0</v>
      </c>
      <c r="AV625" s="118">
        <f>IF(Observaciones!$F624&gt;0.05*Constantes!$F$18,((Observaciones!$F624-0.05*Constantes!$F$18)^2)/(Observaciones!$F624+0.95*Constantes!$F$18),0)</f>
        <v>0</v>
      </c>
      <c r="AW625" s="118">
        <f>MAX(0,AX624+Observaciones!$F624-AV625-Constantes!$D$13)</f>
        <v>0</v>
      </c>
      <c r="AX625" s="118">
        <f>AX624+Observaciones!$F624-AV625-AU625-AW625-AY624</f>
        <v>26.25</v>
      </c>
      <c r="AY625" s="118">
        <f>MAX(0,(AX625-Constantes!$D$14)*(1-EXP(-Constantes!$D$22)))</f>
        <v>0</v>
      </c>
      <c r="AZ625" s="116">
        <f>AZ624+(Entradas!$F$23*AW625-BA624)/(800*Entradas!$D$46)</f>
        <v>0</v>
      </c>
      <c r="BA625" s="116">
        <f>8000*Entradas!$D$47*AZ625/Constantes!$F$34</f>
        <v>0</v>
      </c>
      <c r="BB625" s="116">
        <f>AV625*Escenarios!$F$10/Escenarios!$F$9</f>
        <v>0</v>
      </c>
      <c r="BC625" s="116">
        <f>BA625*Escenarios!$F$10/Escenarios!$F$9</f>
        <v>0</v>
      </c>
      <c r="BD625" s="116">
        <f>Observaciones!$I624</f>
        <v>0</v>
      </c>
      <c r="BE625" s="116">
        <f>MAX(0,Constantes!$F$29/((BJ624+BB625+BC625+BD625+Observaciones!$F624)^2)+Entradas!$F$17)</f>
        <v>0</v>
      </c>
      <c r="BF625" s="145">
        <f>IF(ETo!$D624&gt;0,ETo!$I624*((1-Entradas!$F$21)*ETo!$K624+ETo!$L624),0)</f>
        <v>1.5816839315160851</v>
      </c>
      <c r="BG625" s="116">
        <f>MIN(BF625*1,0.8*(BJ624+BB625+BC625+BD625+Observaciones!$F624-BE625-Constantes!$F$28))</f>
        <v>0</v>
      </c>
      <c r="BH625" s="116">
        <f>Observaciones!$J624</f>
        <v>0</v>
      </c>
      <c r="BI625" s="116">
        <f>MAX(0,BJ624+BB625+BC625+BD625+Observaciones!$F624-BE625-BG625-BH625-Constantes!$F$26)</f>
        <v>0</v>
      </c>
      <c r="BJ625" s="116">
        <f>BJ624+BB625+BC625+BD625+Observaciones!$F624-BE625-BG625-BH625-BI625</f>
        <v>41.25</v>
      </c>
      <c r="BK625" s="116">
        <f>(Escenarios!$F$10*AU625+Escenarios!$F$9*BG625)/(Escenarios!$F$11)</f>
        <v>0</v>
      </c>
      <c r="BL625" s="116">
        <f>(Escenarios!$F$9*BI625)/(Escenarios!$F$11)</f>
        <v>0</v>
      </c>
      <c r="BM625" s="116">
        <f>(Escenarios!$F$10*AW625+Escenarios!$F$9*BE625)/(Escenarios!$F$11)</f>
        <v>0</v>
      </c>
      <c r="BN625" s="118">
        <f t="shared" si="68"/>
        <v>113.21516827665722</v>
      </c>
      <c r="BO625" s="118">
        <f>MAX(0,(BN625-Constantes!$D$13)*(1-EXP(-Constantes!$D$23)))</f>
        <v>0.4452934440232566</v>
      </c>
      <c r="BP625" s="118">
        <f>BL625+AY625*Escenarios!$F$10/Escenarios!$F$11+BO625</f>
        <v>0.4452934440232566</v>
      </c>
      <c r="BQ625" s="118">
        <f>0.0526*BL625*Observaciones!$F624^1.218</f>
        <v>0</v>
      </c>
      <c r="BR625" s="118">
        <f>BQ625*Constantes!$F$40</f>
        <v>0</v>
      </c>
      <c r="BS625" s="118">
        <f t="shared" si="69"/>
        <v>0</v>
      </c>
      <c r="BT625" s="15"/>
      <c r="BU625" s="72">
        <v>619</v>
      </c>
      <c r="BV625" s="73">
        <f>0.0526*Observaciones!$F624^2.218</f>
        <v>0</v>
      </c>
      <c r="BW625" s="73">
        <f>IF(Observaciones!$F624&gt;0.05*$CA$7,((Observaciones!$F624-0.05*$CA$7)^2)/(Observaciones!$F624+0.95*$CA$7),0)</f>
        <v>0</v>
      </c>
      <c r="BX625" s="73">
        <f>0.0526*BW625*Observaciones!$F624^1.218</f>
        <v>0</v>
      </c>
      <c r="BY625" s="27"/>
      <c r="BZ625" s="27"/>
      <c r="CA625" s="101"/>
      <c r="CB625" s="36"/>
    </row>
    <row r="626" spans="2:80" s="2" customFormat="1" ht="14.5" x14ac:dyDescent="0.35">
      <c r="B626" s="35"/>
      <c r="C626" s="72">
        <v>620</v>
      </c>
      <c r="D626" s="145">
        <f>ETo!$I625*((1-Constantes!$D$19)*ETo!$K625+ETo!$L625)</f>
        <v>1.5860538216149456</v>
      </c>
      <c r="E626" s="73">
        <f>MIN(D626*Constantes!$D$17,0.8*(H625+Observaciones!$F625-F626-G626-Constantes!$D$14))</f>
        <v>0</v>
      </c>
      <c r="F626" s="73">
        <f>IF(Observaciones!$F625&gt;0.05*Constantes!$D$18,((Observaciones!$F625-0.05*Constantes!$D$18)^2)/(Observaciones!$F625+0.95*Constantes!$D$18),0)</f>
        <v>0</v>
      </c>
      <c r="G626" s="73">
        <f>MAX(0,H625+Observaciones!$F625-F626-Constantes!$D$13)</f>
        <v>0</v>
      </c>
      <c r="H626" s="73">
        <f>H625+Observaciones!$F625-F626-E626-G626-I625</f>
        <v>26.25</v>
      </c>
      <c r="I626" s="73">
        <f>MAX(0,(H626-Constantes!$D$14)*(1-EXP(-Constantes!$D$22)))</f>
        <v>0</v>
      </c>
      <c r="J626" s="73">
        <f t="shared" si="63"/>
        <v>106.29608048354473</v>
      </c>
      <c r="K626" s="73">
        <f>MAX(0,(J626-Constantes!$D$13)*(1-EXP(-Constantes!$D$23)))</f>
        <v>0.39749981352078301</v>
      </c>
      <c r="L626" s="73">
        <f t="shared" si="64"/>
        <v>0.39749981352078301</v>
      </c>
      <c r="M626" s="73">
        <f>0.0526*F626*Observaciones!$F625^1.218</f>
        <v>0</v>
      </c>
      <c r="N626" s="73">
        <f>M626*Constantes!$D$40</f>
        <v>0</v>
      </c>
      <c r="O626" s="73">
        <f t="shared" si="65"/>
        <v>0</v>
      </c>
      <c r="P626" s="15"/>
      <c r="Q626" s="117">
        <v>620</v>
      </c>
      <c r="R626" s="145">
        <f>ETo!$I625*((1-Constantes!$E$19)*ETo!$K625+ETo!$L625)</f>
        <v>1.5878884747247159</v>
      </c>
      <c r="S626" s="118">
        <f>MIN(R626*Constantes!$E$17,0.8*(V625+Observaciones!$F625-T626-U626-Constantes!$D$14))</f>
        <v>0</v>
      </c>
      <c r="T626" s="118">
        <f>IF(Observaciones!$F625&gt;0.05*Constantes!$E$18,((Observaciones!$F625-0.05*Constantes!$E$18)^2)/(Observaciones!$F625+0.95*Constantes!$E$18),0)</f>
        <v>0</v>
      </c>
      <c r="U626" s="118">
        <f>MAX(0,V625+Observaciones!$F625-T626-Constantes!$D$13)</f>
        <v>0</v>
      </c>
      <c r="V626" s="118">
        <f>V625+Observaciones!$F625-T626-S626-U626-W625</f>
        <v>26.25</v>
      </c>
      <c r="W626" s="118">
        <f>MAX(0,(V626-Constantes!$D$14)*(1-EXP(-Constantes!$D$22)))</f>
        <v>0</v>
      </c>
      <c r="X626" s="116">
        <f>X625+(Entradas!$E$23*U626-Y625)/(800*Entradas!$D$46)</f>
        <v>0</v>
      </c>
      <c r="Y626" s="116">
        <f>8000*Entradas!$D$47*X626/Constantes!$E$34</f>
        <v>0</v>
      </c>
      <c r="Z626" s="116">
        <f>T626*Escenarios!$E$10/Escenarios!$E$9</f>
        <v>0</v>
      </c>
      <c r="AA626" s="116">
        <f>Y626*Escenarios!$E$10/Escenarios!$E$9</f>
        <v>0</v>
      </c>
      <c r="AB626" s="116">
        <f>Observaciones!$I625</f>
        <v>0</v>
      </c>
      <c r="AC626" s="116">
        <f>MAX(0,Constantes!$E$29/((AH625+Z626+AA626+AB626+Observaciones!$F625)^2)+Entradas!$E$17)</f>
        <v>0</v>
      </c>
      <c r="AD626" s="145">
        <f>IF(ETo!$D625&gt;0,ETo!$I625*((1-Entradas!$E$21)*ETo!$K625+ETo!$L625),0)</f>
        <v>1.5145023503338835</v>
      </c>
      <c r="AE626" s="116">
        <f>MIN(AD626*1,0.8*(AH625+Z626+AA626+AB626+Observaciones!$F625-AC626-Constantes!$E$28))</f>
        <v>0</v>
      </c>
      <c r="AF626" s="116">
        <f>Observaciones!$J625</f>
        <v>0</v>
      </c>
      <c r="AG626" s="116">
        <f>MAX(0,AH625+Z626+AA626+AB626+Observaciones!$F625-AC626-AE626-AF626-Constantes!$E$26)</f>
        <v>0</v>
      </c>
      <c r="AH626" s="116">
        <f>AH625+Z626+AA626+AB626+Observaciones!$F625-AC626-AE626-AF626-AG626</f>
        <v>41.25</v>
      </c>
      <c r="AI626" s="116">
        <f>(Escenarios!$E$10*S626+Escenarios!$E$9*AE626)/(Escenarios!$E$11)</f>
        <v>0</v>
      </c>
      <c r="AJ626" s="116">
        <f>(Escenarios!$E$9*AG626)/(Escenarios!$E$11)</f>
        <v>0</v>
      </c>
      <c r="AK626" s="116">
        <f>(Escenarios!$E$10*U626+Escenarios!$E$9*AC626)/(Escenarios!$E$11)</f>
        <v>0</v>
      </c>
      <c r="AL626" s="118">
        <f t="shared" si="66"/>
        <v>115.0164062155735</v>
      </c>
      <c r="AM626" s="118">
        <f>MAX(0,(AL626-Constantes!$D$13)*(1-EXP(-Constantes!$D$23)))</f>
        <v>0.45773550330530471</v>
      </c>
      <c r="AN626" s="118">
        <f>AJ626+W626*Escenarios!$E$10/Escenarios!$E$11+AM626</f>
        <v>0.45773550330530471</v>
      </c>
      <c r="AO626" s="118">
        <f>0.0526*AJ626*Observaciones!$F625^1.218</f>
        <v>0</v>
      </c>
      <c r="AP626" s="118">
        <f>AO626*Constantes!$E$40</f>
        <v>0</v>
      </c>
      <c r="AQ626" s="118">
        <f t="shared" si="67"/>
        <v>0</v>
      </c>
      <c r="AR626" s="15"/>
      <c r="AS626" s="72">
        <v>620</v>
      </c>
      <c r="AT626" s="145">
        <f>ETo!$I625*((1-Constantes!$F$19)*ETo!$K625+ETo!$L625)</f>
        <v>1.5833018419502887</v>
      </c>
      <c r="AU626" s="118">
        <f>MIN(AT626*Constantes!$F$17,0.8*(AX625+Observaciones!$F625-AV626-AW626-Constantes!$D$14))</f>
        <v>0</v>
      </c>
      <c r="AV626" s="118">
        <f>IF(Observaciones!$F625&gt;0.05*Constantes!$F$18,((Observaciones!$F625-0.05*Constantes!$F$18)^2)/(Observaciones!$F625+0.95*Constantes!$F$18),0)</f>
        <v>0</v>
      </c>
      <c r="AW626" s="118">
        <f>MAX(0,AX625+Observaciones!$F625-AV626-Constantes!$D$13)</f>
        <v>0</v>
      </c>
      <c r="AX626" s="118">
        <f>AX625+Observaciones!$F625-AV626-AU626-AW626-AY625</f>
        <v>26.25</v>
      </c>
      <c r="AY626" s="118">
        <f>MAX(0,(AX626-Constantes!$D$14)*(1-EXP(-Constantes!$D$22)))</f>
        <v>0</v>
      </c>
      <c r="AZ626" s="116">
        <f>AZ625+(Entradas!$F$23*AW626-BA625)/(800*Entradas!$D$46)</f>
        <v>0</v>
      </c>
      <c r="BA626" s="116">
        <f>8000*Entradas!$D$47*AZ626/Constantes!$F$34</f>
        <v>0</v>
      </c>
      <c r="BB626" s="116">
        <f>AV626*Escenarios!$F$10/Escenarios!$F$9</f>
        <v>0</v>
      </c>
      <c r="BC626" s="116">
        <f>BA626*Escenarios!$F$10/Escenarios!$F$9</f>
        <v>0</v>
      </c>
      <c r="BD626" s="116">
        <f>Observaciones!$I625</f>
        <v>0</v>
      </c>
      <c r="BE626" s="116">
        <f>MAX(0,Constantes!$F$29/((BJ625+BB626+BC626+BD626+Observaciones!$F625)^2)+Entradas!$F$17)</f>
        <v>0</v>
      </c>
      <c r="BF626" s="145">
        <f>IF(ETo!$D625&gt;0,ETo!$I625*((1-Entradas!$F$21)*ETo!$K625+ETo!$L625),0)</f>
        <v>1.5145023503338835</v>
      </c>
      <c r="BG626" s="116">
        <f>MIN(BF626*1,0.8*(BJ625+BB626+BC626+BD626+Observaciones!$F625-BE626-Constantes!$F$28))</f>
        <v>0</v>
      </c>
      <c r="BH626" s="116">
        <f>Observaciones!$J625</f>
        <v>0</v>
      </c>
      <c r="BI626" s="116">
        <f>MAX(0,BJ625+BB626+BC626+BD626+Observaciones!$F625-BE626-BG626-BH626-Constantes!$F$26)</f>
        <v>0</v>
      </c>
      <c r="BJ626" s="116">
        <f>BJ625+BB626+BC626+BD626+Observaciones!$F625-BE626-BG626-BH626-BI626</f>
        <v>41.25</v>
      </c>
      <c r="BK626" s="116">
        <f>(Escenarios!$F$10*AU626+Escenarios!$F$9*BG626)/(Escenarios!$F$11)</f>
        <v>0</v>
      </c>
      <c r="BL626" s="116">
        <f>(Escenarios!$F$9*BI626)/(Escenarios!$F$11)</f>
        <v>0</v>
      </c>
      <c r="BM626" s="116">
        <f>(Escenarios!$F$10*AW626+Escenarios!$F$9*BE626)/(Escenarios!$F$11)</f>
        <v>0</v>
      </c>
      <c r="BN626" s="118">
        <f t="shared" si="68"/>
        <v>112.76987483263397</v>
      </c>
      <c r="BO626" s="118">
        <f>MAX(0,(BN626-Constantes!$D$13)*(1-EXP(-Constantes!$D$23)))</f>
        <v>0.44221757752680801</v>
      </c>
      <c r="BP626" s="118">
        <f>BL626+AY626*Escenarios!$F$10/Escenarios!$F$11+BO626</f>
        <v>0.44221757752680801</v>
      </c>
      <c r="BQ626" s="118">
        <f>0.0526*BL626*Observaciones!$F625^1.218</f>
        <v>0</v>
      </c>
      <c r="BR626" s="118">
        <f>BQ626*Constantes!$F$40</f>
        <v>0</v>
      </c>
      <c r="BS626" s="118">
        <f t="shared" si="69"/>
        <v>0</v>
      </c>
      <c r="BT626" s="15"/>
      <c r="BU626" s="72">
        <v>620</v>
      </c>
      <c r="BV626" s="73">
        <f>0.0526*Observaciones!$F625^2.218</f>
        <v>0</v>
      </c>
      <c r="BW626" s="73">
        <f>IF(Observaciones!$F625&gt;0.05*$CA$7,((Observaciones!$F625-0.05*$CA$7)^2)/(Observaciones!$F625+0.95*$CA$7),0)</f>
        <v>0</v>
      </c>
      <c r="BX626" s="73">
        <f>0.0526*BW626*Observaciones!$F625^1.218</f>
        <v>0</v>
      </c>
      <c r="BY626" s="27"/>
      <c r="BZ626" s="27"/>
      <c r="CA626" s="101"/>
      <c r="CB626" s="36"/>
    </row>
    <row r="627" spans="2:80" s="2" customFormat="1" ht="14.5" x14ac:dyDescent="0.35">
      <c r="B627" s="35"/>
      <c r="C627" s="72">
        <v>621</v>
      </c>
      <c r="D627" s="145">
        <f>ETo!$I626*((1-Constantes!$D$19)*ETo!$K626+ETo!$L626)</f>
        <v>1.5286066396662821</v>
      </c>
      <c r="E627" s="73">
        <f>MIN(D627*Constantes!$D$17,0.8*(H626+Observaciones!$F626-F627-G627-Constantes!$D$14))</f>
        <v>0</v>
      </c>
      <c r="F627" s="73">
        <f>IF(Observaciones!$F626&gt;0.05*Constantes!$D$18,((Observaciones!$F626-0.05*Constantes!$D$18)^2)/(Observaciones!$F626+0.95*Constantes!$D$18),0)</f>
        <v>0</v>
      </c>
      <c r="G627" s="73">
        <f>MAX(0,H626+Observaciones!$F626-F627-Constantes!$D$13)</f>
        <v>0</v>
      </c>
      <c r="H627" s="73">
        <f>H626+Observaciones!$F626-F627-E627-G627-I626</f>
        <v>26.25</v>
      </c>
      <c r="I627" s="73">
        <f>MAX(0,(H627-Constantes!$D$14)*(1-EXP(-Constantes!$D$22)))</f>
        <v>0</v>
      </c>
      <c r="J627" s="73">
        <f t="shared" si="63"/>
        <v>105.89858067002395</v>
      </c>
      <c r="K627" s="73">
        <f>MAX(0,(J627-Constantes!$D$13)*(1-EXP(-Constantes!$D$23)))</f>
        <v>0.39475408174511084</v>
      </c>
      <c r="L627" s="73">
        <f t="shared" si="64"/>
        <v>0.39475408174511084</v>
      </c>
      <c r="M627" s="73">
        <f>0.0526*F627*Observaciones!$F626^1.218</f>
        <v>0</v>
      </c>
      <c r="N627" s="73">
        <f>M627*Constantes!$D$40</f>
        <v>0</v>
      </c>
      <c r="O627" s="73">
        <f t="shared" si="65"/>
        <v>0</v>
      </c>
      <c r="P627" s="15"/>
      <c r="Q627" s="117">
        <v>621</v>
      </c>
      <c r="R627" s="145">
        <f>ETo!$I626*((1-Constantes!$E$19)*ETo!$K626+ETo!$L626)</f>
        <v>1.5303663644312184</v>
      </c>
      <c r="S627" s="118">
        <f>MIN(R627*Constantes!$E$17,0.8*(V626+Observaciones!$F626-T627-U627-Constantes!$D$14))</f>
        <v>0</v>
      </c>
      <c r="T627" s="118">
        <f>IF(Observaciones!$F626&gt;0.05*Constantes!$E$18,((Observaciones!$F626-0.05*Constantes!$E$18)^2)/(Observaciones!$F626+0.95*Constantes!$E$18),0)</f>
        <v>0</v>
      </c>
      <c r="U627" s="118">
        <f>MAX(0,V626+Observaciones!$F626-T627-Constantes!$D$13)</f>
        <v>0</v>
      </c>
      <c r="V627" s="118">
        <f>V626+Observaciones!$F626-T627-S627-U627-W626</f>
        <v>26.25</v>
      </c>
      <c r="W627" s="118">
        <f>MAX(0,(V627-Constantes!$D$14)*(1-EXP(-Constantes!$D$22)))</f>
        <v>0</v>
      </c>
      <c r="X627" s="116">
        <f>X626+(Entradas!$E$23*U627-Y626)/(800*Entradas!$D$46)</f>
        <v>0</v>
      </c>
      <c r="Y627" s="116">
        <f>8000*Entradas!$D$47*X627/Constantes!$E$34</f>
        <v>0</v>
      </c>
      <c r="Z627" s="116">
        <f>T627*Escenarios!$E$10/Escenarios!$E$9</f>
        <v>0</v>
      </c>
      <c r="AA627" s="116">
        <f>Y627*Escenarios!$E$10/Escenarios!$E$9</f>
        <v>0</v>
      </c>
      <c r="AB627" s="116">
        <f>Observaciones!$I626</f>
        <v>0</v>
      </c>
      <c r="AC627" s="116">
        <f>MAX(0,Constantes!$E$29/((AH626+Z627+AA627+AB627+Observaciones!$F626)^2)+Entradas!$E$17)</f>
        <v>0</v>
      </c>
      <c r="AD627" s="145">
        <f>IF(ETo!$D626&gt;0,ETo!$I626*((1-Entradas!$E$21)*ETo!$K626+ETo!$L626),0)</f>
        <v>1.4599773738337449</v>
      </c>
      <c r="AE627" s="116">
        <f>MIN(AD627*1,0.8*(AH626+Z627+AA627+AB627+Observaciones!$F626-AC627-Constantes!$E$28))</f>
        <v>0</v>
      </c>
      <c r="AF627" s="116">
        <f>Observaciones!$J626</f>
        <v>0</v>
      </c>
      <c r="AG627" s="116">
        <f>MAX(0,AH626+Z627+AA627+AB627+Observaciones!$F626-AC627-AE627-AF627-Constantes!$E$26)</f>
        <v>0</v>
      </c>
      <c r="AH627" s="116">
        <f>AH626+Z627+AA627+AB627+Observaciones!$F626-AC627-AE627-AF627-AG627</f>
        <v>41.25</v>
      </c>
      <c r="AI627" s="116">
        <f>(Escenarios!$E$10*S627+Escenarios!$E$9*AE627)/(Escenarios!$E$11)</f>
        <v>0</v>
      </c>
      <c r="AJ627" s="116">
        <f>(Escenarios!$E$9*AG627)/(Escenarios!$E$11)</f>
        <v>0</v>
      </c>
      <c r="AK627" s="116">
        <f>(Escenarios!$E$10*U627+Escenarios!$E$9*AC627)/(Escenarios!$E$11)</f>
        <v>0</v>
      </c>
      <c r="AL627" s="118">
        <f t="shared" si="66"/>
        <v>114.5586707122682</v>
      </c>
      <c r="AM627" s="118">
        <f>MAX(0,(AL627-Constantes!$D$13)*(1-EXP(-Constantes!$D$23)))</f>
        <v>0.45457369322759272</v>
      </c>
      <c r="AN627" s="118">
        <f>AJ627+W627*Escenarios!$E$10/Escenarios!$E$11+AM627</f>
        <v>0.45457369322759272</v>
      </c>
      <c r="AO627" s="118">
        <f>0.0526*AJ627*Observaciones!$F626^1.218</f>
        <v>0</v>
      </c>
      <c r="AP627" s="118">
        <f>AO627*Constantes!$E$40</f>
        <v>0</v>
      </c>
      <c r="AQ627" s="118">
        <f t="shared" si="67"/>
        <v>0</v>
      </c>
      <c r="AR627" s="15"/>
      <c r="AS627" s="72">
        <v>621</v>
      </c>
      <c r="AT627" s="145">
        <f>ETo!$I626*((1-Constantes!$F$19)*ETo!$K626+ETo!$L626)</f>
        <v>1.5259670525188764</v>
      </c>
      <c r="AU627" s="118">
        <f>MIN(AT627*Constantes!$F$17,0.8*(AX626+Observaciones!$F626-AV627-AW627-Constantes!$D$14))</f>
        <v>0</v>
      </c>
      <c r="AV627" s="118">
        <f>IF(Observaciones!$F626&gt;0.05*Constantes!$F$18,((Observaciones!$F626-0.05*Constantes!$F$18)^2)/(Observaciones!$F626+0.95*Constantes!$F$18),0)</f>
        <v>0</v>
      </c>
      <c r="AW627" s="118">
        <f>MAX(0,AX626+Observaciones!$F626-AV627-Constantes!$D$13)</f>
        <v>0</v>
      </c>
      <c r="AX627" s="118">
        <f>AX626+Observaciones!$F626-AV627-AU627-AW627-AY626</f>
        <v>26.25</v>
      </c>
      <c r="AY627" s="118">
        <f>MAX(0,(AX627-Constantes!$D$14)*(1-EXP(-Constantes!$D$22)))</f>
        <v>0</v>
      </c>
      <c r="AZ627" s="116">
        <f>AZ626+(Entradas!$F$23*AW627-BA626)/(800*Entradas!$D$46)</f>
        <v>0</v>
      </c>
      <c r="BA627" s="116">
        <f>8000*Entradas!$D$47*AZ627/Constantes!$F$34</f>
        <v>0</v>
      </c>
      <c r="BB627" s="116">
        <f>AV627*Escenarios!$F$10/Escenarios!$F$9</f>
        <v>0</v>
      </c>
      <c r="BC627" s="116">
        <f>BA627*Escenarios!$F$10/Escenarios!$F$9</f>
        <v>0</v>
      </c>
      <c r="BD627" s="116">
        <f>Observaciones!$I626</f>
        <v>0</v>
      </c>
      <c r="BE627" s="116">
        <f>MAX(0,Constantes!$F$29/((BJ626+BB627+BC627+BD627+Observaciones!$F626)^2)+Entradas!$F$17)</f>
        <v>0</v>
      </c>
      <c r="BF627" s="145">
        <f>IF(ETo!$D626&gt;0,ETo!$I626*((1-Entradas!$F$21)*ETo!$K626+ETo!$L626),0)</f>
        <v>1.4599773738337449</v>
      </c>
      <c r="BG627" s="116">
        <f>MIN(BF627*1,0.8*(BJ626+BB627+BC627+BD627+Observaciones!$F626-BE627-Constantes!$F$28))</f>
        <v>0</v>
      </c>
      <c r="BH627" s="116">
        <f>Observaciones!$J626</f>
        <v>0</v>
      </c>
      <c r="BI627" s="116">
        <f>MAX(0,BJ626+BB627+BC627+BD627+Observaciones!$F626-BE627-BG627-BH627-Constantes!$F$26)</f>
        <v>0</v>
      </c>
      <c r="BJ627" s="116">
        <f>BJ626+BB627+BC627+BD627+Observaciones!$F626-BE627-BG627-BH627-BI627</f>
        <v>41.25</v>
      </c>
      <c r="BK627" s="116">
        <f>(Escenarios!$F$10*AU627+Escenarios!$F$9*BG627)/(Escenarios!$F$11)</f>
        <v>0</v>
      </c>
      <c r="BL627" s="116">
        <f>(Escenarios!$F$9*BI627)/(Escenarios!$F$11)</f>
        <v>0</v>
      </c>
      <c r="BM627" s="116">
        <f>(Escenarios!$F$10*AW627+Escenarios!$F$9*BE627)/(Escenarios!$F$11)</f>
        <v>0</v>
      </c>
      <c r="BN627" s="118">
        <f t="shared" si="68"/>
        <v>112.32765725510717</v>
      </c>
      <c r="BO627" s="118">
        <f>MAX(0,(BN627-Constantes!$D$13)*(1-EXP(-Constantes!$D$23)))</f>
        <v>0.43916295759221868</v>
      </c>
      <c r="BP627" s="118">
        <f>BL627+AY627*Escenarios!$F$10/Escenarios!$F$11+BO627</f>
        <v>0.43916295759221868</v>
      </c>
      <c r="BQ627" s="118">
        <f>0.0526*BL627*Observaciones!$F626^1.218</f>
        <v>0</v>
      </c>
      <c r="BR627" s="118">
        <f>BQ627*Constantes!$F$40</f>
        <v>0</v>
      </c>
      <c r="BS627" s="118">
        <f t="shared" si="69"/>
        <v>0</v>
      </c>
      <c r="BT627" s="15"/>
      <c r="BU627" s="72">
        <v>621</v>
      </c>
      <c r="BV627" s="73">
        <f>0.0526*Observaciones!$F626^2.218</f>
        <v>0</v>
      </c>
      <c r="BW627" s="73">
        <f>IF(Observaciones!$F626&gt;0.05*$CA$7,((Observaciones!$F626-0.05*$CA$7)^2)/(Observaciones!$F626+0.95*$CA$7),0)</f>
        <v>0</v>
      </c>
      <c r="BX627" s="73">
        <f>0.0526*BW627*Observaciones!$F626^1.218</f>
        <v>0</v>
      </c>
      <c r="BY627" s="27"/>
      <c r="BZ627" s="27"/>
      <c r="CA627" s="101"/>
      <c r="CB627" s="36"/>
    </row>
    <row r="628" spans="2:80" s="2" customFormat="1" ht="14.5" x14ac:dyDescent="0.35">
      <c r="B628" s="35"/>
      <c r="C628" s="72">
        <v>622</v>
      </c>
      <c r="D628" s="145">
        <f>ETo!$I627*((1-Constantes!$D$19)*ETo!$K627+ETo!$L627)</f>
        <v>1.5446619099647674</v>
      </c>
      <c r="E628" s="73">
        <f>MIN(D628*Constantes!$D$17,0.8*(H627+Observaciones!$F627-F628-G628-Constantes!$D$14))</f>
        <v>0</v>
      </c>
      <c r="F628" s="73">
        <f>IF(Observaciones!$F627&gt;0.05*Constantes!$D$18,((Observaciones!$F627-0.05*Constantes!$D$18)^2)/(Observaciones!$F627+0.95*Constantes!$D$18),0)</f>
        <v>0</v>
      </c>
      <c r="G628" s="73">
        <f>MAX(0,H627+Observaciones!$F627-F628-Constantes!$D$13)</f>
        <v>0</v>
      </c>
      <c r="H628" s="73">
        <f>H627+Observaciones!$F627-F628-E628-G628-I627</f>
        <v>26.25</v>
      </c>
      <c r="I628" s="73">
        <f>MAX(0,(H628-Constantes!$D$14)*(1-EXP(-Constantes!$D$22)))</f>
        <v>0</v>
      </c>
      <c r="J628" s="73">
        <f t="shared" si="63"/>
        <v>105.50382658827884</v>
      </c>
      <c r="K628" s="73">
        <f>MAX(0,(J628-Constantes!$D$13)*(1-EXP(-Constantes!$D$23)))</f>
        <v>0.39202731612420783</v>
      </c>
      <c r="L628" s="73">
        <f t="shared" si="64"/>
        <v>0.39202731612420783</v>
      </c>
      <c r="M628" s="73">
        <f>0.0526*F628*Observaciones!$F627^1.218</f>
        <v>0</v>
      </c>
      <c r="N628" s="73">
        <f>M628*Constantes!$D$40</f>
        <v>0</v>
      </c>
      <c r="O628" s="73">
        <f t="shared" si="65"/>
        <v>0</v>
      </c>
      <c r="P628" s="15"/>
      <c r="Q628" s="117">
        <v>622</v>
      </c>
      <c r="R628" s="145">
        <f>ETo!$I627*((1-Constantes!$E$19)*ETo!$K627+ETo!$L627)</f>
        <v>1.5464387321803832</v>
      </c>
      <c r="S628" s="118">
        <f>MIN(R628*Constantes!$E$17,0.8*(V627+Observaciones!$F627-T628-U628-Constantes!$D$14))</f>
        <v>0</v>
      </c>
      <c r="T628" s="118">
        <f>IF(Observaciones!$F627&gt;0.05*Constantes!$E$18,((Observaciones!$F627-0.05*Constantes!$E$18)^2)/(Observaciones!$F627+0.95*Constantes!$E$18),0)</f>
        <v>0</v>
      </c>
      <c r="U628" s="118">
        <f>MAX(0,V627+Observaciones!$F627-T628-Constantes!$D$13)</f>
        <v>0</v>
      </c>
      <c r="V628" s="118">
        <f>V627+Observaciones!$F627-T628-S628-U628-W627</f>
        <v>26.25</v>
      </c>
      <c r="W628" s="118">
        <f>MAX(0,(V628-Constantes!$D$14)*(1-EXP(-Constantes!$D$22)))</f>
        <v>0</v>
      </c>
      <c r="X628" s="116">
        <f>X627+(Entradas!$E$23*U628-Y627)/(800*Entradas!$D$46)</f>
        <v>0</v>
      </c>
      <c r="Y628" s="116">
        <f>8000*Entradas!$D$47*X628/Constantes!$E$34</f>
        <v>0</v>
      </c>
      <c r="Z628" s="116">
        <f>T628*Escenarios!$E$10/Escenarios!$E$9</f>
        <v>0</v>
      </c>
      <c r="AA628" s="116">
        <f>Y628*Escenarios!$E$10/Escenarios!$E$9</f>
        <v>0</v>
      </c>
      <c r="AB628" s="116">
        <f>Observaciones!$I627</f>
        <v>0</v>
      </c>
      <c r="AC628" s="116">
        <f>MAX(0,Constantes!$E$29/((AH627+Z628+AA628+AB628+Observaciones!$F627)^2)+Entradas!$E$17)</f>
        <v>0</v>
      </c>
      <c r="AD628" s="145">
        <f>IF(ETo!$D627&gt;0,ETo!$I627*((1-Entradas!$E$21)*ETo!$K627+ETo!$L627),0)</f>
        <v>1.4753658435557351</v>
      </c>
      <c r="AE628" s="116">
        <f>MIN(AD628*1,0.8*(AH627+Z628+AA628+AB628+Observaciones!$F627-AC628-Constantes!$E$28))</f>
        <v>0</v>
      </c>
      <c r="AF628" s="116">
        <f>Observaciones!$J627</f>
        <v>0</v>
      </c>
      <c r="AG628" s="116">
        <f>MAX(0,AH627+Z628+AA628+AB628+Observaciones!$F627-AC628-AE628-AF628-Constantes!$E$26)</f>
        <v>0</v>
      </c>
      <c r="AH628" s="116">
        <f>AH627+Z628+AA628+AB628+Observaciones!$F627-AC628-AE628-AF628-AG628</f>
        <v>41.25</v>
      </c>
      <c r="AI628" s="116">
        <f>(Escenarios!$E$10*S628+Escenarios!$E$9*AE628)/(Escenarios!$E$11)</f>
        <v>0</v>
      </c>
      <c r="AJ628" s="116">
        <f>(Escenarios!$E$9*AG628)/(Escenarios!$E$11)</f>
        <v>0</v>
      </c>
      <c r="AK628" s="116">
        <f>(Escenarios!$E$10*U628+Escenarios!$E$9*AC628)/(Escenarios!$E$11)</f>
        <v>0</v>
      </c>
      <c r="AL628" s="118">
        <f t="shared" si="66"/>
        <v>114.10409701904061</v>
      </c>
      <c r="AM628" s="118">
        <f>MAX(0,(AL628-Constantes!$D$13)*(1-EXP(-Constantes!$D$23)))</f>
        <v>0.45143372336741971</v>
      </c>
      <c r="AN628" s="118">
        <f>AJ628+W628*Escenarios!$E$10/Escenarios!$E$11+AM628</f>
        <v>0.45143372336741971</v>
      </c>
      <c r="AO628" s="118">
        <f>0.0526*AJ628*Observaciones!$F627^1.218</f>
        <v>0</v>
      </c>
      <c r="AP628" s="118">
        <f>AO628*Constantes!$E$40</f>
        <v>0</v>
      </c>
      <c r="AQ628" s="118">
        <f t="shared" si="67"/>
        <v>0</v>
      </c>
      <c r="AR628" s="15"/>
      <c r="AS628" s="72">
        <v>622</v>
      </c>
      <c r="AT628" s="145">
        <f>ETo!$I627*((1-Constantes!$F$19)*ETo!$K627+ETo!$L627)</f>
        <v>1.5419966766413427</v>
      </c>
      <c r="AU628" s="118">
        <f>MIN(AT628*Constantes!$F$17,0.8*(AX627+Observaciones!$F627-AV628-AW628-Constantes!$D$14))</f>
        <v>0</v>
      </c>
      <c r="AV628" s="118">
        <f>IF(Observaciones!$F627&gt;0.05*Constantes!$F$18,((Observaciones!$F627-0.05*Constantes!$F$18)^2)/(Observaciones!$F627+0.95*Constantes!$F$18),0)</f>
        <v>0</v>
      </c>
      <c r="AW628" s="118">
        <f>MAX(0,AX627+Observaciones!$F627-AV628-Constantes!$D$13)</f>
        <v>0</v>
      </c>
      <c r="AX628" s="118">
        <f>AX627+Observaciones!$F627-AV628-AU628-AW628-AY627</f>
        <v>26.25</v>
      </c>
      <c r="AY628" s="118">
        <f>MAX(0,(AX628-Constantes!$D$14)*(1-EXP(-Constantes!$D$22)))</f>
        <v>0</v>
      </c>
      <c r="AZ628" s="116">
        <f>AZ627+(Entradas!$F$23*AW628-BA627)/(800*Entradas!$D$46)</f>
        <v>0</v>
      </c>
      <c r="BA628" s="116">
        <f>8000*Entradas!$D$47*AZ628/Constantes!$F$34</f>
        <v>0</v>
      </c>
      <c r="BB628" s="116">
        <f>AV628*Escenarios!$F$10/Escenarios!$F$9</f>
        <v>0</v>
      </c>
      <c r="BC628" s="116">
        <f>BA628*Escenarios!$F$10/Escenarios!$F$9</f>
        <v>0</v>
      </c>
      <c r="BD628" s="116">
        <f>Observaciones!$I627</f>
        <v>0</v>
      </c>
      <c r="BE628" s="116">
        <f>MAX(0,Constantes!$F$29/((BJ627+BB628+BC628+BD628+Observaciones!$F627)^2)+Entradas!$F$17)</f>
        <v>0</v>
      </c>
      <c r="BF628" s="145">
        <f>IF(ETo!$D627&gt;0,ETo!$I627*((1-Entradas!$F$21)*ETo!$K627+ETo!$L627),0)</f>
        <v>1.4753658435557351</v>
      </c>
      <c r="BG628" s="116">
        <f>MIN(BF628*1,0.8*(BJ627+BB628+BC628+BD628+Observaciones!$F627-BE628-Constantes!$F$28))</f>
        <v>0</v>
      </c>
      <c r="BH628" s="116">
        <f>Observaciones!$J627</f>
        <v>0</v>
      </c>
      <c r="BI628" s="116">
        <f>MAX(0,BJ627+BB628+BC628+BD628+Observaciones!$F627-BE628-BG628-BH628-Constantes!$F$26)</f>
        <v>0</v>
      </c>
      <c r="BJ628" s="116">
        <f>BJ627+BB628+BC628+BD628+Observaciones!$F627-BE628-BG628-BH628-BI628</f>
        <v>41.25</v>
      </c>
      <c r="BK628" s="116">
        <f>(Escenarios!$F$10*AU628+Escenarios!$F$9*BG628)/(Escenarios!$F$11)</f>
        <v>0</v>
      </c>
      <c r="BL628" s="116">
        <f>(Escenarios!$F$9*BI628)/(Escenarios!$F$11)</f>
        <v>0</v>
      </c>
      <c r="BM628" s="116">
        <f>(Escenarios!$F$10*AW628+Escenarios!$F$9*BE628)/(Escenarios!$F$11)</f>
        <v>0</v>
      </c>
      <c r="BN628" s="118">
        <f t="shared" si="68"/>
        <v>111.88849429751495</v>
      </c>
      <c r="BO628" s="118">
        <f>MAX(0,(BN628-Constantes!$D$13)*(1-EXP(-Constantes!$D$23)))</f>
        <v>0.43612943745876565</v>
      </c>
      <c r="BP628" s="118">
        <f>BL628+AY628*Escenarios!$F$10/Escenarios!$F$11+BO628</f>
        <v>0.43612943745876565</v>
      </c>
      <c r="BQ628" s="118">
        <f>0.0526*BL628*Observaciones!$F627^1.218</f>
        <v>0</v>
      </c>
      <c r="BR628" s="118">
        <f>BQ628*Constantes!$F$40</f>
        <v>0</v>
      </c>
      <c r="BS628" s="118">
        <f t="shared" si="69"/>
        <v>0</v>
      </c>
      <c r="BT628" s="15"/>
      <c r="BU628" s="72">
        <v>622</v>
      </c>
      <c r="BV628" s="73">
        <f>0.0526*Observaciones!$F627^2.218</f>
        <v>0</v>
      </c>
      <c r="BW628" s="73">
        <f>IF(Observaciones!$F627&gt;0.05*$CA$7,((Observaciones!$F627-0.05*$CA$7)^2)/(Observaciones!$F627+0.95*$CA$7),0)</f>
        <v>0</v>
      </c>
      <c r="BX628" s="73">
        <f>0.0526*BW628*Observaciones!$F627^1.218</f>
        <v>0</v>
      </c>
      <c r="BY628" s="27"/>
      <c r="BZ628" s="27"/>
      <c r="CA628" s="101"/>
      <c r="CB628" s="36"/>
    </row>
    <row r="629" spans="2:80" s="2" customFormat="1" ht="14.5" x14ac:dyDescent="0.35">
      <c r="B629" s="35"/>
      <c r="C629" s="72">
        <v>623</v>
      </c>
      <c r="D629" s="145">
        <f>ETo!$I628*((1-Constantes!$D$19)*ETo!$K628+ETo!$L628)</f>
        <v>1.6260343785378109</v>
      </c>
      <c r="E629" s="73">
        <f>MIN(D629*Constantes!$D$17,0.8*(H628+Observaciones!$F628-F629-G629-Constantes!$D$14))</f>
        <v>0</v>
      </c>
      <c r="F629" s="73">
        <f>IF(Observaciones!$F628&gt;0.05*Constantes!$D$18,((Observaciones!$F628-0.05*Constantes!$D$18)^2)/(Observaciones!$F628+0.95*Constantes!$D$18),0)</f>
        <v>0</v>
      </c>
      <c r="G629" s="73">
        <f>MAX(0,H628+Observaciones!$F628-F629-Constantes!$D$13)</f>
        <v>0</v>
      </c>
      <c r="H629" s="73">
        <f>H628+Observaciones!$F628-F629-E629-G629-I628</f>
        <v>26.25</v>
      </c>
      <c r="I629" s="73">
        <f>MAX(0,(H629-Constantes!$D$14)*(1-EXP(-Constantes!$D$22)))</f>
        <v>0</v>
      </c>
      <c r="J629" s="73">
        <f t="shared" si="63"/>
        <v>105.11179927215463</v>
      </c>
      <c r="K629" s="73">
        <f>MAX(0,(J629-Constantes!$D$13)*(1-EXP(-Constantes!$D$23)))</f>
        <v>0.38931938564927326</v>
      </c>
      <c r="L629" s="73">
        <f t="shared" si="64"/>
        <v>0.38931938564927326</v>
      </c>
      <c r="M629" s="73">
        <f>0.0526*F629*Observaciones!$F628^1.218</f>
        <v>0</v>
      </c>
      <c r="N629" s="73">
        <f>M629*Constantes!$D$40</f>
        <v>0</v>
      </c>
      <c r="O629" s="73">
        <f t="shared" si="65"/>
        <v>0</v>
      </c>
      <c r="P629" s="15"/>
      <c r="Q629" s="117">
        <v>623</v>
      </c>
      <c r="R629" s="145">
        <f>ETo!$I628*((1-Constantes!$E$19)*ETo!$K628+ETo!$L628)</f>
        <v>1.6279092673052233</v>
      </c>
      <c r="S629" s="118">
        <f>MIN(R629*Constantes!$E$17,0.8*(V628+Observaciones!$F628-T629-U629-Constantes!$D$14))</f>
        <v>0</v>
      </c>
      <c r="T629" s="118">
        <f>IF(Observaciones!$F628&gt;0.05*Constantes!$E$18,((Observaciones!$F628-0.05*Constantes!$E$18)^2)/(Observaciones!$F628+0.95*Constantes!$E$18),0)</f>
        <v>0</v>
      </c>
      <c r="U629" s="118">
        <f>MAX(0,V628+Observaciones!$F628-T629-Constantes!$D$13)</f>
        <v>0</v>
      </c>
      <c r="V629" s="118">
        <f>V628+Observaciones!$F628-T629-S629-U629-W628</f>
        <v>26.25</v>
      </c>
      <c r="W629" s="118">
        <f>MAX(0,(V629-Constantes!$D$14)*(1-EXP(-Constantes!$D$22)))</f>
        <v>0</v>
      </c>
      <c r="X629" s="116">
        <f>X628+(Entradas!$E$23*U629-Y628)/(800*Entradas!$D$46)</f>
        <v>0</v>
      </c>
      <c r="Y629" s="116">
        <f>8000*Entradas!$D$47*X629/Constantes!$E$34</f>
        <v>0</v>
      </c>
      <c r="Z629" s="116">
        <f>T629*Escenarios!$E$10/Escenarios!$E$9</f>
        <v>0</v>
      </c>
      <c r="AA629" s="116">
        <f>Y629*Escenarios!$E$10/Escenarios!$E$9</f>
        <v>0</v>
      </c>
      <c r="AB629" s="116">
        <f>Observaciones!$I628</f>
        <v>0</v>
      </c>
      <c r="AC629" s="116">
        <f>MAX(0,Constantes!$E$29/((AH628+Z629+AA629+AB629+Observaciones!$F628)^2)+Entradas!$E$17)</f>
        <v>0</v>
      </c>
      <c r="AD629" s="145">
        <f>IF(ETo!$D628&gt;0,ETo!$I628*((1-Entradas!$E$21)*ETo!$K628+ETo!$L628),0)</f>
        <v>1.5529137166087263</v>
      </c>
      <c r="AE629" s="116">
        <f>MIN(AD629*1,0.8*(AH628+Z629+AA629+AB629+Observaciones!$F628-AC629-Constantes!$E$28))</f>
        <v>0</v>
      </c>
      <c r="AF629" s="116">
        <f>Observaciones!$J628</f>
        <v>0</v>
      </c>
      <c r="AG629" s="116">
        <f>MAX(0,AH628+Z629+AA629+AB629+Observaciones!$F628-AC629-AE629-AF629-Constantes!$E$26)</f>
        <v>0</v>
      </c>
      <c r="AH629" s="116">
        <f>AH628+Z629+AA629+AB629+Observaciones!$F628-AC629-AE629-AF629-AG629</f>
        <v>41.25</v>
      </c>
      <c r="AI629" s="116">
        <f>(Escenarios!$E$10*S629+Escenarios!$E$9*AE629)/(Escenarios!$E$11)</f>
        <v>0</v>
      </c>
      <c r="AJ629" s="116">
        <f>(Escenarios!$E$9*AG629)/(Escenarios!$E$11)</f>
        <v>0</v>
      </c>
      <c r="AK629" s="116">
        <f>(Escenarios!$E$10*U629+Escenarios!$E$9*AC629)/(Escenarios!$E$11)</f>
        <v>0</v>
      </c>
      <c r="AL629" s="118">
        <f t="shared" si="66"/>
        <v>113.65266329567319</v>
      </c>
      <c r="AM629" s="118">
        <f>MAX(0,(AL629-Constantes!$D$13)*(1-EXP(-Constantes!$D$23)))</f>
        <v>0.44831544286338343</v>
      </c>
      <c r="AN629" s="118">
        <f>AJ629+W629*Escenarios!$E$10/Escenarios!$E$11+AM629</f>
        <v>0.44831544286338343</v>
      </c>
      <c r="AO629" s="118">
        <f>0.0526*AJ629*Observaciones!$F628^1.218</f>
        <v>0</v>
      </c>
      <c r="AP629" s="118">
        <f>AO629*Constantes!$E$40</f>
        <v>0</v>
      </c>
      <c r="AQ629" s="118">
        <f t="shared" si="67"/>
        <v>0</v>
      </c>
      <c r="AR629" s="15"/>
      <c r="AS629" s="72">
        <v>623</v>
      </c>
      <c r="AT629" s="145">
        <f>ETo!$I628*((1-Constantes!$F$19)*ETo!$K628+ETo!$L628)</f>
        <v>1.6232220453866921</v>
      </c>
      <c r="AU629" s="118">
        <f>MIN(AT629*Constantes!$F$17,0.8*(AX628+Observaciones!$F628-AV629-AW629-Constantes!$D$14))</f>
        <v>0</v>
      </c>
      <c r="AV629" s="118">
        <f>IF(Observaciones!$F628&gt;0.05*Constantes!$F$18,((Observaciones!$F628-0.05*Constantes!$F$18)^2)/(Observaciones!$F628+0.95*Constantes!$F$18),0)</f>
        <v>0</v>
      </c>
      <c r="AW629" s="118">
        <f>MAX(0,AX628+Observaciones!$F628-AV629-Constantes!$D$13)</f>
        <v>0</v>
      </c>
      <c r="AX629" s="118">
        <f>AX628+Observaciones!$F628-AV629-AU629-AW629-AY628</f>
        <v>26.25</v>
      </c>
      <c r="AY629" s="118">
        <f>MAX(0,(AX629-Constantes!$D$14)*(1-EXP(-Constantes!$D$22)))</f>
        <v>0</v>
      </c>
      <c r="AZ629" s="116">
        <f>AZ628+(Entradas!$F$23*AW629-BA628)/(800*Entradas!$D$46)</f>
        <v>0</v>
      </c>
      <c r="BA629" s="116">
        <f>8000*Entradas!$D$47*AZ629/Constantes!$F$34</f>
        <v>0</v>
      </c>
      <c r="BB629" s="116">
        <f>AV629*Escenarios!$F$10/Escenarios!$F$9</f>
        <v>0</v>
      </c>
      <c r="BC629" s="116">
        <f>BA629*Escenarios!$F$10/Escenarios!$F$9</f>
        <v>0</v>
      </c>
      <c r="BD629" s="116">
        <f>Observaciones!$I628</f>
        <v>0</v>
      </c>
      <c r="BE629" s="116">
        <f>MAX(0,Constantes!$F$29/((BJ628+BB629+BC629+BD629+Observaciones!$F628)^2)+Entradas!$F$17)</f>
        <v>0</v>
      </c>
      <c r="BF629" s="145">
        <f>IF(ETo!$D628&gt;0,ETo!$I628*((1-Entradas!$F$21)*ETo!$K628+ETo!$L628),0)</f>
        <v>1.5529137166087263</v>
      </c>
      <c r="BG629" s="116">
        <f>MIN(BF629*1,0.8*(BJ628+BB629+BC629+BD629+Observaciones!$F628-BE629-Constantes!$F$28))</f>
        <v>0</v>
      </c>
      <c r="BH629" s="116">
        <f>Observaciones!$J628</f>
        <v>0</v>
      </c>
      <c r="BI629" s="116">
        <f>MAX(0,BJ628+BB629+BC629+BD629+Observaciones!$F628-BE629-BG629-BH629-Constantes!$F$26)</f>
        <v>0</v>
      </c>
      <c r="BJ629" s="116">
        <f>BJ628+BB629+BC629+BD629+Observaciones!$F628-BE629-BG629-BH629-BI629</f>
        <v>41.25</v>
      </c>
      <c r="BK629" s="116">
        <f>(Escenarios!$F$10*AU629+Escenarios!$F$9*BG629)/(Escenarios!$F$11)</f>
        <v>0</v>
      </c>
      <c r="BL629" s="116">
        <f>(Escenarios!$F$9*BI629)/(Escenarios!$F$11)</f>
        <v>0</v>
      </c>
      <c r="BM629" s="116">
        <f>(Escenarios!$F$10*AW629+Escenarios!$F$9*BE629)/(Escenarios!$F$11)</f>
        <v>0</v>
      </c>
      <c r="BN629" s="118">
        <f t="shared" si="68"/>
        <v>111.45236486005619</v>
      </c>
      <c r="BO629" s="118">
        <f>MAX(0,(BN629-Constantes!$D$13)*(1-EXP(-Constantes!$D$23)))</f>
        <v>0.4331168713794763</v>
      </c>
      <c r="BP629" s="118">
        <f>BL629+AY629*Escenarios!$F$10/Escenarios!$F$11+BO629</f>
        <v>0.4331168713794763</v>
      </c>
      <c r="BQ629" s="118">
        <f>0.0526*BL629*Observaciones!$F628^1.218</f>
        <v>0</v>
      </c>
      <c r="BR629" s="118">
        <f>BQ629*Constantes!$F$40</f>
        <v>0</v>
      </c>
      <c r="BS629" s="118">
        <f t="shared" si="69"/>
        <v>0</v>
      </c>
      <c r="BT629" s="15"/>
      <c r="BU629" s="72">
        <v>623</v>
      </c>
      <c r="BV629" s="73">
        <f>0.0526*Observaciones!$F628^2.218</f>
        <v>0</v>
      </c>
      <c r="BW629" s="73">
        <f>IF(Observaciones!$F628&gt;0.05*$CA$7,((Observaciones!$F628-0.05*$CA$7)^2)/(Observaciones!$F628+0.95*$CA$7),0)</f>
        <v>0</v>
      </c>
      <c r="BX629" s="73">
        <f>0.0526*BW629*Observaciones!$F628^1.218</f>
        <v>0</v>
      </c>
      <c r="BY629" s="27"/>
      <c r="BZ629" s="27"/>
      <c r="CA629" s="101"/>
      <c r="CB629" s="36"/>
    </row>
    <row r="630" spans="2:80" s="2" customFormat="1" ht="14.5" x14ac:dyDescent="0.35">
      <c r="B630" s="35"/>
      <c r="C630" s="72">
        <v>624</v>
      </c>
      <c r="D630" s="145">
        <f>ETo!$I629*((1-Constantes!$D$19)*ETo!$K629+ETo!$L629)</f>
        <v>1.5814720588501714</v>
      </c>
      <c r="E630" s="73">
        <f>MIN(D630*Constantes!$D$17,0.8*(H629+Observaciones!$F629-F630-G630-Constantes!$D$14))</f>
        <v>0</v>
      </c>
      <c r="F630" s="73">
        <f>IF(Observaciones!$F629&gt;0.05*Constantes!$D$18,((Observaciones!$F629-0.05*Constantes!$D$18)^2)/(Observaciones!$F629+0.95*Constantes!$D$18),0)</f>
        <v>0</v>
      </c>
      <c r="G630" s="73">
        <f>MAX(0,H629+Observaciones!$F629-F630-Constantes!$D$13)</f>
        <v>0</v>
      </c>
      <c r="H630" s="73">
        <f>H629+Observaciones!$F629-F630-E630-G630-I629</f>
        <v>26.25</v>
      </c>
      <c r="I630" s="73">
        <f>MAX(0,(H630-Constantes!$D$14)*(1-EXP(-Constantes!$D$22)))</f>
        <v>0</v>
      </c>
      <c r="J630" s="73">
        <f t="shared" si="63"/>
        <v>104.72247988650535</v>
      </c>
      <c r="K630" s="73">
        <f>MAX(0,(J630-Constantes!$D$13)*(1-EXP(-Constantes!$D$23)))</f>
        <v>0.38663016021645052</v>
      </c>
      <c r="L630" s="73">
        <f t="shared" si="64"/>
        <v>0.38663016021645052</v>
      </c>
      <c r="M630" s="73">
        <f>0.0526*F630*Observaciones!$F629^1.218</f>
        <v>0</v>
      </c>
      <c r="N630" s="73">
        <f>M630*Constantes!$D$40</f>
        <v>0</v>
      </c>
      <c r="O630" s="73">
        <f t="shared" si="65"/>
        <v>0</v>
      </c>
      <c r="P630" s="15"/>
      <c r="Q630" s="117">
        <v>624</v>
      </c>
      <c r="R630" s="145">
        <f>ETo!$I629*((1-Constantes!$E$19)*ETo!$K629+ETo!$L629)</f>
        <v>1.5832888564687828</v>
      </c>
      <c r="S630" s="118">
        <f>MIN(R630*Constantes!$E$17,0.8*(V629+Observaciones!$F629-T630-U630-Constantes!$D$14))</f>
        <v>0</v>
      </c>
      <c r="T630" s="118">
        <f>IF(Observaciones!$F629&gt;0.05*Constantes!$E$18,((Observaciones!$F629-0.05*Constantes!$E$18)^2)/(Observaciones!$F629+0.95*Constantes!$E$18),0)</f>
        <v>0</v>
      </c>
      <c r="U630" s="118">
        <f>MAX(0,V629+Observaciones!$F629-T630-Constantes!$D$13)</f>
        <v>0</v>
      </c>
      <c r="V630" s="118">
        <f>V629+Observaciones!$F629-T630-S630-U630-W629</f>
        <v>26.25</v>
      </c>
      <c r="W630" s="118">
        <f>MAX(0,(V630-Constantes!$D$14)*(1-EXP(-Constantes!$D$22)))</f>
        <v>0</v>
      </c>
      <c r="X630" s="116">
        <f>X629+(Entradas!$E$23*U630-Y629)/(800*Entradas!$D$46)</f>
        <v>0</v>
      </c>
      <c r="Y630" s="116">
        <f>8000*Entradas!$D$47*X630/Constantes!$E$34</f>
        <v>0</v>
      </c>
      <c r="Z630" s="116">
        <f>T630*Escenarios!$E$10/Escenarios!$E$9</f>
        <v>0</v>
      </c>
      <c r="AA630" s="116">
        <f>Y630*Escenarios!$E$10/Escenarios!$E$9</f>
        <v>0</v>
      </c>
      <c r="AB630" s="116">
        <f>Observaciones!$I629</f>
        <v>0</v>
      </c>
      <c r="AC630" s="116">
        <f>MAX(0,Constantes!$E$29/((AH629+Z630+AA630+AB630+Observaciones!$F629)^2)+Entradas!$E$17)</f>
        <v>0</v>
      </c>
      <c r="AD630" s="145">
        <f>IF(ETo!$D629&gt;0,ETo!$I629*((1-Entradas!$E$21)*ETo!$K629+ETo!$L629),0)</f>
        <v>1.5106169517243089</v>
      </c>
      <c r="AE630" s="116">
        <f>MIN(AD630*1,0.8*(AH629+Z630+AA630+AB630+Observaciones!$F629-AC630-Constantes!$E$28))</f>
        <v>0</v>
      </c>
      <c r="AF630" s="116">
        <f>Observaciones!$J629</f>
        <v>0</v>
      </c>
      <c r="AG630" s="116">
        <f>MAX(0,AH629+Z630+AA630+AB630+Observaciones!$F629-AC630-AE630-AF630-Constantes!$E$26)</f>
        <v>0</v>
      </c>
      <c r="AH630" s="116">
        <f>AH629+Z630+AA630+AB630+Observaciones!$F629-AC630-AE630-AF630-AG630</f>
        <v>41.25</v>
      </c>
      <c r="AI630" s="116">
        <f>(Escenarios!$E$10*S630+Escenarios!$E$9*AE630)/(Escenarios!$E$11)</f>
        <v>0</v>
      </c>
      <c r="AJ630" s="116">
        <f>(Escenarios!$E$9*AG630)/(Escenarios!$E$11)</f>
        <v>0</v>
      </c>
      <c r="AK630" s="116">
        <f>(Escenarios!$E$10*U630+Escenarios!$E$9*AC630)/(Escenarios!$E$11)</f>
        <v>0</v>
      </c>
      <c r="AL630" s="118">
        <f t="shared" si="66"/>
        <v>113.2043478528098</v>
      </c>
      <c r="AM630" s="118">
        <f>MAX(0,(AL630-Constantes!$D$13)*(1-EXP(-Constantes!$D$23)))</f>
        <v>0.44521870189615731</v>
      </c>
      <c r="AN630" s="118">
        <f>AJ630+W630*Escenarios!$E$10/Escenarios!$E$11+AM630</f>
        <v>0.44521870189615731</v>
      </c>
      <c r="AO630" s="118">
        <f>0.0526*AJ630*Observaciones!$F629^1.218</f>
        <v>0</v>
      </c>
      <c r="AP630" s="118">
        <f>AO630*Constantes!$E$40</f>
        <v>0</v>
      </c>
      <c r="AQ630" s="118">
        <f t="shared" si="67"/>
        <v>0</v>
      </c>
      <c r="AR630" s="15"/>
      <c r="AS630" s="72">
        <v>624</v>
      </c>
      <c r="AT630" s="145">
        <f>ETo!$I629*((1-Constantes!$F$19)*ETo!$K629+ETo!$L629)</f>
        <v>1.5787468624222534</v>
      </c>
      <c r="AU630" s="118">
        <f>MIN(AT630*Constantes!$F$17,0.8*(AX629+Observaciones!$F629-AV630-AW630-Constantes!$D$14))</f>
        <v>0</v>
      </c>
      <c r="AV630" s="118">
        <f>IF(Observaciones!$F629&gt;0.05*Constantes!$F$18,((Observaciones!$F629-0.05*Constantes!$F$18)^2)/(Observaciones!$F629+0.95*Constantes!$F$18),0)</f>
        <v>0</v>
      </c>
      <c r="AW630" s="118">
        <f>MAX(0,AX629+Observaciones!$F629-AV630-Constantes!$D$13)</f>
        <v>0</v>
      </c>
      <c r="AX630" s="118">
        <f>AX629+Observaciones!$F629-AV630-AU630-AW630-AY629</f>
        <v>26.25</v>
      </c>
      <c r="AY630" s="118">
        <f>MAX(0,(AX630-Constantes!$D$14)*(1-EXP(-Constantes!$D$22)))</f>
        <v>0</v>
      </c>
      <c r="AZ630" s="116">
        <f>AZ629+(Entradas!$F$23*AW630-BA629)/(800*Entradas!$D$46)</f>
        <v>0</v>
      </c>
      <c r="BA630" s="116">
        <f>8000*Entradas!$D$47*AZ630/Constantes!$F$34</f>
        <v>0</v>
      </c>
      <c r="BB630" s="116">
        <f>AV630*Escenarios!$F$10/Escenarios!$F$9</f>
        <v>0</v>
      </c>
      <c r="BC630" s="116">
        <f>BA630*Escenarios!$F$10/Escenarios!$F$9</f>
        <v>0</v>
      </c>
      <c r="BD630" s="116">
        <f>Observaciones!$I629</f>
        <v>0</v>
      </c>
      <c r="BE630" s="116">
        <f>MAX(0,Constantes!$F$29/((BJ629+BB630+BC630+BD630+Observaciones!$F629)^2)+Entradas!$F$17)</f>
        <v>0</v>
      </c>
      <c r="BF630" s="145">
        <f>IF(ETo!$D629&gt;0,ETo!$I629*((1-Entradas!$F$21)*ETo!$K629+ETo!$L629),0)</f>
        <v>1.5106169517243089</v>
      </c>
      <c r="BG630" s="116">
        <f>MIN(BF630*1,0.8*(BJ629+BB630+BC630+BD630+Observaciones!$F629-BE630-Constantes!$F$28))</f>
        <v>0</v>
      </c>
      <c r="BH630" s="116">
        <f>Observaciones!$J629</f>
        <v>0</v>
      </c>
      <c r="BI630" s="116">
        <f>MAX(0,BJ629+BB630+BC630+BD630+Observaciones!$F629-BE630-BG630-BH630-Constantes!$F$26)</f>
        <v>0</v>
      </c>
      <c r="BJ630" s="116">
        <f>BJ629+BB630+BC630+BD630+Observaciones!$F629-BE630-BG630-BH630-BI630</f>
        <v>41.25</v>
      </c>
      <c r="BK630" s="116">
        <f>(Escenarios!$F$10*AU630+Escenarios!$F$9*BG630)/(Escenarios!$F$11)</f>
        <v>0</v>
      </c>
      <c r="BL630" s="116">
        <f>(Escenarios!$F$9*BI630)/(Escenarios!$F$11)</f>
        <v>0</v>
      </c>
      <c r="BM630" s="116">
        <f>(Escenarios!$F$10*AW630+Escenarios!$F$9*BE630)/(Escenarios!$F$11)</f>
        <v>0</v>
      </c>
      <c r="BN630" s="118">
        <f t="shared" si="68"/>
        <v>111.01924798867671</v>
      </c>
      <c r="BO630" s="118">
        <f>MAX(0,(BN630-Constantes!$D$13)*(1-EXP(-Constantes!$D$23)))</f>
        <v>0.43012511461412578</v>
      </c>
      <c r="BP630" s="118">
        <f>BL630+AY630*Escenarios!$F$10/Escenarios!$F$11+BO630</f>
        <v>0.43012511461412578</v>
      </c>
      <c r="BQ630" s="118">
        <f>0.0526*BL630*Observaciones!$F629^1.218</f>
        <v>0</v>
      </c>
      <c r="BR630" s="118">
        <f>BQ630*Constantes!$F$40</f>
        <v>0</v>
      </c>
      <c r="BS630" s="118">
        <f t="shared" si="69"/>
        <v>0</v>
      </c>
      <c r="BT630" s="15"/>
      <c r="BU630" s="72">
        <v>624</v>
      </c>
      <c r="BV630" s="73">
        <f>0.0526*Observaciones!$F629^2.218</f>
        <v>0</v>
      </c>
      <c r="BW630" s="73">
        <f>IF(Observaciones!$F629&gt;0.05*$CA$7,((Observaciones!$F629-0.05*$CA$7)^2)/(Observaciones!$F629+0.95*$CA$7),0)</f>
        <v>0</v>
      </c>
      <c r="BX630" s="73">
        <f>0.0526*BW630*Observaciones!$F629^1.218</f>
        <v>0</v>
      </c>
      <c r="BY630" s="27"/>
      <c r="BZ630" s="27"/>
      <c r="CA630" s="101"/>
      <c r="CB630" s="36"/>
    </row>
    <row r="631" spans="2:80" s="2" customFormat="1" ht="14.5" x14ac:dyDescent="0.35">
      <c r="B631" s="35"/>
      <c r="C631" s="72">
        <v>625</v>
      </c>
      <c r="D631" s="145">
        <f>ETo!$I630*((1-Constantes!$D$19)*ETo!$K630+ETo!$L630)</f>
        <v>0</v>
      </c>
      <c r="E631" s="73">
        <f>MIN(D631*Constantes!$D$17,0.8*(H630+Observaciones!$F630-F631-G631-Constantes!$D$14))</f>
        <v>0</v>
      </c>
      <c r="F631" s="73">
        <f>IF(Observaciones!$F630&gt;0.05*Constantes!$D$18,((Observaciones!$F630-0.05*Constantes!$D$18)^2)/(Observaciones!$F630+0.95*Constantes!$D$18),0)</f>
        <v>0</v>
      </c>
      <c r="G631" s="73">
        <f>MAX(0,H630+Observaciones!$F630-F631-Constantes!$D$13)</f>
        <v>0</v>
      </c>
      <c r="H631" s="73">
        <f>H630+Observaciones!$F630-F631-E631-G631-I630</f>
        <v>26.25</v>
      </c>
      <c r="I631" s="73">
        <f>MAX(0,(H631-Constantes!$D$14)*(1-EXP(-Constantes!$D$22)))</f>
        <v>0</v>
      </c>
      <c r="J631" s="73">
        <f t="shared" si="63"/>
        <v>104.3358497262889</v>
      </c>
      <c r="K631" s="73">
        <f>MAX(0,(J631-Constantes!$D$13)*(1-EXP(-Constantes!$D$23)))</f>
        <v>0.38395951062057582</v>
      </c>
      <c r="L631" s="73">
        <f t="shared" si="64"/>
        <v>0.38395951062057582</v>
      </c>
      <c r="M631" s="73">
        <f>0.0526*F631*Observaciones!$F630^1.218</f>
        <v>0</v>
      </c>
      <c r="N631" s="73">
        <f>M631*Constantes!$D$40</f>
        <v>0</v>
      </c>
      <c r="O631" s="73">
        <f t="shared" si="65"/>
        <v>0</v>
      </c>
      <c r="P631" s="15"/>
      <c r="Q631" s="117">
        <v>625</v>
      </c>
      <c r="R631" s="145">
        <f>ETo!$I630*((1-Constantes!$E$19)*ETo!$K630+ETo!$L630)</f>
        <v>0</v>
      </c>
      <c r="S631" s="118">
        <f>MIN(R631*Constantes!$E$17,0.8*(V630+Observaciones!$F630-T631-U631-Constantes!$D$14))</f>
        <v>0</v>
      </c>
      <c r="T631" s="118">
        <f>IF(Observaciones!$F630&gt;0.05*Constantes!$E$18,((Observaciones!$F630-0.05*Constantes!$E$18)^2)/(Observaciones!$F630+0.95*Constantes!$E$18),0)</f>
        <v>0</v>
      </c>
      <c r="U631" s="118">
        <f>MAX(0,V630+Observaciones!$F630-T631-Constantes!$D$13)</f>
        <v>0</v>
      </c>
      <c r="V631" s="118">
        <f>V630+Observaciones!$F630-T631-S631-U631-W630</f>
        <v>26.25</v>
      </c>
      <c r="W631" s="118">
        <f>MAX(0,(V631-Constantes!$D$14)*(1-EXP(-Constantes!$D$22)))</f>
        <v>0</v>
      </c>
      <c r="X631" s="116">
        <f>X630+(Entradas!$E$23*U631-Y630)/(800*Entradas!$D$46)</f>
        <v>0</v>
      </c>
      <c r="Y631" s="116">
        <f>8000*Entradas!$D$47*X631/Constantes!$E$34</f>
        <v>0</v>
      </c>
      <c r="Z631" s="116">
        <f>T631*Escenarios!$E$10/Escenarios!$E$9</f>
        <v>0</v>
      </c>
      <c r="AA631" s="116">
        <f>Y631*Escenarios!$E$10/Escenarios!$E$9</f>
        <v>0</v>
      </c>
      <c r="AB631" s="116">
        <f>Observaciones!$I630</f>
        <v>0</v>
      </c>
      <c r="AC631" s="116">
        <f>MAX(0,Constantes!$E$29/((AH630+Z631+AA631+AB631+Observaciones!$F630)^2)+Entradas!$E$17)</f>
        <v>0</v>
      </c>
      <c r="AD631" s="145">
        <f>IF(ETo!$D630&gt;0,ETo!$I630*((1-Entradas!$E$21)*ETo!$K630+ETo!$L630),0)</f>
        <v>0</v>
      </c>
      <c r="AE631" s="116">
        <f>MIN(AD631*1,0.8*(AH630+Z631+AA631+AB631+Observaciones!$F630-AC631-Constantes!$E$28))</f>
        <v>0</v>
      </c>
      <c r="AF631" s="116">
        <f>Observaciones!$J630</f>
        <v>0</v>
      </c>
      <c r="AG631" s="116">
        <f>MAX(0,AH630+Z631+AA631+AB631+Observaciones!$F630-AC631-AE631-AF631-Constantes!$E$26)</f>
        <v>0</v>
      </c>
      <c r="AH631" s="116">
        <f>AH630+Z631+AA631+AB631+Observaciones!$F630-AC631-AE631-AF631-AG631</f>
        <v>41.25</v>
      </c>
      <c r="AI631" s="116">
        <f>(Escenarios!$E$10*S631+Escenarios!$E$9*AE631)/(Escenarios!$E$11)</f>
        <v>0</v>
      </c>
      <c r="AJ631" s="116">
        <f>(Escenarios!$E$9*AG631)/(Escenarios!$E$11)</f>
        <v>0</v>
      </c>
      <c r="AK631" s="116">
        <f>(Escenarios!$E$10*U631+Escenarios!$E$9*AC631)/(Escenarios!$E$11)</f>
        <v>0</v>
      </c>
      <c r="AL631" s="118">
        <f t="shared" si="66"/>
        <v>112.75912915091365</v>
      </c>
      <c r="AM631" s="118">
        <f>MAX(0,(AL631-Constantes!$D$13)*(1-EXP(-Constantes!$D$23)))</f>
        <v>0.44214335168129271</v>
      </c>
      <c r="AN631" s="118">
        <f>AJ631+W631*Escenarios!$E$10/Escenarios!$E$11+AM631</f>
        <v>0.44214335168129271</v>
      </c>
      <c r="AO631" s="118">
        <f>0.0526*AJ631*Observaciones!$F630^1.218</f>
        <v>0</v>
      </c>
      <c r="AP631" s="118">
        <f>AO631*Constantes!$E$40</f>
        <v>0</v>
      </c>
      <c r="AQ631" s="118">
        <f t="shared" si="67"/>
        <v>0</v>
      </c>
      <c r="AR631" s="15"/>
      <c r="AS631" s="72">
        <v>625</v>
      </c>
      <c r="AT631" s="145">
        <f>ETo!$I630*((1-Constantes!$F$19)*ETo!$K630+ETo!$L630)</f>
        <v>0</v>
      </c>
      <c r="AU631" s="118">
        <f>MIN(AT631*Constantes!$F$17,0.8*(AX630+Observaciones!$F630-AV631-AW631-Constantes!$D$14))</f>
        <v>0</v>
      </c>
      <c r="AV631" s="118">
        <f>IF(Observaciones!$F630&gt;0.05*Constantes!$F$18,((Observaciones!$F630-0.05*Constantes!$F$18)^2)/(Observaciones!$F630+0.95*Constantes!$F$18),0)</f>
        <v>0</v>
      </c>
      <c r="AW631" s="118">
        <f>MAX(0,AX630+Observaciones!$F630-AV631-Constantes!$D$13)</f>
        <v>0</v>
      </c>
      <c r="AX631" s="118">
        <f>AX630+Observaciones!$F630-AV631-AU631-AW631-AY630</f>
        <v>26.25</v>
      </c>
      <c r="AY631" s="118">
        <f>MAX(0,(AX631-Constantes!$D$14)*(1-EXP(-Constantes!$D$22)))</f>
        <v>0</v>
      </c>
      <c r="AZ631" s="116">
        <f>AZ630+(Entradas!$F$23*AW631-BA630)/(800*Entradas!$D$46)</f>
        <v>0</v>
      </c>
      <c r="BA631" s="116">
        <f>8000*Entradas!$D$47*AZ631/Constantes!$F$34</f>
        <v>0</v>
      </c>
      <c r="BB631" s="116">
        <f>AV631*Escenarios!$F$10/Escenarios!$F$9</f>
        <v>0</v>
      </c>
      <c r="BC631" s="116">
        <f>BA631*Escenarios!$F$10/Escenarios!$F$9</f>
        <v>0</v>
      </c>
      <c r="BD631" s="116">
        <f>Observaciones!$I630</f>
        <v>0</v>
      </c>
      <c r="BE631" s="116">
        <f>MAX(0,Constantes!$F$29/((BJ630+BB631+BC631+BD631+Observaciones!$F630)^2)+Entradas!$F$17)</f>
        <v>0</v>
      </c>
      <c r="BF631" s="145">
        <f>IF(ETo!$D630&gt;0,ETo!$I630*((1-Entradas!$F$21)*ETo!$K630+ETo!$L630),0)</f>
        <v>0</v>
      </c>
      <c r="BG631" s="116">
        <f>MIN(BF631*1,0.8*(BJ630+BB631+BC631+BD631+Observaciones!$F630-BE631-Constantes!$F$28))</f>
        <v>0</v>
      </c>
      <c r="BH631" s="116">
        <f>Observaciones!$J630</f>
        <v>0</v>
      </c>
      <c r="BI631" s="116">
        <f>MAX(0,BJ630+BB631+BC631+BD631+Observaciones!$F630-BE631-BG631-BH631-Constantes!$F$26)</f>
        <v>0</v>
      </c>
      <c r="BJ631" s="116">
        <f>BJ630+BB631+BC631+BD631+Observaciones!$F630-BE631-BG631-BH631-BI631</f>
        <v>41.25</v>
      </c>
      <c r="BK631" s="116">
        <f>(Escenarios!$F$10*AU631+Escenarios!$F$9*BG631)/(Escenarios!$F$11)</f>
        <v>0</v>
      </c>
      <c r="BL631" s="116">
        <f>(Escenarios!$F$9*BI631)/(Escenarios!$F$11)</f>
        <v>0</v>
      </c>
      <c r="BM631" s="116">
        <f>(Escenarios!$F$10*AW631+Escenarios!$F$9*BE631)/(Escenarios!$F$11)</f>
        <v>0</v>
      </c>
      <c r="BN631" s="118">
        <f t="shared" si="68"/>
        <v>110.58912287406258</v>
      </c>
      <c r="BO631" s="118">
        <f>MAX(0,(BN631-Constantes!$D$13)*(1-EXP(-Constantes!$D$23)))</f>
        <v>0.42715402342228326</v>
      </c>
      <c r="BP631" s="118">
        <f>BL631+AY631*Escenarios!$F$10/Escenarios!$F$11+BO631</f>
        <v>0.42715402342228326</v>
      </c>
      <c r="BQ631" s="118">
        <f>0.0526*BL631*Observaciones!$F630^1.218</f>
        <v>0</v>
      </c>
      <c r="BR631" s="118">
        <f>BQ631*Constantes!$F$40</f>
        <v>0</v>
      </c>
      <c r="BS631" s="118">
        <f t="shared" si="69"/>
        <v>0</v>
      </c>
      <c r="BT631" s="15"/>
      <c r="BU631" s="72">
        <v>625</v>
      </c>
      <c r="BV631" s="73">
        <f>0.0526*Observaciones!$F630^2.218</f>
        <v>0</v>
      </c>
      <c r="BW631" s="73">
        <f>IF(Observaciones!$F630&gt;0.05*$CA$7,((Observaciones!$F630-0.05*$CA$7)^2)/(Observaciones!$F630+0.95*$CA$7),0)</f>
        <v>0</v>
      </c>
      <c r="BX631" s="73">
        <f>0.0526*BW631*Observaciones!$F630^1.218</f>
        <v>0</v>
      </c>
      <c r="BY631" s="27"/>
      <c r="BZ631" s="27"/>
      <c r="CA631" s="101"/>
      <c r="CB631" s="36"/>
    </row>
    <row r="632" spans="2:80" s="2" customFormat="1" ht="14.5" x14ac:dyDescent="0.35">
      <c r="B632" s="35"/>
      <c r="C632" s="72">
        <v>626</v>
      </c>
      <c r="D632" s="145">
        <f>ETo!$I631*((1-Constantes!$D$19)*ETo!$K631+ETo!$L631)</f>
        <v>0</v>
      </c>
      <c r="E632" s="73">
        <f>MIN(D632*Constantes!$D$17,0.8*(H631+Observaciones!$F631-F632-G632-Constantes!$D$14))</f>
        <v>0</v>
      </c>
      <c r="F632" s="73">
        <f>IF(Observaciones!$F631&gt;0.05*Constantes!$D$18,((Observaciones!$F631-0.05*Constantes!$D$18)^2)/(Observaciones!$F631+0.95*Constantes!$D$18),0)</f>
        <v>0</v>
      </c>
      <c r="G632" s="73">
        <f>MAX(0,H631+Observaciones!$F631-F632-Constantes!$D$13)</f>
        <v>0</v>
      </c>
      <c r="H632" s="73">
        <f>H631+Observaciones!$F631-F632-E632-G632-I631</f>
        <v>26.25</v>
      </c>
      <c r="I632" s="73">
        <f>MAX(0,(H632-Constantes!$D$14)*(1-EXP(-Constantes!$D$22)))</f>
        <v>0</v>
      </c>
      <c r="J632" s="73">
        <f t="shared" si="63"/>
        <v>103.95189021566833</v>
      </c>
      <c r="K632" s="73">
        <f>MAX(0,(J632-Constantes!$D$13)*(1-EXP(-Constantes!$D$23)))</f>
        <v>0.38130730854897077</v>
      </c>
      <c r="L632" s="73">
        <f t="shared" si="64"/>
        <v>0.38130730854897077</v>
      </c>
      <c r="M632" s="73">
        <f>0.0526*F632*Observaciones!$F631^1.218</f>
        <v>0</v>
      </c>
      <c r="N632" s="73">
        <f>M632*Constantes!$D$40</f>
        <v>0</v>
      </c>
      <c r="O632" s="73">
        <f t="shared" si="65"/>
        <v>0</v>
      </c>
      <c r="P632" s="15"/>
      <c r="Q632" s="117">
        <v>626</v>
      </c>
      <c r="R632" s="145">
        <f>ETo!$I631*((1-Constantes!$E$19)*ETo!$K631+ETo!$L631)</f>
        <v>0</v>
      </c>
      <c r="S632" s="118">
        <f>MIN(R632*Constantes!$E$17,0.8*(V631+Observaciones!$F631-T632-U632-Constantes!$D$14))</f>
        <v>0</v>
      </c>
      <c r="T632" s="118">
        <f>IF(Observaciones!$F631&gt;0.05*Constantes!$E$18,((Observaciones!$F631-0.05*Constantes!$E$18)^2)/(Observaciones!$F631+0.95*Constantes!$E$18),0)</f>
        <v>0</v>
      </c>
      <c r="U632" s="118">
        <f>MAX(0,V631+Observaciones!$F631-T632-Constantes!$D$13)</f>
        <v>0</v>
      </c>
      <c r="V632" s="118">
        <f>V631+Observaciones!$F631-T632-S632-U632-W631</f>
        <v>26.25</v>
      </c>
      <c r="W632" s="118">
        <f>MAX(0,(V632-Constantes!$D$14)*(1-EXP(-Constantes!$D$22)))</f>
        <v>0</v>
      </c>
      <c r="X632" s="116">
        <f>X631+(Entradas!$E$23*U632-Y631)/(800*Entradas!$D$46)</f>
        <v>0</v>
      </c>
      <c r="Y632" s="116">
        <f>8000*Entradas!$D$47*X632/Constantes!$E$34</f>
        <v>0</v>
      </c>
      <c r="Z632" s="116">
        <f>T632*Escenarios!$E$10/Escenarios!$E$9</f>
        <v>0</v>
      </c>
      <c r="AA632" s="116">
        <f>Y632*Escenarios!$E$10/Escenarios!$E$9</f>
        <v>0</v>
      </c>
      <c r="AB632" s="116">
        <f>Observaciones!$I631</f>
        <v>0</v>
      </c>
      <c r="AC632" s="116">
        <f>MAX(0,Constantes!$E$29/((AH631+Z632+AA632+AB632+Observaciones!$F631)^2)+Entradas!$E$17)</f>
        <v>0</v>
      </c>
      <c r="AD632" s="145">
        <f>IF(ETo!$D631&gt;0,ETo!$I631*((1-Entradas!$E$21)*ETo!$K631+ETo!$L631),0)</f>
        <v>0</v>
      </c>
      <c r="AE632" s="116">
        <f>MIN(AD632*1,0.8*(AH631+Z632+AA632+AB632+Observaciones!$F631-AC632-Constantes!$E$28))</f>
        <v>0</v>
      </c>
      <c r="AF632" s="116">
        <f>Observaciones!$J631</f>
        <v>0</v>
      </c>
      <c r="AG632" s="116">
        <f>MAX(0,AH631+Z632+AA632+AB632+Observaciones!$F631-AC632-AE632-AF632-Constantes!$E$26)</f>
        <v>0</v>
      </c>
      <c r="AH632" s="116">
        <f>AH631+Z632+AA632+AB632+Observaciones!$F631-AC632-AE632-AF632-AG632</f>
        <v>41.25</v>
      </c>
      <c r="AI632" s="116">
        <f>(Escenarios!$E$10*S632+Escenarios!$E$9*AE632)/(Escenarios!$E$11)</f>
        <v>0</v>
      </c>
      <c r="AJ632" s="116">
        <f>(Escenarios!$E$9*AG632)/(Escenarios!$E$11)</f>
        <v>0</v>
      </c>
      <c r="AK632" s="116">
        <f>(Escenarios!$E$10*U632+Escenarios!$E$9*AC632)/(Escenarios!$E$11)</f>
        <v>0</v>
      </c>
      <c r="AL632" s="118">
        <f t="shared" si="66"/>
        <v>112.31698579923236</v>
      </c>
      <c r="AM632" s="118">
        <f>MAX(0,(AL632-Constantes!$D$13)*(1-EXP(-Constantes!$D$23)))</f>
        <v>0.43908924446206993</v>
      </c>
      <c r="AN632" s="118">
        <f>AJ632+W632*Escenarios!$E$10/Escenarios!$E$11+AM632</f>
        <v>0.43908924446206993</v>
      </c>
      <c r="AO632" s="118">
        <f>0.0526*AJ632*Observaciones!$F631^1.218</f>
        <v>0</v>
      </c>
      <c r="AP632" s="118">
        <f>AO632*Constantes!$E$40</f>
        <v>0</v>
      </c>
      <c r="AQ632" s="118">
        <f t="shared" si="67"/>
        <v>0</v>
      </c>
      <c r="AR632" s="15"/>
      <c r="AS632" s="72">
        <v>626</v>
      </c>
      <c r="AT632" s="145">
        <f>ETo!$I631*((1-Constantes!$F$19)*ETo!$K631+ETo!$L631)</f>
        <v>0</v>
      </c>
      <c r="AU632" s="118">
        <f>MIN(AT632*Constantes!$F$17,0.8*(AX631+Observaciones!$F631-AV632-AW632-Constantes!$D$14))</f>
        <v>0</v>
      </c>
      <c r="AV632" s="118">
        <f>IF(Observaciones!$F631&gt;0.05*Constantes!$F$18,((Observaciones!$F631-0.05*Constantes!$F$18)^2)/(Observaciones!$F631+0.95*Constantes!$F$18),0)</f>
        <v>0</v>
      </c>
      <c r="AW632" s="118">
        <f>MAX(0,AX631+Observaciones!$F631-AV632-Constantes!$D$13)</f>
        <v>0</v>
      </c>
      <c r="AX632" s="118">
        <f>AX631+Observaciones!$F631-AV632-AU632-AW632-AY631</f>
        <v>26.25</v>
      </c>
      <c r="AY632" s="118">
        <f>MAX(0,(AX632-Constantes!$D$14)*(1-EXP(-Constantes!$D$22)))</f>
        <v>0</v>
      </c>
      <c r="AZ632" s="116">
        <f>AZ631+(Entradas!$F$23*AW632-BA631)/(800*Entradas!$D$46)</f>
        <v>0</v>
      </c>
      <c r="BA632" s="116">
        <f>8000*Entradas!$D$47*AZ632/Constantes!$F$34</f>
        <v>0</v>
      </c>
      <c r="BB632" s="116">
        <f>AV632*Escenarios!$F$10/Escenarios!$F$9</f>
        <v>0</v>
      </c>
      <c r="BC632" s="116">
        <f>BA632*Escenarios!$F$10/Escenarios!$F$9</f>
        <v>0</v>
      </c>
      <c r="BD632" s="116">
        <f>Observaciones!$I631</f>
        <v>0</v>
      </c>
      <c r="BE632" s="116">
        <f>MAX(0,Constantes!$F$29/((BJ631+BB632+BC632+BD632+Observaciones!$F631)^2)+Entradas!$F$17)</f>
        <v>0</v>
      </c>
      <c r="BF632" s="145">
        <f>IF(ETo!$D631&gt;0,ETo!$I631*((1-Entradas!$F$21)*ETo!$K631+ETo!$L631),0)</f>
        <v>0</v>
      </c>
      <c r="BG632" s="116">
        <f>MIN(BF632*1,0.8*(BJ631+BB632+BC632+BD632+Observaciones!$F631-BE632-Constantes!$F$28))</f>
        <v>0</v>
      </c>
      <c r="BH632" s="116">
        <f>Observaciones!$J631</f>
        <v>0</v>
      </c>
      <c r="BI632" s="116">
        <f>MAX(0,BJ631+BB632+BC632+BD632+Observaciones!$F631-BE632-BG632-BH632-Constantes!$F$26)</f>
        <v>0</v>
      </c>
      <c r="BJ632" s="116">
        <f>BJ631+BB632+BC632+BD632+Observaciones!$F631-BE632-BG632-BH632-BI632</f>
        <v>41.25</v>
      </c>
      <c r="BK632" s="116">
        <f>(Escenarios!$F$10*AU632+Escenarios!$F$9*BG632)/(Escenarios!$F$11)</f>
        <v>0</v>
      </c>
      <c r="BL632" s="116">
        <f>(Escenarios!$F$9*BI632)/(Escenarios!$F$11)</f>
        <v>0</v>
      </c>
      <c r="BM632" s="116">
        <f>(Escenarios!$F$10*AW632+Escenarios!$F$9*BE632)/(Escenarios!$F$11)</f>
        <v>0</v>
      </c>
      <c r="BN632" s="118">
        <f t="shared" si="68"/>
        <v>110.16196885064029</v>
      </c>
      <c r="BO632" s="118">
        <f>MAX(0,(BN632-Constantes!$D$13)*(1-EXP(-Constantes!$D$23)))</f>
        <v>0.42420345505640533</v>
      </c>
      <c r="BP632" s="118">
        <f>BL632+AY632*Escenarios!$F$10/Escenarios!$F$11+BO632</f>
        <v>0.42420345505640533</v>
      </c>
      <c r="BQ632" s="118">
        <f>0.0526*BL632*Observaciones!$F631^1.218</f>
        <v>0</v>
      </c>
      <c r="BR632" s="118">
        <f>BQ632*Constantes!$F$40</f>
        <v>0</v>
      </c>
      <c r="BS632" s="118">
        <f t="shared" si="69"/>
        <v>0</v>
      </c>
      <c r="BT632" s="15"/>
      <c r="BU632" s="72">
        <v>626</v>
      </c>
      <c r="BV632" s="73">
        <f>0.0526*Observaciones!$F631^2.218</f>
        <v>0</v>
      </c>
      <c r="BW632" s="73">
        <f>IF(Observaciones!$F631&gt;0.05*$CA$7,((Observaciones!$F631-0.05*$CA$7)^2)/(Observaciones!$F631+0.95*$CA$7),0)</f>
        <v>0</v>
      </c>
      <c r="BX632" s="73">
        <f>0.0526*BW632*Observaciones!$F631^1.218</f>
        <v>0</v>
      </c>
      <c r="BY632" s="27"/>
      <c r="BZ632" s="27"/>
      <c r="CA632" s="101"/>
      <c r="CB632" s="36"/>
    </row>
    <row r="633" spans="2:80" s="2" customFormat="1" ht="14.5" x14ac:dyDescent="0.35">
      <c r="B633" s="35"/>
      <c r="C633" s="72">
        <v>627</v>
      </c>
      <c r="D633" s="145">
        <f>ETo!$I632*((1-Constantes!$D$19)*ETo!$K632+ETo!$L632)</f>
        <v>0</v>
      </c>
      <c r="E633" s="73">
        <f>MIN(D633*Constantes!$D$17,0.8*(H632+Observaciones!$F632-F633-G633-Constantes!$D$14))</f>
        <v>0</v>
      </c>
      <c r="F633" s="73">
        <f>IF(Observaciones!$F632&gt;0.05*Constantes!$D$18,((Observaciones!$F632-0.05*Constantes!$D$18)^2)/(Observaciones!$F632+0.95*Constantes!$D$18),0)</f>
        <v>0</v>
      </c>
      <c r="G633" s="73">
        <f>MAX(0,H632+Observaciones!$F632-F633-Constantes!$D$13)</f>
        <v>0</v>
      </c>
      <c r="H633" s="73">
        <f>H632+Observaciones!$F632-F633-E633-G633-I632</f>
        <v>26.25</v>
      </c>
      <c r="I633" s="73">
        <f>MAX(0,(H633-Constantes!$D$14)*(1-EXP(-Constantes!$D$22)))</f>
        <v>0</v>
      </c>
      <c r="J633" s="73">
        <f t="shared" si="63"/>
        <v>103.57058290711936</v>
      </c>
      <c r="K633" s="73">
        <f>MAX(0,(J633-Constantes!$D$13)*(1-EXP(-Constantes!$D$23)))</f>
        <v>0.37867342657527725</v>
      </c>
      <c r="L633" s="73">
        <f t="shared" si="64"/>
        <v>0.37867342657527725</v>
      </c>
      <c r="M633" s="73">
        <f>0.0526*F633*Observaciones!$F632^1.218</f>
        <v>0</v>
      </c>
      <c r="N633" s="73">
        <f>M633*Constantes!$D$40</f>
        <v>0</v>
      </c>
      <c r="O633" s="73">
        <f t="shared" si="65"/>
        <v>0</v>
      </c>
      <c r="P633" s="15"/>
      <c r="Q633" s="117">
        <v>627</v>
      </c>
      <c r="R633" s="145">
        <f>ETo!$I632*((1-Constantes!$E$19)*ETo!$K632+ETo!$L632)</f>
        <v>0</v>
      </c>
      <c r="S633" s="118">
        <f>MIN(R633*Constantes!$E$17,0.8*(V632+Observaciones!$F632-T633-U633-Constantes!$D$14))</f>
        <v>0</v>
      </c>
      <c r="T633" s="118">
        <f>IF(Observaciones!$F632&gt;0.05*Constantes!$E$18,((Observaciones!$F632-0.05*Constantes!$E$18)^2)/(Observaciones!$F632+0.95*Constantes!$E$18),0)</f>
        <v>0</v>
      </c>
      <c r="U633" s="118">
        <f>MAX(0,V632+Observaciones!$F632-T633-Constantes!$D$13)</f>
        <v>0</v>
      </c>
      <c r="V633" s="118">
        <f>V632+Observaciones!$F632-T633-S633-U633-W632</f>
        <v>26.25</v>
      </c>
      <c r="W633" s="118">
        <f>MAX(0,(V633-Constantes!$D$14)*(1-EXP(-Constantes!$D$22)))</f>
        <v>0</v>
      </c>
      <c r="X633" s="116">
        <f>X632+(Entradas!$E$23*U633-Y632)/(800*Entradas!$D$46)</f>
        <v>0</v>
      </c>
      <c r="Y633" s="116">
        <f>8000*Entradas!$D$47*X633/Constantes!$E$34</f>
        <v>0</v>
      </c>
      <c r="Z633" s="116">
        <f>T633*Escenarios!$E$10/Escenarios!$E$9</f>
        <v>0</v>
      </c>
      <c r="AA633" s="116">
        <f>Y633*Escenarios!$E$10/Escenarios!$E$9</f>
        <v>0</v>
      </c>
      <c r="AB633" s="116">
        <f>Observaciones!$I632</f>
        <v>0</v>
      </c>
      <c r="AC633" s="116">
        <f>MAX(0,Constantes!$E$29/((AH632+Z633+AA633+AB633+Observaciones!$F632)^2)+Entradas!$E$17)</f>
        <v>0</v>
      </c>
      <c r="AD633" s="145">
        <f>IF(ETo!$D632&gt;0,ETo!$I632*((1-Entradas!$E$21)*ETo!$K632+ETo!$L632),0)</f>
        <v>0</v>
      </c>
      <c r="AE633" s="116">
        <f>MIN(AD633*1,0.8*(AH632+Z633+AA633+AB633+Observaciones!$F632-AC633-Constantes!$E$28))</f>
        <v>0</v>
      </c>
      <c r="AF633" s="116">
        <f>Observaciones!$J632</f>
        <v>0</v>
      </c>
      <c r="AG633" s="116">
        <f>MAX(0,AH632+Z633+AA633+AB633+Observaciones!$F632-AC633-AE633-AF633-Constantes!$E$26)</f>
        <v>0</v>
      </c>
      <c r="AH633" s="116">
        <f>AH632+Z633+AA633+AB633+Observaciones!$F632-AC633-AE633-AF633-AG633</f>
        <v>41.25</v>
      </c>
      <c r="AI633" s="116">
        <f>(Escenarios!$E$10*S633+Escenarios!$E$9*AE633)/(Escenarios!$E$11)</f>
        <v>0</v>
      </c>
      <c r="AJ633" s="116">
        <f>(Escenarios!$E$9*AG633)/(Escenarios!$E$11)</f>
        <v>0</v>
      </c>
      <c r="AK633" s="116">
        <f>(Escenarios!$E$10*U633+Escenarios!$E$9*AC633)/(Escenarios!$E$11)</f>
        <v>0</v>
      </c>
      <c r="AL633" s="118">
        <f t="shared" si="66"/>
        <v>111.87789655477029</v>
      </c>
      <c r="AM633" s="118">
        <f>MAX(0,(AL633-Constantes!$D$13)*(1-EXP(-Constantes!$D$23)))</f>
        <v>0.43605623350239975</v>
      </c>
      <c r="AN633" s="118">
        <f>AJ633+W633*Escenarios!$E$10/Escenarios!$E$11+AM633</f>
        <v>0.43605623350239975</v>
      </c>
      <c r="AO633" s="118">
        <f>0.0526*AJ633*Observaciones!$F632^1.218</f>
        <v>0</v>
      </c>
      <c r="AP633" s="118">
        <f>AO633*Constantes!$E$40</f>
        <v>0</v>
      </c>
      <c r="AQ633" s="118">
        <f t="shared" si="67"/>
        <v>0</v>
      </c>
      <c r="AR633" s="15"/>
      <c r="AS633" s="72">
        <v>627</v>
      </c>
      <c r="AT633" s="145">
        <f>ETo!$I632*((1-Constantes!$F$19)*ETo!$K632+ETo!$L632)</f>
        <v>0</v>
      </c>
      <c r="AU633" s="118">
        <f>MIN(AT633*Constantes!$F$17,0.8*(AX632+Observaciones!$F632-AV633-AW633-Constantes!$D$14))</f>
        <v>0</v>
      </c>
      <c r="AV633" s="118">
        <f>IF(Observaciones!$F632&gt;0.05*Constantes!$F$18,((Observaciones!$F632-0.05*Constantes!$F$18)^2)/(Observaciones!$F632+0.95*Constantes!$F$18),0)</f>
        <v>0</v>
      </c>
      <c r="AW633" s="118">
        <f>MAX(0,AX632+Observaciones!$F632-AV633-Constantes!$D$13)</f>
        <v>0</v>
      </c>
      <c r="AX633" s="118">
        <f>AX632+Observaciones!$F632-AV633-AU633-AW633-AY632</f>
        <v>26.25</v>
      </c>
      <c r="AY633" s="118">
        <f>MAX(0,(AX633-Constantes!$D$14)*(1-EXP(-Constantes!$D$22)))</f>
        <v>0</v>
      </c>
      <c r="AZ633" s="116">
        <f>AZ632+(Entradas!$F$23*AW633-BA632)/(800*Entradas!$D$46)</f>
        <v>0</v>
      </c>
      <c r="BA633" s="116">
        <f>8000*Entradas!$D$47*AZ633/Constantes!$F$34</f>
        <v>0</v>
      </c>
      <c r="BB633" s="116">
        <f>AV633*Escenarios!$F$10/Escenarios!$F$9</f>
        <v>0</v>
      </c>
      <c r="BC633" s="116">
        <f>BA633*Escenarios!$F$10/Escenarios!$F$9</f>
        <v>0</v>
      </c>
      <c r="BD633" s="116">
        <f>Observaciones!$I632</f>
        <v>0</v>
      </c>
      <c r="BE633" s="116">
        <f>MAX(0,Constantes!$F$29/((BJ632+BB633+BC633+BD633+Observaciones!$F632)^2)+Entradas!$F$17)</f>
        <v>0</v>
      </c>
      <c r="BF633" s="145">
        <f>IF(ETo!$D632&gt;0,ETo!$I632*((1-Entradas!$F$21)*ETo!$K632+ETo!$L632),0)</f>
        <v>0</v>
      </c>
      <c r="BG633" s="116">
        <f>MIN(BF633*1,0.8*(BJ632+BB633+BC633+BD633+Observaciones!$F632-BE633-Constantes!$F$28))</f>
        <v>0</v>
      </c>
      <c r="BH633" s="116">
        <f>Observaciones!$J632</f>
        <v>0</v>
      </c>
      <c r="BI633" s="116">
        <f>MAX(0,BJ632+BB633+BC633+BD633+Observaciones!$F632-BE633-BG633-BH633-Constantes!$F$26)</f>
        <v>0</v>
      </c>
      <c r="BJ633" s="116">
        <f>BJ632+BB633+BC633+BD633+Observaciones!$F632-BE633-BG633-BH633-BI633</f>
        <v>41.25</v>
      </c>
      <c r="BK633" s="116">
        <f>(Escenarios!$F$10*AU633+Escenarios!$F$9*BG633)/(Escenarios!$F$11)</f>
        <v>0</v>
      </c>
      <c r="BL633" s="116">
        <f>(Escenarios!$F$9*BI633)/(Escenarios!$F$11)</f>
        <v>0</v>
      </c>
      <c r="BM633" s="116">
        <f>(Escenarios!$F$10*AW633+Escenarios!$F$9*BE633)/(Escenarios!$F$11)</f>
        <v>0</v>
      </c>
      <c r="BN633" s="118">
        <f t="shared" si="68"/>
        <v>109.73776539558389</v>
      </c>
      <c r="BO633" s="118">
        <f>MAX(0,(BN633-Constantes!$D$13)*(1-EXP(-Constantes!$D$23)))</f>
        <v>0.42127326775497814</v>
      </c>
      <c r="BP633" s="118">
        <f>BL633+AY633*Escenarios!$F$10/Escenarios!$F$11+BO633</f>
        <v>0.42127326775497814</v>
      </c>
      <c r="BQ633" s="118">
        <f>0.0526*BL633*Observaciones!$F632^1.218</f>
        <v>0</v>
      </c>
      <c r="BR633" s="118">
        <f>BQ633*Constantes!$F$40</f>
        <v>0</v>
      </c>
      <c r="BS633" s="118">
        <f t="shared" si="69"/>
        <v>0</v>
      </c>
      <c r="BT633" s="15"/>
      <c r="BU633" s="72">
        <v>627</v>
      </c>
      <c r="BV633" s="73">
        <f>0.0526*Observaciones!$F632^2.218</f>
        <v>0</v>
      </c>
      <c r="BW633" s="73">
        <f>IF(Observaciones!$F632&gt;0.05*$CA$7,((Observaciones!$F632-0.05*$CA$7)^2)/(Observaciones!$F632+0.95*$CA$7),0)</f>
        <v>0</v>
      </c>
      <c r="BX633" s="73">
        <f>0.0526*BW633*Observaciones!$F632^1.218</f>
        <v>0</v>
      </c>
      <c r="BY633" s="27"/>
      <c r="BZ633" s="27"/>
      <c r="CA633" s="101"/>
      <c r="CB633" s="36"/>
    </row>
    <row r="634" spans="2:80" s="2" customFormat="1" ht="14.5" x14ac:dyDescent="0.35">
      <c r="B634" s="35"/>
      <c r="C634" s="72">
        <v>628</v>
      </c>
      <c r="D634" s="145">
        <f>ETo!$I633*((1-Constantes!$D$19)*ETo!$K633+ETo!$L633)</f>
        <v>1.5885382680411759</v>
      </c>
      <c r="E634" s="73">
        <f>MIN(D634*Constantes!$D$17,0.8*(H633+Observaciones!$F633-F634-G634-Constantes!$D$14))</f>
        <v>0</v>
      </c>
      <c r="F634" s="73">
        <f>IF(Observaciones!$F633&gt;0.05*Constantes!$D$18,((Observaciones!$F633-0.05*Constantes!$D$18)^2)/(Observaciones!$F633+0.95*Constantes!$D$18),0)</f>
        <v>0</v>
      </c>
      <c r="G634" s="73">
        <f>MAX(0,H633+Observaciones!$F633-F634-Constantes!$D$13)</f>
        <v>0</v>
      </c>
      <c r="H634" s="73">
        <f>H633+Observaciones!$F633-F634-E634-G634-I633</f>
        <v>26.25</v>
      </c>
      <c r="I634" s="73">
        <f>MAX(0,(H634-Constantes!$D$14)*(1-EXP(-Constantes!$D$22)))</f>
        <v>0</v>
      </c>
      <c r="J634" s="73">
        <f t="shared" si="63"/>
        <v>103.19190948054408</v>
      </c>
      <c r="K634" s="73">
        <f>MAX(0,(J634-Constantes!$D$13)*(1-EXP(-Constantes!$D$23)))</f>
        <v>0.37605773815333526</v>
      </c>
      <c r="L634" s="73">
        <f t="shared" si="64"/>
        <v>0.37605773815333526</v>
      </c>
      <c r="M634" s="73">
        <f>0.0526*F634*Observaciones!$F633^1.218</f>
        <v>0</v>
      </c>
      <c r="N634" s="73">
        <f>M634*Constantes!$D$40</f>
        <v>0</v>
      </c>
      <c r="O634" s="73">
        <f t="shared" si="65"/>
        <v>0</v>
      </c>
      <c r="P634" s="15"/>
      <c r="Q634" s="117">
        <v>628</v>
      </c>
      <c r="R634" s="145">
        <f>ETo!$I633*((1-Constantes!$E$19)*ETo!$K633+ETo!$L633)</f>
        <v>1.590352565712285</v>
      </c>
      <c r="S634" s="118">
        <f>MIN(R634*Constantes!$E$17,0.8*(V633+Observaciones!$F633-T634-U634-Constantes!$D$14))</f>
        <v>0</v>
      </c>
      <c r="T634" s="118">
        <f>IF(Observaciones!$F633&gt;0.05*Constantes!$E$18,((Observaciones!$F633-0.05*Constantes!$E$18)^2)/(Observaciones!$F633+0.95*Constantes!$E$18),0)</f>
        <v>0</v>
      </c>
      <c r="U634" s="118">
        <f>MAX(0,V633+Observaciones!$F633-T634-Constantes!$D$13)</f>
        <v>0</v>
      </c>
      <c r="V634" s="118">
        <f>V633+Observaciones!$F633-T634-S634-U634-W633</f>
        <v>26.25</v>
      </c>
      <c r="W634" s="118">
        <f>MAX(0,(V634-Constantes!$D$14)*(1-EXP(-Constantes!$D$22)))</f>
        <v>0</v>
      </c>
      <c r="X634" s="116">
        <f>X633+(Entradas!$E$23*U634-Y633)/(800*Entradas!$D$46)</f>
        <v>0</v>
      </c>
      <c r="Y634" s="116">
        <f>8000*Entradas!$D$47*X634/Constantes!$E$34</f>
        <v>0</v>
      </c>
      <c r="Z634" s="116">
        <f>T634*Escenarios!$E$10/Escenarios!$E$9</f>
        <v>0</v>
      </c>
      <c r="AA634" s="116">
        <f>Y634*Escenarios!$E$10/Escenarios!$E$9</f>
        <v>0</v>
      </c>
      <c r="AB634" s="116">
        <f>Observaciones!$I633</f>
        <v>0</v>
      </c>
      <c r="AC634" s="116">
        <f>MAX(0,Constantes!$E$29/((AH633+Z634+AA634+AB634+Observaciones!$F633)^2)+Entradas!$E$17)</f>
        <v>0</v>
      </c>
      <c r="AD634" s="145">
        <f>IF(ETo!$D633&gt;0,ETo!$I633*((1-Entradas!$E$21)*ETo!$K633+ETo!$L633),0)</f>
        <v>1.5177806588679126</v>
      </c>
      <c r="AE634" s="116">
        <f>MIN(AD634*1,0.8*(AH633+Z634+AA634+AB634+Observaciones!$F633-AC634-Constantes!$E$28))</f>
        <v>0</v>
      </c>
      <c r="AF634" s="116">
        <f>Observaciones!$J633</f>
        <v>0</v>
      </c>
      <c r="AG634" s="116">
        <f>MAX(0,AH633+Z634+AA634+AB634+Observaciones!$F633-AC634-AE634-AF634-Constantes!$E$26)</f>
        <v>0</v>
      </c>
      <c r="AH634" s="116">
        <f>AH633+Z634+AA634+AB634+Observaciones!$F633-AC634-AE634-AF634-AG634</f>
        <v>41.25</v>
      </c>
      <c r="AI634" s="116">
        <f>(Escenarios!$E$10*S634+Escenarios!$E$9*AE634)/(Escenarios!$E$11)</f>
        <v>0</v>
      </c>
      <c r="AJ634" s="116">
        <f>(Escenarios!$E$9*AG634)/(Escenarios!$E$11)</f>
        <v>0</v>
      </c>
      <c r="AK634" s="116">
        <f>(Escenarios!$E$10*U634+Escenarios!$E$9*AC634)/(Escenarios!$E$11)</f>
        <v>0</v>
      </c>
      <c r="AL634" s="118">
        <f t="shared" si="66"/>
        <v>111.44184032126789</v>
      </c>
      <c r="AM634" s="118">
        <f>MAX(0,(AL634-Constantes!$D$13)*(1-EXP(-Constantes!$D$23)))</f>
        <v>0.433044173079773</v>
      </c>
      <c r="AN634" s="118">
        <f>AJ634+W634*Escenarios!$E$10/Escenarios!$E$11+AM634</f>
        <v>0.433044173079773</v>
      </c>
      <c r="AO634" s="118">
        <f>0.0526*AJ634*Observaciones!$F633^1.218</f>
        <v>0</v>
      </c>
      <c r="AP634" s="118">
        <f>AO634*Constantes!$E$40</f>
        <v>0</v>
      </c>
      <c r="AQ634" s="118">
        <f t="shared" si="67"/>
        <v>0</v>
      </c>
      <c r="AR634" s="15"/>
      <c r="AS634" s="72">
        <v>628</v>
      </c>
      <c r="AT634" s="145">
        <f>ETo!$I633*((1-Constantes!$F$19)*ETo!$K633+ETo!$L633)</f>
        <v>1.5858168215345119</v>
      </c>
      <c r="AU634" s="118">
        <f>MIN(AT634*Constantes!$F$17,0.8*(AX633+Observaciones!$F633-AV634-AW634-Constantes!$D$14))</f>
        <v>0</v>
      </c>
      <c r="AV634" s="118">
        <f>IF(Observaciones!$F633&gt;0.05*Constantes!$F$18,((Observaciones!$F633-0.05*Constantes!$F$18)^2)/(Observaciones!$F633+0.95*Constantes!$F$18),0)</f>
        <v>0</v>
      </c>
      <c r="AW634" s="118">
        <f>MAX(0,AX633+Observaciones!$F633-AV634-Constantes!$D$13)</f>
        <v>0</v>
      </c>
      <c r="AX634" s="118">
        <f>AX633+Observaciones!$F633-AV634-AU634-AW634-AY633</f>
        <v>26.25</v>
      </c>
      <c r="AY634" s="118">
        <f>MAX(0,(AX634-Constantes!$D$14)*(1-EXP(-Constantes!$D$22)))</f>
        <v>0</v>
      </c>
      <c r="AZ634" s="116">
        <f>AZ633+(Entradas!$F$23*AW634-BA633)/(800*Entradas!$D$46)</f>
        <v>0</v>
      </c>
      <c r="BA634" s="116">
        <f>8000*Entradas!$D$47*AZ634/Constantes!$F$34</f>
        <v>0</v>
      </c>
      <c r="BB634" s="116">
        <f>AV634*Escenarios!$F$10/Escenarios!$F$9</f>
        <v>0</v>
      </c>
      <c r="BC634" s="116">
        <f>BA634*Escenarios!$F$10/Escenarios!$F$9</f>
        <v>0</v>
      </c>
      <c r="BD634" s="116">
        <f>Observaciones!$I633</f>
        <v>0</v>
      </c>
      <c r="BE634" s="116">
        <f>MAX(0,Constantes!$F$29/((BJ633+BB634+BC634+BD634+Observaciones!$F633)^2)+Entradas!$F$17)</f>
        <v>0</v>
      </c>
      <c r="BF634" s="145">
        <f>IF(ETo!$D633&gt;0,ETo!$I633*((1-Entradas!$F$21)*ETo!$K633+ETo!$L633),0)</f>
        <v>1.5177806588679126</v>
      </c>
      <c r="BG634" s="116">
        <f>MIN(BF634*1,0.8*(BJ633+BB634+BC634+BD634+Observaciones!$F633-BE634-Constantes!$F$28))</f>
        <v>0</v>
      </c>
      <c r="BH634" s="116">
        <f>Observaciones!$J633</f>
        <v>0</v>
      </c>
      <c r="BI634" s="116">
        <f>MAX(0,BJ633+BB634+BC634+BD634+Observaciones!$F633-BE634-BG634-BH634-Constantes!$F$26)</f>
        <v>0</v>
      </c>
      <c r="BJ634" s="116">
        <f>BJ633+BB634+BC634+BD634+Observaciones!$F633-BE634-BG634-BH634-BI634</f>
        <v>41.25</v>
      </c>
      <c r="BK634" s="116">
        <f>(Escenarios!$F$10*AU634+Escenarios!$F$9*BG634)/(Escenarios!$F$11)</f>
        <v>0</v>
      </c>
      <c r="BL634" s="116">
        <f>(Escenarios!$F$9*BI634)/(Escenarios!$F$11)</f>
        <v>0</v>
      </c>
      <c r="BM634" s="116">
        <f>(Escenarios!$F$10*AW634+Escenarios!$F$9*BE634)/(Escenarios!$F$11)</f>
        <v>0</v>
      </c>
      <c r="BN634" s="118">
        <f t="shared" si="68"/>
        <v>109.31649212782891</v>
      </c>
      <c r="BO634" s="118">
        <f>MAX(0,(BN634-Constantes!$D$13)*(1-EXP(-Constantes!$D$23)))</f>
        <v>0.41836332073570581</v>
      </c>
      <c r="BP634" s="118">
        <f>BL634+AY634*Escenarios!$F$10/Escenarios!$F$11+BO634</f>
        <v>0.41836332073570581</v>
      </c>
      <c r="BQ634" s="118">
        <f>0.0526*BL634*Observaciones!$F633^1.218</f>
        <v>0</v>
      </c>
      <c r="BR634" s="118">
        <f>BQ634*Constantes!$F$40</f>
        <v>0</v>
      </c>
      <c r="BS634" s="118">
        <f t="shared" si="69"/>
        <v>0</v>
      </c>
      <c r="BT634" s="15"/>
      <c r="BU634" s="72">
        <v>628</v>
      </c>
      <c r="BV634" s="73">
        <f>0.0526*Observaciones!$F633^2.218</f>
        <v>0</v>
      </c>
      <c r="BW634" s="73">
        <f>IF(Observaciones!$F633&gt;0.05*$CA$7,((Observaciones!$F633-0.05*$CA$7)^2)/(Observaciones!$F633+0.95*$CA$7),0)</f>
        <v>0</v>
      </c>
      <c r="BX634" s="73">
        <f>0.0526*BW634*Observaciones!$F633^1.218</f>
        <v>0</v>
      </c>
      <c r="BY634" s="27"/>
      <c r="BZ634" s="27"/>
      <c r="CA634" s="101"/>
      <c r="CB634" s="36"/>
    </row>
    <row r="635" spans="2:80" s="2" customFormat="1" ht="14.5" x14ac:dyDescent="0.35">
      <c r="B635" s="35"/>
      <c r="C635" s="72">
        <v>629</v>
      </c>
      <c r="D635" s="145">
        <f>ETo!$I634*((1-Constantes!$D$19)*ETo!$K634+ETo!$L634)</f>
        <v>1.6282431688974162</v>
      </c>
      <c r="E635" s="73">
        <f>MIN(D635*Constantes!$D$17,0.8*(H634+Observaciones!$F634-F635-G635-Constantes!$D$14))</f>
        <v>0</v>
      </c>
      <c r="F635" s="73">
        <f>IF(Observaciones!$F634&gt;0.05*Constantes!$D$18,((Observaciones!$F634-0.05*Constantes!$D$18)^2)/(Observaciones!$F634+0.95*Constantes!$D$18),0)</f>
        <v>0</v>
      </c>
      <c r="G635" s="73">
        <f>MAX(0,H634+Observaciones!$F634-F635-Constantes!$D$13)</f>
        <v>0</v>
      </c>
      <c r="H635" s="73">
        <f>H634+Observaciones!$F634-F635-E635-G635-I634</f>
        <v>26.25</v>
      </c>
      <c r="I635" s="73">
        <f>MAX(0,(H635-Constantes!$D$14)*(1-EXP(-Constantes!$D$22)))</f>
        <v>0</v>
      </c>
      <c r="J635" s="73">
        <f t="shared" si="63"/>
        <v>102.81585174239075</v>
      </c>
      <c r="K635" s="73">
        <f>MAX(0,(J635-Constantes!$D$13)*(1-EXP(-Constantes!$D$23)))</f>
        <v>0.37346011761110315</v>
      </c>
      <c r="L635" s="73">
        <f t="shared" si="64"/>
        <v>0.37346011761110315</v>
      </c>
      <c r="M635" s="73">
        <f>0.0526*F635*Observaciones!$F634^1.218</f>
        <v>0</v>
      </c>
      <c r="N635" s="73">
        <f>M635*Constantes!$D$40</f>
        <v>0</v>
      </c>
      <c r="O635" s="73">
        <f t="shared" si="65"/>
        <v>0</v>
      </c>
      <c r="P635" s="15"/>
      <c r="Q635" s="117">
        <v>629</v>
      </c>
      <c r="R635" s="145">
        <f>ETo!$I634*((1-Constantes!$E$19)*ETo!$K634+ETo!$L634)</f>
        <v>1.6301038151917737</v>
      </c>
      <c r="S635" s="118">
        <f>MIN(R635*Constantes!$E$17,0.8*(V634+Observaciones!$F634-T635-U635-Constantes!$D$14))</f>
        <v>0</v>
      </c>
      <c r="T635" s="118">
        <f>IF(Observaciones!$F634&gt;0.05*Constantes!$E$18,((Observaciones!$F634-0.05*Constantes!$E$18)^2)/(Observaciones!$F634+0.95*Constantes!$E$18),0)</f>
        <v>0</v>
      </c>
      <c r="U635" s="118">
        <f>MAX(0,V634+Observaciones!$F634-T635-Constantes!$D$13)</f>
        <v>0</v>
      </c>
      <c r="V635" s="118">
        <f>V634+Observaciones!$F634-T635-S635-U635-W634</f>
        <v>26.25</v>
      </c>
      <c r="W635" s="118">
        <f>MAX(0,(V635-Constantes!$D$14)*(1-EXP(-Constantes!$D$22)))</f>
        <v>0</v>
      </c>
      <c r="X635" s="116">
        <f>X634+(Entradas!$E$23*U635-Y634)/(800*Entradas!$D$46)</f>
        <v>0</v>
      </c>
      <c r="Y635" s="116">
        <f>8000*Entradas!$D$47*X635/Constantes!$E$34</f>
        <v>0</v>
      </c>
      <c r="Z635" s="116">
        <f>T635*Escenarios!$E$10/Escenarios!$E$9</f>
        <v>0</v>
      </c>
      <c r="AA635" s="116">
        <f>Y635*Escenarios!$E$10/Escenarios!$E$9</f>
        <v>0</v>
      </c>
      <c r="AB635" s="116">
        <f>Observaciones!$I634</f>
        <v>0</v>
      </c>
      <c r="AC635" s="116">
        <f>MAX(0,Constantes!$E$29/((AH634+Z635+AA635+AB635+Observaciones!$F634)^2)+Entradas!$E$17)</f>
        <v>0</v>
      </c>
      <c r="AD635" s="145">
        <f>IF(ETo!$D634&gt;0,ETo!$I634*((1-Entradas!$E$21)*ETo!$K634+ETo!$L634),0)</f>
        <v>1.5556779634174605</v>
      </c>
      <c r="AE635" s="116">
        <f>MIN(AD635*1,0.8*(AH634+Z635+AA635+AB635+Observaciones!$F634-AC635-Constantes!$E$28))</f>
        <v>0</v>
      </c>
      <c r="AF635" s="116">
        <f>Observaciones!$J634</f>
        <v>0</v>
      </c>
      <c r="AG635" s="116">
        <f>MAX(0,AH634+Z635+AA635+AB635+Observaciones!$F634-AC635-AE635-AF635-Constantes!$E$26)</f>
        <v>0</v>
      </c>
      <c r="AH635" s="116">
        <f>AH634+Z635+AA635+AB635+Observaciones!$F634-AC635-AE635-AF635-AG635</f>
        <v>41.25</v>
      </c>
      <c r="AI635" s="116">
        <f>(Escenarios!$E$10*S635+Escenarios!$E$9*AE635)/(Escenarios!$E$11)</f>
        <v>0</v>
      </c>
      <c r="AJ635" s="116">
        <f>(Escenarios!$E$9*AG635)/(Escenarios!$E$11)</f>
        <v>0</v>
      </c>
      <c r="AK635" s="116">
        <f>(Escenarios!$E$10*U635+Escenarios!$E$9*AC635)/(Escenarios!$E$11)</f>
        <v>0</v>
      </c>
      <c r="AL635" s="118">
        <f t="shared" si="66"/>
        <v>111.00879614818811</v>
      </c>
      <c r="AM635" s="118">
        <f>MAX(0,(AL635-Constantes!$D$13)*(1-EXP(-Constantes!$D$23)))</f>
        <v>0.43005291847825944</v>
      </c>
      <c r="AN635" s="118">
        <f>AJ635+W635*Escenarios!$E$10/Escenarios!$E$11+AM635</f>
        <v>0.43005291847825944</v>
      </c>
      <c r="AO635" s="118">
        <f>0.0526*AJ635*Observaciones!$F634^1.218</f>
        <v>0</v>
      </c>
      <c r="AP635" s="118">
        <f>AO635*Constantes!$E$40</f>
        <v>0</v>
      </c>
      <c r="AQ635" s="118">
        <f t="shared" si="67"/>
        <v>0</v>
      </c>
      <c r="AR635" s="15"/>
      <c r="AS635" s="72">
        <v>629</v>
      </c>
      <c r="AT635" s="145">
        <f>ETo!$I634*((1-Constantes!$F$19)*ETo!$K634+ETo!$L634)</f>
        <v>1.625452199455879</v>
      </c>
      <c r="AU635" s="118">
        <f>MIN(AT635*Constantes!$F$17,0.8*(AX634+Observaciones!$F634-AV635-AW635-Constantes!$D$14))</f>
        <v>0</v>
      </c>
      <c r="AV635" s="118">
        <f>IF(Observaciones!$F634&gt;0.05*Constantes!$F$18,((Observaciones!$F634-0.05*Constantes!$F$18)^2)/(Observaciones!$F634+0.95*Constantes!$F$18),0)</f>
        <v>0</v>
      </c>
      <c r="AW635" s="118">
        <f>MAX(0,AX634+Observaciones!$F634-AV635-Constantes!$D$13)</f>
        <v>0</v>
      </c>
      <c r="AX635" s="118">
        <f>AX634+Observaciones!$F634-AV635-AU635-AW635-AY634</f>
        <v>26.25</v>
      </c>
      <c r="AY635" s="118">
        <f>MAX(0,(AX635-Constantes!$D$14)*(1-EXP(-Constantes!$D$22)))</f>
        <v>0</v>
      </c>
      <c r="AZ635" s="116">
        <f>AZ634+(Entradas!$F$23*AW635-BA634)/(800*Entradas!$D$46)</f>
        <v>0</v>
      </c>
      <c r="BA635" s="116">
        <f>8000*Entradas!$D$47*AZ635/Constantes!$F$34</f>
        <v>0</v>
      </c>
      <c r="BB635" s="116">
        <f>AV635*Escenarios!$F$10/Escenarios!$F$9</f>
        <v>0</v>
      </c>
      <c r="BC635" s="116">
        <f>BA635*Escenarios!$F$10/Escenarios!$F$9</f>
        <v>0</v>
      </c>
      <c r="BD635" s="116">
        <f>Observaciones!$I634</f>
        <v>0</v>
      </c>
      <c r="BE635" s="116">
        <f>MAX(0,Constantes!$F$29/((BJ634+BB635+BC635+BD635+Observaciones!$F634)^2)+Entradas!$F$17)</f>
        <v>0</v>
      </c>
      <c r="BF635" s="145">
        <f>IF(ETo!$D634&gt;0,ETo!$I634*((1-Entradas!$F$21)*ETo!$K634+ETo!$L634),0)</f>
        <v>1.5556779634174605</v>
      </c>
      <c r="BG635" s="116">
        <f>MIN(BF635*1,0.8*(BJ634+BB635+BC635+BD635+Observaciones!$F634-BE635-Constantes!$F$28))</f>
        <v>0</v>
      </c>
      <c r="BH635" s="116">
        <f>Observaciones!$J634</f>
        <v>0</v>
      </c>
      <c r="BI635" s="116">
        <f>MAX(0,BJ634+BB635+BC635+BD635+Observaciones!$F634-BE635-BG635-BH635-Constantes!$F$26)</f>
        <v>0</v>
      </c>
      <c r="BJ635" s="116">
        <f>BJ634+BB635+BC635+BD635+Observaciones!$F634-BE635-BG635-BH635-BI635</f>
        <v>41.25</v>
      </c>
      <c r="BK635" s="116">
        <f>(Escenarios!$F$10*AU635+Escenarios!$F$9*BG635)/(Escenarios!$F$11)</f>
        <v>0</v>
      </c>
      <c r="BL635" s="116">
        <f>(Escenarios!$F$9*BI635)/(Escenarios!$F$11)</f>
        <v>0</v>
      </c>
      <c r="BM635" s="116">
        <f>(Escenarios!$F$10*AW635+Escenarios!$F$9*BE635)/(Escenarios!$F$11)</f>
        <v>0</v>
      </c>
      <c r="BN635" s="118">
        <f t="shared" si="68"/>
        <v>108.8981288070932</v>
      </c>
      <c r="BO635" s="118">
        <f>MAX(0,(BN635-Constantes!$D$13)*(1-EXP(-Constantes!$D$23)))</f>
        <v>0.41547347418874708</v>
      </c>
      <c r="BP635" s="118">
        <f>BL635+AY635*Escenarios!$F$10/Escenarios!$F$11+BO635</f>
        <v>0.41547347418874708</v>
      </c>
      <c r="BQ635" s="118">
        <f>0.0526*BL635*Observaciones!$F634^1.218</f>
        <v>0</v>
      </c>
      <c r="BR635" s="118">
        <f>BQ635*Constantes!$F$40</f>
        <v>0</v>
      </c>
      <c r="BS635" s="118">
        <f t="shared" si="69"/>
        <v>0</v>
      </c>
      <c r="BT635" s="15"/>
      <c r="BU635" s="72">
        <v>629</v>
      </c>
      <c r="BV635" s="73">
        <f>0.0526*Observaciones!$F634^2.218</f>
        <v>0</v>
      </c>
      <c r="BW635" s="73">
        <f>IF(Observaciones!$F634&gt;0.05*$CA$7,((Observaciones!$F634-0.05*$CA$7)^2)/(Observaciones!$F634+0.95*$CA$7),0)</f>
        <v>0</v>
      </c>
      <c r="BX635" s="73">
        <f>0.0526*BW635*Observaciones!$F634^1.218</f>
        <v>0</v>
      </c>
      <c r="BY635" s="27"/>
      <c r="BZ635" s="27"/>
      <c r="CA635" s="101"/>
      <c r="CB635" s="36"/>
    </row>
    <row r="636" spans="2:80" s="2" customFormat="1" ht="14.5" x14ac:dyDescent="0.35">
      <c r="B636" s="35"/>
      <c r="C636" s="72">
        <v>630</v>
      </c>
      <c r="D636" s="145">
        <f>ETo!$I635*((1-Constantes!$D$19)*ETo!$K635+ETo!$L635)</f>
        <v>1.6729800471734659</v>
      </c>
      <c r="E636" s="73">
        <f>MIN(D636*Constantes!$D$17,0.8*(H635+Observaciones!$F635-F636-G636-Constantes!$D$14))</f>
        <v>0</v>
      </c>
      <c r="F636" s="73">
        <f>IF(Observaciones!$F635&gt;0.05*Constantes!$D$18,((Observaciones!$F635-0.05*Constantes!$D$18)^2)/(Observaciones!$F635+0.95*Constantes!$D$18),0)</f>
        <v>0</v>
      </c>
      <c r="G636" s="73">
        <f>MAX(0,H635+Observaciones!$F635-F636-Constantes!$D$13)</f>
        <v>0</v>
      </c>
      <c r="H636" s="73">
        <f>H635+Observaciones!$F635-F636-E636-G636-I635</f>
        <v>26.25</v>
      </c>
      <c r="I636" s="73">
        <f>MAX(0,(H636-Constantes!$D$14)*(1-EXP(-Constantes!$D$22)))</f>
        <v>0</v>
      </c>
      <c r="J636" s="73">
        <f t="shared" si="63"/>
        <v>102.44239162477965</v>
      </c>
      <c r="K636" s="73">
        <f>MAX(0,(J636-Constantes!$D$13)*(1-EXP(-Constantes!$D$23)))</f>
        <v>0.37088044014461941</v>
      </c>
      <c r="L636" s="73">
        <f t="shared" si="64"/>
        <v>0.37088044014461941</v>
      </c>
      <c r="M636" s="73">
        <f>0.0526*F636*Observaciones!$F635^1.218</f>
        <v>0</v>
      </c>
      <c r="N636" s="73">
        <f>M636*Constantes!$D$40</f>
        <v>0</v>
      </c>
      <c r="O636" s="73">
        <f t="shared" si="65"/>
        <v>0</v>
      </c>
      <c r="P636" s="15"/>
      <c r="Q636" s="117">
        <v>630</v>
      </c>
      <c r="R636" s="145">
        <f>ETo!$I635*((1-Constantes!$E$19)*ETo!$K635+ETo!$L635)</f>
        <v>1.6748928259074929</v>
      </c>
      <c r="S636" s="118">
        <f>MIN(R636*Constantes!$E$17,0.8*(V635+Observaciones!$F635-T636-U636-Constantes!$D$14))</f>
        <v>0</v>
      </c>
      <c r="T636" s="118">
        <f>IF(Observaciones!$F635&gt;0.05*Constantes!$E$18,((Observaciones!$F635-0.05*Constantes!$E$18)^2)/(Observaciones!$F635+0.95*Constantes!$E$18),0)</f>
        <v>0</v>
      </c>
      <c r="U636" s="118">
        <f>MAX(0,V635+Observaciones!$F635-T636-Constantes!$D$13)</f>
        <v>0</v>
      </c>
      <c r="V636" s="118">
        <f>V635+Observaciones!$F635-T636-S636-U636-W635</f>
        <v>26.25</v>
      </c>
      <c r="W636" s="118">
        <f>MAX(0,(V636-Constantes!$D$14)*(1-EXP(-Constantes!$D$22)))</f>
        <v>0</v>
      </c>
      <c r="X636" s="116">
        <f>X635+(Entradas!$E$23*U636-Y635)/(800*Entradas!$D$46)</f>
        <v>0</v>
      </c>
      <c r="Y636" s="116">
        <f>8000*Entradas!$D$47*X636/Constantes!$E$34</f>
        <v>0</v>
      </c>
      <c r="Z636" s="116">
        <f>T636*Escenarios!$E$10/Escenarios!$E$9</f>
        <v>0</v>
      </c>
      <c r="AA636" s="116">
        <f>Y636*Escenarios!$E$10/Escenarios!$E$9</f>
        <v>0</v>
      </c>
      <c r="AB636" s="116">
        <f>Observaciones!$I635</f>
        <v>0</v>
      </c>
      <c r="AC636" s="116">
        <f>MAX(0,Constantes!$E$29/((AH635+Z636+AA636+AB636+Observaciones!$F635)^2)+Entradas!$E$17)</f>
        <v>0</v>
      </c>
      <c r="AD636" s="145">
        <f>IF(ETo!$D635&gt;0,ETo!$I635*((1-Entradas!$E$21)*ETo!$K635+ETo!$L635),0)</f>
        <v>1.5983816765464069</v>
      </c>
      <c r="AE636" s="116">
        <f>MIN(AD636*1,0.8*(AH635+Z636+AA636+AB636+Observaciones!$F635-AC636-Constantes!$E$28))</f>
        <v>0</v>
      </c>
      <c r="AF636" s="116">
        <f>Observaciones!$J635</f>
        <v>0</v>
      </c>
      <c r="AG636" s="116">
        <f>MAX(0,AH635+Z636+AA636+AB636+Observaciones!$F635-AC636-AE636-AF636-Constantes!$E$26)</f>
        <v>0</v>
      </c>
      <c r="AH636" s="116">
        <f>AH635+Z636+AA636+AB636+Observaciones!$F635-AC636-AE636-AF636-AG636</f>
        <v>41.25</v>
      </c>
      <c r="AI636" s="116">
        <f>(Escenarios!$E$10*S636+Escenarios!$E$9*AE636)/(Escenarios!$E$11)</f>
        <v>0</v>
      </c>
      <c r="AJ636" s="116">
        <f>(Escenarios!$E$9*AG636)/(Escenarios!$E$11)</f>
        <v>0</v>
      </c>
      <c r="AK636" s="116">
        <f>(Escenarios!$E$10*U636+Escenarios!$E$9*AC636)/(Escenarios!$E$11)</f>
        <v>0</v>
      </c>
      <c r="AL636" s="118">
        <f t="shared" si="66"/>
        <v>110.57874322970986</v>
      </c>
      <c r="AM636" s="118">
        <f>MAX(0,(AL636-Constantes!$D$13)*(1-EXP(-Constantes!$D$23)))</f>
        <v>0.42708232598155488</v>
      </c>
      <c r="AN636" s="118">
        <f>AJ636+W636*Escenarios!$E$10/Escenarios!$E$11+AM636</f>
        <v>0.42708232598155488</v>
      </c>
      <c r="AO636" s="118">
        <f>0.0526*AJ636*Observaciones!$F635^1.218</f>
        <v>0</v>
      </c>
      <c r="AP636" s="118">
        <f>AO636*Constantes!$E$40</f>
        <v>0</v>
      </c>
      <c r="AQ636" s="118">
        <f t="shared" si="67"/>
        <v>0</v>
      </c>
      <c r="AR636" s="15"/>
      <c r="AS636" s="72">
        <v>630</v>
      </c>
      <c r="AT636" s="145">
        <f>ETo!$I635*((1-Constantes!$F$19)*ETo!$K635+ETo!$L635)</f>
        <v>1.6701108790724251</v>
      </c>
      <c r="AU636" s="118">
        <f>MIN(AT636*Constantes!$F$17,0.8*(AX635+Observaciones!$F635-AV636-AW636-Constantes!$D$14))</f>
        <v>0</v>
      </c>
      <c r="AV636" s="118">
        <f>IF(Observaciones!$F635&gt;0.05*Constantes!$F$18,((Observaciones!$F635-0.05*Constantes!$F$18)^2)/(Observaciones!$F635+0.95*Constantes!$F$18),0)</f>
        <v>0</v>
      </c>
      <c r="AW636" s="118">
        <f>MAX(0,AX635+Observaciones!$F635-AV636-Constantes!$D$13)</f>
        <v>0</v>
      </c>
      <c r="AX636" s="118">
        <f>AX635+Observaciones!$F635-AV636-AU636-AW636-AY635</f>
        <v>26.25</v>
      </c>
      <c r="AY636" s="118">
        <f>MAX(0,(AX636-Constantes!$D$14)*(1-EXP(-Constantes!$D$22)))</f>
        <v>0</v>
      </c>
      <c r="AZ636" s="116">
        <f>AZ635+(Entradas!$F$23*AW636-BA635)/(800*Entradas!$D$46)</f>
        <v>0</v>
      </c>
      <c r="BA636" s="116">
        <f>8000*Entradas!$D$47*AZ636/Constantes!$F$34</f>
        <v>0</v>
      </c>
      <c r="BB636" s="116">
        <f>AV636*Escenarios!$F$10/Escenarios!$F$9</f>
        <v>0</v>
      </c>
      <c r="BC636" s="116">
        <f>BA636*Escenarios!$F$10/Escenarios!$F$9</f>
        <v>0</v>
      </c>
      <c r="BD636" s="116">
        <f>Observaciones!$I635</f>
        <v>0</v>
      </c>
      <c r="BE636" s="116">
        <f>MAX(0,Constantes!$F$29/((BJ635+BB636+BC636+BD636+Observaciones!$F635)^2)+Entradas!$F$17)</f>
        <v>0</v>
      </c>
      <c r="BF636" s="145">
        <f>IF(ETo!$D635&gt;0,ETo!$I635*((1-Entradas!$F$21)*ETo!$K635+ETo!$L635),0)</f>
        <v>1.5983816765464069</v>
      </c>
      <c r="BG636" s="116">
        <f>MIN(BF636*1,0.8*(BJ635+BB636+BC636+BD636+Observaciones!$F635-BE636-Constantes!$F$28))</f>
        <v>0</v>
      </c>
      <c r="BH636" s="116">
        <f>Observaciones!$J635</f>
        <v>0</v>
      </c>
      <c r="BI636" s="116">
        <f>MAX(0,BJ635+BB636+BC636+BD636+Observaciones!$F635-BE636-BG636-BH636-Constantes!$F$26)</f>
        <v>0</v>
      </c>
      <c r="BJ636" s="116">
        <f>BJ635+BB636+BC636+BD636+Observaciones!$F635-BE636-BG636-BH636-BI636</f>
        <v>41.25</v>
      </c>
      <c r="BK636" s="116">
        <f>(Escenarios!$F$10*AU636+Escenarios!$F$9*BG636)/(Escenarios!$F$11)</f>
        <v>0</v>
      </c>
      <c r="BL636" s="116">
        <f>(Escenarios!$F$9*BI636)/(Escenarios!$F$11)</f>
        <v>0</v>
      </c>
      <c r="BM636" s="116">
        <f>(Escenarios!$F$10*AW636+Escenarios!$F$9*BE636)/(Escenarios!$F$11)</f>
        <v>0</v>
      </c>
      <c r="BN636" s="118">
        <f t="shared" si="68"/>
        <v>108.48265533290446</v>
      </c>
      <c r="BO636" s="118">
        <f>MAX(0,(BN636-Constantes!$D$13)*(1-EXP(-Constantes!$D$23)))</f>
        <v>0.41260358926999779</v>
      </c>
      <c r="BP636" s="118">
        <f>BL636+AY636*Escenarios!$F$10/Escenarios!$F$11+BO636</f>
        <v>0.41260358926999779</v>
      </c>
      <c r="BQ636" s="118">
        <f>0.0526*BL636*Observaciones!$F635^1.218</f>
        <v>0</v>
      </c>
      <c r="BR636" s="118">
        <f>BQ636*Constantes!$F$40</f>
        <v>0</v>
      </c>
      <c r="BS636" s="118">
        <f t="shared" si="69"/>
        <v>0</v>
      </c>
      <c r="BT636" s="15"/>
      <c r="BU636" s="72">
        <v>630</v>
      </c>
      <c r="BV636" s="73">
        <f>0.0526*Observaciones!$F635^2.218</f>
        <v>0</v>
      </c>
      <c r="BW636" s="73">
        <f>IF(Observaciones!$F635&gt;0.05*$CA$7,((Observaciones!$F635-0.05*$CA$7)^2)/(Observaciones!$F635+0.95*$CA$7),0)</f>
        <v>0</v>
      </c>
      <c r="BX636" s="73">
        <f>0.0526*BW636*Observaciones!$F635^1.218</f>
        <v>0</v>
      </c>
      <c r="BY636" s="27"/>
      <c r="BZ636" s="27"/>
      <c r="CA636" s="101"/>
      <c r="CB636" s="36"/>
    </row>
    <row r="637" spans="2:80" s="2" customFormat="1" ht="14.5" x14ac:dyDescent="0.35">
      <c r="B637" s="35"/>
      <c r="C637" s="72">
        <v>631</v>
      </c>
      <c r="D637" s="145">
        <f>ETo!$I636*((1-Constantes!$D$19)*ETo!$K636+ETo!$L636)</f>
        <v>1.8148598130014477</v>
      </c>
      <c r="E637" s="73">
        <f>MIN(D637*Constantes!$D$17,0.8*(H636+Observaciones!$F636-F637-G637-Constantes!$D$14))</f>
        <v>0</v>
      </c>
      <c r="F637" s="73">
        <f>IF(Observaciones!$F636&gt;0.05*Constantes!$D$18,((Observaciones!$F636-0.05*Constantes!$D$18)^2)/(Observaciones!$F636+0.95*Constantes!$D$18),0)</f>
        <v>0</v>
      </c>
      <c r="G637" s="73">
        <f>MAX(0,H636+Observaciones!$F636-F637-Constantes!$D$13)</f>
        <v>0</v>
      </c>
      <c r="H637" s="73">
        <f>H636+Observaciones!$F636-F637-E637-G637-I636</f>
        <v>26.25</v>
      </c>
      <c r="I637" s="73">
        <f>MAX(0,(H637-Constantes!$D$14)*(1-EXP(-Constantes!$D$22)))</f>
        <v>0</v>
      </c>
      <c r="J637" s="73">
        <f t="shared" si="63"/>
        <v>102.07151118463503</v>
      </c>
      <c r="K637" s="73">
        <f>MAX(0,(J637-Constantes!$D$13)*(1-EXP(-Constantes!$D$23)))</f>
        <v>0.36831858181200633</v>
      </c>
      <c r="L637" s="73">
        <f t="shared" si="64"/>
        <v>0.36831858181200633</v>
      </c>
      <c r="M637" s="73">
        <f>0.0526*F637*Observaciones!$F636^1.218</f>
        <v>0</v>
      </c>
      <c r="N637" s="73">
        <f>M637*Constantes!$D$40</f>
        <v>0</v>
      </c>
      <c r="O637" s="73">
        <f t="shared" si="65"/>
        <v>0</v>
      </c>
      <c r="P637" s="15"/>
      <c r="Q637" s="117">
        <v>631</v>
      </c>
      <c r="R637" s="145">
        <f>ETo!$I636*((1-Constantes!$E$19)*ETo!$K636+ETo!$L636)</f>
        <v>1.8169398753956589</v>
      </c>
      <c r="S637" s="118">
        <f>MIN(R637*Constantes!$E$17,0.8*(V636+Observaciones!$F636-T637-U637-Constantes!$D$14))</f>
        <v>0</v>
      </c>
      <c r="T637" s="118">
        <f>IF(Observaciones!$F636&gt;0.05*Constantes!$E$18,((Observaciones!$F636-0.05*Constantes!$E$18)^2)/(Observaciones!$F636+0.95*Constantes!$E$18),0)</f>
        <v>0</v>
      </c>
      <c r="U637" s="118">
        <f>MAX(0,V636+Observaciones!$F636-T637-Constantes!$D$13)</f>
        <v>0</v>
      </c>
      <c r="V637" s="118">
        <f>V636+Observaciones!$F636-T637-S637-U637-W636</f>
        <v>26.25</v>
      </c>
      <c r="W637" s="118">
        <f>MAX(0,(V637-Constantes!$D$14)*(1-EXP(-Constantes!$D$22)))</f>
        <v>0</v>
      </c>
      <c r="X637" s="116">
        <f>X636+(Entradas!$E$23*U637-Y636)/(800*Entradas!$D$46)</f>
        <v>0</v>
      </c>
      <c r="Y637" s="116">
        <f>8000*Entradas!$D$47*X637/Constantes!$E$34</f>
        <v>0</v>
      </c>
      <c r="Z637" s="116">
        <f>T637*Escenarios!$E$10/Escenarios!$E$9</f>
        <v>0</v>
      </c>
      <c r="AA637" s="116">
        <f>Y637*Escenarios!$E$10/Escenarios!$E$9</f>
        <v>0</v>
      </c>
      <c r="AB637" s="116">
        <f>Observaciones!$I636</f>
        <v>0</v>
      </c>
      <c r="AC637" s="116">
        <f>MAX(0,Constantes!$E$29/((AH636+Z637+AA637+AB637+Observaciones!$F636)^2)+Entradas!$E$17)</f>
        <v>0</v>
      </c>
      <c r="AD637" s="145">
        <f>IF(ETo!$D636&gt;0,ETo!$I636*((1-Entradas!$E$21)*ETo!$K636+ETo!$L636),0)</f>
        <v>1.7337373796272004</v>
      </c>
      <c r="AE637" s="116">
        <f>MIN(AD637*1,0.8*(AH636+Z637+AA637+AB637+Observaciones!$F636-AC637-Constantes!$E$28))</f>
        <v>0</v>
      </c>
      <c r="AF637" s="116">
        <f>Observaciones!$J636</f>
        <v>0</v>
      </c>
      <c r="AG637" s="116">
        <f>MAX(0,AH636+Z637+AA637+AB637+Observaciones!$F636-AC637-AE637-AF637-Constantes!$E$26)</f>
        <v>0</v>
      </c>
      <c r="AH637" s="116">
        <f>AH636+Z637+AA637+AB637+Observaciones!$F636-AC637-AE637-AF637-AG637</f>
        <v>41.25</v>
      </c>
      <c r="AI637" s="116">
        <f>(Escenarios!$E$10*S637+Escenarios!$E$9*AE637)/(Escenarios!$E$11)</f>
        <v>0</v>
      </c>
      <c r="AJ637" s="116">
        <f>(Escenarios!$E$9*AG637)/(Escenarios!$E$11)</f>
        <v>0</v>
      </c>
      <c r="AK637" s="116">
        <f>(Escenarios!$E$10*U637+Escenarios!$E$9*AC637)/(Escenarios!$E$11)</f>
        <v>0</v>
      </c>
      <c r="AL637" s="118">
        <f t="shared" si="66"/>
        <v>110.1516609037283</v>
      </c>
      <c r="AM637" s="118">
        <f>MAX(0,(AL637-Constantes!$D$13)*(1-EXP(-Constantes!$D$23)))</f>
        <v>0.42413225286607598</v>
      </c>
      <c r="AN637" s="118">
        <f>AJ637+W637*Escenarios!$E$10/Escenarios!$E$11+AM637</f>
        <v>0.42413225286607598</v>
      </c>
      <c r="AO637" s="118">
        <f>0.0526*AJ637*Observaciones!$F636^1.218</f>
        <v>0</v>
      </c>
      <c r="AP637" s="118">
        <f>AO637*Constantes!$E$40</f>
        <v>0</v>
      </c>
      <c r="AQ637" s="118">
        <f t="shared" si="67"/>
        <v>0</v>
      </c>
      <c r="AR637" s="15"/>
      <c r="AS637" s="72">
        <v>631</v>
      </c>
      <c r="AT637" s="145">
        <f>ETo!$I636*((1-Constantes!$F$19)*ETo!$K636+ETo!$L636)</f>
        <v>1.8117397194101303</v>
      </c>
      <c r="AU637" s="118">
        <f>MIN(AT637*Constantes!$F$17,0.8*(AX636+Observaciones!$F636-AV637-AW637-Constantes!$D$14))</f>
        <v>0</v>
      </c>
      <c r="AV637" s="118">
        <f>IF(Observaciones!$F636&gt;0.05*Constantes!$F$18,((Observaciones!$F636-0.05*Constantes!$F$18)^2)/(Observaciones!$F636+0.95*Constantes!$F$18),0)</f>
        <v>0</v>
      </c>
      <c r="AW637" s="118">
        <f>MAX(0,AX636+Observaciones!$F636-AV637-Constantes!$D$13)</f>
        <v>0</v>
      </c>
      <c r="AX637" s="118">
        <f>AX636+Observaciones!$F636-AV637-AU637-AW637-AY636</f>
        <v>26.25</v>
      </c>
      <c r="AY637" s="118">
        <f>MAX(0,(AX637-Constantes!$D$14)*(1-EXP(-Constantes!$D$22)))</f>
        <v>0</v>
      </c>
      <c r="AZ637" s="116">
        <f>AZ636+(Entradas!$F$23*AW637-BA636)/(800*Entradas!$D$46)</f>
        <v>0</v>
      </c>
      <c r="BA637" s="116">
        <f>8000*Entradas!$D$47*AZ637/Constantes!$F$34</f>
        <v>0</v>
      </c>
      <c r="BB637" s="116">
        <f>AV637*Escenarios!$F$10/Escenarios!$F$9</f>
        <v>0</v>
      </c>
      <c r="BC637" s="116">
        <f>BA637*Escenarios!$F$10/Escenarios!$F$9</f>
        <v>0</v>
      </c>
      <c r="BD637" s="116">
        <f>Observaciones!$I636</f>
        <v>0</v>
      </c>
      <c r="BE637" s="116">
        <f>MAX(0,Constantes!$F$29/((BJ636+BB637+BC637+BD637+Observaciones!$F636)^2)+Entradas!$F$17)</f>
        <v>0</v>
      </c>
      <c r="BF637" s="145">
        <f>IF(ETo!$D636&gt;0,ETo!$I636*((1-Entradas!$F$21)*ETo!$K636+ETo!$L636),0)</f>
        <v>1.7337373796272004</v>
      </c>
      <c r="BG637" s="116">
        <f>MIN(BF637*1,0.8*(BJ636+BB637+BC637+BD637+Observaciones!$F636-BE637-Constantes!$F$28))</f>
        <v>0</v>
      </c>
      <c r="BH637" s="116">
        <f>Observaciones!$J636</f>
        <v>0</v>
      </c>
      <c r="BI637" s="116">
        <f>MAX(0,BJ636+BB637+BC637+BD637+Observaciones!$F636-BE637-BG637-BH637-Constantes!$F$26)</f>
        <v>0</v>
      </c>
      <c r="BJ637" s="116">
        <f>BJ636+BB637+BC637+BD637+Observaciones!$F636-BE637-BG637-BH637-BI637</f>
        <v>41.25</v>
      </c>
      <c r="BK637" s="116">
        <f>(Escenarios!$F$10*AU637+Escenarios!$F$9*BG637)/(Escenarios!$F$11)</f>
        <v>0</v>
      </c>
      <c r="BL637" s="116">
        <f>(Escenarios!$F$9*BI637)/(Escenarios!$F$11)</f>
        <v>0</v>
      </c>
      <c r="BM637" s="116">
        <f>(Escenarios!$F$10*AW637+Escenarios!$F$9*BE637)/(Escenarios!$F$11)</f>
        <v>0</v>
      </c>
      <c r="BN637" s="118">
        <f t="shared" si="68"/>
        <v>108.07005174363447</v>
      </c>
      <c r="BO637" s="118">
        <f>MAX(0,(BN637-Constantes!$D$13)*(1-EXP(-Constantes!$D$23)))</f>
        <v>0.40975352809442001</v>
      </c>
      <c r="BP637" s="118">
        <f>BL637+AY637*Escenarios!$F$10/Escenarios!$F$11+BO637</f>
        <v>0.40975352809442001</v>
      </c>
      <c r="BQ637" s="118">
        <f>0.0526*BL637*Observaciones!$F636^1.218</f>
        <v>0</v>
      </c>
      <c r="BR637" s="118">
        <f>BQ637*Constantes!$F$40</f>
        <v>0</v>
      </c>
      <c r="BS637" s="118">
        <f t="shared" si="69"/>
        <v>0</v>
      </c>
      <c r="BT637" s="15"/>
      <c r="BU637" s="72">
        <v>631</v>
      </c>
      <c r="BV637" s="73">
        <f>0.0526*Observaciones!$F636^2.218</f>
        <v>0</v>
      </c>
      <c r="BW637" s="73">
        <f>IF(Observaciones!$F636&gt;0.05*$CA$7,((Observaciones!$F636-0.05*$CA$7)^2)/(Observaciones!$F636+0.95*$CA$7),0)</f>
        <v>0</v>
      </c>
      <c r="BX637" s="73">
        <f>0.0526*BW637*Observaciones!$F636^1.218</f>
        <v>0</v>
      </c>
      <c r="BY637" s="27"/>
      <c r="BZ637" s="27"/>
      <c r="CA637" s="101"/>
      <c r="CB637" s="36"/>
    </row>
    <row r="638" spans="2:80" s="2" customFormat="1" ht="14.5" x14ac:dyDescent="0.35">
      <c r="B638" s="35"/>
      <c r="C638" s="72">
        <v>632</v>
      </c>
      <c r="D638" s="145">
        <f>ETo!$I637*((1-Constantes!$D$19)*ETo!$K637+ETo!$L637)</f>
        <v>1.6611824516706863</v>
      </c>
      <c r="E638" s="73">
        <f>MIN(D638*Constantes!$D$17,0.8*(H637+Observaciones!$F637-F638-G638-Constantes!$D$14))</f>
        <v>0</v>
      </c>
      <c r="F638" s="73">
        <f>IF(Observaciones!$F637&gt;0.05*Constantes!$D$18,((Observaciones!$F637-0.05*Constantes!$D$18)^2)/(Observaciones!$F637+0.95*Constantes!$D$18),0)</f>
        <v>0</v>
      </c>
      <c r="G638" s="73">
        <f>MAX(0,H637+Observaciones!$F637-F638-Constantes!$D$13)</f>
        <v>0</v>
      </c>
      <c r="H638" s="73">
        <f>H637+Observaciones!$F637-F638-E638-G638-I637</f>
        <v>26.25</v>
      </c>
      <c r="I638" s="73">
        <f>MAX(0,(H638-Constantes!$D$14)*(1-EXP(-Constantes!$D$22)))</f>
        <v>0</v>
      </c>
      <c r="J638" s="73">
        <f t="shared" si="63"/>
        <v>101.70319260282302</v>
      </c>
      <c r="K638" s="73">
        <f>MAX(0,(J638-Constantes!$D$13)*(1-EXP(-Constantes!$D$23)))</f>
        <v>0.36577441952751544</v>
      </c>
      <c r="L638" s="73">
        <f t="shared" si="64"/>
        <v>0.36577441952751544</v>
      </c>
      <c r="M638" s="73">
        <f>0.0526*F638*Observaciones!$F637^1.218</f>
        <v>0</v>
      </c>
      <c r="N638" s="73">
        <f>M638*Constantes!$D$40</f>
        <v>0</v>
      </c>
      <c r="O638" s="73">
        <f t="shared" si="65"/>
        <v>0</v>
      </c>
      <c r="P638" s="15"/>
      <c r="Q638" s="117">
        <v>632</v>
      </c>
      <c r="R638" s="145">
        <f>ETo!$I637*((1-Constantes!$E$19)*ETo!$K637+ETo!$L637)</f>
        <v>1.6630757350838006</v>
      </c>
      <c r="S638" s="118">
        <f>MIN(R638*Constantes!$E$17,0.8*(V637+Observaciones!$F637-T638-U638-Constantes!$D$14))</f>
        <v>0</v>
      </c>
      <c r="T638" s="118">
        <f>IF(Observaciones!$F637&gt;0.05*Constantes!$E$18,((Observaciones!$F637-0.05*Constantes!$E$18)^2)/(Observaciones!$F637+0.95*Constantes!$E$18),0)</f>
        <v>0</v>
      </c>
      <c r="U638" s="118">
        <f>MAX(0,V637+Observaciones!$F637-T638-Constantes!$D$13)</f>
        <v>0</v>
      </c>
      <c r="V638" s="118">
        <f>V637+Observaciones!$F637-T638-S638-U638-W637</f>
        <v>26.25</v>
      </c>
      <c r="W638" s="118">
        <f>MAX(0,(V638-Constantes!$D$14)*(1-EXP(-Constantes!$D$22)))</f>
        <v>0</v>
      </c>
      <c r="X638" s="116">
        <f>X637+(Entradas!$E$23*U638-Y637)/(800*Entradas!$D$46)</f>
        <v>0</v>
      </c>
      <c r="Y638" s="116">
        <f>8000*Entradas!$D$47*X638/Constantes!$E$34</f>
        <v>0</v>
      </c>
      <c r="Z638" s="116">
        <f>T638*Escenarios!$E$10/Escenarios!$E$9</f>
        <v>0</v>
      </c>
      <c r="AA638" s="116">
        <f>Y638*Escenarios!$E$10/Escenarios!$E$9</f>
        <v>0</v>
      </c>
      <c r="AB638" s="116">
        <f>Observaciones!$I637</f>
        <v>0</v>
      </c>
      <c r="AC638" s="116">
        <f>MAX(0,Constantes!$E$29/((AH637+Z638+AA638+AB638+Observaciones!$F637)^2)+Entradas!$E$17)</f>
        <v>0</v>
      </c>
      <c r="AD638" s="145">
        <f>IF(ETo!$D637&gt;0,ETo!$I637*((1-Entradas!$E$21)*ETo!$K637+ETo!$L637),0)</f>
        <v>1.5873443985592126</v>
      </c>
      <c r="AE638" s="116">
        <f>MIN(AD638*1,0.8*(AH637+Z638+AA638+AB638+Observaciones!$F637-AC638-Constantes!$E$28))</f>
        <v>0</v>
      </c>
      <c r="AF638" s="116">
        <f>Observaciones!$J637</f>
        <v>0</v>
      </c>
      <c r="AG638" s="116">
        <f>MAX(0,AH637+Z638+AA638+AB638+Observaciones!$F637-AC638-AE638-AF638-Constantes!$E$26)</f>
        <v>0</v>
      </c>
      <c r="AH638" s="116">
        <f>AH637+Z638+AA638+AB638+Observaciones!$F637-AC638-AE638-AF638-AG638</f>
        <v>41.25</v>
      </c>
      <c r="AI638" s="116">
        <f>(Escenarios!$E$10*S638+Escenarios!$E$9*AE638)/(Escenarios!$E$11)</f>
        <v>0</v>
      </c>
      <c r="AJ638" s="116">
        <f>(Escenarios!$E$9*AG638)/(Escenarios!$E$11)</f>
        <v>0</v>
      </c>
      <c r="AK638" s="116">
        <f>(Escenarios!$E$10*U638+Escenarios!$E$9*AC638)/(Escenarios!$E$11)</f>
        <v>0</v>
      </c>
      <c r="AL638" s="118">
        <f t="shared" si="66"/>
        <v>109.72752865086223</v>
      </c>
      <c r="AM638" s="118">
        <f>MAX(0,(AL638-Constantes!$D$13)*(1-EXP(-Constantes!$D$23)))</f>
        <v>0.42120255739410334</v>
      </c>
      <c r="AN638" s="118">
        <f>AJ638+W638*Escenarios!$E$10/Escenarios!$E$11+AM638</f>
        <v>0.42120255739410334</v>
      </c>
      <c r="AO638" s="118">
        <f>0.0526*AJ638*Observaciones!$F637^1.218</f>
        <v>0</v>
      </c>
      <c r="AP638" s="118">
        <f>AO638*Constantes!$E$40</f>
        <v>0</v>
      </c>
      <c r="AQ638" s="118">
        <f t="shared" si="67"/>
        <v>0</v>
      </c>
      <c r="AR638" s="15"/>
      <c r="AS638" s="72">
        <v>632</v>
      </c>
      <c r="AT638" s="145">
        <f>ETo!$I637*((1-Constantes!$F$19)*ETo!$K637+ETo!$L637)</f>
        <v>1.6583425265510137</v>
      </c>
      <c r="AU638" s="118">
        <f>MIN(AT638*Constantes!$F$17,0.8*(AX637+Observaciones!$F637-AV638-AW638-Constantes!$D$14))</f>
        <v>0</v>
      </c>
      <c r="AV638" s="118">
        <f>IF(Observaciones!$F637&gt;0.05*Constantes!$F$18,((Observaciones!$F637-0.05*Constantes!$F$18)^2)/(Observaciones!$F637+0.95*Constantes!$F$18),0)</f>
        <v>0</v>
      </c>
      <c r="AW638" s="118">
        <f>MAX(0,AX637+Observaciones!$F637-AV638-Constantes!$D$13)</f>
        <v>0</v>
      </c>
      <c r="AX638" s="118">
        <f>AX637+Observaciones!$F637-AV638-AU638-AW638-AY637</f>
        <v>26.25</v>
      </c>
      <c r="AY638" s="118">
        <f>MAX(0,(AX638-Constantes!$D$14)*(1-EXP(-Constantes!$D$22)))</f>
        <v>0</v>
      </c>
      <c r="AZ638" s="116">
        <f>AZ637+(Entradas!$F$23*AW638-BA637)/(800*Entradas!$D$46)</f>
        <v>0</v>
      </c>
      <c r="BA638" s="116">
        <f>8000*Entradas!$D$47*AZ638/Constantes!$F$34</f>
        <v>0</v>
      </c>
      <c r="BB638" s="116">
        <f>AV638*Escenarios!$F$10/Escenarios!$F$9</f>
        <v>0</v>
      </c>
      <c r="BC638" s="116">
        <f>BA638*Escenarios!$F$10/Escenarios!$F$9</f>
        <v>0</v>
      </c>
      <c r="BD638" s="116">
        <f>Observaciones!$I637</f>
        <v>0</v>
      </c>
      <c r="BE638" s="116">
        <f>MAX(0,Constantes!$F$29/((BJ637+BB638+BC638+BD638+Observaciones!$F637)^2)+Entradas!$F$17)</f>
        <v>0</v>
      </c>
      <c r="BF638" s="145">
        <f>IF(ETo!$D637&gt;0,ETo!$I637*((1-Entradas!$F$21)*ETo!$K637+ETo!$L637),0)</f>
        <v>1.5873443985592126</v>
      </c>
      <c r="BG638" s="116">
        <f>MIN(BF638*1,0.8*(BJ637+BB638+BC638+BD638+Observaciones!$F637-BE638-Constantes!$F$28))</f>
        <v>0</v>
      </c>
      <c r="BH638" s="116">
        <f>Observaciones!$J637</f>
        <v>0</v>
      </c>
      <c r="BI638" s="116">
        <f>MAX(0,BJ637+BB638+BC638+BD638+Observaciones!$F637-BE638-BG638-BH638-Constantes!$F$26)</f>
        <v>0</v>
      </c>
      <c r="BJ638" s="116">
        <f>BJ637+BB638+BC638+BD638+Observaciones!$F637-BE638-BG638-BH638-BI638</f>
        <v>41.25</v>
      </c>
      <c r="BK638" s="116">
        <f>(Escenarios!$F$10*AU638+Escenarios!$F$9*BG638)/(Escenarios!$F$11)</f>
        <v>0</v>
      </c>
      <c r="BL638" s="116">
        <f>(Escenarios!$F$9*BI638)/(Escenarios!$F$11)</f>
        <v>0</v>
      </c>
      <c r="BM638" s="116">
        <f>(Escenarios!$F$10*AW638+Escenarios!$F$9*BE638)/(Escenarios!$F$11)</f>
        <v>0</v>
      </c>
      <c r="BN638" s="118">
        <f t="shared" si="68"/>
        <v>107.66029821554005</v>
      </c>
      <c r="BO638" s="118">
        <f>MAX(0,(BN638-Constantes!$D$13)*(1-EXP(-Constantes!$D$23)))</f>
        <v>0.40692315372941718</v>
      </c>
      <c r="BP638" s="118">
        <f>BL638+AY638*Escenarios!$F$10/Escenarios!$F$11+BO638</f>
        <v>0.40692315372941718</v>
      </c>
      <c r="BQ638" s="118">
        <f>0.0526*BL638*Observaciones!$F637^1.218</f>
        <v>0</v>
      </c>
      <c r="BR638" s="118">
        <f>BQ638*Constantes!$F$40</f>
        <v>0</v>
      </c>
      <c r="BS638" s="118">
        <f t="shared" si="69"/>
        <v>0</v>
      </c>
      <c r="BT638" s="15"/>
      <c r="BU638" s="72">
        <v>632</v>
      </c>
      <c r="BV638" s="73">
        <f>0.0526*Observaciones!$F637^2.218</f>
        <v>0</v>
      </c>
      <c r="BW638" s="73">
        <f>IF(Observaciones!$F637&gt;0.05*$CA$7,((Observaciones!$F637-0.05*$CA$7)^2)/(Observaciones!$F637+0.95*$CA$7),0)</f>
        <v>0</v>
      </c>
      <c r="BX638" s="73">
        <f>0.0526*BW638*Observaciones!$F637^1.218</f>
        <v>0</v>
      </c>
      <c r="BY638" s="27"/>
      <c r="BZ638" s="27"/>
      <c r="CA638" s="101"/>
      <c r="CB638" s="36"/>
    </row>
    <row r="639" spans="2:80" s="2" customFormat="1" ht="14.5" x14ac:dyDescent="0.35">
      <c r="B639" s="35"/>
      <c r="C639" s="72">
        <v>633</v>
      </c>
      <c r="D639" s="145">
        <f>ETo!$I638*((1-Constantes!$D$19)*ETo!$K638+ETo!$L638)</f>
        <v>1.6622837370979442</v>
      </c>
      <c r="E639" s="73">
        <f>MIN(D639*Constantes!$D$17,0.8*(H638+Observaciones!$F638-F639-G639-Constantes!$D$14))</f>
        <v>0</v>
      </c>
      <c r="F639" s="73">
        <f>IF(Observaciones!$F638&gt;0.05*Constantes!$D$18,((Observaciones!$F638-0.05*Constantes!$D$18)^2)/(Observaciones!$F638+0.95*Constantes!$D$18),0)</f>
        <v>0</v>
      </c>
      <c r="G639" s="73">
        <f>MAX(0,H638+Observaciones!$F638-F639-Constantes!$D$13)</f>
        <v>0</v>
      </c>
      <c r="H639" s="73">
        <f>H638+Observaciones!$F638-F639-E639-G639-I638</f>
        <v>26.25</v>
      </c>
      <c r="I639" s="73">
        <f>MAX(0,(H639-Constantes!$D$14)*(1-EXP(-Constantes!$D$22)))</f>
        <v>0</v>
      </c>
      <c r="J639" s="73">
        <f t="shared" si="63"/>
        <v>101.33741818329551</v>
      </c>
      <c r="K639" s="73">
        <f>MAX(0,(J639-Constantes!$D$13)*(1-EXP(-Constantes!$D$23)))</f>
        <v>0.36324783105561359</v>
      </c>
      <c r="L639" s="73">
        <f t="shared" si="64"/>
        <v>0.36324783105561359</v>
      </c>
      <c r="M639" s="73">
        <f>0.0526*F639*Observaciones!$F638^1.218</f>
        <v>0</v>
      </c>
      <c r="N639" s="73">
        <f>M639*Constantes!$D$40</f>
        <v>0</v>
      </c>
      <c r="O639" s="73">
        <f t="shared" si="65"/>
        <v>0</v>
      </c>
      <c r="P639" s="15"/>
      <c r="Q639" s="117">
        <v>633</v>
      </c>
      <c r="R639" s="145">
        <f>ETo!$I638*((1-Constantes!$E$19)*ETo!$K638+ETo!$L638)</f>
        <v>1.6641758975782586</v>
      </c>
      <c r="S639" s="118">
        <f>MIN(R639*Constantes!$E$17,0.8*(V638+Observaciones!$F638-T639-U639-Constantes!$D$14))</f>
        <v>0</v>
      </c>
      <c r="T639" s="118">
        <f>IF(Observaciones!$F638&gt;0.05*Constantes!$E$18,((Observaciones!$F638-0.05*Constantes!$E$18)^2)/(Observaciones!$F638+0.95*Constantes!$E$18),0)</f>
        <v>0</v>
      </c>
      <c r="U639" s="118">
        <f>MAX(0,V638+Observaciones!$F638-T639-Constantes!$D$13)</f>
        <v>0</v>
      </c>
      <c r="V639" s="118">
        <f>V638+Observaciones!$F638-T639-S639-U639-W638</f>
        <v>26.25</v>
      </c>
      <c r="W639" s="118">
        <f>MAX(0,(V639-Constantes!$D$14)*(1-EXP(-Constantes!$D$22)))</f>
        <v>0</v>
      </c>
      <c r="X639" s="116">
        <f>X638+(Entradas!$E$23*U639-Y638)/(800*Entradas!$D$46)</f>
        <v>0</v>
      </c>
      <c r="Y639" s="116">
        <f>8000*Entradas!$D$47*X639/Constantes!$E$34</f>
        <v>0</v>
      </c>
      <c r="Z639" s="116">
        <f>T639*Escenarios!$E$10/Escenarios!$E$9</f>
        <v>0</v>
      </c>
      <c r="AA639" s="116">
        <f>Y639*Escenarios!$E$10/Escenarios!$E$9</f>
        <v>0</v>
      </c>
      <c r="AB639" s="116">
        <f>Observaciones!$I638</f>
        <v>0</v>
      </c>
      <c r="AC639" s="116">
        <f>MAX(0,Constantes!$E$29/((AH638+Z639+AA639+AB639+Observaciones!$F638)^2)+Entradas!$E$17)</f>
        <v>0</v>
      </c>
      <c r="AD639" s="145">
        <f>IF(ETo!$D638&gt;0,ETo!$I638*((1-Entradas!$E$21)*ETo!$K638+ETo!$L638),0)</f>
        <v>1.5884894783656671</v>
      </c>
      <c r="AE639" s="116">
        <f>MIN(AD639*1,0.8*(AH638+Z639+AA639+AB639+Observaciones!$F638-AC639-Constantes!$E$28))</f>
        <v>0</v>
      </c>
      <c r="AF639" s="116">
        <f>Observaciones!$J638</f>
        <v>0</v>
      </c>
      <c r="AG639" s="116">
        <f>MAX(0,AH638+Z639+AA639+AB639+Observaciones!$F638-AC639-AE639-AF639-Constantes!$E$26)</f>
        <v>0</v>
      </c>
      <c r="AH639" s="116">
        <f>AH638+Z639+AA639+AB639+Observaciones!$F638-AC639-AE639-AF639-AG639</f>
        <v>41.25</v>
      </c>
      <c r="AI639" s="116">
        <f>(Escenarios!$E$10*S639+Escenarios!$E$9*AE639)/(Escenarios!$E$11)</f>
        <v>0</v>
      </c>
      <c r="AJ639" s="116">
        <f>(Escenarios!$E$9*AG639)/(Escenarios!$E$11)</f>
        <v>0</v>
      </c>
      <c r="AK639" s="116">
        <f>(Escenarios!$E$10*U639+Escenarios!$E$9*AC639)/(Escenarios!$E$11)</f>
        <v>0</v>
      </c>
      <c r="AL639" s="118">
        <f t="shared" si="66"/>
        <v>109.30632609346813</v>
      </c>
      <c r="AM639" s="118">
        <f>MAX(0,(AL639-Constantes!$D$13)*(1-EXP(-Constantes!$D$23)))</f>
        <v>0.41829309880697146</v>
      </c>
      <c r="AN639" s="118">
        <f>AJ639+W639*Escenarios!$E$10/Escenarios!$E$11+AM639</f>
        <v>0.41829309880697146</v>
      </c>
      <c r="AO639" s="118">
        <f>0.0526*AJ639*Observaciones!$F638^1.218</f>
        <v>0</v>
      </c>
      <c r="AP639" s="118">
        <f>AO639*Constantes!$E$40</f>
        <v>0</v>
      </c>
      <c r="AQ639" s="118">
        <f t="shared" si="67"/>
        <v>0</v>
      </c>
      <c r="AR639" s="15"/>
      <c r="AS639" s="72">
        <v>633</v>
      </c>
      <c r="AT639" s="145">
        <f>ETo!$I638*((1-Constantes!$F$19)*ETo!$K638+ETo!$L638)</f>
        <v>1.6594454963774716</v>
      </c>
      <c r="AU639" s="118">
        <f>MIN(AT639*Constantes!$F$17,0.8*(AX638+Observaciones!$F638-AV639-AW639-Constantes!$D$14))</f>
        <v>0</v>
      </c>
      <c r="AV639" s="118">
        <f>IF(Observaciones!$F638&gt;0.05*Constantes!$F$18,((Observaciones!$F638-0.05*Constantes!$F$18)^2)/(Observaciones!$F638+0.95*Constantes!$F$18),0)</f>
        <v>0</v>
      </c>
      <c r="AW639" s="118">
        <f>MAX(0,AX638+Observaciones!$F638-AV639-Constantes!$D$13)</f>
        <v>0</v>
      </c>
      <c r="AX639" s="118">
        <f>AX638+Observaciones!$F638-AV639-AU639-AW639-AY638</f>
        <v>26.25</v>
      </c>
      <c r="AY639" s="118">
        <f>MAX(0,(AX639-Constantes!$D$14)*(1-EXP(-Constantes!$D$22)))</f>
        <v>0</v>
      </c>
      <c r="AZ639" s="116">
        <f>AZ638+(Entradas!$F$23*AW639-BA638)/(800*Entradas!$D$46)</f>
        <v>0</v>
      </c>
      <c r="BA639" s="116">
        <f>8000*Entradas!$D$47*AZ639/Constantes!$F$34</f>
        <v>0</v>
      </c>
      <c r="BB639" s="116">
        <f>AV639*Escenarios!$F$10/Escenarios!$F$9</f>
        <v>0</v>
      </c>
      <c r="BC639" s="116">
        <f>BA639*Escenarios!$F$10/Escenarios!$F$9</f>
        <v>0</v>
      </c>
      <c r="BD639" s="116">
        <f>Observaciones!$I638</f>
        <v>0</v>
      </c>
      <c r="BE639" s="116">
        <f>MAX(0,Constantes!$F$29/((BJ638+BB639+BC639+BD639+Observaciones!$F638)^2)+Entradas!$F$17)</f>
        <v>0</v>
      </c>
      <c r="BF639" s="145">
        <f>IF(ETo!$D638&gt;0,ETo!$I638*((1-Entradas!$F$21)*ETo!$K638+ETo!$L638),0)</f>
        <v>1.5884894783656671</v>
      </c>
      <c r="BG639" s="116">
        <f>MIN(BF639*1,0.8*(BJ638+BB639+BC639+BD639+Observaciones!$F638-BE639-Constantes!$F$28))</f>
        <v>0</v>
      </c>
      <c r="BH639" s="116">
        <f>Observaciones!$J638</f>
        <v>0</v>
      </c>
      <c r="BI639" s="116">
        <f>MAX(0,BJ638+BB639+BC639+BD639+Observaciones!$F638-BE639-BG639-BH639-Constantes!$F$26)</f>
        <v>0</v>
      </c>
      <c r="BJ639" s="116">
        <f>BJ638+BB639+BC639+BD639+Observaciones!$F638-BE639-BG639-BH639-BI639</f>
        <v>41.25</v>
      </c>
      <c r="BK639" s="116">
        <f>(Escenarios!$F$10*AU639+Escenarios!$F$9*BG639)/(Escenarios!$F$11)</f>
        <v>0</v>
      </c>
      <c r="BL639" s="116">
        <f>(Escenarios!$F$9*BI639)/(Escenarios!$F$11)</f>
        <v>0</v>
      </c>
      <c r="BM639" s="116">
        <f>(Escenarios!$F$10*AW639+Escenarios!$F$9*BE639)/(Escenarios!$F$11)</f>
        <v>0</v>
      </c>
      <c r="BN639" s="118">
        <f t="shared" si="68"/>
        <v>107.25337506181063</v>
      </c>
      <c r="BO639" s="118">
        <f>MAX(0,(BN639-Constantes!$D$13)*(1-EXP(-Constantes!$D$23)))</f>
        <v>0.40411233018825549</v>
      </c>
      <c r="BP639" s="118">
        <f>BL639+AY639*Escenarios!$F$10/Escenarios!$F$11+BO639</f>
        <v>0.40411233018825549</v>
      </c>
      <c r="BQ639" s="118">
        <f>0.0526*BL639*Observaciones!$F638^1.218</f>
        <v>0</v>
      </c>
      <c r="BR639" s="118">
        <f>BQ639*Constantes!$F$40</f>
        <v>0</v>
      </c>
      <c r="BS639" s="118">
        <f t="shared" si="69"/>
        <v>0</v>
      </c>
      <c r="BT639" s="15"/>
      <c r="BU639" s="72">
        <v>633</v>
      </c>
      <c r="BV639" s="73">
        <f>0.0526*Observaciones!$F638^2.218</f>
        <v>0</v>
      </c>
      <c r="BW639" s="73">
        <f>IF(Observaciones!$F638&gt;0.05*$CA$7,((Observaciones!$F638-0.05*$CA$7)^2)/(Observaciones!$F638+0.95*$CA$7),0)</f>
        <v>0</v>
      </c>
      <c r="BX639" s="73">
        <f>0.0526*BW639*Observaciones!$F638^1.218</f>
        <v>0</v>
      </c>
      <c r="BY639" s="27"/>
      <c r="BZ639" s="27"/>
      <c r="CA639" s="101"/>
      <c r="CB639" s="36"/>
    </row>
    <row r="640" spans="2:80" s="2" customFormat="1" ht="14.5" x14ac:dyDescent="0.35">
      <c r="B640" s="35"/>
      <c r="C640" s="72">
        <v>634</v>
      </c>
      <c r="D640" s="145">
        <f>ETo!$I639*((1-Constantes!$D$19)*ETo!$K639+ETo!$L639)</f>
        <v>1.6974531606864198</v>
      </c>
      <c r="E640" s="73">
        <f>MIN(D640*Constantes!$D$17,0.8*(H639+Observaciones!$F639-F640-G640-Constantes!$D$14))</f>
        <v>0</v>
      </c>
      <c r="F640" s="73">
        <f>IF(Observaciones!$F639&gt;0.05*Constantes!$D$18,((Observaciones!$F639-0.05*Constantes!$D$18)^2)/(Observaciones!$F639+0.95*Constantes!$D$18),0)</f>
        <v>0</v>
      </c>
      <c r="G640" s="73">
        <f>MAX(0,H639+Observaciones!$F639-F640-Constantes!$D$13)</f>
        <v>0</v>
      </c>
      <c r="H640" s="73">
        <f>H639+Observaciones!$F639-F640-E640-G640-I639</f>
        <v>26.25</v>
      </c>
      <c r="I640" s="73">
        <f>MAX(0,(H640-Constantes!$D$14)*(1-EXP(-Constantes!$D$22)))</f>
        <v>0</v>
      </c>
      <c r="J640" s="73">
        <f t="shared" si="63"/>
        <v>100.9741703522399</v>
      </c>
      <c r="K640" s="73">
        <f>MAX(0,(J640-Constantes!$D$13)*(1-EXP(-Constantes!$D$23)))</f>
        <v>0.36073869500511013</v>
      </c>
      <c r="L640" s="73">
        <f t="shared" si="64"/>
        <v>0.36073869500511013</v>
      </c>
      <c r="M640" s="73">
        <f>0.0526*F640*Observaciones!$F639^1.218</f>
        <v>0</v>
      </c>
      <c r="N640" s="73">
        <f>M640*Constantes!$D$40</f>
        <v>0</v>
      </c>
      <c r="O640" s="73">
        <f t="shared" si="65"/>
        <v>0</v>
      </c>
      <c r="P640" s="15"/>
      <c r="Q640" s="117">
        <v>634</v>
      </c>
      <c r="R640" s="145">
        <f>ETo!$I639*((1-Constantes!$E$19)*ETo!$K639+ETo!$L639)</f>
        <v>1.699385691731595</v>
      </c>
      <c r="S640" s="118">
        <f>MIN(R640*Constantes!$E$17,0.8*(V639+Observaciones!$F639-T640-U640-Constantes!$D$14))</f>
        <v>0</v>
      </c>
      <c r="T640" s="118">
        <f>IF(Observaciones!$F639&gt;0.05*Constantes!$E$18,((Observaciones!$F639-0.05*Constantes!$E$18)^2)/(Observaciones!$F639+0.95*Constantes!$E$18),0)</f>
        <v>0</v>
      </c>
      <c r="U640" s="118">
        <f>MAX(0,V639+Observaciones!$F639-T640-Constantes!$D$13)</f>
        <v>0</v>
      </c>
      <c r="V640" s="118">
        <f>V639+Observaciones!$F639-T640-S640-U640-W639</f>
        <v>26.25</v>
      </c>
      <c r="W640" s="118">
        <f>MAX(0,(V640-Constantes!$D$14)*(1-EXP(-Constantes!$D$22)))</f>
        <v>0</v>
      </c>
      <c r="X640" s="116">
        <f>X639+(Entradas!$E$23*U640-Y639)/(800*Entradas!$D$46)</f>
        <v>0</v>
      </c>
      <c r="Y640" s="116">
        <f>8000*Entradas!$D$47*X640/Constantes!$E$34</f>
        <v>0</v>
      </c>
      <c r="Z640" s="116">
        <f>T640*Escenarios!$E$10/Escenarios!$E$9</f>
        <v>0</v>
      </c>
      <c r="AA640" s="116">
        <f>Y640*Escenarios!$E$10/Escenarios!$E$9</f>
        <v>0</v>
      </c>
      <c r="AB640" s="116">
        <f>Observaciones!$I639</f>
        <v>0</v>
      </c>
      <c r="AC640" s="116">
        <f>MAX(0,Constantes!$E$29/((AH639+Z640+AA640+AB640+Observaciones!$F639)^2)+Entradas!$E$17)</f>
        <v>0</v>
      </c>
      <c r="AD640" s="145">
        <f>IF(ETo!$D639&gt;0,ETo!$I639*((1-Entradas!$E$21)*ETo!$K639+ETo!$L639),0)</f>
        <v>1.6220844499245706</v>
      </c>
      <c r="AE640" s="116">
        <f>MIN(AD640*1,0.8*(AH639+Z640+AA640+AB640+Observaciones!$F639-AC640-Constantes!$E$28))</f>
        <v>0</v>
      </c>
      <c r="AF640" s="116">
        <f>Observaciones!$J639</f>
        <v>0</v>
      </c>
      <c r="AG640" s="116">
        <f>MAX(0,AH639+Z640+AA640+AB640+Observaciones!$F639-AC640-AE640-AF640-Constantes!$E$26)</f>
        <v>0</v>
      </c>
      <c r="AH640" s="116">
        <f>AH639+Z640+AA640+AB640+Observaciones!$F639-AC640-AE640-AF640-AG640</f>
        <v>41.25</v>
      </c>
      <c r="AI640" s="116">
        <f>(Escenarios!$E$10*S640+Escenarios!$E$9*AE640)/(Escenarios!$E$11)</f>
        <v>0</v>
      </c>
      <c r="AJ640" s="116">
        <f>(Escenarios!$E$9*AG640)/(Escenarios!$E$11)</f>
        <v>0</v>
      </c>
      <c r="AK640" s="116">
        <f>(Escenarios!$E$10*U640+Escenarios!$E$9*AC640)/(Escenarios!$E$11)</f>
        <v>0</v>
      </c>
      <c r="AL640" s="118">
        <f t="shared" si="66"/>
        <v>108.88803299466116</v>
      </c>
      <c r="AM640" s="118">
        <f>MAX(0,(AL640-Constantes!$D$13)*(1-EXP(-Constantes!$D$23)))</f>
        <v>0.41540373731830593</v>
      </c>
      <c r="AN640" s="118">
        <f>AJ640+W640*Escenarios!$E$10/Escenarios!$E$11+AM640</f>
        <v>0.41540373731830593</v>
      </c>
      <c r="AO640" s="118">
        <f>0.0526*AJ640*Observaciones!$F639^1.218</f>
        <v>0</v>
      </c>
      <c r="AP640" s="118">
        <f>AO640*Constantes!$E$40</f>
        <v>0</v>
      </c>
      <c r="AQ640" s="118">
        <f t="shared" si="67"/>
        <v>0</v>
      </c>
      <c r="AR640" s="15"/>
      <c r="AS640" s="72">
        <v>634</v>
      </c>
      <c r="AT640" s="145">
        <f>ETo!$I639*((1-Constantes!$F$19)*ETo!$K639+ETo!$L639)</f>
        <v>1.6945543641186558</v>
      </c>
      <c r="AU640" s="118">
        <f>MIN(AT640*Constantes!$F$17,0.8*(AX639+Observaciones!$F639-AV640-AW640-Constantes!$D$14))</f>
        <v>0</v>
      </c>
      <c r="AV640" s="118">
        <f>IF(Observaciones!$F639&gt;0.05*Constantes!$F$18,((Observaciones!$F639-0.05*Constantes!$F$18)^2)/(Observaciones!$F639+0.95*Constantes!$F$18),0)</f>
        <v>0</v>
      </c>
      <c r="AW640" s="118">
        <f>MAX(0,AX639+Observaciones!$F639-AV640-Constantes!$D$13)</f>
        <v>0</v>
      </c>
      <c r="AX640" s="118">
        <f>AX639+Observaciones!$F639-AV640-AU640-AW640-AY639</f>
        <v>26.25</v>
      </c>
      <c r="AY640" s="118">
        <f>MAX(0,(AX640-Constantes!$D$14)*(1-EXP(-Constantes!$D$22)))</f>
        <v>0</v>
      </c>
      <c r="AZ640" s="116">
        <f>AZ639+(Entradas!$F$23*AW640-BA639)/(800*Entradas!$D$46)</f>
        <v>0</v>
      </c>
      <c r="BA640" s="116">
        <f>8000*Entradas!$D$47*AZ640/Constantes!$F$34</f>
        <v>0</v>
      </c>
      <c r="BB640" s="116">
        <f>AV640*Escenarios!$F$10/Escenarios!$F$9</f>
        <v>0</v>
      </c>
      <c r="BC640" s="116">
        <f>BA640*Escenarios!$F$10/Escenarios!$F$9</f>
        <v>0</v>
      </c>
      <c r="BD640" s="116">
        <f>Observaciones!$I639</f>
        <v>0</v>
      </c>
      <c r="BE640" s="116">
        <f>MAX(0,Constantes!$F$29/((BJ639+BB640+BC640+BD640+Observaciones!$F639)^2)+Entradas!$F$17)</f>
        <v>0</v>
      </c>
      <c r="BF640" s="145">
        <f>IF(ETo!$D639&gt;0,ETo!$I639*((1-Entradas!$F$21)*ETo!$K639+ETo!$L639),0)</f>
        <v>1.6220844499245706</v>
      </c>
      <c r="BG640" s="116">
        <f>MIN(BF640*1,0.8*(BJ639+BB640+BC640+BD640+Observaciones!$F639-BE640-Constantes!$F$28))</f>
        <v>0</v>
      </c>
      <c r="BH640" s="116">
        <f>Observaciones!$J639</f>
        <v>0</v>
      </c>
      <c r="BI640" s="116">
        <f>MAX(0,BJ639+BB640+BC640+BD640+Observaciones!$F639-BE640-BG640-BH640-Constantes!$F$26)</f>
        <v>0</v>
      </c>
      <c r="BJ640" s="116">
        <f>BJ639+BB640+BC640+BD640+Observaciones!$F639-BE640-BG640-BH640-BI640</f>
        <v>41.25</v>
      </c>
      <c r="BK640" s="116">
        <f>(Escenarios!$F$10*AU640+Escenarios!$F$9*BG640)/(Escenarios!$F$11)</f>
        <v>0</v>
      </c>
      <c r="BL640" s="116">
        <f>(Escenarios!$F$9*BI640)/(Escenarios!$F$11)</f>
        <v>0</v>
      </c>
      <c r="BM640" s="116">
        <f>(Escenarios!$F$10*AW640+Escenarios!$F$9*BE640)/(Escenarios!$F$11)</f>
        <v>0</v>
      </c>
      <c r="BN640" s="118">
        <f t="shared" si="68"/>
        <v>106.84926273162237</v>
      </c>
      <c r="BO640" s="118">
        <f>MAX(0,(BN640-Constantes!$D$13)*(1-EXP(-Constantes!$D$23)))</f>
        <v>0.40132092242353007</v>
      </c>
      <c r="BP640" s="118">
        <f>BL640+AY640*Escenarios!$F$10/Escenarios!$F$11+BO640</f>
        <v>0.40132092242353007</v>
      </c>
      <c r="BQ640" s="118">
        <f>0.0526*BL640*Observaciones!$F639^1.218</f>
        <v>0</v>
      </c>
      <c r="BR640" s="118">
        <f>BQ640*Constantes!$F$40</f>
        <v>0</v>
      </c>
      <c r="BS640" s="118">
        <f t="shared" si="69"/>
        <v>0</v>
      </c>
      <c r="BT640" s="15"/>
      <c r="BU640" s="72">
        <v>634</v>
      </c>
      <c r="BV640" s="73">
        <f>0.0526*Observaciones!$F639^2.218</f>
        <v>0</v>
      </c>
      <c r="BW640" s="73">
        <f>IF(Observaciones!$F639&gt;0.05*$CA$7,((Observaciones!$F639-0.05*$CA$7)^2)/(Observaciones!$F639+0.95*$CA$7),0)</f>
        <v>0</v>
      </c>
      <c r="BX640" s="73">
        <f>0.0526*BW640*Observaciones!$F639^1.218</f>
        <v>0</v>
      </c>
      <c r="BY640" s="27"/>
      <c r="BZ640" s="27"/>
      <c r="CA640" s="101"/>
      <c r="CB640" s="36"/>
    </row>
    <row r="641" spans="2:80" s="2" customFormat="1" ht="14.5" x14ac:dyDescent="0.35">
      <c r="B641" s="35"/>
      <c r="C641" s="72">
        <v>635</v>
      </c>
      <c r="D641" s="145">
        <f>ETo!$I640*((1-Constantes!$D$19)*ETo!$K640+ETo!$L640)</f>
        <v>1.6983783786635163</v>
      </c>
      <c r="E641" s="73">
        <f>MIN(D641*Constantes!$D$17,0.8*(H640+Observaciones!$F640-F641-G641-Constantes!$D$14))</f>
        <v>0</v>
      </c>
      <c r="F641" s="73">
        <f>IF(Observaciones!$F640&gt;0.05*Constantes!$D$18,((Observaciones!$F640-0.05*Constantes!$D$18)^2)/(Observaciones!$F640+0.95*Constantes!$D$18),0)</f>
        <v>0</v>
      </c>
      <c r="G641" s="73">
        <f>MAX(0,H640+Observaciones!$F640-F641-Constantes!$D$13)</f>
        <v>0</v>
      </c>
      <c r="H641" s="73">
        <f>H640+Observaciones!$F640-F641-E641-G641-I640</f>
        <v>26.25</v>
      </c>
      <c r="I641" s="73">
        <f>MAX(0,(H641-Constantes!$D$14)*(1-EXP(-Constantes!$D$22)))</f>
        <v>0</v>
      </c>
      <c r="J641" s="73">
        <f t="shared" si="63"/>
        <v>100.61343165723478</v>
      </c>
      <c r="K641" s="73">
        <f>MAX(0,(J641-Constantes!$D$13)*(1-EXP(-Constantes!$D$23)))</f>
        <v>0.35824689082332462</v>
      </c>
      <c r="L641" s="73">
        <f t="shared" si="64"/>
        <v>0.35824689082332462</v>
      </c>
      <c r="M641" s="73">
        <f>0.0526*F641*Observaciones!$F640^1.218</f>
        <v>0</v>
      </c>
      <c r="N641" s="73">
        <f>M641*Constantes!$D$40</f>
        <v>0</v>
      </c>
      <c r="O641" s="73">
        <f t="shared" si="65"/>
        <v>0</v>
      </c>
      <c r="P641" s="15"/>
      <c r="Q641" s="117">
        <v>635</v>
      </c>
      <c r="R641" s="145">
        <f>ETo!$I640*((1-Constantes!$E$19)*ETo!$K640+ETo!$L640)</f>
        <v>1.7003096734496974</v>
      </c>
      <c r="S641" s="118">
        <f>MIN(R641*Constantes!$E$17,0.8*(V640+Observaciones!$F640-T641-U641-Constantes!$D$14))</f>
        <v>0</v>
      </c>
      <c r="T641" s="118">
        <f>IF(Observaciones!$F640&gt;0.05*Constantes!$E$18,((Observaciones!$F640-0.05*Constantes!$E$18)^2)/(Observaciones!$F640+0.95*Constantes!$E$18),0)</f>
        <v>0</v>
      </c>
      <c r="U641" s="118">
        <f>MAX(0,V640+Observaciones!$F640-T641-Constantes!$D$13)</f>
        <v>0</v>
      </c>
      <c r="V641" s="118">
        <f>V640+Observaciones!$F640-T641-S641-U641-W640</f>
        <v>26.25</v>
      </c>
      <c r="W641" s="118">
        <f>MAX(0,(V641-Constantes!$D$14)*(1-EXP(-Constantes!$D$22)))</f>
        <v>0</v>
      </c>
      <c r="X641" s="116">
        <f>X640+(Entradas!$E$23*U641-Y640)/(800*Entradas!$D$46)</f>
        <v>0</v>
      </c>
      <c r="Y641" s="116">
        <f>8000*Entradas!$D$47*X641/Constantes!$E$34</f>
        <v>0</v>
      </c>
      <c r="Z641" s="116">
        <f>T641*Escenarios!$E$10/Escenarios!$E$9</f>
        <v>0</v>
      </c>
      <c r="AA641" s="116">
        <f>Y641*Escenarios!$E$10/Escenarios!$E$9</f>
        <v>0</v>
      </c>
      <c r="AB641" s="116">
        <f>Observaciones!$I640</f>
        <v>0</v>
      </c>
      <c r="AC641" s="116">
        <f>MAX(0,Constantes!$E$29/((AH640+Z641+AA641+AB641+Observaciones!$F640)^2)+Entradas!$E$17)</f>
        <v>0</v>
      </c>
      <c r="AD641" s="145">
        <f>IF(ETo!$D640&gt;0,ETo!$I640*((1-Entradas!$E$21)*ETo!$K640+ETo!$L640),0)</f>
        <v>1.6230578820024346</v>
      </c>
      <c r="AE641" s="116">
        <f>MIN(AD641*1,0.8*(AH640+Z641+AA641+AB641+Observaciones!$F640-AC641-Constantes!$E$28))</f>
        <v>0</v>
      </c>
      <c r="AF641" s="116">
        <f>Observaciones!$J640</f>
        <v>0</v>
      </c>
      <c r="AG641" s="116">
        <f>MAX(0,AH640+Z641+AA641+AB641+Observaciones!$F640-AC641-AE641-AF641-Constantes!$E$26)</f>
        <v>0</v>
      </c>
      <c r="AH641" s="116">
        <f>AH640+Z641+AA641+AB641+Observaciones!$F640-AC641-AE641-AF641-AG641</f>
        <v>41.25</v>
      </c>
      <c r="AI641" s="116">
        <f>(Escenarios!$E$10*S641+Escenarios!$E$9*AE641)/(Escenarios!$E$11)</f>
        <v>0</v>
      </c>
      <c r="AJ641" s="116">
        <f>(Escenarios!$E$9*AG641)/(Escenarios!$E$11)</f>
        <v>0</v>
      </c>
      <c r="AK641" s="116">
        <f>(Escenarios!$E$10*U641+Escenarios!$E$9*AC641)/(Escenarios!$E$11)</f>
        <v>0</v>
      </c>
      <c r="AL641" s="118">
        <f t="shared" si="66"/>
        <v>108.47262925734286</v>
      </c>
      <c r="AM641" s="118">
        <f>MAX(0,(AL641-Constantes!$D$13)*(1-EXP(-Constantes!$D$23)))</f>
        <v>0.41253433410730744</v>
      </c>
      <c r="AN641" s="118">
        <f>AJ641+W641*Escenarios!$E$10/Escenarios!$E$11+AM641</f>
        <v>0.41253433410730744</v>
      </c>
      <c r="AO641" s="118">
        <f>0.0526*AJ641*Observaciones!$F640^1.218</f>
        <v>0</v>
      </c>
      <c r="AP641" s="118">
        <f>AO641*Constantes!$E$40</f>
        <v>0</v>
      </c>
      <c r="AQ641" s="118">
        <f t="shared" si="67"/>
        <v>0</v>
      </c>
      <c r="AR641" s="15"/>
      <c r="AS641" s="72">
        <v>635</v>
      </c>
      <c r="AT641" s="145">
        <f>ETo!$I640*((1-Constantes!$F$19)*ETo!$K640+ETo!$L640)</f>
        <v>1.695481436484243</v>
      </c>
      <c r="AU641" s="118">
        <f>MIN(AT641*Constantes!$F$17,0.8*(AX640+Observaciones!$F640-AV641-AW641-Constantes!$D$14))</f>
        <v>0</v>
      </c>
      <c r="AV641" s="118">
        <f>IF(Observaciones!$F640&gt;0.05*Constantes!$F$18,((Observaciones!$F640-0.05*Constantes!$F$18)^2)/(Observaciones!$F640+0.95*Constantes!$F$18),0)</f>
        <v>0</v>
      </c>
      <c r="AW641" s="118">
        <f>MAX(0,AX640+Observaciones!$F640-AV641-Constantes!$D$13)</f>
        <v>0</v>
      </c>
      <c r="AX641" s="118">
        <f>AX640+Observaciones!$F640-AV641-AU641-AW641-AY640</f>
        <v>26.25</v>
      </c>
      <c r="AY641" s="118">
        <f>MAX(0,(AX641-Constantes!$D$14)*(1-EXP(-Constantes!$D$22)))</f>
        <v>0</v>
      </c>
      <c r="AZ641" s="116">
        <f>AZ640+(Entradas!$F$23*AW641-BA640)/(800*Entradas!$D$46)</f>
        <v>0</v>
      </c>
      <c r="BA641" s="116">
        <f>8000*Entradas!$D$47*AZ641/Constantes!$F$34</f>
        <v>0</v>
      </c>
      <c r="BB641" s="116">
        <f>AV641*Escenarios!$F$10/Escenarios!$F$9</f>
        <v>0</v>
      </c>
      <c r="BC641" s="116">
        <f>BA641*Escenarios!$F$10/Escenarios!$F$9</f>
        <v>0</v>
      </c>
      <c r="BD641" s="116">
        <f>Observaciones!$I640</f>
        <v>0</v>
      </c>
      <c r="BE641" s="116">
        <f>MAX(0,Constantes!$F$29/((BJ640+BB641+BC641+BD641+Observaciones!$F640)^2)+Entradas!$F$17)</f>
        <v>0</v>
      </c>
      <c r="BF641" s="145">
        <f>IF(ETo!$D640&gt;0,ETo!$I640*((1-Entradas!$F$21)*ETo!$K640+ETo!$L640),0)</f>
        <v>1.6230578820024346</v>
      </c>
      <c r="BG641" s="116">
        <f>MIN(BF641*1,0.8*(BJ640+BB641+BC641+BD641+Observaciones!$F640-BE641-Constantes!$F$28))</f>
        <v>0</v>
      </c>
      <c r="BH641" s="116">
        <f>Observaciones!$J640</f>
        <v>0</v>
      </c>
      <c r="BI641" s="116">
        <f>MAX(0,BJ640+BB641+BC641+BD641+Observaciones!$F640-BE641-BG641-BH641-Constantes!$F$26)</f>
        <v>0</v>
      </c>
      <c r="BJ641" s="116">
        <f>BJ640+BB641+BC641+BD641+Observaciones!$F640-BE641-BG641-BH641-BI641</f>
        <v>41.25</v>
      </c>
      <c r="BK641" s="116">
        <f>(Escenarios!$F$10*AU641+Escenarios!$F$9*BG641)/(Escenarios!$F$11)</f>
        <v>0</v>
      </c>
      <c r="BL641" s="116">
        <f>(Escenarios!$F$9*BI641)/(Escenarios!$F$11)</f>
        <v>0</v>
      </c>
      <c r="BM641" s="116">
        <f>(Escenarios!$F$10*AW641+Escenarios!$F$9*BE641)/(Escenarios!$F$11)</f>
        <v>0</v>
      </c>
      <c r="BN641" s="118">
        <f t="shared" si="68"/>
        <v>106.44794180919884</v>
      </c>
      <c r="BO641" s="118">
        <f>MAX(0,(BN641-Constantes!$D$13)*(1-EXP(-Constantes!$D$23)))</f>
        <v>0.39854879632067652</v>
      </c>
      <c r="BP641" s="118">
        <f>BL641+AY641*Escenarios!$F$10/Escenarios!$F$11+BO641</f>
        <v>0.39854879632067652</v>
      </c>
      <c r="BQ641" s="118">
        <f>0.0526*BL641*Observaciones!$F640^1.218</f>
        <v>0</v>
      </c>
      <c r="BR641" s="118">
        <f>BQ641*Constantes!$F$40</f>
        <v>0</v>
      </c>
      <c r="BS641" s="118">
        <f t="shared" si="69"/>
        <v>0</v>
      </c>
      <c r="BT641" s="15"/>
      <c r="BU641" s="72">
        <v>635</v>
      </c>
      <c r="BV641" s="73">
        <f>0.0526*Observaciones!$F640^2.218</f>
        <v>0</v>
      </c>
      <c r="BW641" s="73">
        <f>IF(Observaciones!$F640&gt;0.05*$CA$7,((Observaciones!$F640-0.05*$CA$7)^2)/(Observaciones!$F640+0.95*$CA$7),0)</f>
        <v>0</v>
      </c>
      <c r="BX641" s="73">
        <f>0.0526*BW641*Observaciones!$F640^1.218</f>
        <v>0</v>
      </c>
      <c r="BY641" s="27"/>
      <c r="BZ641" s="27"/>
      <c r="CA641" s="101"/>
      <c r="CB641" s="36"/>
    </row>
    <row r="642" spans="2:80" s="2" customFormat="1" ht="14.5" x14ac:dyDescent="0.35">
      <c r="B642" s="35"/>
      <c r="C642" s="72">
        <v>636</v>
      </c>
      <c r="D642" s="145">
        <f>ETo!$I641*((1-Constantes!$D$19)*ETo!$K641+ETo!$L641)</f>
        <v>1.7040773663447759</v>
      </c>
      <c r="E642" s="73">
        <f>MIN(D642*Constantes!$D$17,0.8*(H641+Observaciones!$F641-F642-G642-Constantes!$D$14))</f>
        <v>0</v>
      </c>
      <c r="F642" s="73">
        <f>IF(Observaciones!$F641&gt;0.05*Constantes!$D$18,((Observaciones!$F641-0.05*Constantes!$D$18)^2)/(Observaciones!$F641+0.95*Constantes!$D$18),0)</f>
        <v>0</v>
      </c>
      <c r="G642" s="73">
        <f>MAX(0,H641+Observaciones!$F641-F642-Constantes!$D$13)</f>
        <v>0</v>
      </c>
      <c r="H642" s="73">
        <f>H641+Observaciones!$F641-F642-E642-G642-I641</f>
        <v>26.25</v>
      </c>
      <c r="I642" s="73">
        <f>MAX(0,(H642-Constantes!$D$14)*(1-EXP(-Constantes!$D$22)))</f>
        <v>0</v>
      </c>
      <c r="J642" s="73">
        <f t="shared" si="63"/>
        <v>100.25518476641146</v>
      </c>
      <c r="K642" s="73">
        <f>MAX(0,(J642-Constantes!$D$13)*(1-EXP(-Constantes!$D$23)))</f>
        <v>0.35577229879029482</v>
      </c>
      <c r="L642" s="73">
        <f t="shared" si="64"/>
        <v>0.35577229879029482</v>
      </c>
      <c r="M642" s="73">
        <f>0.0526*F642*Observaciones!$F641^1.218</f>
        <v>0</v>
      </c>
      <c r="N642" s="73">
        <f>M642*Constantes!$D$40</f>
        <v>0</v>
      </c>
      <c r="O642" s="73">
        <f t="shared" si="65"/>
        <v>0</v>
      </c>
      <c r="P642" s="15"/>
      <c r="Q642" s="117">
        <v>636</v>
      </c>
      <c r="R642" s="145">
        <f>ETo!$I641*((1-Constantes!$E$19)*ETo!$K641+ETo!$L641)</f>
        <v>1.7060132607981739</v>
      </c>
      <c r="S642" s="118">
        <f>MIN(R642*Constantes!$E$17,0.8*(V641+Observaciones!$F641-T642-U642-Constantes!$D$14))</f>
        <v>0</v>
      </c>
      <c r="T642" s="118">
        <f>IF(Observaciones!$F641&gt;0.05*Constantes!$E$18,((Observaciones!$F641-0.05*Constantes!$E$18)^2)/(Observaciones!$F641+0.95*Constantes!$E$18),0)</f>
        <v>0</v>
      </c>
      <c r="U642" s="118">
        <f>MAX(0,V641+Observaciones!$F641-T642-Constantes!$D$13)</f>
        <v>0</v>
      </c>
      <c r="V642" s="118">
        <f>V641+Observaciones!$F641-T642-S642-U642-W641</f>
        <v>26.25</v>
      </c>
      <c r="W642" s="118">
        <f>MAX(0,(V642-Constantes!$D$14)*(1-EXP(-Constantes!$D$22)))</f>
        <v>0</v>
      </c>
      <c r="X642" s="116">
        <f>X641+(Entradas!$E$23*U642-Y641)/(800*Entradas!$D$46)</f>
        <v>0</v>
      </c>
      <c r="Y642" s="116">
        <f>8000*Entradas!$D$47*X642/Constantes!$E$34</f>
        <v>0</v>
      </c>
      <c r="Z642" s="116">
        <f>T642*Escenarios!$E$10/Escenarios!$E$9</f>
        <v>0</v>
      </c>
      <c r="AA642" s="116">
        <f>Y642*Escenarios!$E$10/Escenarios!$E$9</f>
        <v>0</v>
      </c>
      <c r="AB642" s="116">
        <f>Observaciones!$I641</f>
        <v>0</v>
      </c>
      <c r="AC642" s="116">
        <f>MAX(0,Constantes!$E$29/((AH641+Z642+AA642+AB642+Observaciones!$F641)^2)+Entradas!$E$17)</f>
        <v>0</v>
      </c>
      <c r="AD642" s="145">
        <f>IF(ETo!$D641&gt;0,ETo!$I641*((1-Entradas!$E$21)*ETo!$K641+ETo!$L641),0)</f>
        <v>1.6285774826622508</v>
      </c>
      <c r="AE642" s="116">
        <f>MIN(AD642*1,0.8*(AH641+Z642+AA642+AB642+Observaciones!$F641-AC642-Constantes!$E$28))</f>
        <v>0</v>
      </c>
      <c r="AF642" s="116">
        <f>Observaciones!$J641</f>
        <v>0</v>
      </c>
      <c r="AG642" s="116">
        <f>MAX(0,AH641+Z642+AA642+AB642+Observaciones!$F641-AC642-AE642-AF642-Constantes!$E$26)</f>
        <v>0</v>
      </c>
      <c r="AH642" s="116">
        <f>AH641+Z642+AA642+AB642+Observaciones!$F641-AC642-AE642-AF642-AG642</f>
        <v>41.25</v>
      </c>
      <c r="AI642" s="116">
        <f>(Escenarios!$E$10*S642+Escenarios!$E$9*AE642)/(Escenarios!$E$11)</f>
        <v>0</v>
      </c>
      <c r="AJ642" s="116">
        <f>(Escenarios!$E$9*AG642)/(Escenarios!$E$11)</f>
        <v>0</v>
      </c>
      <c r="AK642" s="116">
        <f>(Escenarios!$E$10*U642+Escenarios!$E$9*AC642)/(Escenarios!$E$11)</f>
        <v>0</v>
      </c>
      <c r="AL642" s="118">
        <f t="shared" si="66"/>
        <v>108.06009492323555</v>
      </c>
      <c r="AM642" s="118">
        <f>MAX(0,(AL642-Constantes!$D$13)*(1-EXP(-Constantes!$D$23)))</f>
        <v>0.40968475131208187</v>
      </c>
      <c r="AN642" s="118">
        <f>AJ642+W642*Escenarios!$E$10/Escenarios!$E$11+AM642</f>
        <v>0.40968475131208187</v>
      </c>
      <c r="AO642" s="118">
        <f>0.0526*AJ642*Observaciones!$F641^1.218</f>
        <v>0</v>
      </c>
      <c r="AP642" s="118">
        <f>AO642*Constantes!$E$40</f>
        <v>0</v>
      </c>
      <c r="AQ642" s="118">
        <f t="shared" si="67"/>
        <v>0</v>
      </c>
      <c r="AR642" s="15"/>
      <c r="AS642" s="72">
        <v>636</v>
      </c>
      <c r="AT642" s="145">
        <f>ETo!$I641*((1-Constantes!$F$19)*ETo!$K641+ETo!$L641)</f>
        <v>1.7011735246646789</v>
      </c>
      <c r="AU642" s="118">
        <f>MIN(AT642*Constantes!$F$17,0.8*(AX641+Observaciones!$F641-AV642-AW642-Constantes!$D$14))</f>
        <v>0</v>
      </c>
      <c r="AV642" s="118">
        <f>IF(Observaciones!$F641&gt;0.05*Constantes!$F$18,((Observaciones!$F641-0.05*Constantes!$F$18)^2)/(Observaciones!$F641+0.95*Constantes!$F$18),0)</f>
        <v>0</v>
      </c>
      <c r="AW642" s="118">
        <f>MAX(0,AX641+Observaciones!$F641-AV642-Constantes!$D$13)</f>
        <v>0</v>
      </c>
      <c r="AX642" s="118">
        <f>AX641+Observaciones!$F641-AV642-AU642-AW642-AY641</f>
        <v>26.25</v>
      </c>
      <c r="AY642" s="118">
        <f>MAX(0,(AX642-Constantes!$D$14)*(1-EXP(-Constantes!$D$22)))</f>
        <v>0</v>
      </c>
      <c r="AZ642" s="116">
        <f>AZ641+(Entradas!$F$23*AW642-BA641)/(800*Entradas!$D$46)</f>
        <v>0</v>
      </c>
      <c r="BA642" s="116">
        <f>8000*Entradas!$D$47*AZ642/Constantes!$F$34</f>
        <v>0</v>
      </c>
      <c r="BB642" s="116">
        <f>AV642*Escenarios!$F$10/Escenarios!$F$9</f>
        <v>0</v>
      </c>
      <c r="BC642" s="116">
        <f>BA642*Escenarios!$F$10/Escenarios!$F$9</f>
        <v>0</v>
      </c>
      <c r="BD642" s="116">
        <f>Observaciones!$I641</f>
        <v>0</v>
      </c>
      <c r="BE642" s="116">
        <f>MAX(0,Constantes!$F$29/((BJ641+BB642+BC642+BD642+Observaciones!$F641)^2)+Entradas!$F$17)</f>
        <v>0</v>
      </c>
      <c r="BF642" s="145">
        <f>IF(ETo!$D641&gt;0,ETo!$I641*((1-Entradas!$F$21)*ETo!$K641+ETo!$L641),0)</f>
        <v>1.6285774826622508</v>
      </c>
      <c r="BG642" s="116">
        <f>MIN(BF642*1,0.8*(BJ641+BB642+BC642+BD642+Observaciones!$F641-BE642-Constantes!$F$28))</f>
        <v>0</v>
      </c>
      <c r="BH642" s="116">
        <f>Observaciones!$J641</f>
        <v>0</v>
      </c>
      <c r="BI642" s="116">
        <f>MAX(0,BJ641+BB642+BC642+BD642+Observaciones!$F641-BE642-BG642-BH642-Constantes!$F$26)</f>
        <v>0</v>
      </c>
      <c r="BJ642" s="116">
        <f>BJ641+BB642+BC642+BD642+Observaciones!$F641-BE642-BG642-BH642-BI642</f>
        <v>41.25</v>
      </c>
      <c r="BK642" s="116">
        <f>(Escenarios!$F$10*AU642+Escenarios!$F$9*BG642)/(Escenarios!$F$11)</f>
        <v>0</v>
      </c>
      <c r="BL642" s="116">
        <f>(Escenarios!$F$9*BI642)/(Escenarios!$F$11)</f>
        <v>0</v>
      </c>
      <c r="BM642" s="116">
        <f>(Escenarios!$F$10*AW642+Escenarios!$F$9*BE642)/(Escenarios!$F$11)</f>
        <v>0</v>
      </c>
      <c r="BN642" s="118">
        <f t="shared" si="68"/>
        <v>106.04939301287816</v>
      </c>
      <c r="BO642" s="118">
        <f>MAX(0,(BN642-Constantes!$D$13)*(1-EXP(-Constantes!$D$23)))</f>
        <v>0.39579581869152758</v>
      </c>
      <c r="BP642" s="118">
        <f>BL642+AY642*Escenarios!$F$10/Escenarios!$F$11+BO642</f>
        <v>0.39579581869152758</v>
      </c>
      <c r="BQ642" s="118">
        <f>0.0526*BL642*Observaciones!$F641^1.218</f>
        <v>0</v>
      </c>
      <c r="BR642" s="118">
        <f>BQ642*Constantes!$F$40</f>
        <v>0</v>
      </c>
      <c r="BS642" s="118">
        <f t="shared" si="69"/>
        <v>0</v>
      </c>
      <c r="BT642" s="15"/>
      <c r="BU642" s="72">
        <v>636</v>
      </c>
      <c r="BV642" s="73">
        <f>0.0526*Observaciones!$F641^2.218</f>
        <v>0</v>
      </c>
      <c r="BW642" s="73">
        <f>IF(Observaciones!$F641&gt;0.05*$CA$7,((Observaciones!$F641-0.05*$CA$7)^2)/(Observaciones!$F641+0.95*$CA$7),0)</f>
        <v>0</v>
      </c>
      <c r="BX642" s="73">
        <f>0.0526*BW642*Observaciones!$F641^1.218</f>
        <v>0</v>
      </c>
      <c r="BY642" s="27"/>
      <c r="BZ642" s="27"/>
      <c r="CA642" s="101"/>
      <c r="CB642" s="36"/>
    </row>
    <row r="643" spans="2:80" s="2" customFormat="1" ht="14.5" x14ac:dyDescent="0.35">
      <c r="B643" s="35"/>
      <c r="C643" s="72">
        <v>637</v>
      </c>
      <c r="D643" s="145">
        <f>ETo!$I642*((1-Constantes!$D$19)*ETo!$K642+ETo!$L642)</f>
        <v>1.729433319017128</v>
      </c>
      <c r="E643" s="73">
        <f>MIN(D643*Constantes!$D$17,0.8*(H642+Observaciones!$F642-F643-G643-Constantes!$D$14))</f>
        <v>0</v>
      </c>
      <c r="F643" s="73">
        <f>IF(Observaciones!$F642&gt;0.05*Constantes!$D$18,((Observaciones!$F642-0.05*Constantes!$D$18)^2)/(Observaciones!$F642+0.95*Constantes!$D$18),0)</f>
        <v>0</v>
      </c>
      <c r="G643" s="73">
        <f>MAX(0,H642+Observaciones!$F642-F643-Constantes!$D$13)</f>
        <v>0</v>
      </c>
      <c r="H643" s="73">
        <f>H642+Observaciones!$F642-F643-E643-G643-I642</f>
        <v>26.25</v>
      </c>
      <c r="I643" s="73">
        <f>MAX(0,(H643-Constantes!$D$14)*(1-EXP(-Constantes!$D$22)))</f>
        <v>0</v>
      </c>
      <c r="J643" s="73">
        <f t="shared" si="63"/>
        <v>99.899412467621161</v>
      </c>
      <c r="K643" s="73">
        <f>MAX(0,(J643-Constantes!$D$13)*(1-EXP(-Constantes!$D$23)))</f>
        <v>0.35331480001302462</v>
      </c>
      <c r="L643" s="73">
        <f t="shared" si="64"/>
        <v>0.35331480001302462</v>
      </c>
      <c r="M643" s="73">
        <f>0.0526*F643*Observaciones!$F642^1.218</f>
        <v>0</v>
      </c>
      <c r="N643" s="73">
        <f>M643*Constantes!$D$40</f>
        <v>0</v>
      </c>
      <c r="O643" s="73">
        <f t="shared" si="65"/>
        <v>0</v>
      </c>
      <c r="P643" s="15"/>
      <c r="Q643" s="117">
        <v>637</v>
      </c>
      <c r="R643" s="145">
        <f>ETo!$I642*((1-Constantes!$E$19)*ETo!$K642+ETo!$L642)</f>
        <v>1.7313975738986027</v>
      </c>
      <c r="S643" s="118">
        <f>MIN(R643*Constantes!$E$17,0.8*(V642+Observaciones!$F642-T643-U643-Constantes!$D$14))</f>
        <v>0</v>
      </c>
      <c r="T643" s="118">
        <f>IF(Observaciones!$F642&gt;0.05*Constantes!$E$18,((Observaciones!$F642-0.05*Constantes!$E$18)^2)/(Observaciones!$F642+0.95*Constantes!$E$18),0)</f>
        <v>0</v>
      </c>
      <c r="U643" s="118">
        <f>MAX(0,V642+Observaciones!$F642-T643-Constantes!$D$13)</f>
        <v>0</v>
      </c>
      <c r="V643" s="118">
        <f>V642+Observaciones!$F642-T643-S643-U643-W642</f>
        <v>26.25</v>
      </c>
      <c r="W643" s="118">
        <f>MAX(0,(V643-Constantes!$D$14)*(1-EXP(-Constantes!$D$22)))</f>
        <v>0</v>
      </c>
      <c r="X643" s="116">
        <f>X642+(Entradas!$E$23*U643-Y642)/(800*Entradas!$D$46)</f>
        <v>0</v>
      </c>
      <c r="Y643" s="116">
        <f>8000*Entradas!$D$47*X643/Constantes!$E$34</f>
        <v>0</v>
      </c>
      <c r="Z643" s="116">
        <f>T643*Escenarios!$E$10/Escenarios!$E$9</f>
        <v>0</v>
      </c>
      <c r="AA643" s="116">
        <f>Y643*Escenarios!$E$10/Escenarios!$E$9</f>
        <v>0</v>
      </c>
      <c r="AB643" s="116">
        <f>Observaciones!$I642</f>
        <v>0</v>
      </c>
      <c r="AC643" s="116">
        <f>MAX(0,Constantes!$E$29/((AH642+Z643+AA643+AB643+Observaciones!$F642)^2)+Entradas!$E$17)</f>
        <v>0</v>
      </c>
      <c r="AD643" s="145">
        <f>IF(ETo!$D642&gt;0,ETo!$I642*((1-Entradas!$E$21)*ETo!$K642+ETo!$L642),0)</f>
        <v>1.652827378639613</v>
      </c>
      <c r="AE643" s="116">
        <f>MIN(AD643*1,0.8*(AH642+Z643+AA643+AB643+Observaciones!$F642-AC643-Constantes!$E$28))</f>
        <v>0</v>
      </c>
      <c r="AF643" s="116">
        <f>Observaciones!$J642</f>
        <v>0</v>
      </c>
      <c r="AG643" s="116">
        <f>MAX(0,AH642+Z643+AA643+AB643+Observaciones!$F642-AC643-AE643-AF643-Constantes!$E$26)</f>
        <v>0</v>
      </c>
      <c r="AH643" s="116">
        <f>AH642+Z643+AA643+AB643+Observaciones!$F642-AC643-AE643-AF643-AG643</f>
        <v>41.25</v>
      </c>
      <c r="AI643" s="116">
        <f>(Escenarios!$E$10*S643+Escenarios!$E$9*AE643)/(Escenarios!$E$11)</f>
        <v>0</v>
      </c>
      <c r="AJ643" s="116">
        <f>(Escenarios!$E$9*AG643)/(Escenarios!$E$11)</f>
        <v>0</v>
      </c>
      <c r="AK643" s="116">
        <f>(Escenarios!$E$10*U643+Escenarios!$E$9*AC643)/(Escenarios!$E$11)</f>
        <v>0</v>
      </c>
      <c r="AL643" s="118">
        <f t="shared" si="66"/>
        <v>107.65041017192347</v>
      </c>
      <c r="AM643" s="118">
        <f>MAX(0,(AL643-Constantes!$D$13)*(1-EXP(-Constantes!$D$23)))</f>
        <v>0.40685485202301686</v>
      </c>
      <c r="AN643" s="118">
        <f>AJ643+W643*Escenarios!$E$10/Escenarios!$E$11+AM643</f>
        <v>0.40685485202301686</v>
      </c>
      <c r="AO643" s="118">
        <f>0.0526*AJ643*Observaciones!$F642^1.218</f>
        <v>0</v>
      </c>
      <c r="AP643" s="118">
        <f>AO643*Constantes!$E$40</f>
        <v>0</v>
      </c>
      <c r="AQ643" s="118">
        <f t="shared" si="67"/>
        <v>0</v>
      </c>
      <c r="AR643" s="15"/>
      <c r="AS643" s="72">
        <v>637</v>
      </c>
      <c r="AT643" s="145">
        <f>ETo!$I642*((1-Constantes!$F$19)*ETo!$K642+ETo!$L642)</f>
        <v>1.7264869366949158</v>
      </c>
      <c r="AU643" s="118">
        <f>MIN(AT643*Constantes!$F$17,0.8*(AX642+Observaciones!$F642-AV643-AW643-Constantes!$D$14))</f>
        <v>0</v>
      </c>
      <c r="AV643" s="118">
        <f>IF(Observaciones!$F642&gt;0.05*Constantes!$F$18,((Observaciones!$F642-0.05*Constantes!$F$18)^2)/(Observaciones!$F642+0.95*Constantes!$F$18),0)</f>
        <v>0</v>
      </c>
      <c r="AW643" s="118">
        <f>MAX(0,AX642+Observaciones!$F642-AV643-Constantes!$D$13)</f>
        <v>0</v>
      </c>
      <c r="AX643" s="118">
        <f>AX642+Observaciones!$F642-AV643-AU643-AW643-AY642</f>
        <v>26.25</v>
      </c>
      <c r="AY643" s="118">
        <f>MAX(0,(AX643-Constantes!$D$14)*(1-EXP(-Constantes!$D$22)))</f>
        <v>0</v>
      </c>
      <c r="AZ643" s="116">
        <f>AZ642+(Entradas!$F$23*AW643-BA642)/(800*Entradas!$D$46)</f>
        <v>0</v>
      </c>
      <c r="BA643" s="116">
        <f>8000*Entradas!$D$47*AZ643/Constantes!$F$34</f>
        <v>0</v>
      </c>
      <c r="BB643" s="116">
        <f>AV643*Escenarios!$F$10/Escenarios!$F$9</f>
        <v>0</v>
      </c>
      <c r="BC643" s="116">
        <f>BA643*Escenarios!$F$10/Escenarios!$F$9</f>
        <v>0</v>
      </c>
      <c r="BD643" s="116">
        <f>Observaciones!$I642</f>
        <v>0</v>
      </c>
      <c r="BE643" s="116">
        <f>MAX(0,Constantes!$F$29/((BJ642+BB643+BC643+BD643+Observaciones!$F642)^2)+Entradas!$F$17)</f>
        <v>0</v>
      </c>
      <c r="BF643" s="145">
        <f>IF(ETo!$D642&gt;0,ETo!$I642*((1-Entradas!$F$21)*ETo!$K642+ETo!$L642),0)</f>
        <v>1.652827378639613</v>
      </c>
      <c r="BG643" s="116">
        <f>MIN(BF643*1,0.8*(BJ642+BB643+BC643+BD643+Observaciones!$F642-BE643-Constantes!$F$28))</f>
        <v>0</v>
      </c>
      <c r="BH643" s="116">
        <f>Observaciones!$J642</f>
        <v>0</v>
      </c>
      <c r="BI643" s="116">
        <f>MAX(0,BJ642+BB643+BC643+BD643+Observaciones!$F642-BE643-BG643-BH643-Constantes!$F$26)</f>
        <v>0</v>
      </c>
      <c r="BJ643" s="116">
        <f>BJ642+BB643+BC643+BD643+Observaciones!$F642-BE643-BG643-BH643-BI643</f>
        <v>41.25</v>
      </c>
      <c r="BK643" s="116">
        <f>(Escenarios!$F$10*AU643+Escenarios!$F$9*BG643)/(Escenarios!$F$11)</f>
        <v>0</v>
      </c>
      <c r="BL643" s="116">
        <f>(Escenarios!$F$9*BI643)/(Escenarios!$F$11)</f>
        <v>0</v>
      </c>
      <c r="BM643" s="116">
        <f>(Escenarios!$F$10*AW643+Escenarios!$F$9*BE643)/(Escenarios!$F$11)</f>
        <v>0</v>
      </c>
      <c r="BN643" s="118">
        <f t="shared" si="68"/>
        <v>105.65359719418663</v>
      </c>
      <c r="BO643" s="118">
        <f>MAX(0,(BN643-Constantes!$D$13)*(1-EXP(-Constantes!$D$23)))</f>
        <v>0.39306185726791376</v>
      </c>
      <c r="BP643" s="118">
        <f>BL643+AY643*Escenarios!$F$10/Escenarios!$F$11+BO643</f>
        <v>0.39306185726791376</v>
      </c>
      <c r="BQ643" s="118">
        <f>0.0526*BL643*Observaciones!$F642^1.218</f>
        <v>0</v>
      </c>
      <c r="BR643" s="118">
        <f>BQ643*Constantes!$F$40</f>
        <v>0</v>
      </c>
      <c r="BS643" s="118">
        <f t="shared" si="69"/>
        <v>0</v>
      </c>
      <c r="BT643" s="15"/>
      <c r="BU643" s="72">
        <v>637</v>
      </c>
      <c r="BV643" s="73">
        <f>0.0526*Observaciones!$F642^2.218</f>
        <v>0</v>
      </c>
      <c r="BW643" s="73">
        <f>IF(Observaciones!$F642&gt;0.05*$CA$7,((Observaciones!$F642-0.05*$CA$7)^2)/(Observaciones!$F642+0.95*$CA$7),0)</f>
        <v>0</v>
      </c>
      <c r="BX643" s="73">
        <f>0.0526*BW643*Observaciones!$F642^1.218</f>
        <v>0</v>
      </c>
      <c r="BY643" s="27"/>
      <c r="BZ643" s="27"/>
      <c r="CA643" s="101"/>
      <c r="CB643" s="36"/>
    </row>
    <row r="644" spans="2:80" s="2" customFormat="1" ht="14.5" x14ac:dyDescent="0.35">
      <c r="B644" s="35"/>
      <c r="C644" s="72">
        <v>638</v>
      </c>
      <c r="D644" s="145">
        <f>ETo!$I643*((1-Constantes!$D$19)*ETo!$K643+ETo!$L643)</f>
        <v>1.6358644342651407</v>
      </c>
      <c r="E644" s="73">
        <f>MIN(D644*Constantes!$D$17,0.8*(H643+Observaciones!$F643-F644-G644-Constantes!$D$14))</f>
        <v>0</v>
      </c>
      <c r="F644" s="73">
        <f>IF(Observaciones!$F643&gt;0.05*Constantes!$D$18,((Observaciones!$F643-0.05*Constantes!$D$18)^2)/(Observaciones!$F643+0.95*Constantes!$D$18),0)</f>
        <v>0</v>
      </c>
      <c r="G644" s="73">
        <f>MAX(0,H643+Observaciones!$F643-F644-Constantes!$D$13)</f>
        <v>0</v>
      </c>
      <c r="H644" s="73">
        <f>H643+Observaciones!$F643-F644-E644-G644-I643</f>
        <v>26.25</v>
      </c>
      <c r="I644" s="73">
        <f>MAX(0,(H644-Constantes!$D$14)*(1-EXP(-Constantes!$D$22)))</f>
        <v>0</v>
      </c>
      <c r="J644" s="73">
        <f t="shared" si="63"/>
        <v>99.546097667608137</v>
      </c>
      <c r="K644" s="73">
        <f>MAX(0,(J644-Constantes!$D$13)*(1-EXP(-Constantes!$D$23)))</f>
        <v>0.35087427641977192</v>
      </c>
      <c r="L644" s="73">
        <f t="shared" si="64"/>
        <v>0.35087427641977192</v>
      </c>
      <c r="M644" s="73">
        <f>0.0526*F644*Observaciones!$F643^1.218</f>
        <v>0</v>
      </c>
      <c r="N644" s="73">
        <f>M644*Constantes!$D$40</f>
        <v>0</v>
      </c>
      <c r="O644" s="73">
        <f t="shared" si="65"/>
        <v>0</v>
      </c>
      <c r="P644" s="15"/>
      <c r="Q644" s="117">
        <v>638</v>
      </c>
      <c r="R644" s="145">
        <f>ETo!$I643*((1-Constantes!$E$19)*ETo!$K643+ETo!$L643)</f>
        <v>1.6377127989234315</v>
      </c>
      <c r="S644" s="118">
        <f>MIN(R644*Constantes!$E$17,0.8*(V643+Observaciones!$F643-T644-U644-Constantes!$D$14))</f>
        <v>0</v>
      </c>
      <c r="T644" s="118">
        <f>IF(Observaciones!$F643&gt;0.05*Constantes!$E$18,((Observaciones!$F643-0.05*Constantes!$E$18)^2)/(Observaciones!$F643+0.95*Constantes!$E$18),0)</f>
        <v>0</v>
      </c>
      <c r="U644" s="118">
        <f>MAX(0,V643+Observaciones!$F643-T644-Constantes!$D$13)</f>
        <v>0</v>
      </c>
      <c r="V644" s="118">
        <f>V643+Observaciones!$F643-T644-S644-U644-W643</f>
        <v>26.25</v>
      </c>
      <c r="W644" s="118">
        <f>MAX(0,(V644-Constantes!$D$14)*(1-EXP(-Constantes!$D$22)))</f>
        <v>0</v>
      </c>
      <c r="X644" s="116">
        <f>X643+(Entradas!$E$23*U644-Y643)/(800*Entradas!$D$46)</f>
        <v>0</v>
      </c>
      <c r="Y644" s="116">
        <f>8000*Entradas!$D$47*X644/Constantes!$E$34</f>
        <v>0</v>
      </c>
      <c r="Z644" s="116">
        <f>T644*Escenarios!$E$10/Escenarios!$E$9</f>
        <v>0</v>
      </c>
      <c r="AA644" s="116">
        <f>Y644*Escenarios!$E$10/Escenarios!$E$9</f>
        <v>0</v>
      </c>
      <c r="AB644" s="116">
        <f>Observaciones!$I643</f>
        <v>0</v>
      </c>
      <c r="AC644" s="116">
        <f>MAX(0,Constantes!$E$29/((AH643+Z644+AA644+AB644+Observaciones!$F643)^2)+Entradas!$E$17)</f>
        <v>0</v>
      </c>
      <c r="AD644" s="145">
        <f>IF(ETo!$D643&gt;0,ETo!$I643*((1-Entradas!$E$21)*ETo!$K643+ETo!$L643),0)</f>
        <v>1.5637782125917912</v>
      </c>
      <c r="AE644" s="116">
        <f>MIN(AD644*1,0.8*(AH643+Z644+AA644+AB644+Observaciones!$F643-AC644-Constantes!$E$28))</f>
        <v>0</v>
      </c>
      <c r="AF644" s="116">
        <f>Observaciones!$J643</f>
        <v>0</v>
      </c>
      <c r="AG644" s="116">
        <f>MAX(0,AH643+Z644+AA644+AB644+Observaciones!$F643-AC644-AE644-AF644-Constantes!$E$26)</f>
        <v>0</v>
      </c>
      <c r="AH644" s="116">
        <f>AH643+Z644+AA644+AB644+Observaciones!$F643-AC644-AE644-AF644-AG644</f>
        <v>41.25</v>
      </c>
      <c r="AI644" s="116">
        <f>(Escenarios!$E$10*S644+Escenarios!$E$9*AE644)/(Escenarios!$E$11)</f>
        <v>0</v>
      </c>
      <c r="AJ644" s="116">
        <f>(Escenarios!$E$9*AG644)/(Escenarios!$E$11)</f>
        <v>0</v>
      </c>
      <c r="AK644" s="116">
        <f>(Escenarios!$E$10*U644+Escenarios!$E$9*AC644)/(Escenarios!$E$11)</f>
        <v>0</v>
      </c>
      <c r="AL644" s="118">
        <f t="shared" si="66"/>
        <v>107.24355531990045</v>
      </c>
      <c r="AM644" s="118">
        <f>MAX(0,(AL644-Constantes!$D$13)*(1-EXP(-Constantes!$D$23)))</f>
        <v>0.40404450027620381</v>
      </c>
      <c r="AN644" s="118">
        <f>AJ644+W644*Escenarios!$E$10/Escenarios!$E$11+AM644</f>
        <v>0.40404450027620381</v>
      </c>
      <c r="AO644" s="118">
        <f>0.0526*AJ644*Observaciones!$F643^1.218</f>
        <v>0</v>
      </c>
      <c r="AP644" s="118">
        <f>AO644*Constantes!$E$40</f>
        <v>0</v>
      </c>
      <c r="AQ644" s="118">
        <f t="shared" si="67"/>
        <v>0</v>
      </c>
      <c r="AR644" s="15"/>
      <c r="AS644" s="72">
        <v>638</v>
      </c>
      <c r="AT644" s="145">
        <f>ETo!$I643*((1-Constantes!$F$19)*ETo!$K643+ETo!$L643)</f>
        <v>1.6330918872777036</v>
      </c>
      <c r="AU644" s="118">
        <f>MIN(AT644*Constantes!$F$17,0.8*(AX643+Observaciones!$F643-AV644-AW644-Constantes!$D$14))</f>
        <v>0</v>
      </c>
      <c r="AV644" s="118">
        <f>IF(Observaciones!$F643&gt;0.05*Constantes!$F$18,((Observaciones!$F643-0.05*Constantes!$F$18)^2)/(Observaciones!$F643+0.95*Constantes!$F$18),0)</f>
        <v>0</v>
      </c>
      <c r="AW644" s="118">
        <f>MAX(0,AX643+Observaciones!$F643-AV644-Constantes!$D$13)</f>
        <v>0</v>
      </c>
      <c r="AX644" s="118">
        <f>AX643+Observaciones!$F643-AV644-AU644-AW644-AY643</f>
        <v>26.25</v>
      </c>
      <c r="AY644" s="118">
        <f>MAX(0,(AX644-Constantes!$D$14)*(1-EXP(-Constantes!$D$22)))</f>
        <v>0</v>
      </c>
      <c r="AZ644" s="116">
        <f>AZ643+(Entradas!$F$23*AW644-BA643)/(800*Entradas!$D$46)</f>
        <v>0</v>
      </c>
      <c r="BA644" s="116">
        <f>8000*Entradas!$D$47*AZ644/Constantes!$F$34</f>
        <v>0</v>
      </c>
      <c r="BB644" s="116">
        <f>AV644*Escenarios!$F$10/Escenarios!$F$9</f>
        <v>0</v>
      </c>
      <c r="BC644" s="116">
        <f>BA644*Escenarios!$F$10/Escenarios!$F$9</f>
        <v>0</v>
      </c>
      <c r="BD644" s="116">
        <f>Observaciones!$I643</f>
        <v>0</v>
      </c>
      <c r="BE644" s="116">
        <f>MAX(0,Constantes!$F$29/((BJ643+BB644+BC644+BD644+Observaciones!$F643)^2)+Entradas!$F$17)</f>
        <v>0</v>
      </c>
      <c r="BF644" s="145">
        <f>IF(ETo!$D643&gt;0,ETo!$I643*((1-Entradas!$F$21)*ETo!$K643+ETo!$L643),0)</f>
        <v>1.5637782125917912</v>
      </c>
      <c r="BG644" s="116">
        <f>MIN(BF644*1,0.8*(BJ643+BB644+BC644+BD644+Observaciones!$F643-BE644-Constantes!$F$28))</f>
        <v>0</v>
      </c>
      <c r="BH644" s="116">
        <f>Observaciones!$J643</f>
        <v>0</v>
      </c>
      <c r="BI644" s="116">
        <f>MAX(0,BJ643+BB644+BC644+BD644+Observaciones!$F643-BE644-BG644-BH644-Constantes!$F$26)</f>
        <v>0</v>
      </c>
      <c r="BJ644" s="116">
        <f>BJ643+BB644+BC644+BD644+Observaciones!$F643-BE644-BG644-BH644-BI644</f>
        <v>41.25</v>
      </c>
      <c r="BK644" s="116">
        <f>(Escenarios!$F$10*AU644+Escenarios!$F$9*BG644)/(Escenarios!$F$11)</f>
        <v>0</v>
      </c>
      <c r="BL644" s="116">
        <f>(Escenarios!$F$9*BI644)/(Escenarios!$F$11)</f>
        <v>0</v>
      </c>
      <c r="BM644" s="116">
        <f>(Escenarios!$F$10*AW644+Escenarios!$F$9*BE644)/(Escenarios!$F$11)</f>
        <v>0</v>
      </c>
      <c r="BN644" s="118">
        <f t="shared" si="68"/>
        <v>105.26053533691872</v>
      </c>
      <c r="BO644" s="118">
        <f>MAX(0,(BN644-Constantes!$D$13)*(1-EXP(-Constantes!$D$23)))</f>
        <v>0.39034678069530854</v>
      </c>
      <c r="BP644" s="118">
        <f>BL644+AY644*Escenarios!$F$10/Escenarios!$F$11+BO644</f>
        <v>0.39034678069530854</v>
      </c>
      <c r="BQ644" s="118">
        <f>0.0526*BL644*Observaciones!$F643^1.218</f>
        <v>0</v>
      </c>
      <c r="BR644" s="118">
        <f>BQ644*Constantes!$F$40</f>
        <v>0</v>
      </c>
      <c r="BS644" s="118">
        <f t="shared" si="69"/>
        <v>0</v>
      </c>
      <c r="BT644" s="15"/>
      <c r="BU644" s="72">
        <v>638</v>
      </c>
      <c r="BV644" s="73">
        <f>0.0526*Observaciones!$F643^2.218</f>
        <v>0</v>
      </c>
      <c r="BW644" s="73">
        <f>IF(Observaciones!$F643&gt;0.05*$CA$7,((Observaciones!$F643-0.05*$CA$7)^2)/(Observaciones!$F643+0.95*$CA$7),0)</f>
        <v>0</v>
      </c>
      <c r="BX644" s="73">
        <f>0.0526*BW644*Observaciones!$F643^1.218</f>
        <v>0</v>
      </c>
      <c r="BY644" s="27"/>
      <c r="BZ644" s="27"/>
      <c r="CA644" s="101"/>
      <c r="CB644" s="36"/>
    </row>
    <row r="645" spans="2:80" s="2" customFormat="1" ht="14.5" x14ac:dyDescent="0.35">
      <c r="B645" s="35"/>
      <c r="C645" s="72">
        <v>639</v>
      </c>
      <c r="D645" s="145">
        <f>ETo!$I644*((1-Constantes!$D$19)*ETo!$K644+ETo!$L644)</f>
        <v>1.725441690267183</v>
      </c>
      <c r="E645" s="73">
        <f>MIN(D645*Constantes!$D$17,0.8*(H644+Observaciones!$F644-F645-G645-Constantes!$D$14))</f>
        <v>0</v>
      </c>
      <c r="F645" s="73">
        <f>IF(Observaciones!$F644&gt;0.05*Constantes!$D$18,((Observaciones!$F644-0.05*Constantes!$D$18)^2)/(Observaciones!$F644+0.95*Constantes!$D$18),0)</f>
        <v>0</v>
      </c>
      <c r="G645" s="73">
        <f>MAX(0,H644+Observaciones!$F644-F645-Constantes!$D$13)</f>
        <v>0</v>
      </c>
      <c r="H645" s="73">
        <f>H644+Observaciones!$F644-F645-E645-G645-I644</f>
        <v>26.25</v>
      </c>
      <c r="I645" s="73">
        <f>MAX(0,(H645-Constantes!$D$14)*(1-EXP(-Constantes!$D$22)))</f>
        <v>0</v>
      </c>
      <c r="J645" s="73">
        <f t="shared" si="63"/>
        <v>99.195223391188364</v>
      </c>
      <c r="K645" s="73">
        <f>MAX(0,(J645-Constantes!$D$13)*(1-EXP(-Constantes!$D$23)))</f>
        <v>0.34845061075437561</v>
      </c>
      <c r="L645" s="73">
        <f t="shared" si="64"/>
        <v>0.34845061075437561</v>
      </c>
      <c r="M645" s="73">
        <f>0.0526*F645*Observaciones!$F644^1.218</f>
        <v>0</v>
      </c>
      <c r="N645" s="73">
        <f>M645*Constantes!$D$40</f>
        <v>0</v>
      </c>
      <c r="O645" s="73">
        <f t="shared" si="65"/>
        <v>0</v>
      </c>
      <c r="P645" s="15"/>
      <c r="Q645" s="117">
        <v>639</v>
      </c>
      <c r="R645" s="145">
        <f>ETo!$I644*((1-Constantes!$E$19)*ETo!$K644+ETo!$L644)</f>
        <v>1.7273968109246105</v>
      </c>
      <c r="S645" s="118">
        <f>MIN(R645*Constantes!$E$17,0.8*(V644+Observaciones!$F644-T645-U645-Constantes!$D$14))</f>
        <v>0</v>
      </c>
      <c r="T645" s="118">
        <f>IF(Observaciones!$F644&gt;0.05*Constantes!$E$18,((Observaciones!$F644-0.05*Constantes!$E$18)^2)/(Observaciones!$F644+0.95*Constantes!$E$18),0)</f>
        <v>0</v>
      </c>
      <c r="U645" s="118">
        <f>MAX(0,V644+Observaciones!$F644-T645-Constantes!$D$13)</f>
        <v>0</v>
      </c>
      <c r="V645" s="118">
        <f>V644+Observaciones!$F644-T645-S645-U645-W644</f>
        <v>26.25</v>
      </c>
      <c r="W645" s="118">
        <f>MAX(0,(V645-Constantes!$D$14)*(1-EXP(-Constantes!$D$22)))</f>
        <v>0</v>
      </c>
      <c r="X645" s="116">
        <f>X644+(Entradas!$E$23*U645-Y644)/(800*Entradas!$D$46)</f>
        <v>0</v>
      </c>
      <c r="Y645" s="116">
        <f>8000*Entradas!$D$47*X645/Constantes!$E$34</f>
        <v>0</v>
      </c>
      <c r="Z645" s="116">
        <f>T645*Escenarios!$E$10/Escenarios!$E$9</f>
        <v>0</v>
      </c>
      <c r="AA645" s="116">
        <f>Y645*Escenarios!$E$10/Escenarios!$E$9</f>
        <v>0</v>
      </c>
      <c r="AB645" s="116">
        <f>Observaciones!$I644</f>
        <v>0</v>
      </c>
      <c r="AC645" s="116">
        <f>MAX(0,Constantes!$E$29/((AH644+Z645+AA645+AB645+Observaciones!$F644)^2)+Entradas!$E$17)</f>
        <v>0</v>
      </c>
      <c r="AD645" s="145">
        <f>IF(ETo!$D644&gt;0,ETo!$I644*((1-Entradas!$E$21)*ETo!$K644+ETo!$L644),0)</f>
        <v>1.6491919846274887</v>
      </c>
      <c r="AE645" s="116">
        <f>MIN(AD645*1,0.8*(AH644+Z645+AA645+AB645+Observaciones!$F644-AC645-Constantes!$E$28))</f>
        <v>0</v>
      </c>
      <c r="AF645" s="116">
        <f>Observaciones!$J644</f>
        <v>0</v>
      </c>
      <c r="AG645" s="116">
        <f>MAX(0,AH644+Z645+AA645+AB645+Observaciones!$F644-AC645-AE645-AF645-Constantes!$E$26)</f>
        <v>0</v>
      </c>
      <c r="AH645" s="116">
        <f>AH644+Z645+AA645+AB645+Observaciones!$F644-AC645-AE645-AF645-AG645</f>
        <v>41.25</v>
      </c>
      <c r="AI645" s="116">
        <f>(Escenarios!$E$10*S645+Escenarios!$E$9*AE645)/(Escenarios!$E$11)</f>
        <v>0</v>
      </c>
      <c r="AJ645" s="116">
        <f>(Escenarios!$E$9*AG645)/(Escenarios!$E$11)</f>
        <v>0</v>
      </c>
      <c r="AK645" s="116">
        <f>(Escenarios!$E$10*U645+Escenarios!$E$9*AC645)/(Escenarios!$E$11)</f>
        <v>0</v>
      </c>
      <c r="AL645" s="118">
        <f t="shared" si="66"/>
        <v>106.83951081962425</v>
      </c>
      <c r="AM645" s="118">
        <f>MAX(0,(AL645-Constantes!$D$13)*(1-EXP(-Constantes!$D$23)))</f>
        <v>0.4012535610469054</v>
      </c>
      <c r="AN645" s="118">
        <f>AJ645+W645*Escenarios!$E$10/Escenarios!$E$11+AM645</f>
        <v>0.4012535610469054</v>
      </c>
      <c r="AO645" s="118">
        <f>0.0526*AJ645*Observaciones!$F644^1.218</f>
        <v>0</v>
      </c>
      <c r="AP645" s="118">
        <f>AO645*Constantes!$E$40</f>
        <v>0</v>
      </c>
      <c r="AQ645" s="118">
        <f t="shared" si="67"/>
        <v>0</v>
      </c>
      <c r="AR645" s="15"/>
      <c r="AS645" s="72">
        <v>639</v>
      </c>
      <c r="AT645" s="145">
        <f>ETo!$I644*((1-Constantes!$F$19)*ETo!$K644+ETo!$L644)</f>
        <v>1.7225090092810404</v>
      </c>
      <c r="AU645" s="118">
        <f>MIN(AT645*Constantes!$F$17,0.8*(AX644+Observaciones!$F644-AV645-AW645-Constantes!$D$14))</f>
        <v>0</v>
      </c>
      <c r="AV645" s="118">
        <f>IF(Observaciones!$F644&gt;0.05*Constantes!$F$18,((Observaciones!$F644-0.05*Constantes!$F$18)^2)/(Observaciones!$F644+0.95*Constantes!$F$18),0)</f>
        <v>0</v>
      </c>
      <c r="AW645" s="118">
        <f>MAX(0,AX644+Observaciones!$F644-AV645-Constantes!$D$13)</f>
        <v>0</v>
      </c>
      <c r="AX645" s="118">
        <f>AX644+Observaciones!$F644-AV645-AU645-AW645-AY644</f>
        <v>26.25</v>
      </c>
      <c r="AY645" s="118">
        <f>MAX(0,(AX645-Constantes!$D$14)*(1-EXP(-Constantes!$D$22)))</f>
        <v>0</v>
      </c>
      <c r="AZ645" s="116">
        <f>AZ644+(Entradas!$F$23*AW645-BA644)/(800*Entradas!$D$46)</f>
        <v>0</v>
      </c>
      <c r="BA645" s="116">
        <f>8000*Entradas!$D$47*AZ645/Constantes!$F$34</f>
        <v>0</v>
      </c>
      <c r="BB645" s="116">
        <f>AV645*Escenarios!$F$10/Escenarios!$F$9</f>
        <v>0</v>
      </c>
      <c r="BC645" s="116">
        <f>BA645*Escenarios!$F$10/Escenarios!$F$9</f>
        <v>0</v>
      </c>
      <c r="BD645" s="116">
        <f>Observaciones!$I644</f>
        <v>0</v>
      </c>
      <c r="BE645" s="116">
        <f>MAX(0,Constantes!$F$29/((BJ644+BB645+BC645+BD645+Observaciones!$F644)^2)+Entradas!$F$17)</f>
        <v>0</v>
      </c>
      <c r="BF645" s="145">
        <f>IF(ETo!$D644&gt;0,ETo!$I644*((1-Entradas!$F$21)*ETo!$K644+ETo!$L644),0)</f>
        <v>1.6491919846274887</v>
      </c>
      <c r="BG645" s="116">
        <f>MIN(BF645*1,0.8*(BJ644+BB645+BC645+BD645+Observaciones!$F644-BE645-Constantes!$F$28))</f>
        <v>0</v>
      </c>
      <c r="BH645" s="116">
        <f>Observaciones!$J644</f>
        <v>0</v>
      </c>
      <c r="BI645" s="116">
        <f>MAX(0,BJ644+BB645+BC645+BD645+Observaciones!$F644-BE645-BG645-BH645-Constantes!$F$26)</f>
        <v>0</v>
      </c>
      <c r="BJ645" s="116">
        <f>BJ644+BB645+BC645+BD645+Observaciones!$F644-BE645-BG645-BH645-BI645</f>
        <v>41.25</v>
      </c>
      <c r="BK645" s="116">
        <f>(Escenarios!$F$10*AU645+Escenarios!$F$9*BG645)/(Escenarios!$F$11)</f>
        <v>0</v>
      </c>
      <c r="BL645" s="116">
        <f>(Escenarios!$F$9*BI645)/(Escenarios!$F$11)</f>
        <v>0</v>
      </c>
      <c r="BM645" s="116">
        <f>(Escenarios!$F$10*AW645+Escenarios!$F$9*BE645)/(Escenarios!$F$11)</f>
        <v>0</v>
      </c>
      <c r="BN645" s="118">
        <f t="shared" si="68"/>
        <v>104.87018855622341</v>
      </c>
      <c r="BO645" s="118">
        <f>MAX(0,(BN645-Constantes!$D$13)*(1-EXP(-Constantes!$D$23)))</f>
        <v>0.38765045852651736</v>
      </c>
      <c r="BP645" s="118">
        <f>BL645+AY645*Escenarios!$F$10/Escenarios!$F$11+BO645</f>
        <v>0.38765045852651736</v>
      </c>
      <c r="BQ645" s="118">
        <f>0.0526*BL645*Observaciones!$F644^1.218</f>
        <v>0</v>
      </c>
      <c r="BR645" s="118">
        <f>BQ645*Constantes!$F$40</f>
        <v>0</v>
      </c>
      <c r="BS645" s="118">
        <f t="shared" si="69"/>
        <v>0</v>
      </c>
      <c r="BT645" s="15"/>
      <c r="BU645" s="72">
        <v>639</v>
      </c>
      <c r="BV645" s="73">
        <f>0.0526*Observaciones!$F644^2.218</f>
        <v>0</v>
      </c>
      <c r="BW645" s="73">
        <f>IF(Observaciones!$F644&gt;0.05*$CA$7,((Observaciones!$F644-0.05*$CA$7)^2)/(Observaciones!$F644+0.95*$CA$7),0)</f>
        <v>0</v>
      </c>
      <c r="BX645" s="73">
        <f>0.0526*BW645*Observaciones!$F644^1.218</f>
        <v>0</v>
      </c>
      <c r="BY645" s="27"/>
      <c r="BZ645" s="27"/>
      <c r="CA645" s="101"/>
      <c r="CB645" s="36"/>
    </row>
    <row r="646" spans="2:80" s="2" customFormat="1" ht="14.5" x14ac:dyDescent="0.35">
      <c r="B646" s="35"/>
      <c r="C646" s="72">
        <v>640</v>
      </c>
      <c r="D646" s="145">
        <f>ETo!$I645*((1-Constantes!$D$19)*ETo!$K645+ETo!$L645)</f>
        <v>1.8106171388140255</v>
      </c>
      <c r="E646" s="73">
        <f>MIN(D646*Constantes!$D$17,0.8*(H645+Observaciones!$F645-F646-G646-Constantes!$D$14))</f>
        <v>0</v>
      </c>
      <c r="F646" s="73">
        <f>IF(Observaciones!$F645&gt;0.05*Constantes!$D$18,((Observaciones!$F645-0.05*Constantes!$D$18)^2)/(Observaciones!$F645+0.95*Constantes!$D$18),0)</f>
        <v>0</v>
      </c>
      <c r="G646" s="73">
        <f>MAX(0,H645+Observaciones!$F645-F646-Constantes!$D$13)</f>
        <v>0</v>
      </c>
      <c r="H646" s="73">
        <f>H645+Observaciones!$F645-F646-E646-G646-I645</f>
        <v>26.25</v>
      </c>
      <c r="I646" s="73">
        <f>MAX(0,(H646-Constantes!$D$14)*(1-EXP(-Constantes!$D$22)))</f>
        <v>0</v>
      </c>
      <c r="J646" s="73">
        <f t="shared" si="63"/>
        <v>98.846772780433994</v>
      </c>
      <c r="K646" s="73">
        <f>MAX(0,(J646-Constantes!$D$13)*(1-EXP(-Constantes!$D$23)))</f>
        <v>0.34604368657062218</v>
      </c>
      <c r="L646" s="73">
        <f t="shared" si="64"/>
        <v>0.34604368657062218</v>
      </c>
      <c r="M646" s="73">
        <f>0.0526*F646*Observaciones!$F645^1.218</f>
        <v>0</v>
      </c>
      <c r="N646" s="73">
        <f>M646*Constantes!$D$40</f>
        <v>0</v>
      </c>
      <c r="O646" s="73">
        <f t="shared" si="65"/>
        <v>0</v>
      </c>
      <c r="P646" s="15"/>
      <c r="Q646" s="117">
        <v>640</v>
      </c>
      <c r="R646" s="145">
        <f>ETo!$I645*((1-Constantes!$E$19)*ETo!$K645+ETo!$L645)</f>
        <v>1.8126718565018491</v>
      </c>
      <c r="S646" s="118">
        <f>MIN(R646*Constantes!$E$17,0.8*(V645+Observaciones!$F645-T646-U646-Constantes!$D$14))</f>
        <v>0</v>
      </c>
      <c r="T646" s="118">
        <f>IF(Observaciones!$F645&gt;0.05*Constantes!$E$18,((Observaciones!$F645-0.05*Constantes!$E$18)^2)/(Observaciones!$F645+0.95*Constantes!$E$18),0)</f>
        <v>0</v>
      </c>
      <c r="U646" s="118">
        <f>MAX(0,V645+Observaciones!$F645-T646-Constantes!$D$13)</f>
        <v>0</v>
      </c>
      <c r="V646" s="118">
        <f>V645+Observaciones!$F645-T646-S646-U646-W645</f>
        <v>26.25</v>
      </c>
      <c r="W646" s="118">
        <f>MAX(0,(V646-Constantes!$D$14)*(1-EXP(-Constantes!$D$22)))</f>
        <v>0</v>
      </c>
      <c r="X646" s="116">
        <f>X645+(Entradas!$E$23*U646-Y645)/(800*Entradas!$D$46)</f>
        <v>0</v>
      </c>
      <c r="Y646" s="116">
        <f>8000*Entradas!$D$47*X646/Constantes!$E$34</f>
        <v>0</v>
      </c>
      <c r="Z646" s="116">
        <f>T646*Escenarios!$E$10/Escenarios!$E$9</f>
        <v>0</v>
      </c>
      <c r="AA646" s="116">
        <f>Y646*Escenarios!$E$10/Escenarios!$E$9</f>
        <v>0</v>
      </c>
      <c r="AB646" s="116">
        <f>Observaciones!$I645</f>
        <v>0</v>
      </c>
      <c r="AC646" s="116">
        <f>MAX(0,Constantes!$E$29/((AH645+Z646+AA646+AB646+Observaciones!$F645)^2)+Entradas!$E$17)</f>
        <v>0</v>
      </c>
      <c r="AD646" s="145">
        <f>IF(ETo!$D645&gt;0,ETo!$I645*((1-Entradas!$E$21)*ETo!$K645+ETo!$L645),0)</f>
        <v>1.7304831489889008</v>
      </c>
      <c r="AE646" s="116">
        <f>MIN(AD646*1,0.8*(AH645+Z646+AA646+AB646+Observaciones!$F645-AC646-Constantes!$E$28))</f>
        <v>0</v>
      </c>
      <c r="AF646" s="116">
        <f>Observaciones!$J645</f>
        <v>0</v>
      </c>
      <c r="AG646" s="116">
        <f>MAX(0,AH645+Z646+AA646+AB646+Observaciones!$F645-AC646-AE646-AF646-Constantes!$E$26)</f>
        <v>0</v>
      </c>
      <c r="AH646" s="116">
        <f>AH645+Z646+AA646+AB646+Observaciones!$F645-AC646-AE646-AF646-AG646</f>
        <v>41.25</v>
      </c>
      <c r="AI646" s="116">
        <f>(Escenarios!$E$10*S646+Escenarios!$E$9*AE646)/(Escenarios!$E$11)</f>
        <v>0</v>
      </c>
      <c r="AJ646" s="116">
        <f>(Escenarios!$E$9*AG646)/(Escenarios!$E$11)</f>
        <v>0</v>
      </c>
      <c r="AK646" s="116">
        <f>(Escenarios!$E$10*U646+Escenarios!$E$9*AC646)/(Escenarios!$E$11)</f>
        <v>0</v>
      </c>
      <c r="AL646" s="118">
        <f t="shared" si="66"/>
        <v>106.43825725857735</v>
      </c>
      <c r="AM646" s="118">
        <f>MAX(0,(AL646-Constantes!$D$13)*(1-EXP(-Constantes!$D$23)))</f>
        <v>0.39848190024306834</v>
      </c>
      <c r="AN646" s="118">
        <f>AJ646+W646*Escenarios!$E$10/Escenarios!$E$11+AM646</f>
        <v>0.39848190024306834</v>
      </c>
      <c r="AO646" s="118">
        <f>0.0526*AJ646*Observaciones!$F645^1.218</f>
        <v>0</v>
      </c>
      <c r="AP646" s="118">
        <f>AO646*Constantes!$E$40</f>
        <v>0</v>
      </c>
      <c r="AQ646" s="118">
        <f t="shared" si="67"/>
        <v>0</v>
      </c>
      <c r="AR646" s="15"/>
      <c r="AS646" s="72">
        <v>640</v>
      </c>
      <c r="AT646" s="145">
        <f>ETo!$I645*((1-Constantes!$F$19)*ETo!$K645+ETo!$L645)</f>
        <v>1.8075350622822901</v>
      </c>
      <c r="AU646" s="118">
        <f>MIN(AT646*Constantes!$F$17,0.8*(AX645+Observaciones!$F645-AV646-AW646-Constantes!$D$14))</f>
        <v>0</v>
      </c>
      <c r="AV646" s="118">
        <f>IF(Observaciones!$F645&gt;0.05*Constantes!$F$18,((Observaciones!$F645-0.05*Constantes!$F$18)^2)/(Observaciones!$F645+0.95*Constantes!$F$18),0)</f>
        <v>0</v>
      </c>
      <c r="AW646" s="118">
        <f>MAX(0,AX645+Observaciones!$F645-AV646-Constantes!$D$13)</f>
        <v>0</v>
      </c>
      <c r="AX646" s="118">
        <f>AX645+Observaciones!$F645-AV646-AU646-AW646-AY645</f>
        <v>26.25</v>
      </c>
      <c r="AY646" s="118">
        <f>MAX(0,(AX646-Constantes!$D$14)*(1-EXP(-Constantes!$D$22)))</f>
        <v>0</v>
      </c>
      <c r="AZ646" s="116">
        <f>AZ645+(Entradas!$F$23*AW646-BA645)/(800*Entradas!$D$46)</f>
        <v>0</v>
      </c>
      <c r="BA646" s="116">
        <f>8000*Entradas!$D$47*AZ646/Constantes!$F$34</f>
        <v>0</v>
      </c>
      <c r="BB646" s="116">
        <f>AV646*Escenarios!$F$10/Escenarios!$F$9</f>
        <v>0</v>
      </c>
      <c r="BC646" s="116">
        <f>BA646*Escenarios!$F$10/Escenarios!$F$9</f>
        <v>0</v>
      </c>
      <c r="BD646" s="116">
        <f>Observaciones!$I645</f>
        <v>0</v>
      </c>
      <c r="BE646" s="116">
        <f>MAX(0,Constantes!$F$29/((BJ645+BB646+BC646+BD646+Observaciones!$F645)^2)+Entradas!$F$17)</f>
        <v>0</v>
      </c>
      <c r="BF646" s="145">
        <f>IF(ETo!$D645&gt;0,ETo!$I645*((1-Entradas!$F$21)*ETo!$K645+ETo!$L645),0)</f>
        <v>1.7304831489889008</v>
      </c>
      <c r="BG646" s="116">
        <f>MIN(BF646*1,0.8*(BJ645+BB646+BC646+BD646+Observaciones!$F645-BE646-Constantes!$F$28))</f>
        <v>0</v>
      </c>
      <c r="BH646" s="116">
        <f>Observaciones!$J645</f>
        <v>0</v>
      </c>
      <c r="BI646" s="116">
        <f>MAX(0,BJ645+BB646+BC646+BD646+Observaciones!$F645-BE646-BG646-BH646-Constantes!$F$26)</f>
        <v>0</v>
      </c>
      <c r="BJ646" s="116">
        <f>BJ645+BB646+BC646+BD646+Observaciones!$F645-BE646-BG646-BH646-BI646</f>
        <v>41.25</v>
      </c>
      <c r="BK646" s="116">
        <f>(Escenarios!$F$10*AU646+Escenarios!$F$9*BG646)/(Escenarios!$F$11)</f>
        <v>0</v>
      </c>
      <c r="BL646" s="116">
        <f>(Escenarios!$F$9*BI646)/(Escenarios!$F$11)</f>
        <v>0</v>
      </c>
      <c r="BM646" s="116">
        <f>(Escenarios!$F$10*AW646+Escenarios!$F$9*BE646)/(Escenarios!$F$11)</f>
        <v>0</v>
      </c>
      <c r="BN646" s="118">
        <f t="shared" si="68"/>
        <v>104.48253809769689</v>
      </c>
      <c r="BO646" s="118">
        <f>MAX(0,(BN646-Constantes!$D$13)*(1-EXP(-Constantes!$D$23)))</f>
        <v>0.3849727612154103</v>
      </c>
      <c r="BP646" s="118">
        <f>BL646+AY646*Escenarios!$F$10/Escenarios!$F$11+BO646</f>
        <v>0.3849727612154103</v>
      </c>
      <c r="BQ646" s="118">
        <f>0.0526*BL646*Observaciones!$F645^1.218</f>
        <v>0</v>
      </c>
      <c r="BR646" s="118">
        <f>BQ646*Constantes!$F$40</f>
        <v>0</v>
      </c>
      <c r="BS646" s="118">
        <f t="shared" si="69"/>
        <v>0</v>
      </c>
      <c r="BT646" s="15"/>
      <c r="BU646" s="72">
        <v>640</v>
      </c>
      <c r="BV646" s="73">
        <f>0.0526*Observaciones!$F645^2.218</f>
        <v>0</v>
      </c>
      <c r="BW646" s="73">
        <f>IF(Observaciones!$F645&gt;0.05*$CA$7,((Observaciones!$F645-0.05*$CA$7)^2)/(Observaciones!$F645+0.95*$CA$7),0)</f>
        <v>0</v>
      </c>
      <c r="BX646" s="73">
        <f>0.0526*BW646*Observaciones!$F645^1.218</f>
        <v>0</v>
      </c>
      <c r="BY646" s="27"/>
      <c r="BZ646" s="27"/>
      <c r="CA646" s="101"/>
      <c r="CB646" s="36"/>
    </row>
    <row r="647" spans="2:80" s="2" customFormat="1" ht="14.5" x14ac:dyDescent="0.35">
      <c r="B647" s="35"/>
      <c r="C647" s="72">
        <v>641</v>
      </c>
      <c r="D647" s="145">
        <f>ETo!$I646*((1-Constantes!$D$19)*ETo!$K646+ETo!$L646)</f>
        <v>1.8159850196463465</v>
      </c>
      <c r="E647" s="73">
        <f>MIN(D647*Constantes!$D$17,0.8*(H646+Observaciones!$F646-F647-G647-Constantes!$D$14))</f>
        <v>0</v>
      </c>
      <c r="F647" s="73">
        <f>IF(Observaciones!$F646&gt;0.05*Constantes!$D$18,((Observaciones!$F646-0.05*Constantes!$D$18)^2)/(Observaciones!$F646+0.95*Constantes!$D$18),0)</f>
        <v>0</v>
      </c>
      <c r="G647" s="73">
        <f>MAX(0,H646+Observaciones!$F646-F647-Constantes!$D$13)</f>
        <v>0</v>
      </c>
      <c r="H647" s="73">
        <f>H646+Observaciones!$F646-F647-E647-G647-I646</f>
        <v>26.25</v>
      </c>
      <c r="I647" s="73">
        <f>MAX(0,(H647-Constantes!$D$14)*(1-EXP(-Constantes!$D$22)))</f>
        <v>0</v>
      </c>
      <c r="J647" s="73">
        <f t="shared" ref="J647:J710" si="70">J646+G647-K646</f>
        <v>98.50072909386337</v>
      </c>
      <c r="K647" s="73">
        <f>MAX(0,(J647-Constantes!$D$13)*(1-EXP(-Constantes!$D$23)))</f>
        <v>0.3436533882266507</v>
      </c>
      <c r="L647" s="73">
        <f t="shared" ref="L647:L710" si="71">F647+I647+K647</f>
        <v>0.3436533882266507</v>
      </c>
      <c r="M647" s="73">
        <f>0.0526*F647*Observaciones!$F646^1.218</f>
        <v>0</v>
      </c>
      <c r="N647" s="73">
        <f>M647*Constantes!$D$40</f>
        <v>0</v>
      </c>
      <c r="O647" s="73">
        <f t="shared" ref="O647:O710" si="72">N647*1000000/(L647/1000*10000)</f>
        <v>0</v>
      </c>
      <c r="P647" s="15"/>
      <c r="Q647" s="117">
        <v>641</v>
      </c>
      <c r="R647" s="145">
        <f>ETo!$I646*((1-Constantes!$E$19)*ETo!$K646+ETo!$L646)</f>
        <v>1.8180440697642206</v>
      </c>
      <c r="S647" s="118">
        <f>MIN(R647*Constantes!$E$17,0.8*(V646+Observaciones!$F646-T647-U647-Constantes!$D$14))</f>
        <v>0</v>
      </c>
      <c r="T647" s="118">
        <f>IF(Observaciones!$F646&gt;0.05*Constantes!$E$18,((Observaciones!$F646-0.05*Constantes!$E$18)^2)/(Observaciones!$F646+0.95*Constantes!$E$18),0)</f>
        <v>0</v>
      </c>
      <c r="U647" s="118">
        <f>MAX(0,V646+Observaciones!$F646-T647-Constantes!$D$13)</f>
        <v>0</v>
      </c>
      <c r="V647" s="118">
        <f>V646+Observaciones!$F646-T647-S647-U647-W646</f>
        <v>26.25</v>
      </c>
      <c r="W647" s="118">
        <f>MAX(0,(V647-Constantes!$D$14)*(1-EXP(-Constantes!$D$22)))</f>
        <v>0</v>
      </c>
      <c r="X647" s="116">
        <f>X646+(Entradas!$E$23*U647-Y646)/(800*Entradas!$D$46)</f>
        <v>0</v>
      </c>
      <c r="Y647" s="116">
        <f>8000*Entradas!$D$47*X647/Constantes!$E$34</f>
        <v>0</v>
      </c>
      <c r="Z647" s="116">
        <f>T647*Escenarios!$E$10/Escenarios!$E$9</f>
        <v>0</v>
      </c>
      <c r="AA647" s="116">
        <f>Y647*Escenarios!$E$10/Escenarios!$E$9</f>
        <v>0</v>
      </c>
      <c r="AB647" s="116">
        <f>Observaciones!$I646</f>
        <v>0</v>
      </c>
      <c r="AC647" s="116">
        <f>MAX(0,Constantes!$E$29/((AH646+Z647+AA647+AB647+Observaciones!$F646)^2)+Entradas!$E$17)</f>
        <v>0</v>
      </c>
      <c r="AD647" s="145">
        <f>IF(ETo!$D646&gt;0,ETo!$I646*((1-Entradas!$E$21)*ETo!$K646+ETo!$L646),0)</f>
        <v>1.7356820650492599</v>
      </c>
      <c r="AE647" s="116">
        <f>MIN(AD647*1,0.8*(AH646+Z647+AA647+AB647+Observaciones!$F646-AC647-Constantes!$E$28))</f>
        <v>0</v>
      </c>
      <c r="AF647" s="116">
        <f>Observaciones!$J646</f>
        <v>0</v>
      </c>
      <c r="AG647" s="116">
        <f>MAX(0,AH646+Z647+AA647+AB647+Observaciones!$F646-AC647-AE647-AF647-Constantes!$E$26)</f>
        <v>0</v>
      </c>
      <c r="AH647" s="116">
        <f>AH646+Z647+AA647+AB647+Observaciones!$F646-AC647-AE647-AF647-AG647</f>
        <v>41.25</v>
      </c>
      <c r="AI647" s="116">
        <f>(Escenarios!$E$10*S647+Escenarios!$E$9*AE647)/(Escenarios!$E$11)</f>
        <v>0</v>
      </c>
      <c r="AJ647" s="116">
        <f>(Escenarios!$E$9*AG647)/(Escenarios!$E$11)</f>
        <v>0</v>
      </c>
      <c r="AK647" s="116">
        <f>(Escenarios!$E$10*U647+Escenarios!$E$9*AC647)/(Escenarios!$E$11)</f>
        <v>0</v>
      </c>
      <c r="AL647" s="118">
        <f t="shared" si="66"/>
        <v>106.03977535833428</v>
      </c>
      <c r="AM647" s="118">
        <f>MAX(0,(AL647-Constantes!$D$13)*(1-EXP(-Constantes!$D$23)))</f>
        <v>0.39572938469888075</v>
      </c>
      <c r="AN647" s="118">
        <f>AJ647+W647*Escenarios!$E$10/Escenarios!$E$11+AM647</f>
        <v>0.39572938469888075</v>
      </c>
      <c r="AO647" s="118">
        <f>0.0526*AJ647*Observaciones!$F646^1.218</f>
        <v>0</v>
      </c>
      <c r="AP647" s="118">
        <f>AO647*Constantes!$E$40</f>
        <v>0</v>
      </c>
      <c r="AQ647" s="118">
        <f t="shared" si="67"/>
        <v>0</v>
      </c>
      <c r="AR647" s="15"/>
      <c r="AS647" s="72">
        <v>641</v>
      </c>
      <c r="AT647" s="145">
        <f>ETo!$I646*((1-Constantes!$F$19)*ETo!$K646+ETo!$L646)</f>
        <v>1.812896444469535</v>
      </c>
      <c r="AU647" s="118">
        <f>MIN(AT647*Constantes!$F$17,0.8*(AX646+Observaciones!$F646-AV647-AW647-Constantes!$D$14))</f>
        <v>0</v>
      </c>
      <c r="AV647" s="118">
        <f>IF(Observaciones!$F646&gt;0.05*Constantes!$F$18,((Observaciones!$F646-0.05*Constantes!$F$18)^2)/(Observaciones!$F646+0.95*Constantes!$F$18),0)</f>
        <v>0</v>
      </c>
      <c r="AW647" s="118">
        <f>MAX(0,AX646+Observaciones!$F646-AV647-Constantes!$D$13)</f>
        <v>0</v>
      </c>
      <c r="AX647" s="118">
        <f>AX646+Observaciones!$F646-AV647-AU647-AW647-AY646</f>
        <v>26.25</v>
      </c>
      <c r="AY647" s="118">
        <f>MAX(0,(AX647-Constantes!$D$14)*(1-EXP(-Constantes!$D$22)))</f>
        <v>0</v>
      </c>
      <c r="AZ647" s="116">
        <f>AZ646+(Entradas!$F$23*AW647-BA646)/(800*Entradas!$D$46)</f>
        <v>0</v>
      </c>
      <c r="BA647" s="116">
        <f>8000*Entradas!$D$47*AZ647/Constantes!$F$34</f>
        <v>0</v>
      </c>
      <c r="BB647" s="116">
        <f>AV647*Escenarios!$F$10/Escenarios!$F$9</f>
        <v>0</v>
      </c>
      <c r="BC647" s="116">
        <f>BA647*Escenarios!$F$10/Escenarios!$F$9</f>
        <v>0</v>
      </c>
      <c r="BD647" s="116">
        <f>Observaciones!$I646</f>
        <v>0</v>
      </c>
      <c r="BE647" s="116">
        <f>MAX(0,Constantes!$F$29/((BJ646+BB647+BC647+BD647+Observaciones!$F646)^2)+Entradas!$F$17)</f>
        <v>0</v>
      </c>
      <c r="BF647" s="145">
        <f>IF(ETo!$D646&gt;0,ETo!$I646*((1-Entradas!$F$21)*ETo!$K646+ETo!$L646),0)</f>
        <v>1.7356820650492599</v>
      </c>
      <c r="BG647" s="116">
        <f>MIN(BF647*1,0.8*(BJ646+BB647+BC647+BD647+Observaciones!$F646-BE647-Constantes!$F$28))</f>
        <v>0</v>
      </c>
      <c r="BH647" s="116">
        <f>Observaciones!$J646</f>
        <v>0</v>
      </c>
      <c r="BI647" s="116">
        <f>MAX(0,BJ646+BB647+BC647+BD647+Observaciones!$F646-BE647-BG647-BH647-Constantes!$F$26)</f>
        <v>0</v>
      </c>
      <c r="BJ647" s="116">
        <f>BJ646+BB647+BC647+BD647+Observaciones!$F646-BE647-BG647-BH647-BI647</f>
        <v>41.25</v>
      </c>
      <c r="BK647" s="116">
        <f>(Escenarios!$F$10*AU647+Escenarios!$F$9*BG647)/(Escenarios!$F$11)</f>
        <v>0</v>
      </c>
      <c r="BL647" s="116">
        <f>(Escenarios!$F$9*BI647)/(Escenarios!$F$11)</f>
        <v>0</v>
      </c>
      <c r="BM647" s="116">
        <f>(Escenarios!$F$10*AW647+Escenarios!$F$9*BE647)/(Escenarios!$F$11)</f>
        <v>0</v>
      </c>
      <c r="BN647" s="118">
        <f t="shared" si="68"/>
        <v>104.09756533648148</v>
      </c>
      <c r="BO647" s="118">
        <f>MAX(0,(BN647-Constantes!$D$13)*(1-EXP(-Constantes!$D$23)))</f>
        <v>0.382313560110698</v>
      </c>
      <c r="BP647" s="118">
        <f>BL647+AY647*Escenarios!$F$10/Escenarios!$F$11+BO647</f>
        <v>0.382313560110698</v>
      </c>
      <c r="BQ647" s="118">
        <f>0.0526*BL647*Observaciones!$F646^1.218</f>
        <v>0</v>
      </c>
      <c r="BR647" s="118">
        <f>BQ647*Constantes!$F$40</f>
        <v>0</v>
      </c>
      <c r="BS647" s="118">
        <f t="shared" si="69"/>
        <v>0</v>
      </c>
      <c r="BT647" s="15"/>
      <c r="BU647" s="72">
        <v>641</v>
      </c>
      <c r="BV647" s="73">
        <f>0.0526*Observaciones!$F646^2.218</f>
        <v>0</v>
      </c>
      <c r="BW647" s="73">
        <f>IF(Observaciones!$F646&gt;0.05*$CA$7,((Observaciones!$F646-0.05*$CA$7)^2)/(Observaciones!$F646+0.95*$CA$7),0)</f>
        <v>0</v>
      </c>
      <c r="BX647" s="73">
        <f>0.0526*BW647*Observaciones!$F646^1.218</f>
        <v>0</v>
      </c>
      <c r="BY647" s="27"/>
      <c r="BZ647" s="27"/>
      <c r="CA647" s="101"/>
      <c r="CB647" s="36"/>
    </row>
    <row r="648" spans="2:80" s="2" customFormat="1" ht="14.5" x14ac:dyDescent="0.35">
      <c r="B648" s="35"/>
      <c r="C648" s="72">
        <v>642</v>
      </c>
      <c r="D648" s="145">
        <f>ETo!$I647*((1-Constantes!$D$19)*ETo!$K647+ETo!$L647)</f>
        <v>1.8111671054363156</v>
      </c>
      <c r="E648" s="73">
        <f>MIN(D648*Constantes!$D$17,0.8*(H647+Observaciones!$F647-F648-G648-Constantes!$D$14))</f>
        <v>0</v>
      </c>
      <c r="F648" s="73">
        <f>IF(Observaciones!$F647&gt;0.05*Constantes!$D$18,((Observaciones!$F647-0.05*Constantes!$D$18)^2)/(Observaciones!$F647+0.95*Constantes!$D$18),0)</f>
        <v>0</v>
      </c>
      <c r="G648" s="73">
        <f>MAX(0,H647+Observaciones!$F647-F648-Constantes!$D$13)</f>
        <v>0</v>
      </c>
      <c r="H648" s="73">
        <f>H647+Observaciones!$F647-F648-E648-G648-I647</f>
        <v>26.25</v>
      </c>
      <c r="I648" s="73">
        <f>MAX(0,(H648-Constantes!$D$14)*(1-EXP(-Constantes!$D$22)))</f>
        <v>0</v>
      </c>
      <c r="J648" s="73">
        <f t="shared" si="70"/>
        <v>98.157075705636714</v>
      </c>
      <c r="K648" s="73">
        <f>MAX(0,(J648-Constantes!$D$13)*(1-EXP(-Constantes!$D$23)))</f>
        <v>0.34127960087939702</v>
      </c>
      <c r="L648" s="73">
        <f t="shared" si="71"/>
        <v>0.34127960087939702</v>
      </c>
      <c r="M648" s="73">
        <f>0.0526*F648*Observaciones!$F647^1.218</f>
        <v>0</v>
      </c>
      <c r="N648" s="73">
        <f>M648*Constantes!$D$40</f>
        <v>0</v>
      </c>
      <c r="O648" s="73">
        <f t="shared" si="72"/>
        <v>0</v>
      </c>
      <c r="P648" s="15"/>
      <c r="Q648" s="117">
        <v>642</v>
      </c>
      <c r="R648" s="145">
        <f>ETo!$I647*((1-Constantes!$E$19)*ETo!$K647+ETo!$L647)</f>
        <v>1.8132185066770485</v>
      </c>
      <c r="S648" s="118">
        <f>MIN(R648*Constantes!$E$17,0.8*(V647+Observaciones!$F647-T648-U648-Constantes!$D$14))</f>
        <v>0</v>
      </c>
      <c r="T648" s="118">
        <f>IF(Observaciones!$F647&gt;0.05*Constantes!$E$18,((Observaciones!$F647-0.05*Constantes!$E$18)^2)/(Observaciones!$F647+0.95*Constantes!$E$18),0)</f>
        <v>0</v>
      </c>
      <c r="U648" s="118">
        <f>MAX(0,V647+Observaciones!$F647-T648-Constantes!$D$13)</f>
        <v>0</v>
      </c>
      <c r="V648" s="118">
        <f>V647+Observaciones!$F647-T648-S648-U648-W647</f>
        <v>26.25</v>
      </c>
      <c r="W648" s="118">
        <f>MAX(0,(V648-Constantes!$D$14)*(1-EXP(-Constantes!$D$22)))</f>
        <v>0</v>
      </c>
      <c r="X648" s="116">
        <f>X647+(Entradas!$E$23*U648-Y647)/(800*Entradas!$D$46)</f>
        <v>0</v>
      </c>
      <c r="Y648" s="116">
        <f>8000*Entradas!$D$47*X648/Constantes!$E$34</f>
        <v>0</v>
      </c>
      <c r="Z648" s="116">
        <f>T648*Escenarios!$E$10/Escenarios!$E$9</f>
        <v>0</v>
      </c>
      <c r="AA648" s="116">
        <f>Y648*Escenarios!$E$10/Escenarios!$E$9</f>
        <v>0</v>
      </c>
      <c r="AB648" s="116">
        <f>Observaciones!$I647</f>
        <v>0</v>
      </c>
      <c r="AC648" s="116">
        <f>MAX(0,Constantes!$E$29/((AH647+Z648+AA648+AB648+Observaciones!$F647)^2)+Entradas!$E$17)</f>
        <v>0</v>
      </c>
      <c r="AD648" s="145">
        <f>IF(ETo!$D647&gt;0,ETo!$I647*((1-Entradas!$E$21)*ETo!$K647+ETo!$L647),0)</f>
        <v>1.7311624570477111</v>
      </c>
      <c r="AE648" s="116">
        <f>MIN(AD648*1,0.8*(AH647+Z648+AA648+AB648+Observaciones!$F647-AC648-Constantes!$E$28))</f>
        <v>0</v>
      </c>
      <c r="AF648" s="116">
        <f>Observaciones!$J647</f>
        <v>0</v>
      </c>
      <c r="AG648" s="116">
        <f>MAX(0,AH647+Z648+AA648+AB648+Observaciones!$F647-AC648-AE648-AF648-Constantes!$E$26)</f>
        <v>0</v>
      </c>
      <c r="AH648" s="116">
        <f>AH647+Z648+AA648+AB648+Observaciones!$F647-AC648-AE648-AF648-AG648</f>
        <v>41.25</v>
      </c>
      <c r="AI648" s="116">
        <f>(Escenarios!$E$10*S648+Escenarios!$E$9*AE648)/(Escenarios!$E$11)</f>
        <v>0</v>
      </c>
      <c r="AJ648" s="116">
        <f>(Escenarios!$E$9*AG648)/(Escenarios!$E$11)</f>
        <v>0</v>
      </c>
      <c r="AK648" s="116">
        <f>(Escenarios!$E$10*U648+Escenarios!$E$9*AC648)/(Escenarios!$E$11)</f>
        <v>0</v>
      </c>
      <c r="AL648" s="118">
        <f t="shared" ref="AL648:AL711" si="73">AL647+AK648-AM647</f>
        <v>105.6440459736354</v>
      </c>
      <c r="AM648" s="118">
        <f>MAX(0,(AL648-Constantes!$D$13)*(1-EXP(-Constantes!$D$23)))</f>
        <v>0.39299588216837428</v>
      </c>
      <c r="AN648" s="118">
        <f>AJ648+W648*Escenarios!$E$10/Escenarios!$E$11+AM648</f>
        <v>0.39299588216837428</v>
      </c>
      <c r="AO648" s="118">
        <f>0.0526*AJ648*Observaciones!$F647^1.218</f>
        <v>0</v>
      </c>
      <c r="AP648" s="118">
        <f>AO648*Constantes!$E$40</f>
        <v>0</v>
      </c>
      <c r="AQ648" s="118">
        <f t="shared" ref="AQ648:AQ711" si="74">AP648*1000000/(AN648/1000*10000)</f>
        <v>0</v>
      </c>
      <c r="AR648" s="15"/>
      <c r="AS648" s="72">
        <v>642</v>
      </c>
      <c r="AT648" s="145">
        <f>ETo!$I647*((1-Constantes!$F$19)*ETo!$K647+ETo!$L647)</f>
        <v>1.8080900035752148</v>
      </c>
      <c r="AU648" s="118">
        <f>MIN(AT648*Constantes!$F$17,0.8*(AX647+Observaciones!$F647-AV648-AW648-Constantes!$D$14))</f>
        <v>0</v>
      </c>
      <c r="AV648" s="118">
        <f>IF(Observaciones!$F647&gt;0.05*Constantes!$F$18,((Observaciones!$F647-0.05*Constantes!$F$18)^2)/(Observaciones!$F647+0.95*Constantes!$F$18),0)</f>
        <v>0</v>
      </c>
      <c r="AW648" s="118">
        <f>MAX(0,AX647+Observaciones!$F647-AV648-Constantes!$D$13)</f>
        <v>0</v>
      </c>
      <c r="AX648" s="118">
        <f>AX647+Observaciones!$F647-AV648-AU648-AW648-AY647</f>
        <v>26.25</v>
      </c>
      <c r="AY648" s="118">
        <f>MAX(0,(AX648-Constantes!$D$14)*(1-EXP(-Constantes!$D$22)))</f>
        <v>0</v>
      </c>
      <c r="AZ648" s="116">
        <f>AZ647+(Entradas!$F$23*AW648-BA647)/(800*Entradas!$D$46)</f>
        <v>0</v>
      </c>
      <c r="BA648" s="116">
        <f>8000*Entradas!$D$47*AZ648/Constantes!$F$34</f>
        <v>0</v>
      </c>
      <c r="BB648" s="116">
        <f>AV648*Escenarios!$F$10/Escenarios!$F$9</f>
        <v>0</v>
      </c>
      <c r="BC648" s="116">
        <f>BA648*Escenarios!$F$10/Escenarios!$F$9</f>
        <v>0</v>
      </c>
      <c r="BD648" s="116">
        <f>Observaciones!$I647</f>
        <v>0</v>
      </c>
      <c r="BE648" s="116">
        <f>MAX(0,Constantes!$F$29/((BJ647+BB648+BC648+BD648+Observaciones!$F647)^2)+Entradas!$F$17)</f>
        <v>0</v>
      </c>
      <c r="BF648" s="145">
        <f>IF(ETo!$D647&gt;0,ETo!$I647*((1-Entradas!$F$21)*ETo!$K647+ETo!$L647),0)</f>
        <v>1.7311624570477111</v>
      </c>
      <c r="BG648" s="116">
        <f>MIN(BF648*1,0.8*(BJ647+BB648+BC648+BD648+Observaciones!$F647-BE648-Constantes!$F$28))</f>
        <v>0</v>
      </c>
      <c r="BH648" s="116">
        <f>Observaciones!$J647</f>
        <v>0</v>
      </c>
      <c r="BI648" s="116">
        <f>MAX(0,BJ647+BB648+BC648+BD648+Observaciones!$F647-BE648-BG648-BH648-Constantes!$F$26)</f>
        <v>0</v>
      </c>
      <c r="BJ648" s="116">
        <f>BJ647+BB648+BC648+BD648+Observaciones!$F647-BE648-BG648-BH648-BI648</f>
        <v>41.25</v>
      </c>
      <c r="BK648" s="116">
        <f>(Escenarios!$F$10*AU648+Escenarios!$F$9*BG648)/(Escenarios!$F$11)</f>
        <v>0</v>
      </c>
      <c r="BL648" s="116">
        <f>(Escenarios!$F$9*BI648)/(Escenarios!$F$11)</f>
        <v>0</v>
      </c>
      <c r="BM648" s="116">
        <f>(Escenarios!$F$10*AW648+Escenarios!$F$9*BE648)/(Escenarios!$F$11)</f>
        <v>0</v>
      </c>
      <c r="BN648" s="118">
        <f t="shared" ref="BN648:BN711" si="75">BN647+BM648-BO647</f>
        <v>103.71525177637078</v>
      </c>
      <c r="BO648" s="118">
        <f>MAX(0,(BN648-Constantes!$D$13)*(1-EXP(-Constantes!$D$23)))</f>
        <v>0.37967272744975028</v>
      </c>
      <c r="BP648" s="118">
        <f>BL648+AY648*Escenarios!$F$10/Escenarios!$F$11+BO648</f>
        <v>0.37967272744975028</v>
      </c>
      <c r="BQ648" s="118">
        <f>0.0526*BL648*Observaciones!$F647^1.218</f>
        <v>0</v>
      </c>
      <c r="BR648" s="118">
        <f>BQ648*Constantes!$F$40</f>
        <v>0</v>
      </c>
      <c r="BS648" s="118">
        <f t="shared" ref="BS648:BS711" si="76">BR648*1000000/(BP648/1000*10000)</f>
        <v>0</v>
      </c>
      <c r="BT648" s="15"/>
      <c r="BU648" s="72">
        <v>642</v>
      </c>
      <c r="BV648" s="73">
        <f>0.0526*Observaciones!$F647^2.218</f>
        <v>0</v>
      </c>
      <c r="BW648" s="73">
        <f>IF(Observaciones!$F647&gt;0.05*$CA$7,((Observaciones!$F647-0.05*$CA$7)^2)/(Observaciones!$F647+0.95*$CA$7),0)</f>
        <v>0</v>
      </c>
      <c r="BX648" s="73">
        <f>0.0526*BW648*Observaciones!$F647^1.218</f>
        <v>0</v>
      </c>
      <c r="BY648" s="27"/>
      <c r="BZ648" s="27"/>
      <c r="CA648" s="101"/>
      <c r="CB648" s="36"/>
    </row>
    <row r="649" spans="2:80" s="2" customFormat="1" ht="14.5" x14ac:dyDescent="0.35">
      <c r="B649" s="35"/>
      <c r="C649" s="72">
        <v>643</v>
      </c>
      <c r="D649" s="145">
        <f>ETo!$I648*((1-Constantes!$D$19)*ETo!$K648+ETo!$L648)</f>
        <v>1.7859938843761174</v>
      </c>
      <c r="E649" s="73">
        <f>MIN(D649*Constantes!$D$17,0.8*(H648+Observaciones!$F648-F649-G649-Constantes!$D$14))</f>
        <v>0.5599999999999995</v>
      </c>
      <c r="F649" s="73">
        <f>IF(Observaciones!$F648&gt;0.05*Constantes!$D$18,((Observaciones!$F648-0.05*Constantes!$D$18)^2)/(Observaciones!$F648+0.95*Constantes!$D$18),0)</f>
        <v>0</v>
      </c>
      <c r="G649" s="73">
        <f>MAX(0,H648+Observaciones!$F648-F649-Constantes!$D$13)</f>
        <v>0</v>
      </c>
      <c r="H649" s="73">
        <f>H648+Observaciones!$F648-F649-E649-G649-I648</f>
        <v>26.39</v>
      </c>
      <c r="I649" s="73">
        <f>MAX(0,(H649-Constantes!$D$14)*(1-EXP(-Constantes!$D$22)))</f>
        <v>1.9274213709297196E-3</v>
      </c>
      <c r="J649" s="73">
        <f t="shared" si="70"/>
        <v>97.815796104757311</v>
      </c>
      <c r="K649" s="73">
        <f>MAX(0,(J649-Constantes!$D$13)*(1-EXP(-Constantes!$D$23)))</f>
        <v>0.33892221047907595</v>
      </c>
      <c r="L649" s="73">
        <f t="shared" si="71"/>
        <v>0.34084963185000566</v>
      </c>
      <c r="M649" s="73">
        <f>0.0526*F649*Observaciones!$F648^1.218</f>
        <v>0</v>
      </c>
      <c r="N649" s="73">
        <f>M649*Constantes!$D$40</f>
        <v>0</v>
      </c>
      <c r="O649" s="73">
        <f t="shared" si="72"/>
        <v>0</v>
      </c>
      <c r="P649" s="15"/>
      <c r="Q649" s="117">
        <v>643</v>
      </c>
      <c r="R649" s="145">
        <f>ETo!$I648*((1-Constantes!$E$19)*ETo!$K648+ETo!$L648)</f>
        <v>1.7880135170834963</v>
      </c>
      <c r="S649" s="118">
        <f>MIN(R649*Constantes!$E$17,0.8*(V648+Observaciones!$F648-T649-U649-Constantes!$D$14))</f>
        <v>0.5599999999999995</v>
      </c>
      <c r="T649" s="118">
        <f>IF(Observaciones!$F648&gt;0.05*Constantes!$E$18,((Observaciones!$F648-0.05*Constantes!$E$18)^2)/(Observaciones!$F648+0.95*Constantes!$E$18),0)</f>
        <v>0</v>
      </c>
      <c r="U649" s="118">
        <f>MAX(0,V648+Observaciones!$F648-T649-Constantes!$D$13)</f>
        <v>0</v>
      </c>
      <c r="V649" s="118">
        <f>V648+Observaciones!$F648-T649-S649-U649-W648</f>
        <v>26.39</v>
      </c>
      <c r="W649" s="118">
        <f>MAX(0,(V649-Constantes!$D$14)*(1-EXP(-Constantes!$D$22)))</f>
        <v>1.9274213709297196E-3</v>
      </c>
      <c r="X649" s="116">
        <f>X648+(Entradas!$E$23*U649-Y648)/(800*Entradas!$D$46)</f>
        <v>0</v>
      </c>
      <c r="Y649" s="116">
        <f>8000*Entradas!$D$47*X649/Constantes!$E$34</f>
        <v>0</v>
      </c>
      <c r="Z649" s="116">
        <f>T649*Escenarios!$E$10/Escenarios!$E$9</f>
        <v>0</v>
      </c>
      <c r="AA649" s="116">
        <f>Y649*Escenarios!$E$10/Escenarios!$E$9</f>
        <v>0</v>
      </c>
      <c r="AB649" s="116">
        <f>Observaciones!$I648</f>
        <v>0</v>
      </c>
      <c r="AC649" s="116">
        <f>MAX(0,Constantes!$E$29/((AH648+Z649+AA649+AB649+Observaciones!$F648)^2)+Entradas!$E$17)</f>
        <v>0</v>
      </c>
      <c r="AD649" s="145">
        <f>IF(ETo!$D648&gt;0,ETo!$I648*((1-Entradas!$E$21)*ETo!$K648+ETo!$L648),0)</f>
        <v>1.7072282087883293</v>
      </c>
      <c r="AE649" s="116">
        <f>MIN(AD649*1,0.8*(AH648+Z649+AA649+AB649+Observaciones!$F648-AC649-Constantes!$E$28))</f>
        <v>0.56000000000000227</v>
      </c>
      <c r="AF649" s="116">
        <f>Observaciones!$J648</f>
        <v>0</v>
      </c>
      <c r="AG649" s="116">
        <f>MAX(0,AH648+Z649+AA649+AB649+Observaciones!$F648-AC649-AE649-AF649-Constantes!$E$26)</f>
        <v>0</v>
      </c>
      <c r="AH649" s="116">
        <f>AH648+Z649+AA649+AB649+Observaciones!$F648-AC649-AE649-AF649-AG649</f>
        <v>41.39</v>
      </c>
      <c r="AI649" s="116">
        <f>(Escenarios!$E$10*S649+Escenarios!$E$9*AE649)/(Escenarios!$E$11)</f>
        <v>0.55999999999999983</v>
      </c>
      <c r="AJ649" s="116">
        <f>(Escenarios!$E$9*AG649)/(Escenarios!$E$11)</f>
        <v>0</v>
      </c>
      <c r="AK649" s="116">
        <f>(Escenarios!$E$10*U649+Escenarios!$E$9*AC649)/(Escenarios!$E$11)</f>
        <v>0</v>
      </c>
      <c r="AL649" s="118">
        <f t="shared" si="73"/>
        <v>105.25105009146702</v>
      </c>
      <c r="AM649" s="118">
        <f>MAX(0,(AL649-Constantes!$D$13)*(1-EXP(-Constantes!$D$23)))</f>
        <v>0.39028126131907009</v>
      </c>
      <c r="AN649" s="118">
        <f>AJ649+W649*Escenarios!$E$10/Escenarios!$E$11+AM649</f>
        <v>0.39201594055290684</v>
      </c>
      <c r="AO649" s="118">
        <f>0.0526*AJ649*Observaciones!$F648^1.218</f>
        <v>0</v>
      </c>
      <c r="AP649" s="118">
        <f>AO649*Constantes!$E$40</f>
        <v>0</v>
      </c>
      <c r="AQ649" s="118">
        <f t="shared" si="74"/>
        <v>0</v>
      </c>
      <c r="AR649" s="15"/>
      <c r="AS649" s="72">
        <v>643</v>
      </c>
      <c r="AT649" s="145">
        <f>ETo!$I648*((1-Constantes!$F$19)*ETo!$K648+ETo!$L648)</f>
        <v>1.7829644353150484</v>
      </c>
      <c r="AU649" s="118">
        <f>MIN(AT649*Constantes!$F$17,0.8*(AX648+Observaciones!$F648-AV649-AW649-Constantes!$D$14))</f>
        <v>0.5599999999999995</v>
      </c>
      <c r="AV649" s="118">
        <f>IF(Observaciones!$F648&gt;0.05*Constantes!$F$18,((Observaciones!$F648-0.05*Constantes!$F$18)^2)/(Observaciones!$F648+0.95*Constantes!$F$18),0)</f>
        <v>0</v>
      </c>
      <c r="AW649" s="118">
        <f>MAX(0,AX648+Observaciones!$F648-AV649-Constantes!$D$13)</f>
        <v>0</v>
      </c>
      <c r="AX649" s="118">
        <f>AX648+Observaciones!$F648-AV649-AU649-AW649-AY648</f>
        <v>26.39</v>
      </c>
      <c r="AY649" s="118">
        <f>MAX(0,(AX649-Constantes!$D$14)*(1-EXP(-Constantes!$D$22)))</f>
        <v>1.9274213709297196E-3</v>
      </c>
      <c r="AZ649" s="116">
        <f>AZ648+(Entradas!$F$23*AW649-BA648)/(800*Entradas!$D$46)</f>
        <v>0</v>
      </c>
      <c r="BA649" s="116">
        <f>8000*Entradas!$D$47*AZ649/Constantes!$F$34</f>
        <v>0</v>
      </c>
      <c r="BB649" s="116">
        <f>AV649*Escenarios!$F$10/Escenarios!$F$9</f>
        <v>0</v>
      </c>
      <c r="BC649" s="116">
        <f>BA649*Escenarios!$F$10/Escenarios!$F$9</f>
        <v>0</v>
      </c>
      <c r="BD649" s="116">
        <f>Observaciones!$I648</f>
        <v>0</v>
      </c>
      <c r="BE649" s="116">
        <f>MAX(0,Constantes!$F$29/((BJ648+BB649+BC649+BD649+Observaciones!$F648)^2)+Entradas!$F$17)</f>
        <v>0</v>
      </c>
      <c r="BF649" s="145">
        <f>IF(ETo!$D648&gt;0,ETo!$I648*((1-Entradas!$F$21)*ETo!$K648+ETo!$L648),0)</f>
        <v>1.7072282087883293</v>
      </c>
      <c r="BG649" s="116">
        <f>MIN(BF649*1,0.8*(BJ648+BB649+BC649+BD649+Observaciones!$F648-BE649-Constantes!$F$28))</f>
        <v>0.56000000000000227</v>
      </c>
      <c r="BH649" s="116">
        <f>Observaciones!$J648</f>
        <v>0</v>
      </c>
      <c r="BI649" s="116">
        <f>MAX(0,BJ648+BB649+BC649+BD649+Observaciones!$F648-BE649-BG649-BH649-Constantes!$F$26)</f>
        <v>0</v>
      </c>
      <c r="BJ649" s="116">
        <f>BJ648+BB649+BC649+BD649+Observaciones!$F648-BE649-BG649-BH649-BI649</f>
        <v>41.39</v>
      </c>
      <c r="BK649" s="116">
        <f>(Escenarios!$F$10*AU649+Escenarios!$F$9*BG649)/(Escenarios!$F$11)</f>
        <v>0.56000000000000005</v>
      </c>
      <c r="BL649" s="116">
        <f>(Escenarios!$F$9*BI649)/(Escenarios!$F$11)</f>
        <v>0</v>
      </c>
      <c r="BM649" s="116">
        <f>(Escenarios!$F$10*AW649+Escenarios!$F$9*BE649)/(Escenarios!$F$11)</f>
        <v>0</v>
      </c>
      <c r="BN649" s="118">
        <f t="shared" si="75"/>
        <v>103.33557904892103</v>
      </c>
      <c r="BO649" s="118">
        <f>MAX(0,(BN649-Constantes!$D$13)*(1-EXP(-Constantes!$D$23)))</f>
        <v>0.37705013635245815</v>
      </c>
      <c r="BP649" s="118">
        <f>BL649+AY649*Escenarios!$F$10/Escenarios!$F$11+BO649</f>
        <v>0.37859207344920193</v>
      </c>
      <c r="BQ649" s="118">
        <f>0.0526*BL649*Observaciones!$F648^1.218</f>
        <v>0</v>
      </c>
      <c r="BR649" s="118">
        <f>BQ649*Constantes!$F$40</f>
        <v>0</v>
      </c>
      <c r="BS649" s="118">
        <f t="shared" si="76"/>
        <v>0</v>
      </c>
      <c r="BT649" s="15"/>
      <c r="BU649" s="72">
        <v>643</v>
      </c>
      <c r="BV649" s="73">
        <f>0.0526*Observaciones!$F648^2.218</f>
        <v>2.3845871367955355E-2</v>
      </c>
      <c r="BW649" s="73">
        <f>IF(Observaciones!$F648&gt;0.05*$CA$7,((Observaciones!$F648-0.05*$CA$7)^2)/(Observaciones!$F648+0.95*$CA$7),0)</f>
        <v>0</v>
      </c>
      <c r="BX649" s="73">
        <f>0.0526*BW649*Observaciones!$F648^1.218</f>
        <v>0</v>
      </c>
      <c r="BY649" s="27"/>
      <c r="BZ649" s="27"/>
      <c r="CA649" s="101"/>
      <c r="CB649" s="36"/>
    </row>
    <row r="650" spans="2:80" s="2" customFormat="1" ht="14.5" x14ac:dyDescent="0.35">
      <c r="B650" s="35"/>
      <c r="C650" s="72">
        <v>644</v>
      </c>
      <c r="D650" s="145">
        <f>ETo!$I649*((1-Constantes!$D$19)*ETo!$K649+ETo!$L649)</f>
        <v>1.9578338032952376</v>
      </c>
      <c r="E650" s="73">
        <f>MIN(D650*Constantes!$D$17,0.8*(H649+Observaciones!$F649-F650-G650-Constantes!$D$14))</f>
        <v>0.19200000000000161</v>
      </c>
      <c r="F650" s="73">
        <f>IF(Observaciones!$F649&gt;0.05*Constantes!$D$18,((Observaciones!$F649-0.05*Constantes!$D$18)^2)/(Observaciones!$F649+0.95*Constantes!$D$18),0)</f>
        <v>0</v>
      </c>
      <c r="G650" s="73">
        <f>MAX(0,H649+Observaciones!$F649-F650-Constantes!$D$13)</f>
        <v>0</v>
      </c>
      <c r="H650" s="73">
        <f>H649+Observaciones!$F649-F650-E650-G650-I649</f>
        <v>26.296072578629072</v>
      </c>
      <c r="I650" s="73">
        <f>MAX(0,(H650-Constantes!$D$14)*(1-EXP(-Constantes!$D$22)))</f>
        <v>6.3429480473938221E-4</v>
      </c>
      <c r="J650" s="73">
        <f t="shared" si="70"/>
        <v>97.476873894278242</v>
      </c>
      <c r="K650" s="73">
        <f>MAX(0,(J650-Constantes!$D$13)*(1-EXP(-Constantes!$D$23)))</f>
        <v>0.33658110376370193</v>
      </c>
      <c r="L650" s="73">
        <f t="shared" si="71"/>
        <v>0.33721539856844129</v>
      </c>
      <c r="M650" s="73">
        <f>0.0526*F650*Observaciones!$F649^1.218</f>
        <v>0</v>
      </c>
      <c r="N650" s="73">
        <f>M650*Constantes!$D$40</f>
        <v>0</v>
      </c>
      <c r="O650" s="73">
        <f t="shared" si="72"/>
        <v>0</v>
      </c>
      <c r="P650" s="15"/>
      <c r="Q650" s="117">
        <v>644</v>
      </c>
      <c r="R650" s="145">
        <f>ETo!$I649*((1-Constantes!$E$19)*ETo!$K649+ETo!$L649)</f>
        <v>1.9600516505966652</v>
      </c>
      <c r="S650" s="118">
        <f>MIN(R650*Constantes!$E$17,0.8*(V649+Observaciones!$F649-T650-U650-Constantes!$D$14))</f>
        <v>0.19200000000000161</v>
      </c>
      <c r="T650" s="118">
        <f>IF(Observaciones!$F649&gt;0.05*Constantes!$E$18,((Observaciones!$F649-0.05*Constantes!$E$18)^2)/(Observaciones!$F649+0.95*Constantes!$E$18),0)</f>
        <v>0</v>
      </c>
      <c r="U650" s="118">
        <f>MAX(0,V649+Observaciones!$F649-T650-Constantes!$D$13)</f>
        <v>0</v>
      </c>
      <c r="V650" s="118">
        <f>V649+Observaciones!$F649-T650-S650-U650-W649</f>
        <v>26.296072578629072</v>
      </c>
      <c r="W650" s="118">
        <f>MAX(0,(V650-Constantes!$D$14)*(1-EXP(-Constantes!$D$22)))</f>
        <v>6.3429480473938221E-4</v>
      </c>
      <c r="X650" s="116">
        <f>X649+(Entradas!$E$23*U650-Y649)/(800*Entradas!$D$46)</f>
        <v>0</v>
      </c>
      <c r="Y650" s="116">
        <f>8000*Entradas!$D$47*X650/Constantes!$E$34</f>
        <v>0</v>
      </c>
      <c r="Z650" s="116">
        <f>T650*Escenarios!$E$10/Escenarios!$E$9</f>
        <v>0</v>
      </c>
      <c r="AA650" s="116">
        <f>Y650*Escenarios!$E$10/Escenarios!$E$9</f>
        <v>0</v>
      </c>
      <c r="AB650" s="116">
        <f>Observaciones!$I649</f>
        <v>0</v>
      </c>
      <c r="AC650" s="116">
        <f>MAX(0,Constantes!$E$29/((AH649+Z650+AA650+AB650+Observaciones!$F649)^2)+Entradas!$E$17)</f>
        <v>0</v>
      </c>
      <c r="AD650" s="145">
        <f>IF(ETo!$D649&gt;0,ETo!$I649*((1-Entradas!$E$21)*ETo!$K649+ETo!$L649),0)</f>
        <v>1.8713377585395559</v>
      </c>
      <c r="AE650" s="116">
        <f>MIN(AD650*1,0.8*(AH649+Z650+AA650+AB650+Observaciones!$F649-AC650-Constantes!$E$28))</f>
        <v>0.19200000000000161</v>
      </c>
      <c r="AF650" s="116">
        <f>Observaciones!$J649</f>
        <v>0</v>
      </c>
      <c r="AG650" s="116">
        <f>MAX(0,AH649+Z650+AA650+AB650+Observaciones!$F649-AC650-AE650-AF650-Constantes!$E$26)</f>
        <v>0</v>
      </c>
      <c r="AH650" s="116">
        <f>AH649+Z650+AA650+AB650+Observaciones!$F649-AC650-AE650-AF650-AG650</f>
        <v>41.298000000000002</v>
      </c>
      <c r="AI650" s="116">
        <f>(Escenarios!$E$10*S650+Escenarios!$E$9*AE650)/(Escenarios!$E$11)</f>
        <v>0.19200000000000161</v>
      </c>
      <c r="AJ650" s="116">
        <f>(Escenarios!$E$9*AG650)/(Escenarios!$E$11)</f>
        <v>0</v>
      </c>
      <c r="AK650" s="116">
        <f>(Escenarios!$E$10*U650+Escenarios!$E$9*AC650)/(Escenarios!$E$11)</f>
        <v>0</v>
      </c>
      <c r="AL650" s="118">
        <f t="shared" si="73"/>
        <v>104.86076883014795</v>
      </c>
      <c r="AM650" s="118">
        <f>MAX(0,(AL650-Constantes!$D$13)*(1-EXP(-Constantes!$D$23)))</f>
        <v>0.38758539172566925</v>
      </c>
      <c r="AN650" s="118">
        <f>AJ650+W650*Escenarios!$E$10/Escenarios!$E$11+AM650</f>
        <v>0.38815625704993467</v>
      </c>
      <c r="AO650" s="118">
        <f>0.0526*AJ650*Observaciones!$F649^1.218</f>
        <v>0</v>
      </c>
      <c r="AP650" s="118">
        <f>AO650*Constantes!$E$40</f>
        <v>0</v>
      </c>
      <c r="AQ650" s="118">
        <f t="shared" si="74"/>
        <v>0</v>
      </c>
      <c r="AR650" s="15"/>
      <c r="AS650" s="72">
        <v>644</v>
      </c>
      <c r="AT650" s="145">
        <f>ETo!$I649*((1-Constantes!$F$19)*ETo!$K649+ETo!$L649)</f>
        <v>1.9545070323430955</v>
      </c>
      <c r="AU650" s="118">
        <f>MIN(AT650*Constantes!$F$17,0.8*(AX649+Observaciones!$F649-AV650-AW650-Constantes!$D$14))</f>
        <v>0.19200000000000161</v>
      </c>
      <c r="AV650" s="118">
        <f>IF(Observaciones!$F649&gt;0.05*Constantes!$F$18,((Observaciones!$F649-0.05*Constantes!$F$18)^2)/(Observaciones!$F649+0.95*Constantes!$F$18),0)</f>
        <v>0</v>
      </c>
      <c r="AW650" s="118">
        <f>MAX(0,AX649+Observaciones!$F649-AV650-Constantes!$D$13)</f>
        <v>0</v>
      </c>
      <c r="AX650" s="118">
        <f>AX649+Observaciones!$F649-AV650-AU650-AW650-AY649</f>
        <v>26.296072578629072</v>
      </c>
      <c r="AY650" s="118">
        <f>MAX(0,(AX650-Constantes!$D$14)*(1-EXP(-Constantes!$D$22)))</f>
        <v>6.3429480473938221E-4</v>
      </c>
      <c r="AZ650" s="116">
        <f>AZ649+(Entradas!$F$23*AW650-BA649)/(800*Entradas!$D$46)</f>
        <v>0</v>
      </c>
      <c r="BA650" s="116">
        <f>8000*Entradas!$D$47*AZ650/Constantes!$F$34</f>
        <v>0</v>
      </c>
      <c r="BB650" s="116">
        <f>AV650*Escenarios!$F$10/Escenarios!$F$9</f>
        <v>0</v>
      </c>
      <c r="BC650" s="116">
        <f>BA650*Escenarios!$F$10/Escenarios!$F$9</f>
        <v>0</v>
      </c>
      <c r="BD650" s="116">
        <f>Observaciones!$I649</f>
        <v>0</v>
      </c>
      <c r="BE650" s="116">
        <f>MAX(0,Constantes!$F$29/((BJ649+BB650+BC650+BD650+Observaciones!$F649)^2)+Entradas!$F$17)</f>
        <v>0</v>
      </c>
      <c r="BF650" s="145">
        <f>IF(ETo!$D649&gt;0,ETo!$I649*((1-Entradas!$F$21)*ETo!$K649+ETo!$L649),0)</f>
        <v>1.8713377585395559</v>
      </c>
      <c r="BG650" s="116">
        <f>MIN(BF650*1,0.8*(BJ649+BB650+BC650+BD650+Observaciones!$F649-BE650-Constantes!$F$28))</f>
        <v>0.19200000000000161</v>
      </c>
      <c r="BH650" s="116">
        <f>Observaciones!$J649</f>
        <v>0</v>
      </c>
      <c r="BI650" s="116">
        <f>MAX(0,BJ649+BB650+BC650+BD650+Observaciones!$F649-BE650-BG650-BH650-Constantes!$F$26)</f>
        <v>0</v>
      </c>
      <c r="BJ650" s="116">
        <f>BJ649+BB650+BC650+BD650+Observaciones!$F649-BE650-BG650-BH650-BI650</f>
        <v>41.298000000000002</v>
      </c>
      <c r="BK650" s="116">
        <f>(Escenarios!$F$10*AU650+Escenarios!$F$9*BG650)/(Escenarios!$F$11)</f>
        <v>0.19200000000000161</v>
      </c>
      <c r="BL650" s="116">
        <f>(Escenarios!$F$9*BI650)/(Escenarios!$F$11)</f>
        <v>0</v>
      </c>
      <c r="BM650" s="116">
        <f>(Escenarios!$F$10*AW650+Escenarios!$F$9*BE650)/(Escenarios!$F$11)</f>
        <v>0</v>
      </c>
      <c r="BN650" s="118">
        <f t="shared" si="75"/>
        <v>102.95852891256858</v>
      </c>
      <c r="BO650" s="118">
        <f>MAX(0,(BN650-Constantes!$D$13)*(1-EXP(-Constantes!$D$23)))</f>
        <v>0.37444566081513736</v>
      </c>
      <c r="BP650" s="118">
        <f>BL650+AY650*Escenarios!$F$10/Escenarios!$F$11+BO650</f>
        <v>0.37495309665892884</v>
      </c>
      <c r="BQ650" s="118">
        <f>0.0526*BL650*Observaciones!$F649^1.218</f>
        <v>0</v>
      </c>
      <c r="BR650" s="118">
        <f>BQ650*Constantes!$F$40</f>
        <v>0</v>
      </c>
      <c r="BS650" s="118">
        <f t="shared" si="76"/>
        <v>0</v>
      </c>
      <c r="BT650" s="15"/>
      <c r="BU650" s="72">
        <v>644</v>
      </c>
      <c r="BV650" s="73">
        <f>0.0526*Observaciones!$F649^2.218</f>
        <v>3.1840930012055863E-4</v>
      </c>
      <c r="BW650" s="73">
        <f>IF(Observaciones!$F649&gt;0.05*$CA$7,((Observaciones!$F649-0.05*$CA$7)^2)/(Observaciones!$F649+0.95*$CA$7),0)</f>
        <v>0</v>
      </c>
      <c r="BX650" s="73">
        <f>0.0526*BW650*Observaciones!$F649^1.218</f>
        <v>0</v>
      </c>
      <c r="BY650" s="27"/>
      <c r="BZ650" s="27"/>
      <c r="CA650" s="101"/>
      <c r="CB650" s="36"/>
    </row>
    <row r="651" spans="2:80" s="2" customFormat="1" ht="14.5" x14ac:dyDescent="0.35">
      <c r="B651" s="35"/>
      <c r="C651" s="72">
        <v>645</v>
      </c>
      <c r="D651" s="145">
        <f>ETo!$I650*((1-Constantes!$D$19)*ETo!$K650+ETo!$L650)</f>
        <v>1.8311067873747351</v>
      </c>
      <c r="E651" s="73">
        <f>MIN(D651*Constantes!$D$17,0.8*(H650+Observaciones!$F650-F651-G651-Constantes!$D$14))</f>
        <v>3.6858062903257861E-2</v>
      </c>
      <c r="F651" s="73">
        <f>IF(Observaciones!$F650&gt;0.05*Constantes!$D$18,((Observaciones!$F650-0.05*Constantes!$D$18)^2)/(Observaciones!$F650+0.95*Constantes!$D$18),0)</f>
        <v>0</v>
      </c>
      <c r="G651" s="73">
        <f>MAX(0,H650+Observaciones!$F650-F651-Constantes!$D$13)</f>
        <v>0</v>
      </c>
      <c r="H651" s="73">
        <f>H650+Observaciones!$F650-F651-E651-G651-I650</f>
        <v>26.258580220921075</v>
      </c>
      <c r="I651" s="73">
        <f>MAX(0,(H651-Constantes!$D$14)*(1-EXP(-Constantes!$D$22)))</f>
        <v>1.1812643693270763E-4</v>
      </c>
      <c r="J651" s="73">
        <f t="shared" si="70"/>
        <v>97.140292790514536</v>
      </c>
      <c r="K651" s="73">
        <f>MAX(0,(J651-Constantes!$D$13)*(1-EXP(-Constantes!$D$23)))</f>
        <v>0.33425616825364662</v>
      </c>
      <c r="L651" s="73">
        <f t="shared" si="71"/>
        <v>0.33437429469057933</v>
      </c>
      <c r="M651" s="73">
        <f>0.0526*F651*Observaciones!$F650^1.218</f>
        <v>0</v>
      </c>
      <c r="N651" s="73">
        <f>M651*Constantes!$D$40</f>
        <v>0</v>
      </c>
      <c r="O651" s="73">
        <f t="shared" si="72"/>
        <v>0</v>
      </c>
      <c r="P651" s="15"/>
      <c r="Q651" s="117">
        <v>645</v>
      </c>
      <c r="R651" s="145">
        <f>ETo!$I650*((1-Constantes!$E$19)*ETo!$K650+ETo!$L650)</f>
        <v>1.8331761657881773</v>
      </c>
      <c r="S651" s="118">
        <f>MIN(R651*Constantes!$E$17,0.8*(V650+Observaciones!$F650-T651-U651-Constantes!$D$14))</f>
        <v>3.6858062903257861E-2</v>
      </c>
      <c r="T651" s="118">
        <f>IF(Observaciones!$F650&gt;0.05*Constantes!$E$18,((Observaciones!$F650-0.05*Constantes!$E$18)^2)/(Observaciones!$F650+0.95*Constantes!$E$18),0)</f>
        <v>0</v>
      </c>
      <c r="U651" s="118">
        <f>MAX(0,V650+Observaciones!$F650-T651-Constantes!$D$13)</f>
        <v>0</v>
      </c>
      <c r="V651" s="118">
        <f>V650+Observaciones!$F650-T651-S651-U651-W650</f>
        <v>26.258580220921075</v>
      </c>
      <c r="W651" s="118">
        <f>MAX(0,(V651-Constantes!$D$14)*(1-EXP(-Constantes!$D$22)))</f>
        <v>1.1812643693270763E-4</v>
      </c>
      <c r="X651" s="116">
        <f>X650+(Entradas!$E$23*U651-Y650)/(800*Entradas!$D$46)</f>
        <v>0</v>
      </c>
      <c r="Y651" s="116">
        <f>8000*Entradas!$D$47*X651/Constantes!$E$34</f>
        <v>0</v>
      </c>
      <c r="Z651" s="116">
        <f>T651*Escenarios!$E$10/Escenarios!$E$9</f>
        <v>0</v>
      </c>
      <c r="AA651" s="116">
        <f>Y651*Escenarios!$E$10/Escenarios!$E$9</f>
        <v>0</v>
      </c>
      <c r="AB651" s="116">
        <f>Observaciones!$I650</f>
        <v>0</v>
      </c>
      <c r="AC651" s="116">
        <f>MAX(0,Constantes!$E$29/((AH650+Z651+AA651+AB651+Observaciones!$F650)^2)+Entradas!$E$17)</f>
        <v>0</v>
      </c>
      <c r="AD651" s="145">
        <f>IF(ETo!$D650&gt;0,ETo!$I650*((1-Entradas!$E$21)*ETo!$K650+ETo!$L650),0)</f>
        <v>1.7504010292504901</v>
      </c>
      <c r="AE651" s="116">
        <f>MIN(AD651*1,0.8*(AH650+Z651+AA651+AB651+Observaciones!$F650-AC651-Constantes!$E$28))</f>
        <v>3.8400000000001461E-2</v>
      </c>
      <c r="AF651" s="116">
        <f>Observaciones!$J650</f>
        <v>0</v>
      </c>
      <c r="AG651" s="116">
        <f>MAX(0,AH650+Z651+AA651+AB651+Observaciones!$F650-AC651-AE651-AF651-Constantes!$E$26)</f>
        <v>0</v>
      </c>
      <c r="AH651" s="116">
        <f>AH650+Z651+AA651+AB651+Observaciones!$F650-AC651-AE651-AF651-AG651</f>
        <v>41.259599999999999</v>
      </c>
      <c r="AI651" s="116">
        <f>(Escenarios!$E$10*S651+Escenarios!$E$9*AE651)/(Escenarios!$E$11)</f>
        <v>3.7012256612932219E-2</v>
      </c>
      <c r="AJ651" s="116">
        <f>(Escenarios!$E$9*AG651)/(Escenarios!$E$11)</f>
        <v>0</v>
      </c>
      <c r="AK651" s="116">
        <f>(Escenarios!$E$10*U651+Escenarios!$E$9*AC651)/(Escenarios!$E$11)</f>
        <v>0</v>
      </c>
      <c r="AL651" s="118">
        <f t="shared" si="73"/>
        <v>104.47318343842228</v>
      </c>
      <c r="AM651" s="118">
        <f>MAX(0,(AL651-Constantes!$D$13)*(1-EXP(-Constantes!$D$23)))</f>
        <v>0.38490814386378597</v>
      </c>
      <c r="AN651" s="118">
        <f>AJ651+W651*Escenarios!$E$10/Escenarios!$E$11+AM651</f>
        <v>0.38501445765702541</v>
      </c>
      <c r="AO651" s="118">
        <f>0.0526*AJ651*Observaciones!$F650^1.218</f>
        <v>0</v>
      </c>
      <c r="AP651" s="118">
        <f>AO651*Constantes!$E$40</f>
        <v>0</v>
      </c>
      <c r="AQ651" s="118">
        <f t="shared" si="74"/>
        <v>0</v>
      </c>
      <c r="AR651" s="15"/>
      <c r="AS651" s="72">
        <v>645</v>
      </c>
      <c r="AT651" s="145">
        <f>ETo!$I650*((1-Constantes!$F$19)*ETo!$K650+ETo!$L650)</f>
        <v>1.8280027197545714</v>
      </c>
      <c r="AU651" s="118">
        <f>MIN(AT651*Constantes!$F$17,0.8*(AX650+Observaciones!$F650-AV651-AW651-Constantes!$D$14))</f>
        <v>3.6858062903257861E-2</v>
      </c>
      <c r="AV651" s="118">
        <f>IF(Observaciones!$F650&gt;0.05*Constantes!$F$18,((Observaciones!$F650-0.05*Constantes!$F$18)^2)/(Observaciones!$F650+0.95*Constantes!$F$18),0)</f>
        <v>0</v>
      </c>
      <c r="AW651" s="118">
        <f>MAX(0,AX650+Observaciones!$F650-AV651-Constantes!$D$13)</f>
        <v>0</v>
      </c>
      <c r="AX651" s="118">
        <f>AX650+Observaciones!$F650-AV651-AU651-AW651-AY650</f>
        <v>26.258580220921075</v>
      </c>
      <c r="AY651" s="118">
        <f>MAX(0,(AX651-Constantes!$D$14)*(1-EXP(-Constantes!$D$22)))</f>
        <v>1.1812643693270763E-4</v>
      </c>
      <c r="AZ651" s="116">
        <f>AZ650+(Entradas!$F$23*AW651-BA650)/(800*Entradas!$D$46)</f>
        <v>0</v>
      </c>
      <c r="BA651" s="116">
        <f>8000*Entradas!$D$47*AZ651/Constantes!$F$34</f>
        <v>0</v>
      </c>
      <c r="BB651" s="116">
        <f>AV651*Escenarios!$F$10/Escenarios!$F$9</f>
        <v>0</v>
      </c>
      <c r="BC651" s="116">
        <f>BA651*Escenarios!$F$10/Escenarios!$F$9</f>
        <v>0</v>
      </c>
      <c r="BD651" s="116">
        <f>Observaciones!$I650</f>
        <v>0</v>
      </c>
      <c r="BE651" s="116">
        <f>MAX(0,Constantes!$F$29/((BJ650+BB651+BC651+BD651+Observaciones!$F650)^2)+Entradas!$F$17)</f>
        <v>0</v>
      </c>
      <c r="BF651" s="145">
        <f>IF(ETo!$D650&gt;0,ETo!$I650*((1-Entradas!$F$21)*ETo!$K650+ETo!$L650),0)</f>
        <v>1.7504010292504901</v>
      </c>
      <c r="BG651" s="116">
        <f>MIN(BF651*1,0.8*(BJ650+BB651+BC651+BD651+Observaciones!$F650-BE651-Constantes!$F$28))</f>
        <v>3.8400000000001461E-2</v>
      </c>
      <c r="BH651" s="116">
        <f>Observaciones!$J650</f>
        <v>0</v>
      </c>
      <c r="BI651" s="116">
        <f>MAX(0,BJ650+BB651+BC651+BD651+Observaciones!$F650-BE651-BG651-BH651-Constantes!$F$26)</f>
        <v>0</v>
      </c>
      <c r="BJ651" s="116">
        <f>BJ650+BB651+BC651+BD651+Observaciones!$F650-BE651-BG651-BH651-BI651</f>
        <v>41.259599999999999</v>
      </c>
      <c r="BK651" s="116">
        <f>(Escenarios!$F$10*AU651+Escenarios!$F$9*BG651)/(Escenarios!$F$11)</f>
        <v>3.7166450322606577E-2</v>
      </c>
      <c r="BL651" s="116">
        <f>(Escenarios!$F$9*BI651)/(Escenarios!$F$11)</f>
        <v>0</v>
      </c>
      <c r="BM651" s="116">
        <f>(Escenarios!$F$10*AW651+Escenarios!$F$9*BE651)/(Escenarios!$F$11)</f>
        <v>0</v>
      </c>
      <c r="BN651" s="118">
        <f t="shared" si="75"/>
        <v>102.58408325175344</v>
      </c>
      <c r="BO651" s="118">
        <f>MAX(0,(BN651-Constantes!$D$13)*(1-EXP(-Constantes!$D$23)))</f>
        <v>0.37185917570447469</v>
      </c>
      <c r="BP651" s="118">
        <f>BL651+AY651*Escenarios!$F$10/Escenarios!$F$11+BO651</f>
        <v>0.37195367685402086</v>
      </c>
      <c r="BQ651" s="118">
        <f>0.0526*BL651*Observaciones!$F650^1.218</f>
        <v>0</v>
      </c>
      <c r="BR651" s="118">
        <f>BQ651*Constantes!$F$40</f>
        <v>0</v>
      </c>
      <c r="BS651" s="118">
        <f t="shared" si="76"/>
        <v>0</v>
      </c>
      <c r="BT651" s="15"/>
      <c r="BU651" s="72">
        <v>645</v>
      </c>
      <c r="BV651" s="73">
        <f>0.0526*Observaciones!$F650^2.218</f>
        <v>0</v>
      </c>
      <c r="BW651" s="73">
        <f>IF(Observaciones!$F650&gt;0.05*$CA$7,((Observaciones!$F650-0.05*$CA$7)^2)/(Observaciones!$F650+0.95*$CA$7),0)</f>
        <v>0</v>
      </c>
      <c r="BX651" s="73">
        <f>0.0526*BW651*Observaciones!$F650^1.218</f>
        <v>0</v>
      </c>
      <c r="BY651" s="27"/>
      <c r="BZ651" s="27"/>
      <c r="CA651" s="101"/>
      <c r="CB651" s="36"/>
    </row>
    <row r="652" spans="2:80" s="2" customFormat="1" ht="14.5" x14ac:dyDescent="0.35">
      <c r="B652" s="35"/>
      <c r="C652" s="72">
        <v>646</v>
      </c>
      <c r="D652" s="145">
        <f>ETo!$I651*((1-Constantes!$D$19)*ETo!$K651+ETo!$L651)</f>
        <v>1.7544850969694481</v>
      </c>
      <c r="E652" s="73">
        <f>MIN(D652*Constantes!$D$17,0.8*(H651+Observaciones!$F651-F652-G652-Constantes!$D$14))</f>
        <v>6.8641767368603727E-3</v>
      </c>
      <c r="F652" s="73">
        <f>IF(Observaciones!$F651&gt;0.05*Constantes!$D$18,((Observaciones!$F651-0.05*Constantes!$D$18)^2)/(Observaciones!$F651+0.95*Constantes!$D$18),0)</f>
        <v>0</v>
      </c>
      <c r="G652" s="73">
        <f>MAX(0,H651+Observaciones!$F651-F652-Constantes!$D$13)</f>
        <v>0</v>
      </c>
      <c r="H652" s="73">
        <f>H651+Observaciones!$F651-F652-E652-G652-I651</f>
        <v>26.251597917747279</v>
      </c>
      <c r="I652" s="73">
        <f>MAX(0,(H652-Constantes!$D$14)*(1-EXP(-Constantes!$D$22)))</f>
        <v>2.1999005822100632E-5</v>
      </c>
      <c r="J652" s="73">
        <f t="shared" si="70"/>
        <v>96.806036622260891</v>
      </c>
      <c r="K652" s="73">
        <f>MAX(0,(J652-Constantes!$D$13)*(1-EXP(-Constantes!$D$23)))</f>
        <v>0.3319472922462357</v>
      </c>
      <c r="L652" s="73">
        <f t="shared" si="71"/>
        <v>0.33196929125205782</v>
      </c>
      <c r="M652" s="73">
        <f>0.0526*F652*Observaciones!$F651^1.218</f>
        <v>0</v>
      </c>
      <c r="N652" s="73">
        <f>M652*Constantes!$D$40</f>
        <v>0</v>
      </c>
      <c r="O652" s="73">
        <f t="shared" si="72"/>
        <v>0</v>
      </c>
      <c r="P652" s="15"/>
      <c r="Q652" s="117">
        <v>646</v>
      </c>
      <c r="R652" s="145">
        <f>ETo!$I651*((1-Constantes!$E$19)*ETo!$K651+ETo!$L651)</f>
        <v>1.7564616756283544</v>
      </c>
      <c r="S652" s="118">
        <f>MIN(R652*Constantes!$E$17,0.8*(V651+Observaciones!$F651-T652-U652-Constantes!$D$14))</f>
        <v>6.8641767368603727E-3</v>
      </c>
      <c r="T652" s="118">
        <f>IF(Observaciones!$F651&gt;0.05*Constantes!$E$18,((Observaciones!$F651-0.05*Constantes!$E$18)^2)/(Observaciones!$F651+0.95*Constantes!$E$18),0)</f>
        <v>0</v>
      </c>
      <c r="U652" s="118">
        <f>MAX(0,V651+Observaciones!$F651-T652-Constantes!$D$13)</f>
        <v>0</v>
      </c>
      <c r="V652" s="118">
        <f>V651+Observaciones!$F651-T652-S652-U652-W651</f>
        <v>26.251597917747279</v>
      </c>
      <c r="W652" s="118">
        <f>MAX(0,(V652-Constantes!$D$14)*(1-EXP(-Constantes!$D$22)))</f>
        <v>2.1999005822100632E-5</v>
      </c>
      <c r="X652" s="116">
        <f>X651+(Entradas!$E$23*U652-Y651)/(800*Entradas!$D$46)</f>
        <v>0</v>
      </c>
      <c r="Y652" s="116">
        <f>8000*Entradas!$D$47*X652/Constantes!$E$34</f>
        <v>0</v>
      </c>
      <c r="Z652" s="116">
        <f>T652*Escenarios!$E$10/Escenarios!$E$9</f>
        <v>0</v>
      </c>
      <c r="AA652" s="116">
        <f>Y652*Escenarios!$E$10/Escenarios!$E$9</f>
        <v>0</v>
      </c>
      <c r="AB652" s="116">
        <f>Observaciones!$I651</f>
        <v>0</v>
      </c>
      <c r="AC652" s="116">
        <f>MAX(0,Constantes!$E$29/((AH651+Z652+AA652+AB652+Observaciones!$F651)^2)+Entradas!$E$17)</f>
        <v>0</v>
      </c>
      <c r="AD652" s="145">
        <f>IF(ETo!$D651&gt;0,ETo!$I651*((1-Entradas!$E$21)*ETo!$K651+ETo!$L651),0)</f>
        <v>1.6773985292721028</v>
      </c>
      <c r="AE652" s="116">
        <f>MIN(AD652*1,0.8*(AH651+Z652+AA652+AB652+Observaciones!$F651-AC652-Constantes!$E$28))</f>
        <v>7.6799999999991545E-3</v>
      </c>
      <c r="AF652" s="116">
        <f>Observaciones!$J651</f>
        <v>0</v>
      </c>
      <c r="AG652" s="116">
        <f>MAX(0,AH651+Z652+AA652+AB652+Observaciones!$F651-AC652-AE652-AF652-Constantes!$E$26)</f>
        <v>0</v>
      </c>
      <c r="AH652" s="116">
        <f>AH651+Z652+AA652+AB652+Observaciones!$F651-AC652-AE652-AF652-AG652</f>
        <v>41.251919999999998</v>
      </c>
      <c r="AI652" s="116">
        <f>(Escenarios!$E$10*S652+Escenarios!$E$9*AE652)/(Escenarios!$E$11)</f>
        <v>6.9457590631742507E-3</v>
      </c>
      <c r="AJ652" s="116">
        <f>(Escenarios!$E$9*AG652)/(Escenarios!$E$11)</f>
        <v>0</v>
      </c>
      <c r="AK652" s="116">
        <f>(Escenarios!$E$10*U652+Escenarios!$E$9*AC652)/(Escenarios!$E$11)</f>
        <v>0</v>
      </c>
      <c r="AL652" s="118">
        <f t="shared" si="73"/>
        <v>104.0882752945585</v>
      </c>
      <c r="AM652" s="118">
        <f>MAX(0,(AL652-Constantes!$D$13)*(1-EXP(-Constantes!$D$23)))</f>
        <v>0.38224938910372486</v>
      </c>
      <c r="AN652" s="118">
        <f>AJ652+W652*Escenarios!$E$10/Escenarios!$E$11+AM652</f>
        <v>0.38226918820896477</v>
      </c>
      <c r="AO652" s="118">
        <f>0.0526*AJ652*Observaciones!$F651^1.218</f>
        <v>0</v>
      </c>
      <c r="AP652" s="118">
        <f>AO652*Constantes!$E$40</f>
        <v>0</v>
      </c>
      <c r="AQ652" s="118">
        <f t="shared" si="74"/>
        <v>0</v>
      </c>
      <c r="AR652" s="15"/>
      <c r="AS652" s="72">
        <v>646</v>
      </c>
      <c r="AT652" s="145">
        <f>ETo!$I651*((1-Constantes!$F$19)*ETo!$K651+ETo!$L651)</f>
        <v>1.7515202289810885</v>
      </c>
      <c r="AU652" s="118">
        <f>MIN(AT652*Constantes!$F$17,0.8*(AX651+Observaciones!$F651-AV652-AW652-Constantes!$D$14))</f>
        <v>6.8641767368603727E-3</v>
      </c>
      <c r="AV652" s="118">
        <f>IF(Observaciones!$F651&gt;0.05*Constantes!$F$18,((Observaciones!$F651-0.05*Constantes!$F$18)^2)/(Observaciones!$F651+0.95*Constantes!$F$18),0)</f>
        <v>0</v>
      </c>
      <c r="AW652" s="118">
        <f>MAX(0,AX651+Observaciones!$F651-AV652-Constantes!$D$13)</f>
        <v>0</v>
      </c>
      <c r="AX652" s="118">
        <f>AX651+Observaciones!$F651-AV652-AU652-AW652-AY651</f>
        <v>26.251597917747279</v>
      </c>
      <c r="AY652" s="118">
        <f>MAX(0,(AX652-Constantes!$D$14)*(1-EXP(-Constantes!$D$22)))</f>
        <v>2.1999005822100632E-5</v>
      </c>
      <c r="AZ652" s="116">
        <f>AZ651+(Entradas!$F$23*AW652-BA651)/(800*Entradas!$D$46)</f>
        <v>0</v>
      </c>
      <c r="BA652" s="116">
        <f>8000*Entradas!$D$47*AZ652/Constantes!$F$34</f>
        <v>0</v>
      </c>
      <c r="BB652" s="116">
        <f>AV652*Escenarios!$F$10/Escenarios!$F$9</f>
        <v>0</v>
      </c>
      <c r="BC652" s="116">
        <f>BA652*Escenarios!$F$10/Escenarios!$F$9</f>
        <v>0</v>
      </c>
      <c r="BD652" s="116">
        <f>Observaciones!$I651</f>
        <v>0</v>
      </c>
      <c r="BE652" s="116">
        <f>MAX(0,Constantes!$F$29/((BJ651+BB652+BC652+BD652+Observaciones!$F651)^2)+Entradas!$F$17)</f>
        <v>0</v>
      </c>
      <c r="BF652" s="145">
        <f>IF(ETo!$D651&gt;0,ETo!$I651*((1-Entradas!$F$21)*ETo!$K651+ETo!$L651),0)</f>
        <v>1.6773985292721028</v>
      </c>
      <c r="BG652" s="116">
        <f>MIN(BF652*1,0.8*(BJ651+BB652+BC652+BD652+Observaciones!$F651-BE652-Constantes!$F$28))</f>
        <v>7.6799999999991545E-3</v>
      </c>
      <c r="BH652" s="116">
        <f>Observaciones!$J651</f>
        <v>0</v>
      </c>
      <c r="BI652" s="116">
        <f>MAX(0,BJ651+BB652+BC652+BD652+Observaciones!$F651-BE652-BG652-BH652-Constantes!$F$26)</f>
        <v>0</v>
      </c>
      <c r="BJ652" s="116">
        <f>BJ651+BB652+BC652+BD652+Observaciones!$F651-BE652-BG652-BH652-BI652</f>
        <v>41.251919999999998</v>
      </c>
      <c r="BK652" s="116">
        <f>(Escenarios!$F$10*AU652+Escenarios!$F$9*BG652)/(Escenarios!$F$11)</f>
        <v>7.0273413894881287E-3</v>
      </c>
      <c r="BL652" s="116">
        <f>(Escenarios!$F$9*BI652)/(Escenarios!$F$11)</f>
        <v>0</v>
      </c>
      <c r="BM652" s="116">
        <f>(Escenarios!$F$10*AW652+Escenarios!$F$9*BE652)/(Escenarios!$F$11)</f>
        <v>0</v>
      </c>
      <c r="BN652" s="118">
        <f t="shared" si="75"/>
        <v>102.21222407604897</v>
      </c>
      <c r="BO652" s="118">
        <f>MAX(0,(BN652-Constantes!$D$13)*(1-EXP(-Constantes!$D$23)))</f>
        <v>0.36929055675151595</v>
      </c>
      <c r="BP652" s="118">
        <f>BL652+AY652*Escenarios!$F$10/Escenarios!$F$11+BO652</f>
        <v>0.36930815595617361</v>
      </c>
      <c r="BQ652" s="118">
        <f>0.0526*BL652*Observaciones!$F651^1.218</f>
        <v>0</v>
      </c>
      <c r="BR652" s="118">
        <f>BQ652*Constantes!$F$40</f>
        <v>0</v>
      </c>
      <c r="BS652" s="118">
        <f t="shared" si="76"/>
        <v>0</v>
      </c>
      <c r="BT652" s="15"/>
      <c r="BU652" s="72">
        <v>646</v>
      </c>
      <c r="BV652" s="73">
        <f>0.0526*Observaciones!$F651^2.218</f>
        <v>0</v>
      </c>
      <c r="BW652" s="73">
        <f>IF(Observaciones!$F651&gt;0.05*$CA$7,((Observaciones!$F651-0.05*$CA$7)^2)/(Observaciones!$F651+0.95*$CA$7),0)</f>
        <v>0</v>
      </c>
      <c r="BX652" s="73">
        <f>0.0526*BW652*Observaciones!$F651^1.218</f>
        <v>0</v>
      </c>
      <c r="BY652" s="27"/>
      <c r="BZ652" s="27"/>
      <c r="CA652" s="101"/>
      <c r="CB652" s="36"/>
    </row>
    <row r="653" spans="2:80" s="2" customFormat="1" ht="14.5" x14ac:dyDescent="0.35">
      <c r="B653" s="35"/>
      <c r="C653" s="72">
        <v>647</v>
      </c>
      <c r="D653" s="145">
        <f>ETo!$I652*((1-Constantes!$D$19)*ETo!$K652+ETo!$L652)</f>
        <v>1.7792376470866063</v>
      </c>
      <c r="E653" s="73">
        <f>MIN(D653*Constantes!$D$17,0.8*(H652+Observaciones!$F652-F653-G653-Constantes!$D$14))</f>
        <v>1.2783341978234832E-3</v>
      </c>
      <c r="F653" s="73">
        <f>IF(Observaciones!$F652&gt;0.05*Constantes!$D$18,((Observaciones!$F652-0.05*Constantes!$D$18)^2)/(Observaciones!$F652+0.95*Constantes!$D$18),0)</f>
        <v>0</v>
      </c>
      <c r="G653" s="73">
        <f>MAX(0,H652+Observaciones!$F652-F653-Constantes!$D$13)</f>
        <v>0</v>
      </c>
      <c r="H653" s="73">
        <f>H652+Observaciones!$F652-F653-E653-G653-I652</f>
        <v>26.250297584543635</v>
      </c>
      <c r="I653" s="73">
        <f>MAX(0,(H653-Constantes!$D$14)*(1-EXP(-Constantes!$D$22)))</f>
        <v>4.0969343504263701E-6</v>
      </c>
      <c r="J653" s="73">
        <f t="shared" si="70"/>
        <v>96.47408933001465</v>
      </c>
      <c r="K653" s="73">
        <f>MAX(0,(J653-Constantes!$D$13)*(1-EXP(-Constantes!$D$23)))</f>
        <v>0.32965436481038124</v>
      </c>
      <c r="L653" s="73">
        <f t="shared" si="71"/>
        <v>0.32965846174473168</v>
      </c>
      <c r="M653" s="73">
        <f>0.0526*F653*Observaciones!$F652^1.218</f>
        <v>0</v>
      </c>
      <c r="N653" s="73">
        <f>M653*Constantes!$D$40</f>
        <v>0</v>
      </c>
      <c r="O653" s="73">
        <f t="shared" si="72"/>
        <v>0</v>
      </c>
      <c r="P653" s="15"/>
      <c r="Q653" s="117">
        <v>647</v>
      </c>
      <c r="R653" s="145">
        <f>ETo!$I652*((1-Constantes!$E$19)*ETo!$K652+ETo!$L652)</f>
        <v>1.7812420991658771</v>
      </c>
      <c r="S653" s="118">
        <f>MIN(R653*Constantes!$E$17,0.8*(V652+Observaciones!$F652-T653-U653-Constantes!$D$14))</f>
        <v>1.2783341978234832E-3</v>
      </c>
      <c r="T653" s="118">
        <f>IF(Observaciones!$F652&gt;0.05*Constantes!$E$18,((Observaciones!$F652-0.05*Constantes!$E$18)^2)/(Observaciones!$F652+0.95*Constantes!$E$18),0)</f>
        <v>0</v>
      </c>
      <c r="U653" s="118">
        <f>MAX(0,V652+Observaciones!$F652-T653-Constantes!$D$13)</f>
        <v>0</v>
      </c>
      <c r="V653" s="118">
        <f>V652+Observaciones!$F652-T653-S653-U653-W652</f>
        <v>26.250297584543635</v>
      </c>
      <c r="W653" s="118">
        <f>MAX(0,(V653-Constantes!$D$14)*(1-EXP(-Constantes!$D$22)))</f>
        <v>4.0969343504263701E-6</v>
      </c>
      <c r="X653" s="116">
        <f>X652+(Entradas!$E$23*U653-Y652)/(800*Entradas!$D$46)</f>
        <v>0</v>
      </c>
      <c r="Y653" s="116">
        <f>8000*Entradas!$D$47*X653/Constantes!$E$34</f>
        <v>0</v>
      </c>
      <c r="Z653" s="116">
        <f>T653*Escenarios!$E$10/Escenarios!$E$9</f>
        <v>0</v>
      </c>
      <c r="AA653" s="116">
        <f>Y653*Escenarios!$E$10/Escenarios!$E$9</f>
        <v>0</v>
      </c>
      <c r="AB653" s="116">
        <f>Observaciones!$I652</f>
        <v>0</v>
      </c>
      <c r="AC653" s="116">
        <f>MAX(0,Constantes!$E$29/((AH652+Z653+AA653+AB653+Observaciones!$F652)^2)+Entradas!$E$17)</f>
        <v>0</v>
      </c>
      <c r="AD653" s="145">
        <f>IF(ETo!$D652&gt;0,ETo!$I652*((1-Entradas!$E$21)*ETo!$K652+ETo!$L652),0)</f>
        <v>1.7010640159950399</v>
      </c>
      <c r="AE653" s="116">
        <f>MIN(AD653*1,0.8*(AH652+Z653+AA653+AB653+Observaciones!$F652-AC653-Constantes!$E$28))</f>
        <v>1.535999999998694E-3</v>
      </c>
      <c r="AF653" s="116">
        <f>Observaciones!$J652</f>
        <v>0</v>
      </c>
      <c r="AG653" s="116">
        <f>MAX(0,AH652+Z653+AA653+AB653+Observaciones!$F652-AC653-AE653-AF653-Constantes!$E$26)</f>
        <v>0</v>
      </c>
      <c r="AH653" s="116">
        <f>AH652+Z653+AA653+AB653+Observaciones!$F652-AC653-AE653-AF653-AG653</f>
        <v>41.250383999999997</v>
      </c>
      <c r="AI653" s="116">
        <f>(Escenarios!$E$10*S653+Escenarios!$E$9*AE653)/(Escenarios!$E$11)</f>
        <v>1.3041007780410041E-3</v>
      </c>
      <c r="AJ653" s="116">
        <f>(Escenarios!$E$9*AG653)/(Escenarios!$E$11)</f>
        <v>0</v>
      </c>
      <c r="AK653" s="116">
        <f>(Escenarios!$E$10*U653+Escenarios!$E$9*AC653)/(Escenarios!$E$11)</f>
        <v>0</v>
      </c>
      <c r="AL653" s="118">
        <f t="shared" si="73"/>
        <v>103.70602590545478</v>
      </c>
      <c r="AM653" s="118">
        <f>MAX(0,(AL653-Constantes!$D$13)*(1-EXP(-Constantes!$D$23)))</f>
        <v>0.37960899970430068</v>
      </c>
      <c r="AN653" s="118">
        <f>AJ653+W653*Escenarios!$E$10/Escenarios!$E$11+AM653</f>
        <v>0.37961268694521605</v>
      </c>
      <c r="AO653" s="118">
        <f>0.0526*AJ653*Observaciones!$F652^1.218</f>
        <v>0</v>
      </c>
      <c r="AP653" s="118">
        <f>AO653*Constantes!$E$40</f>
        <v>0</v>
      </c>
      <c r="AQ653" s="118">
        <f t="shared" si="74"/>
        <v>0</v>
      </c>
      <c r="AR653" s="15"/>
      <c r="AS653" s="72">
        <v>647</v>
      </c>
      <c r="AT653" s="145">
        <f>ETo!$I652*((1-Constantes!$F$19)*ETo!$K652+ETo!$L652)</f>
        <v>1.7762309689676996</v>
      </c>
      <c r="AU653" s="118">
        <f>MIN(AT653*Constantes!$F$17,0.8*(AX652+Observaciones!$F652-AV653-AW653-Constantes!$D$14))</f>
        <v>1.2783341978234832E-3</v>
      </c>
      <c r="AV653" s="118">
        <f>IF(Observaciones!$F652&gt;0.05*Constantes!$F$18,((Observaciones!$F652-0.05*Constantes!$F$18)^2)/(Observaciones!$F652+0.95*Constantes!$F$18),0)</f>
        <v>0</v>
      </c>
      <c r="AW653" s="118">
        <f>MAX(0,AX652+Observaciones!$F652-AV653-Constantes!$D$13)</f>
        <v>0</v>
      </c>
      <c r="AX653" s="118">
        <f>AX652+Observaciones!$F652-AV653-AU653-AW653-AY652</f>
        <v>26.250297584543635</v>
      </c>
      <c r="AY653" s="118">
        <f>MAX(0,(AX653-Constantes!$D$14)*(1-EXP(-Constantes!$D$22)))</f>
        <v>4.0969343504263701E-6</v>
      </c>
      <c r="AZ653" s="116">
        <f>AZ652+(Entradas!$F$23*AW653-BA652)/(800*Entradas!$D$46)</f>
        <v>0</v>
      </c>
      <c r="BA653" s="116">
        <f>8000*Entradas!$D$47*AZ653/Constantes!$F$34</f>
        <v>0</v>
      </c>
      <c r="BB653" s="116">
        <f>AV653*Escenarios!$F$10/Escenarios!$F$9</f>
        <v>0</v>
      </c>
      <c r="BC653" s="116">
        <f>BA653*Escenarios!$F$10/Escenarios!$F$9</f>
        <v>0</v>
      </c>
      <c r="BD653" s="116">
        <f>Observaciones!$I652</f>
        <v>0</v>
      </c>
      <c r="BE653" s="116">
        <f>MAX(0,Constantes!$F$29/((BJ652+BB653+BC653+BD653+Observaciones!$F652)^2)+Entradas!$F$17)</f>
        <v>0</v>
      </c>
      <c r="BF653" s="145">
        <f>IF(ETo!$D652&gt;0,ETo!$I652*((1-Entradas!$F$21)*ETo!$K652+ETo!$L652),0)</f>
        <v>1.7010640159950399</v>
      </c>
      <c r="BG653" s="116">
        <f>MIN(BF653*1,0.8*(BJ652+BB653+BC653+BD653+Observaciones!$F652-BE653-Constantes!$F$28))</f>
        <v>1.535999999998694E-3</v>
      </c>
      <c r="BH653" s="116">
        <f>Observaciones!$J652</f>
        <v>0</v>
      </c>
      <c r="BI653" s="116">
        <f>MAX(0,BJ652+BB653+BC653+BD653+Observaciones!$F652-BE653-BG653-BH653-Constantes!$F$26)</f>
        <v>0</v>
      </c>
      <c r="BJ653" s="116">
        <f>BJ652+BB653+BC653+BD653+Observaciones!$F652-BE653-BG653-BH653-BI653</f>
        <v>41.250383999999997</v>
      </c>
      <c r="BK653" s="116">
        <f>(Escenarios!$F$10*AU653+Escenarios!$F$9*BG653)/(Escenarios!$F$11)</f>
        <v>1.3298673582585253E-3</v>
      </c>
      <c r="BL653" s="116">
        <f>(Escenarios!$F$9*BI653)/(Escenarios!$F$11)</f>
        <v>0</v>
      </c>
      <c r="BM653" s="116">
        <f>(Escenarios!$F$10*AW653+Escenarios!$F$9*BE653)/(Escenarios!$F$11)</f>
        <v>0</v>
      </c>
      <c r="BN653" s="118">
        <f t="shared" si="75"/>
        <v>101.84293351929745</v>
      </c>
      <c r="BO653" s="118">
        <f>MAX(0,(BN653-Constantes!$D$13)*(1-EXP(-Constantes!$D$23)))</f>
        <v>0.36673968054569528</v>
      </c>
      <c r="BP653" s="118">
        <f>BL653+AY653*Escenarios!$F$10/Escenarios!$F$11+BO653</f>
        <v>0.36674295809317564</v>
      </c>
      <c r="BQ653" s="118">
        <f>0.0526*BL653*Observaciones!$F652^1.218</f>
        <v>0</v>
      </c>
      <c r="BR653" s="118">
        <f>BQ653*Constantes!$F$40</f>
        <v>0</v>
      </c>
      <c r="BS653" s="118">
        <f t="shared" si="76"/>
        <v>0</v>
      </c>
      <c r="BT653" s="15"/>
      <c r="BU653" s="72">
        <v>647</v>
      </c>
      <c r="BV653" s="73">
        <f>0.0526*Observaciones!$F652^2.218</f>
        <v>0</v>
      </c>
      <c r="BW653" s="73">
        <f>IF(Observaciones!$F652&gt;0.05*$CA$7,((Observaciones!$F652-0.05*$CA$7)^2)/(Observaciones!$F652+0.95*$CA$7),0)</f>
        <v>0</v>
      </c>
      <c r="BX653" s="73">
        <f>0.0526*BW653*Observaciones!$F652^1.218</f>
        <v>0</v>
      </c>
      <c r="BY653" s="27"/>
      <c r="BZ653" s="27"/>
      <c r="CA653" s="101"/>
      <c r="CB653" s="36"/>
    </row>
    <row r="654" spans="2:80" s="2" customFormat="1" ht="14.5" x14ac:dyDescent="0.35">
      <c r="B654" s="35"/>
      <c r="C654" s="72">
        <v>648</v>
      </c>
      <c r="D654" s="145">
        <f>ETo!$I653*((1-Constantes!$D$19)*ETo!$K653+ETo!$L653)</f>
        <v>1.8244217712276896</v>
      </c>
      <c r="E654" s="73">
        <f>MIN(D654*Constantes!$D$17,0.8*(H653+Observaciones!$F653-F654-G654-Constantes!$D$14))</f>
        <v>2.3806763490767936E-4</v>
      </c>
      <c r="F654" s="73">
        <f>IF(Observaciones!$F653&gt;0.05*Constantes!$D$18,((Observaciones!$F653-0.05*Constantes!$D$18)^2)/(Observaciones!$F653+0.95*Constantes!$D$18),0)</f>
        <v>0</v>
      </c>
      <c r="G654" s="73">
        <f>MAX(0,H653+Observaciones!$F653-F654-Constantes!$D$13)</f>
        <v>0</v>
      </c>
      <c r="H654" s="73">
        <f>H653+Observaciones!$F653-F654-E654-G654-I653</f>
        <v>26.250055419974377</v>
      </c>
      <c r="I654" s="73">
        <f>MAX(0,(H654-Constantes!$D$14)*(1-EXP(-Constantes!$D$22)))</f>
        <v>7.6298316421513637E-7</v>
      </c>
      <c r="J654" s="73">
        <f t="shared" si="70"/>
        <v>96.144434965204269</v>
      </c>
      <c r="K654" s="73">
        <f>MAX(0,(J654-Constantes!$D$13)*(1-EXP(-Constantes!$D$23)))</f>
        <v>0.32737727578125247</v>
      </c>
      <c r="L654" s="73">
        <f t="shared" si="71"/>
        <v>0.32737803876441668</v>
      </c>
      <c r="M654" s="73">
        <f>0.0526*F654*Observaciones!$F653^1.218</f>
        <v>0</v>
      </c>
      <c r="N654" s="73">
        <f>M654*Constantes!$D$40</f>
        <v>0</v>
      </c>
      <c r="O654" s="73">
        <f t="shared" si="72"/>
        <v>0</v>
      </c>
      <c r="P654" s="15"/>
      <c r="Q654" s="117">
        <v>648</v>
      </c>
      <c r="R654" s="145">
        <f>ETo!$I653*((1-Constantes!$E$19)*ETo!$K653+ETo!$L653)</f>
        <v>1.8264781760457731</v>
      </c>
      <c r="S654" s="118">
        <f>MIN(R654*Constantes!$E$17,0.8*(V653+Observaciones!$F653-T654-U654-Constantes!$D$14))</f>
        <v>2.3806763490767936E-4</v>
      </c>
      <c r="T654" s="118">
        <f>IF(Observaciones!$F653&gt;0.05*Constantes!$E$18,((Observaciones!$F653-0.05*Constantes!$E$18)^2)/(Observaciones!$F653+0.95*Constantes!$E$18),0)</f>
        <v>0</v>
      </c>
      <c r="U654" s="118">
        <f>MAX(0,V653+Observaciones!$F653-T654-Constantes!$D$13)</f>
        <v>0</v>
      </c>
      <c r="V654" s="118">
        <f>V653+Observaciones!$F653-T654-S654-U654-W653</f>
        <v>26.250055419974377</v>
      </c>
      <c r="W654" s="118">
        <f>MAX(0,(V654-Constantes!$D$14)*(1-EXP(-Constantes!$D$22)))</f>
        <v>7.6298316421513637E-7</v>
      </c>
      <c r="X654" s="116">
        <f>X653+(Entradas!$E$23*U654-Y653)/(800*Entradas!$D$46)</f>
        <v>0</v>
      </c>
      <c r="Y654" s="116">
        <f>8000*Entradas!$D$47*X654/Constantes!$E$34</f>
        <v>0</v>
      </c>
      <c r="Z654" s="116">
        <f>T654*Escenarios!$E$10/Escenarios!$E$9</f>
        <v>0</v>
      </c>
      <c r="AA654" s="116">
        <f>Y654*Escenarios!$E$10/Escenarios!$E$9</f>
        <v>0</v>
      </c>
      <c r="AB654" s="116">
        <f>Observaciones!$I653</f>
        <v>0</v>
      </c>
      <c r="AC654" s="116">
        <f>MAX(0,Constantes!$E$29/((AH653+Z654+AA654+AB654+Observaciones!$F653)^2)+Entradas!$E$17)</f>
        <v>0</v>
      </c>
      <c r="AD654" s="145">
        <f>IF(ETo!$D653&gt;0,ETo!$I653*((1-Entradas!$E$21)*ETo!$K653+ETo!$L653),0)</f>
        <v>1.7442219833224195</v>
      </c>
      <c r="AE654" s="116">
        <f>MIN(AD654*1,0.8*(AH653+Z654+AA654+AB654+Observaciones!$F653-AC654-Constantes!$E$28))</f>
        <v>3.0719999999746507E-4</v>
      </c>
      <c r="AF654" s="116">
        <f>Observaciones!$J653</f>
        <v>0</v>
      </c>
      <c r="AG654" s="116">
        <f>MAX(0,AH653+Z654+AA654+AB654+Observaciones!$F653-AC654-AE654-AF654-Constantes!$E$26)</f>
        <v>0</v>
      </c>
      <c r="AH654" s="116">
        <f>AH653+Z654+AA654+AB654+Observaciones!$F653-AC654-AE654-AF654-AG654</f>
        <v>41.250076800000002</v>
      </c>
      <c r="AI654" s="116">
        <f>(Escenarios!$E$10*S654+Escenarios!$E$9*AE654)/(Escenarios!$E$11)</f>
        <v>2.4498087141665791E-4</v>
      </c>
      <c r="AJ654" s="116">
        <f>(Escenarios!$E$9*AG654)/(Escenarios!$E$11)</f>
        <v>0</v>
      </c>
      <c r="AK654" s="116">
        <f>(Escenarios!$E$10*U654+Escenarios!$E$9*AC654)/(Escenarios!$E$11)</f>
        <v>0</v>
      </c>
      <c r="AL654" s="118">
        <f t="shared" si="73"/>
        <v>103.32641690575048</v>
      </c>
      <c r="AM654" s="118">
        <f>MAX(0,(AL654-Constantes!$D$13)*(1-EXP(-Constantes!$D$23)))</f>
        <v>0.37698684880670097</v>
      </c>
      <c r="AN654" s="118">
        <f>AJ654+W654*Escenarios!$E$10/Escenarios!$E$11+AM654</f>
        <v>0.37698753549154879</v>
      </c>
      <c r="AO654" s="118">
        <f>0.0526*AJ654*Observaciones!$F653^1.218</f>
        <v>0</v>
      </c>
      <c r="AP654" s="118">
        <f>AO654*Constantes!$E$40</f>
        <v>0</v>
      </c>
      <c r="AQ654" s="118">
        <f t="shared" si="74"/>
        <v>0</v>
      </c>
      <c r="AR654" s="15"/>
      <c r="AS654" s="72">
        <v>648</v>
      </c>
      <c r="AT654" s="145">
        <f>ETo!$I653*((1-Constantes!$F$19)*ETo!$K653+ETo!$L653)</f>
        <v>1.8213371640005633</v>
      </c>
      <c r="AU654" s="118">
        <f>MIN(AT654*Constantes!$F$17,0.8*(AX653+Observaciones!$F653-AV654-AW654-Constantes!$D$14))</f>
        <v>2.3806763490767936E-4</v>
      </c>
      <c r="AV654" s="118">
        <f>IF(Observaciones!$F653&gt;0.05*Constantes!$F$18,((Observaciones!$F653-0.05*Constantes!$F$18)^2)/(Observaciones!$F653+0.95*Constantes!$F$18),0)</f>
        <v>0</v>
      </c>
      <c r="AW654" s="118">
        <f>MAX(0,AX653+Observaciones!$F653-AV654-Constantes!$D$13)</f>
        <v>0</v>
      </c>
      <c r="AX654" s="118">
        <f>AX653+Observaciones!$F653-AV654-AU654-AW654-AY653</f>
        <v>26.250055419974377</v>
      </c>
      <c r="AY654" s="118">
        <f>MAX(0,(AX654-Constantes!$D$14)*(1-EXP(-Constantes!$D$22)))</f>
        <v>7.6298316421513637E-7</v>
      </c>
      <c r="AZ654" s="116">
        <f>AZ653+(Entradas!$F$23*AW654-BA653)/(800*Entradas!$D$46)</f>
        <v>0</v>
      </c>
      <c r="BA654" s="116">
        <f>8000*Entradas!$D$47*AZ654/Constantes!$F$34</f>
        <v>0</v>
      </c>
      <c r="BB654" s="116">
        <f>AV654*Escenarios!$F$10/Escenarios!$F$9</f>
        <v>0</v>
      </c>
      <c r="BC654" s="116">
        <f>BA654*Escenarios!$F$10/Escenarios!$F$9</f>
        <v>0</v>
      </c>
      <c r="BD654" s="116">
        <f>Observaciones!$I653</f>
        <v>0</v>
      </c>
      <c r="BE654" s="116">
        <f>MAX(0,Constantes!$F$29/((BJ653+BB654+BC654+BD654+Observaciones!$F653)^2)+Entradas!$F$17)</f>
        <v>0</v>
      </c>
      <c r="BF654" s="145">
        <f>IF(ETo!$D653&gt;0,ETo!$I653*((1-Entradas!$F$21)*ETo!$K653+ETo!$L653),0)</f>
        <v>1.7442219833224195</v>
      </c>
      <c r="BG654" s="116">
        <f>MIN(BF654*1,0.8*(BJ653+BB654+BC654+BD654+Observaciones!$F653-BE654-Constantes!$F$28))</f>
        <v>3.0719999999746507E-4</v>
      </c>
      <c r="BH654" s="116">
        <f>Observaciones!$J653</f>
        <v>0</v>
      </c>
      <c r="BI654" s="116">
        <f>MAX(0,BJ653+BB654+BC654+BD654+Observaciones!$F653-BE654-BG654-BH654-Constantes!$F$26)</f>
        <v>0</v>
      </c>
      <c r="BJ654" s="116">
        <f>BJ653+BB654+BC654+BD654+Observaciones!$F653-BE654-BG654-BH654-BI654</f>
        <v>41.250076800000002</v>
      </c>
      <c r="BK654" s="116">
        <f>(Escenarios!$F$10*AU654+Escenarios!$F$9*BG654)/(Escenarios!$F$11)</f>
        <v>2.5189410792563648E-4</v>
      </c>
      <c r="BL654" s="116">
        <f>(Escenarios!$F$9*BI654)/(Escenarios!$F$11)</f>
        <v>0</v>
      </c>
      <c r="BM654" s="116">
        <f>(Escenarios!$F$10*AW654+Escenarios!$F$9*BE654)/(Escenarios!$F$11)</f>
        <v>0</v>
      </c>
      <c r="BN654" s="118">
        <f t="shared" si="75"/>
        <v>101.47619383875175</v>
      </c>
      <c r="BO654" s="118">
        <f>MAX(0,(BN654-Constantes!$D$13)*(1-EXP(-Constantes!$D$23)))</f>
        <v>0.36420642452890595</v>
      </c>
      <c r="BP654" s="118">
        <f>BL654+AY654*Escenarios!$F$10/Escenarios!$F$11+BO654</f>
        <v>0.36420703491543732</v>
      </c>
      <c r="BQ654" s="118">
        <f>0.0526*BL654*Observaciones!$F653^1.218</f>
        <v>0</v>
      </c>
      <c r="BR654" s="118">
        <f>BQ654*Constantes!$F$40</f>
        <v>0</v>
      </c>
      <c r="BS654" s="118">
        <f t="shared" si="76"/>
        <v>0</v>
      </c>
      <c r="BT654" s="15"/>
      <c r="BU654" s="72">
        <v>648</v>
      </c>
      <c r="BV654" s="73">
        <f>0.0526*Observaciones!$F653^2.218</f>
        <v>0</v>
      </c>
      <c r="BW654" s="73">
        <f>IF(Observaciones!$F653&gt;0.05*$CA$7,((Observaciones!$F653-0.05*$CA$7)^2)/(Observaciones!$F653+0.95*$CA$7),0)</f>
        <v>0</v>
      </c>
      <c r="BX654" s="73">
        <f>0.0526*BW654*Observaciones!$F653^1.218</f>
        <v>0</v>
      </c>
      <c r="BY654" s="27"/>
      <c r="BZ654" s="27"/>
      <c r="CA654" s="101"/>
      <c r="CB654" s="36"/>
    </row>
    <row r="655" spans="2:80" s="2" customFormat="1" ht="14.5" x14ac:dyDescent="0.35">
      <c r="B655" s="35"/>
      <c r="C655" s="72">
        <v>649</v>
      </c>
      <c r="D655" s="145">
        <f>ETo!$I654*((1-Constantes!$D$19)*ETo!$K654+ETo!$L654)</f>
        <v>1.920953727298673</v>
      </c>
      <c r="E655" s="73">
        <f>MIN(D655*Constantes!$D$17,0.8*(H654+Observaciones!$F654-F655-G655-Constantes!$D$14))</f>
        <v>4.4335979501397561E-5</v>
      </c>
      <c r="F655" s="73">
        <f>IF(Observaciones!$F654&gt;0.05*Constantes!$D$18,((Observaciones!$F654-0.05*Constantes!$D$18)^2)/(Observaciones!$F654+0.95*Constantes!$D$18),0)</f>
        <v>0</v>
      </c>
      <c r="G655" s="73">
        <f>MAX(0,H654+Observaciones!$F654-F655-Constantes!$D$13)</f>
        <v>0</v>
      </c>
      <c r="H655" s="73">
        <f>H654+Observaciones!$F654-F655-E655-G655-I654</f>
        <v>26.250010321011711</v>
      </c>
      <c r="I655" s="73">
        <f>MAX(0,(H655-Constantes!$D$14)*(1-EXP(-Constantes!$D$22)))</f>
        <v>1.4209241815361343E-7</v>
      </c>
      <c r="J655" s="73">
        <f t="shared" si="70"/>
        <v>95.817057689423009</v>
      </c>
      <c r="K655" s="73">
        <f>MAX(0,(J655-Constantes!$D$13)*(1-EXP(-Constantes!$D$23)))</f>
        <v>0.32511591575498272</v>
      </c>
      <c r="L655" s="73">
        <f t="shared" si="71"/>
        <v>0.32511605784740089</v>
      </c>
      <c r="M655" s="73">
        <f>0.0526*F655*Observaciones!$F654^1.218</f>
        <v>0</v>
      </c>
      <c r="N655" s="73">
        <f>M655*Constantes!$D$40</f>
        <v>0</v>
      </c>
      <c r="O655" s="73">
        <f t="shared" si="72"/>
        <v>0</v>
      </c>
      <c r="P655" s="15"/>
      <c r="Q655" s="117">
        <v>649</v>
      </c>
      <c r="R655" s="145">
        <f>ETo!$I654*((1-Constantes!$E$19)*ETo!$K654+ETo!$L654)</f>
        <v>1.9231211928094669</v>
      </c>
      <c r="S655" s="118">
        <f>MIN(R655*Constantes!$E$17,0.8*(V654+Observaciones!$F654-T655-U655-Constantes!$D$14))</f>
        <v>4.4335979501397561E-5</v>
      </c>
      <c r="T655" s="118">
        <f>IF(Observaciones!$F654&gt;0.05*Constantes!$E$18,((Observaciones!$F654-0.05*Constantes!$E$18)^2)/(Observaciones!$F654+0.95*Constantes!$E$18),0)</f>
        <v>0</v>
      </c>
      <c r="U655" s="118">
        <f>MAX(0,V654+Observaciones!$F654-T655-Constantes!$D$13)</f>
        <v>0</v>
      </c>
      <c r="V655" s="118">
        <f>V654+Observaciones!$F654-T655-S655-U655-W654</f>
        <v>26.250010321011711</v>
      </c>
      <c r="W655" s="118">
        <f>MAX(0,(V655-Constantes!$D$14)*(1-EXP(-Constantes!$D$22)))</f>
        <v>1.4209241815361343E-7</v>
      </c>
      <c r="X655" s="116">
        <f>X654+(Entradas!$E$23*U655-Y654)/(800*Entradas!$D$46)</f>
        <v>0</v>
      </c>
      <c r="Y655" s="116">
        <f>8000*Entradas!$D$47*X655/Constantes!$E$34</f>
        <v>0</v>
      </c>
      <c r="Z655" s="116">
        <f>T655*Escenarios!$E$10/Escenarios!$E$9</f>
        <v>0</v>
      </c>
      <c r="AA655" s="116">
        <f>Y655*Escenarios!$E$10/Escenarios!$E$9</f>
        <v>0</v>
      </c>
      <c r="AB655" s="116">
        <f>Observaciones!$I654</f>
        <v>0</v>
      </c>
      <c r="AC655" s="116">
        <f>MAX(0,Constantes!$E$29/((AH654+Z655+AA655+AB655+Observaciones!$F654)^2)+Entradas!$E$17)</f>
        <v>0</v>
      </c>
      <c r="AD655" s="145">
        <f>IF(ETo!$D654&gt;0,ETo!$I654*((1-Entradas!$E$21)*ETo!$K654+ETo!$L654),0)</f>
        <v>1.8364225723776935</v>
      </c>
      <c r="AE655" s="116">
        <f>MIN(AD655*1,0.8*(AH654+Z655+AA655+AB655+Observaciones!$F654-AC655-Constantes!$E$28))</f>
        <v>6.1440000001766756E-5</v>
      </c>
      <c r="AF655" s="116">
        <f>Observaciones!$J654</f>
        <v>0</v>
      </c>
      <c r="AG655" s="116">
        <f>MAX(0,AH654+Z655+AA655+AB655+Observaciones!$F654-AC655-AE655-AF655-Constantes!$E$26)</f>
        <v>0</v>
      </c>
      <c r="AH655" s="116">
        <f>AH654+Z655+AA655+AB655+Observaciones!$F654-AC655-AE655-AF655-AG655</f>
        <v>41.250015359999999</v>
      </c>
      <c r="AI655" s="116">
        <f>(Escenarios!$E$10*S655+Escenarios!$E$9*AE655)/(Escenarios!$E$11)</f>
        <v>4.6046381551434476E-5</v>
      </c>
      <c r="AJ655" s="116">
        <f>(Escenarios!$E$9*AG655)/(Escenarios!$E$11)</f>
        <v>0</v>
      </c>
      <c r="AK655" s="116">
        <f>(Escenarios!$E$10*U655+Escenarios!$E$9*AC655)/(Escenarios!$E$11)</f>
        <v>0</v>
      </c>
      <c r="AL655" s="118">
        <f t="shared" si="73"/>
        <v>102.94943005694378</v>
      </c>
      <c r="AM655" s="118">
        <f>MAX(0,(AL655-Constantes!$D$13)*(1-EXP(-Constantes!$D$23)))</f>
        <v>0.37438281042839133</v>
      </c>
      <c r="AN655" s="118">
        <f>AJ655+W655*Escenarios!$E$10/Escenarios!$E$11+AM655</f>
        <v>0.37438293831156766</v>
      </c>
      <c r="AO655" s="118">
        <f>0.0526*AJ655*Observaciones!$F654^1.218</f>
        <v>0</v>
      </c>
      <c r="AP655" s="118">
        <f>AO655*Constantes!$E$40</f>
        <v>0</v>
      </c>
      <c r="AQ655" s="118">
        <f t="shared" si="74"/>
        <v>0</v>
      </c>
      <c r="AR655" s="15"/>
      <c r="AS655" s="72">
        <v>649</v>
      </c>
      <c r="AT655" s="145">
        <f>ETo!$I654*((1-Constantes!$F$19)*ETo!$K654+ETo!$L654)</f>
        <v>1.917702529032481</v>
      </c>
      <c r="AU655" s="118">
        <f>MIN(AT655*Constantes!$F$17,0.8*(AX654+Observaciones!$F654-AV655-AW655-Constantes!$D$14))</f>
        <v>4.4335979501397561E-5</v>
      </c>
      <c r="AV655" s="118">
        <f>IF(Observaciones!$F654&gt;0.05*Constantes!$F$18,((Observaciones!$F654-0.05*Constantes!$F$18)^2)/(Observaciones!$F654+0.95*Constantes!$F$18),0)</f>
        <v>0</v>
      </c>
      <c r="AW655" s="118">
        <f>MAX(0,AX654+Observaciones!$F654-AV655-Constantes!$D$13)</f>
        <v>0</v>
      </c>
      <c r="AX655" s="118">
        <f>AX654+Observaciones!$F654-AV655-AU655-AW655-AY654</f>
        <v>26.250010321011711</v>
      </c>
      <c r="AY655" s="118">
        <f>MAX(0,(AX655-Constantes!$D$14)*(1-EXP(-Constantes!$D$22)))</f>
        <v>1.4209241815361343E-7</v>
      </c>
      <c r="AZ655" s="116">
        <f>AZ654+(Entradas!$F$23*AW655-BA654)/(800*Entradas!$D$46)</f>
        <v>0</v>
      </c>
      <c r="BA655" s="116">
        <f>8000*Entradas!$D$47*AZ655/Constantes!$F$34</f>
        <v>0</v>
      </c>
      <c r="BB655" s="116">
        <f>AV655*Escenarios!$F$10/Escenarios!$F$9</f>
        <v>0</v>
      </c>
      <c r="BC655" s="116">
        <f>BA655*Escenarios!$F$10/Escenarios!$F$9</f>
        <v>0</v>
      </c>
      <c r="BD655" s="116">
        <f>Observaciones!$I654</f>
        <v>0</v>
      </c>
      <c r="BE655" s="116">
        <f>MAX(0,Constantes!$F$29/((BJ654+BB655+BC655+BD655+Observaciones!$F654)^2)+Entradas!$F$17)</f>
        <v>0</v>
      </c>
      <c r="BF655" s="145">
        <f>IF(ETo!$D654&gt;0,ETo!$I654*((1-Entradas!$F$21)*ETo!$K654+ETo!$L654),0)</f>
        <v>1.8364225723776935</v>
      </c>
      <c r="BG655" s="116">
        <f>MIN(BF655*1,0.8*(BJ654+BB655+BC655+BD655+Observaciones!$F654-BE655-Constantes!$F$28))</f>
        <v>6.1440000001766756E-5</v>
      </c>
      <c r="BH655" s="116">
        <f>Observaciones!$J654</f>
        <v>0</v>
      </c>
      <c r="BI655" s="116">
        <f>MAX(0,BJ654+BB655+BC655+BD655+Observaciones!$F654-BE655-BG655-BH655-Constantes!$F$26)</f>
        <v>0</v>
      </c>
      <c r="BJ655" s="116">
        <f>BJ654+BB655+BC655+BD655+Observaciones!$F654-BE655-BG655-BH655-BI655</f>
        <v>41.250015359999999</v>
      </c>
      <c r="BK655" s="116">
        <f>(Escenarios!$F$10*AU655+Escenarios!$F$9*BG655)/(Escenarios!$F$11)</f>
        <v>4.7756783601471398E-5</v>
      </c>
      <c r="BL655" s="116">
        <f>(Escenarios!$F$9*BI655)/(Escenarios!$F$11)</f>
        <v>0</v>
      </c>
      <c r="BM655" s="116">
        <f>(Escenarios!$F$10*AW655+Escenarios!$F$9*BE655)/(Escenarios!$F$11)</f>
        <v>0</v>
      </c>
      <c r="BN655" s="118">
        <f t="shared" si="75"/>
        <v>101.11198741422285</v>
      </c>
      <c r="BO655" s="118">
        <f>MAX(0,(BN655-Constantes!$D$13)*(1-EXP(-Constantes!$D$23)))</f>
        <v>0.36169066698961172</v>
      </c>
      <c r="BP655" s="118">
        <f>BL655+AY655*Escenarios!$F$10/Escenarios!$F$11+BO655</f>
        <v>0.36169078066354626</v>
      </c>
      <c r="BQ655" s="118">
        <f>0.0526*BL655*Observaciones!$F654^1.218</f>
        <v>0</v>
      </c>
      <c r="BR655" s="118">
        <f>BQ655*Constantes!$F$40</f>
        <v>0</v>
      </c>
      <c r="BS655" s="118">
        <f t="shared" si="76"/>
        <v>0</v>
      </c>
      <c r="BT655" s="15"/>
      <c r="BU655" s="72">
        <v>649</v>
      </c>
      <c r="BV655" s="73">
        <f>0.0526*Observaciones!$F654^2.218</f>
        <v>0</v>
      </c>
      <c r="BW655" s="73">
        <f>IF(Observaciones!$F654&gt;0.05*$CA$7,((Observaciones!$F654-0.05*$CA$7)^2)/(Observaciones!$F654+0.95*$CA$7),0)</f>
        <v>0</v>
      </c>
      <c r="BX655" s="73">
        <f>0.0526*BW655*Observaciones!$F654^1.218</f>
        <v>0</v>
      </c>
      <c r="BY655" s="27"/>
      <c r="BZ655" s="27"/>
      <c r="CA655" s="101"/>
      <c r="CB655" s="36"/>
    </row>
    <row r="656" spans="2:80" s="2" customFormat="1" ht="14.5" x14ac:dyDescent="0.35">
      <c r="B656" s="35"/>
      <c r="C656" s="72">
        <v>650</v>
      </c>
      <c r="D656" s="145">
        <f>ETo!$I655*((1-Constantes!$D$19)*ETo!$K655+ETo!$L655)</f>
        <v>1.853406590060013</v>
      </c>
      <c r="E656" s="73">
        <f>MIN(D656*Constantes!$D$17,0.8*(H655+Observaciones!$F655-F656-G656-Constantes!$D$14))</f>
        <v>8.2568093688450979E-6</v>
      </c>
      <c r="F656" s="73">
        <f>IF(Observaciones!$F655&gt;0.05*Constantes!$D$18,((Observaciones!$F655-0.05*Constantes!$D$18)^2)/(Observaciones!$F655+0.95*Constantes!$D$18),0)</f>
        <v>0</v>
      </c>
      <c r="G656" s="73">
        <f>MAX(0,H655+Observaciones!$F655-F656-Constantes!$D$13)</f>
        <v>0</v>
      </c>
      <c r="H656" s="73">
        <f>H655+Observaciones!$F655-F656-E656-G656-I655</f>
        <v>26.250001922109924</v>
      </c>
      <c r="I656" s="73">
        <f>MAX(0,(H656-Constantes!$D$14)*(1-EXP(-Constantes!$D$22)))</f>
        <v>2.6462255315395339E-8</v>
      </c>
      <c r="J656" s="73">
        <f t="shared" si="70"/>
        <v>95.491941773668032</v>
      </c>
      <c r="K656" s="73">
        <f>MAX(0,(J656-Constantes!$D$13)*(1-EXP(-Constantes!$D$23)))</f>
        <v>0.32287017608341295</v>
      </c>
      <c r="L656" s="73">
        <f t="shared" si="71"/>
        <v>0.32287020254566828</v>
      </c>
      <c r="M656" s="73">
        <f>0.0526*F656*Observaciones!$F655^1.218</f>
        <v>0</v>
      </c>
      <c r="N656" s="73">
        <f>M656*Constantes!$D$40</f>
        <v>0</v>
      </c>
      <c r="O656" s="73">
        <f t="shared" si="72"/>
        <v>0</v>
      </c>
      <c r="P656" s="15"/>
      <c r="Q656" s="117">
        <v>650</v>
      </c>
      <c r="R656" s="145">
        <f>ETo!$I655*((1-Constantes!$E$19)*ETo!$K655+ETo!$L655)</f>
        <v>1.8554939666999966</v>
      </c>
      <c r="S656" s="118">
        <f>MIN(R656*Constantes!$E$17,0.8*(V655+Observaciones!$F655-T656-U656-Constantes!$D$14))</f>
        <v>8.2568093688450979E-6</v>
      </c>
      <c r="T656" s="118">
        <f>IF(Observaciones!$F655&gt;0.05*Constantes!$E$18,((Observaciones!$F655-0.05*Constantes!$E$18)^2)/(Observaciones!$F655+0.95*Constantes!$E$18),0)</f>
        <v>0</v>
      </c>
      <c r="U656" s="118">
        <f>MAX(0,V655+Observaciones!$F655-T656-Constantes!$D$13)</f>
        <v>0</v>
      </c>
      <c r="V656" s="118">
        <f>V655+Observaciones!$F655-T656-S656-U656-W655</f>
        <v>26.250001922109924</v>
      </c>
      <c r="W656" s="118">
        <f>MAX(0,(V656-Constantes!$D$14)*(1-EXP(-Constantes!$D$22)))</f>
        <v>2.6462255315395339E-8</v>
      </c>
      <c r="X656" s="116">
        <f>X655+(Entradas!$E$23*U656-Y655)/(800*Entradas!$D$46)</f>
        <v>0</v>
      </c>
      <c r="Y656" s="116">
        <f>8000*Entradas!$D$47*X656/Constantes!$E$34</f>
        <v>0</v>
      </c>
      <c r="Z656" s="116">
        <f>T656*Escenarios!$E$10/Escenarios!$E$9</f>
        <v>0</v>
      </c>
      <c r="AA656" s="116">
        <f>Y656*Escenarios!$E$10/Escenarios!$E$9</f>
        <v>0</v>
      </c>
      <c r="AB656" s="116">
        <f>Observaciones!$I655</f>
        <v>0</v>
      </c>
      <c r="AC656" s="116">
        <f>MAX(0,Constantes!$E$29/((AH655+Z656+AA656+AB656+Observaciones!$F655)^2)+Entradas!$E$17)</f>
        <v>0</v>
      </c>
      <c r="AD656" s="145">
        <f>IF(ETo!$D655&gt;0,ETo!$I655*((1-Entradas!$E$21)*ETo!$K655+ETo!$L655),0)</f>
        <v>1.7719989011006378</v>
      </c>
      <c r="AE656" s="116">
        <f>MIN(AD656*1,0.8*(AH655+Z656+AA656+AB656+Observaciones!$F655-AC656-Constantes!$E$28))</f>
        <v>1.2287999999216483E-5</v>
      </c>
      <c r="AF656" s="116">
        <f>Observaciones!$J655</f>
        <v>0</v>
      </c>
      <c r="AG656" s="116">
        <f>MAX(0,AH655+Z656+AA656+AB656+Observaciones!$F655-AC656-AE656-AF656-Constantes!$E$26)</f>
        <v>0</v>
      </c>
      <c r="AH656" s="116">
        <f>AH655+Z656+AA656+AB656+Observaciones!$F655-AC656-AE656-AF656-AG656</f>
        <v>41.250003071999998</v>
      </c>
      <c r="AI656" s="116">
        <f>(Escenarios!$E$10*S656+Escenarios!$E$9*AE656)/(Escenarios!$E$11)</f>
        <v>8.6599284318822367E-6</v>
      </c>
      <c r="AJ656" s="116">
        <f>(Escenarios!$E$9*AG656)/(Escenarios!$E$11)</f>
        <v>0</v>
      </c>
      <c r="AK656" s="116">
        <f>(Escenarios!$E$10*U656+Escenarios!$E$9*AC656)/(Escenarios!$E$11)</f>
        <v>0</v>
      </c>
      <c r="AL656" s="118">
        <f t="shared" si="73"/>
        <v>102.5750472465154</v>
      </c>
      <c r="AM656" s="118">
        <f>MAX(0,(AL656-Constantes!$D$13)*(1-EXP(-Constantes!$D$23)))</f>
        <v>0.37179675945706192</v>
      </c>
      <c r="AN656" s="118">
        <f>AJ656+W656*Escenarios!$E$10/Escenarios!$E$11+AM656</f>
        <v>0.37179678327309168</v>
      </c>
      <c r="AO656" s="118">
        <f>0.0526*AJ656*Observaciones!$F655^1.218</f>
        <v>0</v>
      </c>
      <c r="AP656" s="118">
        <f>AO656*Constantes!$E$40</f>
        <v>0</v>
      </c>
      <c r="AQ656" s="118">
        <f t="shared" si="74"/>
        <v>0</v>
      </c>
      <c r="AR656" s="15"/>
      <c r="AS656" s="72">
        <v>650</v>
      </c>
      <c r="AT656" s="145">
        <f>ETo!$I655*((1-Constantes!$F$19)*ETo!$K655+ETo!$L655)</f>
        <v>1.8502755251000365</v>
      </c>
      <c r="AU656" s="118">
        <f>MIN(AT656*Constantes!$F$17,0.8*(AX655+Observaciones!$F655-AV656-AW656-Constantes!$D$14))</f>
        <v>8.2568093688450979E-6</v>
      </c>
      <c r="AV656" s="118">
        <f>IF(Observaciones!$F655&gt;0.05*Constantes!$F$18,((Observaciones!$F655-0.05*Constantes!$F$18)^2)/(Observaciones!$F655+0.95*Constantes!$F$18),0)</f>
        <v>0</v>
      </c>
      <c r="AW656" s="118">
        <f>MAX(0,AX655+Observaciones!$F655-AV656-Constantes!$D$13)</f>
        <v>0</v>
      </c>
      <c r="AX656" s="118">
        <f>AX655+Observaciones!$F655-AV656-AU656-AW656-AY655</f>
        <v>26.250001922109924</v>
      </c>
      <c r="AY656" s="118">
        <f>MAX(0,(AX656-Constantes!$D$14)*(1-EXP(-Constantes!$D$22)))</f>
        <v>2.6462255315395339E-8</v>
      </c>
      <c r="AZ656" s="116">
        <f>AZ655+(Entradas!$F$23*AW656-BA655)/(800*Entradas!$D$46)</f>
        <v>0</v>
      </c>
      <c r="BA656" s="116">
        <f>8000*Entradas!$D$47*AZ656/Constantes!$F$34</f>
        <v>0</v>
      </c>
      <c r="BB656" s="116">
        <f>AV656*Escenarios!$F$10/Escenarios!$F$9</f>
        <v>0</v>
      </c>
      <c r="BC656" s="116">
        <f>BA656*Escenarios!$F$10/Escenarios!$F$9</f>
        <v>0</v>
      </c>
      <c r="BD656" s="116">
        <f>Observaciones!$I655</f>
        <v>0</v>
      </c>
      <c r="BE656" s="116">
        <f>MAX(0,Constantes!$F$29/((BJ655+BB656+BC656+BD656+Observaciones!$F655)^2)+Entradas!$F$17)</f>
        <v>0</v>
      </c>
      <c r="BF656" s="145">
        <f>IF(ETo!$D655&gt;0,ETo!$I655*((1-Entradas!$F$21)*ETo!$K655+ETo!$L655),0)</f>
        <v>1.7719989011006378</v>
      </c>
      <c r="BG656" s="116">
        <f>MIN(BF656*1,0.8*(BJ655+BB656+BC656+BD656+Observaciones!$F655-BE656-Constantes!$F$28))</f>
        <v>1.2287999999216483E-5</v>
      </c>
      <c r="BH656" s="116">
        <f>Observaciones!$J655</f>
        <v>0</v>
      </c>
      <c r="BI656" s="116">
        <f>MAX(0,BJ655+BB656+BC656+BD656+Observaciones!$F655-BE656-BG656-BH656-Constantes!$F$26)</f>
        <v>0</v>
      </c>
      <c r="BJ656" s="116">
        <f>BJ655+BB656+BC656+BD656+Observaciones!$F655-BE656-BG656-BH656-BI656</f>
        <v>41.250003071999998</v>
      </c>
      <c r="BK656" s="116">
        <f>(Escenarios!$F$10*AU656+Escenarios!$F$9*BG656)/(Escenarios!$F$11)</f>
        <v>9.0630474949193738E-6</v>
      </c>
      <c r="BL656" s="116">
        <f>(Escenarios!$F$9*BI656)/(Escenarios!$F$11)</f>
        <v>0</v>
      </c>
      <c r="BM656" s="116">
        <f>(Escenarios!$F$10*AW656+Escenarios!$F$9*BE656)/(Escenarios!$F$11)</f>
        <v>0</v>
      </c>
      <c r="BN656" s="118">
        <f t="shared" si="75"/>
        <v>100.75029674723324</v>
      </c>
      <c r="BO656" s="118">
        <f>MAX(0,(BN656-Constantes!$D$13)*(1-EXP(-Constantes!$D$23)))</f>
        <v>0.3591922870569994</v>
      </c>
      <c r="BP656" s="118">
        <f>BL656+AY656*Escenarios!$F$10/Escenarios!$F$11+BO656</f>
        <v>0.35919230822680365</v>
      </c>
      <c r="BQ656" s="118">
        <f>0.0526*BL656*Observaciones!$F655^1.218</f>
        <v>0</v>
      </c>
      <c r="BR656" s="118">
        <f>BQ656*Constantes!$F$40</f>
        <v>0</v>
      </c>
      <c r="BS656" s="118">
        <f t="shared" si="76"/>
        <v>0</v>
      </c>
      <c r="BT656" s="15"/>
      <c r="BU656" s="72">
        <v>650</v>
      </c>
      <c r="BV656" s="73">
        <f>0.0526*Observaciones!$F655^2.218</f>
        <v>0</v>
      </c>
      <c r="BW656" s="73">
        <f>IF(Observaciones!$F655&gt;0.05*$CA$7,((Observaciones!$F655-0.05*$CA$7)^2)/(Observaciones!$F655+0.95*$CA$7),0)</f>
        <v>0</v>
      </c>
      <c r="BX656" s="73">
        <f>0.0526*BW656*Observaciones!$F655^1.218</f>
        <v>0</v>
      </c>
      <c r="BY656" s="27"/>
      <c r="BZ656" s="27"/>
      <c r="CA656" s="101"/>
      <c r="CB656" s="36"/>
    </row>
    <row r="657" spans="2:80" s="2" customFormat="1" ht="14.5" x14ac:dyDescent="0.35">
      <c r="B657" s="35"/>
      <c r="C657" s="72">
        <v>651</v>
      </c>
      <c r="D657" s="145">
        <f>ETo!$I656*((1-Constantes!$D$19)*ETo!$K656+ETo!$L656)</f>
        <v>1.8883789439659027</v>
      </c>
      <c r="E657" s="73">
        <f>MIN(D657*Constantes!$D$17,0.8*(H656+Observaciones!$F656-F657-G657-Constantes!$D$14))</f>
        <v>1.1775036361522428</v>
      </c>
      <c r="F657" s="73">
        <f>IF(Observaciones!$F656&gt;0.05*Constantes!$D$18,((Observaciones!$F656-0.05*Constantes!$D$18)^2)/(Observaciones!$F656+0.95*Constantes!$D$18),0)</f>
        <v>3.2277244542597702E-5</v>
      </c>
      <c r="G657" s="73">
        <f>MAX(0,H656+Observaciones!$F656-F657-Constantes!$D$13)</f>
        <v>0</v>
      </c>
      <c r="H657" s="73">
        <f>H656+Observaciones!$F656-F657-E657-G657-I656</f>
        <v>28.872465982250883</v>
      </c>
      <c r="I657" s="73">
        <f>MAX(0,(H657-Constantes!$D$14)*(1-EXP(-Constantes!$D$22)))</f>
        <v>3.610426413376093E-2</v>
      </c>
      <c r="J657" s="73">
        <f t="shared" si="70"/>
        <v>95.169071597584619</v>
      </c>
      <c r="K657" s="73">
        <f>MAX(0,(J657-Constantes!$D$13)*(1-EXP(-Constantes!$D$23)))</f>
        <v>0.32063994886887176</v>
      </c>
      <c r="L657" s="73">
        <f t="shared" si="71"/>
        <v>0.35677649024717528</v>
      </c>
      <c r="M657" s="73">
        <f>0.0526*F657*Observaciones!$F656^1.218</f>
        <v>8.6309503324352181E-6</v>
      </c>
      <c r="N657" s="73">
        <f>M657*Constantes!$D$40</f>
        <v>4.0315255765170038E-8</v>
      </c>
      <c r="O657" s="73">
        <f t="shared" si="72"/>
        <v>1.1299863322619596E-2</v>
      </c>
      <c r="P657" s="15"/>
      <c r="Q657" s="117">
        <v>651</v>
      </c>
      <c r="R657" s="145">
        <f>ETo!$I656*((1-Constantes!$E$19)*ETo!$K656+ETo!$L656)</f>
        <v>1.890505693870103</v>
      </c>
      <c r="S657" s="118">
        <f>MIN(R657*Constantes!$E$17,0.8*(V656+Observaciones!$F656-T657-U657-Constantes!$D$14))</f>
        <v>1.1857263791897388</v>
      </c>
      <c r="T657" s="118">
        <f>IF(Observaciones!$F656&gt;0.05*Constantes!$E$18,((Observaciones!$F656-0.05*Constantes!$E$18)^2)/(Observaciones!$F656+0.95*Constantes!$E$18),0)</f>
        <v>0</v>
      </c>
      <c r="U657" s="118">
        <f>MAX(0,V656+Observaciones!$F656-T657-Constantes!$D$13)</f>
        <v>0</v>
      </c>
      <c r="V657" s="118">
        <f>V656+Observaciones!$F656-T657-S657-U657-W656</f>
        <v>28.86427551645793</v>
      </c>
      <c r="W657" s="118">
        <f>MAX(0,(V657-Constantes!$D$14)*(1-EXP(-Constantes!$D$22)))</f>
        <v>3.5991503570852311E-2</v>
      </c>
      <c r="X657" s="116">
        <f>X656+(Entradas!$E$23*U657-Y656)/(800*Entradas!$D$46)</f>
        <v>0</v>
      </c>
      <c r="Y657" s="116">
        <f>8000*Entradas!$D$47*X657/Constantes!$E$34</f>
        <v>0</v>
      </c>
      <c r="Z657" s="116">
        <f>T657*Escenarios!$E$10/Escenarios!$E$9</f>
        <v>0</v>
      </c>
      <c r="AA657" s="116">
        <f>Y657*Escenarios!$E$10/Escenarios!$E$9</f>
        <v>0</v>
      </c>
      <c r="AB657" s="116">
        <f>Observaciones!$I656</f>
        <v>0</v>
      </c>
      <c r="AC657" s="116">
        <f>MAX(0,Constantes!$E$29/((AH656+Z657+AA657+AB657+Observaciones!$F656)^2)+Entradas!$E$17)</f>
        <v>0</v>
      </c>
      <c r="AD657" s="145">
        <f>IF(ETo!$D656&gt;0,ETo!$I656*((1-Entradas!$E$21)*ETo!$K656+ETo!$L656),0)</f>
        <v>1.805435697702076</v>
      </c>
      <c r="AE657" s="116">
        <f>MIN(AD657*1,0.8*(AH656+Z657+AA657+AB657+Observaciones!$F656-AC657-Constantes!$E$28))</f>
        <v>1.805435697702076</v>
      </c>
      <c r="AF657" s="116">
        <f>Observaciones!$J656</f>
        <v>0</v>
      </c>
      <c r="AG657" s="116">
        <f>MAX(0,AH656+Z657+AA657+AB657+Observaciones!$F656-AC657-AE657-AF657-Constantes!$E$26)</f>
        <v>0</v>
      </c>
      <c r="AH657" s="116">
        <f>AH656+Z657+AA657+AB657+Observaciones!$F656-AC657-AE657-AF657-AG657</f>
        <v>43.244567374297922</v>
      </c>
      <c r="AI657" s="116">
        <f>(Escenarios!$E$10*S657+Escenarios!$E$9*AE657)/(Escenarios!$E$11)</f>
        <v>1.2476973110409724</v>
      </c>
      <c r="AJ657" s="116">
        <f>(Escenarios!$E$9*AG657)/(Escenarios!$E$11)</f>
        <v>0</v>
      </c>
      <c r="AK657" s="116">
        <f>(Escenarios!$E$10*U657+Escenarios!$E$9*AC657)/(Escenarios!$E$11)</f>
        <v>0</v>
      </c>
      <c r="AL657" s="118">
        <f t="shared" si="73"/>
        <v>102.20325048705834</v>
      </c>
      <c r="AM657" s="118">
        <f>MAX(0,(AL657-Constantes!$D$13)*(1-EXP(-Constantes!$D$23)))</f>
        <v>0.36922857164461703</v>
      </c>
      <c r="AN657" s="118">
        <f>AJ657+W657*Escenarios!$E$10/Escenarios!$E$11+AM657</f>
        <v>0.40162092485838413</v>
      </c>
      <c r="AO657" s="118">
        <f>0.0526*AJ657*Observaciones!$F656^1.218</f>
        <v>0</v>
      </c>
      <c r="AP657" s="118">
        <f>AO657*Constantes!$E$40</f>
        <v>0</v>
      </c>
      <c r="AQ657" s="118">
        <f t="shared" si="74"/>
        <v>0</v>
      </c>
      <c r="AR657" s="15"/>
      <c r="AS657" s="72">
        <v>651</v>
      </c>
      <c r="AT657" s="145">
        <f>ETo!$I656*((1-Constantes!$F$19)*ETo!$K656+ETo!$L656)</f>
        <v>1.8851888191096013</v>
      </c>
      <c r="AU657" s="118">
        <f>MIN(AT657*Constantes!$F$17,0.8*(AX656+Observaciones!$F656-AV657-AW657-Constantes!$D$14))</f>
        <v>1.165273543418305</v>
      </c>
      <c r="AV657" s="118">
        <f>IF(Observaciones!$F656&gt;0.05*Constantes!$F$18,((Observaciones!$F656-0.05*Constantes!$F$18)^2)/(Observaciones!$F656+0.95*Constantes!$F$18),0)</f>
        <v>4.7880911185281485E-5</v>
      </c>
      <c r="AW657" s="118">
        <f>MAX(0,AX656+Observaciones!$F656-AV657-Constantes!$D$13)</f>
        <v>0</v>
      </c>
      <c r="AX657" s="118">
        <f>AX656+Observaciones!$F656-AV657-AU657-AW657-AY656</f>
        <v>28.884680471318177</v>
      </c>
      <c r="AY657" s="118">
        <f>MAX(0,(AX657-Constantes!$D$14)*(1-EXP(-Constantes!$D$22)))</f>
        <v>3.6272424614212997E-2</v>
      </c>
      <c r="AZ657" s="116">
        <f>AZ656+(Entradas!$F$23*AW657-BA656)/(800*Entradas!$D$46)</f>
        <v>0</v>
      </c>
      <c r="BA657" s="116">
        <f>8000*Entradas!$D$47*AZ657/Constantes!$F$34</f>
        <v>0</v>
      </c>
      <c r="BB657" s="116">
        <f>AV657*Escenarios!$F$10/Escenarios!$F$9</f>
        <v>1.9152364474112594E-4</v>
      </c>
      <c r="BC657" s="116">
        <f>BA657*Escenarios!$F$10/Escenarios!$F$9</f>
        <v>0</v>
      </c>
      <c r="BD657" s="116">
        <f>Observaciones!$I656</f>
        <v>0</v>
      </c>
      <c r="BE657" s="116">
        <f>MAX(0,Constantes!$F$29/((BJ656+BB657+BC657+BD657+Observaciones!$F656)^2)+Entradas!$F$17)</f>
        <v>0</v>
      </c>
      <c r="BF657" s="145">
        <f>IF(ETo!$D656&gt;0,ETo!$I656*((1-Entradas!$F$21)*ETo!$K656+ETo!$L656),0)</f>
        <v>1.805435697702076</v>
      </c>
      <c r="BG657" s="116">
        <f>MIN(BF657*1,0.8*(BJ656+BB657+BC657+BD657+Observaciones!$F656-BE657-Constantes!$F$28))</f>
        <v>1.805435697702076</v>
      </c>
      <c r="BH657" s="116">
        <f>Observaciones!$J656</f>
        <v>0</v>
      </c>
      <c r="BI657" s="116">
        <f>MAX(0,BJ656+BB657+BC657+BD657+Observaciones!$F656-BE657-BG657-BH657-Constantes!$F$26)</f>
        <v>0</v>
      </c>
      <c r="BJ657" s="116">
        <f>BJ656+BB657+BC657+BD657+Observaciones!$F656-BE657-BG657-BH657-BI657</f>
        <v>43.244758897942667</v>
      </c>
      <c r="BK657" s="116">
        <f>(Escenarios!$F$10*AU657+Escenarios!$F$9*BG657)/(Escenarios!$F$11)</f>
        <v>1.2933059742750592</v>
      </c>
      <c r="BL657" s="116">
        <f>(Escenarios!$F$9*BI657)/(Escenarios!$F$11)</f>
        <v>0</v>
      </c>
      <c r="BM657" s="116">
        <f>(Escenarios!$F$10*AW657+Escenarios!$F$9*BE657)/(Escenarios!$F$11)</f>
        <v>0</v>
      </c>
      <c r="BN657" s="118">
        <f t="shared" si="75"/>
        <v>100.39110446017624</v>
      </c>
      <c r="BO657" s="118">
        <f>MAX(0,(BN657-Constantes!$D$13)*(1-EXP(-Constantes!$D$23)))</f>
        <v>0.35671116469517172</v>
      </c>
      <c r="BP657" s="118">
        <f>BL657+AY657*Escenarios!$F$10/Escenarios!$F$11+BO657</f>
        <v>0.38572910438654212</v>
      </c>
      <c r="BQ657" s="118">
        <f>0.0526*BL657*Observaciones!$F656^1.218</f>
        <v>0</v>
      </c>
      <c r="BR657" s="118">
        <f>BQ657*Constantes!$F$40</f>
        <v>0</v>
      </c>
      <c r="BS657" s="118">
        <f t="shared" si="76"/>
        <v>0</v>
      </c>
      <c r="BT657" s="15"/>
      <c r="BU657" s="72">
        <v>651</v>
      </c>
      <c r="BV657" s="73">
        <f>0.0526*Observaciones!$F656^2.218</f>
        <v>1.0161217826375908</v>
      </c>
      <c r="BW657" s="73">
        <f>IF(Observaciones!$F656&gt;0.05*$CA$7,((Observaciones!$F656-0.05*$CA$7)^2)/(Observaciones!$F656+0.95*$CA$7),0)</f>
        <v>0.11653532226287651</v>
      </c>
      <c r="BX657" s="73">
        <f>0.0526*BW657*Observaciones!$F656^1.218</f>
        <v>3.1161599841578999E-2</v>
      </c>
      <c r="BY657" s="27"/>
      <c r="BZ657" s="27"/>
      <c r="CA657" s="101"/>
      <c r="CB657" s="36"/>
    </row>
    <row r="658" spans="2:80" s="2" customFormat="1" ht="14.5" x14ac:dyDescent="0.35">
      <c r="B658" s="35"/>
      <c r="C658" s="72">
        <v>652</v>
      </c>
      <c r="D658" s="145">
        <f>ETo!$I657*((1-Constantes!$D$19)*ETo!$K657+ETo!$L657)</f>
        <v>1.9285247187262886</v>
      </c>
      <c r="E658" s="73">
        <f>MIN(D658*Constantes!$D$17,0.8*(H657+Observaciones!$F657-F658-G658-Constantes!$D$14))</f>
        <v>1.2025366391453947</v>
      </c>
      <c r="F658" s="73">
        <f>IF(Observaciones!$F657&gt;0.05*Constantes!$D$18,((Observaciones!$F657-0.05*Constantes!$D$18)^2)/(Observaciones!$F657+0.95*Constantes!$D$18),0)</f>
        <v>3.5478303128505868E-2</v>
      </c>
      <c r="G658" s="73">
        <f>MAX(0,H657+Observaciones!$F657-F658-Constantes!$D$13)</f>
        <v>0</v>
      </c>
      <c r="H658" s="73">
        <f>H657+Observaciones!$F657-F658-E658-G658-I657</f>
        <v>32.998346775843224</v>
      </c>
      <c r="I658" s="73">
        <f>MAX(0,(H658-Constantes!$D$14)*(1-EXP(-Constantes!$D$22)))</f>
        <v>9.2906484244320339E-2</v>
      </c>
      <c r="J658" s="73">
        <f t="shared" si="70"/>
        <v>94.848431648715746</v>
      </c>
      <c r="K658" s="73">
        <f>MAX(0,(J658-Constantes!$D$13)*(1-EXP(-Constantes!$D$23)))</f>
        <v>0.31842512695899144</v>
      </c>
      <c r="L658" s="73">
        <f t="shared" si="71"/>
        <v>0.44680991433181766</v>
      </c>
      <c r="M658" s="73">
        <f>0.0526*F658*Observaciones!$F657^1.218</f>
        <v>1.4554731013987854E-2</v>
      </c>
      <c r="N658" s="73">
        <f>M658*Constantes!$D$40</f>
        <v>6.798529487732714E-5</v>
      </c>
      <c r="O658" s="73">
        <f t="shared" si="72"/>
        <v>15.215708670877596</v>
      </c>
      <c r="P658" s="15"/>
      <c r="Q658" s="117">
        <v>652</v>
      </c>
      <c r="R658" s="145">
        <f>ETo!$I657*((1-Constantes!$E$19)*ETo!$K657+ETo!$L657)</f>
        <v>1.9306965203503017</v>
      </c>
      <c r="S658" s="118">
        <f>MIN(R658*Constantes!$E$17,0.8*(V657+Observaciones!$F657-T658-U658-Constantes!$D$14))</f>
        <v>1.2109340912392343</v>
      </c>
      <c r="T658" s="118">
        <f>IF(Observaciones!$F657&gt;0.05*Constantes!$E$18,((Observaciones!$F657-0.05*Constantes!$E$18)^2)/(Observaciones!$F657+0.95*Constantes!$E$18),0)</f>
        <v>3.099777284411058E-2</v>
      </c>
      <c r="U658" s="118">
        <f>MAX(0,V657+Observaciones!$F657-T658-Constantes!$D$13)</f>
        <v>0</v>
      </c>
      <c r="V658" s="118">
        <f>V657+Observaciones!$F657-T658-S658-U658-W657</f>
        <v>32.986352148803732</v>
      </c>
      <c r="W658" s="118">
        <f>MAX(0,(V658-Constantes!$D$14)*(1-EXP(-Constantes!$D$22)))</f>
        <v>9.2741350669375708E-2</v>
      </c>
      <c r="X658" s="116">
        <f>X657+(Entradas!$E$23*U658-Y657)/(800*Entradas!$D$46)</f>
        <v>0</v>
      </c>
      <c r="Y658" s="116">
        <f>8000*Entradas!$D$47*X658/Constantes!$E$34</f>
        <v>0</v>
      </c>
      <c r="Z658" s="116">
        <f>T658*Escenarios!$E$10/Escenarios!$E$9</f>
        <v>0.27897995559699523</v>
      </c>
      <c r="AA658" s="116">
        <f>Y658*Escenarios!$E$10/Escenarios!$E$9</f>
        <v>0</v>
      </c>
      <c r="AB658" s="116">
        <f>Observaciones!$I657</f>
        <v>0</v>
      </c>
      <c r="AC658" s="116">
        <f>MAX(0,Constantes!$E$29/((AH657+Z658+AA658+AB658+Observaciones!$F657)^2)+Entradas!$E$17)</f>
        <v>0</v>
      </c>
      <c r="AD658" s="145">
        <f>IF(ETo!$D657&gt;0,ETo!$I657*((1-Entradas!$E$21)*ETo!$K657+ETo!$L657),0)</f>
        <v>1.843824455389758</v>
      </c>
      <c r="AE658" s="116">
        <f>MIN(AD658*1,0.8*(AH657+Z658+AA658+AB658+Observaciones!$F657-AC658-Constantes!$E$28))</f>
        <v>1.843824455389758</v>
      </c>
      <c r="AF658" s="116">
        <f>Observaciones!$J657</f>
        <v>0</v>
      </c>
      <c r="AG658" s="116">
        <f>MAX(0,AH657+Z658+AA658+AB658+Observaciones!$F657-AC658-AE658-AF658-Constantes!$E$26)</f>
        <v>0</v>
      </c>
      <c r="AH658" s="116">
        <f>AH657+Z658+AA658+AB658+Observaciones!$F657-AC658-AE658-AF658-AG658</f>
        <v>47.079722874505158</v>
      </c>
      <c r="AI658" s="116">
        <f>(Escenarios!$E$10*S658+Escenarios!$E$9*AE658)/(Escenarios!$E$11)</f>
        <v>1.2742231276542868</v>
      </c>
      <c r="AJ658" s="116">
        <f>(Escenarios!$E$9*AG658)/(Escenarios!$E$11)</f>
        <v>0</v>
      </c>
      <c r="AK658" s="116">
        <f>(Escenarios!$E$10*U658+Escenarios!$E$9*AC658)/(Escenarios!$E$11)</f>
        <v>0</v>
      </c>
      <c r="AL658" s="118">
        <f t="shared" si="73"/>
        <v>101.83402191541373</v>
      </c>
      <c r="AM658" s="118">
        <f>MAX(0,(AL658-Constantes!$D$13)*(1-EXP(-Constantes!$D$23)))</f>
        <v>0.36667812360120516</v>
      </c>
      <c r="AN658" s="118">
        <f>AJ658+W658*Escenarios!$E$10/Escenarios!$E$11+AM658</f>
        <v>0.4501453392036433</v>
      </c>
      <c r="AO658" s="118">
        <f>0.0526*AJ658*Observaciones!$F657^1.218</f>
        <v>0</v>
      </c>
      <c r="AP658" s="118">
        <f>AO658*Constantes!$E$40</f>
        <v>0</v>
      </c>
      <c r="AQ658" s="118">
        <f t="shared" si="74"/>
        <v>0</v>
      </c>
      <c r="AR658" s="15"/>
      <c r="AS658" s="72">
        <v>652</v>
      </c>
      <c r="AT658" s="145">
        <f>ETo!$I657*((1-Constantes!$F$19)*ETo!$K657+ETo!$L657)</f>
        <v>1.9252670162902676</v>
      </c>
      <c r="AU658" s="118">
        <f>MIN(AT658*Constantes!$F$17,0.8*(AX657+Observaciones!$F657-AV658-AW658-Constantes!$D$14))</f>
        <v>1.1900466920648105</v>
      </c>
      <c r="AV658" s="118">
        <f>IF(Observaciones!$F657&gt;0.05*Constantes!$F$18,((Observaciones!$F657-0.05*Constantes!$F$18)^2)/(Observaciones!$F657+0.95*Constantes!$F$18),0)</f>
        <v>3.6032979577430561E-2</v>
      </c>
      <c r="AW658" s="118">
        <f>MAX(0,AX657+Observaciones!$F657-AV658-Constantes!$D$13)</f>
        <v>0</v>
      </c>
      <c r="AX658" s="118">
        <f>AX657+Observaciones!$F657-AV658-AU658-AW658-AY657</f>
        <v>33.022328375061726</v>
      </c>
      <c r="AY658" s="118">
        <f>MAX(0,(AX658-Constantes!$D$14)*(1-EXP(-Constantes!$D$22)))</f>
        <v>9.323664600748327E-2</v>
      </c>
      <c r="AZ658" s="116">
        <f>AZ657+(Entradas!$F$23*AW658-BA657)/(800*Entradas!$D$46)</f>
        <v>0</v>
      </c>
      <c r="BA658" s="116">
        <f>8000*Entradas!$D$47*AZ658/Constantes!$F$34</f>
        <v>0</v>
      </c>
      <c r="BB658" s="116">
        <f>AV658*Escenarios!$F$10/Escenarios!$F$9</f>
        <v>0.14413191830972225</v>
      </c>
      <c r="BC658" s="116">
        <f>BA658*Escenarios!$F$10/Escenarios!$F$9</f>
        <v>0</v>
      </c>
      <c r="BD658" s="116">
        <f>Observaciones!$I657</f>
        <v>0</v>
      </c>
      <c r="BE658" s="116">
        <f>MAX(0,Constantes!$F$29/((BJ657+BB658+BC658+BD658+Observaciones!$F657)^2)+Entradas!$F$17)</f>
        <v>0</v>
      </c>
      <c r="BF658" s="145">
        <f>IF(ETo!$D657&gt;0,ETo!$I657*((1-Entradas!$F$21)*ETo!$K657+ETo!$L657),0)</f>
        <v>1.843824455389758</v>
      </c>
      <c r="BG658" s="116">
        <f>MIN(BF658*1,0.8*(BJ657+BB658+BC658+BD658+Observaciones!$F657-BE658-Constantes!$F$28))</f>
        <v>1.843824455389758</v>
      </c>
      <c r="BH658" s="116">
        <f>Observaciones!$J657</f>
        <v>0</v>
      </c>
      <c r="BI658" s="116">
        <f>MAX(0,BJ657+BB658+BC658+BD658+Observaciones!$F657-BE658-BG658-BH658-Constantes!$F$26)</f>
        <v>0</v>
      </c>
      <c r="BJ658" s="116">
        <f>BJ657+BB658+BC658+BD658+Observaciones!$F657-BE658-BG658-BH658-BI658</f>
        <v>46.945066360862633</v>
      </c>
      <c r="BK658" s="116">
        <f>(Escenarios!$F$10*AU658+Escenarios!$F$9*BG658)/(Escenarios!$F$11)</f>
        <v>1.3208022447298</v>
      </c>
      <c r="BL658" s="116">
        <f>(Escenarios!$F$9*BI658)/(Escenarios!$F$11)</f>
        <v>0</v>
      </c>
      <c r="BM658" s="116">
        <f>(Escenarios!$F$10*AW658+Escenarios!$F$9*BE658)/(Escenarios!$F$11)</f>
        <v>0</v>
      </c>
      <c r="BN658" s="118">
        <f t="shared" si="75"/>
        <v>100.03439329548107</v>
      </c>
      <c r="BO658" s="118">
        <f>MAX(0,(BN658-Constantes!$D$13)*(1-EXP(-Constantes!$D$23)))</f>
        <v>0.35424718069737959</v>
      </c>
      <c r="BP658" s="118">
        <f>BL658+AY658*Escenarios!$F$10/Escenarios!$F$11+BO658</f>
        <v>0.42883649750336622</v>
      </c>
      <c r="BQ658" s="118">
        <f>0.0526*BL658*Observaciones!$F657^1.218</f>
        <v>0</v>
      </c>
      <c r="BR658" s="118">
        <f>BQ658*Constantes!$F$40</f>
        <v>0</v>
      </c>
      <c r="BS658" s="118">
        <f t="shared" si="76"/>
        <v>0</v>
      </c>
      <c r="BT658" s="15"/>
      <c r="BU658" s="72">
        <v>652</v>
      </c>
      <c r="BV658" s="73">
        <f>0.0526*Observaciones!$F657^2.218</f>
        <v>2.215313037685418</v>
      </c>
      <c r="BW658" s="73">
        <f>IF(Observaciones!$F657&gt;0.05*$CA$7,((Observaciones!$F657-0.05*$CA$7)^2)/(Observaciones!$F657+0.95*$CA$7),0)</f>
        <v>0.35127835852292982</v>
      </c>
      <c r="BX658" s="73">
        <f>0.0526*BW658*Observaciones!$F657^1.218</f>
        <v>0.14410954212825539</v>
      </c>
      <c r="BY658" s="27"/>
      <c r="BZ658" s="27"/>
      <c r="CA658" s="101"/>
      <c r="CB658" s="36"/>
    </row>
    <row r="659" spans="2:80" s="2" customFormat="1" ht="14.5" x14ac:dyDescent="0.35">
      <c r="B659" s="35"/>
      <c r="C659" s="72">
        <v>653</v>
      </c>
      <c r="D659" s="145">
        <f>ETo!$I658*((1-Constantes!$D$19)*ETo!$K658+ETo!$L658)</f>
        <v>1.9273265528687036</v>
      </c>
      <c r="E659" s="73">
        <f>MIN(D659*Constantes!$D$17,0.8*(H658+Observaciones!$F658-F659-G659-Constantes!$D$14))</f>
        <v>1.2017895196869151</v>
      </c>
      <c r="F659" s="73">
        <f>IF(Observaciones!$F658&gt;0.05*Constantes!$D$18,((Observaciones!$F658-0.05*Constantes!$D$18)^2)/(Observaciones!$F658+0.95*Constantes!$D$18),0)</f>
        <v>0</v>
      </c>
      <c r="G659" s="73">
        <f>MAX(0,H658+Observaciones!$F658-F659-Constantes!$D$13)</f>
        <v>0</v>
      </c>
      <c r="H659" s="73">
        <f>H658+Observaciones!$F658-F659-E659-G659-I658</f>
        <v>31.703650771911988</v>
      </c>
      <c r="I659" s="73">
        <f>MAX(0,(H659-Constantes!$D$14)*(1-EXP(-Constantes!$D$22)))</f>
        <v>7.5082021766932031E-2</v>
      </c>
      <c r="J659" s="73">
        <f t="shared" si="70"/>
        <v>94.530006521756761</v>
      </c>
      <c r="K659" s="73">
        <f>MAX(0,(J659-Constantes!$D$13)*(1-EXP(-Constantes!$D$23)))</f>
        <v>0.31622560394155985</v>
      </c>
      <c r="L659" s="73">
        <f t="shared" si="71"/>
        <v>0.39130762570849187</v>
      </c>
      <c r="M659" s="73">
        <f>0.0526*F659*Observaciones!$F658^1.218</f>
        <v>0</v>
      </c>
      <c r="N659" s="73">
        <f>M659*Constantes!$D$40</f>
        <v>0</v>
      </c>
      <c r="O659" s="73">
        <f t="shared" si="72"/>
        <v>0</v>
      </c>
      <c r="P659" s="15"/>
      <c r="Q659" s="117">
        <v>653</v>
      </c>
      <c r="R659" s="145">
        <f>ETo!$I658*((1-Constantes!$E$19)*ETo!$K658+ETo!$L658)</f>
        <v>1.9294956046684653</v>
      </c>
      <c r="S659" s="118">
        <f>MIN(R659*Constantes!$E$17,0.8*(V658+Observaciones!$F658-T659-U659-Constantes!$D$14))</f>
        <v>1.2101808761562258</v>
      </c>
      <c r="T659" s="118">
        <f>IF(Observaciones!$F658&gt;0.05*Constantes!$E$18,((Observaciones!$F658-0.05*Constantes!$E$18)^2)/(Observaciones!$F658+0.95*Constantes!$E$18),0)</f>
        <v>0</v>
      </c>
      <c r="U659" s="118">
        <f>MAX(0,V658+Observaciones!$F658-T659-Constantes!$D$13)</f>
        <v>0</v>
      </c>
      <c r="V659" s="118">
        <f>V658+Observaciones!$F658-T659-S659-U659-W658</f>
        <v>31.683429921978131</v>
      </c>
      <c r="W659" s="118">
        <f>MAX(0,(V659-Constantes!$D$14)*(1-EXP(-Constantes!$D$22)))</f>
        <v>7.4803635350497194E-2</v>
      </c>
      <c r="X659" s="116">
        <f>X658+(Entradas!$E$23*U659-Y658)/(800*Entradas!$D$46)</f>
        <v>0</v>
      </c>
      <c r="Y659" s="116">
        <f>8000*Entradas!$D$47*X659/Constantes!$E$34</f>
        <v>0</v>
      </c>
      <c r="Z659" s="116">
        <f>T659*Escenarios!$E$10/Escenarios!$E$9</f>
        <v>0</v>
      </c>
      <c r="AA659" s="116">
        <f>Y659*Escenarios!$E$10/Escenarios!$E$9</f>
        <v>0</v>
      </c>
      <c r="AB659" s="116">
        <f>Observaciones!$I658</f>
        <v>0</v>
      </c>
      <c r="AC659" s="116">
        <f>MAX(0,Constantes!$E$29/((AH658+Z659+AA659+AB659+Observaciones!$F658)^2)+Entradas!$E$17)</f>
        <v>0</v>
      </c>
      <c r="AD659" s="145">
        <f>IF(ETo!$D658&gt;0,ETo!$I658*((1-Entradas!$E$21)*ETo!$K658+ETo!$L658),0)</f>
        <v>1.8427335326779812</v>
      </c>
      <c r="AE659" s="116">
        <f>MIN(AD659*1,0.8*(AH658+Z659+AA659+AB659+Observaciones!$F658-AC659-Constantes!$E$28))</f>
        <v>1.8427335326779812</v>
      </c>
      <c r="AF659" s="116">
        <f>Observaciones!$J658</f>
        <v>0</v>
      </c>
      <c r="AG659" s="116">
        <f>MAX(0,AH658+Z659+AA659+AB659+Observaciones!$F658-AC659-AE659-AF659-Constantes!$E$26)</f>
        <v>0</v>
      </c>
      <c r="AH659" s="116">
        <f>AH658+Z659+AA659+AB659+Observaciones!$F658-AC659-AE659-AF659-AG659</f>
        <v>45.236989341827176</v>
      </c>
      <c r="AI659" s="116">
        <f>(Escenarios!$E$10*S659+Escenarios!$E$9*AE659)/(Escenarios!$E$11)</f>
        <v>1.2734361418084013</v>
      </c>
      <c r="AJ659" s="116">
        <f>(Escenarios!$E$9*AG659)/(Escenarios!$E$11)</f>
        <v>0</v>
      </c>
      <c r="AK659" s="116">
        <f>(Escenarios!$E$10*U659+Escenarios!$E$9*AC659)/(Escenarios!$E$11)</f>
        <v>0</v>
      </c>
      <c r="AL659" s="118">
        <f t="shared" si="73"/>
        <v>101.46734379181252</v>
      </c>
      <c r="AM659" s="118">
        <f>MAX(0,(AL659-Constantes!$D$13)*(1-EXP(-Constantes!$D$23)))</f>
        <v>0.36414529278929075</v>
      </c>
      <c r="AN659" s="118">
        <f>AJ659+W659*Escenarios!$E$10/Escenarios!$E$11+AM659</f>
        <v>0.43146856460473826</v>
      </c>
      <c r="AO659" s="118">
        <f>0.0526*AJ659*Observaciones!$F658^1.218</f>
        <v>0</v>
      </c>
      <c r="AP659" s="118">
        <f>AO659*Constantes!$E$40</f>
        <v>0</v>
      </c>
      <c r="AQ659" s="118">
        <f t="shared" si="74"/>
        <v>0</v>
      </c>
      <c r="AR659" s="15"/>
      <c r="AS659" s="72">
        <v>653</v>
      </c>
      <c r="AT659" s="145">
        <f>ETo!$I658*((1-Constantes!$F$19)*ETo!$K658+ETo!$L658)</f>
        <v>1.9240729751690597</v>
      </c>
      <c r="AU659" s="118">
        <f>MIN(AT659*Constantes!$F$17,0.8*(AX658+Observaciones!$F658-AV659-AW659-Constantes!$D$14))</f>
        <v>1.1893086309675915</v>
      </c>
      <c r="AV659" s="118">
        <f>IF(Observaciones!$F658&gt;0.05*Constantes!$F$18,((Observaciones!$F658-0.05*Constantes!$F$18)^2)/(Observaciones!$F658+0.95*Constantes!$F$18),0)</f>
        <v>0</v>
      </c>
      <c r="AW659" s="118">
        <f>MAX(0,AX658+Observaciones!$F658-AV659-Constantes!$D$13)</f>
        <v>0</v>
      </c>
      <c r="AX659" s="118">
        <f>AX658+Observaciones!$F658-AV659-AU659-AW659-AY658</f>
        <v>31.739783098086651</v>
      </c>
      <c r="AY659" s="118">
        <f>MAX(0,(AX659-Constantes!$D$14)*(1-EXP(-Constantes!$D$22)))</f>
        <v>7.5579466178720953E-2</v>
      </c>
      <c r="AZ659" s="116">
        <f>AZ658+(Entradas!$F$23*AW659-BA658)/(800*Entradas!$D$46)</f>
        <v>0</v>
      </c>
      <c r="BA659" s="116">
        <f>8000*Entradas!$D$47*AZ659/Constantes!$F$34</f>
        <v>0</v>
      </c>
      <c r="BB659" s="116">
        <f>AV659*Escenarios!$F$10/Escenarios!$F$9</f>
        <v>0</v>
      </c>
      <c r="BC659" s="116">
        <f>BA659*Escenarios!$F$10/Escenarios!$F$9</f>
        <v>0</v>
      </c>
      <c r="BD659" s="116">
        <f>Observaciones!$I658</f>
        <v>0</v>
      </c>
      <c r="BE659" s="116">
        <f>MAX(0,Constantes!$F$29/((BJ658+BB659+BC659+BD659+Observaciones!$F658)^2)+Entradas!$F$17)</f>
        <v>0</v>
      </c>
      <c r="BF659" s="145">
        <f>IF(ETo!$D658&gt;0,ETo!$I658*((1-Entradas!$F$21)*ETo!$K658+ETo!$L658),0)</f>
        <v>1.8427335326779812</v>
      </c>
      <c r="BG659" s="116">
        <f>MIN(BF659*1,0.8*(BJ658+BB659+BC659+BD659+Observaciones!$F658-BE659-Constantes!$F$28))</f>
        <v>1.8427335326779812</v>
      </c>
      <c r="BH659" s="116">
        <f>Observaciones!$J658</f>
        <v>0</v>
      </c>
      <c r="BI659" s="116">
        <f>MAX(0,BJ658+BB659+BC659+BD659+Observaciones!$F658-BE659-BG659-BH659-Constantes!$F$26)</f>
        <v>0</v>
      </c>
      <c r="BJ659" s="116">
        <f>BJ658+BB659+BC659+BD659+Observaciones!$F658-BE659-BG659-BH659-BI659</f>
        <v>45.10233282818465</v>
      </c>
      <c r="BK659" s="116">
        <f>(Escenarios!$F$10*AU659+Escenarios!$F$9*BG659)/(Escenarios!$F$11)</f>
        <v>1.3199936113096695</v>
      </c>
      <c r="BL659" s="116">
        <f>(Escenarios!$F$9*BI659)/(Escenarios!$F$11)</f>
        <v>0</v>
      </c>
      <c r="BM659" s="116">
        <f>(Escenarios!$F$10*AW659+Escenarios!$F$9*BE659)/(Escenarios!$F$11)</f>
        <v>0</v>
      </c>
      <c r="BN659" s="118">
        <f t="shared" si="75"/>
        <v>99.680146114783682</v>
      </c>
      <c r="BO659" s="118">
        <f>MAX(0,(BN659-Constantes!$D$13)*(1-EXP(-Constantes!$D$23)))</f>
        <v>0.35180021668029526</v>
      </c>
      <c r="BP659" s="118">
        <f>BL659+AY659*Escenarios!$F$10/Escenarios!$F$11+BO659</f>
        <v>0.41226378962327204</v>
      </c>
      <c r="BQ659" s="118">
        <f>0.0526*BL659*Observaciones!$F658^1.218</f>
        <v>0</v>
      </c>
      <c r="BR659" s="118">
        <f>BQ659*Constantes!$F$40</f>
        <v>0</v>
      </c>
      <c r="BS659" s="118">
        <f t="shared" si="76"/>
        <v>0</v>
      </c>
      <c r="BT659" s="15"/>
      <c r="BU659" s="72">
        <v>653</v>
      </c>
      <c r="BV659" s="73">
        <f>0.0526*Observaciones!$F658^2.218</f>
        <v>0</v>
      </c>
      <c r="BW659" s="73">
        <f>IF(Observaciones!$F658&gt;0.05*$CA$7,((Observaciones!$F658-0.05*$CA$7)^2)/(Observaciones!$F658+0.95*$CA$7),0)</f>
        <v>0</v>
      </c>
      <c r="BX659" s="73">
        <f>0.0526*BW659*Observaciones!$F658^1.218</f>
        <v>0</v>
      </c>
      <c r="BY659" s="27"/>
      <c r="BZ659" s="27"/>
      <c r="CA659" s="101"/>
      <c r="CB659" s="36"/>
    </row>
    <row r="660" spans="2:80" s="2" customFormat="1" ht="14.5" x14ac:dyDescent="0.35">
      <c r="B660" s="35"/>
      <c r="C660" s="72">
        <v>654</v>
      </c>
      <c r="D660" s="145">
        <f>ETo!$I659*((1-Constantes!$D$19)*ETo!$K659+ETo!$L659)</f>
        <v>1.9570695750143221</v>
      </c>
      <c r="E660" s="73">
        <f>MIN(D660*Constantes!$D$17,0.8*(H659+Observaciones!$F659-F660-G660-Constantes!$D$14))</f>
        <v>1.2203358590424416</v>
      </c>
      <c r="F660" s="73">
        <f>IF(Observaciones!$F659&gt;0.05*Constantes!$D$18,((Observaciones!$F659-0.05*Constantes!$D$18)^2)/(Observaciones!$F659+0.95*Constantes!$D$18),0)</f>
        <v>0</v>
      </c>
      <c r="G660" s="73">
        <f>MAX(0,H659+Observaciones!$F659-F660-Constantes!$D$13)</f>
        <v>0</v>
      </c>
      <c r="H660" s="73">
        <f>H659+Observaciones!$F659-F660-E660-G660-I659</f>
        <v>30.408232891102614</v>
      </c>
      <c r="I660" s="73">
        <f>MAX(0,(H660-Constantes!$D$14)*(1-EXP(-Constantes!$D$22)))</f>
        <v>5.7247620997242989E-2</v>
      </c>
      <c r="J660" s="73">
        <f t="shared" si="70"/>
        <v>94.2137809178152</v>
      </c>
      <c r="K660" s="73">
        <f>MAX(0,(J660-Constantes!$D$13)*(1-EXP(-Constantes!$D$23)))</f>
        <v>0.31404127413940747</v>
      </c>
      <c r="L660" s="73">
        <f t="shared" si="71"/>
        <v>0.37128889513665048</v>
      </c>
      <c r="M660" s="73">
        <f>0.0526*F660*Observaciones!$F659^1.218</f>
        <v>0</v>
      </c>
      <c r="N660" s="73">
        <f>M660*Constantes!$D$40</f>
        <v>0</v>
      </c>
      <c r="O660" s="73">
        <f t="shared" si="72"/>
        <v>0</v>
      </c>
      <c r="P660" s="15"/>
      <c r="Q660" s="117">
        <v>654</v>
      </c>
      <c r="R660" s="145">
        <f>ETo!$I659*((1-Constantes!$E$19)*ETo!$K659+ETo!$L659)</f>
        <v>1.9592714623251206</v>
      </c>
      <c r="S660" s="118">
        <f>MIN(R660*Constantes!$E$17,0.8*(V659+Observaciones!$F659-T660-U660-Constantes!$D$14))</f>
        <v>1.2288563131046433</v>
      </c>
      <c r="T660" s="118">
        <f>IF(Observaciones!$F659&gt;0.05*Constantes!$E$18,((Observaciones!$F659-0.05*Constantes!$E$18)^2)/(Observaciones!$F659+0.95*Constantes!$E$18),0)</f>
        <v>0</v>
      </c>
      <c r="U660" s="118">
        <f>MAX(0,V659+Observaciones!$F659-T660-Constantes!$D$13)</f>
        <v>0</v>
      </c>
      <c r="V660" s="118">
        <f>V659+Observaciones!$F659-T660-S660-U660-W659</f>
        <v>30.37976997352299</v>
      </c>
      <c r="W660" s="118">
        <f>MAX(0,(V660-Constantes!$D$14)*(1-EXP(-Constantes!$D$22)))</f>
        <v>5.685576359994314E-2</v>
      </c>
      <c r="X660" s="116">
        <f>X659+(Entradas!$E$23*U660-Y659)/(800*Entradas!$D$46)</f>
        <v>0</v>
      </c>
      <c r="Y660" s="116">
        <f>8000*Entradas!$D$47*X660/Constantes!$E$34</f>
        <v>0</v>
      </c>
      <c r="Z660" s="116">
        <f>T660*Escenarios!$E$10/Escenarios!$E$9</f>
        <v>0</v>
      </c>
      <c r="AA660" s="116">
        <f>Y660*Escenarios!$E$10/Escenarios!$E$9</f>
        <v>0</v>
      </c>
      <c r="AB660" s="116">
        <f>Observaciones!$I659</f>
        <v>0</v>
      </c>
      <c r="AC660" s="116">
        <f>MAX(0,Constantes!$E$29/((AH659+Z660+AA660+AB660+Observaciones!$F659)^2)+Entradas!$E$17)</f>
        <v>0</v>
      </c>
      <c r="AD660" s="145">
        <f>IF(ETo!$D659&gt;0,ETo!$I659*((1-Entradas!$E$21)*ETo!$K659+ETo!$L659),0)</f>
        <v>1.8711959698931857</v>
      </c>
      <c r="AE660" s="116">
        <f>MIN(AD660*1,0.8*(AH659+Z660+AA660+AB660+Observaciones!$F659-AC660-Constantes!$E$28))</f>
        <v>1.8711959698931857</v>
      </c>
      <c r="AF660" s="116">
        <f>Observaciones!$J659</f>
        <v>0</v>
      </c>
      <c r="AG660" s="116">
        <f>MAX(0,AH659+Z660+AA660+AB660+Observaciones!$F659-AC660-AE660-AF660-Constantes!$E$26)</f>
        <v>0</v>
      </c>
      <c r="AH660" s="116">
        <f>AH659+Z660+AA660+AB660+Observaciones!$F659-AC660-AE660-AF660-AG660</f>
        <v>43.365793371933989</v>
      </c>
      <c r="AI660" s="116">
        <f>(Escenarios!$E$10*S660+Escenarios!$E$9*AE660)/(Escenarios!$E$11)</f>
        <v>1.2930902787834975</v>
      </c>
      <c r="AJ660" s="116">
        <f>(Escenarios!$E$9*AG660)/(Escenarios!$E$11)</f>
        <v>0</v>
      </c>
      <c r="AK660" s="116">
        <f>(Escenarios!$E$10*U660+Escenarios!$E$9*AC660)/(Escenarios!$E$11)</f>
        <v>0</v>
      </c>
      <c r="AL660" s="118">
        <f t="shared" si="73"/>
        <v>101.10319849902324</v>
      </c>
      <c r="AM660" s="118">
        <f>MAX(0,(AL660-Constantes!$D$13)*(1-EXP(-Constantes!$D$23)))</f>
        <v>0.36162995751776689</v>
      </c>
      <c r="AN660" s="118">
        <f>AJ660+W660*Escenarios!$E$10/Escenarios!$E$11+AM660</f>
        <v>0.4128001447577157</v>
      </c>
      <c r="AO660" s="118">
        <f>0.0526*AJ660*Observaciones!$F659^1.218</f>
        <v>0</v>
      </c>
      <c r="AP660" s="118">
        <f>AO660*Constantes!$E$40</f>
        <v>0</v>
      </c>
      <c r="AQ660" s="118">
        <f t="shared" si="74"/>
        <v>0</v>
      </c>
      <c r="AR660" s="15"/>
      <c r="AS660" s="72">
        <v>654</v>
      </c>
      <c r="AT660" s="145">
        <f>ETo!$I659*((1-Constantes!$F$19)*ETo!$K659+ETo!$L659)</f>
        <v>1.9537667440481246</v>
      </c>
      <c r="AU660" s="118">
        <f>MIN(AT660*Constantes!$F$17,0.8*(AX659+Observaciones!$F659-AV660-AW660-Constantes!$D$14))</f>
        <v>1.20766295331897</v>
      </c>
      <c r="AV660" s="118">
        <f>IF(Observaciones!$F659&gt;0.05*Constantes!$F$18,((Observaciones!$F659-0.05*Constantes!$F$18)^2)/(Observaciones!$F659+0.95*Constantes!$F$18),0)</f>
        <v>0</v>
      </c>
      <c r="AW660" s="118">
        <f>MAX(0,AX659+Observaciones!$F659-AV660-Constantes!$D$13)</f>
        <v>0</v>
      </c>
      <c r="AX660" s="118">
        <f>AX659+Observaciones!$F659-AV660-AU660-AW660-AY659</f>
        <v>30.456540678588961</v>
      </c>
      <c r="AY660" s="118">
        <f>MAX(0,(AX660-Constantes!$D$14)*(1-EXP(-Constantes!$D$22)))</f>
        <v>5.7912688582839537E-2</v>
      </c>
      <c r="AZ660" s="116">
        <f>AZ659+(Entradas!$F$23*AW660-BA659)/(800*Entradas!$D$46)</f>
        <v>0</v>
      </c>
      <c r="BA660" s="116">
        <f>8000*Entradas!$D$47*AZ660/Constantes!$F$34</f>
        <v>0</v>
      </c>
      <c r="BB660" s="116">
        <f>AV660*Escenarios!$F$10/Escenarios!$F$9</f>
        <v>0</v>
      </c>
      <c r="BC660" s="116">
        <f>BA660*Escenarios!$F$10/Escenarios!$F$9</f>
        <v>0</v>
      </c>
      <c r="BD660" s="116">
        <f>Observaciones!$I659</f>
        <v>0</v>
      </c>
      <c r="BE660" s="116">
        <f>MAX(0,Constantes!$F$29/((BJ659+BB660+BC660+BD660+Observaciones!$F659)^2)+Entradas!$F$17)</f>
        <v>0</v>
      </c>
      <c r="BF660" s="145">
        <f>IF(ETo!$D659&gt;0,ETo!$I659*((1-Entradas!$F$21)*ETo!$K659+ETo!$L659),0)</f>
        <v>1.8711959698931857</v>
      </c>
      <c r="BG660" s="116">
        <f>MIN(BF660*1,0.8*(BJ659+BB660+BC660+BD660+Observaciones!$F659-BE660-Constantes!$F$28))</f>
        <v>1.8711959698931857</v>
      </c>
      <c r="BH660" s="116">
        <f>Observaciones!$J659</f>
        <v>0</v>
      </c>
      <c r="BI660" s="116">
        <f>MAX(0,BJ659+BB660+BC660+BD660+Observaciones!$F659-BE660-BG660-BH660-Constantes!$F$26)</f>
        <v>0</v>
      </c>
      <c r="BJ660" s="116">
        <f>BJ659+BB660+BC660+BD660+Observaciones!$F659-BE660-BG660-BH660-BI660</f>
        <v>43.231136858291464</v>
      </c>
      <c r="BK660" s="116">
        <f>(Escenarios!$F$10*AU660+Escenarios!$F$9*BG660)/(Escenarios!$F$11)</f>
        <v>1.3403695566338132</v>
      </c>
      <c r="BL660" s="116">
        <f>(Escenarios!$F$9*BI660)/(Escenarios!$F$11)</f>
        <v>0</v>
      </c>
      <c r="BM660" s="116">
        <f>(Escenarios!$F$10*AW660+Escenarios!$F$9*BE660)/(Escenarios!$F$11)</f>
        <v>0</v>
      </c>
      <c r="BN660" s="118">
        <f t="shared" si="75"/>
        <v>99.328345898103393</v>
      </c>
      <c r="BO660" s="118">
        <f>MAX(0,(BN660-Constantes!$D$13)*(1-EXP(-Constantes!$D$23)))</f>
        <v>0.34937015507832442</v>
      </c>
      <c r="BP660" s="118">
        <f>BL660+AY660*Escenarios!$F$10/Escenarios!$F$11+BO660</f>
        <v>0.39570030594459604</v>
      </c>
      <c r="BQ660" s="118">
        <f>0.0526*BL660*Observaciones!$F659^1.218</f>
        <v>0</v>
      </c>
      <c r="BR660" s="118">
        <f>BQ660*Constantes!$F$40</f>
        <v>0</v>
      </c>
      <c r="BS660" s="118">
        <f t="shared" si="76"/>
        <v>0</v>
      </c>
      <c r="BT660" s="15"/>
      <c r="BU660" s="72">
        <v>654</v>
      </c>
      <c r="BV660" s="73">
        <f>0.0526*Observaciones!$F659^2.218</f>
        <v>0</v>
      </c>
      <c r="BW660" s="73">
        <f>IF(Observaciones!$F659&gt;0.05*$CA$7,((Observaciones!$F659-0.05*$CA$7)^2)/(Observaciones!$F659+0.95*$CA$7),0)</f>
        <v>0</v>
      </c>
      <c r="BX660" s="73">
        <f>0.0526*BW660*Observaciones!$F659^1.218</f>
        <v>0</v>
      </c>
      <c r="BY660" s="27"/>
      <c r="BZ660" s="27"/>
      <c r="CA660" s="101"/>
      <c r="CB660" s="36"/>
    </row>
    <row r="661" spans="2:80" s="2" customFormat="1" ht="14.5" x14ac:dyDescent="0.35">
      <c r="B661" s="35"/>
      <c r="C661" s="72">
        <v>655</v>
      </c>
      <c r="D661" s="145">
        <f>ETo!$I660*((1-Constantes!$D$19)*ETo!$K660+ETo!$L660)</f>
        <v>1.8985242181449897</v>
      </c>
      <c r="E661" s="73">
        <f>MIN(D661*Constantes!$D$17,0.8*(H660+Observaciones!$F660-F661-G661-Constantes!$D$14))</f>
        <v>1.1838297484369666</v>
      </c>
      <c r="F661" s="73">
        <f>IF(Observaciones!$F660&gt;0.05*Constantes!$D$18,((Observaciones!$F660-0.05*Constantes!$D$18)^2)/(Observaciones!$F660+0.95*Constantes!$D$18),0)</f>
        <v>0</v>
      </c>
      <c r="G661" s="73">
        <f>MAX(0,H660+Observaciones!$F660-F661-Constantes!$D$13)</f>
        <v>0</v>
      </c>
      <c r="H661" s="73">
        <f>H660+Observaciones!$F660-F661-E661-G661-I660</f>
        <v>29.167155521668406</v>
      </c>
      <c r="I661" s="73">
        <f>MAX(0,(H661-Constantes!$D$14)*(1-EXP(-Constantes!$D$22)))</f>
        <v>4.0161342105637834E-2</v>
      </c>
      <c r="J661" s="73">
        <f t="shared" si="70"/>
        <v>93.899739643675787</v>
      </c>
      <c r="K661" s="73">
        <f>MAX(0,(J661-Constantes!$D$13)*(1-EXP(-Constantes!$D$23)))</f>
        <v>0.31187203260533042</v>
      </c>
      <c r="L661" s="73">
        <f t="shared" si="71"/>
        <v>0.35203337471096824</v>
      </c>
      <c r="M661" s="73">
        <f>0.0526*F661*Observaciones!$F660^1.218</f>
        <v>0</v>
      </c>
      <c r="N661" s="73">
        <f>M661*Constantes!$D$40</f>
        <v>0</v>
      </c>
      <c r="O661" s="73">
        <f t="shared" si="72"/>
        <v>0</v>
      </c>
      <c r="P661" s="15"/>
      <c r="Q661" s="117">
        <v>655</v>
      </c>
      <c r="R661" s="145">
        <f>ETo!$I660*((1-Constantes!$E$19)*ETo!$K660+ETo!$L660)</f>
        <v>1.900657317454665</v>
      </c>
      <c r="S661" s="118">
        <f>MIN(R661*Constantes!$E$17,0.8*(V660+Observaciones!$F660-T661-U661-Constantes!$D$14))</f>
        <v>1.1920934839886557</v>
      </c>
      <c r="T661" s="118">
        <f>IF(Observaciones!$F660&gt;0.05*Constantes!$E$18,((Observaciones!$F660-0.05*Constantes!$E$18)^2)/(Observaciones!$F660+0.95*Constantes!$E$18),0)</f>
        <v>0</v>
      </c>
      <c r="U661" s="118">
        <f>MAX(0,V660+Observaciones!$F660-T661-Constantes!$D$13)</f>
        <v>0</v>
      </c>
      <c r="V661" s="118">
        <f>V660+Observaciones!$F660-T661-S661-U661-W660</f>
        <v>29.130820725934388</v>
      </c>
      <c r="W661" s="118">
        <f>MAX(0,(V661-Constantes!$D$14)*(1-EXP(-Constantes!$D$22)))</f>
        <v>3.9661110235594182E-2</v>
      </c>
      <c r="X661" s="116">
        <f>X660+(Entradas!$E$23*U661-Y660)/(800*Entradas!$D$46)</f>
        <v>0</v>
      </c>
      <c r="Y661" s="116">
        <f>8000*Entradas!$D$47*X661/Constantes!$E$34</f>
        <v>0</v>
      </c>
      <c r="Z661" s="116">
        <f>T661*Escenarios!$E$10/Escenarios!$E$9</f>
        <v>0</v>
      </c>
      <c r="AA661" s="116">
        <f>Y661*Escenarios!$E$10/Escenarios!$E$9</f>
        <v>0</v>
      </c>
      <c r="AB661" s="116">
        <f>Observaciones!$I660</f>
        <v>0</v>
      </c>
      <c r="AC661" s="116">
        <f>MAX(0,Constantes!$E$29/((AH660+Z661+AA661+AB661+Observaciones!$F660)^2)+Entradas!$E$17)</f>
        <v>0</v>
      </c>
      <c r="AD661" s="145">
        <f>IF(ETo!$D660&gt;0,ETo!$I660*((1-Entradas!$E$21)*ETo!$K660+ETo!$L660),0)</f>
        <v>1.8153333450676377</v>
      </c>
      <c r="AE661" s="116">
        <f>MIN(AD661*1,0.8*(AH660+Z661+AA661+AB661+Observaciones!$F660-AC661-Constantes!$E$28))</f>
        <v>1.6926346975471915</v>
      </c>
      <c r="AF661" s="116">
        <f>Observaciones!$J660</f>
        <v>0</v>
      </c>
      <c r="AG661" s="116">
        <f>MAX(0,AH660+Z661+AA661+AB661+Observaciones!$F660-AC661-AE661-AF661-Constantes!$E$26)</f>
        <v>0</v>
      </c>
      <c r="AH661" s="116">
        <f>AH660+Z661+AA661+AB661+Observaciones!$F660-AC661-AE661-AF661-AG661</f>
        <v>41.673158674386798</v>
      </c>
      <c r="AI661" s="116">
        <f>(Escenarios!$E$10*S661+Escenarios!$E$9*AE661)/(Escenarios!$E$11)</f>
        <v>1.2421476053445093</v>
      </c>
      <c r="AJ661" s="116">
        <f>(Escenarios!$E$9*AG661)/(Escenarios!$E$11)</f>
        <v>0</v>
      </c>
      <c r="AK661" s="116">
        <f>(Escenarios!$E$10*U661+Escenarios!$E$9*AC661)/(Escenarios!$E$11)</f>
        <v>0</v>
      </c>
      <c r="AL661" s="118">
        <f t="shared" si="73"/>
        <v>100.74156854150547</v>
      </c>
      <c r="AM661" s="118">
        <f>MAX(0,(AL661-Constantes!$D$13)*(1-EXP(-Constantes!$D$23)))</f>
        <v>0.35913199693610842</v>
      </c>
      <c r="AN661" s="118">
        <f>AJ661+W661*Escenarios!$E$10/Escenarios!$E$11+AM661</f>
        <v>0.39482699614814321</v>
      </c>
      <c r="AO661" s="118">
        <f>0.0526*AJ661*Observaciones!$F660^1.218</f>
        <v>0</v>
      </c>
      <c r="AP661" s="118">
        <f>AO661*Constantes!$E$40</f>
        <v>0</v>
      </c>
      <c r="AQ661" s="118">
        <f t="shared" si="74"/>
        <v>0</v>
      </c>
      <c r="AR661" s="15"/>
      <c r="AS661" s="72">
        <v>655</v>
      </c>
      <c r="AT661" s="145">
        <f>ETo!$I660*((1-Constantes!$F$19)*ETo!$K660+ETo!$L660)</f>
        <v>1.8953245691804759</v>
      </c>
      <c r="AU661" s="118">
        <f>MIN(AT661*Constantes!$F$17,0.8*(AX660+Observaciones!$F660-AV661-AW661-Constantes!$D$14))</f>
        <v>1.1715386566422783</v>
      </c>
      <c r="AV661" s="118">
        <f>IF(Observaciones!$F660&gt;0.05*Constantes!$F$18,((Observaciones!$F660-0.05*Constantes!$F$18)^2)/(Observaciones!$F660+0.95*Constantes!$F$18),0)</f>
        <v>0</v>
      </c>
      <c r="AW661" s="118">
        <f>MAX(0,AX660+Observaciones!$F660-AV661-Constantes!$D$13)</f>
        <v>0</v>
      </c>
      <c r="AX661" s="118">
        <f>AX660+Observaciones!$F660-AV661-AU661-AW661-AY660</f>
        <v>29.227089333363843</v>
      </c>
      <c r="AY661" s="118">
        <f>MAX(0,(AX661-Constantes!$D$14)*(1-EXP(-Constantes!$D$22)))</f>
        <v>4.098646860208828E-2</v>
      </c>
      <c r="AZ661" s="116">
        <f>AZ660+(Entradas!$F$23*AW661-BA660)/(800*Entradas!$D$46)</f>
        <v>0</v>
      </c>
      <c r="BA661" s="116">
        <f>8000*Entradas!$D$47*AZ661/Constantes!$F$34</f>
        <v>0</v>
      </c>
      <c r="BB661" s="116">
        <f>AV661*Escenarios!$F$10/Escenarios!$F$9</f>
        <v>0</v>
      </c>
      <c r="BC661" s="116">
        <f>BA661*Escenarios!$F$10/Escenarios!$F$9</f>
        <v>0</v>
      </c>
      <c r="BD661" s="116">
        <f>Observaciones!$I660</f>
        <v>0</v>
      </c>
      <c r="BE661" s="116">
        <f>MAX(0,Constantes!$F$29/((BJ660+BB661+BC661+BD661+Observaciones!$F660)^2)+Entradas!$F$17)</f>
        <v>0</v>
      </c>
      <c r="BF661" s="145">
        <f>IF(ETo!$D660&gt;0,ETo!$I660*((1-Entradas!$F$21)*ETo!$K660+ETo!$L660),0)</f>
        <v>1.8153333450676377</v>
      </c>
      <c r="BG661" s="116">
        <f>MIN(BF661*1,0.8*(BJ660+BB661+BC661+BD661+Observaciones!$F660-BE661-Constantes!$F$28))</f>
        <v>1.5849094866331712</v>
      </c>
      <c r="BH661" s="116">
        <f>Observaciones!$J660</f>
        <v>0</v>
      </c>
      <c r="BI661" s="116">
        <f>MAX(0,BJ660+BB661+BC661+BD661+Observaciones!$F660-BE661-BG661-BH661-Constantes!$F$26)</f>
        <v>0</v>
      </c>
      <c r="BJ661" s="116">
        <f>BJ660+BB661+BC661+BD661+Observaciones!$F660-BE661-BG661-BH661-BI661</f>
        <v>41.646227371658291</v>
      </c>
      <c r="BK661" s="116">
        <f>(Escenarios!$F$10*AU661+Escenarios!$F$9*BG661)/(Escenarios!$F$11)</f>
        <v>1.254212822640457</v>
      </c>
      <c r="BL661" s="116">
        <f>(Escenarios!$F$9*BI661)/(Escenarios!$F$11)</f>
        <v>0</v>
      </c>
      <c r="BM661" s="116">
        <f>(Escenarios!$F$10*AW661+Escenarios!$F$9*BE661)/(Escenarios!$F$11)</f>
        <v>0</v>
      </c>
      <c r="BN661" s="118">
        <f t="shared" si="75"/>
        <v>98.978975743025075</v>
      </c>
      <c r="BO661" s="118">
        <f>MAX(0,(BN661-Constantes!$D$13)*(1-EXP(-Constantes!$D$23)))</f>
        <v>0.34695687913795742</v>
      </c>
      <c r="BP661" s="118">
        <f>BL661+AY661*Escenarios!$F$10/Escenarios!$F$11+BO661</f>
        <v>0.37974605401962802</v>
      </c>
      <c r="BQ661" s="118">
        <f>0.0526*BL661*Observaciones!$F660^1.218</f>
        <v>0</v>
      </c>
      <c r="BR661" s="118">
        <f>BQ661*Constantes!$F$40</f>
        <v>0</v>
      </c>
      <c r="BS661" s="118">
        <f t="shared" si="76"/>
        <v>0</v>
      </c>
      <c r="BT661" s="15"/>
      <c r="BU661" s="72">
        <v>655</v>
      </c>
      <c r="BV661" s="73">
        <f>0.0526*Observaciones!$F660^2.218</f>
        <v>0</v>
      </c>
      <c r="BW661" s="73">
        <f>IF(Observaciones!$F660&gt;0.05*$CA$7,((Observaciones!$F660-0.05*$CA$7)^2)/(Observaciones!$F660+0.95*$CA$7),0)</f>
        <v>0</v>
      </c>
      <c r="BX661" s="73">
        <f>0.0526*BW661*Observaciones!$F660^1.218</f>
        <v>0</v>
      </c>
      <c r="BY661" s="27"/>
      <c r="BZ661" s="27"/>
      <c r="CA661" s="101"/>
      <c r="CB661" s="36"/>
    </row>
    <row r="662" spans="2:80" s="2" customFormat="1" ht="14.5" x14ac:dyDescent="0.35">
      <c r="B662" s="35"/>
      <c r="C662" s="72">
        <v>656</v>
      </c>
      <c r="D662" s="145">
        <f>ETo!$I661*((1-Constantes!$D$19)*ETo!$K661+ETo!$L661)</f>
        <v>1.9020375700757921</v>
      </c>
      <c r="E662" s="73">
        <f>MIN(D662*Constantes!$D$17,0.8*(H661+Observaciones!$F661-F662-G662-Constantes!$D$14))</f>
        <v>1.1860205082348458</v>
      </c>
      <c r="F662" s="73">
        <f>IF(Observaciones!$F661&gt;0.05*Constantes!$D$18,((Observaciones!$F661-0.05*Constantes!$D$18)^2)/(Observaciones!$F661+0.95*Constantes!$D$18),0)</f>
        <v>0</v>
      </c>
      <c r="G662" s="73">
        <f>MAX(0,H661+Observaciones!$F661-F662-Constantes!$D$13)</f>
        <v>0</v>
      </c>
      <c r="H662" s="73">
        <f>H661+Observaciones!$F661-F662-E662-G662-I661</f>
        <v>27.940973671327921</v>
      </c>
      <c r="I662" s="73">
        <f>MAX(0,(H662-Constantes!$D$14)*(1-EXP(-Constantes!$D$22)))</f>
        <v>2.3280134227120778E-2</v>
      </c>
      <c r="J662" s="73">
        <f t="shared" si="70"/>
        <v>93.58786761107045</v>
      </c>
      <c r="K662" s="73">
        <f>MAX(0,(J662-Constantes!$D$13)*(1-EXP(-Constantes!$D$23)))</f>
        <v>0.30971777511704818</v>
      </c>
      <c r="L662" s="73">
        <f t="shared" si="71"/>
        <v>0.33299790934416895</v>
      </c>
      <c r="M662" s="73">
        <f>0.0526*F662*Observaciones!$F661^1.218</f>
        <v>0</v>
      </c>
      <c r="N662" s="73">
        <f>M662*Constantes!$D$40</f>
        <v>0</v>
      </c>
      <c r="O662" s="73">
        <f t="shared" si="72"/>
        <v>0</v>
      </c>
      <c r="P662" s="15"/>
      <c r="Q662" s="117">
        <v>656</v>
      </c>
      <c r="R662" s="145">
        <f>ETo!$I661*((1-Constantes!$E$19)*ETo!$K661+ETo!$L661)</f>
        <v>1.9041735050206019</v>
      </c>
      <c r="S662" s="118">
        <f>MIN(R662*Constantes!$E$17,0.8*(V661+Observaciones!$F661-T662-U662-Constantes!$D$14))</f>
        <v>1.194298839076783</v>
      </c>
      <c r="T662" s="118">
        <f>IF(Observaciones!$F661&gt;0.05*Constantes!$E$18,((Observaciones!$F661-0.05*Constantes!$E$18)^2)/(Observaciones!$F661+0.95*Constantes!$E$18),0)</f>
        <v>0</v>
      </c>
      <c r="U662" s="118">
        <f>MAX(0,V661+Observaciones!$F661-T662-Constantes!$D$13)</f>
        <v>0</v>
      </c>
      <c r="V662" s="118">
        <f>V661+Observaciones!$F661-T662-S662-U662-W661</f>
        <v>27.89686077662201</v>
      </c>
      <c r="W662" s="118">
        <f>MAX(0,(V662-Constantes!$D$14)*(1-EXP(-Constantes!$D$22)))</f>
        <v>2.2672818970051165E-2</v>
      </c>
      <c r="X662" s="116">
        <f>X661+(Entradas!$E$23*U662-Y661)/(800*Entradas!$D$46)</f>
        <v>0</v>
      </c>
      <c r="Y662" s="116">
        <f>8000*Entradas!$D$47*X662/Constantes!$E$34</f>
        <v>0</v>
      </c>
      <c r="Z662" s="116">
        <f>T662*Escenarios!$E$10/Escenarios!$E$9</f>
        <v>0</v>
      </c>
      <c r="AA662" s="116">
        <f>Y662*Escenarios!$E$10/Escenarios!$E$9</f>
        <v>0</v>
      </c>
      <c r="AB662" s="116">
        <f>Observaciones!$I661</f>
        <v>0</v>
      </c>
      <c r="AC662" s="116">
        <f>MAX(0,Constantes!$E$29/((AH661+Z662+AA662+AB662+Observaciones!$F661)^2)+Entradas!$E$17)</f>
        <v>0</v>
      </c>
      <c r="AD662" s="145">
        <f>IF(ETo!$D661&gt;0,ETo!$I661*((1-Entradas!$E$21)*ETo!$K661+ETo!$L661),0)</f>
        <v>1.8187361072282215</v>
      </c>
      <c r="AE662" s="116">
        <f>MIN(AD662*1,0.8*(AH661+Z662+AA662+AB662+Observaciones!$F661-AC662-Constantes!$E$28))</f>
        <v>0.33852693950943835</v>
      </c>
      <c r="AF662" s="116">
        <f>Observaciones!$J661</f>
        <v>0</v>
      </c>
      <c r="AG662" s="116">
        <f>MAX(0,AH661+Z662+AA662+AB662+Observaciones!$F661-AC662-AE662-AF662-Constantes!$E$26)</f>
        <v>0</v>
      </c>
      <c r="AH662" s="116">
        <f>AH661+Z662+AA662+AB662+Observaciones!$F661-AC662-AE662-AF662-AG662</f>
        <v>41.334631734877362</v>
      </c>
      <c r="AI662" s="116">
        <f>(Escenarios!$E$10*S662+Escenarios!$E$9*AE662)/(Escenarios!$E$11)</f>
        <v>1.1087216491200484</v>
      </c>
      <c r="AJ662" s="116">
        <f>(Escenarios!$E$9*AG662)/(Escenarios!$E$11)</f>
        <v>0</v>
      </c>
      <c r="AK662" s="116">
        <f>(Escenarios!$E$10*U662+Escenarios!$E$9*AC662)/(Escenarios!$E$11)</f>
        <v>0</v>
      </c>
      <c r="AL662" s="118">
        <f t="shared" si="73"/>
        <v>100.38243654456936</v>
      </c>
      <c r="AM662" s="118">
        <f>MAX(0,(AL662-Constantes!$D$13)*(1-EXP(-Constantes!$D$23)))</f>
        <v>0.3566512910285658</v>
      </c>
      <c r="AN662" s="118">
        <f>AJ662+W662*Escenarios!$E$10/Escenarios!$E$11+AM662</f>
        <v>0.37705682810161184</v>
      </c>
      <c r="AO662" s="118">
        <f>0.0526*AJ662*Observaciones!$F661^1.218</f>
        <v>0</v>
      </c>
      <c r="AP662" s="118">
        <f>AO662*Constantes!$E$40</f>
        <v>0</v>
      </c>
      <c r="AQ662" s="118">
        <f t="shared" si="74"/>
        <v>0</v>
      </c>
      <c r="AR662" s="15"/>
      <c r="AS662" s="72">
        <v>656</v>
      </c>
      <c r="AT662" s="145">
        <f>ETo!$I661*((1-Constantes!$F$19)*ETo!$K661+ETo!$L661)</f>
        <v>1.8988336676585775</v>
      </c>
      <c r="AU662" s="118">
        <f>MIN(AT662*Constantes!$F$17,0.8*(AX661+Observaciones!$F661-AV662-AW662-Constantes!$D$14))</f>
        <v>1.1737077017672715</v>
      </c>
      <c r="AV662" s="118">
        <f>IF(Observaciones!$F661&gt;0.05*Constantes!$F$18,((Observaciones!$F661-0.05*Constantes!$F$18)^2)/(Observaciones!$F661+0.95*Constantes!$F$18),0)</f>
        <v>0</v>
      </c>
      <c r="AW662" s="118">
        <f>MAX(0,AX661+Observaciones!$F661-AV662-Constantes!$D$13)</f>
        <v>0</v>
      </c>
      <c r="AX662" s="118">
        <f>AX661+Observaciones!$F661-AV662-AU662-AW662-AY661</f>
        <v>28.012395162994483</v>
      </c>
      <c r="AY662" s="118">
        <f>MAX(0,(AX662-Constantes!$D$14)*(1-EXP(-Constantes!$D$22)))</f>
        <v>2.4263415008419428E-2</v>
      </c>
      <c r="AZ662" s="116">
        <f>AZ661+(Entradas!$F$23*AW662-BA661)/(800*Entradas!$D$46)</f>
        <v>0</v>
      </c>
      <c r="BA662" s="116">
        <f>8000*Entradas!$D$47*AZ662/Constantes!$F$34</f>
        <v>0</v>
      </c>
      <c r="BB662" s="116">
        <f>AV662*Escenarios!$F$10/Escenarios!$F$9</f>
        <v>0</v>
      </c>
      <c r="BC662" s="116">
        <f>BA662*Escenarios!$F$10/Escenarios!$F$9</f>
        <v>0</v>
      </c>
      <c r="BD662" s="116">
        <f>Observaciones!$I661</f>
        <v>0</v>
      </c>
      <c r="BE662" s="116">
        <f>MAX(0,Constantes!$F$29/((BJ661+BB662+BC662+BD662+Observaciones!$F661)^2)+Entradas!$F$17)</f>
        <v>0</v>
      </c>
      <c r="BF662" s="145">
        <f>IF(ETo!$D661&gt;0,ETo!$I661*((1-Entradas!$F$21)*ETo!$K661+ETo!$L661),0)</f>
        <v>1.8187361072282215</v>
      </c>
      <c r="BG662" s="116">
        <f>MIN(BF662*1,0.8*(BJ661+BB662+BC662+BD662+Observaciones!$F661-BE662-Constantes!$F$28))</f>
        <v>0.31698189732663312</v>
      </c>
      <c r="BH662" s="116">
        <f>Observaciones!$J661</f>
        <v>0</v>
      </c>
      <c r="BI662" s="116">
        <f>MAX(0,BJ661+BB662+BC662+BD662+Observaciones!$F661-BE662-BG662-BH662-Constantes!$F$26)</f>
        <v>0</v>
      </c>
      <c r="BJ662" s="116">
        <f>BJ661+BB662+BC662+BD662+Observaciones!$F661-BE662-BG662-BH662-BI662</f>
        <v>41.329245474331657</v>
      </c>
      <c r="BK662" s="116">
        <f>(Escenarios!$F$10*AU662+Escenarios!$F$9*BG662)/(Escenarios!$F$11)</f>
        <v>1.0023625408791437</v>
      </c>
      <c r="BL662" s="116">
        <f>(Escenarios!$F$9*BI662)/(Escenarios!$F$11)</f>
        <v>0</v>
      </c>
      <c r="BM662" s="116">
        <f>(Escenarios!$F$10*AW662+Escenarios!$F$9*BE662)/(Escenarios!$F$11)</f>
        <v>0</v>
      </c>
      <c r="BN662" s="118">
        <f t="shared" si="75"/>
        <v>98.632018863887112</v>
      </c>
      <c r="BO662" s="118">
        <f>MAX(0,(BN662-Constantes!$D$13)*(1-EXP(-Constantes!$D$23)))</f>
        <v>0.34456027291216018</v>
      </c>
      <c r="BP662" s="118">
        <f>BL662+AY662*Escenarios!$F$10/Escenarios!$F$11+BO662</f>
        <v>0.36397100491889572</v>
      </c>
      <c r="BQ662" s="118">
        <f>0.0526*BL662*Observaciones!$F661^1.218</f>
        <v>0</v>
      </c>
      <c r="BR662" s="118">
        <f>BQ662*Constantes!$F$40</f>
        <v>0</v>
      </c>
      <c r="BS662" s="118">
        <f t="shared" si="76"/>
        <v>0</v>
      </c>
      <c r="BT662" s="15"/>
      <c r="BU662" s="72">
        <v>656</v>
      </c>
      <c r="BV662" s="73">
        <f>0.0526*Observaciones!$F661^2.218</f>
        <v>0</v>
      </c>
      <c r="BW662" s="73">
        <f>IF(Observaciones!$F661&gt;0.05*$CA$7,((Observaciones!$F661-0.05*$CA$7)^2)/(Observaciones!$F661+0.95*$CA$7),0)</f>
        <v>0</v>
      </c>
      <c r="BX662" s="73">
        <f>0.0526*BW662*Observaciones!$F661^1.218</f>
        <v>0</v>
      </c>
      <c r="BY662" s="27"/>
      <c r="BZ662" s="27"/>
      <c r="CA662" s="101"/>
      <c r="CB662" s="36"/>
    </row>
    <row r="663" spans="2:80" s="2" customFormat="1" ht="14.5" x14ac:dyDescent="0.35">
      <c r="B663" s="35"/>
      <c r="C663" s="72">
        <v>657</v>
      </c>
      <c r="D663" s="145">
        <f>ETo!$I662*((1-Constantes!$D$19)*ETo!$K662+ETo!$L662)</f>
        <v>1.9054292318797725</v>
      </c>
      <c r="E663" s="73">
        <f>MIN(D663*Constantes!$D$17,0.8*(H662+Observaciones!$F662-F663-G663-Constantes!$D$14))</f>
        <v>1.1881353878354404</v>
      </c>
      <c r="F663" s="73">
        <f>IF(Observaciones!$F662&gt;0.05*Constantes!$D$18,((Observaciones!$F662-0.05*Constantes!$D$18)^2)/(Observaciones!$F662+0.95*Constantes!$D$18),0)</f>
        <v>0</v>
      </c>
      <c r="G663" s="73">
        <f>MAX(0,H662+Observaciones!$F662-F663-Constantes!$D$13)</f>
        <v>0</v>
      </c>
      <c r="H663" s="73">
        <f>H662+Observaciones!$F662-F663-E663-G663-I662</f>
        <v>26.729558149265358</v>
      </c>
      <c r="I663" s="73">
        <f>MAX(0,(H663-Constantes!$D$14)*(1-EXP(-Constantes!$D$22)))</f>
        <v>6.6022187535539432E-3</v>
      </c>
      <c r="J663" s="73">
        <f t="shared" si="70"/>
        <v>93.2781498359534</v>
      </c>
      <c r="K663" s="73">
        <f>MAX(0,(J663-Constantes!$D$13)*(1-EXP(-Constantes!$D$23)))</f>
        <v>0.30757839817219607</v>
      </c>
      <c r="L663" s="73">
        <f t="shared" si="71"/>
        <v>0.31418061692575</v>
      </c>
      <c r="M663" s="73">
        <f>0.0526*F663*Observaciones!$F662^1.218</f>
        <v>0</v>
      </c>
      <c r="N663" s="73">
        <f>M663*Constantes!$D$40</f>
        <v>0</v>
      </c>
      <c r="O663" s="73">
        <f t="shared" si="72"/>
        <v>0</v>
      </c>
      <c r="P663" s="15"/>
      <c r="Q663" s="117">
        <v>657</v>
      </c>
      <c r="R663" s="145">
        <f>ETo!$I662*((1-Constantes!$E$19)*ETo!$K662+ETo!$L662)</f>
        <v>1.9075679042433096</v>
      </c>
      <c r="S663" s="118">
        <f>MIN(R663*Constantes!$E$17,0.8*(V662+Observaciones!$F662-T663-U663-Constantes!$D$14))</f>
        <v>1.1964278084382169</v>
      </c>
      <c r="T663" s="118">
        <f>IF(Observaciones!$F662&gt;0.05*Constantes!$E$18,((Observaciones!$F662-0.05*Constantes!$E$18)^2)/(Observaciones!$F662+0.95*Constantes!$E$18),0)</f>
        <v>0</v>
      </c>
      <c r="U663" s="118">
        <f>MAX(0,V662+Observaciones!$F662-T663-Constantes!$D$13)</f>
        <v>0</v>
      </c>
      <c r="V663" s="118">
        <f>V662+Observaciones!$F662-T663-S663-U663-W662</f>
        <v>26.677760149213743</v>
      </c>
      <c r="W663" s="118">
        <f>MAX(0,(V663-Constantes!$D$14)*(1-EXP(-Constantes!$D$22)))</f>
        <v>5.8891003801903588E-3</v>
      </c>
      <c r="X663" s="116">
        <f>X662+(Entradas!$E$23*U663-Y662)/(800*Entradas!$D$46)</f>
        <v>0</v>
      </c>
      <c r="Y663" s="116">
        <f>8000*Entradas!$D$47*X663/Constantes!$E$34</f>
        <v>0</v>
      </c>
      <c r="Z663" s="116">
        <f>T663*Escenarios!$E$10/Escenarios!$E$9</f>
        <v>0</v>
      </c>
      <c r="AA663" s="116">
        <f>Y663*Escenarios!$E$10/Escenarios!$E$9</f>
        <v>0</v>
      </c>
      <c r="AB663" s="116">
        <f>Observaciones!$I662</f>
        <v>0</v>
      </c>
      <c r="AC663" s="116">
        <f>MAX(0,Constantes!$E$29/((AH662+Z663+AA663+AB663+Observaciones!$F662)^2)+Entradas!$E$17)</f>
        <v>0</v>
      </c>
      <c r="AD663" s="145">
        <f>IF(ETo!$D662&gt;0,ETo!$I662*((1-Entradas!$E$21)*ETo!$K662+ETo!$L662),0)</f>
        <v>1.8220210097018099</v>
      </c>
      <c r="AE663" s="116">
        <f>MIN(AD663*1,0.8*(AH662+Z663+AA663+AB663+Observaciones!$F662-AC663-Constantes!$E$28))</f>
        <v>6.7705387901889943E-2</v>
      </c>
      <c r="AF663" s="116">
        <f>Observaciones!$J662</f>
        <v>0</v>
      </c>
      <c r="AG663" s="116">
        <f>MAX(0,AH662+Z663+AA663+AB663+Observaciones!$F662-AC663-AE663-AF663-Constantes!$E$26)</f>
        <v>0</v>
      </c>
      <c r="AH663" s="116">
        <f>AH662+Z663+AA663+AB663+Observaciones!$F662-AC663-AE663-AF663-AG663</f>
        <v>41.266926346975474</v>
      </c>
      <c r="AI663" s="116">
        <f>(Escenarios!$E$10*S663+Escenarios!$E$9*AE663)/(Escenarios!$E$11)</f>
        <v>1.0835555663845842</v>
      </c>
      <c r="AJ663" s="116">
        <f>(Escenarios!$E$9*AG663)/(Escenarios!$E$11)</f>
        <v>0</v>
      </c>
      <c r="AK663" s="116">
        <f>(Escenarios!$E$10*U663+Escenarios!$E$9*AC663)/(Escenarios!$E$11)</f>
        <v>0</v>
      </c>
      <c r="AL663" s="118">
        <f t="shared" si="73"/>
        <v>100.02578525354079</v>
      </c>
      <c r="AM663" s="118">
        <f>MAX(0,(AL663-Constantes!$D$13)*(1-EXP(-Constantes!$D$23)))</f>
        <v>0.35418772060839893</v>
      </c>
      <c r="AN663" s="118">
        <f>AJ663+W663*Escenarios!$E$10/Escenarios!$E$11+AM663</f>
        <v>0.35948791095057026</v>
      </c>
      <c r="AO663" s="118">
        <f>0.0526*AJ663*Observaciones!$F662^1.218</f>
        <v>0</v>
      </c>
      <c r="AP663" s="118">
        <f>AO663*Constantes!$E$40</f>
        <v>0</v>
      </c>
      <c r="AQ663" s="118">
        <f t="shared" si="74"/>
        <v>0</v>
      </c>
      <c r="AR663" s="15"/>
      <c r="AS663" s="72">
        <v>657</v>
      </c>
      <c r="AT663" s="145">
        <f>ETo!$I662*((1-Constantes!$F$19)*ETo!$K662+ETo!$L662)</f>
        <v>1.9022212233344657</v>
      </c>
      <c r="AU663" s="118">
        <f>MIN(AT663*Constantes!$F$17,0.8*(AX662+Observaciones!$F662-AV663-AW663-Constantes!$D$14))</f>
        <v>1.1758016188147073</v>
      </c>
      <c r="AV663" s="118">
        <f>IF(Observaciones!$F662&gt;0.05*Constantes!$F$18,((Observaciones!$F662-0.05*Constantes!$F$18)^2)/(Observaciones!$F662+0.95*Constantes!$F$18),0)</f>
        <v>0</v>
      </c>
      <c r="AW663" s="118">
        <f>MAX(0,AX662+Observaciones!$F662-AV663-Constantes!$D$13)</f>
        <v>0</v>
      </c>
      <c r="AX663" s="118">
        <f>AX662+Observaciones!$F662-AV663-AU663-AW663-AY662</f>
        <v>26.812330129171357</v>
      </c>
      <c r="AY663" s="118">
        <f>MAX(0,(AX663-Constantes!$D$14)*(1-EXP(-Constantes!$D$22)))</f>
        <v>7.7417650605895675E-3</v>
      </c>
      <c r="AZ663" s="116">
        <f>AZ662+(Entradas!$F$23*AW663-BA662)/(800*Entradas!$D$46)</f>
        <v>0</v>
      </c>
      <c r="BA663" s="116">
        <f>8000*Entradas!$D$47*AZ663/Constantes!$F$34</f>
        <v>0</v>
      </c>
      <c r="BB663" s="116">
        <f>AV663*Escenarios!$F$10/Escenarios!$F$9</f>
        <v>0</v>
      </c>
      <c r="BC663" s="116">
        <f>BA663*Escenarios!$F$10/Escenarios!$F$9</f>
        <v>0</v>
      </c>
      <c r="BD663" s="116">
        <f>Observaciones!$I662</f>
        <v>0</v>
      </c>
      <c r="BE663" s="116">
        <f>MAX(0,Constantes!$F$29/((BJ662+BB663+BC663+BD663+Observaciones!$F662)^2)+Entradas!$F$17)</f>
        <v>0</v>
      </c>
      <c r="BF663" s="145">
        <f>IF(ETo!$D662&gt;0,ETo!$I662*((1-Entradas!$F$21)*ETo!$K662+ETo!$L662),0)</f>
        <v>1.8220210097018099</v>
      </c>
      <c r="BG663" s="116">
        <f>MIN(BF663*1,0.8*(BJ662+BB663+BC663+BD663+Observaciones!$F662-BE663-Constantes!$F$28))</f>
        <v>6.3396379465325489E-2</v>
      </c>
      <c r="BH663" s="116">
        <f>Observaciones!$J662</f>
        <v>0</v>
      </c>
      <c r="BI663" s="116">
        <f>MAX(0,BJ662+BB663+BC663+BD663+Observaciones!$F662-BE663-BG663-BH663-Constantes!$F$26)</f>
        <v>0</v>
      </c>
      <c r="BJ663" s="116">
        <f>BJ662+BB663+BC663+BD663+Observaciones!$F662-BE663-BG663-BH663-BI663</f>
        <v>41.265849094866333</v>
      </c>
      <c r="BK663" s="116">
        <f>(Escenarios!$F$10*AU663+Escenarios!$F$9*BG663)/(Escenarios!$F$11)</f>
        <v>0.95332057094483102</v>
      </c>
      <c r="BL663" s="116">
        <f>(Escenarios!$F$9*BI663)/(Escenarios!$F$11)</f>
        <v>0</v>
      </c>
      <c r="BM663" s="116">
        <f>(Escenarios!$F$10*AW663+Escenarios!$F$9*BE663)/(Escenarios!$F$11)</f>
        <v>0</v>
      </c>
      <c r="BN663" s="118">
        <f t="shared" si="75"/>
        <v>98.28745859097495</v>
      </c>
      <c r="BO663" s="118">
        <f>MAX(0,(BN663-Constantes!$D$13)*(1-EXP(-Constantes!$D$23)))</f>
        <v>0.3421802212548033</v>
      </c>
      <c r="BP663" s="118">
        <f>BL663+AY663*Escenarios!$F$10/Escenarios!$F$11+BO663</f>
        <v>0.34837363330327498</v>
      </c>
      <c r="BQ663" s="118">
        <f>0.0526*BL663*Observaciones!$F662^1.218</f>
        <v>0</v>
      </c>
      <c r="BR663" s="118">
        <f>BQ663*Constantes!$F$40</f>
        <v>0</v>
      </c>
      <c r="BS663" s="118">
        <f t="shared" si="76"/>
        <v>0</v>
      </c>
      <c r="BT663" s="15"/>
      <c r="BU663" s="72">
        <v>657</v>
      </c>
      <c r="BV663" s="73">
        <f>0.0526*Observaciones!$F662^2.218</f>
        <v>0</v>
      </c>
      <c r="BW663" s="73">
        <f>IF(Observaciones!$F662&gt;0.05*$CA$7,((Observaciones!$F662-0.05*$CA$7)^2)/(Observaciones!$F662+0.95*$CA$7),0)</f>
        <v>0</v>
      </c>
      <c r="BX663" s="73">
        <f>0.0526*BW663*Observaciones!$F662^1.218</f>
        <v>0</v>
      </c>
      <c r="BY663" s="27"/>
      <c r="BZ663" s="27"/>
      <c r="CA663" s="101"/>
      <c r="CB663" s="36"/>
    </row>
    <row r="664" spans="2:80" s="2" customFormat="1" ht="14.5" x14ac:dyDescent="0.35">
      <c r="B664" s="35"/>
      <c r="C664" s="72">
        <v>658</v>
      </c>
      <c r="D664" s="145">
        <f>ETo!$I663*((1-Constantes!$D$19)*ETo!$K663+ETo!$L663)</f>
        <v>1.9087005739677003</v>
      </c>
      <c r="E664" s="73">
        <f>MIN(D664*Constantes!$D$17,0.8*(H663+Observaciones!$F663-F664-G664-Constantes!$D$14))</f>
        <v>0.38364651941228661</v>
      </c>
      <c r="F664" s="73">
        <f>IF(Observaciones!$F663&gt;0.05*Constantes!$D$18,((Observaciones!$F663-0.05*Constantes!$D$18)^2)/(Observaciones!$F663+0.95*Constantes!$D$18),0)</f>
        <v>0</v>
      </c>
      <c r="G664" s="73">
        <f>MAX(0,H663+Observaciones!$F663-F664-Constantes!$D$13)</f>
        <v>0</v>
      </c>
      <c r="H664" s="73">
        <f>H663+Observaciones!$F663-F664-E664-G664-I663</f>
        <v>26.339309411099517</v>
      </c>
      <c r="I664" s="73">
        <f>MAX(0,(H664-Constantes!$D$14)*(1-EXP(-Constantes!$D$22)))</f>
        <v>1.2295490541311186E-3</v>
      </c>
      <c r="J664" s="73">
        <f t="shared" si="70"/>
        <v>92.970571437781203</v>
      </c>
      <c r="K664" s="73">
        <f>MAX(0,(J664-Constantes!$D$13)*(1-EXP(-Constantes!$D$23)))</f>
        <v>0.3054537989833524</v>
      </c>
      <c r="L664" s="73">
        <f t="shared" si="71"/>
        <v>0.30668334803748354</v>
      </c>
      <c r="M664" s="73">
        <f>0.0526*F664*Observaciones!$F663^1.218</f>
        <v>0</v>
      </c>
      <c r="N664" s="73">
        <f>M664*Constantes!$D$40</f>
        <v>0</v>
      </c>
      <c r="O664" s="73">
        <f t="shared" si="72"/>
        <v>0</v>
      </c>
      <c r="P664" s="15"/>
      <c r="Q664" s="117">
        <v>658</v>
      </c>
      <c r="R664" s="145">
        <f>ETo!$I663*((1-Constantes!$E$19)*ETo!$K663+ETo!$L663)</f>
        <v>1.9108418866396217</v>
      </c>
      <c r="S664" s="118">
        <f>MIN(R664*Constantes!$E$17,0.8*(V663+Observaciones!$F663-T664-U664-Constantes!$D$14))</f>
        <v>0.34220811937099427</v>
      </c>
      <c r="T664" s="118">
        <f>IF(Observaciones!$F663&gt;0.05*Constantes!$E$18,((Observaciones!$F663-0.05*Constantes!$E$18)^2)/(Observaciones!$F663+0.95*Constantes!$E$18),0)</f>
        <v>0</v>
      </c>
      <c r="U664" s="118">
        <f>MAX(0,V663+Observaciones!$F663-T664-Constantes!$D$13)</f>
        <v>0</v>
      </c>
      <c r="V664" s="118">
        <f>V663+Observaciones!$F663-T664-S664-U664-W663</f>
        <v>26.329662929462557</v>
      </c>
      <c r="W664" s="118">
        <f>MAX(0,(V664-Constantes!$D$14)*(1-EXP(-Constantes!$D$22)))</f>
        <v>1.0967430908357105E-3</v>
      </c>
      <c r="X664" s="116">
        <f>X663+(Entradas!$E$23*U664-Y663)/(800*Entradas!$D$46)</f>
        <v>0</v>
      </c>
      <c r="Y664" s="116">
        <f>8000*Entradas!$D$47*X664/Constantes!$E$34</f>
        <v>0</v>
      </c>
      <c r="Z664" s="116">
        <f>T664*Escenarios!$E$10/Escenarios!$E$9</f>
        <v>0</v>
      </c>
      <c r="AA664" s="116">
        <f>Y664*Escenarios!$E$10/Escenarios!$E$9</f>
        <v>0</v>
      </c>
      <c r="AB664" s="116">
        <f>Observaciones!$I663</f>
        <v>0</v>
      </c>
      <c r="AC664" s="116">
        <f>MAX(0,Constantes!$E$29/((AH663+Z664+AA664+AB664+Observaciones!$F663)^2)+Entradas!$E$17)</f>
        <v>0</v>
      </c>
      <c r="AD664" s="145">
        <f>IF(ETo!$D663&gt;0,ETo!$I663*((1-Entradas!$E$21)*ETo!$K663+ETo!$L663),0)</f>
        <v>1.8251893797627572</v>
      </c>
      <c r="AE664" s="116">
        <f>MIN(AD664*1,0.8*(AH663+Z664+AA664+AB664+Observaciones!$F663-AC664-Constantes!$E$28))</f>
        <v>1.3541077580379125E-2</v>
      </c>
      <c r="AF664" s="116">
        <f>Observaciones!$J663</f>
        <v>0</v>
      </c>
      <c r="AG664" s="116">
        <f>MAX(0,AH663+Z664+AA664+AB664+Observaciones!$F663-AC664-AE664-AF664-Constantes!$E$26)</f>
        <v>0</v>
      </c>
      <c r="AH664" s="116">
        <f>AH663+Z664+AA664+AB664+Observaciones!$F663-AC664-AE664-AF664-AG664</f>
        <v>41.253385269395096</v>
      </c>
      <c r="AI664" s="116">
        <f>(Escenarios!$E$10*S664+Escenarios!$E$9*AE664)/(Escenarios!$E$11)</f>
        <v>0.30934141519193276</v>
      </c>
      <c r="AJ664" s="116">
        <f>(Escenarios!$E$9*AG664)/(Escenarios!$E$11)</f>
        <v>0</v>
      </c>
      <c r="AK664" s="116">
        <f>(Escenarios!$E$10*U664+Escenarios!$E$9*AC664)/(Escenarios!$E$11)</f>
        <v>0</v>
      </c>
      <c r="AL664" s="118">
        <f t="shared" si="73"/>
        <v>99.671597532932395</v>
      </c>
      <c r="AM664" s="118">
        <f>MAX(0,(AL664-Constantes!$D$13)*(1-EXP(-Constantes!$D$23)))</f>
        <v>0.3517411673121506</v>
      </c>
      <c r="AN664" s="118">
        <f>AJ664+W664*Escenarios!$E$10/Escenarios!$E$11+AM664</f>
        <v>0.35272823609390275</v>
      </c>
      <c r="AO664" s="118">
        <f>0.0526*AJ664*Observaciones!$F663^1.218</f>
        <v>0</v>
      </c>
      <c r="AP664" s="118">
        <f>AO664*Constantes!$E$40</f>
        <v>0</v>
      </c>
      <c r="AQ664" s="118">
        <f t="shared" si="74"/>
        <v>0</v>
      </c>
      <c r="AR664" s="15"/>
      <c r="AS664" s="72">
        <v>658</v>
      </c>
      <c r="AT664" s="145">
        <f>ETo!$I663*((1-Constantes!$F$19)*ETo!$K663+ETo!$L663)</f>
        <v>1.9054886049598176</v>
      </c>
      <c r="AU664" s="118">
        <f>MIN(AT664*Constantes!$F$17,0.8*(AX663+Observaciones!$F663-AV664-AW664-Constantes!$D$14))</f>
        <v>0.44986410333708593</v>
      </c>
      <c r="AV664" s="118">
        <f>IF(Observaciones!$F663&gt;0.05*Constantes!$F$18,((Observaciones!$F663-0.05*Constantes!$F$18)^2)/(Observaciones!$F663+0.95*Constantes!$F$18),0)</f>
        <v>0</v>
      </c>
      <c r="AW664" s="118">
        <f>MAX(0,AX663+Observaciones!$F663-AV664-Constantes!$D$13)</f>
        <v>0</v>
      </c>
      <c r="AX664" s="118">
        <f>AX663+Observaciones!$F663-AV664-AU664-AW664-AY663</f>
        <v>26.354724260773683</v>
      </c>
      <c r="AY664" s="118">
        <f>MAX(0,(AX664-Constantes!$D$14)*(1-EXP(-Constantes!$D$22)))</f>
        <v>1.4417698447858009E-3</v>
      </c>
      <c r="AZ664" s="116">
        <f>AZ663+(Entradas!$F$23*AW664-BA663)/(800*Entradas!$D$46)</f>
        <v>0</v>
      </c>
      <c r="BA664" s="116">
        <f>8000*Entradas!$D$47*AZ664/Constantes!$F$34</f>
        <v>0</v>
      </c>
      <c r="BB664" s="116">
        <f>AV664*Escenarios!$F$10/Escenarios!$F$9</f>
        <v>0</v>
      </c>
      <c r="BC664" s="116">
        <f>BA664*Escenarios!$F$10/Escenarios!$F$9</f>
        <v>0</v>
      </c>
      <c r="BD664" s="116">
        <f>Observaciones!$I663</f>
        <v>0</v>
      </c>
      <c r="BE664" s="116">
        <f>MAX(0,Constantes!$F$29/((BJ663+BB664+BC664+BD664+Observaciones!$F663)^2)+Entradas!$F$17)</f>
        <v>0</v>
      </c>
      <c r="BF664" s="145">
        <f>IF(ETo!$D663&gt;0,ETo!$I663*((1-Entradas!$F$21)*ETo!$K663+ETo!$L663),0)</f>
        <v>1.8251893797627572</v>
      </c>
      <c r="BG664" s="116">
        <f>MIN(BF664*1,0.8*(BJ663+BB664+BC664+BD664+Observaciones!$F663-BE664-Constantes!$F$28))</f>
        <v>1.2679275893066234E-2</v>
      </c>
      <c r="BH664" s="116">
        <f>Observaciones!$J663</f>
        <v>0</v>
      </c>
      <c r="BI664" s="116">
        <f>MAX(0,BJ663+BB664+BC664+BD664+Observaciones!$F663-BE664-BG664-BH664-Constantes!$F$26)</f>
        <v>0</v>
      </c>
      <c r="BJ664" s="116">
        <f>BJ663+BB664+BC664+BD664+Observaciones!$F663-BE664-BG664-BH664-BI664</f>
        <v>41.253169818973269</v>
      </c>
      <c r="BK664" s="116">
        <f>(Escenarios!$F$10*AU664+Escenarios!$F$9*BG664)/(Escenarios!$F$11)</f>
        <v>0.36242713784828196</v>
      </c>
      <c r="BL664" s="116">
        <f>(Escenarios!$F$9*BI664)/(Escenarios!$F$11)</f>
        <v>0</v>
      </c>
      <c r="BM664" s="116">
        <f>(Escenarios!$F$10*AW664+Escenarios!$F$9*BE664)/(Escenarios!$F$11)</f>
        <v>0</v>
      </c>
      <c r="BN664" s="118">
        <f t="shared" si="75"/>
        <v>97.945278369720143</v>
      </c>
      <c r="BO664" s="118">
        <f>MAX(0,(BN664-Constantes!$D$13)*(1-EXP(-Constantes!$D$23)))</f>
        <v>0.33981660981512962</v>
      </c>
      <c r="BP664" s="118">
        <f>BL664+AY664*Escenarios!$F$10/Escenarios!$F$11+BO664</f>
        <v>0.34097002569095824</v>
      </c>
      <c r="BQ664" s="118">
        <f>0.0526*BL664*Observaciones!$F663^1.218</f>
        <v>0</v>
      </c>
      <c r="BR664" s="118">
        <f>BQ664*Constantes!$F$40</f>
        <v>0</v>
      </c>
      <c r="BS664" s="118">
        <f t="shared" si="76"/>
        <v>0</v>
      </c>
      <c r="BT664" s="15"/>
      <c r="BU664" s="72">
        <v>658</v>
      </c>
      <c r="BV664" s="73">
        <f>0.0526*Observaciones!$F663^2.218</f>
        <v>0</v>
      </c>
      <c r="BW664" s="73">
        <f>IF(Observaciones!$F663&gt;0.05*$CA$7,((Observaciones!$F663-0.05*$CA$7)^2)/(Observaciones!$F663+0.95*$CA$7),0)</f>
        <v>0</v>
      </c>
      <c r="BX664" s="73">
        <f>0.0526*BW664*Observaciones!$F663^1.218</f>
        <v>0</v>
      </c>
      <c r="BY664" s="27"/>
      <c r="BZ664" s="27"/>
      <c r="CA664" s="101"/>
      <c r="CB664" s="36"/>
    </row>
    <row r="665" spans="2:80" s="2" customFormat="1" ht="14.5" x14ac:dyDescent="0.35">
      <c r="B665" s="35"/>
      <c r="C665" s="72">
        <v>659</v>
      </c>
      <c r="D665" s="145">
        <f>ETo!$I664*((1-Constantes!$D$19)*ETo!$K664+ETo!$L664)</f>
        <v>1.9118530620309131</v>
      </c>
      <c r="E665" s="73">
        <f>MIN(D665*Constantes!$D$17,0.8*(H664+Observaciones!$F664-F665-G665-Constantes!$D$14))</f>
        <v>7.1447528879613739E-2</v>
      </c>
      <c r="F665" s="73">
        <f>IF(Observaciones!$F664&gt;0.05*Constantes!$D$18,((Observaciones!$F664-0.05*Constantes!$D$18)^2)/(Observaciones!$F664+0.95*Constantes!$D$18),0)</f>
        <v>0</v>
      </c>
      <c r="G665" s="73">
        <f>MAX(0,H664+Observaciones!$F664-F665-Constantes!$D$13)</f>
        <v>0</v>
      </c>
      <c r="H665" s="73">
        <f>H664+Observaciones!$F664-F665-E665-G665-I664</f>
        <v>26.266632333165774</v>
      </c>
      <c r="I665" s="73">
        <f>MAX(0,(H665-Constantes!$D$14)*(1-EXP(-Constantes!$D$22)))</f>
        <v>2.2898224565810781E-4</v>
      </c>
      <c r="J665" s="73">
        <f t="shared" si="70"/>
        <v>92.665117638797852</v>
      </c>
      <c r="K665" s="73">
        <f>MAX(0,(J665-Constantes!$D$13)*(1-EXP(-Constantes!$D$23)))</f>
        <v>0.30334387547310021</v>
      </c>
      <c r="L665" s="73">
        <f t="shared" si="71"/>
        <v>0.3035728577187583</v>
      </c>
      <c r="M665" s="73">
        <f>0.0526*F665*Observaciones!$F664^1.218</f>
        <v>0</v>
      </c>
      <c r="N665" s="73">
        <f>M665*Constantes!$D$40</f>
        <v>0</v>
      </c>
      <c r="O665" s="73">
        <f t="shared" si="72"/>
        <v>0</v>
      </c>
      <c r="P665" s="15"/>
      <c r="Q665" s="117">
        <v>659</v>
      </c>
      <c r="R665" s="145">
        <f>ETo!$I664*((1-Constantes!$E$19)*ETo!$K664+ETo!$L664)</f>
        <v>1.913996919083838</v>
      </c>
      <c r="S665" s="118">
        <f>MIN(R665*Constantes!$E$17,0.8*(V664+Observaciones!$F664-T665-U665-Constantes!$D$14))</f>
        <v>6.3730343570045991E-2</v>
      </c>
      <c r="T665" s="118">
        <f>IF(Observaciones!$F664&gt;0.05*Constantes!$E$18,((Observaciones!$F664-0.05*Constantes!$E$18)^2)/(Observaciones!$F664+0.95*Constantes!$E$18),0)</f>
        <v>0</v>
      </c>
      <c r="U665" s="118">
        <f>MAX(0,V664+Observaciones!$F664-T665-Constantes!$D$13)</f>
        <v>0</v>
      </c>
      <c r="V665" s="118">
        <f>V664+Observaciones!$F664-T665-S665-U665-W664</f>
        <v>26.264835842801673</v>
      </c>
      <c r="W665" s="118">
        <f>MAX(0,(V665-Constantes!$D$14)*(1-EXP(-Constantes!$D$22)))</f>
        <v>2.0424943194070869E-4</v>
      </c>
      <c r="X665" s="116">
        <f>X664+(Entradas!$E$23*U665-Y664)/(800*Entradas!$D$46)</f>
        <v>0</v>
      </c>
      <c r="Y665" s="116">
        <f>8000*Entradas!$D$47*X665/Constantes!$E$34</f>
        <v>0</v>
      </c>
      <c r="Z665" s="116">
        <f>T665*Escenarios!$E$10/Escenarios!$E$9</f>
        <v>0</v>
      </c>
      <c r="AA665" s="116">
        <f>Y665*Escenarios!$E$10/Escenarios!$E$9</f>
        <v>0</v>
      </c>
      <c r="AB665" s="116">
        <f>Observaciones!$I664</f>
        <v>0</v>
      </c>
      <c r="AC665" s="116">
        <f>MAX(0,Constantes!$E$29/((AH664+Z665+AA665+AB665+Observaciones!$F664)^2)+Entradas!$E$17)</f>
        <v>0</v>
      </c>
      <c r="AD665" s="145">
        <f>IF(ETo!$D664&gt;0,ETo!$I664*((1-Entradas!$E$21)*ETo!$K664+ETo!$L664),0)</f>
        <v>1.828242636966837</v>
      </c>
      <c r="AE665" s="116">
        <f>MIN(AD665*1,0.8*(AH664+Z665+AA665+AB665+Observaciones!$F664-AC665-Constantes!$E$28))</f>
        <v>2.7082155160769619E-3</v>
      </c>
      <c r="AF665" s="116">
        <f>Observaciones!$J664</f>
        <v>0</v>
      </c>
      <c r="AG665" s="116">
        <f>MAX(0,AH664+Z665+AA665+AB665+Observaciones!$F664-AC665-AE665-AF665-Constantes!$E$26)</f>
        <v>0</v>
      </c>
      <c r="AH665" s="116">
        <f>AH664+Z665+AA665+AB665+Observaciones!$F664-AC665-AE665-AF665-AG665</f>
        <v>41.250677053879016</v>
      </c>
      <c r="AI665" s="116">
        <f>(Escenarios!$E$10*S665+Escenarios!$E$9*AE665)/(Escenarios!$E$11)</f>
        <v>5.7628130764649087E-2</v>
      </c>
      <c r="AJ665" s="116">
        <f>(Escenarios!$E$9*AG665)/(Escenarios!$E$11)</f>
        <v>0</v>
      </c>
      <c r="AK665" s="116">
        <f>(Escenarios!$E$10*U665+Escenarios!$E$9*AC665)/(Escenarios!$E$11)</f>
        <v>0</v>
      </c>
      <c r="AL665" s="118">
        <f t="shared" si="73"/>
        <v>99.31985636562024</v>
      </c>
      <c r="AM665" s="118">
        <f>MAX(0,(AL665-Constantes!$D$13)*(1-EXP(-Constantes!$D$23)))</f>
        <v>0.34931151359395957</v>
      </c>
      <c r="AN665" s="118">
        <f>AJ665+W665*Escenarios!$E$10/Escenarios!$E$11+AM665</f>
        <v>0.34949533808270622</v>
      </c>
      <c r="AO665" s="118">
        <f>0.0526*AJ665*Observaciones!$F664^1.218</f>
        <v>0</v>
      </c>
      <c r="AP665" s="118">
        <f>AO665*Constantes!$E$40</f>
        <v>0</v>
      </c>
      <c r="AQ665" s="118">
        <f t="shared" si="74"/>
        <v>0</v>
      </c>
      <c r="AR665" s="15"/>
      <c r="AS665" s="72">
        <v>659</v>
      </c>
      <c r="AT665" s="145">
        <f>ETo!$I664*((1-Constantes!$F$19)*ETo!$K664+ETo!$L664)</f>
        <v>1.9086372764515254</v>
      </c>
      <c r="AU665" s="118">
        <f>MIN(AT665*Constantes!$F$17,0.8*(AX664+Observaciones!$F664-AV665-AW665-Constantes!$D$14))</f>
        <v>8.3779408618946158E-2</v>
      </c>
      <c r="AV665" s="118">
        <f>IF(Observaciones!$F664&gt;0.05*Constantes!$F$18,((Observaciones!$F664-0.05*Constantes!$F$18)^2)/(Observaciones!$F664+0.95*Constantes!$F$18),0)</f>
        <v>0</v>
      </c>
      <c r="AW665" s="118">
        <f>MAX(0,AX664+Observaciones!$F664-AV665-Constantes!$D$13)</f>
        <v>0</v>
      </c>
      <c r="AX665" s="118">
        <f>AX664+Observaciones!$F664-AV665-AU665-AW665-AY664</f>
        <v>26.269503082309953</v>
      </c>
      <c r="AY665" s="118">
        <f>MAX(0,(AX665-Constantes!$D$14)*(1-EXP(-Constantes!$D$22)))</f>
        <v>2.6850469745146022E-4</v>
      </c>
      <c r="AZ665" s="116">
        <f>AZ664+(Entradas!$F$23*AW665-BA664)/(800*Entradas!$D$46)</f>
        <v>0</v>
      </c>
      <c r="BA665" s="116">
        <f>8000*Entradas!$D$47*AZ665/Constantes!$F$34</f>
        <v>0</v>
      </c>
      <c r="BB665" s="116">
        <f>AV665*Escenarios!$F$10/Escenarios!$F$9</f>
        <v>0</v>
      </c>
      <c r="BC665" s="116">
        <f>BA665*Escenarios!$F$10/Escenarios!$F$9</f>
        <v>0</v>
      </c>
      <c r="BD665" s="116">
        <f>Observaciones!$I664</f>
        <v>0</v>
      </c>
      <c r="BE665" s="116">
        <f>MAX(0,Constantes!$F$29/((BJ664+BB665+BC665+BD665+Observaciones!$F664)^2)+Entradas!$F$17)</f>
        <v>0</v>
      </c>
      <c r="BF665" s="145">
        <f>IF(ETo!$D664&gt;0,ETo!$I664*((1-Entradas!$F$21)*ETo!$K664+ETo!$L664),0)</f>
        <v>1.828242636966837</v>
      </c>
      <c r="BG665" s="116">
        <f>MIN(BF665*1,0.8*(BJ664+BB665+BC665+BD665+Observaciones!$F664-BE665-Constantes!$F$28))</f>
        <v>2.5358551786155204E-3</v>
      </c>
      <c r="BH665" s="116">
        <f>Observaciones!$J664</f>
        <v>0</v>
      </c>
      <c r="BI665" s="116">
        <f>MAX(0,BJ664+BB665+BC665+BD665+Observaciones!$F664-BE665-BG665-BH665-Constantes!$F$26)</f>
        <v>0</v>
      </c>
      <c r="BJ665" s="116">
        <f>BJ664+BB665+BC665+BD665+Observaciones!$F664-BE665-BG665-BH665-BI665</f>
        <v>41.250633963794655</v>
      </c>
      <c r="BK665" s="116">
        <f>(Escenarios!$F$10*AU665+Escenarios!$F$9*BG665)/(Escenarios!$F$11)</f>
        <v>6.7530697930880026E-2</v>
      </c>
      <c r="BL665" s="116">
        <f>(Escenarios!$F$9*BI665)/(Escenarios!$F$11)</f>
        <v>0</v>
      </c>
      <c r="BM665" s="116">
        <f>(Escenarios!$F$10*AW665+Escenarios!$F$9*BE665)/(Escenarios!$F$11)</f>
        <v>0</v>
      </c>
      <c r="BN665" s="118">
        <f t="shared" si="75"/>
        <v>97.605461759905012</v>
      </c>
      <c r="BO665" s="118">
        <f>MAX(0,(BN665-Constantes!$D$13)*(1-EXP(-Constantes!$D$23)))</f>
        <v>0.33746932503226063</v>
      </c>
      <c r="BP665" s="118">
        <f>BL665+AY665*Escenarios!$F$10/Escenarios!$F$11+BO665</f>
        <v>0.3376841287902218</v>
      </c>
      <c r="BQ665" s="118">
        <f>0.0526*BL665*Observaciones!$F664^1.218</f>
        <v>0</v>
      </c>
      <c r="BR665" s="118">
        <f>BQ665*Constantes!$F$40</f>
        <v>0</v>
      </c>
      <c r="BS665" s="118">
        <f t="shared" si="76"/>
        <v>0</v>
      </c>
      <c r="BT665" s="15"/>
      <c r="BU665" s="72">
        <v>659</v>
      </c>
      <c r="BV665" s="73">
        <f>0.0526*Observaciones!$F664^2.218</f>
        <v>0</v>
      </c>
      <c r="BW665" s="73">
        <f>IF(Observaciones!$F664&gt;0.05*$CA$7,((Observaciones!$F664-0.05*$CA$7)^2)/(Observaciones!$F664+0.95*$CA$7),0)</f>
        <v>0</v>
      </c>
      <c r="BX665" s="73">
        <f>0.0526*BW665*Observaciones!$F664^1.218</f>
        <v>0</v>
      </c>
      <c r="BY665" s="27"/>
      <c r="BZ665" s="27"/>
      <c r="CA665" s="101"/>
      <c r="CB665" s="36"/>
    </row>
    <row r="666" spans="2:80" s="2" customFormat="1" ht="14.5" x14ac:dyDescent="0.35">
      <c r="B666" s="35"/>
      <c r="C666" s="72">
        <v>660</v>
      </c>
      <c r="D666" s="145">
        <f>ETo!$I665*((1-Constantes!$D$19)*ETo!$K665+ETo!$L665)</f>
        <v>1.9148882537209644</v>
      </c>
      <c r="E666" s="73">
        <f>MIN(D666*Constantes!$D$17,0.8*(H665+Observaciones!$F665-F666-G666-Constantes!$D$14))</f>
        <v>1.3305866532618893E-2</v>
      </c>
      <c r="F666" s="73">
        <f>IF(Observaciones!$F665&gt;0.05*Constantes!$D$18,((Observaciones!$F665-0.05*Constantes!$D$18)^2)/(Observaciones!$F665+0.95*Constantes!$D$18),0)</f>
        <v>0</v>
      </c>
      <c r="G666" s="73">
        <f>MAX(0,H665+Observaciones!$F665-F666-Constantes!$D$13)</f>
        <v>0</v>
      </c>
      <c r="H666" s="73">
        <f>H665+Observaciones!$F665-F666-E666-G666-I665</f>
        <v>26.253097484387496</v>
      </c>
      <c r="I666" s="73">
        <f>MAX(0,(H666-Constantes!$D$14)*(1-EXP(-Constantes!$D$22)))</f>
        <v>4.2643982889860909E-5</v>
      </c>
      <c r="J666" s="73">
        <f t="shared" si="70"/>
        <v>92.361773763324749</v>
      </c>
      <c r="K666" s="73">
        <f>MAX(0,(J666-Constantes!$D$13)*(1-EXP(-Constantes!$D$23)))</f>
        <v>0.30124852626912252</v>
      </c>
      <c r="L666" s="73">
        <f t="shared" si="71"/>
        <v>0.30129117025201235</v>
      </c>
      <c r="M666" s="73">
        <f>0.0526*F666*Observaciones!$F665^1.218</f>
        <v>0</v>
      </c>
      <c r="N666" s="73">
        <f>M666*Constantes!$D$40</f>
        <v>0</v>
      </c>
      <c r="O666" s="73">
        <f t="shared" si="72"/>
        <v>0</v>
      </c>
      <c r="P666" s="15"/>
      <c r="Q666" s="117">
        <v>660</v>
      </c>
      <c r="R666" s="145">
        <f>ETo!$I665*((1-Constantes!$E$19)*ETo!$K665+ETo!$L665)</f>
        <v>1.9170345604846963</v>
      </c>
      <c r="S666" s="118">
        <f>MIN(R666*Constantes!$E$17,0.8*(V665+Observaciones!$F665-T666-U666-Constantes!$D$14))</f>
        <v>1.1868674241338795E-2</v>
      </c>
      <c r="T666" s="118">
        <f>IF(Observaciones!$F665&gt;0.05*Constantes!$E$18,((Observaciones!$F665-0.05*Constantes!$E$18)^2)/(Observaciones!$F665+0.95*Constantes!$E$18),0)</f>
        <v>0</v>
      </c>
      <c r="U666" s="118">
        <f>MAX(0,V665+Observaciones!$F665-T666-Constantes!$D$13)</f>
        <v>0</v>
      </c>
      <c r="V666" s="118">
        <f>V665+Observaciones!$F665-T666-S666-U666-W665</f>
        <v>26.252762919128394</v>
      </c>
      <c r="W666" s="118">
        <f>MAX(0,(V666-Constantes!$D$14)*(1-EXP(-Constantes!$D$22)))</f>
        <v>3.8037924101544406E-5</v>
      </c>
      <c r="X666" s="116">
        <f>X665+(Entradas!$E$23*U666-Y665)/(800*Entradas!$D$46)</f>
        <v>0</v>
      </c>
      <c r="Y666" s="116">
        <f>8000*Entradas!$D$47*X666/Constantes!$E$34</f>
        <v>0</v>
      </c>
      <c r="Z666" s="116">
        <f>T666*Escenarios!$E$10/Escenarios!$E$9</f>
        <v>0</v>
      </c>
      <c r="AA666" s="116">
        <f>Y666*Escenarios!$E$10/Escenarios!$E$9</f>
        <v>0</v>
      </c>
      <c r="AB666" s="116">
        <f>Observaciones!$I665</f>
        <v>0</v>
      </c>
      <c r="AC666" s="116">
        <f>MAX(0,Constantes!$E$29/((AH665+Z666+AA666+AB666+Observaciones!$F665)^2)+Entradas!$E$17)</f>
        <v>0</v>
      </c>
      <c r="AD666" s="145">
        <f>IF(ETo!$D665&gt;0,ETo!$I665*((1-Entradas!$E$21)*ETo!$K665+ETo!$L665),0)</f>
        <v>1.8311822899354098</v>
      </c>
      <c r="AE666" s="116">
        <f>MIN(AD666*1,0.8*(AH665+Z666+AA666+AB666+Observaciones!$F665-AC666-Constantes!$E$28))</f>
        <v>5.4164310321311857E-4</v>
      </c>
      <c r="AF666" s="116">
        <f>Observaciones!$J665</f>
        <v>0</v>
      </c>
      <c r="AG666" s="116">
        <f>MAX(0,AH665+Z666+AA666+AB666+Observaciones!$F665-AC666-AE666-AF666-Constantes!$E$26)</f>
        <v>0</v>
      </c>
      <c r="AH666" s="116">
        <f>AH665+Z666+AA666+AB666+Observaciones!$F665-AC666-AE666-AF666-AG666</f>
        <v>41.250135410775805</v>
      </c>
      <c r="AI666" s="116">
        <f>(Escenarios!$E$10*S666+Escenarios!$E$9*AE666)/(Escenarios!$E$11)</f>
        <v>1.0735971127526228E-2</v>
      </c>
      <c r="AJ666" s="116">
        <f>(Escenarios!$E$9*AG666)/(Escenarios!$E$11)</f>
        <v>0</v>
      </c>
      <c r="AK666" s="116">
        <f>(Escenarios!$E$10*U666+Escenarios!$E$9*AC666)/(Escenarios!$E$11)</f>
        <v>0</v>
      </c>
      <c r="AL666" s="118">
        <f t="shared" si="73"/>
        <v>98.970544852026279</v>
      </c>
      <c r="AM666" s="118">
        <f>MAX(0,(AL666-Constantes!$D$13)*(1-EXP(-Constantes!$D$23)))</f>
        <v>0.34689864271991339</v>
      </c>
      <c r="AN666" s="118">
        <f>AJ666+W666*Escenarios!$E$10/Escenarios!$E$11+AM666</f>
        <v>0.34693287685160479</v>
      </c>
      <c r="AO666" s="118">
        <f>0.0526*AJ666*Observaciones!$F665^1.218</f>
        <v>0</v>
      </c>
      <c r="AP666" s="118">
        <f>AO666*Constantes!$E$40</f>
        <v>0</v>
      </c>
      <c r="AQ666" s="118">
        <f t="shared" si="74"/>
        <v>0</v>
      </c>
      <c r="AR666" s="15"/>
      <c r="AS666" s="72">
        <v>660</v>
      </c>
      <c r="AT666" s="145">
        <f>ETo!$I665*((1-Constantes!$F$19)*ETo!$K665+ETo!$L665)</f>
        <v>1.9116687935753656</v>
      </c>
      <c r="AU666" s="118">
        <f>MIN(AT666*Constantes!$F$17,0.8*(AX665+Observaciones!$F665-AV666-AW666-Constantes!$D$14))</f>
        <v>1.5602465847962321E-2</v>
      </c>
      <c r="AV666" s="118">
        <f>IF(Observaciones!$F665&gt;0.05*Constantes!$F$18,((Observaciones!$F665-0.05*Constantes!$F$18)^2)/(Observaciones!$F665+0.95*Constantes!$F$18),0)</f>
        <v>0</v>
      </c>
      <c r="AW666" s="118">
        <f>MAX(0,AX665+Observaciones!$F665-AV666-Constantes!$D$13)</f>
        <v>0</v>
      </c>
      <c r="AX666" s="118">
        <f>AX665+Observaciones!$F665-AV666-AU666-AW666-AY665</f>
        <v>26.253632111764539</v>
      </c>
      <c r="AY666" s="118">
        <f>MAX(0,(AX666-Constantes!$D$14)*(1-EXP(-Constantes!$D$22)))</f>
        <v>5.0004355975549342E-5</v>
      </c>
      <c r="AZ666" s="116">
        <f>AZ665+(Entradas!$F$23*AW666-BA665)/(800*Entradas!$D$46)</f>
        <v>0</v>
      </c>
      <c r="BA666" s="116">
        <f>8000*Entradas!$D$47*AZ666/Constantes!$F$34</f>
        <v>0</v>
      </c>
      <c r="BB666" s="116">
        <f>AV666*Escenarios!$F$10/Escenarios!$F$9</f>
        <v>0</v>
      </c>
      <c r="BC666" s="116">
        <f>BA666*Escenarios!$F$10/Escenarios!$F$9</f>
        <v>0</v>
      </c>
      <c r="BD666" s="116">
        <f>Observaciones!$I665</f>
        <v>0</v>
      </c>
      <c r="BE666" s="116">
        <f>MAX(0,Constantes!$F$29/((BJ665+BB666+BC666+BD666+Observaciones!$F665)^2)+Entradas!$F$17)</f>
        <v>0</v>
      </c>
      <c r="BF666" s="145">
        <f>IF(ETo!$D665&gt;0,ETo!$I665*((1-Entradas!$F$21)*ETo!$K665+ETo!$L665),0)</f>
        <v>1.8311822899354098</v>
      </c>
      <c r="BG666" s="116">
        <f>MIN(BF666*1,0.8*(BJ665+BB666+BC666+BD666+Observaciones!$F665-BE666-Constantes!$F$28))</f>
        <v>5.07171035724241E-4</v>
      </c>
      <c r="BH666" s="116">
        <f>Observaciones!$J665</f>
        <v>0</v>
      </c>
      <c r="BI666" s="116">
        <f>MAX(0,BJ665+BB666+BC666+BD666+Observaciones!$F665-BE666-BG666-BH666-Constantes!$F$26)</f>
        <v>0</v>
      </c>
      <c r="BJ666" s="116">
        <f>BJ665+BB666+BC666+BD666+Observaciones!$F665-BE666-BG666-BH666-BI666</f>
        <v>41.250126792758934</v>
      </c>
      <c r="BK666" s="116">
        <f>(Escenarios!$F$10*AU666+Escenarios!$F$9*BG666)/(Escenarios!$F$11)</f>
        <v>1.2583406885514705E-2</v>
      </c>
      <c r="BL666" s="116">
        <f>(Escenarios!$F$9*BI666)/(Escenarios!$F$11)</f>
        <v>0</v>
      </c>
      <c r="BM666" s="116">
        <f>(Escenarios!$F$10*AW666+Escenarios!$F$9*BE666)/(Escenarios!$F$11)</f>
        <v>0</v>
      </c>
      <c r="BN666" s="118">
        <f t="shared" si="75"/>
        <v>97.267992434872752</v>
      </c>
      <c r="BO666" s="118">
        <f>MAX(0,(BN666-Constantes!$D$13)*(1-EXP(-Constantes!$D$23)))</f>
        <v>0.33513825412973991</v>
      </c>
      <c r="BP666" s="118">
        <f>BL666+AY666*Escenarios!$F$10/Escenarios!$F$11+BO666</f>
        <v>0.33517825761452036</v>
      </c>
      <c r="BQ666" s="118">
        <f>0.0526*BL666*Observaciones!$F665^1.218</f>
        <v>0</v>
      </c>
      <c r="BR666" s="118">
        <f>BQ666*Constantes!$F$40</f>
        <v>0</v>
      </c>
      <c r="BS666" s="118">
        <f t="shared" si="76"/>
        <v>0</v>
      </c>
      <c r="BT666" s="15"/>
      <c r="BU666" s="72">
        <v>660</v>
      </c>
      <c r="BV666" s="73">
        <f>0.0526*Observaciones!$F665^2.218</f>
        <v>0</v>
      </c>
      <c r="BW666" s="73">
        <f>IF(Observaciones!$F665&gt;0.05*$CA$7,((Observaciones!$F665-0.05*$CA$7)^2)/(Observaciones!$F665+0.95*$CA$7),0)</f>
        <v>0</v>
      </c>
      <c r="BX666" s="73">
        <f>0.0526*BW666*Observaciones!$F665^1.218</f>
        <v>0</v>
      </c>
      <c r="BY666" s="27"/>
      <c r="BZ666" s="27"/>
      <c r="CA666" s="101"/>
      <c r="CB666" s="36"/>
    </row>
    <row r="667" spans="2:80" s="2" customFormat="1" ht="14.5" x14ac:dyDescent="0.35">
      <c r="B667" s="35"/>
      <c r="C667" s="72">
        <v>661</v>
      </c>
      <c r="D667" s="145">
        <f>ETo!$I666*((1-Constantes!$D$19)*ETo!$K666+ETo!$L666)</f>
        <v>1.9178077952347827</v>
      </c>
      <c r="E667" s="73">
        <f>MIN(D667*Constantes!$D$17,0.8*(H666+Observaciones!$F666-F667-G667-Constantes!$D$14))</f>
        <v>2.4779875099966379E-3</v>
      </c>
      <c r="F667" s="73">
        <f>IF(Observaciones!$F666&gt;0.05*Constantes!$D$18,((Observaciones!$F666-0.05*Constantes!$D$18)^2)/(Observaciones!$F666+0.95*Constantes!$D$18),0)</f>
        <v>0</v>
      </c>
      <c r="G667" s="73">
        <f>MAX(0,H666+Observaciones!$F666-F667-Constantes!$D$13)</f>
        <v>0</v>
      </c>
      <c r="H667" s="73">
        <f>H666+Observaciones!$F666-F667-E667-G667-I666</f>
        <v>26.250576852894607</v>
      </c>
      <c r="I667" s="73">
        <f>MAX(0,(H667-Constantes!$D$14)*(1-EXP(-Constantes!$D$22)))</f>
        <v>7.9417042639166756E-6</v>
      </c>
      <c r="J667" s="73">
        <f t="shared" si="70"/>
        <v>92.060525237055629</v>
      </c>
      <c r="K667" s="73">
        <f>MAX(0,(J667-Constantes!$D$13)*(1-EXP(-Constantes!$D$23)))</f>
        <v>0.29916765069933238</v>
      </c>
      <c r="L667" s="73">
        <f t="shared" si="71"/>
        <v>0.29917559240359631</v>
      </c>
      <c r="M667" s="73">
        <f>0.0526*F667*Observaciones!$F666^1.218</f>
        <v>0</v>
      </c>
      <c r="N667" s="73">
        <f>M667*Constantes!$D$40</f>
        <v>0</v>
      </c>
      <c r="O667" s="73">
        <f t="shared" si="72"/>
        <v>0</v>
      </c>
      <c r="P667" s="15"/>
      <c r="Q667" s="117">
        <v>661</v>
      </c>
      <c r="R667" s="145">
        <f>ETo!$I666*((1-Constantes!$E$19)*ETo!$K666+ETo!$L666)</f>
        <v>1.9199564583677751</v>
      </c>
      <c r="S667" s="118">
        <f>MIN(R667*Constantes!$E$17,0.8*(V666+Observaciones!$F666-T667-U667-Constantes!$D$14))</f>
        <v>2.2103353027148388E-3</v>
      </c>
      <c r="T667" s="118">
        <f>IF(Observaciones!$F666&gt;0.05*Constantes!$E$18,((Observaciones!$F666-0.05*Constantes!$E$18)^2)/(Observaciones!$F666+0.95*Constantes!$E$18),0)</f>
        <v>0</v>
      </c>
      <c r="U667" s="118">
        <f>MAX(0,V666+Observaciones!$F666-T667-Constantes!$D$13)</f>
        <v>0</v>
      </c>
      <c r="V667" s="118">
        <f>V666+Observaciones!$F666-T667-S667-U667-W666</f>
        <v>26.250514545901577</v>
      </c>
      <c r="W667" s="118">
        <f>MAX(0,(V667-Constantes!$D$14)*(1-EXP(-Constantes!$D$22)))</f>
        <v>7.083905478743937E-6</v>
      </c>
      <c r="X667" s="116">
        <f>X666+(Entradas!$E$23*U667-Y666)/(800*Entradas!$D$46)</f>
        <v>0</v>
      </c>
      <c r="Y667" s="116">
        <f>8000*Entradas!$D$47*X667/Constantes!$E$34</f>
        <v>0</v>
      </c>
      <c r="Z667" s="116">
        <f>T667*Escenarios!$E$10/Escenarios!$E$9</f>
        <v>0</v>
      </c>
      <c r="AA667" s="116">
        <f>Y667*Escenarios!$E$10/Escenarios!$E$9</f>
        <v>0</v>
      </c>
      <c r="AB667" s="116">
        <f>Observaciones!$I666</f>
        <v>0</v>
      </c>
      <c r="AC667" s="116">
        <f>MAX(0,Constantes!$E$29/((AH666+Z667+AA667+AB667+Observaciones!$F666)^2)+Entradas!$E$17)</f>
        <v>0</v>
      </c>
      <c r="AD667" s="145">
        <f>IF(ETo!$D666&gt;0,ETo!$I666*((1-Entradas!$E$21)*ETo!$K666+ETo!$L666),0)</f>
        <v>1.8340099330480668</v>
      </c>
      <c r="AE667" s="116">
        <f>MIN(AD667*1,0.8*(AH666+Z667+AA667+AB667+Observaciones!$F666-AC667-Constantes!$E$28))</f>
        <v>1.083286206437606E-4</v>
      </c>
      <c r="AF667" s="116">
        <f>Observaciones!$J666</f>
        <v>0</v>
      </c>
      <c r="AG667" s="116">
        <f>MAX(0,AH666+Z667+AA667+AB667+Observaciones!$F666-AC667-AE667-AF667-Constantes!$E$26)</f>
        <v>0</v>
      </c>
      <c r="AH667" s="116">
        <f>AH666+Z667+AA667+AB667+Observaciones!$F666-AC667-AE667-AF667-AG667</f>
        <v>41.250027082155164</v>
      </c>
      <c r="AI667" s="116">
        <f>(Escenarios!$E$10*S667+Escenarios!$E$9*AE667)/(Escenarios!$E$11)</f>
        <v>2.0001346345077308E-3</v>
      </c>
      <c r="AJ667" s="116">
        <f>(Escenarios!$E$9*AG667)/(Escenarios!$E$11)</f>
        <v>0</v>
      </c>
      <c r="AK667" s="116">
        <f>(Escenarios!$E$10*U667+Escenarios!$E$9*AC667)/(Escenarios!$E$11)</f>
        <v>0</v>
      </c>
      <c r="AL667" s="118">
        <f t="shared" si="73"/>
        <v>98.623646209306372</v>
      </c>
      <c r="AM667" s="118">
        <f>MAX(0,(AL667-Constantes!$D$13)*(1-EXP(-Constantes!$D$23)))</f>
        <v>0.34450243876243963</v>
      </c>
      <c r="AN667" s="118">
        <f>AJ667+W667*Escenarios!$E$10/Escenarios!$E$11+AM667</f>
        <v>0.34450881427737051</v>
      </c>
      <c r="AO667" s="118">
        <f>0.0526*AJ667*Observaciones!$F666^1.218</f>
        <v>0</v>
      </c>
      <c r="AP667" s="118">
        <f>AO667*Constantes!$E$40</f>
        <v>0</v>
      </c>
      <c r="AQ667" s="118">
        <f t="shared" si="74"/>
        <v>0</v>
      </c>
      <c r="AR667" s="15"/>
      <c r="AS667" s="72">
        <v>661</v>
      </c>
      <c r="AT667" s="145">
        <f>ETo!$I666*((1-Constantes!$F$19)*ETo!$K666+ETo!$L666)</f>
        <v>1.9145848005352932</v>
      </c>
      <c r="AU667" s="118">
        <f>MIN(AT667*Constantes!$F$17,0.8*(AX666+Observaciones!$F666-AV667-AW667-Constantes!$D$14))</f>
        <v>2.9056894116308743E-3</v>
      </c>
      <c r="AV667" s="118">
        <f>IF(Observaciones!$F666&gt;0.05*Constantes!$F$18,((Observaciones!$F666-0.05*Constantes!$F$18)^2)/(Observaciones!$F666+0.95*Constantes!$F$18),0)</f>
        <v>0</v>
      </c>
      <c r="AW667" s="118">
        <f>MAX(0,AX666+Observaciones!$F666-AV667-Constantes!$D$13)</f>
        <v>0</v>
      </c>
      <c r="AX667" s="118">
        <f>AX666+Observaciones!$F666-AV667-AU667-AW667-AY666</f>
        <v>26.250676417996932</v>
      </c>
      <c r="AY667" s="118">
        <f>MAX(0,(AX667-Constantes!$D$14)*(1-EXP(-Constantes!$D$22)))</f>
        <v>9.3124464497678407E-6</v>
      </c>
      <c r="AZ667" s="116">
        <f>AZ666+(Entradas!$F$23*AW667-BA666)/(800*Entradas!$D$46)</f>
        <v>0</v>
      </c>
      <c r="BA667" s="116">
        <f>8000*Entradas!$D$47*AZ667/Constantes!$F$34</f>
        <v>0</v>
      </c>
      <c r="BB667" s="116">
        <f>AV667*Escenarios!$F$10/Escenarios!$F$9</f>
        <v>0</v>
      </c>
      <c r="BC667" s="116">
        <f>BA667*Escenarios!$F$10/Escenarios!$F$9</f>
        <v>0</v>
      </c>
      <c r="BD667" s="116">
        <f>Observaciones!$I666</f>
        <v>0</v>
      </c>
      <c r="BE667" s="116">
        <f>MAX(0,Constantes!$F$29/((BJ666+BB667+BC667+BD667+Observaciones!$F666)^2)+Entradas!$F$17)</f>
        <v>0</v>
      </c>
      <c r="BF667" s="145">
        <f>IF(ETo!$D666&gt;0,ETo!$I666*((1-Entradas!$F$21)*ETo!$K666+ETo!$L666),0)</f>
        <v>1.8340099330480668</v>
      </c>
      <c r="BG667" s="116">
        <f>MIN(BF667*1,0.8*(BJ666+BB667+BC667+BD667+Observaciones!$F666-BE667-Constantes!$F$28))</f>
        <v>1.0143420714712193E-4</v>
      </c>
      <c r="BH667" s="116">
        <f>Observaciones!$J666</f>
        <v>0</v>
      </c>
      <c r="BI667" s="116">
        <f>MAX(0,BJ666+BB667+BC667+BD667+Observaciones!$F666-BE667-BG667-BH667-Constantes!$F$26)</f>
        <v>0</v>
      </c>
      <c r="BJ667" s="116">
        <f>BJ666+BB667+BC667+BD667+Observaciones!$F666-BE667-BG667-BH667-BI667</f>
        <v>41.250025358551788</v>
      </c>
      <c r="BK667" s="116">
        <f>(Escenarios!$F$10*AU667+Escenarios!$F$9*BG667)/(Escenarios!$F$11)</f>
        <v>2.3448383707341241E-3</v>
      </c>
      <c r="BL667" s="116">
        <f>(Escenarios!$F$9*BI667)/(Escenarios!$F$11)</f>
        <v>0</v>
      </c>
      <c r="BM667" s="116">
        <f>(Escenarios!$F$10*AW667+Escenarios!$F$9*BE667)/(Escenarios!$F$11)</f>
        <v>0</v>
      </c>
      <c r="BN667" s="118">
        <f t="shared" si="75"/>
        <v>96.932854180743007</v>
      </c>
      <c r="BO667" s="118">
        <f>MAX(0,(BN667-Constantes!$D$13)*(1-EXP(-Constantes!$D$23)))</f>
        <v>0.33282328511011489</v>
      </c>
      <c r="BP667" s="118">
        <f>BL667+AY667*Escenarios!$F$10/Escenarios!$F$11+BO667</f>
        <v>0.33283073506727467</v>
      </c>
      <c r="BQ667" s="118">
        <f>0.0526*BL667*Observaciones!$F666^1.218</f>
        <v>0</v>
      </c>
      <c r="BR667" s="118">
        <f>BQ667*Constantes!$F$40</f>
        <v>0</v>
      </c>
      <c r="BS667" s="118">
        <f t="shared" si="76"/>
        <v>0</v>
      </c>
      <c r="BT667" s="15"/>
      <c r="BU667" s="72">
        <v>661</v>
      </c>
      <c r="BV667" s="73">
        <f>0.0526*Observaciones!$F666^2.218</f>
        <v>0</v>
      </c>
      <c r="BW667" s="73">
        <f>IF(Observaciones!$F666&gt;0.05*$CA$7,((Observaciones!$F666-0.05*$CA$7)^2)/(Observaciones!$F666+0.95*$CA$7),0)</f>
        <v>0</v>
      </c>
      <c r="BX667" s="73">
        <f>0.0526*BW667*Observaciones!$F666^1.218</f>
        <v>0</v>
      </c>
      <c r="BY667" s="27"/>
      <c r="BZ667" s="27"/>
      <c r="CA667" s="101"/>
      <c r="CB667" s="36"/>
    </row>
    <row r="668" spans="2:80" s="2" customFormat="1" ht="14.5" x14ac:dyDescent="0.35">
      <c r="B668" s="35"/>
      <c r="C668" s="72">
        <v>662</v>
      </c>
      <c r="D668" s="145">
        <f>ETo!$I667*((1-Constantes!$D$19)*ETo!$K667+ETo!$L667)</f>
        <v>1.8995945284678613</v>
      </c>
      <c r="E668" s="73">
        <f>MIN(D668*Constantes!$D$17,0.8*(H667+Observaciones!$F667-F668-G668-Constantes!$D$14))</f>
        <v>4.6148231568565734E-4</v>
      </c>
      <c r="F668" s="73">
        <f>IF(Observaciones!$F667&gt;0.05*Constantes!$D$18,((Observaciones!$F667-0.05*Constantes!$D$18)^2)/(Observaciones!$F667+0.95*Constantes!$D$18),0)</f>
        <v>0</v>
      </c>
      <c r="G668" s="73">
        <f>MAX(0,H667+Observaciones!$F667-F668-Constantes!$D$13)</f>
        <v>0</v>
      </c>
      <c r="H668" s="73">
        <f>H667+Observaciones!$F667-F668-E668-G668-I667</f>
        <v>26.250107428874657</v>
      </c>
      <c r="I668" s="73">
        <f>MAX(0,(H668-Constantes!$D$14)*(1-EXP(-Constantes!$D$22)))</f>
        <v>1.4790050633423834E-6</v>
      </c>
      <c r="J668" s="73">
        <f t="shared" si="70"/>
        <v>91.761357586356297</v>
      </c>
      <c r="K668" s="73">
        <f>MAX(0,(J668-Constantes!$D$13)*(1-EXP(-Constantes!$D$23)))</f>
        <v>0.29710114878703553</v>
      </c>
      <c r="L668" s="73">
        <f t="shared" si="71"/>
        <v>0.29710262779209889</v>
      </c>
      <c r="M668" s="73">
        <f>0.0526*F668*Observaciones!$F667^1.218</f>
        <v>0</v>
      </c>
      <c r="N668" s="73">
        <f>M668*Constantes!$D$40</f>
        <v>0</v>
      </c>
      <c r="O668" s="73">
        <f t="shared" si="72"/>
        <v>0</v>
      </c>
      <c r="P668" s="15"/>
      <c r="Q668" s="117">
        <v>662</v>
      </c>
      <c r="R668" s="145">
        <f>ETo!$I667*((1-Constantes!$E$19)*ETo!$K667+ETo!$L667)</f>
        <v>1.9017210600294974</v>
      </c>
      <c r="S668" s="118">
        <f>MIN(R668*Constantes!$E$17,0.8*(V667+Observaciones!$F667-T668-U668-Constantes!$D$14))</f>
        <v>4.1163672126174336E-4</v>
      </c>
      <c r="T668" s="118">
        <f>IF(Observaciones!$F667&gt;0.05*Constantes!$E$18,((Observaciones!$F667-0.05*Constantes!$E$18)^2)/(Observaciones!$F667+0.95*Constantes!$E$18),0)</f>
        <v>0</v>
      </c>
      <c r="U668" s="118">
        <f>MAX(0,V667+Observaciones!$F667-T668-Constantes!$D$13)</f>
        <v>0</v>
      </c>
      <c r="V668" s="118">
        <f>V667+Observaciones!$F667-T668-S668-U668-W667</f>
        <v>26.250095825274837</v>
      </c>
      <c r="W668" s="118">
        <f>MAX(0,(V668-Constantes!$D$14)*(1-EXP(-Constantes!$D$22)))</f>
        <v>1.3192548756842503E-6</v>
      </c>
      <c r="X668" s="116">
        <f>X667+(Entradas!$E$23*U668-Y667)/(800*Entradas!$D$46)</f>
        <v>0</v>
      </c>
      <c r="Y668" s="116">
        <f>8000*Entradas!$D$47*X668/Constantes!$E$34</f>
        <v>0</v>
      </c>
      <c r="Z668" s="116">
        <f>T668*Escenarios!$E$10/Escenarios!$E$9</f>
        <v>0</v>
      </c>
      <c r="AA668" s="116">
        <f>Y668*Escenarios!$E$10/Escenarios!$E$9</f>
        <v>0</v>
      </c>
      <c r="AB668" s="116">
        <f>Observaciones!$I667</f>
        <v>0</v>
      </c>
      <c r="AC668" s="116">
        <f>MAX(0,Constantes!$E$29/((AH667+Z668+AA668+AB668+Observaciones!$F667)^2)+Entradas!$E$17)</f>
        <v>0</v>
      </c>
      <c r="AD668" s="145">
        <f>IF(ETo!$D667&gt;0,ETo!$I667*((1-Entradas!$E$21)*ETo!$K667+ETo!$L667),0)</f>
        <v>1.8166597975640439</v>
      </c>
      <c r="AE668" s="116">
        <f>MIN(AD668*1,0.8*(AH667+Z668+AA668+AB668+Observaciones!$F667-AC668-Constantes!$E$28))</f>
        <v>2.1665724131025857E-5</v>
      </c>
      <c r="AF668" s="116">
        <f>Observaciones!$J667</f>
        <v>0</v>
      </c>
      <c r="AG668" s="116">
        <f>MAX(0,AH667+Z668+AA668+AB668+Observaciones!$F667-AC668-AE668-AF668-Constantes!$E$26)</f>
        <v>0</v>
      </c>
      <c r="AH668" s="116">
        <f>AH667+Z668+AA668+AB668+Observaciones!$F667-AC668-AE668-AF668-AG668</f>
        <v>41.25000541643103</v>
      </c>
      <c r="AI668" s="116">
        <f>(Escenarios!$E$10*S668+Escenarios!$E$9*AE668)/(Escenarios!$E$11)</f>
        <v>3.726396215486716E-4</v>
      </c>
      <c r="AJ668" s="116">
        <f>(Escenarios!$E$9*AG668)/(Escenarios!$E$11)</f>
        <v>0</v>
      </c>
      <c r="AK668" s="116">
        <f>(Escenarios!$E$10*U668+Escenarios!$E$9*AC668)/(Escenarios!$E$11)</f>
        <v>0</v>
      </c>
      <c r="AL668" s="118">
        <f t="shared" si="73"/>
        <v>98.279143770543939</v>
      </c>
      <c r="AM668" s="118">
        <f>MAX(0,(AL668-Constantes!$D$13)*(1-EXP(-Constantes!$D$23)))</f>
        <v>0.34212278659473583</v>
      </c>
      <c r="AN668" s="118">
        <f>AJ668+W668*Escenarios!$E$10/Escenarios!$E$11+AM668</f>
        <v>0.34212397392412397</v>
      </c>
      <c r="AO668" s="118">
        <f>0.0526*AJ668*Observaciones!$F667^1.218</f>
        <v>0</v>
      </c>
      <c r="AP668" s="118">
        <f>AO668*Constantes!$E$40</f>
        <v>0</v>
      </c>
      <c r="AQ668" s="118">
        <f t="shared" si="74"/>
        <v>0</v>
      </c>
      <c r="AR668" s="15"/>
      <c r="AS668" s="72">
        <v>662</v>
      </c>
      <c r="AT668" s="145">
        <f>ETo!$I667*((1-Constantes!$F$19)*ETo!$K667+ETo!$L667)</f>
        <v>1.8964047311254064</v>
      </c>
      <c r="AU668" s="118">
        <f>MIN(AT668*Constantes!$F$17,0.8*(AX667+Observaciones!$F667-AV668-AW668-Constantes!$D$14))</f>
        <v>5.4113439754530643E-4</v>
      </c>
      <c r="AV668" s="118">
        <f>IF(Observaciones!$F667&gt;0.05*Constantes!$F$18,((Observaciones!$F667-0.05*Constantes!$F$18)^2)/(Observaciones!$F667+0.95*Constantes!$F$18),0)</f>
        <v>0</v>
      </c>
      <c r="AW668" s="118">
        <f>MAX(0,AX667+Observaciones!$F667-AV668-Constantes!$D$13)</f>
        <v>0</v>
      </c>
      <c r="AX668" s="118">
        <f>AX667+Observaciones!$F667-AV668-AU668-AW668-AY667</f>
        <v>26.250125971152936</v>
      </c>
      <c r="AY668" s="118">
        <f>MAX(0,(AX668-Constantes!$D$14)*(1-EXP(-Constantes!$D$22)))</f>
        <v>1.7342820877882632E-6</v>
      </c>
      <c r="AZ668" s="116">
        <f>AZ667+(Entradas!$F$23*AW668-BA667)/(800*Entradas!$D$46)</f>
        <v>0</v>
      </c>
      <c r="BA668" s="116">
        <f>8000*Entradas!$D$47*AZ668/Constantes!$F$34</f>
        <v>0</v>
      </c>
      <c r="BB668" s="116">
        <f>AV668*Escenarios!$F$10/Escenarios!$F$9</f>
        <v>0</v>
      </c>
      <c r="BC668" s="116">
        <f>BA668*Escenarios!$F$10/Escenarios!$F$9</f>
        <v>0</v>
      </c>
      <c r="BD668" s="116">
        <f>Observaciones!$I667</f>
        <v>0</v>
      </c>
      <c r="BE668" s="116">
        <f>MAX(0,Constantes!$F$29/((BJ667+BB668+BC668+BD668+Observaciones!$F667)^2)+Entradas!$F$17)</f>
        <v>0</v>
      </c>
      <c r="BF668" s="145">
        <f>IF(ETo!$D667&gt;0,ETo!$I667*((1-Entradas!$F$21)*ETo!$K667+ETo!$L667),0)</f>
        <v>1.8166597975640439</v>
      </c>
      <c r="BG668" s="116">
        <f>MIN(BF668*1,0.8*(BJ667+BB668+BC668+BD668+Observaciones!$F667-BE668-Constantes!$F$28))</f>
        <v>2.0286841430561256E-5</v>
      </c>
      <c r="BH668" s="116">
        <f>Observaciones!$J667</f>
        <v>0</v>
      </c>
      <c r="BI668" s="116">
        <f>MAX(0,BJ667+BB668+BC668+BD668+Observaciones!$F667-BE668-BG668-BH668-Constantes!$F$26)</f>
        <v>0</v>
      </c>
      <c r="BJ668" s="116">
        <f>BJ667+BB668+BC668+BD668+Observaciones!$F667-BE668-BG668-BH668-BI668</f>
        <v>41.250005071710355</v>
      </c>
      <c r="BK668" s="116">
        <f>(Escenarios!$F$10*AU668+Escenarios!$F$9*BG668)/(Escenarios!$F$11)</f>
        <v>4.3696488632235744E-4</v>
      </c>
      <c r="BL668" s="116">
        <f>(Escenarios!$F$9*BI668)/(Escenarios!$F$11)</f>
        <v>0</v>
      </c>
      <c r="BM668" s="116">
        <f>(Escenarios!$F$10*AW668+Escenarios!$F$9*BE668)/(Escenarios!$F$11)</f>
        <v>0</v>
      </c>
      <c r="BN668" s="118">
        <f t="shared" si="75"/>
        <v>96.600030895632898</v>
      </c>
      <c r="BO668" s="118">
        <f>MAX(0,(BN668-Constantes!$D$13)*(1-EXP(-Constantes!$D$23)))</f>
        <v>0.33052430674955613</v>
      </c>
      <c r="BP668" s="118">
        <f>BL668+AY668*Escenarios!$F$10/Escenarios!$F$11+BO668</f>
        <v>0.33052569417522637</v>
      </c>
      <c r="BQ668" s="118">
        <f>0.0526*BL668*Observaciones!$F667^1.218</f>
        <v>0</v>
      </c>
      <c r="BR668" s="118">
        <f>BQ668*Constantes!$F$40</f>
        <v>0</v>
      </c>
      <c r="BS668" s="118">
        <f t="shared" si="76"/>
        <v>0</v>
      </c>
      <c r="BT668" s="15"/>
      <c r="BU668" s="72">
        <v>662</v>
      </c>
      <c r="BV668" s="73">
        <f>0.0526*Observaciones!$F667^2.218</f>
        <v>0</v>
      </c>
      <c r="BW668" s="73">
        <f>IF(Observaciones!$F667&gt;0.05*$CA$7,((Observaciones!$F667-0.05*$CA$7)^2)/(Observaciones!$F667+0.95*$CA$7),0)</f>
        <v>0</v>
      </c>
      <c r="BX668" s="73">
        <f>0.0526*BW668*Observaciones!$F667^1.218</f>
        <v>0</v>
      </c>
      <c r="BY668" s="27"/>
      <c r="BZ668" s="27"/>
      <c r="CA668" s="101"/>
      <c r="CB668" s="36"/>
    </row>
    <row r="669" spans="2:80" s="2" customFormat="1" ht="14.5" x14ac:dyDescent="0.35">
      <c r="B669" s="35"/>
      <c r="C669" s="72">
        <v>663</v>
      </c>
      <c r="D669" s="145">
        <f>ETo!$I668*((1-Constantes!$D$19)*ETo!$K668+ETo!$L668)</f>
        <v>1.9864454769476518</v>
      </c>
      <c r="E669" s="73">
        <f>MIN(D669*Constantes!$D$17,0.8*(H668+Observaciones!$F668-F669-G669-Constantes!$D$14))</f>
        <v>8.594309972522752E-5</v>
      </c>
      <c r="F669" s="73">
        <f>IF(Observaciones!$F668&gt;0.05*Constantes!$D$18,((Observaciones!$F668-0.05*Constantes!$D$18)^2)/(Observaciones!$F668+0.95*Constantes!$D$18),0)</f>
        <v>0</v>
      </c>
      <c r="G669" s="73">
        <f>MAX(0,H668+Observaciones!$F668-F669-Constantes!$D$13)</f>
        <v>0</v>
      </c>
      <c r="H669" s="73">
        <f>H668+Observaciones!$F668-F669-E669-G669-I668</f>
        <v>26.250020006769866</v>
      </c>
      <c r="I669" s="73">
        <f>MAX(0,(H669-Constantes!$D$14)*(1-EXP(-Constantes!$D$22)))</f>
        <v>2.7543911287428368E-7</v>
      </c>
      <c r="J669" s="73">
        <f t="shared" si="70"/>
        <v>91.464256437569261</v>
      </c>
      <c r="K669" s="73">
        <f>MAX(0,(J669-Constantes!$D$13)*(1-EXP(-Constantes!$D$23)))</f>
        <v>0.29504892124612719</v>
      </c>
      <c r="L669" s="73">
        <f t="shared" si="71"/>
        <v>0.29504919668524004</v>
      </c>
      <c r="M669" s="73">
        <f>0.0526*F669*Observaciones!$F668^1.218</f>
        <v>0</v>
      </c>
      <c r="N669" s="73">
        <f>M669*Constantes!$D$40</f>
        <v>0</v>
      </c>
      <c r="O669" s="73">
        <f t="shared" si="72"/>
        <v>0</v>
      </c>
      <c r="P669" s="15"/>
      <c r="Q669" s="117">
        <v>663</v>
      </c>
      <c r="R669" s="145">
        <f>ETo!$I668*((1-Constantes!$E$19)*ETo!$K668+ETo!$L668)</f>
        <v>1.9886710736223989</v>
      </c>
      <c r="S669" s="118">
        <f>MIN(R669*Constantes!$E$17,0.8*(V668+Observaciones!$F668-T669-U669-Constantes!$D$14))</f>
        <v>7.6660219869495455E-5</v>
      </c>
      <c r="T669" s="118">
        <f>IF(Observaciones!$F668&gt;0.05*Constantes!$E$18,((Observaciones!$F668-0.05*Constantes!$E$18)^2)/(Observaciones!$F668+0.95*Constantes!$E$18),0)</f>
        <v>0</v>
      </c>
      <c r="U669" s="118">
        <f>MAX(0,V668+Observaciones!$F668-T669-Constantes!$D$13)</f>
        <v>0</v>
      </c>
      <c r="V669" s="118">
        <f>V668+Observaciones!$F668-T669-S669-U669-W668</f>
        <v>26.250017845800095</v>
      </c>
      <c r="W669" s="118">
        <f>MAX(0,(V669-Constantes!$D$14)*(1-EXP(-Constantes!$D$22)))</f>
        <v>2.4568840345428013E-7</v>
      </c>
      <c r="X669" s="116">
        <f>X668+(Entradas!$E$23*U669-Y668)/(800*Entradas!$D$46)</f>
        <v>0</v>
      </c>
      <c r="Y669" s="116">
        <f>8000*Entradas!$D$47*X669/Constantes!$E$34</f>
        <v>0</v>
      </c>
      <c r="Z669" s="116">
        <f>T669*Escenarios!$E$10/Escenarios!$E$9</f>
        <v>0</v>
      </c>
      <c r="AA669" s="116">
        <f>Y669*Escenarios!$E$10/Escenarios!$E$9</f>
        <v>0</v>
      </c>
      <c r="AB669" s="116">
        <f>Observaciones!$I668</f>
        <v>0</v>
      </c>
      <c r="AC669" s="116">
        <f>MAX(0,Constantes!$E$29/((AH668+Z669+AA669+AB669+Observaciones!$F668)^2)+Entradas!$E$17)</f>
        <v>0</v>
      </c>
      <c r="AD669" s="145">
        <f>IF(ETo!$D668&gt;0,ETo!$I668*((1-Entradas!$E$21)*ETo!$K668+ETo!$L668),0)</f>
        <v>1.8996472066324877</v>
      </c>
      <c r="AE669" s="116">
        <f>MIN(AD669*1,0.8*(AH668+Z669+AA669+AB669+Observaciones!$F668-AC669-Constantes!$E$28))</f>
        <v>4.3331448239314344E-6</v>
      </c>
      <c r="AF669" s="116">
        <f>Observaciones!$J668</f>
        <v>0</v>
      </c>
      <c r="AG669" s="116">
        <f>MAX(0,AH668+Z669+AA669+AB669+Observaciones!$F668-AC669-AE669-AF669-Constantes!$E$26)</f>
        <v>0</v>
      </c>
      <c r="AH669" s="116">
        <f>AH668+Z669+AA669+AB669+Observaciones!$F668-AC669-AE669-AF669-AG669</f>
        <v>41.250001083286207</v>
      </c>
      <c r="AI669" s="116">
        <f>(Escenarios!$E$10*S669+Escenarios!$E$9*AE669)/(Escenarios!$E$11)</f>
        <v>6.9427512364939062E-5</v>
      </c>
      <c r="AJ669" s="116">
        <f>(Escenarios!$E$9*AG669)/(Escenarios!$E$11)</f>
        <v>0</v>
      </c>
      <c r="AK669" s="116">
        <f>(Escenarios!$E$10*U669+Escenarios!$E$9*AC669)/(Escenarios!$E$11)</f>
        <v>0</v>
      </c>
      <c r="AL669" s="118">
        <f t="shared" si="73"/>
        <v>97.937020983949196</v>
      </c>
      <c r="AM669" s="118">
        <f>MAX(0,(AL669-Constantes!$D$13)*(1-EXP(-Constantes!$D$23)))</f>
        <v>0.3397595718852387</v>
      </c>
      <c r="AN669" s="118">
        <f>AJ669+W669*Escenarios!$E$10/Escenarios!$E$11+AM669</f>
        <v>0.3397597930048018</v>
      </c>
      <c r="AO669" s="118">
        <f>0.0526*AJ669*Observaciones!$F668^1.218</f>
        <v>0</v>
      </c>
      <c r="AP669" s="118">
        <f>AO669*Constantes!$E$40</f>
        <v>0</v>
      </c>
      <c r="AQ669" s="118">
        <f t="shared" si="74"/>
        <v>0</v>
      </c>
      <c r="AR669" s="15"/>
      <c r="AS669" s="72">
        <v>663</v>
      </c>
      <c r="AT669" s="145">
        <f>ETo!$I668*((1-Constantes!$F$19)*ETo!$K668+ETo!$L668)</f>
        <v>1.9831070819355296</v>
      </c>
      <c r="AU669" s="118">
        <f>MIN(AT669*Constantes!$F$17,0.8*(AX668+Observaciones!$F668-AV669-AW669-Constantes!$D$14))</f>
        <v>1.0077692234915503E-4</v>
      </c>
      <c r="AV669" s="118">
        <f>IF(Observaciones!$F668&gt;0.05*Constantes!$F$18,((Observaciones!$F668-0.05*Constantes!$F$18)^2)/(Observaciones!$F668+0.95*Constantes!$F$18),0)</f>
        <v>0</v>
      </c>
      <c r="AW669" s="118">
        <f>MAX(0,AX668+Observaciones!$F668-AV669-Constantes!$D$13)</f>
        <v>0</v>
      </c>
      <c r="AX669" s="118">
        <f>AX668+Observaciones!$F668-AV669-AU669-AW669-AY668</f>
        <v>26.250023459948501</v>
      </c>
      <c r="AY669" s="118">
        <f>MAX(0,(AX669-Constantes!$D$14)*(1-EXP(-Constantes!$D$22)))</f>
        <v>3.2298004358618152E-7</v>
      </c>
      <c r="AZ669" s="116">
        <f>AZ668+(Entradas!$F$23*AW669-BA668)/(800*Entradas!$D$46)</f>
        <v>0</v>
      </c>
      <c r="BA669" s="116">
        <f>8000*Entradas!$D$47*AZ669/Constantes!$F$34</f>
        <v>0</v>
      </c>
      <c r="BB669" s="116">
        <f>AV669*Escenarios!$F$10/Escenarios!$F$9</f>
        <v>0</v>
      </c>
      <c r="BC669" s="116">
        <f>BA669*Escenarios!$F$10/Escenarios!$F$9</f>
        <v>0</v>
      </c>
      <c r="BD669" s="116">
        <f>Observaciones!$I668</f>
        <v>0</v>
      </c>
      <c r="BE669" s="116">
        <f>MAX(0,Constantes!$F$29/((BJ668+BB669+BC669+BD669+Observaciones!$F668)^2)+Entradas!$F$17)</f>
        <v>0</v>
      </c>
      <c r="BF669" s="145">
        <f>IF(ETo!$D668&gt;0,ETo!$I668*((1-Entradas!$F$21)*ETo!$K668+ETo!$L668),0)</f>
        <v>1.8996472066324877</v>
      </c>
      <c r="BG669" s="116">
        <f>MIN(BF669*1,0.8*(BJ668+BB669+BC669+BD669+Observaciones!$F668-BE669-Constantes!$F$28))</f>
        <v>4.0573682838385141E-6</v>
      </c>
      <c r="BH669" s="116">
        <f>Observaciones!$J668</f>
        <v>0</v>
      </c>
      <c r="BI669" s="116">
        <f>MAX(0,BJ668+BB669+BC669+BD669+Observaciones!$F668-BE669-BG669-BH669-Constantes!$F$26)</f>
        <v>0</v>
      </c>
      <c r="BJ669" s="116">
        <f>BJ668+BB669+BC669+BD669+Observaciones!$F668-BE669-BG669-BH669-BI669</f>
        <v>41.250001014342068</v>
      </c>
      <c r="BK669" s="116">
        <f>(Escenarios!$F$10*AU669+Escenarios!$F$9*BG669)/(Escenarios!$F$11)</f>
        <v>8.1433011536091721E-5</v>
      </c>
      <c r="BL669" s="116">
        <f>(Escenarios!$F$9*BI669)/(Escenarios!$F$11)</f>
        <v>0</v>
      </c>
      <c r="BM669" s="116">
        <f>(Escenarios!$F$10*AW669+Escenarios!$F$9*BE669)/(Escenarios!$F$11)</f>
        <v>0</v>
      </c>
      <c r="BN669" s="118">
        <f t="shared" si="75"/>
        <v>96.269506588883345</v>
      </c>
      <c r="BO669" s="118">
        <f>MAX(0,(BN669-Constantes!$D$13)*(1-EXP(-Constantes!$D$23)))</f>
        <v>0.32824120859251305</v>
      </c>
      <c r="BP669" s="118">
        <f>BL669+AY669*Escenarios!$F$10/Escenarios!$F$11+BO669</f>
        <v>0.32824146697654794</v>
      </c>
      <c r="BQ669" s="118">
        <f>0.0526*BL669*Observaciones!$F668^1.218</f>
        <v>0</v>
      </c>
      <c r="BR669" s="118">
        <f>BQ669*Constantes!$F$40</f>
        <v>0</v>
      </c>
      <c r="BS669" s="118">
        <f t="shared" si="76"/>
        <v>0</v>
      </c>
      <c r="BT669" s="15"/>
      <c r="BU669" s="72">
        <v>663</v>
      </c>
      <c r="BV669" s="73">
        <f>0.0526*Observaciones!$F668^2.218</f>
        <v>0</v>
      </c>
      <c r="BW669" s="73">
        <f>IF(Observaciones!$F668&gt;0.05*$CA$7,((Observaciones!$F668-0.05*$CA$7)^2)/(Observaciones!$F668+0.95*$CA$7),0)</f>
        <v>0</v>
      </c>
      <c r="BX669" s="73">
        <f>0.0526*BW669*Observaciones!$F668^1.218</f>
        <v>0</v>
      </c>
      <c r="BY669" s="27"/>
      <c r="BZ669" s="27"/>
      <c r="CA669" s="101"/>
      <c r="CB669" s="36"/>
    </row>
    <row r="670" spans="2:80" s="2" customFormat="1" ht="14.5" x14ac:dyDescent="0.35">
      <c r="B670" s="35"/>
      <c r="C670" s="72">
        <v>664</v>
      </c>
      <c r="D670" s="145">
        <f>ETo!$I669*((1-Constantes!$D$19)*ETo!$K669+ETo!$L669)</f>
        <v>1.8731929863628247</v>
      </c>
      <c r="E670" s="73">
        <f>MIN(D670*Constantes!$D$17,0.8*(H669+Observaciones!$F669-F670-G670-Constantes!$D$14))</f>
        <v>1.6005415892550447E-5</v>
      </c>
      <c r="F670" s="73">
        <f>IF(Observaciones!$F669&gt;0.05*Constantes!$D$18,((Observaciones!$F669-0.05*Constantes!$D$18)^2)/(Observaciones!$F669+0.95*Constantes!$D$18),0)</f>
        <v>0</v>
      </c>
      <c r="G670" s="73">
        <f>MAX(0,H669+Observaciones!$F669-F670-Constantes!$D$13)</f>
        <v>0</v>
      </c>
      <c r="H670" s="73">
        <f>H669+Observaciones!$F669-F670-E670-G670-I669</f>
        <v>26.250003725914858</v>
      </c>
      <c r="I670" s="73">
        <f>MAX(0,(H670-Constantes!$D$14)*(1-EXP(-Constantes!$D$22)))</f>
        <v>5.1295770888468645E-8</v>
      </c>
      <c r="J670" s="73">
        <f t="shared" si="70"/>
        <v>91.169207516323141</v>
      </c>
      <c r="K670" s="73">
        <f>MAX(0,(J670-Constantes!$D$13)*(1-EXP(-Constantes!$D$23)))</f>
        <v>0.29301086947632199</v>
      </c>
      <c r="L670" s="73">
        <f t="shared" si="71"/>
        <v>0.2930109207720929</v>
      </c>
      <c r="M670" s="73">
        <f>0.0526*F670*Observaciones!$F669^1.218</f>
        <v>0</v>
      </c>
      <c r="N670" s="73">
        <f>M670*Constantes!$D$40</f>
        <v>0</v>
      </c>
      <c r="O670" s="73">
        <f t="shared" si="72"/>
        <v>0</v>
      </c>
      <c r="P670" s="15"/>
      <c r="Q670" s="117">
        <v>664</v>
      </c>
      <c r="R670" s="145">
        <f>ETo!$I669*((1-Constantes!$E$19)*ETo!$K669+ETo!$L669)</f>
        <v>1.8752868424356928</v>
      </c>
      <c r="S670" s="118">
        <f>MIN(R670*Constantes!$E$17,0.8*(V669+Observaciones!$F669-T670-U670-Constantes!$D$14))</f>
        <v>1.4276640075649994E-5</v>
      </c>
      <c r="T670" s="118">
        <f>IF(Observaciones!$F669&gt;0.05*Constantes!$E$18,((Observaciones!$F669-0.05*Constantes!$E$18)^2)/(Observaciones!$F669+0.95*Constantes!$E$18),0)</f>
        <v>0</v>
      </c>
      <c r="U670" s="118">
        <f>MAX(0,V669+Observaciones!$F669-T670-Constantes!$D$13)</f>
        <v>0</v>
      </c>
      <c r="V670" s="118">
        <f>V669+Observaciones!$F669-T670-S670-U670-W669</f>
        <v>26.250003323471613</v>
      </c>
      <c r="W670" s="118">
        <f>MAX(0,(V670-Constantes!$D$14)*(1-EXP(-Constantes!$D$22)))</f>
        <v>4.5755215810574036E-8</v>
      </c>
      <c r="X670" s="116">
        <f>X669+(Entradas!$E$23*U670-Y669)/(800*Entradas!$D$46)</f>
        <v>0</v>
      </c>
      <c r="Y670" s="116">
        <f>8000*Entradas!$D$47*X670/Constantes!$E$34</f>
        <v>0</v>
      </c>
      <c r="Z670" s="116">
        <f>T670*Escenarios!$E$10/Escenarios!$E$9</f>
        <v>0</v>
      </c>
      <c r="AA670" s="116">
        <f>Y670*Escenarios!$E$10/Escenarios!$E$9</f>
        <v>0</v>
      </c>
      <c r="AB670" s="116">
        <f>Observaciones!$I669</f>
        <v>0</v>
      </c>
      <c r="AC670" s="116">
        <f>MAX(0,Constantes!$E$29/((AH669+Z670+AA670+AB670+Observaciones!$F669)^2)+Entradas!$E$17)</f>
        <v>0</v>
      </c>
      <c r="AD670" s="145">
        <f>IF(ETo!$D669&gt;0,ETo!$I669*((1-Entradas!$E$21)*ETo!$K669+ETo!$L669),0)</f>
        <v>1.7915325995209723</v>
      </c>
      <c r="AE670" s="116">
        <f>MIN(AD670*1,0.8*(AH669+Z670+AA670+AB670+Observaciones!$F669-AC670-Constantes!$E$28))</f>
        <v>8.6662896592315519E-7</v>
      </c>
      <c r="AF670" s="116">
        <f>Observaciones!$J669</f>
        <v>0</v>
      </c>
      <c r="AG670" s="116">
        <f>MAX(0,AH669+Z670+AA670+AB670+Observaciones!$F669-AC670-AE670-AF670-Constantes!$E$26)</f>
        <v>0</v>
      </c>
      <c r="AH670" s="116">
        <f>AH669+Z670+AA670+AB670+Observaciones!$F669-AC670-AE670-AF670-AG670</f>
        <v>41.250000216657241</v>
      </c>
      <c r="AI670" s="116">
        <f>(Escenarios!$E$10*S670+Escenarios!$E$9*AE670)/(Escenarios!$E$11)</f>
        <v>1.293563896467731E-5</v>
      </c>
      <c r="AJ670" s="116">
        <f>(Escenarios!$E$9*AG670)/(Escenarios!$E$11)</f>
        <v>0</v>
      </c>
      <c r="AK670" s="116">
        <f>(Escenarios!$E$10*U670+Escenarios!$E$9*AC670)/(Escenarios!$E$11)</f>
        <v>0</v>
      </c>
      <c r="AL670" s="118">
        <f t="shared" si="73"/>
        <v>97.597261412063958</v>
      </c>
      <c r="AM670" s="118">
        <f>MAX(0,(AL670-Constantes!$D$13)*(1-EXP(-Constantes!$D$23)))</f>
        <v>0.33741268109213068</v>
      </c>
      <c r="AN670" s="118">
        <f>AJ670+W670*Escenarios!$E$10/Escenarios!$E$11+AM670</f>
        <v>0.33741272227182489</v>
      </c>
      <c r="AO670" s="118">
        <f>0.0526*AJ670*Observaciones!$F669^1.218</f>
        <v>0</v>
      </c>
      <c r="AP670" s="118">
        <f>AO670*Constantes!$E$40</f>
        <v>0</v>
      </c>
      <c r="AQ670" s="118">
        <f t="shared" si="74"/>
        <v>0</v>
      </c>
      <c r="AR670" s="15"/>
      <c r="AS670" s="72">
        <v>664</v>
      </c>
      <c r="AT670" s="145">
        <f>ETo!$I669*((1-Constantes!$F$19)*ETo!$K669+ETo!$L669)</f>
        <v>1.8700522022535226</v>
      </c>
      <c r="AU670" s="118">
        <f>MIN(AT670*Constantes!$F$17,0.8*(AX669+Observaciones!$F669-AV670-AW670-Constantes!$D$14))</f>
        <v>1.876795880093596E-5</v>
      </c>
      <c r="AV670" s="118">
        <f>IF(Observaciones!$F669&gt;0.05*Constantes!$F$18,((Observaciones!$F669-0.05*Constantes!$F$18)^2)/(Observaciones!$F669+0.95*Constantes!$F$18),0)</f>
        <v>0</v>
      </c>
      <c r="AW670" s="118">
        <f>MAX(0,AX669+Observaciones!$F669-AV670-Constantes!$D$13)</f>
        <v>0</v>
      </c>
      <c r="AX670" s="118">
        <f>AX669+Observaciones!$F669-AV670-AU670-AW670-AY669</f>
        <v>26.250004369009659</v>
      </c>
      <c r="AY670" s="118">
        <f>MAX(0,(AX670-Constantes!$D$14)*(1-EXP(-Constantes!$D$22)))</f>
        <v>6.0149447046055178E-8</v>
      </c>
      <c r="AZ670" s="116">
        <f>AZ669+(Entradas!$F$23*AW670-BA669)/(800*Entradas!$D$46)</f>
        <v>0</v>
      </c>
      <c r="BA670" s="116">
        <f>8000*Entradas!$D$47*AZ670/Constantes!$F$34</f>
        <v>0</v>
      </c>
      <c r="BB670" s="116">
        <f>AV670*Escenarios!$F$10/Escenarios!$F$9</f>
        <v>0</v>
      </c>
      <c r="BC670" s="116">
        <f>BA670*Escenarios!$F$10/Escenarios!$F$9</f>
        <v>0</v>
      </c>
      <c r="BD670" s="116">
        <f>Observaciones!$I669</f>
        <v>0</v>
      </c>
      <c r="BE670" s="116">
        <f>MAX(0,Constantes!$F$29/((BJ669+BB670+BC670+BD670+Observaciones!$F669)^2)+Entradas!$F$17)</f>
        <v>0</v>
      </c>
      <c r="BF670" s="145">
        <f>IF(ETo!$D669&gt;0,ETo!$I669*((1-Entradas!$F$21)*ETo!$K669+ETo!$L669),0)</f>
        <v>1.7915325995209723</v>
      </c>
      <c r="BG670" s="116">
        <f>MIN(BF670*1,0.8*(BJ669+BB670+BC670+BD670+Observaciones!$F669-BE670-Constantes!$F$28))</f>
        <v>8.1147365449396602E-7</v>
      </c>
      <c r="BH670" s="116">
        <f>Observaciones!$J669</f>
        <v>0</v>
      </c>
      <c r="BI670" s="116">
        <f>MAX(0,BJ669+BB670+BC670+BD670+Observaciones!$F669-BE670-BG670-BH670-Constantes!$F$26)</f>
        <v>0</v>
      </c>
      <c r="BJ670" s="116">
        <f>BJ669+BB670+BC670+BD670+Observaciones!$F669-BE670-BG670-BH670-BI670</f>
        <v>41.250000202868414</v>
      </c>
      <c r="BK670" s="116">
        <f>(Escenarios!$F$10*AU670+Escenarios!$F$9*BG670)/(Escenarios!$F$11)</f>
        <v>1.5176661771647562E-5</v>
      </c>
      <c r="BL670" s="116">
        <f>(Escenarios!$F$9*BI670)/(Escenarios!$F$11)</f>
        <v>0</v>
      </c>
      <c r="BM670" s="116">
        <f>(Escenarios!$F$10*AW670+Escenarios!$F$9*BE670)/(Escenarios!$F$11)</f>
        <v>0</v>
      </c>
      <c r="BN670" s="118">
        <f t="shared" si="75"/>
        <v>95.94126538029083</v>
      </c>
      <c r="BO670" s="118">
        <f>MAX(0,(BN670-Constantes!$D$13)*(1-EXP(-Constantes!$D$23)))</f>
        <v>0.32597388094640739</v>
      </c>
      <c r="BP670" s="118">
        <f>BL670+AY670*Escenarios!$F$10/Escenarios!$F$11+BO670</f>
        <v>0.32597392906596501</v>
      </c>
      <c r="BQ670" s="118">
        <f>0.0526*BL670*Observaciones!$F669^1.218</f>
        <v>0</v>
      </c>
      <c r="BR670" s="118">
        <f>BQ670*Constantes!$F$40</f>
        <v>0</v>
      </c>
      <c r="BS670" s="118">
        <f t="shared" si="76"/>
        <v>0</v>
      </c>
      <c r="BT670" s="15"/>
      <c r="BU670" s="72">
        <v>664</v>
      </c>
      <c r="BV670" s="73">
        <f>0.0526*Observaciones!$F669^2.218</f>
        <v>0</v>
      </c>
      <c r="BW670" s="73">
        <f>IF(Observaciones!$F669&gt;0.05*$CA$7,((Observaciones!$F669-0.05*$CA$7)^2)/(Observaciones!$F669+0.95*$CA$7),0)</f>
        <v>0</v>
      </c>
      <c r="BX670" s="73">
        <f>0.0526*BW670*Observaciones!$F669^1.218</f>
        <v>0</v>
      </c>
      <c r="BY670" s="27"/>
      <c r="BZ670" s="27"/>
      <c r="CA670" s="101"/>
      <c r="CB670" s="36"/>
    </row>
    <row r="671" spans="2:80" s="2" customFormat="1" ht="14.5" x14ac:dyDescent="0.35">
      <c r="B671" s="35"/>
      <c r="C671" s="72">
        <v>665</v>
      </c>
      <c r="D671" s="145">
        <f>ETo!$I670*((1-Constantes!$D$19)*ETo!$K670+ETo!$L670)</f>
        <v>1.9547466862790923</v>
      </c>
      <c r="E671" s="73">
        <f>MIN(D671*Constantes!$D$17,0.8*(H670+Observaciones!$F670-F671-G671-Constantes!$D$14))</f>
        <v>2.9807318867369762E-6</v>
      </c>
      <c r="F671" s="73">
        <f>IF(Observaciones!$F670&gt;0.05*Constantes!$D$18,((Observaciones!$F670-0.05*Constantes!$D$18)^2)/(Observaciones!$F670+0.95*Constantes!$D$18),0)</f>
        <v>0</v>
      </c>
      <c r="G671" s="73">
        <f>MAX(0,H670+Observaciones!$F670-F671-Constantes!$D$13)</f>
        <v>0</v>
      </c>
      <c r="H671" s="73">
        <f>H670+Observaciones!$F670-F671-E671-G671-I670</f>
        <v>26.250000693887202</v>
      </c>
      <c r="I671" s="73">
        <f>MAX(0,(H671-Constantes!$D$14)*(1-EXP(-Constantes!$D$22)))</f>
        <v>9.5529501570963356E-9</v>
      </c>
      <c r="J671" s="73">
        <f t="shared" si="70"/>
        <v>90.876196646846822</v>
      </c>
      <c r="K671" s="73">
        <f>MAX(0,(J671-Constantes!$D$13)*(1-EXP(-Constantes!$D$23)))</f>
        <v>0.29098689555841623</v>
      </c>
      <c r="L671" s="73">
        <f t="shared" si="71"/>
        <v>0.29098690511136638</v>
      </c>
      <c r="M671" s="73">
        <f>0.0526*F671*Observaciones!$F670^1.218</f>
        <v>0</v>
      </c>
      <c r="N671" s="73">
        <f>M671*Constantes!$D$40</f>
        <v>0</v>
      </c>
      <c r="O671" s="73">
        <f t="shared" si="72"/>
        <v>0</v>
      </c>
      <c r="P671" s="15"/>
      <c r="Q671" s="117">
        <v>665</v>
      </c>
      <c r="R671" s="145">
        <f>ETo!$I670*((1-Constantes!$E$19)*ETo!$K670+ETo!$L670)</f>
        <v>1.9569342787014392</v>
      </c>
      <c r="S671" s="118">
        <f>MIN(R671*Constantes!$E$17,0.8*(V670+Observaciones!$F670-T671-U671-Constantes!$D$14))</f>
        <v>2.6587772907760154E-6</v>
      </c>
      <c r="T671" s="118">
        <f>IF(Observaciones!$F670&gt;0.05*Constantes!$E$18,((Observaciones!$F670-0.05*Constantes!$E$18)^2)/(Observaciones!$F670+0.95*Constantes!$E$18),0)</f>
        <v>0</v>
      </c>
      <c r="U671" s="118">
        <f>MAX(0,V670+Observaciones!$F670-T671-Constantes!$D$13)</f>
        <v>0</v>
      </c>
      <c r="V671" s="118">
        <f>V670+Observaciones!$F670-T671-S671-U671-W670</f>
        <v>26.250000618939108</v>
      </c>
      <c r="W671" s="118">
        <f>MAX(0,(V671-Constantes!$D$14)*(1-EXP(-Constantes!$D$22)))</f>
        <v>8.5211175999824209E-9</v>
      </c>
      <c r="X671" s="116">
        <f>X670+(Entradas!$E$23*U671-Y670)/(800*Entradas!$D$46)</f>
        <v>0</v>
      </c>
      <c r="Y671" s="116">
        <f>8000*Entradas!$D$47*X671/Constantes!$E$34</f>
        <v>0</v>
      </c>
      <c r="Z671" s="116">
        <f>T671*Escenarios!$E$10/Escenarios!$E$9</f>
        <v>0</v>
      </c>
      <c r="AA671" s="116">
        <f>Y671*Escenarios!$E$10/Escenarios!$E$9</f>
        <v>0</v>
      </c>
      <c r="AB671" s="116">
        <f>Observaciones!$I670</f>
        <v>0</v>
      </c>
      <c r="AC671" s="116">
        <f>MAX(0,Constantes!$E$29/((AH670+Z671+AA671+AB671+Observaciones!$F670)^2)+Entradas!$E$17)</f>
        <v>0</v>
      </c>
      <c r="AD671" s="145">
        <f>IF(ETo!$D670&gt;0,ETo!$I670*((1-Entradas!$E$21)*ETo!$K670+ETo!$L670),0)</f>
        <v>1.869430581807572</v>
      </c>
      <c r="AE671" s="116">
        <f>MIN(AD671*1,0.8*(AH670+Z671+AA671+AB671+Observaciones!$F670-AC671-Constantes!$E$28))</f>
        <v>1.7332579318463104E-7</v>
      </c>
      <c r="AF671" s="116">
        <f>Observaciones!$J670</f>
        <v>0</v>
      </c>
      <c r="AG671" s="116">
        <f>MAX(0,AH670+Z671+AA671+AB671+Observaciones!$F670-AC671-AE671-AF671-Constantes!$E$26)</f>
        <v>0</v>
      </c>
      <c r="AH671" s="116">
        <f>AH670+Z671+AA671+AB671+Observaciones!$F670-AC671-AE671-AF671-AG671</f>
        <v>41.250000043331447</v>
      </c>
      <c r="AI671" s="116">
        <f>(Escenarios!$E$10*S671+Escenarios!$E$9*AE671)/(Escenarios!$E$11)</f>
        <v>2.410232141016877E-6</v>
      </c>
      <c r="AJ671" s="116">
        <f>(Escenarios!$E$9*AG671)/(Escenarios!$E$11)</f>
        <v>0</v>
      </c>
      <c r="AK671" s="116">
        <f>(Escenarios!$E$10*U671+Escenarios!$E$9*AC671)/(Escenarios!$E$11)</f>
        <v>0</v>
      </c>
      <c r="AL671" s="118">
        <f t="shared" si="73"/>
        <v>97.259848730971825</v>
      </c>
      <c r="AM671" s="118">
        <f>MAX(0,(AL671-Constantes!$D$13)*(1-EXP(-Constantes!$D$23)))</f>
        <v>0.3350820014578848</v>
      </c>
      <c r="AN671" s="118">
        <f>AJ671+W671*Escenarios!$E$10/Escenarios!$E$11+AM671</f>
        <v>0.33508200912689062</v>
      </c>
      <c r="AO671" s="118">
        <f>0.0526*AJ671*Observaciones!$F670^1.218</f>
        <v>0</v>
      </c>
      <c r="AP671" s="118">
        <f>AO671*Constantes!$E$40</f>
        <v>0</v>
      </c>
      <c r="AQ671" s="118">
        <f t="shared" si="74"/>
        <v>0</v>
      </c>
      <c r="AR671" s="15"/>
      <c r="AS671" s="72">
        <v>665</v>
      </c>
      <c r="AT671" s="145">
        <f>ETo!$I670*((1-Constantes!$F$19)*ETo!$K670+ETo!$L670)</f>
        <v>1.9514652976455722</v>
      </c>
      <c r="AU671" s="118">
        <f>MIN(AT671*Constantes!$F$17,0.8*(AX670+Observaciones!$F670-AV671-AW671-Constantes!$D$14))</f>
        <v>3.4952077271555027E-6</v>
      </c>
      <c r="AV671" s="118">
        <f>IF(Observaciones!$F670&gt;0.05*Constantes!$F$18,((Observaciones!$F670-0.05*Constantes!$F$18)^2)/(Observaciones!$F670+0.95*Constantes!$F$18),0)</f>
        <v>0</v>
      </c>
      <c r="AW671" s="118">
        <f>MAX(0,AX670+Observaciones!$F670-AV671-Constantes!$D$13)</f>
        <v>0</v>
      </c>
      <c r="AX671" s="118">
        <f>AX670+Observaciones!$F670-AV671-AU671-AW671-AY670</f>
        <v>26.250000813652484</v>
      </c>
      <c r="AY671" s="118">
        <f>MAX(0,(AX671-Constantes!$D$14)*(1-EXP(-Constantes!$D$22)))</f>
        <v>1.1201794187700042E-8</v>
      </c>
      <c r="AZ671" s="116">
        <f>AZ670+(Entradas!$F$23*AW671-BA670)/(800*Entradas!$D$46)</f>
        <v>0</v>
      </c>
      <c r="BA671" s="116">
        <f>8000*Entradas!$D$47*AZ671/Constantes!$F$34</f>
        <v>0</v>
      </c>
      <c r="BB671" s="116">
        <f>AV671*Escenarios!$F$10/Escenarios!$F$9</f>
        <v>0</v>
      </c>
      <c r="BC671" s="116">
        <f>BA671*Escenarios!$F$10/Escenarios!$F$9</f>
        <v>0</v>
      </c>
      <c r="BD671" s="116">
        <f>Observaciones!$I670</f>
        <v>0</v>
      </c>
      <c r="BE671" s="116">
        <f>MAX(0,Constantes!$F$29/((BJ670+BB671+BC671+BD671+Observaciones!$F670)^2)+Entradas!$F$17)</f>
        <v>0</v>
      </c>
      <c r="BF671" s="145">
        <f>IF(ETo!$D670&gt;0,ETo!$I670*((1-Entradas!$F$21)*ETo!$K670+ETo!$L670),0)</f>
        <v>1.869430581807572</v>
      </c>
      <c r="BG671" s="116">
        <f>MIN(BF671*1,0.8*(BJ670+BB671+BC671+BD671+Observaciones!$F670-BE671-Constantes!$F$28))</f>
        <v>1.6229473089879321E-7</v>
      </c>
      <c r="BH671" s="116">
        <f>Observaciones!$J670</f>
        <v>0</v>
      </c>
      <c r="BI671" s="116">
        <f>MAX(0,BJ670+BB671+BC671+BD671+Observaciones!$F670-BE671-BG671-BH671-Constantes!$F$26)</f>
        <v>0</v>
      </c>
      <c r="BJ671" s="116">
        <f>BJ670+BB671+BC671+BD671+Observaciones!$F670-BE671-BG671-BH671-BI671</f>
        <v>41.250000040573681</v>
      </c>
      <c r="BK671" s="116">
        <f>(Escenarios!$F$10*AU671+Escenarios!$F$9*BG671)/(Escenarios!$F$11)</f>
        <v>2.8286251279041608E-6</v>
      </c>
      <c r="BL671" s="116">
        <f>(Escenarios!$F$9*BI671)/(Escenarios!$F$11)</f>
        <v>0</v>
      </c>
      <c r="BM671" s="116">
        <f>(Escenarios!$F$10*AW671+Escenarios!$F$9*BE671)/(Escenarios!$F$11)</f>
        <v>0</v>
      </c>
      <c r="BN671" s="118">
        <f t="shared" si="75"/>
        <v>95.615291499344423</v>
      </c>
      <c r="BO671" s="118">
        <f>MAX(0,(BN671-Constantes!$D$13)*(1-EXP(-Constantes!$D$23)))</f>
        <v>0.32372221487636299</v>
      </c>
      <c r="BP671" s="118">
        <f>BL671+AY671*Escenarios!$F$10/Escenarios!$F$11+BO671</f>
        <v>0.32372222383779836</v>
      </c>
      <c r="BQ671" s="118">
        <f>0.0526*BL671*Observaciones!$F670^1.218</f>
        <v>0</v>
      </c>
      <c r="BR671" s="118">
        <f>BQ671*Constantes!$F$40</f>
        <v>0</v>
      </c>
      <c r="BS671" s="118">
        <f t="shared" si="76"/>
        <v>0</v>
      </c>
      <c r="BT671" s="15"/>
      <c r="BU671" s="72">
        <v>665</v>
      </c>
      <c r="BV671" s="73">
        <f>0.0526*Observaciones!$F670^2.218</f>
        <v>0</v>
      </c>
      <c r="BW671" s="73">
        <f>IF(Observaciones!$F670&gt;0.05*$CA$7,((Observaciones!$F670-0.05*$CA$7)^2)/(Observaciones!$F670+0.95*$CA$7),0)</f>
        <v>0</v>
      </c>
      <c r="BX671" s="73">
        <f>0.0526*BW671*Observaciones!$F670^1.218</f>
        <v>0</v>
      </c>
      <c r="BY671" s="27"/>
      <c r="BZ671" s="27"/>
      <c r="CA671" s="101"/>
      <c r="CB671" s="36"/>
    </row>
    <row r="672" spans="2:80" s="2" customFormat="1" ht="14.5" x14ac:dyDescent="0.35">
      <c r="B672" s="35"/>
      <c r="C672" s="72">
        <v>666</v>
      </c>
      <c r="D672" s="145">
        <f>ETo!$I671*((1-Constantes!$D$19)*ETo!$K671+ETo!$L671)</f>
        <v>1.9518662241334526</v>
      </c>
      <c r="E672" s="73">
        <f>MIN(D672*Constantes!$D$17,0.8*(H671+Observaciones!$F671-F672-G672-Constantes!$D$14))</f>
        <v>5.5510976153527742E-7</v>
      </c>
      <c r="F672" s="73">
        <f>IF(Observaciones!$F671&gt;0.05*Constantes!$D$18,((Observaciones!$F671-0.05*Constantes!$D$18)^2)/(Observaciones!$F671+0.95*Constantes!$D$18),0)</f>
        <v>0</v>
      </c>
      <c r="G672" s="73">
        <f>MAX(0,H671+Observaciones!$F671-F672-Constantes!$D$13)</f>
        <v>0</v>
      </c>
      <c r="H672" s="73">
        <f>H671+Observaciones!$F671-F672-E672-G672-I671</f>
        <v>26.250000129224492</v>
      </c>
      <c r="I672" s="73">
        <f>MAX(0,(H672-Constantes!$D$14)*(1-EXP(-Constantes!$D$22)))</f>
        <v>1.7790717741173775E-9</v>
      </c>
      <c r="J672" s="73">
        <f t="shared" si="70"/>
        <v>90.585209751288403</v>
      </c>
      <c r="K672" s="73">
        <f>MAX(0,(J672-Constantes!$D$13)*(1-EXP(-Constantes!$D$23)))</f>
        <v>0.28897690224958372</v>
      </c>
      <c r="L672" s="73">
        <f t="shared" si="71"/>
        <v>0.2889769040286555</v>
      </c>
      <c r="M672" s="73">
        <f>0.0526*F672*Observaciones!$F671^1.218</f>
        <v>0</v>
      </c>
      <c r="N672" s="73">
        <f>M672*Constantes!$D$40</f>
        <v>0</v>
      </c>
      <c r="O672" s="73">
        <f t="shared" si="72"/>
        <v>0</v>
      </c>
      <c r="P672" s="15"/>
      <c r="Q672" s="117">
        <v>666</v>
      </c>
      <c r="R672" s="145">
        <f>ETo!$I671*((1-Constantes!$E$19)*ETo!$K671+ETo!$L671)</f>
        <v>1.9540496844311288</v>
      </c>
      <c r="S672" s="118">
        <f>MIN(R672*Constantes!$E$17,0.8*(V671+Observaciones!$F671-T672-U672-Constantes!$D$14))</f>
        <v>4.9515128637267485E-7</v>
      </c>
      <c r="T672" s="118">
        <f>IF(Observaciones!$F671&gt;0.05*Constantes!$E$18,((Observaciones!$F671-0.05*Constantes!$E$18)^2)/(Observaciones!$F671+0.95*Constantes!$E$18),0)</f>
        <v>0</v>
      </c>
      <c r="U672" s="118">
        <f>MAX(0,V671+Observaciones!$F671-T672-Constantes!$D$13)</f>
        <v>0</v>
      </c>
      <c r="V672" s="118">
        <f>V671+Observaciones!$F671-T672-S672-U672-W671</f>
        <v>26.250000115266705</v>
      </c>
      <c r="W672" s="118">
        <f>MAX(0,(V672-Constantes!$D$14)*(1-EXP(-Constantes!$D$22)))</f>
        <v>1.586910784657079E-9</v>
      </c>
      <c r="X672" s="116">
        <f>X671+(Entradas!$E$23*U672-Y671)/(800*Entradas!$D$46)</f>
        <v>0</v>
      </c>
      <c r="Y672" s="116">
        <f>8000*Entradas!$D$47*X672/Constantes!$E$34</f>
        <v>0</v>
      </c>
      <c r="Z672" s="116">
        <f>T672*Escenarios!$E$10/Escenarios!$E$9</f>
        <v>0</v>
      </c>
      <c r="AA672" s="116">
        <f>Y672*Escenarios!$E$10/Escenarios!$E$9</f>
        <v>0</v>
      </c>
      <c r="AB672" s="116">
        <f>Observaciones!$I671</f>
        <v>0</v>
      </c>
      <c r="AC672" s="116">
        <f>MAX(0,Constantes!$E$29/((AH671+Z672+AA672+AB672+Observaciones!$F671)^2)+Entradas!$E$17)</f>
        <v>0</v>
      </c>
      <c r="AD672" s="145">
        <f>IF(ETo!$D671&gt;0,ETo!$I671*((1-Entradas!$E$21)*ETo!$K671+ETo!$L671),0)</f>
        <v>1.8667112725240584</v>
      </c>
      <c r="AE672" s="116">
        <f>MIN(AD672*1,0.8*(AH671+Z672+AA672+AB672+Observaciones!$F671-AC672-Constantes!$E$28))</f>
        <v>3.4665157500057832E-8</v>
      </c>
      <c r="AF672" s="116">
        <f>Observaciones!$J671</f>
        <v>0</v>
      </c>
      <c r="AG672" s="116">
        <f>MAX(0,AH671+Z672+AA672+AB672+Observaciones!$F671-AC672-AE672-AF672-Constantes!$E$26)</f>
        <v>0</v>
      </c>
      <c r="AH672" s="116">
        <f>AH671+Z672+AA672+AB672+Observaciones!$F671-AC672-AE672-AF672-AG672</f>
        <v>41.250000008666291</v>
      </c>
      <c r="AI672" s="116">
        <f>(Escenarios!$E$10*S672+Escenarios!$E$9*AE672)/(Escenarios!$E$11)</f>
        <v>4.4910267348541317E-7</v>
      </c>
      <c r="AJ672" s="116">
        <f>(Escenarios!$E$9*AG672)/(Escenarios!$E$11)</f>
        <v>0</v>
      </c>
      <c r="AK672" s="116">
        <f>(Escenarios!$E$10*U672+Escenarios!$E$9*AC672)/(Escenarios!$E$11)</f>
        <v>0</v>
      </c>
      <c r="AL672" s="118">
        <f t="shared" si="73"/>
        <v>96.924766729513934</v>
      </c>
      <c r="AM672" s="118">
        <f>MAX(0,(AL672-Constantes!$D$13)*(1-EXP(-Constantes!$D$23)))</f>
        <v>0.33276742100384732</v>
      </c>
      <c r="AN672" s="118">
        <f>AJ672+W672*Escenarios!$E$10/Escenarios!$E$11+AM672</f>
        <v>0.33276742243206703</v>
      </c>
      <c r="AO672" s="118">
        <f>0.0526*AJ672*Observaciones!$F671^1.218</f>
        <v>0</v>
      </c>
      <c r="AP672" s="118">
        <f>AO672*Constantes!$E$40</f>
        <v>0</v>
      </c>
      <c r="AQ672" s="118">
        <f t="shared" si="74"/>
        <v>0</v>
      </c>
      <c r="AR672" s="15"/>
      <c r="AS672" s="72">
        <v>666</v>
      </c>
      <c r="AT672" s="145">
        <f>ETo!$I671*((1-Constantes!$F$19)*ETo!$K671+ETo!$L671)</f>
        <v>1.9485910336869368</v>
      </c>
      <c r="AU672" s="118">
        <f>MIN(AT672*Constantes!$F$17,0.8*(AX671+Observaciones!$F671-AV672-AW672-Constantes!$D$14))</f>
        <v>6.5092198724414636E-7</v>
      </c>
      <c r="AV672" s="118">
        <f>IF(Observaciones!$F671&gt;0.05*Constantes!$F$18,((Observaciones!$F671-0.05*Constantes!$F$18)^2)/(Observaciones!$F671+0.95*Constantes!$F$18),0)</f>
        <v>0</v>
      </c>
      <c r="AW672" s="118">
        <f>MAX(0,AX671+Observaciones!$F671-AV672-Constantes!$D$13)</f>
        <v>0</v>
      </c>
      <c r="AX672" s="118">
        <f>AX671+Observaciones!$F671-AV672-AU672-AW672-AY671</f>
        <v>26.250000151528702</v>
      </c>
      <c r="AY672" s="118">
        <f>MAX(0,(AX672-Constantes!$D$14)*(1-EXP(-Constantes!$D$22)))</f>
        <v>2.0861404247040101E-9</v>
      </c>
      <c r="AZ672" s="116">
        <f>AZ671+(Entradas!$F$23*AW672-BA671)/(800*Entradas!$D$46)</f>
        <v>0</v>
      </c>
      <c r="BA672" s="116">
        <f>8000*Entradas!$D$47*AZ672/Constantes!$F$34</f>
        <v>0</v>
      </c>
      <c r="BB672" s="116">
        <f>AV672*Escenarios!$F$10/Escenarios!$F$9</f>
        <v>0</v>
      </c>
      <c r="BC672" s="116">
        <f>BA672*Escenarios!$F$10/Escenarios!$F$9</f>
        <v>0</v>
      </c>
      <c r="BD672" s="116">
        <f>Observaciones!$I671</f>
        <v>0</v>
      </c>
      <c r="BE672" s="116">
        <f>MAX(0,Constantes!$F$29/((BJ671+BB672+BC672+BD672+Observaciones!$F671)^2)+Entradas!$F$17)</f>
        <v>0</v>
      </c>
      <c r="BF672" s="145">
        <f>IF(ETo!$D671&gt;0,ETo!$I671*((1-Entradas!$F$21)*ETo!$K671+ETo!$L671),0)</f>
        <v>1.8667112725240584</v>
      </c>
      <c r="BG672" s="116">
        <f>MIN(BF672*1,0.8*(BJ671+BB672+BC672+BD672+Observaciones!$F671-BE672-Constantes!$F$28))</f>
        <v>3.2458945042890266E-8</v>
      </c>
      <c r="BH672" s="116">
        <f>Observaciones!$J671</f>
        <v>0</v>
      </c>
      <c r="BI672" s="116">
        <f>MAX(0,BJ671+BB672+BC672+BD672+Observaciones!$F671-BE672-BG672-BH672-Constantes!$F$26)</f>
        <v>0</v>
      </c>
      <c r="BJ672" s="116">
        <f>BJ671+BB672+BC672+BD672+Observaciones!$F671-BE672-BG672-BH672-BI672</f>
        <v>41.250000008114739</v>
      </c>
      <c r="BK672" s="116">
        <f>(Escenarios!$F$10*AU672+Escenarios!$F$9*BG672)/(Escenarios!$F$11)</f>
        <v>5.272293788038951E-7</v>
      </c>
      <c r="BL672" s="116">
        <f>(Escenarios!$F$9*BI672)/(Escenarios!$F$11)</f>
        <v>0</v>
      </c>
      <c r="BM672" s="116">
        <f>(Escenarios!$F$10*AW672+Escenarios!$F$9*BE672)/(Escenarios!$F$11)</f>
        <v>0</v>
      </c>
      <c r="BN672" s="118">
        <f t="shared" si="75"/>
        <v>95.291569284468054</v>
      </c>
      <c r="BO672" s="118">
        <f>MAX(0,(BN672-Constantes!$D$13)*(1-EXP(-Constantes!$D$23)))</f>
        <v>0.32148610219997165</v>
      </c>
      <c r="BP672" s="118">
        <f>BL672+AY672*Escenarios!$F$10/Escenarios!$F$11+BO672</f>
        <v>0.32148610386888399</v>
      </c>
      <c r="BQ672" s="118">
        <f>0.0526*BL672*Observaciones!$F671^1.218</f>
        <v>0</v>
      </c>
      <c r="BR672" s="118">
        <f>BQ672*Constantes!$F$40</f>
        <v>0</v>
      </c>
      <c r="BS672" s="118">
        <f t="shared" si="76"/>
        <v>0</v>
      </c>
      <c r="BT672" s="15"/>
      <c r="BU672" s="72">
        <v>666</v>
      </c>
      <c r="BV672" s="73">
        <f>0.0526*Observaciones!$F671^2.218</f>
        <v>0</v>
      </c>
      <c r="BW672" s="73">
        <f>IF(Observaciones!$F671&gt;0.05*$CA$7,((Observaciones!$F671-0.05*$CA$7)^2)/(Observaciones!$F671+0.95*$CA$7),0)</f>
        <v>0</v>
      </c>
      <c r="BX672" s="73">
        <f>0.0526*BW672*Observaciones!$F671^1.218</f>
        <v>0</v>
      </c>
      <c r="BY672" s="27"/>
      <c r="BZ672" s="27"/>
      <c r="CA672" s="101"/>
      <c r="CB672" s="36"/>
    </row>
    <row r="673" spans="2:80" s="2" customFormat="1" ht="14.5" x14ac:dyDescent="0.35">
      <c r="B673" s="35"/>
      <c r="C673" s="72">
        <v>667</v>
      </c>
      <c r="D673" s="145">
        <f>ETo!$I672*((1-Constantes!$D$19)*ETo!$K672+ETo!$L672)</f>
        <v>1.8853892935978736</v>
      </c>
      <c r="E673" s="73">
        <f>MIN(D673*Constantes!$D$17,0.8*(H672+Observaciones!$F672-F673-G673-Constantes!$D$14))</f>
        <v>1.0337959395201324E-7</v>
      </c>
      <c r="F673" s="73">
        <f>IF(Observaciones!$F672&gt;0.05*Constantes!$D$18,((Observaciones!$F672-0.05*Constantes!$D$18)^2)/(Observaciones!$F672+0.95*Constantes!$D$18),0)</f>
        <v>0</v>
      </c>
      <c r="G673" s="73">
        <f>MAX(0,H672+Observaciones!$F672-F673-Constantes!$D$13)</f>
        <v>0</v>
      </c>
      <c r="H673" s="73">
        <f>H672+Observaciones!$F672-F673-E673-G673-I672</f>
        <v>26.250000024065827</v>
      </c>
      <c r="I673" s="73">
        <f>MAX(0,(H673-Constantes!$D$14)*(1-EXP(-Constantes!$D$22)))</f>
        <v>3.3132134730603117E-10</v>
      </c>
      <c r="J673" s="73">
        <f t="shared" si="70"/>
        <v>90.296232849038816</v>
      </c>
      <c r="K673" s="73">
        <f>MAX(0,(J673-Constantes!$D$13)*(1-EXP(-Constantes!$D$23)))</f>
        <v>0.28698079297870349</v>
      </c>
      <c r="L673" s="73">
        <f t="shared" si="71"/>
        <v>0.28698079331002485</v>
      </c>
      <c r="M673" s="73">
        <f>0.0526*F673*Observaciones!$F672^1.218</f>
        <v>0</v>
      </c>
      <c r="N673" s="73">
        <f>M673*Constantes!$D$40</f>
        <v>0</v>
      </c>
      <c r="O673" s="73">
        <f t="shared" si="72"/>
        <v>0</v>
      </c>
      <c r="P673" s="15"/>
      <c r="Q673" s="117">
        <v>667</v>
      </c>
      <c r="R673" s="145">
        <f>ETo!$I672*((1-Constantes!$E$19)*ETo!$K672+ETo!$L672)</f>
        <v>1.8874949054558039</v>
      </c>
      <c r="S673" s="118">
        <f>MIN(R673*Constantes!$E$17,0.8*(V672+Observaciones!$F672-T673-U673-Constantes!$D$14))</f>
        <v>9.2213363700466297E-8</v>
      </c>
      <c r="T673" s="118">
        <f>IF(Observaciones!$F672&gt;0.05*Constantes!$E$18,((Observaciones!$F672-0.05*Constantes!$E$18)^2)/(Observaciones!$F672+0.95*Constantes!$E$18),0)</f>
        <v>0</v>
      </c>
      <c r="U673" s="118">
        <f>MAX(0,V672+Observaciones!$F672-T673-Constantes!$D$13)</f>
        <v>0</v>
      </c>
      <c r="V673" s="118">
        <f>V672+Observaciones!$F672-T673-S673-U673-W672</f>
        <v>26.25000002146643</v>
      </c>
      <c r="W673" s="118">
        <f>MAX(0,(V673-Constantes!$D$14)*(1-EXP(-Constantes!$D$22)))</f>
        <v>2.9553469094111742E-10</v>
      </c>
      <c r="X673" s="116">
        <f>X672+(Entradas!$E$23*U673-Y672)/(800*Entradas!$D$46)</f>
        <v>0</v>
      </c>
      <c r="Y673" s="116">
        <f>8000*Entradas!$D$47*X673/Constantes!$E$34</f>
        <v>0</v>
      </c>
      <c r="Z673" s="116">
        <f>T673*Escenarios!$E$10/Escenarios!$E$9</f>
        <v>0</v>
      </c>
      <c r="AA673" s="116">
        <f>Y673*Escenarios!$E$10/Escenarios!$E$9</f>
        <v>0</v>
      </c>
      <c r="AB673" s="116">
        <f>Observaciones!$I672</f>
        <v>0</v>
      </c>
      <c r="AC673" s="116">
        <f>MAX(0,Constantes!$E$29/((AH672+Z673+AA673+AB673+Observaciones!$F672)^2)+Entradas!$E$17)</f>
        <v>0</v>
      </c>
      <c r="AD673" s="145">
        <f>IF(ETo!$D672&gt;0,ETo!$I672*((1-Entradas!$E$21)*ETo!$K672+ETo!$L672),0)</f>
        <v>1.8032704311385783</v>
      </c>
      <c r="AE673" s="116">
        <f>MIN(AD673*1,0.8*(AH672+Z673+AA673+AB673+Observaciones!$F672-AC673-Constantes!$E$28))</f>
        <v>6.933032636879944E-9</v>
      </c>
      <c r="AF673" s="116">
        <f>Observaciones!$J672</f>
        <v>0</v>
      </c>
      <c r="AG673" s="116">
        <f>MAX(0,AH672+Z673+AA673+AB673+Observaciones!$F672-AC673-AE673-AF673-Constantes!$E$26)</f>
        <v>0</v>
      </c>
      <c r="AH673" s="116">
        <f>AH672+Z673+AA673+AB673+Observaciones!$F672-AC673-AE673-AF673-AG673</f>
        <v>41.250000001733255</v>
      </c>
      <c r="AI673" s="116">
        <f>(Escenarios!$E$10*S673+Escenarios!$E$9*AE673)/(Escenarios!$E$11)</f>
        <v>8.3685330594107656E-8</v>
      </c>
      <c r="AJ673" s="116">
        <f>(Escenarios!$E$9*AG673)/(Escenarios!$E$11)</f>
        <v>0</v>
      </c>
      <c r="AK673" s="116">
        <f>(Escenarios!$E$10*U673+Escenarios!$E$9*AC673)/(Escenarios!$E$11)</f>
        <v>0</v>
      </c>
      <c r="AL673" s="118">
        <f t="shared" si="73"/>
        <v>96.591999308510083</v>
      </c>
      <c r="AM673" s="118">
        <f>MAX(0,(AL673-Constantes!$D$13)*(1-EXP(-Constantes!$D$23)))</f>
        <v>0.33046882852485743</v>
      </c>
      <c r="AN673" s="118">
        <f>AJ673+W673*Escenarios!$E$10/Escenarios!$E$11+AM673</f>
        <v>0.33046882879083866</v>
      </c>
      <c r="AO673" s="118">
        <f>0.0526*AJ673*Observaciones!$F672^1.218</f>
        <v>0</v>
      </c>
      <c r="AP673" s="118">
        <f>AO673*Constantes!$E$40</f>
        <v>0</v>
      </c>
      <c r="AQ673" s="118">
        <f t="shared" si="74"/>
        <v>0</v>
      </c>
      <c r="AR673" s="15"/>
      <c r="AS673" s="72">
        <v>667</v>
      </c>
      <c r="AT673" s="145">
        <f>ETo!$I672*((1-Constantes!$F$19)*ETo!$K672+ETo!$L672)</f>
        <v>1.8822308758109769</v>
      </c>
      <c r="AU673" s="118">
        <f>MIN(AT673*Constantes!$F$17,0.8*(AX672+Observaciones!$F672-AV673-AW673-Constantes!$D$14))</f>
        <v>1.2122296197958348E-7</v>
      </c>
      <c r="AV673" s="118">
        <f>IF(Observaciones!$F672&gt;0.05*Constantes!$F$18,((Observaciones!$F672-0.05*Constantes!$F$18)^2)/(Observaciones!$F672+0.95*Constantes!$F$18),0)</f>
        <v>0</v>
      </c>
      <c r="AW673" s="118">
        <f>MAX(0,AX672+Observaciones!$F672-AV673-Constantes!$D$13)</f>
        <v>0</v>
      </c>
      <c r="AX673" s="118">
        <f>AX672+Observaciones!$F672-AV673-AU673-AW673-AY672</f>
        <v>26.250000028219603</v>
      </c>
      <c r="AY673" s="118">
        <f>MAX(0,(AX673-Constantes!$D$14)*(1-EXP(-Constantes!$D$22)))</f>
        <v>3.8850760882647461E-10</v>
      </c>
      <c r="AZ673" s="116">
        <f>AZ672+(Entradas!$F$23*AW673-BA672)/(800*Entradas!$D$46)</f>
        <v>0</v>
      </c>
      <c r="BA673" s="116">
        <f>8000*Entradas!$D$47*AZ673/Constantes!$F$34</f>
        <v>0</v>
      </c>
      <c r="BB673" s="116">
        <f>AV673*Escenarios!$F$10/Escenarios!$F$9</f>
        <v>0</v>
      </c>
      <c r="BC673" s="116">
        <f>BA673*Escenarios!$F$10/Escenarios!$F$9</f>
        <v>0</v>
      </c>
      <c r="BD673" s="116">
        <f>Observaciones!$I672</f>
        <v>0</v>
      </c>
      <c r="BE673" s="116">
        <f>MAX(0,Constantes!$F$29/((BJ672+BB673+BC673+BD673+Observaciones!$F672)^2)+Entradas!$F$17)</f>
        <v>0</v>
      </c>
      <c r="BF673" s="145">
        <f>IF(ETo!$D672&gt;0,ETo!$I672*((1-Entradas!$F$21)*ETo!$K672+ETo!$L672),0)</f>
        <v>1.8032704311385783</v>
      </c>
      <c r="BG673" s="116">
        <f>MIN(BF673*1,0.8*(BJ672+BB673+BC673+BD673+Observaciones!$F672-BE673-Constantes!$F$28))</f>
        <v>6.4917912823148073E-9</v>
      </c>
      <c r="BH673" s="116">
        <f>Observaciones!$J672</f>
        <v>0</v>
      </c>
      <c r="BI673" s="116">
        <f>MAX(0,BJ672+BB673+BC673+BD673+Observaciones!$F672-BE673-BG673-BH673-Constantes!$F$26)</f>
        <v>0</v>
      </c>
      <c r="BJ673" s="116">
        <f>BJ672+BB673+BC673+BD673+Observaciones!$F672-BE673-BG673-BH673-BI673</f>
        <v>41.250000001622951</v>
      </c>
      <c r="BK673" s="116">
        <f>(Escenarios!$F$10*AU673+Escenarios!$F$9*BG673)/(Escenarios!$F$11)</f>
        <v>9.8276727840129751E-8</v>
      </c>
      <c r="BL673" s="116">
        <f>(Escenarios!$F$9*BI673)/(Escenarios!$F$11)</f>
        <v>0</v>
      </c>
      <c r="BM673" s="116">
        <f>(Escenarios!$F$10*AW673+Escenarios!$F$9*BE673)/(Escenarios!$F$11)</f>
        <v>0</v>
      </c>
      <c r="BN673" s="118">
        <f t="shared" si="75"/>
        <v>94.970083182268084</v>
      </c>
      <c r="BO673" s="118">
        <f>MAX(0,(BN673-Constantes!$D$13)*(1-EXP(-Constantes!$D$23)))</f>
        <v>0.31926543548209579</v>
      </c>
      <c r="BP673" s="118">
        <f>BL673+AY673*Escenarios!$F$10/Escenarios!$F$11+BO673</f>
        <v>0.3192654357929019</v>
      </c>
      <c r="BQ673" s="118">
        <f>0.0526*BL673*Observaciones!$F672^1.218</f>
        <v>0</v>
      </c>
      <c r="BR673" s="118">
        <f>BQ673*Constantes!$F$40</f>
        <v>0</v>
      </c>
      <c r="BS673" s="118">
        <f t="shared" si="76"/>
        <v>0</v>
      </c>
      <c r="BT673" s="15"/>
      <c r="BU673" s="72">
        <v>667</v>
      </c>
      <c r="BV673" s="73">
        <f>0.0526*Observaciones!$F672^2.218</f>
        <v>0</v>
      </c>
      <c r="BW673" s="73">
        <f>IF(Observaciones!$F672&gt;0.05*$CA$7,((Observaciones!$F672-0.05*$CA$7)^2)/(Observaciones!$F672+0.95*$CA$7),0)</f>
        <v>0</v>
      </c>
      <c r="BX673" s="73">
        <f>0.0526*BW673*Observaciones!$F672^1.218</f>
        <v>0</v>
      </c>
      <c r="BY673" s="27"/>
      <c r="BZ673" s="27"/>
      <c r="CA673" s="101"/>
      <c r="CB673" s="36"/>
    </row>
    <row r="674" spans="2:80" s="2" customFormat="1" ht="14.5" x14ac:dyDescent="0.35">
      <c r="B674" s="35"/>
      <c r="C674" s="72">
        <v>668</v>
      </c>
      <c r="D674" s="145">
        <f>ETo!$I673*((1-Constantes!$D$19)*ETo!$K673+ETo!$L673)</f>
        <v>2.0251641210401901</v>
      </c>
      <c r="E674" s="73">
        <f>MIN(D674*Constantes!$D$17,0.8*(H673+Observaciones!$F673-F674-G674-Constantes!$D$14))</f>
        <v>1.9252661331847777E-8</v>
      </c>
      <c r="F674" s="73">
        <f>IF(Observaciones!$F673&gt;0.05*Constantes!$D$18,((Observaciones!$F673-0.05*Constantes!$D$18)^2)/(Observaciones!$F673+0.95*Constantes!$D$18),0)</f>
        <v>0</v>
      </c>
      <c r="G674" s="73">
        <f>MAX(0,H673+Observaciones!$F673-F674-Constantes!$D$13)</f>
        <v>0</v>
      </c>
      <c r="H674" s="73">
        <f>H673+Observaciones!$F673-F674-E674-G674-I673</f>
        <v>26.250000004481844</v>
      </c>
      <c r="I674" s="73">
        <f>MAX(0,(H674-Constantes!$D$14)*(1-EXP(-Constantes!$D$22)))</f>
        <v>6.17028739164242E-11</v>
      </c>
      <c r="J674" s="73">
        <f t="shared" si="70"/>
        <v>90.009252056060106</v>
      </c>
      <c r="K674" s="73">
        <f>MAX(0,(J674-Constantes!$D$13)*(1-EXP(-Constantes!$D$23)))</f>
        <v>0.28499847184172</v>
      </c>
      <c r="L674" s="73">
        <f t="shared" si="71"/>
        <v>0.28499847190342287</v>
      </c>
      <c r="M674" s="73">
        <f>0.0526*F674*Observaciones!$F673^1.218</f>
        <v>0</v>
      </c>
      <c r="N674" s="73">
        <f>M674*Constantes!$D$40</f>
        <v>0</v>
      </c>
      <c r="O674" s="73">
        <f t="shared" si="72"/>
        <v>0</v>
      </c>
      <c r="P674" s="15"/>
      <c r="Q674" s="117">
        <v>668</v>
      </c>
      <c r="R674" s="145">
        <f>ETo!$I673*((1-Constantes!$E$19)*ETo!$K673+ETo!$L673)</f>
        <v>2.0274295815334971</v>
      </c>
      <c r="S674" s="118">
        <f>MIN(R674*Constantes!$E$17,0.8*(V673+Observaciones!$F673-T674-U674-Constantes!$D$14))</f>
        <v>1.7173144328808122E-8</v>
      </c>
      <c r="T674" s="118">
        <f>IF(Observaciones!$F673&gt;0.05*Constantes!$E$18,((Observaciones!$F673-0.05*Constantes!$E$18)^2)/(Observaciones!$F673+0.95*Constantes!$E$18),0)</f>
        <v>0</v>
      </c>
      <c r="U674" s="118">
        <f>MAX(0,V673+Observaciones!$F673-T674-Constantes!$D$13)</f>
        <v>0</v>
      </c>
      <c r="V674" s="118">
        <f>V673+Observaciones!$F673-T674-S674-U674-W673</f>
        <v>26.250000003997751</v>
      </c>
      <c r="W674" s="118">
        <f>MAX(0,(V674-Constantes!$D$14)*(1-EXP(-Constantes!$D$22)))</f>
        <v>5.5038225756018627E-11</v>
      </c>
      <c r="X674" s="116">
        <f>X673+(Entradas!$E$23*U674-Y673)/(800*Entradas!$D$46)</f>
        <v>0</v>
      </c>
      <c r="Y674" s="116">
        <f>8000*Entradas!$D$47*X674/Constantes!$E$34</f>
        <v>0</v>
      </c>
      <c r="Z674" s="116">
        <f>T674*Escenarios!$E$10/Escenarios!$E$9</f>
        <v>0</v>
      </c>
      <c r="AA674" s="116">
        <f>Y674*Escenarios!$E$10/Escenarios!$E$9</f>
        <v>0</v>
      </c>
      <c r="AB674" s="116">
        <f>Observaciones!$I673</f>
        <v>0</v>
      </c>
      <c r="AC674" s="116">
        <f>MAX(0,Constantes!$E$29/((AH673+Z674+AA674+AB674+Observaciones!$F673)^2)+Entradas!$E$17)</f>
        <v>0</v>
      </c>
      <c r="AD674" s="145">
        <f>IF(ETo!$D673&gt;0,ETo!$I673*((1-Entradas!$E$21)*ETo!$K673+ETo!$L673),0)</f>
        <v>1.9368111618011934</v>
      </c>
      <c r="AE674" s="116">
        <f>MIN(AD674*1,0.8*(AH673+Z674+AA674+AB674+Observaciones!$F673-AC674-Constantes!$E$28))</f>
        <v>1.3866042536392343E-9</v>
      </c>
      <c r="AF674" s="116">
        <f>Observaciones!$J673</f>
        <v>0</v>
      </c>
      <c r="AG674" s="116">
        <f>MAX(0,AH673+Z674+AA674+AB674+Observaciones!$F673-AC674-AE674-AF674-Constantes!$E$26)</f>
        <v>0</v>
      </c>
      <c r="AH674" s="116">
        <f>AH673+Z674+AA674+AB674+Observaciones!$F673-AC674-AE674-AF674-AG674</f>
        <v>41.250000000346652</v>
      </c>
      <c r="AI674" s="116">
        <f>(Escenarios!$E$10*S674+Escenarios!$E$9*AE674)/(Escenarios!$E$11)</f>
        <v>1.5594490321291235E-8</v>
      </c>
      <c r="AJ674" s="116">
        <f>(Escenarios!$E$9*AG674)/(Escenarios!$E$11)</f>
        <v>0</v>
      </c>
      <c r="AK674" s="116">
        <f>(Escenarios!$E$10*U674+Escenarios!$E$9*AC674)/(Escenarios!$E$11)</f>
        <v>0</v>
      </c>
      <c r="AL674" s="118">
        <f t="shared" si="73"/>
        <v>96.261530479985225</v>
      </c>
      <c r="AM674" s="118">
        <f>MAX(0,(AL674-Constantes!$D$13)*(1-EXP(-Constantes!$D$23)))</f>
        <v>0.32818611358390459</v>
      </c>
      <c r="AN674" s="118">
        <f>AJ674+W674*Escenarios!$E$10/Escenarios!$E$11+AM674</f>
        <v>0.32818611363343897</v>
      </c>
      <c r="AO674" s="118">
        <f>0.0526*AJ674*Observaciones!$F673^1.218</f>
        <v>0</v>
      </c>
      <c r="AP674" s="118">
        <f>AO674*Constantes!$E$40</f>
        <v>0</v>
      </c>
      <c r="AQ674" s="118">
        <f t="shared" si="74"/>
        <v>0</v>
      </c>
      <c r="AR674" s="15"/>
      <c r="AS674" s="72">
        <v>668</v>
      </c>
      <c r="AT674" s="145">
        <f>ETo!$I673*((1-Constantes!$F$19)*ETo!$K673+ETo!$L673)</f>
        <v>2.0217659303002278</v>
      </c>
      <c r="AU674" s="118">
        <f>MIN(AT674*Constantes!$F$17,0.8*(AX673+Observaciones!$F673-AV674-AW674-Constantes!$D$14))</f>
        <v>2.2575682123715526E-8</v>
      </c>
      <c r="AV674" s="118">
        <f>IF(Observaciones!$F673&gt;0.05*Constantes!$F$18,((Observaciones!$F673-0.05*Constantes!$F$18)^2)/(Observaciones!$F673+0.95*Constantes!$F$18),0)</f>
        <v>0</v>
      </c>
      <c r="AW674" s="118">
        <f>MAX(0,AX673+Observaciones!$F673-AV674-Constantes!$D$13)</f>
        <v>0</v>
      </c>
      <c r="AX674" s="118">
        <f>AX673+Observaciones!$F673-AV674-AU674-AW674-AY673</f>
        <v>26.250000005255412</v>
      </c>
      <c r="AY674" s="118">
        <f>MAX(0,(AX674-Constantes!$D$14)*(1-EXP(-Constantes!$D$22)))</f>
        <v>7.2352811465570751E-11</v>
      </c>
      <c r="AZ674" s="116">
        <f>AZ673+(Entradas!$F$23*AW674-BA673)/(800*Entradas!$D$46)</f>
        <v>0</v>
      </c>
      <c r="BA674" s="116">
        <f>8000*Entradas!$D$47*AZ674/Constantes!$F$34</f>
        <v>0</v>
      </c>
      <c r="BB674" s="116">
        <f>AV674*Escenarios!$F$10/Escenarios!$F$9</f>
        <v>0</v>
      </c>
      <c r="BC674" s="116">
        <f>BA674*Escenarios!$F$10/Escenarios!$F$9</f>
        <v>0</v>
      </c>
      <c r="BD674" s="116">
        <f>Observaciones!$I673</f>
        <v>0</v>
      </c>
      <c r="BE674" s="116">
        <f>MAX(0,Constantes!$F$29/((BJ673+BB674+BC674+BD674+Observaciones!$F673)^2)+Entradas!$F$17)</f>
        <v>0</v>
      </c>
      <c r="BF674" s="145">
        <f>IF(ETo!$D673&gt;0,ETo!$I673*((1-Entradas!$F$21)*ETo!$K673+ETo!$L673),0)</f>
        <v>1.9368111618011934</v>
      </c>
      <c r="BG674" s="116">
        <f>MIN(BF674*1,0.8*(BJ673+BB674+BC674+BD674+Observaciones!$F673-BE674-Constantes!$F$28))</f>
        <v>1.2983605301997159E-9</v>
      </c>
      <c r="BH674" s="116">
        <f>Observaciones!$J673</f>
        <v>0</v>
      </c>
      <c r="BI674" s="116">
        <f>MAX(0,BJ673+BB674+BC674+BD674+Observaciones!$F673-BE674-BG674-BH674-Constantes!$F$26)</f>
        <v>0</v>
      </c>
      <c r="BJ674" s="116">
        <f>BJ673+BB674+BC674+BD674+Observaciones!$F673-BE674-BG674-BH674-BI674</f>
        <v>41.25000000032459</v>
      </c>
      <c r="BK674" s="116">
        <f>(Escenarios!$F$10*AU674+Escenarios!$F$9*BG674)/(Escenarios!$F$11)</f>
        <v>1.8320217805012365E-8</v>
      </c>
      <c r="BL674" s="116">
        <f>(Escenarios!$F$9*BI674)/(Escenarios!$F$11)</f>
        <v>0</v>
      </c>
      <c r="BM674" s="116">
        <f>(Escenarios!$F$10*AW674+Escenarios!$F$9*BE674)/(Escenarios!$F$11)</f>
        <v>0</v>
      </c>
      <c r="BN674" s="118">
        <f t="shared" si="75"/>
        <v>94.650817746785989</v>
      </c>
      <c r="BO674" s="118">
        <f>MAX(0,(BN674-Constantes!$D$13)*(1-EXP(-Constantes!$D$23)))</f>
        <v>0.31706010802970652</v>
      </c>
      <c r="BP674" s="118">
        <f>BL674+AY674*Escenarios!$F$10/Escenarios!$F$11+BO674</f>
        <v>0.31706010808758878</v>
      </c>
      <c r="BQ674" s="118">
        <f>0.0526*BL674*Observaciones!$F673^1.218</f>
        <v>0</v>
      </c>
      <c r="BR674" s="118">
        <f>BQ674*Constantes!$F$40</f>
        <v>0</v>
      </c>
      <c r="BS674" s="118">
        <f t="shared" si="76"/>
        <v>0</v>
      </c>
      <c r="BT674" s="15"/>
      <c r="BU674" s="72">
        <v>668</v>
      </c>
      <c r="BV674" s="73">
        <f>0.0526*Observaciones!$F673^2.218</f>
        <v>0</v>
      </c>
      <c r="BW674" s="73">
        <f>IF(Observaciones!$F673&gt;0.05*$CA$7,((Observaciones!$F673-0.05*$CA$7)^2)/(Observaciones!$F673+0.95*$CA$7),0)</f>
        <v>0</v>
      </c>
      <c r="BX674" s="73">
        <f>0.0526*BW674*Observaciones!$F673^1.218</f>
        <v>0</v>
      </c>
      <c r="BY674" s="27"/>
      <c r="BZ674" s="27"/>
      <c r="CA674" s="101"/>
      <c r="CB674" s="36"/>
    </row>
    <row r="675" spans="2:80" s="2" customFormat="1" ht="14.5" x14ac:dyDescent="0.35">
      <c r="B675" s="35"/>
      <c r="C675" s="72">
        <v>669</v>
      </c>
      <c r="D675" s="145">
        <f>ETo!$I674*((1-Constantes!$D$19)*ETo!$K674+ETo!$L674)</f>
        <v>2.0432180083108191</v>
      </c>
      <c r="E675" s="73">
        <f>MIN(D675*Constantes!$D$17,0.8*(H674+Observaciones!$F674-F675-G675-Constantes!$D$14))</f>
        <v>3.585475383260928E-9</v>
      </c>
      <c r="F675" s="73">
        <f>IF(Observaciones!$F674&gt;0.05*Constantes!$D$18,((Observaciones!$F674-0.05*Constantes!$D$18)^2)/(Observaciones!$F674+0.95*Constantes!$D$18),0)</f>
        <v>0</v>
      </c>
      <c r="G675" s="73">
        <f>MAX(0,H674+Observaciones!$F674-F675-Constantes!$D$13)</f>
        <v>0</v>
      </c>
      <c r="H675" s="73">
        <f>H674+Observaciones!$F674-F675-E675-G675-I674</f>
        <v>26.250000000834664</v>
      </c>
      <c r="I675" s="73">
        <f>MAX(0,(H675-Constantes!$D$14)*(1-EXP(-Constantes!$D$22)))</f>
        <v>1.1491064471313696E-11</v>
      </c>
      <c r="J675" s="73">
        <f t="shared" si="70"/>
        <v>89.724253584218388</v>
      </c>
      <c r="K675" s="73">
        <f>MAX(0,(J675-Constantes!$D$13)*(1-EXP(-Constantes!$D$23)))</f>
        <v>0.28302984359703554</v>
      </c>
      <c r="L675" s="73">
        <f t="shared" si="71"/>
        <v>0.28302984360852662</v>
      </c>
      <c r="M675" s="73">
        <f>0.0526*F675*Observaciones!$F674^1.218</f>
        <v>0</v>
      </c>
      <c r="N675" s="73">
        <f>M675*Constantes!$D$40</f>
        <v>0</v>
      </c>
      <c r="O675" s="73">
        <f t="shared" si="72"/>
        <v>0</v>
      </c>
      <c r="P675" s="15"/>
      <c r="Q675" s="117">
        <v>669</v>
      </c>
      <c r="R675" s="145">
        <f>ETo!$I674*((1-Constantes!$E$19)*ETo!$K674+ETo!$L674)</f>
        <v>2.0455031008844928</v>
      </c>
      <c r="S675" s="118">
        <f>MIN(R675*Constantes!$E$17,0.8*(V674+Observaciones!$F674-T675-U675-Constantes!$D$14))</f>
        <v>3.198201170562243E-9</v>
      </c>
      <c r="T675" s="118">
        <f>IF(Observaciones!$F674&gt;0.05*Constantes!$E$18,((Observaciones!$F674-0.05*Constantes!$E$18)^2)/(Observaciones!$F674+0.95*Constantes!$E$18),0)</f>
        <v>0</v>
      </c>
      <c r="U675" s="118">
        <f>MAX(0,V674+Observaciones!$F674-T675-Constantes!$D$13)</f>
        <v>0</v>
      </c>
      <c r="V675" s="118">
        <f>V674+Observaciones!$F674-T675-S675-U675-W674</f>
        <v>26.25000000074451</v>
      </c>
      <c r="W675" s="118">
        <f>MAX(0,(V675-Constantes!$D$14)*(1-EXP(-Constantes!$D$22)))</f>
        <v>1.0249892361241394E-11</v>
      </c>
      <c r="X675" s="116">
        <f>X674+(Entradas!$E$23*U675-Y674)/(800*Entradas!$D$46)</f>
        <v>0</v>
      </c>
      <c r="Y675" s="116">
        <f>8000*Entradas!$D$47*X675/Constantes!$E$34</f>
        <v>0</v>
      </c>
      <c r="Z675" s="116">
        <f>T675*Escenarios!$E$10/Escenarios!$E$9</f>
        <v>0</v>
      </c>
      <c r="AA675" s="116">
        <f>Y675*Escenarios!$E$10/Escenarios!$E$9</f>
        <v>0</v>
      </c>
      <c r="AB675" s="116">
        <f>Observaciones!$I674</f>
        <v>0</v>
      </c>
      <c r="AC675" s="116">
        <f>MAX(0,Constantes!$E$29/((AH674+Z675+AA675+AB675+Observaciones!$F674)^2)+Entradas!$E$17)</f>
        <v>0</v>
      </c>
      <c r="AD675" s="145">
        <f>IF(ETo!$D674&gt;0,ETo!$I674*((1-Entradas!$E$21)*ETo!$K674+ETo!$L674),0)</f>
        <v>1.9540993979375338</v>
      </c>
      <c r="AE675" s="116">
        <f>MIN(AD675*1,0.8*(AH674+Z675+AA675+AB675+Observaciones!$F674-AC675-Constantes!$E$28))</f>
        <v>2.7732198759622405E-10</v>
      </c>
      <c r="AF675" s="116">
        <f>Observaciones!$J674</f>
        <v>0</v>
      </c>
      <c r="AG675" s="116">
        <f>MAX(0,AH674+Z675+AA675+AB675+Observaciones!$F674-AC675-AE675-AF675-Constantes!$E$26)</f>
        <v>0</v>
      </c>
      <c r="AH675" s="116">
        <f>AH674+Z675+AA675+AB675+Observaciones!$F674-AC675-AE675-AF675-AG675</f>
        <v>41.250000000069328</v>
      </c>
      <c r="AI675" s="116">
        <f>(Escenarios!$E$10*S675+Escenarios!$E$9*AE675)/(Escenarios!$E$11)</f>
        <v>2.9061132522656413E-9</v>
      </c>
      <c r="AJ675" s="116">
        <f>(Escenarios!$E$9*AG675)/(Escenarios!$E$11)</f>
        <v>0</v>
      </c>
      <c r="AK675" s="116">
        <f>(Escenarios!$E$10*U675+Escenarios!$E$9*AC675)/(Escenarios!$E$11)</f>
        <v>0</v>
      </c>
      <c r="AL675" s="118">
        <f t="shared" si="73"/>
        <v>95.933344366401315</v>
      </c>
      <c r="AM675" s="118">
        <f>MAX(0,(AL675-Constantes!$D$13)*(1-EXP(-Constantes!$D$23)))</f>
        <v>0.32591916650682229</v>
      </c>
      <c r="AN675" s="118">
        <f>AJ675+W675*Escenarios!$E$10/Escenarios!$E$11+AM675</f>
        <v>0.32591916651604719</v>
      </c>
      <c r="AO675" s="118">
        <f>0.0526*AJ675*Observaciones!$F674^1.218</f>
        <v>0</v>
      </c>
      <c r="AP675" s="118">
        <f>AO675*Constantes!$E$40</f>
        <v>0</v>
      </c>
      <c r="AQ675" s="118">
        <f t="shared" si="74"/>
        <v>0</v>
      </c>
      <c r="AR675" s="15"/>
      <c r="AS675" s="72">
        <v>669</v>
      </c>
      <c r="AT675" s="145">
        <f>ETo!$I674*((1-Constantes!$F$19)*ETo!$K674+ETo!$L674)</f>
        <v>2.0397903694503077</v>
      </c>
      <c r="AU675" s="118">
        <f>MIN(AT675*Constantes!$F$17,0.8*(AX674+Observaciones!$F674-AV675-AW675-Constantes!$D$14))</f>
        <v>4.2043296843985448E-9</v>
      </c>
      <c r="AV675" s="118">
        <f>IF(Observaciones!$F674&gt;0.05*Constantes!$F$18,((Observaciones!$F674-0.05*Constantes!$F$18)^2)/(Observaciones!$F674+0.95*Constantes!$F$18),0)</f>
        <v>0</v>
      </c>
      <c r="AW675" s="118">
        <f>MAX(0,AX674+Observaciones!$F674-AV675-Constantes!$D$13)</f>
        <v>0</v>
      </c>
      <c r="AX675" s="118">
        <f>AX674+Observaciones!$F674-AV675-AU675-AW675-AY674</f>
        <v>26.250000000978726</v>
      </c>
      <c r="AY675" s="118">
        <f>MAX(0,(AX675-Constantes!$D$14)*(1-EXP(-Constantes!$D$22)))</f>
        <v>1.3474416026461545E-11</v>
      </c>
      <c r="AZ675" s="116">
        <f>AZ674+(Entradas!$F$23*AW675-BA674)/(800*Entradas!$D$46)</f>
        <v>0</v>
      </c>
      <c r="BA675" s="116">
        <f>8000*Entradas!$D$47*AZ675/Constantes!$F$34</f>
        <v>0</v>
      </c>
      <c r="BB675" s="116">
        <f>AV675*Escenarios!$F$10/Escenarios!$F$9</f>
        <v>0</v>
      </c>
      <c r="BC675" s="116">
        <f>BA675*Escenarios!$F$10/Escenarios!$F$9</f>
        <v>0</v>
      </c>
      <c r="BD675" s="116">
        <f>Observaciones!$I674</f>
        <v>0</v>
      </c>
      <c r="BE675" s="116">
        <f>MAX(0,Constantes!$F$29/((BJ674+BB675+BC675+BD675+Observaciones!$F674)^2)+Entradas!$F$17)</f>
        <v>0</v>
      </c>
      <c r="BF675" s="145">
        <f>IF(ETo!$D674&gt;0,ETo!$I674*((1-Entradas!$F$21)*ETo!$K674+ETo!$L674),0)</f>
        <v>1.9540993979375338</v>
      </c>
      <c r="BG675" s="116">
        <f>MIN(BF675*1,0.8*(BJ674+BB675+BC675+BD675+Observaciones!$F674-BE675-Constantes!$F$28))</f>
        <v>2.5967210603994316E-10</v>
      </c>
      <c r="BH675" s="116">
        <f>Observaciones!$J674</f>
        <v>0</v>
      </c>
      <c r="BI675" s="116">
        <f>MAX(0,BJ674+BB675+BC675+BD675+Observaciones!$F674-BE675-BG675-BH675-Constantes!$F$26)</f>
        <v>0</v>
      </c>
      <c r="BJ675" s="116">
        <f>BJ674+BB675+BC675+BD675+Observaciones!$F674-BE675-BG675-BH675-BI675</f>
        <v>41.250000000064915</v>
      </c>
      <c r="BK675" s="116">
        <f>(Escenarios!$F$10*AU675+Escenarios!$F$9*BG675)/(Escenarios!$F$11)</f>
        <v>3.4153981687268242E-9</v>
      </c>
      <c r="BL675" s="116">
        <f>(Escenarios!$F$9*BI675)/(Escenarios!$F$11)</f>
        <v>0</v>
      </c>
      <c r="BM675" s="116">
        <f>(Escenarios!$F$10*AW675+Escenarios!$F$9*BE675)/(Escenarios!$F$11)</f>
        <v>0</v>
      </c>
      <c r="BN675" s="118">
        <f t="shared" si="75"/>
        <v>94.333757638756282</v>
      </c>
      <c r="BO675" s="118">
        <f>MAX(0,(BN675-Constantes!$D$13)*(1-EXP(-Constantes!$D$23)))</f>
        <v>0.31487001388675745</v>
      </c>
      <c r="BP675" s="118">
        <f>BL675+AY675*Escenarios!$F$10/Escenarios!$F$11+BO675</f>
        <v>0.31487001389753699</v>
      </c>
      <c r="BQ675" s="118">
        <f>0.0526*BL675*Observaciones!$F674^1.218</f>
        <v>0</v>
      </c>
      <c r="BR675" s="118">
        <f>BQ675*Constantes!$F$40</f>
        <v>0</v>
      </c>
      <c r="BS675" s="118">
        <f t="shared" si="76"/>
        <v>0</v>
      </c>
      <c r="BT675" s="15"/>
      <c r="BU675" s="72">
        <v>669</v>
      </c>
      <c r="BV675" s="73">
        <f>0.0526*Observaciones!$F674^2.218</f>
        <v>0</v>
      </c>
      <c r="BW675" s="73">
        <f>IF(Observaciones!$F674&gt;0.05*$CA$7,((Observaciones!$F674-0.05*$CA$7)^2)/(Observaciones!$F674+0.95*$CA$7),0)</f>
        <v>0</v>
      </c>
      <c r="BX675" s="73">
        <f>0.0526*BW675*Observaciones!$F674^1.218</f>
        <v>0</v>
      </c>
      <c r="BY675" s="27"/>
      <c r="BZ675" s="27"/>
      <c r="CA675" s="101"/>
      <c r="CB675" s="36"/>
    </row>
    <row r="676" spans="2:80" s="2" customFormat="1" ht="14.5" x14ac:dyDescent="0.35">
      <c r="B676" s="35"/>
      <c r="C676" s="72">
        <v>670</v>
      </c>
      <c r="D676" s="145">
        <f>ETo!$I675*((1-Constantes!$D$19)*ETo!$K675+ETo!$L675)</f>
        <v>2.0558978173558029</v>
      </c>
      <c r="E676" s="73">
        <f>MIN(D676*Constantes!$D$17,0.8*(H675+Observaciones!$F675-F676-G676-Constantes!$D$14))</f>
        <v>0.16000000066773057</v>
      </c>
      <c r="F676" s="73">
        <f>IF(Observaciones!$F675&gt;0.05*Constantes!$D$18,((Observaciones!$F675-0.05*Constantes!$D$18)^2)/(Observaciones!$F675+0.95*Constantes!$D$18),0)</f>
        <v>0</v>
      </c>
      <c r="G676" s="73">
        <f>MAX(0,H675+Observaciones!$F675-F676-Constantes!$D$13)</f>
        <v>0</v>
      </c>
      <c r="H676" s="73">
        <f>H675+Observaciones!$F675-F676-E676-G676-I675</f>
        <v>26.290000000155445</v>
      </c>
      <c r="I676" s="73">
        <f>MAX(0,(H676-Constantes!$D$14)*(1-EXP(-Constantes!$D$22)))</f>
        <v>5.5069182240568345E-4</v>
      </c>
      <c r="J676" s="73">
        <f t="shared" si="70"/>
        <v>89.441223740621353</v>
      </c>
      <c r="K676" s="73">
        <f>MAX(0,(J676-Constantes!$D$13)*(1-EXP(-Constantes!$D$23)))</f>
        <v>0.28107481366093401</v>
      </c>
      <c r="L676" s="73">
        <f t="shared" si="71"/>
        <v>0.2816255054833397</v>
      </c>
      <c r="M676" s="73">
        <f>0.0526*F676*Observaciones!$F675^1.218</f>
        <v>0</v>
      </c>
      <c r="N676" s="73">
        <f>M676*Constantes!$D$40</f>
        <v>0</v>
      </c>
      <c r="O676" s="73">
        <f t="shared" si="72"/>
        <v>0</v>
      </c>
      <c r="P676" s="15"/>
      <c r="Q676" s="117">
        <v>670</v>
      </c>
      <c r="R676" s="145">
        <f>ETo!$I675*((1-Constantes!$E$19)*ETo!$K675+ETo!$L675)</f>
        <v>2.0581964715883183</v>
      </c>
      <c r="S676" s="118">
        <f>MIN(R676*Constantes!$E$17,0.8*(V675+Observaciones!$F675-T676-U676-Constantes!$D$14))</f>
        <v>0.16000000059560762</v>
      </c>
      <c r="T676" s="118">
        <f>IF(Observaciones!$F675&gt;0.05*Constantes!$E$18,((Observaciones!$F675-0.05*Constantes!$E$18)^2)/(Observaciones!$F675+0.95*Constantes!$E$18),0)</f>
        <v>0</v>
      </c>
      <c r="U676" s="118">
        <f>MAX(0,V675+Observaciones!$F675-T676-Constantes!$D$13)</f>
        <v>0</v>
      </c>
      <c r="V676" s="118">
        <f>V675+Observaciones!$F675-T676-S676-U676-W675</f>
        <v>26.290000000138651</v>
      </c>
      <c r="W676" s="118">
        <f>MAX(0,(V676-Constantes!$D$14)*(1-EXP(-Constantes!$D$22)))</f>
        <v>5.5069182217447983E-4</v>
      </c>
      <c r="X676" s="116">
        <f>X675+(Entradas!$E$23*U676-Y675)/(800*Entradas!$D$46)</f>
        <v>0</v>
      </c>
      <c r="Y676" s="116">
        <f>8000*Entradas!$D$47*X676/Constantes!$E$34</f>
        <v>0</v>
      </c>
      <c r="Z676" s="116">
        <f>T676*Escenarios!$E$10/Escenarios!$E$9</f>
        <v>0</v>
      </c>
      <c r="AA676" s="116">
        <f>Y676*Escenarios!$E$10/Escenarios!$E$9</f>
        <v>0</v>
      </c>
      <c r="AB676" s="116">
        <f>Observaciones!$I675</f>
        <v>0</v>
      </c>
      <c r="AC676" s="116">
        <f>MAX(0,Constantes!$E$29/((AH675+Z676+AA676+AB676+Observaciones!$F675)^2)+Entradas!$E$17)</f>
        <v>0</v>
      </c>
      <c r="AD676" s="145">
        <f>IF(ETo!$D675&gt;0,ETo!$I675*((1-Entradas!$E$21)*ETo!$K675+ETo!$L675),0)</f>
        <v>1.9662503022876736</v>
      </c>
      <c r="AE676" s="116">
        <f>MIN(AD676*1,0.8*(AH675+Z676+AA676+AB676+Observaciones!$F675-AC676-Constantes!$E$28))</f>
        <v>0.16000000005546441</v>
      </c>
      <c r="AF676" s="116">
        <f>Observaciones!$J675</f>
        <v>0</v>
      </c>
      <c r="AG676" s="116">
        <f>MAX(0,AH675+Z676+AA676+AB676+Observaciones!$F675-AC676-AE676-AF676-Constantes!$E$26)</f>
        <v>0</v>
      </c>
      <c r="AH676" s="116">
        <f>AH675+Z676+AA676+AB676+Observaciones!$F675-AC676-AE676-AF676-AG676</f>
        <v>41.290000000013869</v>
      </c>
      <c r="AI676" s="116">
        <f>(Escenarios!$E$10*S676+Escenarios!$E$9*AE676)/(Escenarios!$E$11)</f>
        <v>0.1600000005415933</v>
      </c>
      <c r="AJ676" s="116">
        <f>(Escenarios!$E$9*AG676)/(Escenarios!$E$11)</f>
        <v>0</v>
      </c>
      <c r="AK676" s="116">
        <f>(Escenarios!$E$10*U676+Escenarios!$E$9*AC676)/(Escenarios!$E$11)</f>
        <v>0</v>
      </c>
      <c r="AL676" s="118">
        <f t="shared" si="73"/>
        <v>95.607425199894493</v>
      </c>
      <c r="AM676" s="118">
        <f>MAX(0,(AL676-Constantes!$D$13)*(1-EXP(-Constantes!$D$23)))</f>
        <v>0.32366787837701894</v>
      </c>
      <c r="AN676" s="118">
        <f>AJ676+W676*Escenarios!$E$10/Escenarios!$E$11+AM676</f>
        <v>0.32416350101697594</v>
      </c>
      <c r="AO676" s="118">
        <f>0.0526*AJ676*Observaciones!$F675^1.218</f>
        <v>0</v>
      </c>
      <c r="AP676" s="118">
        <f>AO676*Constantes!$E$40</f>
        <v>0</v>
      </c>
      <c r="AQ676" s="118">
        <f t="shared" si="74"/>
        <v>0</v>
      </c>
      <c r="AR676" s="15"/>
      <c r="AS676" s="72">
        <v>670</v>
      </c>
      <c r="AT676" s="145">
        <f>ETo!$I675*((1-Constantes!$F$19)*ETo!$K675+ETo!$L675)</f>
        <v>2.0524498360070282</v>
      </c>
      <c r="AU676" s="118">
        <f>MIN(AT676*Constantes!$F$17,0.8*(AX675+Observaciones!$F675-AV676-AW676-Constantes!$D$14))</f>
        <v>0.1600000007829806</v>
      </c>
      <c r="AV676" s="118">
        <f>IF(Observaciones!$F675&gt;0.05*Constantes!$F$18,((Observaciones!$F675-0.05*Constantes!$F$18)^2)/(Observaciones!$F675+0.95*Constantes!$F$18),0)</f>
        <v>0</v>
      </c>
      <c r="AW676" s="118">
        <f>MAX(0,AX675+Observaciones!$F675-AV676-Constantes!$D$13)</f>
        <v>0</v>
      </c>
      <c r="AX676" s="118">
        <f>AX675+Observaciones!$F675-AV676-AU676-AW676-AY675</f>
        <v>26.290000000182271</v>
      </c>
      <c r="AY676" s="118">
        <f>MAX(0,(AX676-Constantes!$D$14)*(1-EXP(-Constantes!$D$22)))</f>
        <v>5.5069182277501236E-4</v>
      </c>
      <c r="AZ676" s="116">
        <f>AZ675+(Entradas!$F$23*AW676-BA675)/(800*Entradas!$D$46)</f>
        <v>0</v>
      </c>
      <c r="BA676" s="116">
        <f>8000*Entradas!$D$47*AZ676/Constantes!$F$34</f>
        <v>0</v>
      </c>
      <c r="BB676" s="116">
        <f>AV676*Escenarios!$F$10/Escenarios!$F$9</f>
        <v>0</v>
      </c>
      <c r="BC676" s="116">
        <f>BA676*Escenarios!$F$10/Escenarios!$F$9</f>
        <v>0</v>
      </c>
      <c r="BD676" s="116">
        <f>Observaciones!$I675</f>
        <v>0</v>
      </c>
      <c r="BE676" s="116">
        <f>MAX(0,Constantes!$F$29/((BJ675+BB676+BC676+BD676+Observaciones!$F675)^2)+Entradas!$F$17)</f>
        <v>0</v>
      </c>
      <c r="BF676" s="145">
        <f>IF(ETo!$D675&gt;0,ETo!$I675*((1-Entradas!$F$21)*ETo!$K675+ETo!$L675),0)</f>
        <v>1.9662503022876736</v>
      </c>
      <c r="BG676" s="116">
        <f>MIN(BF676*1,0.8*(BJ675+BB676+BC676+BD676+Observaciones!$F675-BE676-Constantes!$F$28))</f>
        <v>0.16000000005193443</v>
      </c>
      <c r="BH676" s="116">
        <f>Observaciones!$J675</f>
        <v>0</v>
      </c>
      <c r="BI676" s="116">
        <f>MAX(0,BJ675+BB676+BC676+BD676+Observaciones!$F675-BE676-BG676-BH676-Constantes!$F$26)</f>
        <v>0</v>
      </c>
      <c r="BJ676" s="116">
        <f>BJ675+BB676+BC676+BD676+Observaciones!$F675-BE676-BG676-BH676-BI676</f>
        <v>41.290000000012981</v>
      </c>
      <c r="BK676" s="116">
        <f>(Escenarios!$F$10*AU676+Escenarios!$F$9*BG676)/(Escenarios!$F$11)</f>
        <v>0.16000000063677133</v>
      </c>
      <c r="BL676" s="116">
        <f>(Escenarios!$F$9*BI676)/(Escenarios!$F$11)</f>
        <v>0</v>
      </c>
      <c r="BM676" s="116">
        <f>(Escenarios!$F$10*AW676+Escenarios!$F$9*BE676)/(Escenarios!$F$11)</f>
        <v>0</v>
      </c>
      <c r="BN676" s="118">
        <f t="shared" si="75"/>
        <v>94.018887624869521</v>
      </c>
      <c r="BO676" s="118">
        <f>MAX(0,(BN676-Constantes!$D$13)*(1-EXP(-Constantes!$D$23)))</f>
        <v>0.31269504782909407</v>
      </c>
      <c r="BP676" s="118">
        <f>BL676+AY676*Escenarios!$F$10/Escenarios!$F$11+BO676</f>
        <v>0.3131356012873141</v>
      </c>
      <c r="BQ676" s="118">
        <f>0.0526*BL676*Observaciones!$F675^1.218</f>
        <v>0</v>
      </c>
      <c r="BR676" s="118">
        <f>BQ676*Constantes!$F$40</f>
        <v>0</v>
      </c>
      <c r="BS676" s="118">
        <f t="shared" si="76"/>
        <v>0</v>
      </c>
      <c r="BT676" s="15"/>
      <c r="BU676" s="72">
        <v>670</v>
      </c>
      <c r="BV676" s="73">
        <f>0.0526*Observaciones!$F675^2.218</f>
        <v>1.4813929535417848E-3</v>
      </c>
      <c r="BW676" s="73">
        <f>IF(Observaciones!$F675&gt;0.05*$CA$7,((Observaciones!$F675-0.05*$CA$7)^2)/(Observaciones!$F675+0.95*$CA$7),0)</f>
        <v>0</v>
      </c>
      <c r="BX676" s="73">
        <f>0.0526*BW676*Observaciones!$F675^1.218</f>
        <v>0</v>
      </c>
      <c r="BY676" s="27"/>
      <c r="BZ676" s="27"/>
      <c r="CA676" s="101"/>
      <c r="CB676" s="36"/>
    </row>
    <row r="677" spans="2:80" s="2" customFormat="1" ht="14.5" x14ac:dyDescent="0.35">
      <c r="B677" s="35"/>
      <c r="C677" s="72">
        <v>671</v>
      </c>
      <c r="D677" s="145">
        <f>ETo!$I676*((1-Constantes!$D$19)*ETo!$K676+ETo!$L676)</f>
        <v>1.8985578432466526</v>
      </c>
      <c r="E677" s="73">
        <f>MIN(D677*Constantes!$D$17,0.8*(H676+Observaciones!$F676-F677-G677-Constantes!$D$14))</f>
        <v>3.2000000124355665E-2</v>
      </c>
      <c r="F677" s="73">
        <f>IF(Observaciones!$F676&gt;0.05*Constantes!$D$18,((Observaciones!$F676-0.05*Constantes!$D$18)^2)/(Observaciones!$F676+0.95*Constantes!$D$18),0)</f>
        <v>0</v>
      </c>
      <c r="G677" s="73">
        <f>MAX(0,H676+Observaciones!$F676-F677-Constantes!$D$13)</f>
        <v>0</v>
      </c>
      <c r="H677" s="73">
        <f>H676+Observaciones!$F676-F677-E677-G677-I676</f>
        <v>26.257449308208685</v>
      </c>
      <c r="I677" s="73">
        <f>MAX(0,(H677-Constantes!$D$14)*(1-EXP(-Constantes!$D$22)))</f>
        <v>1.0255682742900607E-4</v>
      </c>
      <c r="J677" s="73">
        <f t="shared" si="70"/>
        <v>89.160148926960417</v>
      </c>
      <c r="K677" s="73">
        <f>MAX(0,(J677-Constantes!$D$13)*(1-EXP(-Constantes!$D$23)))</f>
        <v>0.27913328810303684</v>
      </c>
      <c r="L677" s="73">
        <f t="shared" si="71"/>
        <v>0.27923584493046583</v>
      </c>
      <c r="M677" s="73">
        <f>0.0526*F677*Observaciones!$F676^1.218</f>
        <v>0</v>
      </c>
      <c r="N677" s="73">
        <f>M677*Constantes!$D$40</f>
        <v>0</v>
      </c>
      <c r="O677" s="73">
        <f t="shared" si="72"/>
        <v>0</v>
      </c>
      <c r="P677" s="15"/>
      <c r="Q677" s="117">
        <v>671</v>
      </c>
      <c r="R677" s="145">
        <f>ETo!$I676*((1-Constantes!$E$19)*ETo!$K676+ETo!$L676)</f>
        <v>1.9006759886364595</v>
      </c>
      <c r="S677" s="118">
        <f>MIN(R677*Constantes!$E$17,0.8*(V676+Observaciones!$F676-T677-U677-Constantes!$D$14))</f>
        <v>3.2000000110920725E-2</v>
      </c>
      <c r="T677" s="118">
        <f>IF(Observaciones!$F676&gt;0.05*Constantes!$E$18,((Observaciones!$F676-0.05*Constantes!$E$18)^2)/(Observaciones!$F676+0.95*Constantes!$E$18),0)</f>
        <v>0</v>
      </c>
      <c r="U677" s="118">
        <f>MAX(0,V676+Observaciones!$F676-T677-Constantes!$D$13)</f>
        <v>0</v>
      </c>
      <c r="V677" s="118">
        <f>V676+Observaciones!$F676-T677-S677-U677-W676</f>
        <v>26.257449308205558</v>
      </c>
      <c r="W677" s="118">
        <f>MAX(0,(V677-Constantes!$D$14)*(1-EXP(-Constantes!$D$22)))</f>
        <v>1.0255682738596417E-4</v>
      </c>
      <c r="X677" s="116">
        <f>X676+(Entradas!$E$23*U677-Y676)/(800*Entradas!$D$46)</f>
        <v>0</v>
      </c>
      <c r="Y677" s="116">
        <f>8000*Entradas!$D$47*X677/Constantes!$E$34</f>
        <v>0</v>
      </c>
      <c r="Z677" s="116">
        <f>T677*Escenarios!$E$10/Escenarios!$E$9</f>
        <v>0</v>
      </c>
      <c r="AA677" s="116">
        <f>Y677*Escenarios!$E$10/Escenarios!$E$9</f>
        <v>0</v>
      </c>
      <c r="AB677" s="116">
        <f>Observaciones!$I676</f>
        <v>0</v>
      </c>
      <c r="AC677" s="116">
        <f>MAX(0,Constantes!$E$29/((AH676+Z677+AA677+AB677+Observaciones!$F676)^2)+Entradas!$E$17)</f>
        <v>0</v>
      </c>
      <c r="AD677" s="145">
        <f>IF(ETo!$D676&gt;0,ETo!$I676*((1-Entradas!$E$21)*ETo!$K676+ETo!$L676),0)</f>
        <v>1.8159501730441685</v>
      </c>
      <c r="AE677" s="116">
        <f>MIN(AD677*1,0.8*(AH676+Z677+AA677+AB677+Observaciones!$F676-AC677-Constantes!$E$28))</f>
        <v>3.2000000011095153E-2</v>
      </c>
      <c r="AF677" s="116">
        <f>Observaciones!$J676</f>
        <v>0</v>
      </c>
      <c r="AG677" s="116">
        <f>MAX(0,AH676+Z677+AA677+AB677+Observaciones!$F676-AC677-AE677-AF677-Constantes!$E$26)</f>
        <v>0</v>
      </c>
      <c r="AH677" s="116">
        <f>AH676+Z677+AA677+AB677+Observaciones!$F676-AC677-AE677-AF677-AG677</f>
        <v>41.258000000002774</v>
      </c>
      <c r="AI677" s="116">
        <f>(Escenarios!$E$10*S677+Escenarios!$E$9*AE677)/(Escenarios!$E$11)</f>
        <v>3.2000000100938168E-2</v>
      </c>
      <c r="AJ677" s="116">
        <f>(Escenarios!$E$9*AG677)/(Escenarios!$E$11)</f>
        <v>0</v>
      </c>
      <c r="AK677" s="116">
        <f>(Escenarios!$E$10*U677+Escenarios!$E$9*AC677)/(Escenarios!$E$11)</f>
        <v>0</v>
      </c>
      <c r="AL677" s="118">
        <f t="shared" si="73"/>
        <v>95.28375732151747</v>
      </c>
      <c r="AM677" s="118">
        <f>MAX(0,(AL677-Constantes!$D$13)*(1-EXP(-Constantes!$D$23)))</f>
        <v>0.32143214103024476</v>
      </c>
      <c r="AN677" s="118">
        <f>AJ677+W677*Escenarios!$E$10/Escenarios!$E$11+AM677</f>
        <v>0.32152444217489212</v>
      </c>
      <c r="AO677" s="118">
        <f>0.0526*AJ677*Observaciones!$F676^1.218</f>
        <v>0</v>
      </c>
      <c r="AP677" s="118">
        <f>AO677*Constantes!$E$40</f>
        <v>0</v>
      </c>
      <c r="AQ677" s="118">
        <f t="shared" si="74"/>
        <v>0</v>
      </c>
      <c r="AR677" s="15"/>
      <c r="AS677" s="72">
        <v>671</v>
      </c>
      <c r="AT677" s="145">
        <f>ETo!$I676*((1-Constantes!$F$19)*ETo!$K676+ETo!$L676)</f>
        <v>1.8953806251619409</v>
      </c>
      <c r="AU677" s="118">
        <f>MIN(AT677*Constantes!$F$17,0.8*(AX676+Observaciones!$F676-AV677-AW677-Constantes!$D$14))</f>
        <v>3.2000000145816901E-2</v>
      </c>
      <c r="AV677" s="118">
        <f>IF(Observaciones!$F676&gt;0.05*Constantes!$F$18,((Observaciones!$F676-0.05*Constantes!$F$18)^2)/(Observaciones!$F676+0.95*Constantes!$F$18),0)</f>
        <v>0</v>
      </c>
      <c r="AW677" s="118">
        <f>MAX(0,AX676+Observaciones!$F676-AV677-Constantes!$D$13)</f>
        <v>0</v>
      </c>
      <c r="AX677" s="118">
        <f>AX676+Observaciones!$F676-AV677-AU677-AW677-AY676</f>
        <v>26.25744930821368</v>
      </c>
      <c r="AY677" s="118">
        <f>MAX(0,(AX677-Constantes!$D$14)*(1-EXP(-Constantes!$D$22)))</f>
        <v>1.0255682749777531E-4</v>
      </c>
      <c r="AZ677" s="116">
        <f>AZ676+(Entradas!$F$23*AW677-BA676)/(800*Entradas!$D$46)</f>
        <v>0</v>
      </c>
      <c r="BA677" s="116">
        <f>8000*Entradas!$D$47*AZ677/Constantes!$F$34</f>
        <v>0</v>
      </c>
      <c r="BB677" s="116">
        <f>AV677*Escenarios!$F$10/Escenarios!$F$9</f>
        <v>0</v>
      </c>
      <c r="BC677" s="116">
        <f>BA677*Escenarios!$F$10/Escenarios!$F$9</f>
        <v>0</v>
      </c>
      <c r="BD677" s="116">
        <f>Observaciones!$I676</f>
        <v>0</v>
      </c>
      <c r="BE677" s="116">
        <f>MAX(0,Constantes!$F$29/((BJ676+BB677+BC677+BD677+Observaciones!$F676)^2)+Entradas!$F$17)</f>
        <v>0</v>
      </c>
      <c r="BF677" s="145">
        <f>IF(ETo!$D676&gt;0,ETo!$I676*((1-Entradas!$F$21)*ETo!$K676+ETo!$L676),0)</f>
        <v>1.8159501730441685</v>
      </c>
      <c r="BG677" s="116">
        <f>MIN(BF677*1,0.8*(BJ676+BB677+BC677+BD677+Observaciones!$F676-BE677-Constantes!$F$28))</f>
        <v>3.2000000010384611E-2</v>
      </c>
      <c r="BH677" s="116">
        <f>Observaciones!$J676</f>
        <v>0</v>
      </c>
      <c r="BI677" s="116">
        <f>MAX(0,BJ676+BB677+BC677+BD677+Observaciones!$F676-BE677-BG677-BH677-Constantes!$F$26)</f>
        <v>0</v>
      </c>
      <c r="BJ677" s="116">
        <f>BJ676+BB677+BC677+BD677+Observaciones!$F676-BE677-BG677-BH677-BI677</f>
        <v>41.258000000002596</v>
      </c>
      <c r="BK677" s="116">
        <f>(Escenarios!$F$10*AU677+Escenarios!$F$9*BG677)/(Escenarios!$F$11)</f>
        <v>3.2000000118730443E-2</v>
      </c>
      <c r="BL677" s="116">
        <f>(Escenarios!$F$9*BI677)/(Escenarios!$F$11)</f>
        <v>0</v>
      </c>
      <c r="BM677" s="116">
        <f>(Escenarios!$F$10*AW677+Escenarios!$F$9*BE677)/(Escenarios!$F$11)</f>
        <v>0</v>
      </c>
      <c r="BN677" s="118">
        <f t="shared" si="75"/>
        <v>93.706192577040426</v>
      </c>
      <c r="BO677" s="118">
        <f>MAX(0,(BN677-Constantes!$D$13)*(1-EXP(-Constantes!$D$23)))</f>
        <v>0.31053510535939832</v>
      </c>
      <c r="BP677" s="118">
        <f>BL677+AY677*Escenarios!$F$10/Escenarios!$F$11+BO677</f>
        <v>0.31061715082139651</v>
      </c>
      <c r="BQ677" s="118">
        <f>0.0526*BL677*Observaciones!$F676^1.218</f>
        <v>0</v>
      </c>
      <c r="BR677" s="118">
        <f>BQ677*Constantes!$F$40</f>
        <v>0</v>
      </c>
      <c r="BS677" s="118">
        <f t="shared" si="76"/>
        <v>0</v>
      </c>
      <c r="BT677" s="15"/>
      <c r="BU677" s="72">
        <v>671</v>
      </c>
      <c r="BV677" s="73">
        <f>0.0526*Observaciones!$F676^2.218</f>
        <v>0</v>
      </c>
      <c r="BW677" s="73">
        <f>IF(Observaciones!$F676&gt;0.05*$CA$7,((Observaciones!$F676-0.05*$CA$7)^2)/(Observaciones!$F676+0.95*$CA$7),0)</f>
        <v>0</v>
      </c>
      <c r="BX677" s="73">
        <f>0.0526*BW677*Observaciones!$F676^1.218</f>
        <v>0</v>
      </c>
      <c r="BY677" s="27"/>
      <c r="BZ677" s="27"/>
      <c r="CA677" s="101"/>
      <c r="CB677" s="36"/>
    </row>
    <row r="678" spans="2:80" s="2" customFormat="1" ht="14.5" x14ac:dyDescent="0.35">
      <c r="B678" s="35"/>
      <c r="C678" s="72">
        <v>672</v>
      </c>
      <c r="D678" s="145">
        <f>ETo!$I677*((1-Constantes!$D$19)*ETo!$K677+ETo!$L677)</f>
        <v>1.9587901480252685</v>
      </c>
      <c r="E678" s="73">
        <f>MIN(D678*Constantes!$D$17,0.8*(H677+Observaciones!$F677-F678-G678-Constantes!$D$14))</f>
        <v>5.9594465669476904E-3</v>
      </c>
      <c r="F678" s="73">
        <f>IF(Observaciones!$F677&gt;0.05*Constantes!$D$18,((Observaciones!$F677-0.05*Constantes!$D$18)^2)/(Observaciones!$F677+0.95*Constantes!$D$18),0)</f>
        <v>0</v>
      </c>
      <c r="G678" s="73">
        <f>MAX(0,H677+Observaciones!$F677-F678-Constantes!$D$13)</f>
        <v>0</v>
      </c>
      <c r="H678" s="73">
        <f>H677+Observaciones!$F677-F678-E678-G678-I677</f>
        <v>26.251387304814308</v>
      </c>
      <c r="I678" s="73">
        <f>MAX(0,(H678-Constantes!$D$14)*(1-EXP(-Constantes!$D$22)))</f>
        <v>1.9099435336367332E-5</v>
      </c>
      <c r="J678" s="73">
        <f t="shared" si="70"/>
        <v>88.881015638857377</v>
      </c>
      <c r="K678" s="73">
        <f>MAX(0,(J678-Constantes!$D$13)*(1-EXP(-Constantes!$D$23)))</f>
        <v>0.27720517364178993</v>
      </c>
      <c r="L678" s="73">
        <f t="shared" si="71"/>
        <v>0.27722427307712627</v>
      </c>
      <c r="M678" s="73">
        <f>0.0526*F678*Observaciones!$F677^1.218</f>
        <v>0</v>
      </c>
      <c r="N678" s="73">
        <f>M678*Constantes!$D$40</f>
        <v>0</v>
      </c>
      <c r="O678" s="73">
        <f t="shared" si="72"/>
        <v>0</v>
      </c>
      <c r="P678" s="15"/>
      <c r="Q678" s="117">
        <v>672</v>
      </c>
      <c r="R678" s="145">
        <f>ETo!$I677*((1-Constantes!$E$19)*ETo!$K677+ETo!$L677)</f>
        <v>1.9609773813293676</v>
      </c>
      <c r="S678" s="118">
        <f>MIN(R678*Constantes!$E$17,0.8*(V677+Observaciones!$F677-T678-U678-Constantes!$D$14))</f>
        <v>5.9594465644465799E-3</v>
      </c>
      <c r="T678" s="118">
        <f>IF(Observaciones!$F677&gt;0.05*Constantes!$E$18,((Observaciones!$F677-0.05*Constantes!$E$18)^2)/(Observaciones!$F677+0.95*Constantes!$E$18),0)</f>
        <v>0</v>
      </c>
      <c r="U678" s="118">
        <f>MAX(0,V677+Observaciones!$F677-T678-Constantes!$D$13)</f>
        <v>0</v>
      </c>
      <c r="V678" s="118">
        <f>V677+Observaciones!$F677-T678-S678-U678-W677</f>
        <v>26.251387304813726</v>
      </c>
      <c r="W678" s="118">
        <f>MAX(0,(V678-Constantes!$D$14)*(1-EXP(-Constantes!$D$22)))</f>
        <v>1.9099435328345886E-5</v>
      </c>
      <c r="X678" s="116">
        <f>X677+(Entradas!$E$23*U678-Y677)/(800*Entradas!$D$46)</f>
        <v>0</v>
      </c>
      <c r="Y678" s="116">
        <f>8000*Entradas!$D$47*X678/Constantes!$E$34</f>
        <v>0</v>
      </c>
      <c r="Z678" s="116">
        <f>T678*Escenarios!$E$10/Escenarios!$E$9</f>
        <v>0</v>
      </c>
      <c r="AA678" s="116">
        <f>Y678*Escenarios!$E$10/Escenarios!$E$9</f>
        <v>0</v>
      </c>
      <c r="AB678" s="116">
        <f>Observaciones!$I677</f>
        <v>0</v>
      </c>
      <c r="AC678" s="116">
        <f>MAX(0,Constantes!$E$29/((AH677+Z678+AA678+AB678+Observaciones!$F677)^2)+Entradas!$E$17)</f>
        <v>0</v>
      </c>
      <c r="AD678" s="145">
        <f>IF(ETo!$D677&gt;0,ETo!$I677*((1-Entradas!$E$21)*ETo!$K677+ETo!$L677),0)</f>
        <v>1.8734880491654002</v>
      </c>
      <c r="AE678" s="116">
        <f>MIN(AD678*1,0.8*(AH677+Z678+AA678+AB678+Observaciones!$F677-AC678-Constantes!$E$28))</f>
        <v>6.4000000022190308E-3</v>
      </c>
      <c r="AF678" s="116">
        <f>Observaciones!$J677</f>
        <v>0</v>
      </c>
      <c r="AG678" s="116">
        <f>MAX(0,AH677+Z678+AA678+AB678+Observaciones!$F677-AC678-AE678-AF678-Constantes!$E$26)</f>
        <v>0</v>
      </c>
      <c r="AH678" s="116">
        <f>AH677+Z678+AA678+AB678+Observaciones!$F677-AC678-AE678-AF678-AG678</f>
        <v>41.251600000000558</v>
      </c>
      <c r="AI678" s="116">
        <f>(Escenarios!$E$10*S678+Escenarios!$E$9*AE678)/(Escenarios!$E$11)</f>
        <v>6.0035019082238248E-3</v>
      </c>
      <c r="AJ678" s="116">
        <f>(Escenarios!$E$9*AG678)/(Escenarios!$E$11)</f>
        <v>0</v>
      </c>
      <c r="AK678" s="116">
        <f>(Escenarios!$E$10*U678+Escenarios!$E$9*AC678)/(Escenarios!$E$11)</f>
        <v>0</v>
      </c>
      <c r="AL678" s="118">
        <f t="shared" si="73"/>
        <v>94.962325180487227</v>
      </c>
      <c r="AM678" s="118">
        <f>MAX(0,(AL678-Constantes!$D$13)*(1-EXP(-Constantes!$D$23)))</f>
        <v>0.31921184704939504</v>
      </c>
      <c r="AN678" s="118">
        <f>AJ678+W678*Escenarios!$E$10/Escenarios!$E$11+AM678</f>
        <v>0.31922903654119056</v>
      </c>
      <c r="AO678" s="118">
        <f>0.0526*AJ678*Observaciones!$F677^1.218</f>
        <v>0</v>
      </c>
      <c r="AP678" s="118">
        <f>AO678*Constantes!$E$40</f>
        <v>0</v>
      </c>
      <c r="AQ678" s="118">
        <f t="shared" si="74"/>
        <v>0</v>
      </c>
      <c r="AR678" s="15"/>
      <c r="AS678" s="72">
        <v>672</v>
      </c>
      <c r="AT678" s="145">
        <f>ETo!$I677*((1-Constantes!$F$19)*ETo!$K677+ETo!$L677)</f>
        <v>1.9555092980691198</v>
      </c>
      <c r="AU678" s="118">
        <f>MIN(AT678*Constantes!$F$17,0.8*(AX677+Observaciones!$F677-AV678-AW678-Constantes!$D$14))</f>
        <v>5.9594465709437829E-3</v>
      </c>
      <c r="AV678" s="118">
        <f>IF(Observaciones!$F677&gt;0.05*Constantes!$F$18,((Observaciones!$F677-0.05*Constantes!$F$18)^2)/(Observaciones!$F677+0.95*Constantes!$F$18),0)</f>
        <v>0</v>
      </c>
      <c r="AW678" s="118">
        <f>MAX(0,AX677+Observaciones!$F677-AV678-Constantes!$D$13)</f>
        <v>0</v>
      </c>
      <c r="AX678" s="118">
        <f>AX677+Observaciones!$F677-AV678-AU678-AW678-AY677</f>
        <v>26.251387304815239</v>
      </c>
      <c r="AY678" s="118">
        <f>MAX(0,(AX678-Constantes!$D$14)*(1-EXP(-Constantes!$D$22)))</f>
        <v>1.909943534918208E-5</v>
      </c>
      <c r="AZ678" s="116">
        <f>AZ677+(Entradas!$F$23*AW678-BA677)/(800*Entradas!$D$46)</f>
        <v>0</v>
      </c>
      <c r="BA678" s="116">
        <f>8000*Entradas!$D$47*AZ678/Constantes!$F$34</f>
        <v>0</v>
      </c>
      <c r="BB678" s="116">
        <f>AV678*Escenarios!$F$10/Escenarios!$F$9</f>
        <v>0</v>
      </c>
      <c r="BC678" s="116">
        <f>BA678*Escenarios!$F$10/Escenarios!$F$9</f>
        <v>0</v>
      </c>
      <c r="BD678" s="116">
        <f>Observaciones!$I677</f>
        <v>0</v>
      </c>
      <c r="BE678" s="116">
        <f>MAX(0,Constantes!$F$29/((BJ677+BB678+BC678+BD678+Observaciones!$F677)^2)+Entradas!$F$17)</f>
        <v>0</v>
      </c>
      <c r="BF678" s="145">
        <f>IF(ETo!$D677&gt;0,ETo!$I677*((1-Entradas!$F$21)*ETo!$K677+ETo!$L677),0)</f>
        <v>1.8734880491654002</v>
      </c>
      <c r="BG678" s="116">
        <f>MIN(BF678*1,0.8*(BJ677+BB678+BC678+BD678+Observaciones!$F677-BE678-Constantes!$F$28))</f>
        <v>6.4000000020769223E-3</v>
      </c>
      <c r="BH678" s="116">
        <f>Observaciones!$J677</f>
        <v>0</v>
      </c>
      <c r="BI678" s="116">
        <f>MAX(0,BJ677+BB678+BC678+BD678+Observaciones!$F677-BE678-BG678-BH678-Constantes!$F$26)</f>
        <v>0</v>
      </c>
      <c r="BJ678" s="116">
        <f>BJ677+BB678+BC678+BD678+Observaciones!$F677-BE678-BG678-BH678-BI678</f>
        <v>41.251600000000522</v>
      </c>
      <c r="BK678" s="116">
        <f>(Escenarios!$F$10*AU678+Escenarios!$F$9*BG678)/(Escenarios!$F$11)</f>
        <v>6.0475572571704102E-3</v>
      </c>
      <c r="BL678" s="116">
        <f>(Escenarios!$F$9*BI678)/(Escenarios!$F$11)</f>
        <v>0</v>
      </c>
      <c r="BM678" s="116">
        <f>(Escenarios!$F$10*AW678+Escenarios!$F$9*BE678)/(Escenarios!$F$11)</f>
        <v>0</v>
      </c>
      <c r="BN678" s="118">
        <f t="shared" si="75"/>
        <v>93.395657471681034</v>
      </c>
      <c r="BO678" s="118">
        <f>MAX(0,(BN678-Constantes!$D$13)*(1-EXP(-Constantes!$D$23)))</f>
        <v>0.30839008270216778</v>
      </c>
      <c r="BP678" s="118">
        <f>BL678+AY678*Escenarios!$F$10/Escenarios!$F$11+BO678</f>
        <v>0.30840536225044712</v>
      </c>
      <c r="BQ678" s="118">
        <f>0.0526*BL678*Observaciones!$F677^1.218</f>
        <v>0</v>
      </c>
      <c r="BR678" s="118">
        <f>BQ678*Constantes!$F$40</f>
        <v>0</v>
      </c>
      <c r="BS678" s="118">
        <f t="shared" si="76"/>
        <v>0</v>
      </c>
      <c r="BT678" s="15"/>
      <c r="BU678" s="72">
        <v>672</v>
      </c>
      <c r="BV678" s="73">
        <f>0.0526*Observaciones!$F677^2.218</f>
        <v>0</v>
      </c>
      <c r="BW678" s="73">
        <f>IF(Observaciones!$F677&gt;0.05*$CA$7,((Observaciones!$F677-0.05*$CA$7)^2)/(Observaciones!$F677+0.95*$CA$7),0)</f>
        <v>0</v>
      </c>
      <c r="BX678" s="73">
        <f>0.0526*BW678*Observaciones!$F677^1.218</f>
        <v>0</v>
      </c>
      <c r="BY678" s="27"/>
      <c r="BZ678" s="27"/>
      <c r="CA678" s="101"/>
      <c r="CB678" s="36"/>
    </row>
    <row r="679" spans="2:80" s="2" customFormat="1" ht="14.5" x14ac:dyDescent="0.35">
      <c r="B679" s="35"/>
      <c r="C679" s="72">
        <v>673</v>
      </c>
      <c r="D679" s="145">
        <f>ETo!$I678*((1-Constantes!$D$19)*ETo!$K678+ETo!$L678)</f>
        <v>1.9711349267166443</v>
      </c>
      <c r="E679" s="73">
        <f>MIN(D679*Constantes!$D$17,0.8*(H678+Observaciones!$F678-F679-G679-Constantes!$D$14))</f>
        <v>1.1098438514466125E-3</v>
      </c>
      <c r="F679" s="73">
        <f>IF(Observaciones!$F678&gt;0.05*Constantes!$D$18,((Observaciones!$F678-0.05*Constantes!$D$18)^2)/(Observaciones!$F678+0.95*Constantes!$D$18),0)</f>
        <v>0</v>
      </c>
      <c r="G679" s="73">
        <f>MAX(0,H678+Observaciones!$F678-F679-Constantes!$D$13)</f>
        <v>0</v>
      </c>
      <c r="H679" s="73">
        <f>H678+Observaciones!$F678-F679-E679-G679-I678</f>
        <v>26.250258361527528</v>
      </c>
      <c r="I679" s="73">
        <f>MAX(0,(H679-Constantes!$D$14)*(1-EXP(-Constantes!$D$22)))</f>
        <v>3.5569394970312837E-6</v>
      </c>
      <c r="J679" s="73">
        <f t="shared" si="70"/>
        <v>88.603810465215588</v>
      </c>
      <c r="K679" s="73">
        <f>MAX(0,(J679-Constantes!$D$13)*(1-EXP(-Constantes!$D$23)))</f>
        <v>0.27529037763998199</v>
      </c>
      <c r="L679" s="73">
        <f t="shared" si="71"/>
        <v>0.27529393457947904</v>
      </c>
      <c r="M679" s="73">
        <f>0.0526*F679*Observaciones!$F678^1.218</f>
        <v>0</v>
      </c>
      <c r="N679" s="73">
        <f>M679*Constantes!$D$40</f>
        <v>0</v>
      </c>
      <c r="O679" s="73">
        <f t="shared" si="72"/>
        <v>0</v>
      </c>
      <c r="P679" s="15"/>
      <c r="Q679" s="117">
        <v>673</v>
      </c>
      <c r="R679" s="145">
        <f>ETo!$I678*((1-Constantes!$E$19)*ETo!$K678+ETo!$L678)</f>
        <v>1.9733357461288514</v>
      </c>
      <c r="S679" s="118">
        <f>MIN(R679*Constantes!$E$17,0.8*(V678+Observaciones!$F678-T679-U679-Constantes!$D$14))</f>
        <v>1.1098438509804965E-3</v>
      </c>
      <c r="T679" s="118">
        <f>IF(Observaciones!$F678&gt;0.05*Constantes!$E$18,((Observaciones!$F678-0.05*Constantes!$E$18)^2)/(Observaciones!$F678+0.95*Constantes!$E$18),0)</f>
        <v>0</v>
      </c>
      <c r="U679" s="118">
        <f>MAX(0,V678+Observaciones!$F678-T679-Constantes!$D$13)</f>
        <v>0</v>
      </c>
      <c r="V679" s="118">
        <f>V678+Observaciones!$F678-T679-S679-U679-W678</f>
        <v>26.250258361527418</v>
      </c>
      <c r="W679" s="118">
        <f>MAX(0,(V679-Constantes!$D$14)*(1-EXP(-Constantes!$D$22)))</f>
        <v>3.5569394955150346E-6</v>
      </c>
      <c r="X679" s="116">
        <f>X678+(Entradas!$E$23*U679-Y678)/(800*Entradas!$D$46)</f>
        <v>0</v>
      </c>
      <c r="Y679" s="116">
        <f>8000*Entradas!$D$47*X679/Constantes!$E$34</f>
        <v>0</v>
      </c>
      <c r="Z679" s="116">
        <f>T679*Escenarios!$E$10/Escenarios!$E$9</f>
        <v>0</v>
      </c>
      <c r="AA679" s="116">
        <f>Y679*Escenarios!$E$10/Escenarios!$E$9</f>
        <v>0</v>
      </c>
      <c r="AB679" s="116">
        <f>Observaciones!$I678</f>
        <v>0</v>
      </c>
      <c r="AC679" s="116">
        <f>MAX(0,Constantes!$E$29/((AH678+Z679+AA679+AB679+Observaciones!$F678)^2)+Entradas!$E$17)</f>
        <v>0</v>
      </c>
      <c r="AD679" s="145">
        <f>IF(ETo!$D678&gt;0,ETo!$I678*((1-Entradas!$E$21)*ETo!$K678+ETo!$L678),0)</f>
        <v>1.8853029696405514</v>
      </c>
      <c r="AE679" s="116">
        <f>MIN(AD679*1,0.8*(AH678+Z679+AA679+AB679+Observaciones!$F678-AC679-Constantes!$E$28))</f>
        <v>1.2800000004460799E-3</v>
      </c>
      <c r="AF679" s="116">
        <f>Observaciones!$J678</f>
        <v>0</v>
      </c>
      <c r="AG679" s="116">
        <f>MAX(0,AH678+Z679+AA679+AB679+Observaciones!$F678-AC679-AE679-AF679-Constantes!$E$26)</f>
        <v>0</v>
      </c>
      <c r="AH679" s="116">
        <f>AH678+Z679+AA679+AB679+Observaciones!$F678-AC679-AE679-AF679-AG679</f>
        <v>41.250320000000109</v>
      </c>
      <c r="AI679" s="116">
        <f>(Escenarios!$E$10*S679+Escenarios!$E$9*AE679)/(Escenarios!$E$11)</f>
        <v>1.1268594659270548E-3</v>
      </c>
      <c r="AJ679" s="116">
        <f>(Escenarios!$E$9*AG679)/(Escenarios!$E$11)</f>
        <v>0</v>
      </c>
      <c r="AK679" s="116">
        <f>(Escenarios!$E$10*U679+Escenarios!$E$9*AC679)/(Escenarios!$E$11)</f>
        <v>0</v>
      </c>
      <c r="AL679" s="118">
        <f t="shared" si="73"/>
        <v>94.643113333437839</v>
      </c>
      <c r="AM679" s="118">
        <f>MAX(0,(AL679-Constantes!$D$13)*(1-EXP(-Constantes!$D$23)))</f>
        <v>0.31700688975934921</v>
      </c>
      <c r="AN679" s="118">
        <f>AJ679+W679*Escenarios!$E$10/Escenarios!$E$11+AM679</f>
        <v>0.31701009100489519</v>
      </c>
      <c r="AO679" s="118">
        <f>0.0526*AJ679*Observaciones!$F678^1.218</f>
        <v>0</v>
      </c>
      <c r="AP679" s="118">
        <f>AO679*Constantes!$E$40</f>
        <v>0</v>
      </c>
      <c r="AQ679" s="118">
        <f t="shared" si="74"/>
        <v>0</v>
      </c>
      <c r="AR679" s="15"/>
      <c r="AS679" s="72">
        <v>673</v>
      </c>
      <c r="AT679" s="145">
        <f>ETo!$I678*((1-Constantes!$F$19)*ETo!$K678+ETo!$L678)</f>
        <v>1.9678336975983326</v>
      </c>
      <c r="AU679" s="118">
        <f>MIN(AT679*Constantes!$F$17,0.8*(AX678+Observaciones!$F678-AV679-AW679-Constantes!$D$14))</f>
        <v>1.1098438521912612E-3</v>
      </c>
      <c r="AV679" s="118">
        <f>IF(Observaciones!$F678&gt;0.05*Constantes!$F$18,((Observaciones!$F678-0.05*Constantes!$F$18)^2)/(Observaciones!$F678+0.95*Constantes!$F$18),0)</f>
        <v>0</v>
      </c>
      <c r="AW679" s="118">
        <f>MAX(0,AX678+Observaciones!$F678-AV679-Constantes!$D$13)</f>
        <v>0</v>
      </c>
      <c r="AX679" s="118">
        <f>AX678+Observaciones!$F678-AV679-AU679-AW679-AY678</f>
        <v>26.250258361527699</v>
      </c>
      <c r="AY679" s="118">
        <f>MAX(0,(AX679-Constantes!$D$14)*(1-EXP(-Constantes!$D$22)))</f>
        <v>3.5569394993790244E-6</v>
      </c>
      <c r="AZ679" s="116">
        <f>AZ678+(Entradas!$F$23*AW679-BA678)/(800*Entradas!$D$46)</f>
        <v>0</v>
      </c>
      <c r="BA679" s="116">
        <f>8000*Entradas!$D$47*AZ679/Constantes!$F$34</f>
        <v>0</v>
      </c>
      <c r="BB679" s="116">
        <f>AV679*Escenarios!$F$10/Escenarios!$F$9</f>
        <v>0</v>
      </c>
      <c r="BC679" s="116">
        <f>BA679*Escenarios!$F$10/Escenarios!$F$9</f>
        <v>0</v>
      </c>
      <c r="BD679" s="116">
        <f>Observaciones!$I678</f>
        <v>0</v>
      </c>
      <c r="BE679" s="116">
        <f>MAX(0,Constantes!$F$29/((BJ678+BB679+BC679+BD679+Observaciones!$F678)^2)+Entradas!$F$17)</f>
        <v>0</v>
      </c>
      <c r="BF679" s="145">
        <f>IF(ETo!$D678&gt;0,ETo!$I678*((1-Entradas!$F$21)*ETo!$K678+ETo!$L678),0)</f>
        <v>1.8853029696405514</v>
      </c>
      <c r="BG679" s="116">
        <f>MIN(BF679*1,0.8*(BJ678+BB679+BC679+BD679+Observaciones!$F678-BE679-Constantes!$F$28))</f>
        <v>1.2800000004176582E-3</v>
      </c>
      <c r="BH679" s="116">
        <f>Observaciones!$J678</f>
        <v>0</v>
      </c>
      <c r="BI679" s="116">
        <f>MAX(0,BJ678+BB679+BC679+BD679+Observaciones!$F678-BE679-BG679-BH679-Constantes!$F$26)</f>
        <v>0</v>
      </c>
      <c r="BJ679" s="116">
        <f>BJ678+BB679+BC679+BD679+Observaciones!$F678-BE679-BG679-BH679-BI679</f>
        <v>41.250320000000102</v>
      </c>
      <c r="BK679" s="116">
        <f>(Escenarios!$F$10*AU679+Escenarios!$F$9*BG679)/(Escenarios!$F$11)</f>
        <v>1.1438750818365407E-3</v>
      </c>
      <c r="BL679" s="116">
        <f>(Escenarios!$F$9*BI679)/(Escenarios!$F$11)</f>
        <v>0</v>
      </c>
      <c r="BM679" s="116">
        <f>(Escenarios!$F$10*AW679+Escenarios!$F$9*BE679)/(Escenarios!$F$11)</f>
        <v>0</v>
      </c>
      <c r="BN679" s="118">
        <f t="shared" si="75"/>
        <v>93.087267388978873</v>
      </c>
      <c r="BO679" s="118">
        <f>MAX(0,(BN679-Constantes!$D$13)*(1-EXP(-Constantes!$D$23)))</f>
        <v>0.30625987679872974</v>
      </c>
      <c r="BP679" s="118">
        <f>BL679+AY679*Escenarios!$F$10/Escenarios!$F$11+BO679</f>
        <v>0.30626272235032925</v>
      </c>
      <c r="BQ679" s="118">
        <f>0.0526*BL679*Observaciones!$F678^1.218</f>
        <v>0</v>
      </c>
      <c r="BR679" s="118">
        <f>BQ679*Constantes!$F$40</f>
        <v>0</v>
      </c>
      <c r="BS679" s="118">
        <f t="shared" si="76"/>
        <v>0</v>
      </c>
      <c r="BT679" s="15"/>
      <c r="BU679" s="72">
        <v>673</v>
      </c>
      <c r="BV679" s="73">
        <f>0.0526*Observaciones!$F678^2.218</f>
        <v>0</v>
      </c>
      <c r="BW679" s="73">
        <f>IF(Observaciones!$F678&gt;0.05*$CA$7,((Observaciones!$F678-0.05*$CA$7)^2)/(Observaciones!$F678+0.95*$CA$7),0)</f>
        <v>0</v>
      </c>
      <c r="BX679" s="73">
        <f>0.0526*BW679*Observaciones!$F678^1.218</f>
        <v>0</v>
      </c>
      <c r="BY679" s="27"/>
      <c r="BZ679" s="27"/>
      <c r="CA679" s="101"/>
      <c r="CB679" s="36"/>
    </row>
    <row r="680" spans="2:80" s="2" customFormat="1" ht="14.5" x14ac:dyDescent="0.35">
      <c r="B680" s="35"/>
      <c r="C680" s="72">
        <v>674</v>
      </c>
      <c r="D680" s="145">
        <f>ETo!$I679*((1-Constantes!$D$19)*ETo!$K679+ETo!$L679)</f>
        <v>1.9887334848609475</v>
      </c>
      <c r="E680" s="73">
        <f>MIN(D680*Constantes!$D$17,0.8*(H679+Observaciones!$F679-F680-G680-Constantes!$D$14))</f>
        <v>2.0668922202276009E-4</v>
      </c>
      <c r="F680" s="73">
        <f>IF(Observaciones!$F679&gt;0.05*Constantes!$D$18,((Observaciones!$F679-0.05*Constantes!$D$18)^2)/(Observaciones!$F679+0.95*Constantes!$D$18),0)</f>
        <v>0</v>
      </c>
      <c r="G680" s="73">
        <f>MAX(0,H679+Observaciones!$F679-F680-Constantes!$D$13)</f>
        <v>0</v>
      </c>
      <c r="H680" s="73">
        <f>H679+Observaciones!$F679-F680-E680-G680-I679</f>
        <v>26.25004811536601</v>
      </c>
      <c r="I680" s="73">
        <f>MAX(0,(H680-Constantes!$D$14)*(1-EXP(-Constantes!$D$22)))</f>
        <v>6.6241846226547575E-7</v>
      </c>
      <c r="J680" s="73">
        <f t="shared" si="70"/>
        <v>88.328520087575612</v>
      </c>
      <c r="K680" s="73">
        <f>MAX(0,(J680-Constantes!$D$13)*(1-EXP(-Constantes!$D$23)))</f>
        <v>0.27338880810029376</v>
      </c>
      <c r="L680" s="73">
        <f t="shared" si="71"/>
        <v>0.27338947051875601</v>
      </c>
      <c r="M680" s="73">
        <f>0.0526*F680*Observaciones!$F679^1.218</f>
        <v>0</v>
      </c>
      <c r="N680" s="73">
        <f>M680*Constantes!$D$40</f>
        <v>0</v>
      </c>
      <c r="O680" s="73">
        <f t="shared" si="72"/>
        <v>0</v>
      </c>
      <c r="P680" s="15"/>
      <c r="Q680" s="117">
        <v>674</v>
      </c>
      <c r="R680" s="145">
        <f>ETo!$I679*((1-Constantes!$E$19)*ETo!$K679+ETo!$L679)</f>
        <v>1.9909538811307514</v>
      </c>
      <c r="S680" s="118">
        <f>MIN(R680*Constantes!$E$17,0.8*(V679+Observaciones!$F679-T680-U680-Constantes!$D$14))</f>
        <v>2.0668922193465278E-4</v>
      </c>
      <c r="T680" s="118">
        <f>IF(Observaciones!$F679&gt;0.05*Constantes!$E$18,((Observaciones!$F679-0.05*Constantes!$E$18)^2)/(Observaciones!$F679+0.95*Constantes!$E$18),0)</f>
        <v>0</v>
      </c>
      <c r="U680" s="118">
        <f>MAX(0,V679+Observaciones!$F679-T680-Constantes!$D$13)</f>
        <v>0</v>
      </c>
      <c r="V680" s="118">
        <f>V679+Observaciones!$F679-T680-S680-U680-W679</f>
        <v>26.250048115365988</v>
      </c>
      <c r="W680" s="118">
        <f>MAX(0,(V680-Constantes!$D$14)*(1-EXP(-Constantes!$D$22)))</f>
        <v>6.6241846197200827E-7</v>
      </c>
      <c r="X680" s="116">
        <f>X679+(Entradas!$E$23*U680-Y679)/(800*Entradas!$D$46)</f>
        <v>0</v>
      </c>
      <c r="Y680" s="116">
        <f>8000*Entradas!$D$47*X680/Constantes!$E$34</f>
        <v>0</v>
      </c>
      <c r="Z680" s="116">
        <f>T680*Escenarios!$E$10/Escenarios!$E$9</f>
        <v>0</v>
      </c>
      <c r="AA680" s="116">
        <f>Y680*Escenarios!$E$10/Escenarios!$E$9</f>
        <v>0</v>
      </c>
      <c r="AB680" s="116">
        <f>Observaciones!$I679</f>
        <v>0</v>
      </c>
      <c r="AC680" s="116">
        <f>MAX(0,Constantes!$E$29/((AH679+Z680+AA680+AB680+Observaciones!$F679)^2)+Entradas!$E$17)</f>
        <v>0</v>
      </c>
      <c r="AD680" s="145">
        <f>IF(ETo!$D679&gt;0,ETo!$I679*((1-Entradas!$E$21)*ETo!$K679+ETo!$L679),0)</f>
        <v>1.9021380303385802</v>
      </c>
      <c r="AE680" s="116">
        <f>MIN(AD680*1,0.8*(AH679+Z680+AA680+AB680+Observaciones!$F679-AC680-Constantes!$E$28))</f>
        <v>2.5600000008694227E-4</v>
      </c>
      <c r="AF680" s="116">
        <f>Observaciones!$J679</f>
        <v>0</v>
      </c>
      <c r="AG680" s="116">
        <f>MAX(0,AH679+Z680+AA680+AB680+Observaciones!$F679-AC680-AE680-AF680-Constantes!$E$26)</f>
        <v>0</v>
      </c>
      <c r="AH680" s="116">
        <f>AH679+Z680+AA680+AB680+Observaciones!$F679-AC680-AE680-AF680-AG680</f>
        <v>41.250064000000023</v>
      </c>
      <c r="AI680" s="116">
        <f>(Escenarios!$E$10*S680+Escenarios!$E$9*AE680)/(Escenarios!$E$11)</f>
        <v>2.1162029974988172E-4</v>
      </c>
      <c r="AJ680" s="116">
        <f>(Escenarios!$E$9*AG680)/(Escenarios!$E$11)</f>
        <v>0</v>
      </c>
      <c r="AK680" s="116">
        <f>(Escenarios!$E$10*U680+Escenarios!$E$9*AC680)/(Escenarios!$E$11)</f>
        <v>0</v>
      </c>
      <c r="AL680" s="118">
        <f t="shared" si="73"/>
        <v>94.326106443678484</v>
      </c>
      <c r="AM680" s="118">
        <f>MAX(0,(AL680-Constantes!$D$13)*(1-EXP(-Constantes!$D$23)))</f>
        <v>0.31481716322184544</v>
      </c>
      <c r="AN680" s="118">
        <f>AJ680+W680*Escenarios!$E$10/Escenarios!$E$11+AM680</f>
        <v>0.31481775939846124</v>
      </c>
      <c r="AO680" s="118">
        <f>0.0526*AJ680*Observaciones!$F679^1.218</f>
        <v>0</v>
      </c>
      <c r="AP680" s="118">
        <f>AO680*Constantes!$E$40</f>
        <v>0</v>
      </c>
      <c r="AQ680" s="118">
        <f t="shared" si="74"/>
        <v>0</v>
      </c>
      <c r="AR680" s="15"/>
      <c r="AS680" s="72">
        <v>674</v>
      </c>
      <c r="AT680" s="145">
        <f>ETo!$I679*((1-Constantes!$F$19)*ETo!$K679+ETo!$L679)</f>
        <v>1.9854028904562406</v>
      </c>
      <c r="AU680" s="118">
        <f>MIN(AT680*Constantes!$F$17,0.8*(AX679+Observaciones!$F679-AV680-AW680-Constantes!$D$14))</f>
        <v>2.066892221591843E-4</v>
      </c>
      <c r="AV680" s="118">
        <f>IF(Observaciones!$F679&gt;0.05*Constantes!$F$18,((Observaciones!$F679-0.05*Constantes!$F$18)^2)/(Observaciones!$F679+0.95*Constantes!$F$18),0)</f>
        <v>0</v>
      </c>
      <c r="AW680" s="118">
        <f>MAX(0,AX679+Observaciones!$F679-AV680-Constantes!$D$13)</f>
        <v>0</v>
      </c>
      <c r="AX680" s="118">
        <f>AX679+Observaciones!$F679-AV680-AU680-AW680-AY679</f>
        <v>26.250048115366038</v>
      </c>
      <c r="AY680" s="118">
        <f>MAX(0,(AX680-Constantes!$D$14)*(1-EXP(-Constantes!$D$22)))</f>
        <v>6.6241846265676579E-7</v>
      </c>
      <c r="AZ680" s="116">
        <f>AZ679+(Entradas!$F$23*AW680-BA679)/(800*Entradas!$D$46)</f>
        <v>0</v>
      </c>
      <c r="BA680" s="116">
        <f>8000*Entradas!$D$47*AZ680/Constantes!$F$34</f>
        <v>0</v>
      </c>
      <c r="BB680" s="116">
        <f>AV680*Escenarios!$F$10/Escenarios!$F$9</f>
        <v>0</v>
      </c>
      <c r="BC680" s="116">
        <f>BA680*Escenarios!$F$10/Escenarios!$F$9</f>
        <v>0</v>
      </c>
      <c r="BD680" s="116">
        <f>Observaciones!$I679</f>
        <v>0</v>
      </c>
      <c r="BE680" s="116">
        <f>MAX(0,Constantes!$F$29/((BJ679+BB680+BC680+BD680+Observaciones!$F679)^2)+Entradas!$F$17)</f>
        <v>0</v>
      </c>
      <c r="BF680" s="145">
        <f>IF(ETo!$D679&gt;0,ETo!$I679*((1-Entradas!$F$21)*ETo!$K679+ETo!$L679),0)</f>
        <v>1.9021380303385802</v>
      </c>
      <c r="BG680" s="116">
        <f>MIN(BF680*1,0.8*(BJ679+BB680+BC680+BD680+Observaciones!$F679-BE680-Constantes!$F$28))</f>
        <v>2.5600000008125791E-4</v>
      </c>
      <c r="BH680" s="116">
        <f>Observaciones!$J679</f>
        <v>0</v>
      </c>
      <c r="BI680" s="116">
        <f>MAX(0,BJ679+BB680+BC680+BD680+Observaciones!$F679-BE680-BG680-BH680-Constantes!$F$26)</f>
        <v>0</v>
      </c>
      <c r="BJ680" s="116">
        <f>BJ679+BB680+BC680+BD680+Observaciones!$F679-BE680-BG680-BH680-BI680</f>
        <v>41.250064000000023</v>
      </c>
      <c r="BK680" s="116">
        <f>(Escenarios!$F$10*AU680+Escenarios!$F$9*BG680)/(Escenarios!$F$11)</f>
        <v>2.1655137774359901E-4</v>
      </c>
      <c r="BL680" s="116">
        <f>(Escenarios!$F$9*BI680)/(Escenarios!$F$11)</f>
        <v>0</v>
      </c>
      <c r="BM680" s="116">
        <f>(Escenarios!$F$10*AW680+Escenarios!$F$9*BE680)/(Escenarios!$F$11)</f>
        <v>0</v>
      </c>
      <c r="BN680" s="118">
        <f t="shared" si="75"/>
        <v>92.781007512180139</v>
      </c>
      <c r="BO680" s="118">
        <f>MAX(0,(BN680-Constantes!$D$13)*(1-EXP(-Constantes!$D$23)))</f>
        <v>0.30414438530228971</v>
      </c>
      <c r="BP680" s="118">
        <f>BL680+AY680*Escenarios!$F$10/Escenarios!$F$11+BO680</f>
        <v>0.30414491523705983</v>
      </c>
      <c r="BQ680" s="118">
        <f>0.0526*BL680*Observaciones!$F679^1.218</f>
        <v>0</v>
      </c>
      <c r="BR680" s="118">
        <f>BQ680*Constantes!$F$40</f>
        <v>0</v>
      </c>
      <c r="BS680" s="118">
        <f t="shared" si="76"/>
        <v>0</v>
      </c>
      <c r="BT680" s="15"/>
      <c r="BU680" s="72">
        <v>674</v>
      </c>
      <c r="BV680" s="73">
        <f>0.0526*Observaciones!$F679^2.218</f>
        <v>0</v>
      </c>
      <c r="BW680" s="73">
        <f>IF(Observaciones!$F679&gt;0.05*$CA$7,((Observaciones!$F679-0.05*$CA$7)^2)/(Observaciones!$F679+0.95*$CA$7),0)</f>
        <v>0</v>
      </c>
      <c r="BX680" s="73">
        <f>0.0526*BW680*Observaciones!$F679^1.218</f>
        <v>0</v>
      </c>
      <c r="BY680" s="27"/>
      <c r="BZ680" s="27"/>
      <c r="CA680" s="101"/>
      <c r="CB680" s="36"/>
    </row>
    <row r="681" spans="2:80" s="2" customFormat="1" ht="14.5" x14ac:dyDescent="0.35">
      <c r="B681" s="35"/>
      <c r="C681" s="72">
        <v>675</v>
      </c>
      <c r="D681" s="145">
        <f>ETo!$I680*((1-Constantes!$D$19)*ETo!$K680+ETo!$L680)</f>
        <v>1.9476392555313964</v>
      </c>
      <c r="E681" s="73">
        <f>MIN(D681*Constantes!$D$17,0.8*(H680+Observaciones!$F680-F681-G681-Constantes!$D$14))</f>
        <v>3.84922928077458E-5</v>
      </c>
      <c r="F681" s="73">
        <f>IF(Observaciones!$F680&gt;0.05*Constantes!$D$18,((Observaciones!$F680-0.05*Constantes!$D$18)^2)/(Observaciones!$F680+0.95*Constantes!$D$18),0)</f>
        <v>0</v>
      </c>
      <c r="G681" s="73">
        <f>MAX(0,H680+Observaciones!$F680-F681-Constantes!$D$13)</f>
        <v>0</v>
      </c>
      <c r="H681" s="73">
        <f>H680+Observaciones!$F680-F681-E681-G681-I680</f>
        <v>26.250008960654739</v>
      </c>
      <c r="I681" s="73">
        <f>MAX(0,(H681-Constantes!$D$14)*(1-EXP(-Constantes!$D$22)))</f>
        <v>1.2336398172615134E-7</v>
      </c>
      <c r="J681" s="73">
        <f t="shared" si="70"/>
        <v>88.055131279475319</v>
      </c>
      <c r="K681" s="73">
        <f>MAX(0,(J681-Constantes!$D$13)*(1-EXP(-Constantes!$D$23)))</f>
        <v>0.2715003736608777</v>
      </c>
      <c r="L681" s="73">
        <f t="shared" si="71"/>
        <v>0.27150049702485946</v>
      </c>
      <c r="M681" s="73">
        <f>0.0526*F681*Observaciones!$F680^1.218</f>
        <v>0</v>
      </c>
      <c r="N681" s="73">
        <f>M681*Constantes!$D$40</f>
        <v>0</v>
      </c>
      <c r="O681" s="73">
        <f t="shared" si="72"/>
        <v>0</v>
      </c>
      <c r="P681" s="15"/>
      <c r="Q681" s="117">
        <v>675</v>
      </c>
      <c r="R681" s="145">
        <f>ETo!$I680*((1-Constantes!$E$19)*ETo!$K680+ETo!$L680)</f>
        <v>1.949811995710633</v>
      </c>
      <c r="S681" s="118">
        <f>MIN(R681*Constantes!$E$17,0.8*(V680+Observaciones!$F680-T681-U681-Constantes!$D$14))</f>
        <v>3.8492292790692777E-5</v>
      </c>
      <c r="T681" s="118">
        <f>IF(Observaciones!$F680&gt;0.05*Constantes!$E$18,((Observaciones!$F680-0.05*Constantes!$E$18)^2)/(Observaciones!$F680+0.95*Constantes!$E$18),0)</f>
        <v>0</v>
      </c>
      <c r="U681" s="118">
        <f>MAX(0,V680+Observaciones!$F680-T681-Constantes!$D$13)</f>
        <v>0</v>
      </c>
      <c r="V681" s="118">
        <f>V680+Observaciones!$F680-T681-S681-U681-W680</f>
        <v>26.250008960654736</v>
      </c>
      <c r="W681" s="118">
        <f>MAX(0,(V681-Constantes!$D$14)*(1-EXP(-Constantes!$D$22)))</f>
        <v>1.2336398167724009E-7</v>
      </c>
      <c r="X681" s="116">
        <f>X680+(Entradas!$E$23*U681-Y680)/(800*Entradas!$D$46)</f>
        <v>0</v>
      </c>
      <c r="Y681" s="116">
        <f>8000*Entradas!$D$47*X681/Constantes!$E$34</f>
        <v>0</v>
      </c>
      <c r="Z681" s="116">
        <f>T681*Escenarios!$E$10/Escenarios!$E$9</f>
        <v>0</v>
      </c>
      <c r="AA681" s="116">
        <f>Y681*Escenarios!$E$10/Escenarios!$E$9</f>
        <v>0</v>
      </c>
      <c r="AB681" s="116">
        <f>Observaciones!$I680</f>
        <v>0</v>
      </c>
      <c r="AC681" s="116">
        <f>MAX(0,Constantes!$E$29/((AH680+Z681+AA681+AB681+Observaciones!$F680)^2)+Entradas!$E$17)</f>
        <v>0</v>
      </c>
      <c r="AD681" s="145">
        <f>IF(ETo!$D680&gt;0,ETo!$I680*((1-Entradas!$E$21)*ETo!$K680+ETo!$L680),0)</f>
        <v>1.8629023885411551</v>
      </c>
      <c r="AE681" s="116">
        <f>MIN(AD681*1,0.8*(AH680+Z681+AA681+AB681+Observaciones!$F680-AC681-Constantes!$E$28))</f>
        <v>5.120000001852532E-5</v>
      </c>
      <c r="AF681" s="116">
        <f>Observaciones!$J680</f>
        <v>0</v>
      </c>
      <c r="AG681" s="116">
        <f>MAX(0,AH680+Z681+AA681+AB681+Observaciones!$F680-AC681-AE681-AF681-Constantes!$E$26)</f>
        <v>0</v>
      </c>
      <c r="AH681" s="116">
        <f>AH680+Z681+AA681+AB681+Observaciones!$F680-AC681-AE681-AF681-AG681</f>
        <v>41.250012800000007</v>
      </c>
      <c r="AI681" s="116">
        <f>(Escenarios!$E$10*S681+Escenarios!$E$9*AE681)/(Escenarios!$E$11)</f>
        <v>3.9763063513476026E-5</v>
      </c>
      <c r="AJ681" s="116">
        <f>(Escenarios!$E$9*AG681)/(Escenarios!$E$11)</f>
        <v>0</v>
      </c>
      <c r="AK681" s="116">
        <f>(Escenarios!$E$10*U681+Escenarios!$E$9*AC681)/(Escenarios!$E$11)</f>
        <v>0</v>
      </c>
      <c r="AL681" s="118">
        <f t="shared" si="73"/>
        <v>94.011289280456637</v>
      </c>
      <c r="AM681" s="118">
        <f>MAX(0,(AL681-Constantes!$D$13)*(1-EXP(-Constantes!$D$23)))</f>
        <v>0.31264256223039111</v>
      </c>
      <c r="AN681" s="118">
        <f>AJ681+W681*Escenarios!$E$10/Escenarios!$E$11+AM681</f>
        <v>0.31264267325797462</v>
      </c>
      <c r="AO681" s="118">
        <f>0.0526*AJ681*Observaciones!$F680^1.218</f>
        <v>0</v>
      </c>
      <c r="AP681" s="118">
        <f>AO681*Constantes!$E$40</f>
        <v>0</v>
      </c>
      <c r="AQ681" s="118">
        <f t="shared" si="74"/>
        <v>0</v>
      </c>
      <c r="AR681" s="15"/>
      <c r="AS681" s="72">
        <v>675</v>
      </c>
      <c r="AT681" s="145">
        <f>ETo!$I680*((1-Constantes!$F$19)*ETo!$K680+ETo!$L680)</f>
        <v>1.9443801452625407</v>
      </c>
      <c r="AU681" s="118">
        <f>MIN(AT681*Constantes!$F$17,0.8*(AX680+Observaciones!$F680-AV681-AW681-Constantes!$D$14))</f>
        <v>3.8492292830483166E-5</v>
      </c>
      <c r="AV681" s="118">
        <f>IF(Observaciones!$F680&gt;0.05*Constantes!$F$18,((Observaciones!$F680-0.05*Constantes!$F$18)^2)/(Observaciones!$F680+0.95*Constantes!$F$18),0)</f>
        <v>0</v>
      </c>
      <c r="AW681" s="118">
        <f>MAX(0,AX680+Observaciones!$F680-AV681-Constantes!$D$13)</f>
        <v>0</v>
      </c>
      <c r="AX681" s="118">
        <f>AX680+Observaciones!$F680-AV681-AU681-AW681-AY680</f>
        <v>26.250008960654746</v>
      </c>
      <c r="AY681" s="118">
        <f>MAX(0,(AX681-Constantes!$D$14)*(1-EXP(-Constantes!$D$22)))</f>
        <v>1.2336398182397385E-7</v>
      </c>
      <c r="AZ681" s="116">
        <f>AZ680+(Entradas!$F$23*AW681-BA680)/(800*Entradas!$D$46)</f>
        <v>0</v>
      </c>
      <c r="BA681" s="116">
        <f>8000*Entradas!$D$47*AZ681/Constantes!$F$34</f>
        <v>0</v>
      </c>
      <c r="BB681" s="116">
        <f>AV681*Escenarios!$F$10/Escenarios!$F$9</f>
        <v>0</v>
      </c>
      <c r="BC681" s="116">
        <f>BA681*Escenarios!$F$10/Escenarios!$F$9</f>
        <v>0</v>
      </c>
      <c r="BD681" s="116">
        <f>Observaciones!$I680</f>
        <v>0</v>
      </c>
      <c r="BE681" s="116">
        <f>MAX(0,Constantes!$F$29/((BJ680+BB681+BC681+BD681+Observaciones!$F680)^2)+Entradas!$F$17)</f>
        <v>0</v>
      </c>
      <c r="BF681" s="145">
        <f>IF(ETo!$D680&gt;0,ETo!$I680*((1-Entradas!$F$21)*ETo!$K680+ETo!$L680),0)</f>
        <v>1.8629023885411551</v>
      </c>
      <c r="BG681" s="116">
        <f>MIN(BF681*1,0.8*(BJ680+BB681+BC681+BD681+Observaciones!$F680-BE681-Constantes!$F$28))</f>
        <v>5.120000001852532E-5</v>
      </c>
      <c r="BH681" s="116">
        <f>Observaciones!$J680</f>
        <v>0</v>
      </c>
      <c r="BI681" s="116">
        <f>MAX(0,BJ680+BB681+BC681+BD681+Observaciones!$F680-BE681-BG681-BH681-Constantes!$F$26)</f>
        <v>0</v>
      </c>
      <c r="BJ681" s="116">
        <f>BJ680+BB681+BC681+BD681+Observaciones!$F680-BE681-BG681-BH681-BI681</f>
        <v>41.250012800000007</v>
      </c>
      <c r="BK681" s="116">
        <f>(Escenarios!$F$10*AU681+Escenarios!$F$9*BG681)/(Escenarios!$F$11)</f>
        <v>4.1033834268091592E-5</v>
      </c>
      <c r="BL681" s="116">
        <f>(Escenarios!$F$9*BI681)/(Escenarios!$F$11)</f>
        <v>0</v>
      </c>
      <c r="BM681" s="116">
        <f>(Escenarios!$F$10*AW681+Escenarios!$F$9*BE681)/(Escenarios!$F$11)</f>
        <v>0</v>
      </c>
      <c r="BN681" s="118">
        <f t="shared" si="75"/>
        <v>92.476863126877845</v>
      </c>
      <c r="BO681" s="118">
        <f>MAX(0,(BN681-Constantes!$D$13)*(1-EXP(-Constantes!$D$23)))</f>
        <v>0.30204350657301421</v>
      </c>
      <c r="BP681" s="118">
        <f>BL681+AY681*Escenarios!$F$10/Escenarios!$F$11+BO681</f>
        <v>0.30204360526419965</v>
      </c>
      <c r="BQ681" s="118">
        <f>0.0526*BL681*Observaciones!$F680^1.218</f>
        <v>0</v>
      </c>
      <c r="BR681" s="118">
        <f>BQ681*Constantes!$F$40</f>
        <v>0</v>
      </c>
      <c r="BS681" s="118">
        <f t="shared" si="76"/>
        <v>0</v>
      </c>
      <c r="BT681" s="15"/>
      <c r="BU681" s="72">
        <v>675</v>
      </c>
      <c r="BV681" s="73">
        <f>0.0526*Observaciones!$F680^2.218</f>
        <v>0</v>
      </c>
      <c r="BW681" s="73">
        <f>IF(Observaciones!$F680&gt;0.05*$CA$7,((Observaciones!$F680-0.05*$CA$7)^2)/(Observaciones!$F680+0.95*$CA$7),0)</f>
        <v>0</v>
      </c>
      <c r="BX681" s="73">
        <f>0.0526*BW681*Observaciones!$F680^1.218</f>
        <v>0</v>
      </c>
      <c r="BY681" s="27"/>
      <c r="BZ681" s="27"/>
      <c r="CA681" s="101"/>
      <c r="CB681" s="36"/>
    </row>
    <row r="682" spans="2:80" s="2" customFormat="1" ht="14.5" x14ac:dyDescent="0.35">
      <c r="B682" s="35"/>
      <c r="C682" s="72">
        <v>676</v>
      </c>
      <c r="D682" s="145">
        <f>ETo!$I681*((1-Constantes!$D$19)*ETo!$K681+ETo!$L681)</f>
        <v>2.0876969485160988</v>
      </c>
      <c r="E682" s="73">
        <f>MIN(D682*Constantes!$D$17,0.8*(H681+Observaciones!$F681-F682-G682-Constantes!$D$14))</f>
        <v>0.96000716852379075</v>
      </c>
      <c r="F682" s="73">
        <f>IF(Observaciones!$F681&gt;0.05*Constantes!$D$18,((Observaciones!$F681-0.05*Constantes!$D$18)^2)/(Observaciones!$F681+0.95*Constantes!$D$18),0)</f>
        <v>0</v>
      </c>
      <c r="G682" s="73">
        <f>MAX(0,H681+Observaciones!$F681-F682-Constantes!$D$13)</f>
        <v>0</v>
      </c>
      <c r="H682" s="73">
        <f>H681+Observaciones!$F681-F682-E682-G682-I681</f>
        <v>26.490001668766965</v>
      </c>
      <c r="I682" s="73">
        <f>MAX(0,(H682-Constantes!$D$14)*(1-EXP(-Constantes!$D$22)))</f>
        <v>3.3041738960017278E-3</v>
      </c>
      <c r="J682" s="73">
        <f t="shared" si="70"/>
        <v>87.783630905814448</v>
      </c>
      <c r="K682" s="73">
        <f>MAX(0,(J682-Constantes!$D$13)*(1-EXP(-Constantes!$D$23)))</f>
        <v>0.26962498359096876</v>
      </c>
      <c r="L682" s="73">
        <f t="shared" si="71"/>
        <v>0.2729291574869705</v>
      </c>
      <c r="M682" s="73">
        <f>0.0526*F682*Observaciones!$F681^1.218</f>
        <v>0</v>
      </c>
      <c r="N682" s="73">
        <f>M682*Constantes!$D$40</f>
        <v>0</v>
      </c>
      <c r="O682" s="73">
        <f t="shared" si="72"/>
        <v>0</v>
      </c>
      <c r="P682" s="15"/>
      <c r="Q682" s="117">
        <v>676</v>
      </c>
      <c r="R682" s="145">
        <f>ETo!$I681*((1-Constantes!$E$19)*ETo!$K681+ETo!$L681)</f>
        <v>2.0900278101985013</v>
      </c>
      <c r="S682" s="118">
        <f>MIN(R682*Constantes!$E$17,0.8*(V681+Observaciones!$F681-T682-U682-Constantes!$D$14))</f>
        <v>0.96000716852378787</v>
      </c>
      <c r="T682" s="118">
        <f>IF(Observaciones!$F681&gt;0.05*Constantes!$E$18,((Observaciones!$F681-0.05*Constantes!$E$18)^2)/(Observaciones!$F681+0.95*Constantes!$E$18),0)</f>
        <v>0</v>
      </c>
      <c r="U682" s="118">
        <f>MAX(0,V681+Observaciones!$F681-T682-Constantes!$D$13)</f>
        <v>0</v>
      </c>
      <c r="V682" s="118">
        <f>V681+Observaciones!$F681-T682-S682-U682-W681</f>
        <v>26.490001668766965</v>
      </c>
      <c r="W682" s="118">
        <f>MAX(0,(V682-Constantes!$D$14)*(1-EXP(-Constantes!$D$22)))</f>
        <v>3.3041738960017278E-3</v>
      </c>
      <c r="X682" s="116">
        <f>X681+(Entradas!$E$23*U682-Y681)/(800*Entradas!$D$46)</f>
        <v>0</v>
      </c>
      <c r="Y682" s="116">
        <f>8000*Entradas!$D$47*X682/Constantes!$E$34</f>
        <v>0</v>
      </c>
      <c r="Z682" s="116">
        <f>T682*Escenarios!$E$10/Escenarios!$E$9</f>
        <v>0</v>
      </c>
      <c r="AA682" s="116">
        <f>Y682*Escenarios!$E$10/Escenarios!$E$9</f>
        <v>0</v>
      </c>
      <c r="AB682" s="116">
        <f>Observaciones!$I681</f>
        <v>0</v>
      </c>
      <c r="AC682" s="116">
        <f>MAX(0,Constantes!$E$29/((AH681+Z682+AA682+AB682+Observaciones!$F681)^2)+Entradas!$E$17)</f>
        <v>0</v>
      </c>
      <c r="AD682" s="145">
        <f>IF(ETo!$D681&gt;0,ETo!$I681*((1-Entradas!$E$21)*ETo!$K681+ETo!$L681),0)</f>
        <v>1.9967933429024096</v>
      </c>
      <c r="AE682" s="116">
        <f>MIN(AD682*1,0.8*(AH681+Z682+AA682+AB682+Observaciones!$F681-AC682-Constantes!$E$28))</f>
        <v>0.96001024000000834</v>
      </c>
      <c r="AF682" s="116">
        <f>Observaciones!$J681</f>
        <v>0</v>
      </c>
      <c r="AG682" s="116">
        <f>MAX(0,AH681+Z682+AA682+AB682+Observaciones!$F681-AC682-AE682-AF682-Constantes!$E$26)</f>
        <v>0</v>
      </c>
      <c r="AH682" s="116">
        <f>AH681+Z682+AA682+AB682+Observaciones!$F681-AC682-AE682-AF682-AG682</f>
        <v>41.490002560000001</v>
      </c>
      <c r="AI682" s="116">
        <f>(Escenarios!$E$10*S682+Escenarios!$E$9*AE682)/(Escenarios!$E$11)</f>
        <v>0.96000747567140987</v>
      </c>
      <c r="AJ682" s="116">
        <f>(Escenarios!$E$9*AG682)/(Escenarios!$E$11)</f>
        <v>0</v>
      </c>
      <c r="AK682" s="116">
        <f>(Escenarios!$E$10*U682+Escenarios!$E$9*AC682)/(Escenarios!$E$11)</f>
        <v>0</v>
      </c>
      <c r="AL682" s="118">
        <f t="shared" si="73"/>
        <v>93.698646718226243</v>
      </c>
      <c r="AM682" s="118">
        <f>MAX(0,(AL682-Constantes!$D$13)*(1-EXP(-Constantes!$D$23)))</f>
        <v>0.31048298230520788</v>
      </c>
      <c r="AN682" s="118">
        <f>AJ682+W682*Escenarios!$E$10/Escenarios!$E$11+AM682</f>
        <v>0.31345673881160946</v>
      </c>
      <c r="AO682" s="118">
        <f>0.0526*AJ682*Observaciones!$F681^1.218</f>
        <v>0</v>
      </c>
      <c r="AP682" s="118">
        <f>AO682*Constantes!$E$40</f>
        <v>0</v>
      </c>
      <c r="AQ682" s="118">
        <f t="shared" si="74"/>
        <v>0</v>
      </c>
      <c r="AR682" s="15"/>
      <c r="AS682" s="72">
        <v>676</v>
      </c>
      <c r="AT682" s="145">
        <f>ETo!$I681*((1-Constantes!$F$19)*ETo!$K681+ETo!$L681)</f>
        <v>2.084200655992495</v>
      </c>
      <c r="AU682" s="118">
        <f>MIN(AT682*Constantes!$F$17,0.8*(AX681+Observaciones!$F681-AV682-AW682-Constantes!$D$14))</f>
        <v>0.96000716852379642</v>
      </c>
      <c r="AV682" s="118">
        <f>IF(Observaciones!$F681&gt;0.05*Constantes!$F$18,((Observaciones!$F681-0.05*Constantes!$F$18)^2)/(Observaciones!$F681+0.95*Constantes!$F$18),0)</f>
        <v>0</v>
      </c>
      <c r="AW682" s="118">
        <f>MAX(0,AX681+Observaciones!$F681-AV682-Constantes!$D$13)</f>
        <v>0</v>
      </c>
      <c r="AX682" s="118">
        <f>AX681+Observaciones!$F681-AV682-AU682-AW682-AY681</f>
        <v>26.490001668766968</v>
      </c>
      <c r="AY682" s="118">
        <f>MAX(0,(AX682-Constantes!$D$14)*(1-EXP(-Constantes!$D$22)))</f>
        <v>3.3041738960017768E-3</v>
      </c>
      <c r="AZ682" s="116">
        <f>AZ681+(Entradas!$F$23*AW682-BA681)/(800*Entradas!$D$46)</f>
        <v>0</v>
      </c>
      <c r="BA682" s="116">
        <f>8000*Entradas!$D$47*AZ682/Constantes!$F$34</f>
        <v>0</v>
      </c>
      <c r="BB682" s="116">
        <f>AV682*Escenarios!$F$10/Escenarios!$F$9</f>
        <v>0</v>
      </c>
      <c r="BC682" s="116">
        <f>BA682*Escenarios!$F$10/Escenarios!$F$9</f>
        <v>0</v>
      </c>
      <c r="BD682" s="116">
        <f>Observaciones!$I681</f>
        <v>0</v>
      </c>
      <c r="BE682" s="116">
        <f>MAX(0,Constantes!$F$29/((BJ681+BB682+BC682+BD682+Observaciones!$F681)^2)+Entradas!$F$17)</f>
        <v>0</v>
      </c>
      <c r="BF682" s="145">
        <f>IF(ETo!$D681&gt;0,ETo!$I681*((1-Entradas!$F$21)*ETo!$K681+ETo!$L681),0)</f>
        <v>1.9967933429024096</v>
      </c>
      <c r="BG682" s="116">
        <f>MIN(BF682*1,0.8*(BJ681+BB682+BC682+BD682+Observaciones!$F681-BE682-Constantes!$F$28))</f>
        <v>0.96001024000000834</v>
      </c>
      <c r="BH682" s="116">
        <f>Observaciones!$J681</f>
        <v>0</v>
      </c>
      <c r="BI682" s="116">
        <f>MAX(0,BJ681+BB682+BC682+BD682+Observaciones!$F681-BE682-BG682-BH682-Constantes!$F$26)</f>
        <v>0</v>
      </c>
      <c r="BJ682" s="116">
        <f>BJ681+BB682+BC682+BD682+Observaciones!$F681-BE682-BG682-BH682-BI682</f>
        <v>41.490002560000001</v>
      </c>
      <c r="BK682" s="116">
        <f>(Escenarios!$F$10*AU682+Escenarios!$F$9*BG682)/(Escenarios!$F$11)</f>
        <v>0.96000778281903876</v>
      </c>
      <c r="BL682" s="116">
        <f>(Escenarios!$F$9*BI682)/(Escenarios!$F$11)</f>
        <v>0</v>
      </c>
      <c r="BM682" s="116">
        <f>(Escenarios!$F$10*AW682+Escenarios!$F$9*BE682)/(Escenarios!$F$11)</f>
        <v>0</v>
      </c>
      <c r="BN682" s="118">
        <f t="shared" si="75"/>
        <v>92.174819620304831</v>
      </c>
      <c r="BO682" s="118">
        <f>MAX(0,(BN682-Constantes!$D$13)*(1-EXP(-Constantes!$D$23)))</f>
        <v>0.29995713967314741</v>
      </c>
      <c r="BP682" s="118">
        <f>BL682+AY682*Escenarios!$F$10/Escenarios!$F$11+BO682</f>
        <v>0.30260047878994883</v>
      </c>
      <c r="BQ682" s="118">
        <f>0.0526*BL682*Observaciones!$F681^1.218</f>
        <v>0</v>
      </c>
      <c r="BR682" s="118">
        <f>BQ682*Constantes!$F$40</f>
        <v>0</v>
      </c>
      <c r="BS682" s="118">
        <f t="shared" si="76"/>
        <v>0</v>
      </c>
      <c r="BT682" s="15"/>
      <c r="BU682" s="72">
        <v>676</v>
      </c>
      <c r="BV682" s="73">
        <f>0.0526*Observaciones!$F681^2.218</f>
        <v>7.8815157522507923E-2</v>
      </c>
      <c r="BW682" s="73">
        <f>IF(Observaciones!$F681&gt;0.05*$CA$7,((Observaciones!$F681-0.05*$CA$7)^2)/(Observaciones!$F681+0.95*$CA$7),0)</f>
        <v>0</v>
      </c>
      <c r="BX682" s="73">
        <f>0.0526*BW682*Observaciones!$F681^1.218</f>
        <v>0</v>
      </c>
      <c r="BY682" s="27"/>
      <c r="BZ682" s="27"/>
      <c r="CA682" s="101"/>
      <c r="CB682" s="36"/>
    </row>
    <row r="683" spans="2:80" s="2" customFormat="1" ht="14.5" x14ac:dyDescent="0.35">
      <c r="B683" s="35"/>
      <c r="C683" s="72">
        <v>677</v>
      </c>
      <c r="D683" s="145">
        <f>ETo!$I682*((1-Constantes!$D$19)*ETo!$K682+ETo!$L682)</f>
        <v>1.9610987888080955</v>
      </c>
      <c r="E683" s="73">
        <f>MIN(D683*Constantes!$D$17,0.8*(H682+Observaciones!$F682-F683-G683-Constantes!$D$14))</f>
        <v>0.19200133501357186</v>
      </c>
      <c r="F683" s="73">
        <f>IF(Observaciones!$F682&gt;0.05*Constantes!$D$18,((Observaciones!$F682-0.05*Constantes!$D$18)^2)/(Observaciones!$F682+0.95*Constantes!$D$18),0)</f>
        <v>0</v>
      </c>
      <c r="G683" s="73">
        <f>MAX(0,H682+Observaciones!$F682-F683-Constantes!$D$13)</f>
        <v>0</v>
      </c>
      <c r="H683" s="73">
        <f>H682+Observaciones!$F682-F683-E683-G683-I682</f>
        <v>26.294696159857391</v>
      </c>
      <c r="I683" s="73">
        <f>MAX(0,(H683-Constantes!$D$14)*(1-EXP(-Constantes!$D$22)))</f>
        <v>6.1534524076876332E-4</v>
      </c>
      <c r="J683" s="73">
        <f t="shared" si="70"/>
        <v>87.514005922223475</v>
      </c>
      <c r="K683" s="73">
        <f>MAX(0,(J683-Constantes!$D$13)*(1-EXP(-Constantes!$D$23)))</f>
        <v>0.26776254778652503</v>
      </c>
      <c r="L683" s="73">
        <f t="shared" si="71"/>
        <v>0.26837789302729381</v>
      </c>
      <c r="M683" s="73">
        <f>0.0526*F683*Observaciones!$F682^1.218</f>
        <v>0</v>
      </c>
      <c r="N683" s="73">
        <f>M683*Constantes!$D$40</f>
        <v>0</v>
      </c>
      <c r="O683" s="73">
        <f t="shared" si="72"/>
        <v>0</v>
      </c>
      <c r="P683" s="15"/>
      <c r="Q683" s="117">
        <v>677</v>
      </c>
      <c r="R683" s="145">
        <f>ETo!$I682*((1-Constantes!$E$19)*ETo!$K682+ETo!$L682)</f>
        <v>1.9632860621783395</v>
      </c>
      <c r="S683" s="118">
        <f>MIN(R683*Constantes!$E$17,0.8*(V682+Observaciones!$F682-T683-U683-Constantes!$D$14))</f>
        <v>0.19200133501357186</v>
      </c>
      <c r="T683" s="118">
        <f>IF(Observaciones!$F682&gt;0.05*Constantes!$E$18,((Observaciones!$F682-0.05*Constantes!$E$18)^2)/(Observaciones!$F682+0.95*Constantes!$E$18),0)</f>
        <v>0</v>
      </c>
      <c r="U683" s="118">
        <f>MAX(0,V682+Observaciones!$F682-T683-Constantes!$D$13)</f>
        <v>0</v>
      </c>
      <c r="V683" s="118">
        <f>V682+Observaciones!$F682-T683-S683-U683-W682</f>
        <v>26.294696159857391</v>
      </c>
      <c r="W683" s="118">
        <f>MAX(0,(V683-Constantes!$D$14)*(1-EXP(-Constantes!$D$22)))</f>
        <v>6.1534524076876332E-4</v>
      </c>
      <c r="X683" s="116">
        <f>X682+(Entradas!$E$23*U683-Y682)/(800*Entradas!$D$46)</f>
        <v>0</v>
      </c>
      <c r="Y683" s="116">
        <f>8000*Entradas!$D$47*X683/Constantes!$E$34</f>
        <v>0</v>
      </c>
      <c r="Z683" s="116">
        <f>T683*Escenarios!$E$10/Escenarios!$E$9</f>
        <v>0</v>
      </c>
      <c r="AA683" s="116">
        <f>Y683*Escenarios!$E$10/Escenarios!$E$9</f>
        <v>0</v>
      </c>
      <c r="AB683" s="116">
        <f>Observaciones!$I682</f>
        <v>0</v>
      </c>
      <c r="AC683" s="116">
        <f>MAX(0,Constantes!$E$29/((AH682+Z683+AA683+AB683+Observaciones!$F682)^2)+Entradas!$E$17)</f>
        <v>0</v>
      </c>
      <c r="AD683" s="145">
        <f>IF(ETo!$D682&gt;0,ETo!$I682*((1-Entradas!$E$21)*ETo!$K682+ETo!$L682),0)</f>
        <v>1.8757951273685534</v>
      </c>
      <c r="AE683" s="116">
        <f>MIN(AD683*1,0.8*(AH682+Z683+AA683+AB683+Observaciones!$F682-AC683-Constantes!$E$28))</f>
        <v>0.19200204800000054</v>
      </c>
      <c r="AF683" s="116">
        <f>Observaciones!$J682</f>
        <v>0</v>
      </c>
      <c r="AG683" s="116">
        <f>MAX(0,AH682+Z683+AA683+AB683+Observaciones!$F682-AC683-AE683-AF683-Constantes!$E$26)</f>
        <v>0</v>
      </c>
      <c r="AH683" s="116">
        <f>AH682+Z683+AA683+AB683+Observaciones!$F682-AC683-AE683-AF683-AG683</f>
        <v>41.298000512000002</v>
      </c>
      <c r="AI683" s="116">
        <f>(Escenarios!$E$10*S683+Escenarios!$E$9*AE683)/(Escenarios!$E$11)</f>
        <v>0.19200140631221474</v>
      </c>
      <c r="AJ683" s="116">
        <f>(Escenarios!$E$9*AG683)/(Escenarios!$E$11)</f>
        <v>0</v>
      </c>
      <c r="AK683" s="116">
        <f>(Escenarios!$E$10*U683+Escenarios!$E$9*AC683)/(Escenarios!$E$11)</f>
        <v>0</v>
      </c>
      <c r="AL683" s="118">
        <f t="shared" si="73"/>
        <v>93.38816373592104</v>
      </c>
      <c r="AM683" s="118">
        <f>MAX(0,(AL683-Constantes!$D$13)*(1-EXP(-Constantes!$D$23)))</f>
        <v>0.30833831968821201</v>
      </c>
      <c r="AN683" s="118">
        <f>AJ683+W683*Escenarios!$E$10/Escenarios!$E$11+AM683</f>
        <v>0.30889213040490388</v>
      </c>
      <c r="AO683" s="118">
        <f>0.0526*AJ683*Observaciones!$F682^1.218</f>
        <v>0</v>
      </c>
      <c r="AP683" s="118">
        <f>AO683*Constantes!$E$40</f>
        <v>0</v>
      </c>
      <c r="AQ683" s="118">
        <f t="shared" si="74"/>
        <v>0</v>
      </c>
      <c r="AR683" s="15"/>
      <c r="AS683" s="72">
        <v>677</v>
      </c>
      <c r="AT683" s="145">
        <f>ETo!$I682*((1-Constantes!$F$19)*ETo!$K682+ETo!$L682)</f>
        <v>1.9578178787527278</v>
      </c>
      <c r="AU683" s="118">
        <f>MIN(AT683*Constantes!$F$17,0.8*(AX682+Observaciones!$F682-AV683-AW683-Constantes!$D$14))</f>
        <v>0.19200133501357472</v>
      </c>
      <c r="AV683" s="118">
        <f>IF(Observaciones!$F682&gt;0.05*Constantes!$F$18,((Observaciones!$F682-0.05*Constantes!$F$18)^2)/(Observaciones!$F682+0.95*Constantes!$F$18),0)</f>
        <v>0</v>
      </c>
      <c r="AW683" s="118">
        <f>MAX(0,AX682+Observaciones!$F682-AV683-Constantes!$D$13)</f>
        <v>0</v>
      </c>
      <c r="AX683" s="118">
        <f>AX682+Observaciones!$F682-AV683-AU683-AW683-AY682</f>
        <v>26.294696159857391</v>
      </c>
      <c r="AY683" s="118">
        <f>MAX(0,(AX683-Constantes!$D$14)*(1-EXP(-Constantes!$D$22)))</f>
        <v>6.1534524076876332E-4</v>
      </c>
      <c r="AZ683" s="116">
        <f>AZ682+(Entradas!$F$23*AW683-BA682)/(800*Entradas!$D$46)</f>
        <v>0</v>
      </c>
      <c r="BA683" s="116">
        <f>8000*Entradas!$D$47*AZ683/Constantes!$F$34</f>
        <v>0</v>
      </c>
      <c r="BB683" s="116">
        <f>AV683*Escenarios!$F$10/Escenarios!$F$9</f>
        <v>0</v>
      </c>
      <c r="BC683" s="116">
        <f>BA683*Escenarios!$F$10/Escenarios!$F$9</f>
        <v>0</v>
      </c>
      <c r="BD683" s="116">
        <f>Observaciones!$I682</f>
        <v>0</v>
      </c>
      <c r="BE683" s="116">
        <f>MAX(0,Constantes!$F$29/((BJ682+BB683+BC683+BD683+Observaciones!$F682)^2)+Entradas!$F$17)</f>
        <v>0</v>
      </c>
      <c r="BF683" s="145">
        <f>IF(ETo!$D682&gt;0,ETo!$I682*((1-Entradas!$F$21)*ETo!$K682+ETo!$L682),0)</f>
        <v>1.8757951273685534</v>
      </c>
      <c r="BG683" s="116">
        <f>MIN(BF683*1,0.8*(BJ682+BB683+BC683+BD683+Observaciones!$F682-BE683-Constantes!$F$28))</f>
        <v>0.19200204800000054</v>
      </c>
      <c r="BH683" s="116">
        <f>Observaciones!$J682</f>
        <v>0</v>
      </c>
      <c r="BI683" s="116">
        <f>MAX(0,BJ682+BB683+BC683+BD683+Observaciones!$F682-BE683-BG683-BH683-Constantes!$F$26)</f>
        <v>0</v>
      </c>
      <c r="BJ683" s="116">
        <f>BJ682+BB683+BC683+BD683+Observaciones!$F682-BE683-BG683-BH683-BI683</f>
        <v>41.298000512000002</v>
      </c>
      <c r="BK683" s="116">
        <f>(Escenarios!$F$10*AU683+Escenarios!$F$9*BG683)/(Escenarios!$F$11)</f>
        <v>0.19200147761085989</v>
      </c>
      <c r="BL683" s="116">
        <f>(Escenarios!$F$9*BI683)/(Escenarios!$F$11)</f>
        <v>0</v>
      </c>
      <c r="BM683" s="116">
        <f>(Escenarios!$F$10*AW683+Escenarios!$F$9*BE683)/(Escenarios!$F$11)</f>
        <v>0</v>
      </c>
      <c r="BN683" s="118">
        <f t="shared" si="75"/>
        <v>91.874862480631677</v>
      </c>
      <c r="BO683" s="118">
        <f>MAX(0,(BN683-Constantes!$D$13)*(1-EXP(-Constantes!$D$23)))</f>
        <v>0.29788518436216144</v>
      </c>
      <c r="BP683" s="118">
        <f>BL683+AY683*Escenarios!$F$10/Escenarios!$F$11+BO683</f>
        <v>0.29837746055477643</v>
      </c>
      <c r="BQ683" s="118">
        <f>0.0526*BL683*Observaciones!$F682^1.218</f>
        <v>0</v>
      </c>
      <c r="BR683" s="118">
        <f>BQ683*Constantes!$F$40</f>
        <v>0</v>
      </c>
      <c r="BS683" s="118">
        <f t="shared" si="76"/>
        <v>0</v>
      </c>
      <c r="BT683" s="15"/>
      <c r="BU683" s="72">
        <v>677</v>
      </c>
      <c r="BV683" s="73">
        <f>0.0526*Observaciones!$F682^2.218</f>
        <v>0</v>
      </c>
      <c r="BW683" s="73">
        <f>IF(Observaciones!$F682&gt;0.05*$CA$7,((Observaciones!$F682-0.05*$CA$7)^2)/(Observaciones!$F682+0.95*$CA$7),0)</f>
        <v>0</v>
      </c>
      <c r="BX683" s="73">
        <f>0.0526*BW683*Observaciones!$F682^1.218</f>
        <v>0</v>
      </c>
      <c r="BY683" s="27"/>
      <c r="BZ683" s="27"/>
      <c r="CA683" s="101"/>
      <c r="CB683" s="36"/>
    </row>
    <row r="684" spans="2:80" s="2" customFormat="1" ht="14.5" x14ac:dyDescent="0.35">
      <c r="B684" s="35"/>
      <c r="C684" s="72">
        <v>678</v>
      </c>
      <c r="D684" s="145">
        <f>ETo!$I683*((1-Constantes!$D$19)*ETo!$K683+ETo!$L683)</f>
        <v>2.0051088792645113</v>
      </c>
      <c r="E684" s="73">
        <f>MIN(D684*Constantes!$D$17,0.8*(H683+Observaciones!$F683-F684-G684-Constantes!$D$14))</f>
        <v>3.5756927885913115E-2</v>
      </c>
      <c r="F684" s="73">
        <f>IF(Observaciones!$F683&gt;0.05*Constantes!$D$18,((Observaciones!$F683-0.05*Constantes!$D$18)^2)/(Observaciones!$F683+0.95*Constantes!$D$18),0)</f>
        <v>0</v>
      </c>
      <c r="G684" s="73">
        <f>MAX(0,H683+Observaciones!$F683-F684-Constantes!$D$13)</f>
        <v>0</v>
      </c>
      <c r="H684" s="73">
        <f>H683+Observaciones!$F683-F684-E684-G684-I683</f>
        <v>26.258323886730711</v>
      </c>
      <c r="I684" s="73">
        <f>MAX(0,(H684-Constantes!$D$14)*(1-EXP(-Constantes!$D$22)))</f>
        <v>1.1459740838550366E-4</v>
      </c>
      <c r="J684" s="73">
        <f t="shared" si="70"/>
        <v>87.246243374436943</v>
      </c>
      <c r="K684" s="73">
        <f>MAX(0,(J684-Constantes!$D$13)*(1-EXP(-Constantes!$D$23)))</f>
        <v>0.26591297676589865</v>
      </c>
      <c r="L684" s="73">
        <f t="shared" si="71"/>
        <v>0.26602757417428413</v>
      </c>
      <c r="M684" s="73">
        <f>0.0526*F684*Observaciones!$F683^1.218</f>
        <v>0</v>
      </c>
      <c r="N684" s="73">
        <f>M684*Constantes!$D$40</f>
        <v>0</v>
      </c>
      <c r="O684" s="73">
        <f t="shared" si="72"/>
        <v>0</v>
      </c>
      <c r="P684" s="15"/>
      <c r="Q684" s="117">
        <v>678</v>
      </c>
      <c r="R684" s="145">
        <f>ETo!$I683*((1-Constantes!$E$19)*ETo!$K683+ETo!$L683)</f>
        <v>2.0073460326552901</v>
      </c>
      <c r="S684" s="118">
        <f>MIN(R684*Constantes!$E$17,0.8*(V683+Observaciones!$F683-T684-U684-Constantes!$D$14))</f>
        <v>3.5756927885913115E-2</v>
      </c>
      <c r="T684" s="118">
        <f>IF(Observaciones!$F683&gt;0.05*Constantes!$E$18,((Observaciones!$F683-0.05*Constantes!$E$18)^2)/(Observaciones!$F683+0.95*Constantes!$E$18),0)</f>
        <v>0</v>
      </c>
      <c r="U684" s="118">
        <f>MAX(0,V683+Observaciones!$F683-T684-Constantes!$D$13)</f>
        <v>0</v>
      </c>
      <c r="V684" s="118">
        <f>V683+Observaciones!$F683-T684-S684-U684-W683</f>
        <v>26.258323886730711</v>
      </c>
      <c r="W684" s="118">
        <f>MAX(0,(V684-Constantes!$D$14)*(1-EXP(-Constantes!$D$22)))</f>
        <v>1.1459740838550366E-4</v>
      </c>
      <c r="X684" s="116">
        <f>X683+(Entradas!$E$23*U684-Y683)/(800*Entradas!$D$46)</f>
        <v>0</v>
      </c>
      <c r="Y684" s="116">
        <f>8000*Entradas!$D$47*X684/Constantes!$E$34</f>
        <v>0</v>
      </c>
      <c r="Z684" s="116">
        <f>T684*Escenarios!$E$10/Escenarios!$E$9</f>
        <v>0</v>
      </c>
      <c r="AA684" s="116">
        <f>Y684*Escenarios!$E$10/Escenarios!$E$9</f>
        <v>0</v>
      </c>
      <c r="AB684" s="116">
        <f>Observaciones!$I683</f>
        <v>0</v>
      </c>
      <c r="AC684" s="116">
        <f>MAX(0,Constantes!$E$29/((AH683+Z684+AA684+AB684+Observaciones!$F683)^2)+Entradas!$E$17)</f>
        <v>0</v>
      </c>
      <c r="AD684" s="145">
        <f>IF(ETo!$D683&gt;0,ETo!$I683*((1-Entradas!$E$21)*ETo!$K683+ETo!$L683),0)</f>
        <v>1.917859897024121</v>
      </c>
      <c r="AE684" s="116">
        <f>MIN(AD684*1,0.8*(AH683+Z684+AA684+AB684+Observaciones!$F683-AC684-Constantes!$E$28))</f>
        <v>3.840040960000124E-2</v>
      </c>
      <c r="AF684" s="116">
        <f>Observaciones!$J683</f>
        <v>0</v>
      </c>
      <c r="AG684" s="116">
        <f>MAX(0,AH683+Z684+AA684+AB684+Observaciones!$F683-AC684-AE684-AF684-Constantes!$E$26)</f>
        <v>0</v>
      </c>
      <c r="AH684" s="116">
        <f>AH683+Z684+AA684+AB684+Observaciones!$F683-AC684-AE684-AF684-AG684</f>
        <v>41.2596001024</v>
      </c>
      <c r="AI684" s="116">
        <f>(Escenarios!$E$10*S684+Escenarios!$E$9*AE684)/(Escenarios!$E$11)</f>
        <v>3.602127605732193E-2</v>
      </c>
      <c r="AJ684" s="116">
        <f>(Escenarios!$E$9*AG684)/(Escenarios!$E$11)</f>
        <v>0</v>
      </c>
      <c r="AK684" s="116">
        <f>(Escenarios!$E$10*U684+Escenarios!$E$9*AC684)/(Escenarios!$E$11)</f>
        <v>0</v>
      </c>
      <c r="AL684" s="118">
        <f t="shared" si="73"/>
        <v>93.079825416232822</v>
      </c>
      <c r="AM684" s="118">
        <f>MAX(0,(AL684-Constantes!$D$13)*(1-EXP(-Constantes!$D$23)))</f>
        <v>0.30620847133802898</v>
      </c>
      <c r="AN684" s="118">
        <f>AJ684+W684*Escenarios!$E$10/Escenarios!$E$11+AM684</f>
        <v>0.30631160900557591</v>
      </c>
      <c r="AO684" s="118">
        <f>0.0526*AJ684*Observaciones!$F683^1.218</f>
        <v>0</v>
      </c>
      <c r="AP684" s="118">
        <f>AO684*Constantes!$E$40</f>
        <v>0</v>
      </c>
      <c r="AQ684" s="118">
        <f t="shared" si="74"/>
        <v>0</v>
      </c>
      <c r="AR684" s="15"/>
      <c r="AS684" s="72">
        <v>678</v>
      </c>
      <c r="AT684" s="145">
        <f>ETo!$I683*((1-Constantes!$F$19)*ETo!$K683+ETo!$L683)</f>
        <v>2.001753149178342</v>
      </c>
      <c r="AU684" s="118">
        <f>MIN(AT684*Constantes!$F$17,0.8*(AX683+Observaciones!$F683-AV684-AW684-Constantes!$D$14))</f>
        <v>3.5756927885913115E-2</v>
      </c>
      <c r="AV684" s="118">
        <f>IF(Observaciones!$F683&gt;0.05*Constantes!$F$18,((Observaciones!$F683-0.05*Constantes!$F$18)^2)/(Observaciones!$F683+0.95*Constantes!$F$18),0)</f>
        <v>0</v>
      </c>
      <c r="AW684" s="118">
        <f>MAX(0,AX683+Observaciones!$F683-AV684-Constantes!$D$13)</f>
        <v>0</v>
      </c>
      <c r="AX684" s="118">
        <f>AX683+Observaciones!$F683-AV684-AU684-AW684-AY683</f>
        <v>26.258323886730711</v>
      </c>
      <c r="AY684" s="118">
        <f>MAX(0,(AX684-Constantes!$D$14)*(1-EXP(-Constantes!$D$22)))</f>
        <v>1.1459740838550366E-4</v>
      </c>
      <c r="AZ684" s="116">
        <f>AZ683+(Entradas!$F$23*AW684-BA683)/(800*Entradas!$D$46)</f>
        <v>0</v>
      </c>
      <c r="BA684" s="116">
        <f>8000*Entradas!$D$47*AZ684/Constantes!$F$34</f>
        <v>0</v>
      </c>
      <c r="BB684" s="116">
        <f>AV684*Escenarios!$F$10/Escenarios!$F$9</f>
        <v>0</v>
      </c>
      <c r="BC684" s="116">
        <f>BA684*Escenarios!$F$10/Escenarios!$F$9</f>
        <v>0</v>
      </c>
      <c r="BD684" s="116">
        <f>Observaciones!$I683</f>
        <v>0</v>
      </c>
      <c r="BE684" s="116">
        <f>MAX(0,Constantes!$F$29/((BJ683+BB684+BC684+BD684+Observaciones!$F683)^2)+Entradas!$F$17)</f>
        <v>0</v>
      </c>
      <c r="BF684" s="145">
        <f>IF(ETo!$D683&gt;0,ETo!$I683*((1-Entradas!$F$21)*ETo!$K683+ETo!$L683),0)</f>
        <v>1.917859897024121</v>
      </c>
      <c r="BG684" s="116">
        <f>MIN(BF684*1,0.8*(BJ683+BB684+BC684+BD684+Observaciones!$F683-BE684-Constantes!$F$28))</f>
        <v>3.840040960000124E-2</v>
      </c>
      <c r="BH684" s="116">
        <f>Observaciones!$J683</f>
        <v>0</v>
      </c>
      <c r="BI684" s="116">
        <f>MAX(0,BJ683+BB684+BC684+BD684+Observaciones!$F683-BE684-BG684-BH684-Constantes!$F$26)</f>
        <v>0</v>
      </c>
      <c r="BJ684" s="116">
        <f>BJ683+BB684+BC684+BD684+Observaciones!$F683-BE684-BG684-BH684-BI684</f>
        <v>41.2596001024</v>
      </c>
      <c r="BK684" s="116">
        <f>(Escenarios!$F$10*AU684+Escenarios!$F$9*BG684)/(Escenarios!$F$11)</f>
        <v>3.6285624228730738E-2</v>
      </c>
      <c r="BL684" s="116">
        <f>(Escenarios!$F$9*BI684)/(Escenarios!$F$11)</f>
        <v>0</v>
      </c>
      <c r="BM684" s="116">
        <f>(Escenarios!$F$10*AW684+Escenarios!$F$9*BE684)/(Escenarios!$F$11)</f>
        <v>0</v>
      </c>
      <c r="BN684" s="118">
        <f t="shared" si="75"/>
        <v>91.576977296269519</v>
      </c>
      <c r="BO684" s="118">
        <f>MAX(0,(BN684-Constantes!$D$13)*(1-EXP(-Constantes!$D$23)))</f>
        <v>0.29582754109194048</v>
      </c>
      <c r="BP684" s="118">
        <f>BL684+AY684*Escenarios!$F$10/Escenarios!$F$11+BO684</f>
        <v>0.29591921901864887</v>
      </c>
      <c r="BQ684" s="118">
        <f>0.0526*BL684*Observaciones!$F683^1.218</f>
        <v>0</v>
      </c>
      <c r="BR684" s="118">
        <f>BQ684*Constantes!$F$40</f>
        <v>0</v>
      </c>
      <c r="BS684" s="118">
        <f t="shared" si="76"/>
        <v>0</v>
      </c>
      <c r="BT684" s="15"/>
      <c r="BU684" s="72">
        <v>678</v>
      </c>
      <c r="BV684" s="73">
        <f>0.0526*Observaciones!$F683^2.218</f>
        <v>0</v>
      </c>
      <c r="BW684" s="73">
        <f>IF(Observaciones!$F683&gt;0.05*$CA$7,((Observaciones!$F683-0.05*$CA$7)^2)/(Observaciones!$F683+0.95*$CA$7),0)</f>
        <v>0</v>
      </c>
      <c r="BX684" s="73">
        <f>0.0526*BW684*Observaciones!$F683^1.218</f>
        <v>0</v>
      </c>
      <c r="BY684" s="27"/>
      <c r="BZ684" s="27"/>
      <c r="CA684" s="101"/>
      <c r="CB684" s="36"/>
    </row>
    <row r="685" spans="2:80" s="2" customFormat="1" ht="14.5" x14ac:dyDescent="0.35">
      <c r="B685" s="35"/>
      <c r="C685" s="72">
        <v>679</v>
      </c>
      <c r="D685" s="145">
        <f>ETo!$I684*((1-Constantes!$D$19)*ETo!$K684+ETo!$L684)</f>
        <v>2.0917945965071647</v>
      </c>
      <c r="E685" s="73">
        <f>MIN(D685*Constantes!$D$17,0.8*(H684+Observaciones!$F684-F685-G685-Constantes!$D$14))</f>
        <v>6.6591093845687517E-3</v>
      </c>
      <c r="F685" s="73">
        <f>IF(Observaciones!$F684&gt;0.05*Constantes!$D$18,((Observaciones!$F684-0.05*Constantes!$D$18)^2)/(Observaciones!$F684+0.95*Constantes!$D$18),0)</f>
        <v>0</v>
      </c>
      <c r="G685" s="73">
        <f>MAX(0,H684+Observaciones!$F684-F685-Constantes!$D$13)</f>
        <v>0</v>
      </c>
      <c r="H685" s="73">
        <f>H684+Observaciones!$F684-F685-E685-G685-I684</f>
        <v>26.251550179937759</v>
      </c>
      <c r="I685" s="73">
        <f>MAX(0,(H685-Constantes!$D$14)*(1-EXP(-Constantes!$D$22)))</f>
        <v>2.1341785291592202E-5</v>
      </c>
      <c r="J685" s="73">
        <f t="shared" si="70"/>
        <v>86.98033039767104</v>
      </c>
      <c r="K685" s="73">
        <f>MAX(0,(J685-Constantes!$D$13)*(1-EXP(-Constantes!$D$23)))</f>
        <v>0.26407618166553681</v>
      </c>
      <c r="L685" s="73">
        <f t="shared" si="71"/>
        <v>0.26409752345082843</v>
      </c>
      <c r="M685" s="73">
        <f>0.0526*F685*Observaciones!$F684^1.218</f>
        <v>0</v>
      </c>
      <c r="N685" s="73">
        <f>M685*Constantes!$D$40</f>
        <v>0</v>
      </c>
      <c r="O685" s="73">
        <f t="shared" si="72"/>
        <v>0</v>
      </c>
      <c r="P685" s="15"/>
      <c r="Q685" s="117">
        <v>679</v>
      </c>
      <c r="R685" s="145">
        <f>ETo!$I684*((1-Constantes!$E$19)*ETo!$K684+ETo!$L684)</f>
        <v>2.0941287654115133</v>
      </c>
      <c r="S685" s="118">
        <f>MIN(R685*Constantes!$E$17,0.8*(V684+Observaciones!$F684-T685-U685-Constantes!$D$14))</f>
        <v>6.6591093845687517E-3</v>
      </c>
      <c r="T685" s="118">
        <f>IF(Observaciones!$F684&gt;0.05*Constantes!$E$18,((Observaciones!$F684-0.05*Constantes!$E$18)^2)/(Observaciones!$F684+0.95*Constantes!$E$18),0)</f>
        <v>0</v>
      </c>
      <c r="U685" s="118">
        <f>MAX(0,V684+Observaciones!$F684-T685-Constantes!$D$13)</f>
        <v>0</v>
      </c>
      <c r="V685" s="118">
        <f>V684+Observaciones!$F684-T685-S685-U685-W684</f>
        <v>26.251550179937759</v>
      </c>
      <c r="W685" s="118">
        <f>MAX(0,(V685-Constantes!$D$14)*(1-EXP(-Constantes!$D$22)))</f>
        <v>2.1341785291592202E-5</v>
      </c>
      <c r="X685" s="116">
        <f>X684+(Entradas!$E$23*U685-Y684)/(800*Entradas!$D$46)</f>
        <v>0</v>
      </c>
      <c r="Y685" s="116">
        <f>8000*Entradas!$D$47*X685/Constantes!$E$34</f>
        <v>0</v>
      </c>
      <c r="Z685" s="116">
        <f>T685*Escenarios!$E$10/Escenarios!$E$9</f>
        <v>0</v>
      </c>
      <c r="AA685" s="116">
        <f>Y685*Escenarios!$E$10/Escenarios!$E$9</f>
        <v>0</v>
      </c>
      <c r="AB685" s="116">
        <f>Observaciones!$I684</f>
        <v>0</v>
      </c>
      <c r="AC685" s="116">
        <f>MAX(0,Constantes!$E$29/((AH684+Z685+AA685+AB685+Observaciones!$F684)^2)+Entradas!$E$17)</f>
        <v>0</v>
      </c>
      <c r="AD685" s="145">
        <f>IF(ETo!$D684&gt;0,ETo!$I684*((1-Entradas!$E$21)*ETo!$K684+ETo!$L684),0)</f>
        <v>2.0007620092375822</v>
      </c>
      <c r="AE685" s="116">
        <f>MIN(AD685*1,0.8*(AH684+Z685+AA685+AB685+Observaciones!$F684-AC685-Constantes!$E$28))</f>
        <v>7.6800819200002479E-3</v>
      </c>
      <c r="AF685" s="116">
        <f>Observaciones!$J684</f>
        <v>0</v>
      </c>
      <c r="AG685" s="116">
        <f>MAX(0,AH684+Z685+AA685+AB685+Observaciones!$F684-AC685-AE685-AF685-Constantes!$E$26)</f>
        <v>0</v>
      </c>
      <c r="AH685" s="116">
        <f>AH684+Z685+AA685+AB685+Observaciones!$F684-AC685-AE685-AF685-AG685</f>
        <v>41.25192002048</v>
      </c>
      <c r="AI685" s="116">
        <f>(Escenarios!$E$10*S685+Escenarios!$E$9*AE685)/(Escenarios!$E$11)</f>
        <v>6.7612066381119015E-3</v>
      </c>
      <c r="AJ685" s="116">
        <f>(Escenarios!$E$9*AG685)/(Escenarios!$E$11)</f>
        <v>0</v>
      </c>
      <c r="AK685" s="116">
        <f>(Escenarios!$E$10*U685+Escenarios!$E$9*AC685)/(Escenarios!$E$11)</f>
        <v>0</v>
      </c>
      <c r="AL685" s="118">
        <f t="shared" si="73"/>
        <v>92.773616944894798</v>
      </c>
      <c r="AM685" s="118">
        <f>MAX(0,(AL685-Constantes!$D$13)*(1-EXP(-Constantes!$D$23)))</f>
        <v>0.30409333492504331</v>
      </c>
      <c r="AN685" s="118">
        <f>AJ685+W685*Escenarios!$E$10/Escenarios!$E$11+AM685</f>
        <v>0.30411254253180575</v>
      </c>
      <c r="AO685" s="118">
        <f>0.0526*AJ685*Observaciones!$F684^1.218</f>
        <v>0</v>
      </c>
      <c r="AP685" s="118">
        <f>AO685*Constantes!$E$40</f>
        <v>0</v>
      </c>
      <c r="AQ685" s="118">
        <f t="shared" si="74"/>
        <v>0</v>
      </c>
      <c r="AR685" s="15"/>
      <c r="AS685" s="72">
        <v>679</v>
      </c>
      <c r="AT685" s="145">
        <f>ETo!$I684*((1-Constantes!$F$19)*ETo!$K684+ETo!$L684)</f>
        <v>2.0882933431506423</v>
      </c>
      <c r="AU685" s="118">
        <f>MIN(AT685*Constantes!$F$17,0.8*(AX684+Observaciones!$F684-AV685-AW685-Constantes!$D$14))</f>
        <v>6.6591093845687517E-3</v>
      </c>
      <c r="AV685" s="118">
        <f>IF(Observaciones!$F684&gt;0.05*Constantes!$F$18,((Observaciones!$F684-0.05*Constantes!$F$18)^2)/(Observaciones!$F684+0.95*Constantes!$F$18),0)</f>
        <v>0</v>
      </c>
      <c r="AW685" s="118">
        <f>MAX(0,AX684+Observaciones!$F684-AV685-Constantes!$D$13)</f>
        <v>0</v>
      </c>
      <c r="AX685" s="118">
        <f>AX684+Observaciones!$F684-AV685-AU685-AW685-AY684</f>
        <v>26.251550179937759</v>
      </c>
      <c r="AY685" s="118">
        <f>MAX(0,(AX685-Constantes!$D$14)*(1-EXP(-Constantes!$D$22)))</f>
        <v>2.1341785291592202E-5</v>
      </c>
      <c r="AZ685" s="116">
        <f>AZ684+(Entradas!$F$23*AW685-BA684)/(800*Entradas!$D$46)</f>
        <v>0</v>
      </c>
      <c r="BA685" s="116">
        <f>8000*Entradas!$D$47*AZ685/Constantes!$F$34</f>
        <v>0</v>
      </c>
      <c r="BB685" s="116">
        <f>AV685*Escenarios!$F$10/Escenarios!$F$9</f>
        <v>0</v>
      </c>
      <c r="BC685" s="116">
        <f>BA685*Escenarios!$F$10/Escenarios!$F$9</f>
        <v>0</v>
      </c>
      <c r="BD685" s="116">
        <f>Observaciones!$I684</f>
        <v>0</v>
      </c>
      <c r="BE685" s="116">
        <f>MAX(0,Constantes!$F$29/((BJ684+BB685+BC685+BD685+Observaciones!$F684)^2)+Entradas!$F$17)</f>
        <v>0</v>
      </c>
      <c r="BF685" s="145">
        <f>IF(ETo!$D684&gt;0,ETo!$I684*((1-Entradas!$F$21)*ETo!$K684+ETo!$L684),0)</f>
        <v>2.0007620092375822</v>
      </c>
      <c r="BG685" s="116">
        <f>MIN(BF685*1,0.8*(BJ684+BB685+BC685+BD685+Observaciones!$F684-BE685-Constantes!$F$28))</f>
        <v>7.6800819200002479E-3</v>
      </c>
      <c r="BH685" s="116">
        <f>Observaciones!$J684</f>
        <v>0</v>
      </c>
      <c r="BI685" s="116">
        <f>MAX(0,BJ684+BB685+BC685+BD685+Observaciones!$F684-BE685-BG685-BH685-Constantes!$F$26)</f>
        <v>0</v>
      </c>
      <c r="BJ685" s="116">
        <f>BJ684+BB685+BC685+BD685+Observaciones!$F684-BE685-BG685-BH685-BI685</f>
        <v>41.25192002048</v>
      </c>
      <c r="BK685" s="116">
        <f>(Escenarios!$F$10*AU685+Escenarios!$F$9*BG685)/(Escenarios!$F$11)</f>
        <v>6.8633038916550504E-3</v>
      </c>
      <c r="BL685" s="116">
        <f>(Escenarios!$F$9*BI685)/(Escenarios!$F$11)</f>
        <v>0</v>
      </c>
      <c r="BM685" s="116">
        <f>(Escenarios!$F$10*AW685+Escenarios!$F$9*BE685)/(Escenarios!$F$11)</f>
        <v>0</v>
      </c>
      <c r="BN685" s="118">
        <f t="shared" si="75"/>
        <v>91.28114975517758</v>
      </c>
      <c r="BO685" s="118">
        <f>MAX(0,(BN685-Constantes!$D$13)*(1-EXP(-Constantes!$D$23)))</f>
        <v>0.29378411100199747</v>
      </c>
      <c r="BP685" s="118">
        <f>BL685+AY685*Escenarios!$F$10/Escenarios!$F$11+BO685</f>
        <v>0.29380118443023073</v>
      </c>
      <c r="BQ685" s="118">
        <f>0.0526*BL685*Observaciones!$F684^1.218</f>
        <v>0</v>
      </c>
      <c r="BR685" s="118">
        <f>BQ685*Constantes!$F$40</f>
        <v>0</v>
      </c>
      <c r="BS685" s="118">
        <f t="shared" si="76"/>
        <v>0</v>
      </c>
      <c r="BT685" s="15"/>
      <c r="BU685" s="72">
        <v>679</v>
      </c>
      <c r="BV685" s="73">
        <f>0.0526*Observaciones!$F684^2.218</f>
        <v>0</v>
      </c>
      <c r="BW685" s="73">
        <f>IF(Observaciones!$F684&gt;0.05*$CA$7,((Observaciones!$F684-0.05*$CA$7)^2)/(Observaciones!$F684+0.95*$CA$7),0)</f>
        <v>0</v>
      </c>
      <c r="BX685" s="73">
        <f>0.0526*BW685*Observaciones!$F684^1.218</f>
        <v>0</v>
      </c>
      <c r="BY685" s="27"/>
      <c r="BZ685" s="27"/>
      <c r="CA685" s="101"/>
      <c r="CB685" s="36"/>
    </row>
    <row r="686" spans="2:80" s="2" customFormat="1" ht="14.5" x14ac:dyDescent="0.35">
      <c r="B686" s="35"/>
      <c r="C686" s="72">
        <v>680</v>
      </c>
      <c r="D686" s="145">
        <f>ETo!$I685*((1-Constantes!$D$19)*ETo!$K685+ETo!$L685)</f>
        <v>2.0235358009196855</v>
      </c>
      <c r="E686" s="73">
        <f>MIN(D686*Constantes!$D$17,0.8*(H685+Observaciones!$F685-F686-G686-Constantes!$D$14))</f>
        <v>1.2401439502070844E-3</v>
      </c>
      <c r="F686" s="73">
        <f>IF(Observaciones!$F685&gt;0.05*Constantes!$D$18,((Observaciones!$F685-0.05*Constantes!$D$18)^2)/(Observaciones!$F685+0.95*Constantes!$D$18),0)</f>
        <v>0</v>
      </c>
      <c r="G686" s="73">
        <f>MAX(0,H685+Observaciones!$F685-F686-Constantes!$D$13)</f>
        <v>0</v>
      </c>
      <c r="H686" s="73">
        <f>H685+Observaciones!$F685-F686-E686-G686-I685</f>
        <v>26.250288694202261</v>
      </c>
      <c r="I686" s="73">
        <f>MAX(0,(H686-Constantes!$D$14)*(1-EXP(-Constantes!$D$22)))</f>
        <v>3.9745383935852045E-6</v>
      </c>
      <c r="J686" s="73">
        <f t="shared" si="70"/>
        <v>86.71625421600551</v>
      </c>
      <c r="K686" s="73">
        <f>MAX(0,(J686-Constantes!$D$13)*(1-EXP(-Constantes!$D$23)))</f>
        <v>0.26225207423571201</v>
      </c>
      <c r="L686" s="73">
        <f t="shared" si="71"/>
        <v>0.26225604877410558</v>
      </c>
      <c r="M686" s="73">
        <f>0.0526*F686*Observaciones!$F685^1.218</f>
        <v>0</v>
      </c>
      <c r="N686" s="73">
        <f>M686*Constantes!$D$40</f>
        <v>0</v>
      </c>
      <c r="O686" s="73">
        <f t="shared" si="72"/>
        <v>0</v>
      </c>
      <c r="P686" s="15"/>
      <c r="Q686" s="117">
        <v>680</v>
      </c>
      <c r="R686" s="145">
        <f>ETo!$I685*((1-Constantes!$E$19)*ETo!$K685+ETo!$L685)</f>
        <v>2.0257930736500191</v>
      </c>
      <c r="S686" s="118">
        <f>MIN(R686*Constantes!$E$17,0.8*(V685+Observaciones!$F685-T686-U686-Constantes!$D$14))</f>
        <v>1.2401439502070844E-3</v>
      </c>
      <c r="T686" s="118">
        <f>IF(Observaciones!$F685&gt;0.05*Constantes!$E$18,((Observaciones!$F685-0.05*Constantes!$E$18)^2)/(Observaciones!$F685+0.95*Constantes!$E$18),0)</f>
        <v>0</v>
      </c>
      <c r="U686" s="118">
        <f>MAX(0,V685+Observaciones!$F685-T686-Constantes!$D$13)</f>
        <v>0</v>
      </c>
      <c r="V686" s="118">
        <f>V685+Observaciones!$F685-T686-S686-U686-W685</f>
        <v>26.250288694202261</v>
      </c>
      <c r="W686" s="118">
        <f>MAX(0,(V686-Constantes!$D$14)*(1-EXP(-Constantes!$D$22)))</f>
        <v>3.9745383935852045E-6</v>
      </c>
      <c r="X686" s="116">
        <f>X685+(Entradas!$E$23*U686-Y685)/(800*Entradas!$D$46)</f>
        <v>0</v>
      </c>
      <c r="Y686" s="116">
        <f>8000*Entradas!$D$47*X686/Constantes!$E$34</f>
        <v>0</v>
      </c>
      <c r="Z686" s="116">
        <f>T686*Escenarios!$E$10/Escenarios!$E$9</f>
        <v>0</v>
      </c>
      <c r="AA686" s="116">
        <f>Y686*Escenarios!$E$10/Escenarios!$E$9</f>
        <v>0</v>
      </c>
      <c r="AB686" s="116">
        <f>Observaciones!$I685</f>
        <v>0</v>
      </c>
      <c r="AC686" s="116">
        <f>MAX(0,Constantes!$E$29/((AH685+Z686+AA686+AB686+Observaciones!$F685)^2)+Entradas!$E$17)</f>
        <v>0</v>
      </c>
      <c r="AD686" s="145">
        <f>IF(ETo!$D685&gt;0,ETo!$I685*((1-Entradas!$E$21)*ETo!$K685+ETo!$L685),0)</f>
        <v>1.935502164436679</v>
      </c>
      <c r="AE686" s="116">
        <f>MIN(AD686*1,0.8*(AH685+Z686+AA686+AB686+Observaciones!$F685-AC686-Constantes!$E$28))</f>
        <v>1.5360163840000497E-3</v>
      </c>
      <c r="AF686" s="116">
        <f>Observaciones!$J685</f>
        <v>0</v>
      </c>
      <c r="AG686" s="116">
        <f>MAX(0,AH685+Z686+AA686+AB686+Observaciones!$F685-AC686-AE686-AF686-Constantes!$E$26)</f>
        <v>0</v>
      </c>
      <c r="AH686" s="116">
        <f>AH685+Z686+AA686+AB686+Observaciones!$F685-AC686-AE686-AF686-AG686</f>
        <v>41.250384004095999</v>
      </c>
      <c r="AI686" s="116">
        <f>(Escenarios!$E$10*S686+Escenarios!$E$9*AE686)/(Escenarios!$E$11)</f>
        <v>1.2697311935863812E-3</v>
      </c>
      <c r="AJ686" s="116">
        <f>(Escenarios!$E$9*AG686)/(Escenarios!$E$11)</f>
        <v>0</v>
      </c>
      <c r="AK686" s="116">
        <f>(Escenarios!$E$10*U686+Escenarios!$E$9*AC686)/(Escenarios!$E$11)</f>
        <v>0</v>
      </c>
      <c r="AL686" s="118">
        <f t="shared" si="73"/>
        <v>92.469523609969755</v>
      </c>
      <c r="AM686" s="118">
        <f>MAX(0,(AL686-Constantes!$D$13)*(1-EXP(-Constantes!$D$23)))</f>
        <v>0.30199280882648161</v>
      </c>
      <c r="AN686" s="118">
        <f>AJ686+W686*Escenarios!$E$10/Escenarios!$E$11+AM686</f>
        <v>0.30199638591103584</v>
      </c>
      <c r="AO686" s="118">
        <f>0.0526*AJ686*Observaciones!$F685^1.218</f>
        <v>0</v>
      </c>
      <c r="AP686" s="118">
        <f>AO686*Constantes!$E$40</f>
        <v>0</v>
      </c>
      <c r="AQ686" s="118">
        <f t="shared" si="74"/>
        <v>0</v>
      </c>
      <c r="AR686" s="15"/>
      <c r="AS686" s="72">
        <v>680</v>
      </c>
      <c r="AT686" s="145">
        <f>ETo!$I685*((1-Constantes!$F$19)*ETo!$K685+ETo!$L685)</f>
        <v>2.0201498918241851</v>
      </c>
      <c r="AU686" s="118">
        <f>MIN(AT686*Constantes!$F$17,0.8*(AX685+Observaciones!$F685-AV686-AW686-Constantes!$D$14))</f>
        <v>1.2401439502070844E-3</v>
      </c>
      <c r="AV686" s="118">
        <f>IF(Observaciones!$F685&gt;0.05*Constantes!$F$18,((Observaciones!$F685-0.05*Constantes!$F$18)^2)/(Observaciones!$F685+0.95*Constantes!$F$18),0)</f>
        <v>0</v>
      </c>
      <c r="AW686" s="118">
        <f>MAX(0,AX685+Observaciones!$F685-AV686-Constantes!$D$13)</f>
        <v>0</v>
      </c>
      <c r="AX686" s="118">
        <f>AX685+Observaciones!$F685-AV686-AU686-AW686-AY685</f>
        <v>26.250288694202261</v>
      </c>
      <c r="AY686" s="118">
        <f>MAX(0,(AX686-Constantes!$D$14)*(1-EXP(-Constantes!$D$22)))</f>
        <v>3.9745383935852045E-6</v>
      </c>
      <c r="AZ686" s="116">
        <f>AZ685+(Entradas!$F$23*AW686-BA685)/(800*Entradas!$D$46)</f>
        <v>0</v>
      </c>
      <c r="BA686" s="116">
        <f>8000*Entradas!$D$47*AZ686/Constantes!$F$34</f>
        <v>0</v>
      </c>
      <c r="BB686" s="116">
        <f>AV686*Escenarios!$F$10/Escenarios!$F$9</f>
        <v>0</v>
      </c>
      <c r="BC686" s="116">
        <f>BA686*Escenarios!$F$10/Escenarios!$F$9</f>
        <v>0</v>
      </c>
      <c r="BD686" s="116">
        <f>Observaciones!$I685</f>
        <v>0</v>
      </c>
      <c r="BE686" s="116">
        <f>MAX(0,Constantes!$F$29/((BJ685+BB686+BC686+BD686+Observaciones!$F685)^2)+Entradas!$F$17)</f>
        <v>0</v>
      </c>
      <c r="BF686" s="145">
        <f>IF(ETo!$D685&gt;0,ETo!$I685*((1-Entradas!$F$21)*ETo!$K685+ETo!$L685),0)</f>
        <v>1.935502164436679</v>
      </c>
      <c r="BG686" s="116">
        <f>MIN(BF686*1,0.8*(BJ685+BB686+BC686+BD686+Observaciones!$F685-BE686-Constantes!$F$28))</f>
        <v>1.5360163840000497E-3</v>
      </c>
      <c r="BH686" s="116">
        <f>Observaciones!$J685</f>
        <v>0</v>
      </c>
      <c r="BI686" s="116">
        <f>MAX(0,BJ685+BB686+BC686+BD686+Observaciones!$F685-BE686-BG686-BH686-Constantes!$F$26)</f>
        <v>0</v>
      </c>
      <c r="BJ686" s="116">
        <f>BJ685+BB686+BC686+BD686+Observaciones!$F685-BE686-BG686-BH686-BI686</f>
        <v>41.250384004095999</v>
      </c>
      <c r="BK686" s="116">
        <f>(Escenarios!$F$10*AU686+Escenarios!$F$9*BG686)/(Escenarios!$F$11)</f>
        <v>1.2993184369656774E-3</v>
      </c>
      <c r="BL686" s="116">
        <f>(Escenarios!$F$9*BI686)/(Escenarios!$F$11)</f>
        <v>0</v>
      </c>
      <c r="BM686" s="116">
        <f>(Escenarios!$F$10*AW686+Escenarios!$F$9*BE686)/(Escenarios!$F$11)</f>
        <v>0</v>
      </c>
      <c r="BN686" s="118">
        <f t="shared" si="75"/>
        <v>90.987365644175583</v>
      </c>
      <c r="BO686" s="118">
        <f>MAX(0,(BN686-Constantes!$D$13)*(1-EXP(-Constantes!$D$23)))</f>
        <v>0.29175479591472481</v>
      </c>
      <c r="BP686" s="118">
        <f>BL686+AY686*Escenarios!$F$10/Escenarios!$F$11+BO686</f>
        <v>0.2917579755454397</v>
      </c>
      <c r="BQ686" s="118">
        <f>0.0526*BL686*Observaciones!$F685^1.218</f>
        <v>0</v>
      </c>
      <c r="BR686" s="118">
        <f>BQ686*Constantes!$F$40</f>
        <v>0</v>
      </c>
      <c r="BS686" s="118">
        <f t="shared" si="76"/>
        <v>0</v>
      </c>
      <c r="BT686" s="15"/>
      <c r="BU686" s="72">
        <v>680</v>
      </c>
      <c r="BV686" s="73">
        <f>0.0526*Observaciones!$F685^2.218</f>
        <v>0</v>
      </c>
      <c r="BW686" s="73">
        <f>IF(Observaciones!$F685&gt;0.05*$CA$7,((Observaciones!$F685-0.05*$CA$7)^2)/(Observaciones!$F685+0.95*$CA$7),0)</f>
        <v>0</v>
      </c>
      <c r="BX686" s="73">
        <f>0.0526*BW686*Observaciones!$F685^1.218</f>
        <v>0</v>
      </c>
      <c r="BY686" s="27"/>
      <c r="BZ686" s="27"/>
      <c r="CA686" s="101"/>
      <c r="CB686" s="36"/>
    </row>
    <row r="687" spans="2:80" s="2" customFormat="1" ht="14.5" x14ac:dyDescent="0.35">
      <c r="B687" s="35"/>
      <c r="C687" s="72">
        <v>681</v>
      </c>
      <c r="D687" s="145">
        <f>ETo!$I686*((1-Constantes!$D$19)*ETo!$K686+ETo!$L686)</f>
        <v>2.0406739352730439</v>
      </c>
      <c r="E687" s="73">
        <f>MIN(D687*Constantes!$D$17,0.8*(H686+Observaciones!$F686-F687-G687-Constantes!$D$14))</f>
        <v>2.3095536180903765E-4</v>
      </c>
      <c r="F687" s="73">
        <f>IF(Observaciones!$F686&gt;0.05*Constantes!$D$18,((Observaciones!$F686-0.05*Constantes!$D$18)^2)/(Observaciones!$F686+0.95*Constantes!$D$18),0)</f>
        <v>0</v>
      </c>
      <c r="G687" s="73">
        <f>MAX(0,H686+Observaciones!$F686-F687-Constantes!$D$13)</f>
        <v>0</v>
      </c>
      <c r="H687" s="73">
        <f>H686+Observaciones!$F686-F687-E687-G687-I686</f>
        <v>26.250053764302059</v>
      </c>
      <c r="I687" s="73">
        <f>MAX(0,(H687-Constantes!$D$14)*(1-EXP(-Constantes!$D$22)))</f>
        <v>7.4018903415837902E-7</v>
      </c>
      <c r="J687" s="73">
        <f t="shared" si="70"/>
        <v>86.454002141769791</v>
      </c>
      <c r="K687" s="73">
        <f>MAX(0,(J687-Constantes!$D$13)*(1-EXP(-Constantes!$D$23)))</f>
        <v>0.26044056683628203</v>
      </c>
      <c r="L687" s="73">
        <f t="shared" si="71"/>
        <v>0.2604413070253162</v>
      </c>
      <c r="M687" s="73">
        <f>0.0526*F687*Observaciones!$F686^1.218</f>
        <v>0</v>
      </c>
      <c r="N687" s="73">
        <f>M687*Constantes!$D$40</f>
        <v>0</v>
      </c>
      <c r="O687" s="73">
        <f t="shared" si="72"/>
        <v>0</v>
      </c>
      <c r="P687" s="15"/>
      <c r="Q687" s="117">
        <v>681</v>
      </c>
      <c r="R687" s="145">
        <f>ETo!$I686*((1-Constantes!$E$19)*ETo!$K686+ETo!$L686)</f>
        <v>2.0429502087284295</v>
      </c>
      <c r="S687" s="118">
        <f>MIN(R687*Constantes!$E$17,0.8*(V686+Observaciones!$F686-T687-U687-Constantes!$D$14))</f>
        <v>2.3095536180903765E-4</v>
      </c>
      <c r="T687" s="118">
        <f>IF(Observaciones!$F686&gt;0.05*Constantes!$E$18,((Observaciones!$F686-0.05*Constantes!$E$18)^2)/(Observaciones!$F686+0.95*Constantes!$E$18),0)</f>
        <v>0</v>
      </c>
      <c r="U687" s="118">
        <f>MAX(0,V686+Observaciones!$F686-T687-Constantes!$D$13)</f>
        <v>0</v>
      </c>
      <c r="V687" s="118">
        <f>V686+Observaciones!$F686-T687-S687-U687-W686</f>
        <v>26.250053764302059</v>
      </c>
      <c r="W687" s="118">
        <f>MAX(0,(V687-Constantes!$D$14)*(1-EXP(-Constantes!$D$22)))</f>
        <v>7.4018903415837902E-7</v>
      </c>
      <c r="X687" s="116">
        <f>X686+(Entradas!$E$23*U687-Y686)/(800*Entradas!$D$46)</f>
        <v>0</v>
      </c>
      <c r="Y687" s="116">
        <f>8000*Entradas!$D$47*X687/Constantes!$E$34</f>
        <v>0</v>
      </c>
      <c r="Z687" s="116">
        <f>T687*Escenarios!$E$10/Escenarios!$E$9</f>
        <v>0</v>
      </c>
      <c r="AA687" s="116">
        <f>Y687*Escenarios!$E$10/Escenarios!$E$9</f>
        <v>0</v>
      </c>
      <c r="AB687" s="116">
        <f>Observaciones!$I686</f>
        <v>0</v>
      </c>
      <c r="AC687" s="116">
        <f>MAX(0,Constantes!$E$29/((AH686+Z687+AA687+AB687+Observaciones!$F686)^2)+Entradas!$E$17)</f>
        <v>0</v>
      </c>
      <c r="AD687" s="145">
        <f>IF(ETo!$D686&gt;0,ETo!$I686*((1-Entradas!$E$21)*ETo!$K686+ETo!$L686),0)</f>
        <v>1.9518992705129856</v>
      </c>
      <c r="AE687" s="116">
        <f>MIN(AD687*1,0.8*(AH686+Z687+AA687+AB687+Observaciones!$F686-AC687-Constantes!$E$28))</f>
        <v>3.0720327679887308E-4</v>
      </c>
      <c r="AF687" s="116">
        <f>Observaciones!$J686</f>
        <v>0</v>
      </c>
      <c r="AG687" s="116">
        <f>MAX(0,AH686+Z687+AA687+AB687+Observaciones!$F686-AC687-AE687-AF687-Constantes!$E$26)</f>
        <v>0</v>
      </c>
      <c r="AH687" s="116">
        <f>AH686+Z687+AA687+AB687+Observaciones!$F686-AC687-AE687-AF687-AG687</f>
        <v>41.250076800819201</v>
      </c>
      <c r="AI687" s="116">
        <f>(Escenarios!$E$10*S687+Escenarios!$E$9*AE687)/(Escenarios!$E$11)</f>
        <v>2.3858015330802118E-4</v>
      </c>
      <c r="AJ687" s="116">
        <f>(Escenarios!$E$9*AG687)/(Escenarios!$E$11)</f>
        <v>0</v>
      </c>
      <c r="AK687" s="116">
        <f>(Escenarios!$E$10*U687+Escenarios!$E$9*AC687)/(Escenarios!$E$11)</f>
        <v>0</v>
      </c>
      <c r="AL687" s="118">
        <f t="shared" si="73"/>
        <v>92.167530801143272</v>
      </c>
      <c r="AM687" s="118">
        <f>MAX(0,(AL687-Constantes!$D$13)*(1-EXP(-Constantes!$D$23)))</f>
        <v>0.29990679212153032</v>
      </c>
      <c r="AN687" s="118">
        <f>AJ687+W687*Escenarios!$E$10/Escenarios!$E$11+AM687</f>
        <v>0.29990745829166104</v>
      </c>
      <c r="AO687" s="118">
        <f>0.0526*AJ687*Observaciones!$F686^1.218</f>
        <v>0</v>
      </c>
      <c r="AP687" s="118">
        <f>AO687*Constantes!$E$40</f>
        <v>0</v>
      </c>
      <c r="AQ687" s="118">
        <f t="shared" si="74"/>
        <v>0</v>
      </c>
      <c r="AR687" s="15"/>
      <c r="AS687" s="72">
        <v>681</v>
      </c>
      <c r="AT687" s="145">
        <f>ETo!$I686*((1-Constantes!$F$19)*ETo!$K686+ETo!$L686)</f>
        <v>2.0372595250899641</v>
      </c>
      <c r="AU687" s="118">
        <f>MIN(AT687*Constantes!$F$17,0.8*(AX686+Observaciones!$F686-AV687-AW687-Constantes!$D$14))</f>
        <v>2.3095536180903765E-4</v>
      </c>
      <c r="AV687" s="118">
        <f>IF(Observaciones!$F686&gt;0.05*Constantes!$F$18,((Observaciones!$F686-0.05*Constantes!$F$18)^2)/(Observaciones!$F686+0.95*Constantes!$F$18),0)</f>
        <v>0</v>
      </c>
      <c r="AW687" s="118">
        <f>MAX(0,AX686+Observaciones!$F686-AV687-Constantes!$D$13)</f>
        <v>0</v>
      </c>
      <c r="AX687" s="118">
        <f>AX686+Observaciones!$F686-AV687-AU687-AW687-AY686</f>
        <v>26.250053764302059</v>
      </c>
      <c r="AY687" s="118">
        <f>MAX(0,(AX687-Constantes!$D$14)*(1-EXP(-Constantes!$D$22)))</f>
        <v>7.4018903415837902E-7</v>
      </c>
      <c r="AZ687" s="116">
        <f>AZ686+(Entradas!$F$23*AW687-BA686)/(800*Entradas!$D$46)</f>
        <v>0</v>
      </c>
      <c r="BA687" s="116">
        <f>8000*Entradas!$D$47*AZ687/Constantes!$F$34</f>
        <v>0</v>
      </c>
      <c r="BB687" s="116">
        <f>AV687*Escenarios!$F$10/Escenarios!$F$9</f>
        <v>0</v>
      </c>
      <c r="BC687" s="116">
        <f>BA687*Escenarios!$F$10/Escenarios!$F$9</f>
        <v>0</v>
      </c>
      <c r="BD687" s="116">
        <f>Observaciones!$I686</f>
        <v>0</v>
      </c>
      <c r="BE687" s="116">
        <f>MAX(0,Constantes!$F$29/((BJ686+BB687+BC687+BD687+Observaciones!$F686)^2)+Entradas!$F$17)</f>
        <v>0</v>
      </c>
      <c r="BF687" s="145">
        <f>IF(ETo!$D686&gt;0,ETo!$I686*((1-Entradas!$F$21)*ETo!$K686+ETo!$L686),0)</f>
        <v>1.9518992705129856</v>
      </c>
      <c r="BG687" s="116">
        <f>MIN(BF687*1,0.8*(BJ686+BB687+BC687+BD687+Observaciones!$F686-BE687-Constantes!$F$28))</f>
        <v>3.0720327679887308E-4</v>
      </c>
      <c r="BH687" s="116">
        <f>Observaciones!$J686</f>
        <v>0</v>
      </c>
      <c r="BI687" s="116">
        <f>MAX(0,BJ686+BB687+BC687+BD687+Observaciones!$F686-BE687-BG687-BH687-Constantes!$F$26)</f>
        <v>0</v>
      </c>
      <c r="BJ687" s="116">
        <f>BJ686+BB687+BC687+BD687+Observaciones!$F686-BE687-BG687-BH687-BI687</f>
        <v>41.250076800819201</v>
      </c>
      <c r="BK687" s="116">
        <f>(Escenarios!$F$10*AU687+Escenarios!$F$9*BG687)/(Escenarios!$F$11)</f>
        <v>2.4620494480700474E-4</v>
      </c>
      <c r="BL687" s="116">
        <f>(Escenarios!$F$9*BI687)/(Escenarios!$F$11)</f>
        <v>0</v>
      </c>
      <c r="BM687" s="116">
        <f>(Escenarios!$F$10*AW687+Escenarios!$F$9*BE687)/(Escenarios!$F$11)</f>
        <v>0</v>
      </c>
      <c r="BN687" s="118">
        <f t="shared" si="75"/>
        <v>90.695610848260856</v>
      </c>
      <c r="BO687" s="118">
        <f>MAX(0,(BN687-Constantes!$D$13)*(1-EXP(-Constantes!$D$23)))</f>
        <v>0.28973949833067719</v>
      </c>
      <c r="BP687" s="118">
        <f>BL687+AY687*Escenarios!$F$10/Escenarios!$F$11+BO687</f>
        <v>0.28974009048190452</v>
      </c>
      <c r="BQ687" s="118">
        <f>0.0526*BL687*Observaciones!$F686^1.218</f>
        <v>0</v>
      </c>
      <c r="BR687" s="118">
        <f>BQ687*Constantes!$F$40</f>
        <v>0</v>
      </c>
      <c r="BS687" s="118">
        <f t="shared" si="76"/>
        <v>0</v>
      </c>
      <c r="BT687" s="15"/>
      <c r="BU687" s="72">
        <v>681</v>
      </c>
      <c r="BV687" s="73">
        <f>0.0526*Observaciones!$F686^2.218</f>
        <v>0</v>
      </c>
      <c r="BW687" s="73">
        <f>IF(Observaciones!$F686&gt;0.05*$CA$7,((Observaciones!$F686-0.05*$CA$7)^2)/(Observaciones!$F686+0.95*$CA$7),0)</f>
        <v>0</v>
      </c>
      <c r="BX687" s="73">
        <f>0.0526*BW687*Observaciones!$F686^1.218</f>
        <v>0</v>
      </c>
      <c r="BY687" s="27"/>
      <c r="BZ687" s="27"/>
      <c r="CA687" s="101"/>
      <c r="CB687" s="36"/>
    </row>
    <row r="688" spans="2:80" s="2" customFormat="1" ht="14.5" x14ac:dyDescent="0.35">
      <c r="B688" s="35"/>
      <c r="C688" s="72">
        <v>682</v>
      </c>
      <c r="D688" s="145">
        <f>ETo!$I687*((1-Constantes!$D$19)*ETo!$K687+ETo!$L687)</f>
        <v>2.0042450273136381</v>
      </c>
      <c r="E688" s="73">
        <f>MIN(D688*Constantes!$D$17,0.8*(H687+Observaciones!$F687-F688-G688-Constantes!$D$14))</f>
        <v>4.3011441647422544E-5</v>
      </c>
      <c r="F688" s="73">
        <f>IF(Observaciones!$F687&gt;0.05*Constantes!$D$18,((Observaciones!$F687-0.05*Constantes!$D$18)^2)/(Observaciones!$F687+0.95*Constantes!$D$18),0)</f>
        <v>0</v>
      </c>
      <c r="G688" s="73">
        <f>MAX(0,H687+Observaciones!$F687-F688-Constantes!$D$13)</f>
        <v>0</v>
      </c>
      <c r="H688" s="73">
        <f>H687+Observaciones!$F687-F688-E688-G688-I687</f>
        <v>26.250010012671378</v>
      </c>
      <c r="I688" s="73">
        <f>MAX(0,(H688-Constantes!$D$14)*(1-EXP(-Constantes!$D$22)))</f>
        <v>1.3784740567503837E-7</v>
      </c>
      <c r="J688" s="73">
        <f t="shared" si="70"/>
        <v>86.193561574933511</v>
      </c>
      <c r="K688" s="73">
        <f>MAX(0,(J688-Constantes!$D$13)*(1-EXP(-Constantes!$D$23)))</f>
        <v>0.25864157243247948</v>
      </c>
      <c r="L688" s="73">
        <f t="shared" si="71"/>
        <v>0.25864171027988514</v>
      </c>
      <c r="M688" s="73">
        <f>0.0526*F688*Observaciones!$F687^1.218</f>
        <v>0</v>
      </c>
      <c r="N688" s="73">
        <f>M688*Constantes!$D$40</f>
        <v>0</v>
      </c>
      <c r="O688" s="73">
        <f t="shared" si="72"/>
        <v>0</v>
      </c>
      <c r="P688" s="15"/>
      <c r="Q688" s="117">
        <v>682</v>
      </c>
      <c r="R688" s="145">
        <f>ETo!$I687*((1-Constantes!$E$19)*ETo!$K687+ETo!$L687)</f>
        <v>2.0064797174410702</v>
      </c>
      <c r="S688" s="118">
        <f>MIN(R688*Constantes!$E$17,0.8*(V687+Observaciones!$F687-T688-U688-Constantes!$D$14))</f>
        <v>4.3011441647422544E-5</v>
      </c>
      <c r="T688" s="118">
        <f>IF(Observaciones!$F687&gt;0.05*Constantes!$E$18,((Observaciones!$F687-0.05*Constantes!$E$18)^2)/(Observaciones!$F687+0.95*Constantes!$E$18),0)</f>
        <v>0</v>
      </c>
      <c r="U688" s="118">
        <f>MAX(0,V687+Observaciones!$F687-T688-Constantes!$D$13)</f>
        <v>0</v>
      </c>
      <c r="V688" s="118">
        <f>V687+Observaciones!$F687-T688-S688-U688-W687</f>
        <v>26.250010012671378</v>
      </c>
      <c r="W688" s="118">
        <f>MAX(0,(V688-Constantes!$D$14)*(1-EXP(-Constantes!$D$22)))</f>
        <v>1.3784740567503837E-7</v>
      </c>
      <c r="X688" s="116">
        <f>X687+(Entradas!$E$23*U688-Y687)/(800*Entradas!$D$46)</f>
        <v>0</v>
      </c>
      <c r="Y688" s="116">
        <f>8000*Entradas!$D$47*X688/Constantes!$E$34</f>
        <v>0</v>
      </c>
      <c r="Z688" s="116">
        <f>T688*Escenarios!$E$10/Escenarios!$E$9</f>
        <v>0</v>
      </c>
      <c r="AA688" s="116">
        <f>Y688*Escenarios!$E$10/Escenarios!$E$9</f>
        <v>0</v>
      </c>
      <c r="AB688" s="116">
        <f>Observaciones!$I687</f>
        <v>0</v>
      </c>
      <c r="AC688" s="116">
        <f>MAX(0,Constantes!$E$29/((AH687+Z688+AA688+AB688+Observaciones!$F687)^2)+Entradas!$E$17)</f>
        <v>0</v>
      </c>
      <c r="AD688" s="145">
        <f>IF(ETo!$D687&gt;0,ETo!$I687*((1-Entradas!$E$21)*ETo!$K687+ETo!$L687),0)</f>
        <v>1.9170921123437612</v>
      </c>
      <c r="AE688" s="116">
        <f>MIN(AD688*1,0.8*(AH687+Z688+AA688+AB688+Observaciones!$F687-AC688-Constantes!$E$28))</f>
        <v>6.1440655360911475E-5</v>
      </c>
      <c r="AF688" s="116">
        <f>Observaciones!$J687</f>
        <v>0</v>
      </c>
      <c r="AG688" s="116">
        <f>MAX(0,AH687+Z688+AA688+AB688+Observaciones!$F687-AC688-AE688-AF688-Constantes!$E$26)</f>
        <v>0</v>
      </c>
      <c r="AH688" s="116">
        <f>AH687+Z688+AA688+AB688+Observaciones!$F687-AC688-AE688-AF688-AG688</f>
        <v>41.250015360163843</v>
      </c>
      <c r="AI688" s="116">
        <f>(Escenarios!$E$10*S688+Escenarios!$E$9*AE688)/(Escenarios!$E$11)</f>
        <v>4.4854363018771437E-5</v>
      </c>
      <c r="AJ688" s="116">
        <f>(Escenarios!$E$9*AG688)/(Escenarios!$E$11)</f>
        <v>0</v>
      </c>
      <c r="AK688" s="116">
        <f>(Escenarios!$E$10*U688+Escenarios!$E$9*AC688)/(Escenarios!$E$11)</f>
        <v>0</v>
      </c>
      <c r="AL688" s="118">
        <f t="shared" si="73"/>
        <v>91.867624009021739</v>
      </c>
      <c r="AM688" s="118">
        <f>MAX(0,(AL688-Constantes!$D$13)*(1-EXP(-Constantes!$D$23)))</f>
        <v>0.29783518458648695</v>
      </c>
      <c r="AN688" s="118">
        <f>AJ688+W688*Escenarios!$E$10/Escenarios!$E$11+AM688</f>
        <v>0.29783530864915203</v>
      </c>
      <c r="AO688" s="118">
        <f>0.0526*AJ688*Observaciones!$F687^1.218</f>
        <v>0</v>
      </c>
      <c r="AP688" s="118">
        <f>AO688*Constantes!$E$40</f>
        <v>0</v>
      </c>
      <c r="AQ688" s="118">
        <f t="shared" si="74"/>
        <v>0</v>
      </c>
      <c r="AR688" s="15"/>
      <c r="AS688" s="72">
        <v>682</v>
      </c>
      <c r="AT688" s="145">
        <f>ETo!$I687*((1-Constantes!$F$19)*ETo!$K687+ETo!$L687)</f>
        <v>2.0008929921224885</v>
      </c>
      <c r="AU688" s="118">
        <f>MIN(AT688*Constantes!$F$17,0.8*(AX687+Observaciones!$F687-AV688-AW688-Constantes!$D$14))</f>
        <v>4.3011441647422544E-5</v>
      </c>
      <c r="AV688" s="118">
        <f>IF(Observaciones!$F687&gt;0.05*Constantes!$F$18,((Observaciones!$F687-0.05*Constantes!$F$18)^2)/(Observaciones!$F687+0.95*Constantes!$F$18),0)</f>
        <v>0</v>
      </c>
      <c r="AW688" s="118">
        <f>MAX(0,AX687+Observaciones!$F687-AV688-Constantes!$D$13)</f>
        <v>0</v>
      </c>
      <c r="AX688" s="118">
        <f>AX687+Observaciones!$F687-AV688-AU688-AW688-AY687</f>
        <v>26.250010012671378</v>
      </c>
      <c r="AY688" s="118">
        <f>MAX(0,(AX688-Constantes!$D$14)*(1-EXP(-Constantes!$D$22)))</f>
        <v>1.3784740567503837E-7</v>
      </c>
      <c r="AZ688" s="116">
        <f>AZ687+(Entradas!$F$23*AW688-BA687)/(800*Entradas!$D$46)</f>
        <v>0</v>
      </c>
      <c r="BA688" s="116">
        <f>8000*Entradas!$D$47*AZ688/Constantes!$F$34</f>
        <v>0</v>
      </c>
      <c r="BB688" s="116">
        <f>AV688*Escenarios!$F$10/Escenarios!$F$9</f>
        <v>0</v>
      </c>
      <c r="BC688" s="116">
        <f>BA688*Escenarios!$F$10/Escenarios!$F$9</f>
        <v>0</v>
      </c>
      <c r="BD688" s="116">
        <f>Observaciones!$I687</f>
        <v>0</v>
      </c>
      <c r="BE688" s="116">
        <f>MAX(0,Constantes!$F$29/((BJ687+BB688+BC688+BD688+Observaciones!$F687)^2)+Entradas!$F$17)</f>
        <v>0</v>
      </c>
      <c r="BF688" s="145">
        <f>IF(ETo!$D687&gt;0,ETo!$I687*((1-Entradas!$F$21)*ETo!$K687+ETo!$L687),0)</f>
        <v>1.9170921123437612</v>
      </c>
      <c r="BG688" s="116">
        <f>MIN(BF688*1,0.8*(BJ687+BB688+BC688+BD688+Observaciones!$F687-BE688-Constantes!$F$28))</f>
        <v>6.1440655360911475E-5</v>
      </c>
      <c r="BH688" s="116">
        <f>Observaciones!$J687</f>
        <v>0</v>
      </c>
      <c r="BI688" s="116">
        <f>MAX(0,BJ687+BB688+BC688+BD688+Observaciones!$F687-BE688-BG688-BH688-Constantes!$F$26)</f>
        <v>0</v>
      </c>
      <c r="BJ688" s="116">
        <f>BJ687+BB688+BC688+BD688+Observaciones!$F687-BE688-BG688-BH688-BI688</f>
        <v>41.250015360163843</v>
      </c>
      <c r="BK688" s="116">
        <f>(Escenarios!$F$10*AU688+Escenarios!$F$9*BG688)/(Escenarios!$F$11)</f>
        <v>4.669728439012033E-5</v>
      </c>
      <c r="BL688" s="116">
        <f>(Escenarios!$F$9*BI688)/(Escenarios!$F$11)</f>
        <v>0</v>
      </c>
      <c r="BM688" s="116">
        <f>(Escenarios!$F$10*AW688+Escenarios!$F$9*BE688)/(Escenarios!$F$11)</f>
        <v>0</v>
      </c>
      <c r="BN688" s="118">
        <f t="shared" si="75"/>
        <v>90.40587134993018</v>
      </c>
      <c r="BO688" s="118">
        <f>MAX(0,(BN688-Constantes!$D$13)*(1-EXP(-Constantes!$D$23)))</f>
        <v>0.28773812142388711</v>
      </c>
      <c r="BP688" s="118">
        <f>BL688+AY688*Escenarios!$F$10/Escenarios!$F$11+BO688</f>
        <v>0.28773823170181162</v>
      </c>
      <c r="BQ688" s="118">
        <f>0.0526*BL688*Observaciones!$F687^1.218</f>
        <v>0</v>
      </c>
      <c r="BR688" s="118">
        <f>BQ688*Constantes!$F$40</f>
        <v>0</v>
      </c>
      <c r="BS688" s="118">
        <f t="shared" si="76"/>
        <v>0</v>
      </c>
      <c r="BT688" s="15"/>
      <c r="BU688" s="72">
        <v>682</v>
      </c>
      <c r="BV688" s="73">
        <f>0.0526*Observaciones!$F687^2.218</f>
        <v>0</v>
      </c>
      <c r="BW688" s="73">
        <f>IF(Observaciones!$F687&gt;0.05*$CA$7,((Observaciones!$F687-0.05*$CA$7)^2)/(Observaciones!$F687+0.95*$CA$7),0)</f>
        <v>0</v>
      </c>
      <c r="BX688" s="73">
        <f>0.0526*BW688*Observaciones!$F687^1.218</f>
        <v>0</v>
      </c>
      <c r="BY688" s="27"/>
      <c r="BZ688" s="27"/>
      <c r="CA688" s="101"/>
      <c r="CB688" s="36"/>
    </row>
    <row r="689" spans="2:80" s="2" customFormat="1" ht="14.5" x14ac:dyDescent="0.35">
      <c r="B689" s="35"/>
      <c r="C689" s="72">
        <v>683</v>
      </c>
      <c r="D689" s="145">
        <f>ETo!$I688*((1-Constantes!$D$19)*ETo!$K688+ETo!$L688)</f>
        <v>1.9998359296664443</v>
      </c>
      <c r="E689" s="73">
        <f>MIN(D689*Constantes!$D$17,0.8*(H688+Observaciones!$F688-F689-G689-Constantes!$D$14))</f>
        <v>8.0101371025875782E-6</v>
      </c>
      <c r="F689" s="73">
        <f>IF(Observaciones!$F688&gt;0.05*Constantes!$D$18,((Observaciones!$F688-0.05*Constantes!$D$18)^2)/(Observaciones!$F688+0.95*Constantes!$D$18),0)</f>
        <v>0</v>
      </c>
      <c r="G689" s="73">
        <f>MAX(0,H688+Observaciones!$F688-F689-Constantes!$D$13)</f>
        <v>0</v>
      </c>
      <c r="H689" s="73">
        <f>H688+Observaciones!$F688-F689-E689-G689-I688</f>
        <v>26.250001864686872</v>
      </c>
      <c r="I689" s="73">
        <f>MAX(0,(H689-Constantes!$D$14)*(1-EXP(-Constantes!$D$22)))</f>
        <v>2.5671695200591615E-8</v>
      </c>
      <c r="J689" s="73">
        <f t="shared" si="70"/>
        <v>85.93492000250103</v>
      </c>
      <c r="K689" s="73">
        <f>MAX(0,(J689-Constantes!$D$13)*(1-EXP(-Constantes!$D$23)))</f>
        <v>0.25685500459072991</v>
      </c>
      <c r="L689" s="73">
        <f t="shared" si="71"/>
        <v>0.25685503026242512</v>
      </c>
      <c r="M689" s="73">
        <f>0.0526*F689*Observaciones!$F688^1.218</f>
        <v>0</v>
      </c>
      <c r="N689" s="73">
        <f>M689*Constantes!$D$40</f>
        <v>0</v>
      </c>
      <c r="O689" s="73">
        <f t="shared" si="72"/>
        <v>0</v>
      </c>
      <c r="P689" s="15"/>
      <c r="Q689" s="117">
        <v>683</v>
      </c>
      <c r="R689" s="145">
        <f>ETo!$I688*((1-Constantes!$E$19)*ETo!$K688+ETo!$L688)</f>
        <v>2.0020652867472295</v>
      </c>
      <c r="S689" s="118">
        <f>MIN(R689*Constantes!$E$17,0.8*(V688+Observaciones!$F688-T689-U689-Constantes!$D$14))</f>
        <v>8.0101371025875782E-6</v>
      </c>
      <c r="T689" s="118">
        <f>IF(Observaciones!$F688&gt;0.05*Constantes!$E$18,((Observaciones!$F688-0.05*Constantes!$E$18)^2)/(Observaciones!$F688+0.95*Constantes!$E$18),0)</f>
        <v>0</v>
      </c>
      <c r="U689" s="118">
        <f>MAX(0,V688+Observaciones!$F688-T689-Constantes!$D$13)</f>
        <v>0</v>
      </c>
      <c r="V689" s="118">
        <f>V688+Observaciones!$F688-T689-S689-U689-W688</f>
        <v>26.250001864686872</v>
      </c>
      <c r="W689" s="118">
        <f>MAX(0,(V689-Constantes!$D$14)*(1-EXP(-Constantes!$D$22)))</f>
        <v>2.5671695200591615E-8</v>
      </c>
      <c r="X689" s="116">
        <f>X688+(Entradas!$E$23*U689-Y688)/(800*Entradas!$D$46)</f>
        <v>0</v>
      </c>
      <c r="Y689" s="116">
        <f>8000*Entradas!$D$47*X689/Constantes!$E$34</f>
        <v>0</v>
      </c>
      <c r="Z689" s="116">
        <f>T689*Escenarios!$E$10/Escenarios!$E$9</f>
        <v>0</v>
      </c>
      <c r="AA689" s="116">
        <f>Y689*Escenarios!$E$10/Escenarios!$E$9</f>
        <v>0</v>
      </c>
      <c r="AB689" s="116">
        <f>Observaciones!$I688</f>
        <v>0</v>
      </c>
      <c r="AC689" s="116">
        <f>MAX(0,Constantes!$E$29/((AH688+Z689+AA689+AB689+Observaciones!$F688)^2)+Entradas!$E$17)</f>
        <v>0</v>
      </c>
      <c r="AD689" s="145">
        <f>IF(ETo!$D688&gt;0,ETo!$I688*((1-Entradas!$E$21)*ETo!$K688+ETo!$L688),0)</f>
        <v>1.9128910035158171</v>
      </c>
      <c r="AE689" s="116">
        <f>MIN(AD689*1,0.8*(AH688+Z689+AA689+AB689+Observaciones!$F688-AC689-Constantes!$E$28))</f>
        <v>1.2288131074456032E-5</v>
      </c>
      <c r="AF689" s="116">
        <f>Observaciones!$J688</f>
        <v>0</v>
      </c>
      <c r="AG689" s="116">
        <f>MAX(0,AH688+Z689+AA689+AB689+Observaciones!$F688-AC689-AE689-AF689-Constantes!$E$26)</f>
        <v>0</v>
      </c>
      <c r="AH689" s="116">
        <f>AH688+Z689+AA689+AB689+Observaciones!$F688-AC689-AE689-AF689-AG689</f>
        <v>41.250003072032769</v>
      </c>
      <c r="AI689" s="116">
        <f>(Escenarios!$E$10*S689+Escenarios!$E$9*AE689)/(Escenarios!$E$11)</f>
        <v>8.4379364997744241E-6</v>
      </c>
      <c r="AJ689" s="116">
        <f>(Escenarios!$E$9*AG689)/(Escenarios!$E$11)</f>
        <v>0</v>
      </c>
      <c r="AK689" s="116">
        <f>(Escenarios!$E$10*U689+Escenarios!$E$9*AC689)/(Escenarios!$E$11)</f>
        <v>0</v>
      </c>
      <c r="AL689" s="118">
        <f t="shared" si="73"/>
        <v>91.56978882443525</v>
      </c>
      <c r="AM689" s="118">
        <f>MAX(0,(AL689-Constantes!$D$13)*(1-EXP(-Constantes!$D$23)))</f>
        <v>0.29577788668994448</v>
      </c>
      <c r="AN689" s="118">
        <f>AJ689+W689*Escenarios!$E$10/Escenarios!$E$11+AM689</f>
        <v>0.29577790979447016</v>
      </c>
      <c r="AO689" s="118">
        <f>0.0526*AJ689*Observaciones!$F688^1.218</f>
        <v>0</v>
      </c>
      <c r="AP689" s="118">
        <f>AO689*Constantes!$E$40</f>
        <v>0</v>
      </c>
      <c r="AQ689" s="118">
        <f t="shared" si="74"/>
        <v>0</v>
      </c>
      <c r="AR689" s="15"/>
      <c r="AS689" s="72">
        <v>683</v>
      </c>
      <c r="AT689" s="145">
        <f>ETo!$I688*((1-Constantes!$F$19)*ETo!$K688+ETo!$L688)</f>
        <v>1.9964918940452661</v>
      </c>
      <c r="AU689" s="118">
        <f>MIN(AT689*Constantes!$F$17,0.8*(AX688+Observaciones!$F688-AV689-AW689-Constantes!$D$14))</f>
        <v>8.0101371025875782E-6</v>
      </c>
      <c r="AV689" s="118">
        <f>IF(Observaciones!$F688&gt;0.05*Constantes!$F$18,((Observaciones!$F688-0.05*Constantes!$F$18)^2)/(Observaciones!$F688+0.95*Constantes!$F$18),0)</f>
        <v>0</v>
      </c>
      <c r="AW689" s="118">
        <f>MAX(0,AX688+Observaciones!$F688-AV689-Constantes!$D$13)</f>
        <v>0</v>
      </c>
      <c r="AX689" s="118">
        <f>AX688+Observaciones!$F688-AV689-AU689-AW689-AY688</f>
        <v>26.250001864686872</v>
      </c>
      <c r="AY689" s="118">
        <f>MAX(0,(AX689-Constantes!$D$14)*(1-EXP(-Constantes!$D$22)))</f>
        <v>2.5671695200591615E-8</v>
      </c>
      <c r="AZ689" s="116">
        <f>AZ688+(Entradas!$F$23*AW689-BA688)/(800*Entradas!$D$46)</f>
        <v>0</v>
      </c>
      <c r="BA689" s="116">
        <f>8000*Entradas!$D$47*AZ689/Constantes!$F$34</f>
        <v>0</v>
      </c>
      <c r="BB689" s="116">
        <f>AV689*Escenarios!$F$10/Escenarios!$F$9</f>
        <v>0</v>
      </c>
      <c r="BC689" s="116">
        <f>BA689*Escenarios!$F$10/Escenarios!$F$9</f>
        <v>0</v>
      </c>
      <c r="BD689" s="116">
        <f>Observaciones!$I688</f>
        <v>0</v>
      </c>
      <c r="BE689" s="116">
        <f>MAX(0,Constantes!$F$29/((BJ688+BB689+BC689+BD689+Observaciones!$F688)^2)+Entradas!$F$17)</f>
        <v>0</v>
      </c>
      <c r="BF689" s="145">
        <f>IF(ETo!$D688&gt;0,ETo!$I688*((1-Entradas!$F$21)*ETo!$K688+ETo!$L688),0)</f>
        <v>1.9128910035158171</v>
      </c>
      <c r="BG689" s="116">
        <f>MIN(BF689*1,0.8*(BJ688+BB689+BC689+BD689+Observaciones!$F688-BE689-Constantes!$F$28))</f>
        <v>1.2288131074456032E-5</v>
      </c>
      <c r="BH689" s="116">
        <f>Observaciones!$J688</f>
        <v>0</v>
      </c>
      <c r="BI689" s="116">
        <f>MAX(0,BJ688+BB689+BC689+BD689+Observaciones!$F688-BE689-BG689-BH689-Constantes!$F$26)</f>
        <v>0</v>
      </c>
      <c r="BJ689" s="116">
        <f>BJ688+BB689+BC689+BD689+Observaciones!$F688-BE689-BG689-BH689-BI689</f>
        <v>41.250003072032769</v>
      </c>
      <c r="BK689" s="116">
        <f>(Escenarios!$F$10*AU689+Escenarios!$F$9*BG689)/(Escenarios!$F$11)</f>
        <v>8.8657358969612683E-6</v>
      </c>
      <c r="BL689" s="116">
        <f>(Escenarios!$F$9*BI689)/(Escenarios!$F$11)</f>
        <v>0</v>
      </c>
      <c r="BM689" s="116">
        <f>(Escenarios!$F$10*AW689+Escenarios!$F$9*BE689)/(Escenarios!$F$11)</f>
        <v>0</v>
      </c>
      <c r="BN689" s="118">
        <f t="shared" si="75"/>
        <v>90.118133228506295</v>
      </c>
      <c r="BO689" s="118">
        <f>MAX(0,(BN689-Constantes!$D$13)*(1-EXP(-Constantes!$D$23)))</f>
        <v>0.28575056903721291</v>
      </c>
      <c r="BP689" s="118">
        <f>BL689+AY689*Escenarios!$F$10/Escenarios!$F$11+BO689</f>
        <v>0.28575058957456906</v>
      </c>
      <c r="BQ689" s="118">
        <f>0.0526*BL689*Observaciones!$F688^1.218</f>
        <v>0</v>
      </c>
      <c r="BR689" s="118">
        <f>BQ689*Constantes!$F$40</f>
        <v>0</v>
      </c>
      <c r="BS689" s="118">
        <f t="shared" si="76"/>
        <v>0</v>
      </c>
      <c r="BT689" s="15"/>
      <c r="BU689" s="72">
        <v>683</v>
      </c>
      <c r="BV689" s="73">
        <f>0.0526*Observaciones!$F688^2.218</f>
        <v>0</v>
      </c>
      <c r="BW689" s="73">
        <f>IF(Observaciones!$F688&gt;0.05*$CA$7,((Observaciones!$F688-0.05*$CA$7)^2)/(Observaciones!$F688+0.95*$CA$7),0)</f>
        <v>0</v>
      </c>
      <c r="BX689" s="73">
        <f>0.0526*BW689*Observaciones!$F688^1.218</f>
        <v>0</v>
      </c>
      <c r="BY689" s="27"/>
      <c r="BZ689" s="27"/>
      <c r="CA689" s="101"/>
      <c r="CB689" s="36"/>
    </row>
    <row r="690" spans="2:80" s="2" customFormat="1" ht="14.5" x14ac:dyDescent="0.35">
      <c r="B690" s="35"/>
      <c r="C690" s="72">
        <v>684</v>
      </c>
      <c r="D690" s="145">
        <f>ETo!$I689*((1-Constantes!$D$19)*ETo!$K689+ETo!$L689)</f>
        <v>2.0382139244916773</v>
      </c>
      <c r="E690" s="73">
        <f>MIN(D690*Constantes!$D$17,0.8*(H689+Observaciones!$F689-F690-G690-Constantes!$D$14))</f>
        <v>1.4917494979727055E-6</v>
      </c>
      <c r="F690" s="73">
        <f>IF(Observaciones!$F689&gt;0.05*Constantes!$D$18,((Observaciones!$F689-0.05*Constantes!$D$18)^2)/(Observaciones!$F689+0.95*Constantes!$D$18),0)</f>
        <v>0</v>
      </c>
      <c r="G690" s="73">
        <f>MAX(0,H689+Observaciones!$F689-F690-Constantes!$D$13)</f>
        <v>0</v>
      </c>
      <c r="H690" s="73">
        <f>H689+Observaciones!$F689-F690-E690-G690-I689</f>
        <v>26.250000347265679</v>
      </c>
      <c r="I690" s="73">
        <f>MAX(0,(H690-Constantes!$D$14)*(1-EXP(-Constantes!$D$22)))</f>
        <v>4.7809092265613625E-9</v>
      </c>
      <c r="J690" s="73">
        <f t="shared" si="70"/>
        <v>85.678064997910298</v>
      </c>
      <c r="K690" s="73">
        <f>MAX(0,(J690-Constantes!$D$13)*(1-EXP(-Constantes!$D$23)))</f>
        <v>0.25508077747449925</v>
      </c>
      <c r="L690" s="73">
        <f t="shared" si="71"/>
        <v>0.25508078225540848</v>
      </c>
      <c r="M690" s="73">
        <f>0.0526*F690*Observaciones!$F689^1.218</f>
        <v>0</v>
      </c>
      <c r="N690" s="73">
        <f>M690*Constantes!$D$40</f>
        <v>0</v>
      </c>
      <c r="O690" s="73">
        <f t="shared" si="72"/>
        <v>0</v>
      </c>
      <c r="P690" s="15"/>
      <c r="Q690" s="117">
        <v>684</v>
      </c>
      <c r="R690" s="145">
        <f>ETo!$I689*((1-Constantes!$E$19)*ETo!$K689+ETo!$L689)</f>
        <v>2.0404864984763353</v>
      </c>
      <c r="S690" s="118">
        <f>MIN(R690*Constantes!$E$17,0.8*(V689+Observaciones!$F689-T690-U690-Constantes!$D$14))</f>
        <v>1.4917494979727055E-6</v>
      </c>
      <c r="T690" s="118">
        <f>IF(Observaciones!$F689&gt;0.05*Constantes!$E$18,((Observaciones!$F689-0.05*Constantes!$E$18)^2)/(Observaciones!$F689+0.95*Constantes!$E$18),0)</f>
        <v>0</v>
      </c>
      <c r="U690" s="118">
        <f>MAX(0,V689+Observaciones!$F689-T690-Constantes!$D$13)</f>
        <v>0</v>
      </c>
      <c r="V690" s="118">
        <f>V689+Observaciones!$F689-T690-S690-U690-W689</f>
        <v>26.250000347265679</v>
      </c>
      <c r="W690" s="118">
        <f>MAX(0,(V690-Constantes!$D$14)*(1-EXP(-Constantes!$D$22)))</f>
        <v>4.7809092265613625E-9</v>
      </c>
      <c r="X690" s="116">
        <f>X689+(Entradas!$E$23*U690-Y689)/(800*Entradas!$D$46)</f>
        <v>0</v>
      </c>
      <c r="Y690" s="116">
        <f>8000*Entradas!$D$47*X690/Constantes!$E$34</f>
        <v>0</v>
      </c>
      <c r="Z690" s="116">
        <f>T690*Escenarios!$E$10/Escenarios!$E$9</f>
        <v>0</v>
      </c>
      <c r="AA690" s="116">
        <f>Y690*Escenarios!$E$10/Escenarios!$E$9</f>
        <v>0</v>
      </c>
      <c r="AB690" s="116">
        <f>Observaciones!$I689</f>
        <v>0</v>
      </c>
      <c r="AC690" s="116">
        <f>MAX(0,Constantes!$E$29/((AH689+Z690+AA690+AB690+Observaciones!$F689)^2)+Entradas!$E$17)</f>
        <v>0</v>
      </c>
      <c r="AD690" s="145">
        <f>IF(ETo!$D689&gt;0,ETo!$I689*((1-Entradas!$E$21)*ETo!$K689+ETo!$L689),0)</f>
        <v>1.9495835390899947</v>
      </c>
      <c r="AE690" s="116">
        <f>MIN(AD690*1,0.8*(AH689+Z690+AA690+AB690+Observaciones!$F689-AC690-Constantes!$E$28))</f>
        <v>2.4576262148912066E-6</v>
      </c>
      <c r="AF690" s="116">
        <f>Observaciones!$J689</f>
        <v>0</v>
      </c>
      <c r="AG690" s="116">
        <f>MAX(0,AH689+Z690+AA690+AB690+Observaciones!$F689-AC690-AE690-AF690-Constantes!$E$26)</f>
        <v>0</v>
      </c>
      <c r="AH690" s="116">
        <f>AH689+Z690+AA690+AB690+Observaciones!$F689-AC690-AE690-AF690-AG690</f>
        <v>41.250000614406552</v>
      </c>
      <c r="AI690" s="116">
        <f>(Escenarios!$E$10*S690+Escenarios!$E$9*AE690)/(Escenarios!$E$11)</f>
        <v>1.5883371696645557E-6</v>
      </c>
      <c r="AJ690" s="116">
        <f>(Escenarios!$E$9*AG690)/(Escenarios!$E$11)</f>
        <v>0</v>
      </c>
      <c r="AK690" s="116">
        <f>(Escenarios!$E$10*U690+Escenarios!$E$9*AC690)/(Escenarios!$E$11)</f>
        <v>0</v>
      </c>
      <c r="AL690" s="118">
        <f t="shared" si="73"/>
        <v>91.274010937745302</v>
      </c>
      <c r="AM690" s="118">
        <f>MAX(0,(AL690-Constantes!$D$13)*(1-EXP(-Constantes!$D$23)))</f>
        <v>0.2937347995880098</v>
      </c>
      <c r="AN690" s="118">
        <f>AJ690+W690*Escenarios!$E$10/Escenarios!$E$11+AM690</f>
        <v>0.29373480389082812</v>
      </c>
      <c r="AO690" s="118">
        <f>0.0526*AJ690*Observaciones!$F689^1.218</f>
        <v>0</v>
      </c>
      <c r="AP690" s="118">
        <f>AO690*Constantes!$E$40</f>
        <v>0</v>
      </c>
      <c r="AQ690" s="118">
        <f t="shared" si="74"/>
        <v>0</v>
      </c>
      <c r="AR690" s="15"/>
      <c r="AS690" s="72">
        <v>684</v>
      </c>
      <c r="AT690" s="145">
        <f>ETo!$I689*((1-Constantes!$F$19)*ETo!$K689+ETo!$L689)</f>
        <v>2.034805063514689</v>
      </c>
      <c r="AU690" s="118">
        <f>MIN(AT690*Constantes!$F$17,0.8*(AX689+Observaciones!$F689-AV690-AW690-Constantes!$D$14))</f>
        <v>1.4917494979727055E-6</v>
      </c>
      <c r="AV690" s="118">
        <f>IF(Observaciones!$F689&gt;0.05*Constantes!$F$18,((Observaciones!$F689-0.05*Constantes!$F$18)^2)/(Observaciones!$F689+0.95*Constantes!$F$18),0)</f>
        <v>0</v>
      </c>
      <c r="AW690" s="118">
        <f>MAX(0,AX689+Observaciones!$F689-AV690-Constantes!$D$13)</f>
        <v>0</v>
      </c>
      <c r="AX690" s="118">
        <f>AX689+Observaciones!$F689-AV690-AU690-AW690-AY689</f>
        <v>26.250000347265679</v>
      </c>
      <c r="AY690" s="118">
        <f>MAX(0,(AX690-Constantes!$D$14)*(1-EXP(-Constantes!$D$22)))</f>
        <v>4.7809092265613625E-9</v>
      </c>
      <c r="AZ690" s="116">
        <f>AZ689+(Entradas!$F$23*AW690-BA689)/(800*Entradas!$D$46)</f>
        <v>0</v>
      </c>
      <c r="BA690" s="116">
        <f>8000*Entradas!$D$47*AZ690/Constantes!$F$34</f>
        <v>0</v>
      </c>
      <c r="BB690" s="116">
        <f>AV690*Escenarios!$F$10/Escenarios!$F$9</f>
        <v>0</v>
      </c>
      <c r="BC690" s="116">
        <f>BA690*Escenarios!$F$10/Escenarios!$F$9</f>
        <v>0</v>
      </c>
      <c r="BD690" s="116">
        <f>Observaciones!$I689</f>
        <v>0</v>
      </c>
      <c r="BE690" s="116">
        <f>MAX(0,Constantes!$F$29/((BJ689+BB690+BC690+BD690+Observaciones!$F689)^2)+Entradas!$F$17)</f>
        <v>0</v>
      </c>
      <c r="BF690" s="145">
        <f>IF(ETo!$D689&gt;0,ETo!$I689*((1-Entradas!$F$21)*ETo!$K689+ETo!$L689),0)</f>
        <v>1.9495835390899947</v>
      </c>
      <c r="BG690" s="116">
        <f>MIN(BF690*1,0.8*(BJ689+BB690+BC690+BD690+Observaciones!$F689-BE690-Constantes!$F$28))</f>
        <v>2.4576262148912066E-6</v>
      </c>
      <c r="BH690" s="116">
        <f>Observaciones!$J689</f>
        <v>0</v>
      </c>
      <c r="BI690" s="116">
        <f>MAX(0,BJ689+BB690+BC690+BD690+Observaciones!$F689-BE690-BG690-BH690-Constantes!$F$26)</f>
        <v>0</v>
      </c>
      <c r="BJ690" s="116">
        <f>BJ689+BB690+BC690+BD690+Observaciones!$F689-BE690-BG690-BH690-BI690</f>
        <v>41.250000614406552</v>
      </c>
      <c r="BK690" s="116">
        <f>(Escenarios!$F$10*AU690+Escenarios!$F$9*BG690)/(Escenarios!$F$11)</f>
        <v>1.6849248413564056E-6</v>
      </c>
      <c r="BL690" s="116">
        <f>(Escenarios!$F$9*BI690)/(Escenarios!$F$11)</f>
        <v>0</v>
      </c>
      <c r="BM690" s="116">
        <f>(Escenarios!$F$10*AW690+Escenarios!$F$9*BE690)/(Escenarios!$F$11)</f>
        <v>0</v>
      </c>
      <c r="BN690" s="118">
        <f t="shared" si="75"/>
        <v>89.832382659469076</v>
      </c>
      <c r="BO690" s="118">
        <f>MAX(0,(BN690-Constantes!$D$13)*(1-EXP(-Constantes!$D$23)))</f>
        <v>0.28377674567771877</v>
      </c>
      <c r="BP690" s="118">
        <f>BL690+AY690*Escenarios!$F$10/Escenarios!$F$11+BO690</f>
        <v>0.28377674950244614</v>
      </c>
      <c r="BQ690" s="118">
        <f>0.0526*BL690*Observaciones!$F689^1.218</f>
        <v>0</v>
      </c>
      <c r="BR690" s="118">
        <f>BQ690*Constantes!$F$40</f>
        <v>0</v>
      </c>
      <c r="BS690" s="118">
        <f t="shared" si="76"/>
        <v>0</v>
      </c>
      <c r="BT690" s="15"/>
      <c r="BU690" s="72">
        <v>684</v>
      </c>
      <c r="BV690" s="73">
        <f>0.0526*Observaciones!$F689^2.218</f>
        <v>0</v>
      </c>
      <c r="BW690" s="73">
        <f>IF(Observaciones!$F689&gt;0.05*$CA$7,((Observaciones!$F689-0.05*$CA$7)^2)/(Observaciones!$F689+0.95*$CA$7),0)</f>
        <v>0</v>
      </c>
      <c r="BX690" s="73">
        <f>0.0526*BW690*Observaciones!$F689^1.218</f>
        <v>0</v>
      </c>
      <c r="BY690" s="27"/>
      <c r="BZ690" s="27"/>
      <c r="CA690" s="101"/>
      <c r="CB690" s="36"/>
    </row>
    <row r="691" spans="2:80" s="2" customFormat="1" ht="14.5" x14ac:dyDescent="0.35">
      <c r="B691" s="35"/>
      <c r="C691" s="72">
        <v>685</v>
      </c>
      <c r="D691" s="145">
        <f>ETo!$I690*((1-Constantes!$D$19)*ETo!$K690+ETo!$L690)</f>
        <v>2.0336905755182211</v>
      </c>
      <c r="E691" s="73">
        <f>MIN(D691*Constantes!$D$17,0.8*(H690+Observaciones!$F690-F691-G691-Constantes!$D$14))</f>
        <v>2.778125434588219E-7</v>
      </c>
      <c r="F691" s="73">
        <f>IF(Observaciones!$F690&gt;0.05*Constantes!$D$18,((Observaciones!$F690-0.05*Constantes!$D$18)^2)/(Observaciones!$F690+0.95*Constantes!$D$18),0)</f>
        <v>0</v>
      </c>
      <c r="G691" s="73">
        <f>MAX(0,H690+Observaciones!$F690-F691-Constantes!$D$13)</f>
        <v>0</v>
      </c>
      <c r="H691" s="73">
        <f>H690+Observaciones!$F690-F691-E691-G691-I690</f>
        <v>26.250000064672228</v>
      </c>
      <c r="I691" s="73">
        <f>MAX(0,(H691-Constantes!$D$14)*(1-EXP(-Constantes!$D$22)))</f>
        <v>8.9036168030113857E-10</v>
      </c>
      <c r="J691" s="73">
        <f t="shared" si="70"/>
        <v>85.422984220435794</v>
      </c>
      <c r="K691" s="73">
        <f>MAX(0,(J691-Constantes!$D$13)*(1-EXP(-Constantes!$D$23)))</f>
        <v>0.25331880584016969</v>
      </c>
      <c r="L691" s="73">
        <f t="shared" si="71"/>
        <v>0.25331880673053137</v>
      </c>
      <c r="M691" s="73">
        <f>0.0526*F691*Observaciones!$F690^1.218</f>
        <v>0</v>
      </c>
      <c r="N691" s="73">
        <f>M691*Constantes!$D$40</f>
        <v>0</v>
      </c>
      <c r="O691" s="73">
        <f t="shared" si="72"/>
        <v>0</v>
      </c>
      <c r="P691" s="15"/>
      <c r="Q691" s="117">
        <v>685</v>
      </c>
      <c r="R691" s="145">
        <f>ETo!$I690*((1-Constantes!$E$19)*ETo!$K690+ETo!$L690)</f>
        <v>2.0359577758400409</v>
      </c>
      <c r="S691" s="118">
        <f>MIN(R691*Constantes!$E$17,0.8*(V690+Observaciones!$F690-T691-U691-Constantes!$D$14))</f>
        <v>2.778125434588219E-7</v>
      </c>
      <c r="T691" s="118">
        <f>IF(Observaciones!$F690&gt;0.05*Constantes!$E$18,((Observaciones!$F690-0.05*Constantes!$E$18)^2)/(Observaciones!$F690+0.95*Constantes!$E$18),0)</f>
        <v>0</v>
      </c>
      <c r="U691" s="118">
        <f>MAX(0,V690+Observaciones!$F690-T691-Constantes!$D$13)</f>
        <v>0</v>
      </c>
      <c r="V691" s="118">
        <f>V690+Observaciones!$F690-T691-S691-U691-W690</f>
        <v>26.250000064672228</v>
      </c>
      <c r="W691" s="118">
        <f>MAX(0,(V691-Constantes!$D$14)*(1-EXP(-Constantes!$D$22)))</f>
        <v>8.9036168030113857E-10</v>
      </c>
      <c r="X691" s="116">
        <f>X690+(Entradas!$E$23*U691-Y690)/(800*Entradas!$D$46)</f>
        <v>0</v>
      </c>
      <c r="Y691" s="116">
        <f>8000*Entradas!$D$47*X691/Constantes!$E$34</f>
        <v>0</v>
      </c>
      <c r="Z691" s="116">
        <f>T691*Escenarios!$E$10/Escenarios!$E$9</f>
        <v>0</v>
      </c>
      <c r="AA691" s="116">
        <f>Y691*Escenarios!$E$10/Escenarios!$E$9</f>
        <v>0</v>
      </c>
      <c r="AB691" s="116">
        <f>Observaciones!$I690</f>
        <v>0</v>
      </c>
      <c r="AC691" s="116">
        <f>MAX(0,Constantes!$E$29/((AH690+Z691+AA691+AB691+Observaciones!$F690)^2)+Entradas!$E$17)</f>
        <v>0</v>
      </c>
      <c r="AD691" s="145">
        <f>IF(ETo!$D690&gt;0,ETo!$I690*((1-Entradas!$E$21)*ETo!$K690+ETo!$L690),0)</f>
        <v>1.9452697629672406</v>
      </c>
      <c r="AE691" s="116">
        <f>MIN(AD691*1,0.8*(AH690+Z691+AA691+AB691+Observaciones!$F690-AC691-Constantes!$E$28))</f>
        <v>4.9152524184137292E-7</v>
      </c>
      <c r="AF691" s="116">
        <f>Observaciones!$J690</f>
        <v>0</v>
      </c>
      <c r="AG691" s="116">
        <f>MAX(0,AH690+Z691+AA691+AB691+Observaciones!$F690-AC691-AE691-AF691-Constantes!$E$26)</f>
        <v>0</v>
      </c>
      <c r="AH691" s="116">
        <f>AH690+Z691+AA691+AB691+Observaciones!$F690-AC691-AE691-AF691-AG691</f>
        <v>41.25000012288131</v>
      </c>
      <c r="AI691" s="116">
        <f>(Escenarios!$E$10*S691+Escenarios!$E$9*AE691)/(Escenarios!$E$11)</f>
        <v>2.9918381329707698E-7</v>
      </c>
      <c r="AJ691" s="116">
        <f>(Escenarios!$E$9*AG691)/(Escenarios!$E$11)</f>
        <v>0</v>
      </c>
      <c r="AK691" s="116">
        <f>(Escenarios!$E$10*U691+Escenarios!$E$9*AC691)/(Escenarios!$E$11)</f>
        <v>0</v>
      </c>
      <c r="AL691" s="118">
        <f t="shared" si="73"/>
        <v>90.980276138157294</v>
      </c>
      <c r="AM691" s="118">
        <f>MAX(0,(AL691-Constantes!$D$13)*(1-EXP(-Constantes!$D$23)))</f>
        <v>0.29170582511955434</v>
      </c>
      <c r="AN691" s="118">
        <f>AJ691+W691*Escenarios!$E$10/Escenarios!$E$11+AM691</f>
        <v>0.29170582592087985</v>
      </c>
      <c r="AO691" s="118">
        <f>0.0526*AJ691*Observaciones!$F690^1.218</f>
        <v>0</v>
      </c>
      <c r="AP691" s="118">
        <f>AO691*Constantes!$E$40</f>
        <v>0</v>
      </c>
      <c r="AQ691" s="118">
        <f t="shared" si="74"/>
        <v>0</v>
      </c>
      <c r="AR691" s="15"/>
      <c r="AS691" s="72">
        <v>685</v>
      </c>
      <c r="AT691" s="145">
        <f>ETo!$I690*((1-Constantes!$F$19)*ETo!$K690+ETo!$L690)</f>
        <v>2.0302897750354907</v>
      </c>
      <c r="AU691" s="118">
        <f>MIN(AT691*Constantes!$F$17,0.8*(AX690+Observaciones!$F690-AV691-AW691-Constantes!$D$14))</f>
        <v>2.778125434588219E-7</v>
      </c>
      <c r="AV691" s="118">
        <f>IF(Observaciones!$F690&gt;0.05*Constantes!$F$18,((Observaciones!$F690-0.05*Constantes!$F$18)^2)/(Observaciones!$F690+0.95*Constantes!$F$18),0)</f>
        <v>0</v>
      </c>
      <c r="AW691" s="118">
        <f>MAX(0,AX690+Observaciones!$F690-AV691-Constantes!$D$13)</f>
        <v>0</v>
      </c>
      <c r="AX691" s="118">
        <f>AX690+Observaciones!$F690-AV691-AU691-AW691-AY690</f>
        <v>26.250000064672228</v>
      </c>
      <c r="AY691" s="118">
        <f>MAX(0,(AX691-Constantes!$D$14)*(1-EXP(-Constantes!$D$22)))</f>
        <v>8.9036168030113857E-10</v>
      </c>
      <c r="AZ691" s="116">
        <f>AZ690+(Entradas!$F$23*AW691-BA690)/(800*Entradas!$D$46)</f>
        <v>0</v>
      </c>
      <c r="BA691" s="116">
        <f>8000*Entradas!$D$47*AZ691/Constantes!$F$34</f>
        <v>0</v>
      </c>
      <c r="BB691" s="116">
        <f>AV691*Escenarios!$F$10/Escenarios!$F$9</f>
        <v>0</v>
      </c>
      <c r="BC691" s="116">
        <f>BA691*Escenarios!$F$10/Escenarios!$F$9</f>
        <v>0</v>
      </c>
      <c r="BD691" s="116">
        <f>Observaciones!$I690</f>
        <v>0</v>
      </c>
      <c r="BE691" s="116">
        <f>MAX(0,Constantes!$F$29/((BJ690+BB691+BC691+BD691+Observaciones!$F690)^2)+Entradas!$F$17)</f>
        <v>0</v>
      </c>
      <c r="BF691" s="145">
        <f>IF(ETo!$D690&gt;0,ETo!$I690*((1-Entradas!$F$21)*ETo!$K690+ETo!$L690),0)</f>
        <v>1.9452697629672406</v>
      </c>
      <c r="BG691" s="116">
        <f>MIN(BF691*1,0.8*(BJ690+BB691+BC691+BD691+Observaciones!$F690-BE691-Constantes!$F$28))</f>
        <v>4.9152524184137292E-7</v>
      </c>
      <c r="BH691" s="116">
        <f>Observaciones!$J690</f>
        <v>0</v>
      </c>
      <c r="BI691" s="116">
        <f>MAX(0,BJ690+BB691+BC691+BD691+Observaciones!$F690-BE691-BG691-BH691-Constantes!$F$26)</f>
        <v>0</v>
      </c>
      <c r="BJ691" s="116">
        <f>BJ690+BB691+BC691+BD691+Observaciones!$F690-BE691-BG691-BH691-BI691</f>
        <v>41.25000012288131</v>
      </c>
      <c r="BK691" s="116">
        <f>(Escenarios!$F$10*AU691+Escenarios!$F$9*BG691)/(Escenarios!$F$11)</f>
        <v>3.2055508313533211E-7</v>
      </c>
      <c r="BL691" s="116">
        <f>(Escenarios!$F$9*BI691)/(Escenarios!$F$11)</f>
        <v>0</v>
      </c>
      <c r="BM691" s="116">
        <f>(Escenarios!$F$10*AW691+Escenarios!$F$9*BE691)/(Escenarios!$F$11)</f>
        <v>0</v>
      </c>
      <c r="BN691" s="118">
        <f t="shared" si="75"/>
        <v>89.548605913791363</v>
      </c>
      <c r="BO691" s="118">
        <f>MAX(0,(BN691-Constantes!$D$13)*(1-EXP(-Constantes!$D$23)))</f>
        <v>0.28181655651208687</v>
      </c>
      <c r="BP691" s="118">
        <f>BL691+AY691*Escenarios!$F$10/Escenarios!$F$11+BO691</f>
        <v>0.28181655722437621</v>
      </c>
      <c r="BQ691" s="118">
        <f>0.0526*BL691*Observaciones!$F690^1.218</f>
        <v>0</v>
      </c>
      <c r="BR691" s="118">
        <f>BQ691*Constantes!$F$40</f>
        <v>0</v>
      </c>
      <c r="BS691" s="118">
        <f t="shared" si="76"/>
        <v>0</v>
      </c>
      <c r="BT691" s="15"/>
      <c r="BU691" s="72">
        <v>685</v>
      </c>
      <c r="BV691" s="73">
        <f>0.0526*Observaciones!$F690^2.218</f>
        <v>0</v>
      </c>
      <c r="BW691" s="73">
        <f>IF(Observaciones!$F690&gt;0.05*$CA$7,((Observaciones!$F690-0.05*$CA$7)^2)/(Observaciones!$F690+0.95*$CA$7),0)</f>
        <v>0</v>
      </c>
      <c r="BX691" s="73">
        <f>0.0526*BW691*Observaciones!$F690^1.218</f>
        <v>0</v>
      </c>
      <c r="BY691" s="27"/>
      <c r="BZ691" s="27"/>
      <c r="CA691" s="101"/>
      <c r="CB691" s="36"/>
    </row>
    <row r="692" spans="2:80" s="2" customFormat="1" ht="14.5" x14ac:dyDescent="0.35">
      <c r="B692" s="35"/>
      <c r="C692" s="72">
        <v>686</v>
      </c>
      <c r="D692" s="145">
        <f>ETo!$I691*((1-Constantes!$D$19)*ETo!$K691+ETo!$L691)</f>
        <v>2.0130198090283682</v>
      </c>
      <c r="E692" s="73">
        <f>MIN(D692*Constantes!$D$17,0.8*(H691+Observaciones!$F691-F692-G692-Constantes!$D$14))</f>
        <v>5.1737782769123446E-8</v>
      </c>
      <c r="F692" s="73">
        <f>IF(Observaciones!$F691&gt;0.05*Constantes!$D$18,((Observaciones!$F691-0.05*Constantes!$D$18)^2)/(Observaciones!$F691+0.95*Constantes!$D$18),0)</f>
        <v>0</v>
      </c>
      <c r="G692" s="73">
        <f>MAX(0,H691+Observaciones!$F691-F692-Constantes!$D$13)</f>
        <v>0</v>
      </c>
      <c r="H692" s="73">
        <f>H691+Observaciones!$F691-F692-E692-G692-I691</f>
        <v>26.250000012044083</v>
      </c>
      <c r="I692" s="73">
        <f>MAX(0,(H692-Constantes!$D$14)*(1-EXP(-Constantes!$D$22)))</f>
        <v>1.6581445065152074E-10</v>
      </c>
      <c r="J692" s="73">
        <f t="shared" si="70"/>
        <v>85.169665414595627</v>
      </c>
      <c r="K692" s="73">
        <f>MAX(0,(J692-Constantes!$D$13)*(1-EXP(-Constantes!$D$23)))</f>
        <v>0.25156900503294416</v>
      </c>
      <c r="L692" s="73">
        <f t="shared" si="71"/>
        <v>0.25156900519875863</v>
      </c>
      <c r="M692" s="73">
        <f>0.0526*F692*Observaciones!$F691^1.218</f>
        <v>0</v>
      </c>
      <c r="N692" s="73">
        <f>M692*Constantes!$D$40</f>
        <v>0</v>
      </c>
      <c r="O692" s="73">
        <f t="shared" si="72"/>
        <v>0</v>
      </c>
      <c r="P692" s="15"/>
      <c r="Q692" s="117">
        <v>686</v>
      </c>
      <c r="R692" s="145">
        <f>ETo!$I691*((1-Constantes!$E$19)*ETo!$K691+ETo!$L691)</f>
        <v>2.015263347350353</v>
      </c>
      <c r="S692" s="118">
        <f>MIN(R692*Constantes!$E$17,0.8*(V691+Observaciones!$F691-T692-U692-Constantes!$D$14))</f>
        <v>5.1737782769123446E-8</v>
      </c>
      <c r="T692" s="118">
        <f>IF(Observaciones!$F691&gt;0.05*Constantes!$E$18,((Observaciones!$F691-0.05*Constantes!$E$18)^2)/(Observaciones!$F691+0.95*Constantes!$E$18),0)</f>
        <v>0</v>
      </c>
      <c r="U692" s="118">
        <f>MAX(0,V691+Observaciones!$F691-T692-Constantes!$D$13)</f>
        <v>0</v>
      </c>
      <c r="V692" s="118">
        <f>V691+Observaciones!$F691-T692-S692-U692-W691</f>
        <v>26.250000012044083</v>
      </c>
      <c r="W692" s="118">
        <f>MAX(0,(V692-Constantes!$D$14)*(1-EXP(-Constantes!$D$22)))</f>
        <v>1.6581445065152074E-10</v>
      </c>
      <c r="X692" s="116">
        <f>X691+(Entradas!$E$23*U692-Y691)/(800*Entradas!$D$46)</f>
        <v>0</v>
      </c>
      <c r="Y692" s="116">
        <f>8000*Entradas!$D$47*X692/Constantes!$E$34</f>
        <v>0</v>
      </c>
      <c r="Z692" s="116">
        <f>T692*Escenarios!$E$10/Escenarios!$E$9</f>
        <v>0</v>
      </c>
      <c r="AA692" s="116">
        <f>Y692*Escenarios!$E$10/Escenarios!$E$9</f>
        <v>0</v>
      </c>
      <c r="AB692" s="116">
        <f>Observaciones!$I691</f>
        <v>0</v>
      </c>
      <c r="AC692" s="116">
        <f>MAX(0,Constantes!$E$29/((AH691+Z692+AA692+AB692+Observaciones!$F691)^2)+Entradas!$E$17)</f>
        <v>0</v>
      </c>
      <c r="AD692" s="145">
        <f>IF(ETo!$D691&gt;0,ETo!$I691*((1-Entradas!$E$21)*ETo!$K691+ETo!$L691),0)</f>
        <v>1.9255218144709561</v>
      </c>
      <c r="AE692" s="116">
        <f>MIN(AD692*1,0.8*(AH691+Z692+AA692+AB692+Observaciones!$F691-AC692-Constantes!$E$28))</f>
        <v>9.8305048368274594E-8</v>
      </c>
      <c r="AF692" s="116">
        <f>Observaciones!$J691</f>
        <v>0</v>
      </c>
      <c r="AG692" s="116">
        <f>MAX(0,AH691+Z692+AA692+AB692+Observaciones!$F691-AC692-AE692-AF692-Constantes!$E$26)</f>
        <v>0</v>
      </c>
      <c r="AH692" s="116">
        <f>AH691+Z692+AA692+AB692+Observaciones!$F691-AC692-AE692-AF692-AG692</f>
        <v>41.250000024576259</v>
      </c>
      <c r="AI692" s="116">
        <f>(Escenarios!$E$10*S692+Escenarios!$E$9*AE692)/(Escenarios!$E$11)</f>
        <v>5.6394509329038553E-8</v>
      </c>
      <c r="AJ692" s="116">
        <f>(Escenarios!$E$9*AG692)/(Escenarios!$E$11)</f>
        <v>0</v>
      </c>
      <c r="AK692" s="116">
        <f>(Escenarios!$E$10*U692+Escenarios!$E$9*AC692)/(Escenarios!$E$11)</f>
        <v>0</v>
      </c>
      <c r="AL692" s="118">
        <f t="shared" si="73"/>
        <v>90.688570313037744</v>
      </c>
      <c r="AM692" s="118">
        <f>MAX(0,(AL692-Constantes!$D$13)*(1-EXP(-Constantes!$D$23)))</f>
        <v>0.28969086580149783</v>
      </c>
      <c r="AN692" s="118">
        <f>AJ692+W692*Escenarios!$E$10/Escenarios!$E$11+AM692</f>
        <v>0.28969086595073085</v>
      </c>
      <c r="AO692" s="118">
        <f>0.0526*AJ692*Observaciones!$F691^1.218</f>
        <v>0</v>
      </c>
      <c r="AP692" s="118">
        <f>AO692*Constantes!$E$40</f>
        <v>0</v>
      </c>
      <c r="AQ692" s="118">
        <f t="shared" si="74"/>
        <v>0</v>
      </c>
      <c r="AR692" s="15"/>
      <c r="AS692" s="72">
        <v>686</v>
      </c>
      <c r="AT692" s="145">
        <f>ETo!$I691*((1-Constantes!$F$19)*ETo!$K691+ETo!$L691)</f>
        <v>2.0096545015453899</v>
      </c>
      <c r="AU692" s="118">
        <f>MIN(AT692*Constantes!$F$17,0.8*(AX691+Observaciones!$F691-AV692-AW692-Constantes!$D$14))</f>
        <v>5.1737782769123446E-8</v>
      </c>
      <c r="AV692" s="118">
        <f>IF(Observaciones!$F691&gt;0.05*Constantes!$F$18,((Observaciones!$F691-0.05*Constantes!$F$18)^2)/(Observaciones!$F691+0.95*Constantes!$F$18),0)</f>
        <v>0</v>
      </c>
      <c r="AW692" s="118">
        <f>MAX(0,AX691+Observaciones!$F691-AV692-Constantes!$D$13)</f>
        <v>0</v>
      </c>
      <c r="AX692" s="118">
        <f>AX691+Observaciones!$F691-AV692-AU692-AW692-AY691</f>
        <v>26.250000012044083</v>
      </c>
      <c r="AY692" s="118">
        <f>MAX(0,(AX692-Constantes!$D$14)*(1-EXP(-Constantes!$D$22)))</f>
        <v>1.6581445065152074E-10</v>
      </c>
      <c r="AZ692" s="116">
        <f>AZ691+(Entradas!$F$23*AW692-BA691)/(800*Entradas!$D$46)</f>
        <v>0</v>
      </c>
      <c r="BA692" s="116">
        <f>8000*Entradas!$D$47*AZ692/Constantes!$F$34</f>
        <v>0</v>
      </c>
      <c r="BB692" s="116">
        <f>AV692*Escenarios!$F$10/Escenarios!$F$9</f>
        <v>0</v>
      </c>
      <c r="BC692" s="116">
        <f>BA692*Escenarios!$F$10/Escenarios!$F$9</f>
        <v>0</v>
      </c>
      <c r="BD692" s="116">
        <f>Observaciones!$I691</f>
        <v>0</v>
      </c>
      <c r="BE692" s="116">
        <f>MAX(0,Constantes!$F$29/((BJ691+BB692+BC692+BD692+Observaciones!$F691)^2)+Entradas!$F$17)</f>
        <v>0</v>
      </c>
      <c r="BF692" s="145">
        <f>IF(ETo!$D691&gt;0,ETo!$I691*((1-Entradas!$F$21)*ETo!$K691+ETo!$L691),0)</f>
        <v>1.9255218144709561</v>
      </c>
      <c r="BG692" s="116">
        <f>MIN(BF692*1,0.8*(BJ691+BB692+BC692+BD692+Observaciones!$F691-BE692-Constantes!$F$28))</f>
        <v>9.8305048368274594E-8</v>
      </c>
      <c r="BH692" s="116">
        <f>Observaciones!$J691</f>
        <v>0</v>
      </c>
      <c r="BI692" s="116">
        <f>MAX(0,BJ691+BB692+BC692+BD692+Observaciones!$F691-BE692-BG692-BH692-Constantes!$F$26)</f>
        <v>0</v>
      </c>
      <c r="BJ692" s="116">
        <f>BJ691+BB692+BC692+BD692+Observaciones!$F691-BE692-BG692-BH692-BI692</f>
        <v>41.250000024576259</v>
      </c>
      <c r="BK692" s="116">
        <f>(Escenarios!$F$10*AU692+Escenarios!$F$9*BG692)/(Escenarios!$F$11)</f>
        <v>6.1051235888953667E-8</v>
      </c>
      <c r="BL692" s="116">
        <f>(Escenarios!$F$9*BI692)/(Escenarios!$F$11)</f>
        <v>0</v>
      </c>
      <c r="BM692" s="116">
        <f>(Escenarios!$F$10*AW692+Escenarios!$F$9*BE692)/(Escenarios!$F$11)</f>
        <v>0</v>
      </c>
      <c r="BN692" s="118">
        <f t="shared" si="75"/>
        <v>89.266789357279279</v>
      </c>
      <c r="BO692" s="118">
        <f>MAX(0,(BN692-Constantes!$D$13)*(1-EXP(-Constantes!$D$23)))</f>
        <v>0.2798699073620608</v>
      </c>
      <c r="BP692" s="118">
        <f>BL692+AY692*Escenarios!$F$10/Escenarios!$F$11+BO692</f>
        <v>0.27986990749471236</v>
      </c>
      <c r="BQ692" s="118">
        <f>0.0526*BL692*Observaciones!$F691^1.218</f>
        <v>0</v>
      </c>
      <c r="BR692" s="118">
        <f>BQ692*Constantes!$F$40</f>
        <v>0</v>
      </c>
      <c r="BS692" s="118">
        <f t="shared" si="76"/>
        <v>0</v>
      </c>
      <c r="BT692" s="15"/>
      <c r="BU692" s="72">
        <v>686</v>
      </c>
      <c r="BV692" s="73">
        <f>0.0526*Observaciones!$F691^2.218</f>
        <v>0</v>
      </c>
      <c r="BW692" s="73">
        <f>IF(Observaciones!$F691&gt;0.05*$CA$7,((Observaciones!$F691-0.05*$CA$7)^2)/(Observaciones!$F691+0.95*$CA$7),0)</f>
        <v>0</v>
      </c>
      <c r="BX692" s="73">
        <f>0.0526*BW692*Observaciones!$F691^1.218</f>
        <v>0</v>
      </c>
      <c r="BY692" s="27"/>
      <c r="BZ692" s="27"/>
      <c r="CA692" s="101"/>
      <c r="CB692" s="36"/>
    </row>
    <row r="693" spans="2:80" s="2" customFormat="1" ht="14.5" x14ac:dyDescent="0.35">
      <c r="B693" s="35"/>
      <c r="C693" s="72">
        <v>687</v>
      </c>
      <c r="D693" s="145">
        <f>ETo!$I692*((1-Constantes!$D$19)*ETo!$K692+ETo!$L692)</f>
        <v>1.9976365437267853</v>
      </c>
      <c r="E693" s="73">
        <f>MIN(D693*Constantes!$D$17,0.8*(H692+Observaciones!$F692-F693-G693-Constantes!$D$14))</f>
        <v>9.6352664513688082E-9</v>
      </c>
      <c r="F693" s="73">
        <f>IF(Observaciones!$F692&gt;0.05*Constantes!$D$18,((Observaciones!$F692-0.05*Constantes!$D$18)^2)/(Observaciones!$F692+0.95*Constantes!$D$18),0)</f>
        <v>0</v>
      </c>
      <c r="G693" s="73">
        <f>MAX(0,H692+Observaciones!$F692-F693-Constantes!$D$13)</f>
        <v>0</v>
      </c>
      <c r="H693" s="73">
        <f>H692+Observaciones!$F692-F693-E693-G693-I692</f>
        <v>26.250000002243002</v>
      </c>
      <c r="I693" s="73">
        <f>MAX(0,(H693-Constantes!$D$14)*(1-EXP(-Constantes!$D$22)))</f>
        <v>3.0880074500395556E-11</v>
      </c>
      <c r="J693" s="73">
        <f t="shared" si="70"/>
        <v>84.918096409562679</v>
      </c>
      <c r="K693" s="73">
        <f>MAX(0,(J693-Constantes!$D$13)*(1-EXP(-Constantes!$D$23)))</f>
        <v>0.2498312909827787</v>
      </c>
      <c r="L693" s="73">
        <f t="shared" si="71"/>
        <v>0.24983129101365878</v>
      </c>
      <c r="M693" s="73">
        <f>0.0526*F693*Observaciones!$F692^1.218</f>
        <v>0</v>
      </c>
      <c r="N693" s="73">
        <f>M693*Constantes!$D$40</f>
        <v>0</v>
      </c>
      <c r="O693" s="73">
        <f t="shared" si="72"/>
        <v>0</v>
      </c>
      <c r="P693" s="15"/>
      <c r="Q693" s="117">
        <v>687</v>
      </c>
      <c r="R693" s="145">
        <f>ETo!$I692*((1-Constantes!$E$19)*ETo!$K692+ETo!$L692)</f>
        <v>1.999862342896086</v>
      </c>
      <c r="S693" s="118">
        <f>MIN(R693*Constantes!$E$17,0.8*(V692+Observaciones!$F692-T693-U693-Constantes!$D$14))</f>
        <v>9.6352664513688082E-9</v>
      </c>
      <c r="T693" s="118">
        <f>IF(Observaciones!$F692&gt;0.05*Constantes!$E$18,((Observaciones!$F692-0.05*Constantes!$E$18)^2)/(Observaciones!$F692+0.95*Constantes!$E$18),0)</f>
        <v>0</v>
      </c>
      <c r="U693" s="118">
        <f>MAX(0,V692+Observaciones!$F692-T693-Constantes!$D$13)</f>
        <v>0</v>
      </c>
      <c r="V693" s="118">
        <f>V692+Observaciones!$F692-T693-S693-U693-W692</f>
        <v>26.250000002243002</v>
      </c>
      <c r="W693" s="118">
        <f>MAX(0,(V693-Constantes!$D$14)*(1-EXP(-Constantes!$D$22)))</f>
        <v>3.0880074500395556E-11</v>
      </c>
      <c r="X693" s="116">
        <f>X692+(Entradas!$E$23*U693-Y692)/(800*Entradas!$D$46)</f>
        <v>0</v>
      </c>
      <c r="Y693" s="116">
        <f>8000*Entradas!$D$47*X693/Constantes!$E$34</f>
        <v>0</v>
      </c>
      <c r="Z693" s="116">
        <f>T693*Escenarios!$E$10/Escenarios!$E$9</f>
        <v>0</v>
      </c>
      <c r="AA693" s="116">
        <f>Y693*Escenarios!$E$10/Escenarios!$E$9</f>
        <v>0</v>
      </c>
      <c r="AB693" s="116">
        <f>Observaciones!$I692</f>
        <v>0</v>
      </c>
      <c r="AC693" s="116">
        <f>MAX(0,Constantes!$E$29/((AH692+Z693+AA693+AB693+Observaciones!$F692)^2)+Entradas!$E$17)</f>
        <v>0</v>
      </c>
      <c r="AD693" s="145">
        <f>IF(ETo!$D692&gt;0,ETo!$I692*((1-Entradas!$E$21)*ETo!$K692+ETo!$L692),0)</f>
        <v>1.910830376124065</v>
      </c>
      <c r="AE693" s="116">
        <f>MIN(AD693*1,0.8*(AH692+Z693+AA693+AB693+Observaciones!$F692-AC693-Constantes!$E$28))</f>
        <v>1.9661007399918164E-8</v>
      </c>
      <c r="AF693" s="116">
        <f>Observaciones!$J692</f>
        <v>0</v>
      </c>
      <c r="AG693" s="116">
        <f>MAX(0,AH692+Z693+AA693+AB693+Observaciones!$F692-AC693-AE693-AF693-Constantes!$E$26)</f>
        <v>0</v>
      </c>
      <c r="AH693" s="116">
        <f>AH692+Z693+AA693+AB693+Observaciones!$F692-AC693-AE693-AF693-AG693</f>
        <v>41.25000000491525</v>
      </c>
      <c r="AI693" s="116">
        <f>(Escenarios!$E$10*S693+Escenarios!$E$9*AE693)/(Escenarios!$E$11)</f>
        <v>1.0637840546223744E-8</v>
      </c>
      <c r="AJ693" s="116">
        <f>(Escenarios!$E$9*AG693)/(Escenarios!$E$11)</f>
        <v>0</v>
      </c>
      <c r="AK693" s="116">
        <f>(Escenarios!$E$10*U693+Escenarios!$E$9*AC693)/(Escenarios!$E$11)</f>
        <v>0</v>
      </c>
      <c r="AL693" s="118">
        <f t="shared" si="73"/>
        <v>90.39887944723624</v>
      </c>
      <c r="AM693" s="118">
        <f>MAX(0,(AL693-Constantes!$D$13)*(1-EXP(-Constantes!$D$23)))</f>
        <v>0.28768982482412492</v>
      </c>
      <c r="AN693" s="118">
        <f>AJ693+W693*Escenarios!$E$10/Escenarios!$E$11+AM693</f>
        <v>0.28768982485191696</v>
      </c>
      <c r="AO693" s="118">
        <f>0.0526*AJ693*Observaciones!$F692^1.218</f>
        <v>0</v>
      </c>
      <c r="AP693" s="118">
        <f>AO693*Constantes!$E$40</f>
        <v>0</v>
      </c>
      <c r="AQ693" s="118">
        <f t="shared" si="74"/>
        <v>0</v>
      </c>
      <c r="AR693" s="15"/>
      <c r="AS693" s="72">
        <v>687</v>
      </c>
      <c r="AT693" s="145">
        <f>ETo!$I692*((1-Constantes!$F$19)*ETo!$K692+ETo!$L692)</f>
        <v>1.9942978449728346</v>
      </c>
      <c r="AU693" s="118">
        <f>MIN(AT693*Constantes!$F$17,0.8*(AX692+Observaciones!$F692-AV693-AW693-Constantes!$D$14))</f>
        <v>9.6352664513688082E-9</v>
      </c>
      <c r="AV693" s="118">
        <f>IF(Observaciones!$F692&gt;0.05*Constantes!$F$18,((Observaciones!$F692-0.05*Constantes!$F$18)^2)/(Observaciones!$F692+0.95*Constantes!$F$18),0)</f>
        <v>0</v>
      </c>
      <c r="AW693" s="118">
        <f>MAX(0,AX692+Observaciones!$F692-AV693-Constantes!$D$13)</f>
        <v>0</v>
      </c>
      <c r="AX693" s="118">
        <f>AX692+Observaciones!$F692-AV693-AU693-AW693-AY692</f>
        <v>26.250000002243002</v>
      </c>
      <c r="AY693" s="118">
        <f>MAX(0,(AX693-Constantes!$D$14)*(1-EXP(-Constantes!$D$22)))</f>
        <v>3.0880074500395556E-11</v>
      </c>
      <c r="AZ693" s="116">
        <f>AZ692+(Entradas!$F$23*AW693-BA692)/(800*Entradas!$D$46)</f>
        <v>0</v>
      </c>
      <c r="BA693" s="116">
        <f>8000*Entradas!$D$47*AZ693/Constantes!$F$34</f>
        <v>0</v>
      </c>
      <c r="BB693" s="116">
        <f>AV693*Escenarios!$F$10/Escenarios!$F$9</f>
        <v>0</v>
      </c>
      <c r="BC693" s="116">
        <f>BA693*Escenarios!$F$10/Escenarios!$F$9</f>
        <v>0</v>
      </c>
      <c r="BD693" s="116">
        <f>Observaciones!$I692</f>
        <v>0</v>
      </c>
      <c r="BE693" s="116">
        <f>MAX(0,Constantes!$F$29/((BJ692+BB693+BC693+BD693+Observaciones!$F692)^2)+Entradas!$F$17)</f>
        <v>0</v>
      </c>
      <c r="BF693" s="145">
        <f>IF(ETo!$D692&gt;0,ETo!$I692*((1-Entradas!$F$21)*ETo!$K692+ETo!$L692),0)</f>
        <v>1.910830376124065</v>
      </c>
      <c r="BG693" s="116">
        <f>MIN(BF693*1,0.8*(BJ692+BB693+BC693+BD693+Observaciones!$F692-BE693-Constantes!$F$28))</f>
        <v>1.9661007399918164E-8</v>
      </c>
      <c r="BH693" s="116">
        <f>Observaciones!$J692</f>
        <v>0</v>
      </c>
      <c r="BI693" s="116">
        <f>MAX(0,BJ692+BB693+BC693+BD693+Observaciones!$F692-BE693-BG693-BH693-Constantes!$F$26)</f>
        <v>0</v>
      </c>
      <c r="BJ693" s="116">
        <f>BJ692+BB693+BC693+BD693+Observaciones!$F692-BE693-BG693-BH693-BI693</f>
        <v>41.25000000491525</v>
      </c>
      <c r="BK693" s="116">
        <f>(Escenarios!$F$10*AU693+Escenarios!$F$9*BG693)/(Escenarios!$F$11)</f>
        <v>1.1640414641078679E-8</v>
      </c>
      <c r="BL693" s="116">
        <f>(Escenarios!$F$9*BI693)/(Escenarios!$F$11)</f>
        <v>0</v>
      </c>
      <c r="BM693" s="116">
        <f>(Escenarios!$F$10*AW693+Escenarios!$F$9*BE693)/(Escenarios!$F$11)</f>
        <v>0</v>
      </c>
      <c r="BN693" s="118">
        <f t="shared" si="75"/>
        <v>88.986919449917224</v>
      </c>
      <c r="BO693" s="118">
        <f>MAX(0,(BN693-Constantes!$D$13)*(1-EXP(-Constantes!$D$23)))</f>
        <v>0.2779367046999211</v>
      </c>
      <c r="BP693" s="118">
        <f>BL693+AY693*Escenarios!$F$10/Escenarios!$F$11+BO693</f>
        <v>0.27793670472462517</v>
      </c>
      <c r="BQ693" s="118">
        <f>0.0526*BL693*Observaciones!$F692^1.218</f>
        <v>0</v>
      </c>
      <c r="BR693" s="118">
        <f>BQ693*Constantes!$F$40</f>
        <v>0</v>
      </c>
      <c r="BS693" s="118">
        <f t="shared" si="76"/>
        <v>0</v>
      </c>
      <c r="BT693" s="15"/>
      <c r="BU693" s="72">
        <v>687</v>
      </c>
      <c r="BV693" s="73">
        <f>0.0526*Observaciones!$F692^2.218</f>
        <v>0</v>
      </c>
      <c r="BW693" s="73">
        <f>IF(Observaciones!$F692&gt;0.05*$CA$7,((Observaciones!$F692-0.05*$CA$7)^2)/(Observaciones!$F692+0.95*$CA$7),0)</f>
        <v>0</v>
      </c>
      <c r="BX693" s="73">
        <f>0.0526*BW693*Observaciones!$F692^1.218</f>
        <v>0</v>
      </c>
      <c r="BY693" s="27"/>
      <c r="BZ693" s="27"/>
      <c r="CA693" s="101"/>
      <c r="CB693" s="36"/>
    </row>
    <row r="694" spans="2:80" s="2" customFormat="1" ht="14.5" x14ac:dyDescent="0.35">
      <c r="B694" s="35"/>
      <c r="C694" s="72">
        <v>688</v>
      </c>
      <c r="D694" s="145">
        <f>ETo!$I693*((1-Constantes!$D$19)*ETo!$K693+ETo!$L693)</f>
        <v>2.0841035728095272</v>
      </c>
      <c r="E694" s="73">
        <f>MIN(D694*Constantes!$D$17,0.8*(H693+Observaciones!$F693-F694-G694-Constantes!$D$14))</f>
        <v>1.794401782717614E-9</v>
      </c>
      <c r="F694" s="73">
        <f>IF(Observaciones!$F693&gt;0.05*Constantes!$D$18,((Observaciones!$F693-0.05*Constantes!$D$18)^2)/(Observaciones!$F693+0.95*Constantes!$D$18),0)</f>
        <v>0</v>
      </c>
      <c r="G694" s="73">
        <f>MAX(0,H693+Observaciones!$F693-F694-Constantes!$D$13)</f>
        <v>0</v>
      </c>
      <c r="H694" s="73">
        <f>H693+Observaciones!$F693-F694-E694-G694-I693</f>
        <v>26.250000000417721</v>
      </c>
      <c r="I694" s="73">
        <f>MAX(0,(H694-Constantes!$D$14)*(1-EXP(-Constantes!$D$22)))</f>
        <v>5.7508880185246331E-12</v>
      </c>
      <c r="J694" s="73">
        <f t="shared" si="70"/>
        <v>84.668265118579896</v>
      </c>
      <c r="K694" s="73">
        <f>MAX(0,(J694-Constantes!$D$13)*(1-EXP(-Constantes!$D$23)))</f>
        <v>0.24810558020034393</v>
      </c>
      <c r="L694" s="73">
        <f t="shared" si="71"/>
        <v>0.24810558020609483</v>
      </c>
      <c r="M694" s="73">
        <f>0.0526*F694*Observaciones!$F693^1.218</f>
        <v>0</v>
      </c>
      <c r="N694" s="73">
        <f>M694*Constantes!$D$40</f>
        <v>0</v>
      </c>
      <c r="O694" s="73">
        <f t="shared" si="72"/>
        <v>0</v>
      </c>
      <c r="P694" s="15"/>
      <c r="Q694" s="117">
        <v>688</v>
      </c>
      <c r="R694" s="145">
        <f>ETo!$I693*((1-Constantes!$E$19)*ETo!$K693+ETo!$L693)</f>
        <v>2.0864266418114736</v>
      </c>
      <c r="S694" s="118">
        <f>MIN(R694*Constantes!$E$17,0.8*(V693+Observaciones!$F693-T694-U694-Constantes!$D$14))</f>
        <v>1.794401782717614E-9</v>
      </c>
      <c r="T694" s="118">
        <f>IF(Observaciones!$F693&gt;0.05*Constantes!$E$18,((Observaciones!$F693-0.05*Constantes!$E$18)^2)/(Observaciones!$F693+0.95*Constantes!$E$18),0)</f>
        <v>0</v>
      </c>
      <c r="U694" s="118">
        <f>MAX(0,V693+Observaciones!$F693-T694-Constantes!$D$13)</f>
        <v>0</v>
      </c>
      <c r="V694" s="118">
        <f>V693+Observaciones!$F693-T694-S694-U694-W693</f>
        <v>26.250000000417721</v>
      </c>
      <c r="W694" s="118">
        <f>MAX(0,(V694-Constantes!$D$14)*(1-EXP(-Constantes!$D$22)))</f>
        <v>5.7508880185246331E-12</v>
      </c>
      <c r="X694" s="116">
        <f>X693+(Entradas!$E$23*U694-Y693)/(800*Entradas!$D$46)</f>
        <v>0</v>
      </c>
      <c r="Y694" s="116">
        <f>8000*Entradas!$D$47*X694/Constantes!$E$34</f>
        <v>0</v>
      </c>
      <c r="Z694" s="116">
        <f>T694*Escenarios!$E$10/Escenarios!$E$9</f>
        <v>0</v>
      </c>
      <c r="AA694" s="116">
        <f>Y694*Escenarios!$E$10/Escenarios!$E$9</f>
        <v>0</v>
      </c>
      <c r="AB694" s="116">
        <f>Observaciones!$I693</f>
        <v>0</v>
      </c>
      <c r="AC694" s="116">
        <f>MAX(0,Constantes!$E$29/((AH693+Z694+AA694+AB694+Observaciones!$F693)^2)+Entradas!$E$17)</f>
        <v>0</v>
      </c>
      <c r="AD694" s="145">
        <f>IF(ETo!$D693&gt;0,ETo!$I693*((1-Entradas!$E$21)*ETo!$K693+ETo!$L693),0)</f>
        <v>1.9935038817336146</v>
      </c>
      <c r="AE694" s="116">
        <f>MIN(AD694*1,0.8*(AH693+Z694+AA694+AB694+Observaciones!$F693-AC694-Constantes!$E$28))</f>
        <v>3.9322003431152552E-9</v>
      </c>
      <c r="AF694" s="116">
        <f>Observaciones!$J693</f>
        <v>0</v>
      </c>
      <c r="AG694" s="116">
        <f>MAX(0,AH693+Z694+AA694+AB694+Observaciones!$F693-AC694-AE694-AF694-Constantes!$E$26)</f>
        <v>0</v>
      </c>
      <c r="AH694" s="116">
        <f>AH693+Z694+AA694+AB694+Observaciones!$F693-AC694-AE694-AF694-AG694</f>
        <v>41.25000000098305</v>
      </c>
      <c r="AI694" s="116">
        <f>(Escenarios!$E$10*S694+Escenarios!$E$9*AE694)/(Escenarios!$E$11)</f>
        <v>2.0081816387573781E-9</v>
      </c>
      <c r="AJ694" s="116">
        <f>(Escenarios!$E$9*AG694)/(Escenarios!$E$11)</f>
        <v>0</v>
      </c>
      <c r="AK694" s="116">
        <f>(Escenarios!$E$10*U694+Escenarios!$E$9*AC694)/(Escenarios!$E$11)</f>
        <v>0</v>
      </c>
      <c r="AL694" s="118">
        <f t="shared" si="73"/>
        <v>90.111189622412112</v>
      </c>
      <c r="AM694" s="118">
        <f>MAX(0,(AL694-Constantes!$D$13)*(1-EXP(-Constantes!$D$23)))</f>
        <v>0.28570260604643394</v>
      </c>
      <c r="AN694" s="118">
        <f>AJ694+W694*Escenarios!$E$10/Escenarios!$E$11+AM694</f>
        <v>0.28570260605160974</v>
      </c>
      <c r="AO694" s="118">
        <f>0.0526*AJ694*Observaciones!$F693^1.218</f>
        <v>0</v>
      </c>
      <c r="AP694" s="118">
        <f>AO694*Constantes!$E$40</f>
        <v>0</v>
      </c>
      <c r="AQ694" s="118">
        <f t="shared" si="74"/>
        <v>0</v>
      </c>
      <c r="AR694" s="15"/>
      <c r="AS694" s="72">
        <v>688</v>
      </c>
      <c r="AT694" s="145">
        <f>ETo!$I693*((1-Constantes!$F$19)*ETo!$K693+ETo!$L693)</f>
        <v>2.0806189693066068</v>
      </c>
      <c r="AU694" s="118">
        <f>MIN(AT694*Constantes!$F$17,0.8*(AX693+Observaciones!$F693-AV694-AW694-Constantes!$D$14))</f>
        <v>1.794401782717614E-9</v>
      </c>
      <c r="AV694" s="118">
        <f>IF(Observaciones!$F693&gt;0.05*Constantes!$F$18,((Observaciones!$F693-0.05*Constantes!$F$18)^2)/(Observaciones!$F693+0.95*Constantes!$F$18),0)</f>
        <v>0</v>
      </c>
      <c r="AW694" s="118">
        <f>MAX(0,AX693+Observaciones!$F693-AV694-Constantes!$D$13)</f>
        <v>0</v>
      </c>
      <c r="AX694" s="118">
        <f>AX693+Observaciones!$F693-AV694-AU694-AW694-AY693</f>
        <v>26.250000000417721</v>
      </c>
      <c r="AY694" s="118">
        <f>MAX(0,(AX694-Constantes!$D$14)*(1-EXP(-Constantes!$D$22)))</f>
        <v>5.7508880185246331E-12</v>
      </c>
      <c r="AZ694" s="116">
        <f>AZ693+(Entradas!$F$23*AW694-BA693)/(800*Entradas!$D$46)</f>
        <v>0</v>
      </c>
      <c r="BA694" s="116">
        <f>8000*Entradas!$D$47*AZ694/Constantes!$F$34</f>
        <v>0</v>
      </c>
      <c r="BB694" s="116">
        <f>AV694*Escenarios!$F$10/Escenarios!$F$9</f>
        <v>0</v>
      </c>
      <c r="BC694" s="116">
        <f>BA694*Escenarios!$F$10/Escenarios!$F$9</f>
        <v>0</v>
      </c>
      <c r="BD694" s="116">
        <f>Observaciones!$I693</f>
        <v>0</v>
      </c>
      <c r="BE694" s="116">
        <f>MAX(0,Constantes!$F$29/((BJ693+BB694+BC694+BD694+Observaciones!$F693)^2)+Entradas!$F$17)</f>
        <v>0</v>
      </c>
      <c r="BF694" s="145">
        <f>IF(ETo!$D693&gt;0,ETo!$I693*((1-Entradas!$F$21)*ETo!$K693+ETo!$L693),0)</f>
        <v>1.9935038817336146</v>
      </c>
      <c r="BG694" s="116">
        <f>MIN(BF694*1,0.8*(BJ693+BB694+BC694+BD694+Observaciones!$F693-BE694-Constantes!$F$28))</f>
        <v>3.9322003431152552E-9</v>
      </c>
      <c r="BH694" s="116">
        <f>Observaciones!$J693</f>
        <v>0</v>
      </c>
      <c r="BI694" s="116">
        <f>MAX(0,BJ693+BB694+BC694+BD694+Observaciones!$F693-BE694-BG694-BH694-Constantes!$F$26)</f>
        <v>0</v>
      </c>
      <c r="BJ694" s="116">
        <f>BJ693+BB694+BC694+BD694+Observaciones!$F693-BE694-BG694-BH694-BI694</f>
        <v>41.25000000098305</v>
      </c>
      <c r="BK694" s="116">
        <f>(Escenarios!$F$10*AU694+Escenarios!$F$9*BG694)/(Escenarios!$F$11)</f>
        <v>2.2219614947971424E-9</v>
      </c>
      <c r="BL694" s="116">
        <f>(Escenarios!$F$9*BI694)/(Escenarios!$F$11)</f>
        <v>0</v>
      </c>
      <c r="BM694" s="116">
        <f>(Escenarios!$F$10*AW694+Escenarios!$F$9*BE694)/(Escenarios!$F$11)</f>
        <v>0</v>
      </c>
      <c r="BN694" s="118">
        <f t="shared" si="75"/>
        <v>88.708982745217298</v>
      </c>
      <c r="BO694" s="118">
        <f>MAX(0,(BN694-Constantes!$D$13)*(1-EXP(-Constantes!$D$23)))</f>
        <v>0.27601685564399114</v>
      </c>
      <c r="BP694" s="118">
        <f>BL694+AY694*Escenarios!$F$10/Escenarios!$F$11+BO694</f>
        <v>0.27601685564859185</v>
      </c>
      <c r="BQ694" s="118">
        <f>0.0526*BL694*Observaciones!$F693^1.218</f>
        <v>0</v>
      </c>
      <c r="BR694" s="118">
        <f>BQ694*Constantes!$F$40</f>
        <v>0</v>
      </c>
      <c r="BS694" s="118">
        <f t="shared" si="76"/>
        <v>0</v>
      </c>
      <c r="BT694" s="15"/>
      <c r="BU694" s="72">
        <v>688</v>
      </c>
      <c r="BV694" s="73">
        <f>0.0526*Observaciones!$F693^2.218</f>
        <v>0</v>
      </c>
      <c r="BW694" s="73">
        <f>IF(Observaciones!$F693&gt;0.05*$CA$7,((Observaciones!$F693-0.05*$CA$7)^2)/(Observaciones!$F693+0.95*$CA$7),0)</f>
        <v>0</v>
      </c>
      <c r="BX694" s="73">
        <f>0.0526*BW694*Observaciones!$F693^1.218</f>
        <v>0</v>
      </c>
      <c r="BY694" s="27"/>
      <c r="BZ694" s="27"/>
      <c r="CA694" s="101"/>
      <c r="CB694" s="36"/>
    </row>
    <row r="695" spans="2:80" s="2" customFormat="1" ht="14.5" x14ac:dyDescent="0.35">
      <c r="B695" s="35"/>
      <c r="C695" s="72">
        <v>689</v>
      </c>
      <c r="D695" s="145">
        <f>ETo!$I694*((1-Constantes!$D$19)*ETo!$K694+ETo!$L694)</f>
        <v>2.0149887029896738</v>
      </c>
      <c r="E695" s="73">
        <f>MIN(D695*Constantes!$D$17,0.8*(H694+Observaciones!$F694-F695-G695-Constantes!$D$14))</f>
        <v>3.3417677514080427E-10</v>
      </c>
      <c r="F695" s="73">
        <f>IF(Observaciones!$F694&gt;0.05*Constantes!$D$18,((Observaciones!$F694-0.05*Constantes!$D$18)^2)/(Observaciones!$F694+0.95*Constantes!$D$18),0)</f>
        <v>0</v>
      </c>
      <c r="G695" s="73">
        <f>MAX(0,H694+Observaciones!$F694-F695-Constantes!$D$13)</f>
        <v>0</v>
      </c>
      <c r="H695" s="73">
        <f>H694+Observaciones!$F694-F695-E695-G695-I694</f>
        <v>26.250000000077794</v>
      </c>
      <c r="I695" s="73">
        <f>MAX(0,(H695-Constantes!$D$14)*(1-EXP(-Constantes!$D$22)))</f>
        <v>1.0710098397798388E-12</v>
      </c>
      <c r="J695" s="73">
        <f t="shared" si="70"/>
        <v>84.420159538379551</v>
      </c>
      <c r="K695" s="73">
        <f>MAX(0,(J695-Constantes!$D$13)*(1-EXP(-Constantes!$D$23)))</f>
        <v>0.24639178977301321</v>
      </c>
      <c r="L695" s="73">
        <f t="shared" si="71"/>
        <v>0.24639178977408421</v>
      </c>
      <c r="M695" s="73">
        <f>0.0526*F695*Observaciones!$F694^1.218</f>
        <v>0</v>
      </c>
      <c r="N695" s="73">
        <f>M695*Constantes!$D$40</f>
        <v>0</v>
      </c>
      <c r="O695" s="73">
        <f t="shared" si="72"/>
        <v>0</v>
      </c>
      <c r="P695" s="15"/>
      <c r="Q695" s="117">
        <v>689</v>
      </c>
      <c r="R695" s="145">
        <f>ETo!$I694*((1-Constantes!$E$19)*ETo!$K694+ETo!$L694)</f>
        <v>2.017233830410901</v>
      </c>
      <c r="S695" s="118">
        <f>MIN(R695*Constantes!$E$17,0.8*(V694+Observaciones!$F694-T695-U695-Constantes!$D$14))</f>
        <v>3.3417677514080427E-10</v>
      </c>
      <c r="T695" s="118">
        <f>IF(Observaciones!$F694&gt;0.05*Constantes!$E$18,((Observaciones!$F694-0.05*Constantes!$E$18)^2)/(Observaciones!$F694+0.95*Constantes!$E$18),0)</f>
        <v>0</v>
      </c>
      <c r="U695" s="118">
        <f>MAX(0,V694+Observaciones!$F694-T695-Constantes!$D$13)</f>
        <v>0</v>
      </c>
      <c r="V695" s="118">
        <f>V694+Observaciones!$F694-T695-S695-U695-W694</f>
        <v>26.250000000077794</v>
      </c>
      <c r="W695" s="118">
        <f>MAX(0,(V695-Constantes!$D$14)*(1-EXP(-Constantes!$D$22)))</f>
        <v>1.0710098397798388E-12</v>
      </c>
      <c r="X695" s="116">
        <f>X694+(Entradas!$E$23*U695-Y694)/(800*Entradas!$D$46)</f>
        <v>0</v>
      </c>
      <c r="Y695" s="116">
        <f>8000*Entradas!$D$47*X695/Constantes!$E$34</f>
        <v>0</v>
      </c>
      <c r="Z695" s="116">
        <f>T695*Escenarios!$E$10/Escenarios!$E$9</f>
        <v>0</v>
      </c>
      <c r="AA695" s="116">
        <f>Y695*Escenarios!$E$10/Escenarios!$E$9</f>
        <v>0</v>
      </c>
      <c r="AB695" s="116">
        <f>Observaciones!$I694</f>
        <v>0</v>
      </c>
      <c r="AC695" s="116">
        <f>MAX(0,Constantes!$E$29/((AH694+Z695+AA695+AB695+Observaciones!$F694)^2)+Entradas!$E$17)</f>
        <v>0</v>
      </c>
      <c r="AD695" s="145">
        <f>IF(ETo!$D694&gt;0,ETo!$I694*((1-Entradas!$E$21)*ETo!$K694+ETo!$L694),0)</f>
        <v>1.9274287335618088</v>
      </c>
      <c r="AE695" s="116">
        <f>MIN(AD695*1,0.8*(AH694+Z695+AA695+AB695+Observaciones!$F694-AC695-Constantes!$E$28))</f>
        <v>7.8644006862305109E-10</v>
      </c>
      <c r="AF695" s="116">
        <f>Observaciones!$J694</f>
        <v>0</v>
      </c>
      <c r="AG695" s="116">
        <f>MAX(0,AH694+Z695+AA695+AB695+Observaciones!$F694-AC695-AE695-AF695-Constantes!$E$26)</f>
        <v>0</v>
      </c>
      <c r="AH695" s="116">
        <f>AH694+Z695+AA695+AB695+Observaciones!$F694-AC695-AE695-AF695-AG695</f>
        <v>41.250000000196607</v>
      </c>
      <c r="AI695" s="116">
        <f>(Escenarios!$E$10*S695+Escenarios!$E$9*AE695)/(Escenarios!$E$11)</f>
        <v>3.7940310448902891E-10</v>
      </c>
      <c r="AJ695" s="116">
        <f>(Escenarios!$E$9*AG695)/(Escenarios!$E$11)</f>
        <v>0</v>
      </c>
      <c r="AK695" s="116">
        <f>(Escenarios!$E$10*U695+Escenarios!$E$9*AC695)/(Escenarios!$E$11)</f>
        <v>0</v>
      </c>
      <c r="AL695" s="118">
        <f t="shared" si="73"/>
        <v>89.825487016365685</v>
      </c>
      <c r="AM695" s="118">
        <f>MAX(0,(AL695-Constantes!$D$13)*(1-EXP(-Constantes!$D$23)))</f>
        <v>0.28372911399151751</v>
      </c>
      <c r="AN695" s="118">
        <f>AJ695+W695*Escenarios!$E$10/Escenarios!$E$11+AM695</f>
        <v>0.28372911399248141</v>
      </c>
      <c r="AO695" s="118">
        <f>0.0526*AJ695*Observaciones!$F694^1.218</f>
        <v>0</v>
      </c>
      <c r="AP695" s="118">
        <f>AO695*Constantes!$E$40</f>
        <v>0</v>
      </c>
      <c r="AQ695" s="118">
        <f t="shared" si="74"/>
        <v>0</v>
      </c>
      <c r="AR695" s="15"/>
      <c r="AS695" s="72">
        <v>689</v>
      </c>
      <c r="AT695" s="145">
        <f>ETo!$I694*((1-Constantes!$F$19)*ETo!$K694+ETo!$L694)</f>
        <v>2.0116210118578324</v>
      </c>
      <c r="AU695" s="118">
        <f>MIN(AT695*Constantes!$F$17,0.8*(AX694+Observaciones!$F694-AV695-AW695-Constantes!$D$14))</f>
        <v>3.3417677514080427E-10</v>
      </c>
      <c r="AV695" s="118">
        <f>IF(Observaciones!$F694&gt;0.05*Constantes!$F$18,((Observaciones!$F694-0.05*Constantes!$F$18)^2)/(Observaciones!$F694+0.95*Constantes!$F$18),0)</f>
        <v>0</v>
      </c>
      <c r="AW695" s="118">
        <f>MAX(0,AX694+Observaciones!$F694-AV695-Constantes!$D$13)</f>
        <v>0</v>
      </c>
      <c r="AX695" s="118">
        <f>AX694+Observaciones!$F694-AV695-AU695-AW695-AY694</f>
        <v>26.250000000077794</v>
      </c>
      <c r="AY695" s="118">
        <f>MAX(0,(AX695-Constantes!$D$14)*(1-EXP(-Constantes!$D$22)))</f>
        <v>1.0710098397798388E-12</v>
      </c>
      <c r="AZ695" s="116">
        <f>AZ694+(Entradas!$F$23*AW695-BA694)/(800*Entradas!$D$46)</f>
        <v>0</v>
      </c>
      <c r="BA695" s="116">
        <f>8000*Entradas!$D$47*AZ695/Constantes!$F$34</f>
        <v>0</v>
      </c>
      <c r="BB695" s="116">
        <f>AV695*Escenarios!$F$10/Escenarios!$F$9</f>
        <v>0</v>
      </c>
      <c r="BC695" s="116">
        <f>BA695*Escenarios!$F$10/Escenarios!$F$9</f>
        <v>0</v>
      </c>
      <c r="BD695" s="116">
        <f>Observaciones!$I694</f>
        <v>0</v>
      </c>
      <c r="BE695" s="116">
        <f>MAX(0,Constantes!$F$29/((BJ694+BB695+BC695+BD695+Observaciones!$F694)^2)+Entradas!$F$17)</f>
        <v>0</v>
      </c>
      <c r="BF695" s="145">
        <f>IF(ETo!$D694&gt;0,ETo!$I694*((1-Entradas!$F$21)*ETo!$K694+ETo!$L694),0)</f>
        <v>1.9274287335618088</v>
      </c>
      <c r="BG695" s="116">
        <f>MIN(BF695*1,0.8*(BJ694+BB695+BC695+BD695+Observaciones!$F694-BE695-Constantes!$F$28))</f>
        <v>7.8644006862305109E-10</v>
      </c>
      <c r="BH695" s="116">
        <f>Observaciones!$J694</f>
        <v>0</v>
      </c>
      <c r="BI695" s="116">
        <f>MAX(0,BJ694+BB695+BC695+BD695+Observaciones!$F694-BE695-BG695-BH695-Constantes!$F$26)</f>
        <v>0</v>
      </c>
      <c r="BJ695" s="116">
        <f>BJ694+BB695+BC695+BD695+Observaciones!$F694-BE695-BG695-BH695-BI695</f>
        <v>41.250000000196607</v>
      </c>
      <c r="BK695" s="116">
        <f>(Escenarios!$F$10*AU695+Escenarios!$F$9*BG695)/(Escenarios!$F$11)</f>
        <v>4.2462943383725359E-10</v>
      </c>
      <c r="BL695" s="116">
        <f>(Escenarios!$F$9*BI695)/(Escenarios!$F$11)</f>
        <v>0</v>
      </c>
      <c r="BM695" s="116">
        <f>(Escenarios!$F$10*AW695+Escenarios!$F$9*BE695)/(Escenarios!$F$11)</f>
        <v>0</v>
      </c>
      <c r="BN695" s="118">
        <f t="shared" si="75"/>
        <v>88.43296588957331</v>
      </c>
      <c r="BO695" s="118">
        <f>MAX(0,(BN695-Constantes!$D$13)*(1-EXP(-Constantes!$D$23)))</f>
        <v>0.27411026795417531</v>
      </c>
      <c r="BP695" s="118">
        <f>BL695+AY695*Escenarios!$F$10/Escenarios!$F$11+BO695</f>
        <v>0.27411026795503213</v>
      </c>
      <c r="BQ695" s="118">
        <f>0.0526*BL695*Observaciones!$F694^1.218</f>
        <v>0</v>
      </c>
      <c r="BR695" s="118">
        <f>BQ695*Constantes!$F$40</f>
        <v>0</v>
      </c>
      <c r="BS695" s="118">
        <f t="shared" si="76"/>
        <v>0</v>
      </c>
      <c r="BT695" s="15"/>
      <c r="BU695" s="72">
        <v>689</v>
      </c>
      <c r="BV695" s="73">
        <f>0.0526*Observaciones!$F694^2.218</f>
        <v>0</v>
      </c>
      <c r="BW695" s="73">
        <f>IF(Observaciones!$F694&gt;0.05*$CA$7,((Observaciones!$F694-0.05*$CA$7)^2)/(Observaciones!$F694+0.95*$CA$7),0)</f>
        <v>0</v>
      </c>
      <c r="BX695" s="73">
        <f>0.0526*BW695*Observaciones!$F694^1.218</f>
        <v>0</v>
      </c>
      <c r="BY695" s="27"/>
      <c r="BZ695" s="27"/>
      <c r="CA695" s="101"/>
      <c r="CB695" s="36"/>
    </row>
    <row r="696" spans="2:80" s="2" customFormat="1" ht="14.5" x14ac:dyDescent="0.35">
      <c r="B696" s="35"/>
      <c r="C696" s="72">
        <v>690</v>
      </c>
      <c r="D696" s="145">
        <f>ETo!$I695*((1-Constantes!$D$19)*ETo!$K695+ETo!$L695)</f>
        <v>2.0799411543397088</v>
      </c>
      <c r="E696" s="73">
        <f>MIN(D696*Constantes!$D$17,0.8*(H695+Observaciones!$F695-F696-G696-Constantes!$D$14))</f>
        <v>0.32000000006223389</v>
      </c>
      <c r="F696" s="73">
        <f>IF(Observaciones!$F695&gt;0.05*Constantes!$D$18,((Observaciones!$F695-0.05*Constantes!$D$18)^2)/(Observaciones!$F695+0.95*Constantes!$D$18),0)</f>
        <v>0</v>
      </c>
      <c r="G696" s="73">
        <f>MAX(0,H695+Observaciones!$F695-F696-Constantes!$D$13)</f>
        <v>0</v>
      </c>
      <c r="H696" s="73">
        <f>H695+Observaciones!$F695-F696-E696-G696-I695</f>
        <v>26.33000000001449</v>
      </c>
      <c r="I696" s="73">
        <f>MAX(0,(H696-Constantes!$D$14)*(1-EXP(-Constantes!$D$22)))</f>
        <v>1.1013836407307493E-3</v>
      </c>
      <c r="J696" s="73">
        <f t="shared" si="70"/>
        <v>84.173767748606537</v>
      </c>
      <c r="K696" s="73">
        <f>MAX(0,(J696-Constantes!$D$13)*(1-EXP(-Constantes!$D$23)))</f>
        <v>0.24468983736087921</v>
      </c>
      <c r="L696" s="73">
        <f t="shared" si="71"/>
        <v>0.24579122100160997</v>
      </c>
      <c r="M696" s="73">
        <f>0.0526*F696*Observaciones!$F695^1.218</f>
        <v>0</v>
      </c>
      <c r="N696" s="73">
        <f>M696*Constantes!$D$40</f>
        <v>0</v>
      </c>
      <c r="O696" s="73">
        <f t="shared" si="72"/>
        <v>0</v>
      </c>
      <c r="P696" s="15"/>
      <c r="Q696" s="117">
        <v>690</v>
      </c>
      <c r="R696" s="145">
        <f>ETo!$I695*((1-Constantes!$E$19)*ETo!$K695+ETo!$L695)</f>
        <v>2.0822592140096612</v>
      </c>
      <c r="S696" s="118">
        <f>MIN(R696*Constantes!$E$17,0.8*(V695+Observaciones!$F695-T696-U696-Constantes!$D$14))</f>
        <v>0.32000000006223389</v>
      </c>
      <c r="T696" s="118">
        <f>IF(Observaciones!$F695&gt;0.05*Constantes!$E$18,((Observaciones!$F695-0.05*Constantes!$E$18)^2)/(Observaciones!$F695+0.95*Constantes!$E$18),0)</f>
        <v>0</v>
      </c>
      <c r="U696" s="118">
        <f>MAX(0,V695+Observaciones!$F695-T696-Constantes!$D$13)</f>
        <v>0</v>
      </c>
      <c r="V696" s="118">
        <f>V695+Observaciones!$F695-T696-S696-U696-W695</f>
        <v>26.33000000001449</v>
      </c>
      <c r="W696" s="118">
        <f>MAX(0,(V696-Constantes!$D$14)*(1-EXP(-Constantes!$D$22)))</f>
        <v>1.1013836407307493E-3</v>
      </c>
      <c r="X696" s="116">
        <f>X695+(Entradas!$E$23*U696-Y695)/(800*Entradas!$D$46)</f>
        <v>0</v>
      </c>
      <c r="Y696" s="116">
        <f>8000*Entradas!$D$47*X696/Constantes!$E$34</f>
        <v>0</v>
      </c>
      <c r="Z696" s="116">
        <f>T696*Escenarios!$E$10/Escenarios!$E$9</f>
        <v>0</v>
      </c>
      <c r="AA696" s="116">
        <f>Y696*Escenarios!$E$10/Escenarios!$E$9</f>
        <v>0</v>
      </c>
      <c r="AB696" s="116">
        <f>Observaciones!$I695</f>
        <v>0</v>
      </c>
      <c r="AC696" s="116">
        <f>MAX(0,Constantes!$E$29/((AH695+Z696+AA696+AB696+Observaciones!$F695)^2)+Entradas!$E$17)</f>
        <v>0</v>
      </c>
      <c r="AD696" s="145">
        <f>IF(ETo!$D695&gt;0,ETo!$I695*((1-Entradas!$E$21)*ETo!$K695+ETo!$L695),0)</f>
        <v>1.9895368272115534</v>
      </c>
      <c r="AE696" s="116">
        <f>MIN(AD696*1,0.8*(AH695+Z696+AA696+AB696+Observaciones!$F695-AC696-Constantes!$E$28))</f>
        <v>0.32000000015728464</v>
      </c>
      <c r="AF696" s="116">
        <f>Observaciones!$J695</f>
        <v>0</v>
      </c>
      <c r="AG696" s="116">
        <f>MAX(0,AH695+Z696+AA696+AB696+Observaciones!$F695-AC696-AE696-AF696-Constantes!$E$26)</f>
        <v>0</v>
      </c>
      <c r="AH696" s="116">
        <f>AH695+Z696+AA696+AB696+Observaciones!$F695-AC696-AE696-AF696-AG696</f>
        <v>41.33000000003932</v>
      </c>
      <c r="AI696" s="116">
        <f>(Escenarios!$E$10*S696+Escenarios!$E$9*AE696)/(Escenarios!$E$11)</f>
        <v>0.32000000007173895</v>
      </c>
      <c r="AJ696" s="116">
        <f>(Escenarios!$E$9*AG696)/(Escenarios!$E$11)</f>
        <v>0</v>
      </c>
      <c r="AK696" s="116">
        <f>(Escenarios!$E$10*U696+Escenarios!$E$9*AC696)/(Escenarios!$E$11)</f>
        <v>0</v>
      </c>
      <c r="AL696" s="118">
        <f t="shared" si="73"/>
        <v>89.541757902374172</v>
      </c>
      <c r="AM696" s="118">
        <f>MAX(0,(AL696-Constantes!$D$13)*(1-EXP(-Constantes!$D$23)))</f>
        <v>0.28176925384197538</v>
      </c>
      <c r="AN696" s="118">
        <f>AJ696+W696*Escenarios!$E$10/Escenarios!$E$11+AM696</f>
        <v>0.28276049911863305</v>
      </c>
      <c r="AO696" s="118">
        <f>0.0526*AJ696*Observaciones!$F695^1.218</f>
        <v>0</v>
      </c>
      <c r="AP696" s="118">
        <f>AO696*Constantes!$E$40</f>
        <v>0</v>
      </c>
      <c r="AQ696" s="118">
        <f t="shared" si="74"/>
        <v>0</v>
      </c>
      <c r="AR696" s="15"/>
      <c r="AS696" s="72">
        <v>690</v>
      </c>
      <c r="AT696" s="145">
        <f>ETo!$I695*((1-Constantes!$F$19)*ETo!$K695+ETo!$L695)</f>
        <v>2.0764640648347794</v>
      </c>
      <c r="AU696" s="118">
        <f>MIN(AT696*Constantes!$F$17,0.8*(AX695+Observaciones!$F695-AV696-AW696-Constantes!$D$14))</f>
        <v>0.32000000006223389</v>
      </c>
      <c r="AV696" s="118">
        <f>IF(Observaciones!$F695&gt;0.05*Constantes!$F$18,((Observaciones!$F695-0.05*Constantes!$F$18)^2)/(Observaciones!$F695+0.95*Constantes!$F$18),0)</f>
        <v>0</v>
      </c>
      <c r="AW696" s="118">
        <f>MAX(0,AX695+Observaciones!$F695-AV696-Constantes!$D$13)</f>
        <v>0</v>
      </c>
      <c r="AX696" s="118">
        <f>AX695+Observaciones!$F695-AV696-AU696-AW696-AY695</f>
        <v>26.33000000001449</v>
      </c>
      <c r="AY696" s="118">
        <f>MAX(0,(AX696-Constantes!$D$14)*(1-EXP(-Constantes!$D$22)))</f>
        <v>1.1013836407307493E-3</v>
      </c>
      <c r="AZ696" s="116">
        <f>AZ695+(Entradas!$F$23*AW696-BA695)/(800*Entradas!$D$46)</f>
        <v>0</v>
      </c>
      <c r="BA696" s="116">
        <f>8000*Entradas!$D$47*AZ696/Constantes!$F$34</f>
        <v>0</v>
      </c>
      <c r="BB696" s="116">
        <f>AV696*Escenarios!$F$10/Escenarios!$F$9</f>
        <v>0</v>
      </c>
      <c r="BC696" s="116">
        <f>BA696*Escenarios!$F$10/Escenarios!$F$9</f>
        <v>0</v>
      </c>
      <c r="BD696" s="116">
        <f>Observaciones!$I695</f>
        <v>0</v>
      </c>
      <c r="BE696" s="116">
        <f>MAX(0,Constantes!$F$29/((BJ695+BB696+BC696+BD696+Observaciones!$F695)^2)+Entradas!$F$17)</f>
        <v>0</v>
      </c>
      <c r="BF696" s="145">
        <f>IF(ETo!$D695&gt;0,ETo!$I695*((1-Entradas!$F$21)*ETo!$K695+ETo!$L695),0)</f>
        <v>1.9895368272115534</v>
      </c>
      <c r="BG696" s="116">
        <f>MIN(BF696*1,0.8*(BJ695+BB696+BC696+BD696+Observaciones!$F695-BE696-Constantes!$F$28))</f>
        <v>0.32000000015728464</v>
      </c>
      <c r="BH696" s="116">
        <f>Observaciones!$J695</f>
        <v>0</v>
      </c>
      <c r="BI696" s="116">
        <f>MAX(0,BJ695+BB696+BC696+BD696+Observaciones!$F695-BE696-BG696-BH696-Constantes!$F$26)</f>
        <v>0</v>
      </c>
      <c r="BJ696" s="116">
        <f>BJ695+BB696+BC696+BD696+Observaciones!$F695-BE696-BG696-BH696-BI696</f>
        <v>41.33000000003932</v>
      </c>
      <c r="BK696" s="116">
        <f>(Escenarios!$F$10*AU696+Escenarios!$F$9*BG696)/(Escenarios!$F$11)</f>
        <v>0.32000000008124402</v>
      </c>
      <c r="BL696" s="116">
        <f>(Escenarios!$F$9*BI696)/(Escenarios!$F$11)</f>
        <v>0</v>
      </c>
      <c r="BM696" s="116">
        <f>(Escenarios!$F$10*AW696+Escenarios!$F$9*BE696)/(Escenarios!$F$11)</f>
        <v>0</v>
      </c>
      <c r="BN696" s="118">
        <f t="shared" si="75"/>
        <v>88.158855621619139</v>
      </c>
      <c r="BO696" s="118">
        <f>MAX(0,(BN696-Constantes!$D$13)*(1-EXP(-Constantes!$D$23)))</f>
        <v>0.27221685002752655</v>
      </c>
      <c r="BP696" s="118">
        <f>BL696+AY696*Escenarios!$F$10/Escenarios!$F$11+BO696</f>
        <v>0.27309795694011113</v>
      </c>
      <c r="BQ696" s="118">
        <f>0.0526*BL696*Observaciones!$F695^1.218</f>
        <v>0</v>
      </c>
      <c r="BR696" s="118">
        <f>BQ696*Constantes!$F$40</f>
        <v>0</v>
      </c>
      <c r="BS696" s="118">
        <f t="shared" si="76"/>
        <v>0</v>
      </c>
      <c r="BT696" s="15"/>
      <c r="BU696" s="72">
        <v>690</v>
      </c>
      <c r="BV696" s="73">
        <f>0.0526*Observaciones!$F695^2.218</f>
        <v>6.8921513346888582E-3</v>
      </c>
      <c r="BW696" s="73">
        <f>IF(Observaciones!$F695&gt;0.05*$CA$7,((Observaciones!$F695-0.05*$CA$7)^2)/(Observaciones!$F695+0.95*$CA$7),0)</f>
        <v>0</v>
      </c>
      <c r="BX696" s="73">
        <f>0.0526*BW696*Observaciones!$F695^1.218</f>
        <v>0</v>
      </c>
      <c r="BY696" s="27"/>
      <c r="BZ696" s="27"/>
      <c r="CA696" s="101"/>
      <c r="CB696" s="36"/>
    </row>
    <row r="697" spans="2:80" s="2" customFormat="1" ht="14.5" x14ac:dyDescent="0.35">
      <c r="B697" s="35"/>
      <c r="C697" s="72">
        <v>691</v>
      </c>
      <c r="D697" s="145">
        <f>ETo!$I696*((1-Constantes!$D$19)*ETo!$K696+ETo!$L696)</f>
        <v>1.9892020845786444</v>
      </c>
      <c r="E697" s="73">
        <f>MIN(D697*Constantes!$D$17,0.8*(H696+Observaciones!$F696-F697-G697-Constantes!$D$14))</f>
        <v>6.4000000011591854E-2</v>
      </c>
      <c r="F697" s="73">
        <f>IF(Observaciones!$F696&gt;0.05*Constantes!$D$18,((Observaciones!$F696-0.05*Constantes!$D$18)^2)/(Observaciones!$F696+0.95*Constantes!$D$18),0)</f>
        <v>0</v>
      </c>
      <c r="G697" s="73">
        <f>MAX(0,H696+Observaciones!$F696-F697-Constantes!$D$13)</f>
        <v>0</v>
      </c>
      <c r="H697" s="73">
        <f>H696+Observaciones!$F696-F697-E697-G697-I696</f>
        <v>26.264898616362167</v>
      </c>
      <c r="I697" s="73">
        <f>MAX(0,(H697-Constantes!$D$14)*(1-EXP(-Constantes!$D$22)))</f>
        <v>2.0511365409802901E-4</v>
      </c>
      <c r="J697" s="73">
        <f t="shared" si="70"/>
        <v>83.929077911245656</v>
      </c>
      <c r="K697" s="73">
        <f>MAX(0,(J697-Constantes!$D$13)*(1-EXP(-Constantes!$D$23)))</f>
        <v>0.24299964119279799</v>
      </c>
      <c r="L697" s="73">
        <f t="shared" si="71"/>
        <v>0.24320475484689602</v>
      </c>
      <c r="M697" s="73">
        <f>0.0526*F697*Observaciones!$F696^1.218</f>
        <v>0</v>
      </c>
      <c r="N697" s="73">
        <f>M697*Constantes!$D$40</f>
        <v>0</v>
      </c>
      <c r="O697" s="73">
        <f t="shared" si="72"/>
        <v>0</v>
      </c>
      <c r="P697" s="15"/>
      <c r="Q697" s="117">
        <v>691</v>
      </c>
      <c r="R697" s="145">
        <f>ETo!$I696*((1-Constantes!$E$19)*ETo!$K696+ETo!$L696)</f>
        <v>1.9914174860391669</v>
      </c>
      <c r="S697" s="118">
        <f>MIN(R697*Constantes!$E$17,0.8*(V696+Observaciones!$F696-T697-U697-Constantes!$D$14))</f>
        <v>6.4000000011591854E-2</v>
      </c>
      <c r="T697" s="118">
        <f>IF(Observaciones!$F696&gt;0.05*Constantes!$E$18,((Observaciones!$F696-0.05*Constantes!$E$18)^2)/(Observaciones!$F696+0.95*Constantes!$E$18),0)</f>
        <v>0</v>
      </c>
      <c r="U697" s="118">
        <f>MAX(0,V696+Observaciones!$F696-T697-Constantes!$D$13)</f>
        <v>0</v>
      </c>
      <c r="V697" s="118">
        <f>V696+Observaciones!$F696-T697-S697-U697-W696</f>
        <v>26.264898616362167</v>
      </c>
      <c r="W697" s="118">
        <f>MAX(0,(V697-Constantes!$D$14)*(1-EXP(-Constantes!$D$22)))</f>
        <v>2.0511365409802901E-4</v>
      </c>
      <c r="X697" s="116">
        <f>X696+(Entradas!$E$23*U697-Y696)/(800*Entradas!$D$46)</f>
        <v>0</v>
      </c>
      <c r="Y697" s="116">
        <f>8000*Entradas!$D$47*X697/Constantes!$E$34</f>
        <v>0</v>
      </c>
      <c r="Z697" s="116">
        <f>T697*Escenarios!$E$10/Escenarios!$E$9</f>
        <v>0</v>
      </c>
      <c r="AA697" s="116">
        <f>Y697*Escenarios!$E$10/Escenarios!$E$9</f>
        <v>0</v>
      </c>
      <c r="AB697" s="116">
        <f>Observaciones!$I696</f>
        <v>0</v>
      </c>
      <c r="AC697" s="116">
        <f>MAX(0,Constantes!$E$29/((AH696+Z697+AA697+AB697+Observaciones!$F696)^2)+Entradas!$E$17)</f>
        <v>0</v>
      </c>
      <c r="AD697" s="145">
        <f>IF(ETo!$D696&gt;0,ETo!$I696*((1-Entradas!$E$21)*ETo!$K696+ETo!$L696),0)</f>
        <v>1.9028014276182761</v>
      </c>
      <c r="AE697" s="116">
        <f>MIN(AD697*1,0.8*(AH696+Z697+AA697+AB697+Observaciones!$F696-AC697-Constantes!$E$28))</f>
        <v>6.4000000031455784E-2</v>
      </c>
      <c r="AF697" s="116">
        <f>Observaciones!$J696</f>
        <v>0</v>
      </c>
      <c r="AG697" s="116">
        <f>MAX(0,AH696+Z697+AA697+AB697+Observaciones!$F696-AC697-AE697-AF697-Constantes!$E$26)</f>
        <v>0</v>
      </c>
      <c r="AH697" s="116">
        <f>AH696+Z697+AA697+AB697+Observaciones!$F696-AC697-AE697-AF697-AG697</f>
        <v>41.266000000007864</v>
      </c>
      <c r="AI697" s="116">
        <f>(Escenarios!$E$10*S697+Escenarios!$E$9*AE697)/(Escenarios!$E$11)</f>
        <v>6.4000000013578251E-2</v>
      </c>
      <c r="AJ697" s="116">
        <f>(Escenarios!$E$9*AG697)/(Escenarios!$E$11)</f>
        <v>0</v>
      </c>
      <c r="AK697" s="116">
        <f>(Escenarios!$E$10*U697+Escenarios!$E$9*AC697)/(Escenarios!$E$11)</f>
        <v>0</v>
      </c>
      <c r="AL697" s="118">
        <f t="shared" si="73"/>
        <v>89.2599886485322</v>
      </c>
      <c r="AM697" s="118">
        <f>MAX(0,(AL697-Constantes!$D$13)*(1-EXP(-Constantes!$D$23)))</f>
        <v>0.27982293143535897</v>
      </c>
      <c r="AN697" s="118">
        <f>AJ697+W697*Escenarios!$E$10/Escenarios!$E$11+AM697</f>
        <v>0.28000753372404719</v>
      </c>
      <c r="AO697" s="118">
        <f>0.0526*AJ697*Observaciones!$F696^1.218</f>
        <v>0</v>
      </c>
      <c r="AP697" s="118">
        <f>AO697*Constantes!$E$40</f>
        <v>0</v>
      </c>
      <c r="AQ697" s="118">
        <f t="shared" si="74"/>
        <v>0</v>
      </c>
      <c r="AR697" s="15"/>
      <c r="AS697" s="72">
        <v>691</v>
      </c>
      <c r="AT697" s="145">
        <f>ETo!$I696*((1-Constantes!$F$19)*ETo!$K696+ETo!$L696)</f>
        <v>1.9858789823878609</v>
      </c>
      <c r="AU697" s="118">
        <f>MIN(AT697*Constantes!$F$17,0.8*(AX696+Observaciones!$F696-AV697-AW697-Constantes!$D$14))</f>
        <v>6.4000000011591854E-2</v>
      </c>
      <c r="AV697" s="118">
        <f>IF(Observaciones!$F696&gt;0.05*Constantes!$F$18,((Observaciones!$F696-0.05*Constantes!$F$18)^2)/(Observaciones!$F696+0.95*Constantes!$F$18),0)</f>
        <v>0</v>
      </c>
      <c r="AW697" s="118">
        <f>MAX(0,AX696+Observaciones!$F696-AV697-Constantes!$D$13)</f>
        <v>0</v>
      </c>
      <c r="AX697" s="118">
        <f>AX696+Observaciones!$F696-AV697-AU697-AW697-AY696</f>
        <v>26.264898616362167</v>
      </c>
      <c r="AY697" s="118">
        <f>MAX(0,(AX697-Constantes!$D$14)*(1-EXP(-Constantes!$D$22)))</f>
        <v>2.0511365409802901E-4</v>
      </c>
      <c r="AZ697" s="116">
        <f>AZ696+(Entradas!$F$23*AW697-BA696)/(800*Entradas!$D$46)</f>
        <v>0</v>
      </c>
      <c r="BA697" s="116">
        <f>8000*Entradas!$D$47*AZ697/Constantes!$F$34</f>
        <v>0</v>
      </c>
      <c r="BB697" s="116">
        <f>AV697*Escenarios!$F$10/Escenarios!$F$9</f>
        <v>0</v>
      </c>
      <c r="BC697" s="116">
        <f>BA697*Escenarios!$F$10/Escenarios!$F$9</f>
        <v>0</v>
      </c>
      <c r="BD697" s="116">
        <f>Observaciones!$I696</f>
        <v>0</v>
      </c>
      <c r="BE697" s="116">
        <f>MAX(0,Constantes!$F$29/((BJ696+BB697+BC697+BD697+Observaciones!$F696)^2)+Entradas!$F$17)</f>
        <v>0</v>
      </c>
      <c r="BF697" s="145">
        <f>IF(ETo!$D696&gt;0,ETo!$I696*((1-Entradas!$F$21)*ETo!$K696+ETo!$L696),0)</f>
        <v>1.9028014276182761</v>
      </c>
      <c r="BG697" s="116">
        <f>MIN(BF697*1,0.8*(BJ696+BB697+BC697+BD697+Observaciones!$F696-BE697-Constantes!$F$28))</f>
        <v>6.4000000031455784E-2</v>
      </c>
      <c r="BH697" s="116">
        <f>Observaciones!$J696</f>
        <v>0</v>
      </c>
      <c r="BI697" s="116">
        <f>MAX(0,BJ696+BB697+BC697+BD697+Observaciones!$F696-BE697-BG697-BH697-Constantes!$F$26)</f>
        <v>0</v>
      </c>
      <c r="BJ697" s="116">
        <f>BJ696+BB697+BC697+BD697+Observaciones!$F696-BE697-BG697-BH697-BI697</f>
        <v>41.266000000007864</v>
      </c>
      <c r="BK697" s="116">
        <f>(Escenarios!$F$10*AU697+Escenarios!$F$9*BG697)/(Escenarios!$F$11)</f>
        <v>6.4000000015564634E-2</v>
      </c>
      <c r="BL697" s="116">
        <f>(Escenarios!$F$9*BI697)/(Escenarios!$F$11)</f>
        <v>0</v>
      </c>
      <c r="BM697" s="116">
        <f>(Escenarios!$F$10*AW697+Escenarios!$F$9*BE697)/(Escenarios!$F$11)</f>
        <v>0</v>
      </c>
      <c r="BN697" s="118">
        <f t="shared" si="75"/>
        <v>87.886638771591606</v>
      </c>
      <c r="BO697" s="118">
        <f>MAX(0,(BN697-Constantes!$D$13)*(1-EXP(-Constantes!$D$23)))</f>
        <v>0.27033651089384569</v>
      </c>
      <c r="BP697" s="118">
        <f>BL697+AY697*Escenarios!$F$10/Escenarios!$F$11+BO697</f>
        <v>0.2705006018171241</v>
      </c>
      <c r="BQ697" s="118">
        <f>0.0526*BL697*Observaciones!$F696^1.218</f>
        <v>0</v>
      </c>
      <c r="BR697" s="118">
        <f>BQ697*Constantes!$F$40</f>
        <v>0</v>
      </c>
      <c r="BS697" s="118">
        <f t="shared" si="76"/>
        <v>0</v>
      </c>
      <c r="BT697" s="15"/>
      <c r="BU697" s="72">
        <v>691</v>
      </c>
      <c r="BV697" s="73">
        <f>0.0526*Observaciones!$F696^2.218</f>
        <v>0</v>
      </c>
      <c r="BW697" s="73">
        <f>IF(Observaciones!$F696&gt;0.05*$CA$7,((Observaciones!$F696-0.05*$CA$7)^2)/(Observaciones!$F696+0.95*$CA$7),0)</f>
        <v>0</v>
      </c>
      <c r="BX697" s="73">
        <f>0.0526*BW697*Observaciones!$F696^1.218</f>
        <v>0</v>
      </c>
      <c r="BY697" s="27"/>
      <c r="BZ697" s="27"/>
      <c r="CA697" s="101"/>
      <c r="CB697" s="36"/>
    </row>
    <row r="698" spans="2:80" s="2" customFormat="1" ht="14.5" x14ac:dyDescent="0.35">
      <c r="B698" s="35"/>
      <c r="C698" s="72">
        <v>692</v>
      </c>
      <c r="D698" s="145">
        <f>ETo!$I697*((1-Constantes!$D$19)*ETo!$K697+ETo!$L697)</f>
        <v>1.8821723049711334</v>
      </c>
      <c r="E698" s="73">
        <f>MIN(D698*Constantes!$D$17,0.8*(H697+Observaciones!$F697-F698-G698-Constantes!$D$14))</f>
        <v>1.1918893089733729E-2</v>
      </c>
      <c r="F698" s="73">
        <f>IF(Observaciones!$F697&gt;0.05*Constantes!$D$18,((Observaciones!$F697-0.05*Constantes!$D$18)^2)/(Observaciones!$F697+0.95*Constantes!$D$18),0)</f>
        <v>0</v>
      </c>
      <c r="G698" s="73">
        <f>MAX(0,H697+Observaciones!$F697-F698-Constantes!$D$13)</f>
        <v>0</v>
      </c>
      <c r="H698" s="73">
        <f>H697+Observaciones!$F697-F698-E698-G698-I697</f>
        <v>26.252774609618335</v>
      </c>
      <c r="I698" s="73">
        <f>MAX(0,(H698-Constantes!$D$14)*(1-EXP(-Constantes!$D$22)))</f>
        <v>3.8198870531185477E-5</v>
      </c>
      <c r="J698" s="73">
        <f t="shared" si="70"/>
        <v>83.68607827005286</v>
      </c>
      <c r="K698" s="73">
        <f>MAX(0,(J698-Constantes!$D$13)*(1-EXP(-Constantes!$D$23)))</f>
        <v>0.24132112006246012</v>
      </c>
      <c r="L698" s="73">
        <f t="shared" si="71"/>
        <v>0.24135931893299131</v>
      </c>
      <c r="M698" s="73">
        <f>0.0526*F698*Observaciones!$F697^1.218</f>
        <v>0</v>
      </c>
      <c r="N698" s="73">
        <f>M698*Constantes!$D$40</f>
        <v>0</v>
      </c>
      <c r="O698" s="73">
        <f t="shared" si="72"/>
        <v>0</v>
      </c>
      <c r="P698" s="15"/>
      <c r="Q698" s="117">
        <v>692</v>
      </c>
      <c r="R698" s="145">
        <f>ETo!$I697*((1-Constantes!$E$19)*ETo!$K697+ETo!$L697)</f>
        <v>1.8842637463535044</v>
      </c>
      <c r="S698" s="118">
        <f>MIN(R698*Constantes!$E$17,0.8*(V697+Observaciones!$F697-T698-U698-Constantes!$D$14))</f>
        <v>1.1918893089733729E-2</v>
      </c>
      <c r="T698" s="118">
        <f>IF(Observaciones!$F697&gt;0.05*Constantes!$E$18,((Observaciones!$F697-0.05*Constantes!$E$18)^2)/(Observaciones!$F697+0.95*Constantes!$E$18),0)</f>
        <v>0</v>
      </c>
      <c r="U698" s="118">
        <f>MAX(0,V697+Observaciones!$F697-T698-Constantes!$D$13)</f>
        <v>0</v>
      </c>
      <c r="V698" s="118">
        <f>V697+Observaciones!$F697-T698-S698-U698-W697</f>
        <v>26.252774609618335</v>
      </c>
      <c r="W698" s="118">
        <f>MAX(0,(V698-Constantes!$D$14)*(1-EXP(-Constantes!$D$22)))</f>
        <v>3.8198870531185477E-5</v>
      </c>
      <c r="X698" s="116">
        <f>X697+(Entradas!$E$23*U698-Y697)/(800*Entradas!$D$46)</f>
        <v>0</v>
      </c>
      <c r="Y698" s="116">
        <f>8000*Entradas!$D$47*X698/Constantes!$E$34</f>
        <v>0</v>
      </c>
      <c r="Z698" s="116">
        <f>T698*Escenarios!$E$10/Escenarios!$E$9</f>
        <v>0</v>
      </c>
      <c r="AA698" s="116">
        <f>Y698*Escenarios!$E$10/Escenarios!$E$9</f>
        <v>0</v>
      </c>
      <c r="AB698" s="116">
        <f>Observaciones!$I697</f>
        <v>0</v>
      </c>
      <c r="AC698" s="116">
        <f>MAX(0,Constantes!$E$29/((AH697+Z698+AA698+AB698+Observaciones!$F697)^2)+Entradas!$E$17)</f>
        <v>0</v>
      </c>
      <c r="AD698" s="145">
        <f>IF(ETo!$D697&gt;0,ETo!$I697*((1-Entradas!$E$21)*ETo!$K697+ETo!$L697),0)</f>
        <v>1.8006060910586503</v>
      </c>
      <c r="AE698" s="116">
        <f>MIN(AD698*1,0.8*(AH697+Z698+AA698+AB698+Observaciones!$F697-AC698-Constantes!$E$28))</f>
        <v>1.2800000006291157E-2</v>
      </c>
      <c r="AF698" s="116">
        <f>Observaciones!$J697</f>
        <v>0</v>
      </c>
      <c r="AG698" s="116">
        <f>MAX(0,AH697+Z698+AA698+AB698+Observaciones!$F697-AC698-AE698-AF698-Constantes!$E$26)</f>
        <v>0</v>
      </c>
      <c r="AH698" s="116">
        <f>AH697+Z698+AA698+AB698+Observaciones!$F697-AC698-AE698-AF698-AG698</f>
        <v>41.25320000000157</v>
      </c>
      <c r="AI698" s="116">
        <f>(Escenarios!$E$10*S698+Escenarios!$E$9*AE698)/(Escenarios!$E$11)</f>
        <v>1.2007003781389471E-2</v>
      </c>
      <c r="AJ698" s="116">
        <f>(Escenarios!$E$9*AG698)/(Escenarios!$E$11)</f>
        <v>0</v>
      </c>
      <c r="AK698" s="116">
        <f>(Escenarios!$E$10*U698+Escenarios!$E$9*AC698)/(Escenarios!$E$11)</f>
        <v>0</v>
      </c>
      <c r="AL698" s="118">
        <f t="shared" si="73"/>
        <v>88.980165717096838</v>
      </c>
      <c r="AM698" s="118">
        <f>MAX(0,(AL698-Constantes!$D$13)*(1-EXP(-Constantes!$D$23)))</f>
        <v>0.27789005325964722</v>
      </c>
      <c r="AN698" s="118">
        <f>AJ698+W698*Escenarios!$E$10/Escenarios!$E$11+AM698</f>
        <v>0.2779244322431253</v>
      </c>
      <c r="AO698" s="118">
        <f>0.0526*AJ698*Observaciones!$F697^1.218</f>
        <v>0</v>
      </c>
      <c r="AP698" s="118">
        <f>AO698*Constantes!$E$40</f>
        <v>0</v>
      </c>
      <c r="AQ698" s="118">
        <f t="shared" si="74"/>
        <v>0</v>
      </c>
      <c r="AR698" s="15"/>
      <c r="AS698" s="72">
        <v>692</v>
      </c>
      <c r="AT698" s="145">
        <f>ETo!$I697*((1-Constantes!$F$19)*ETo!$K697+ETo!$L697)</f>
        <v>1.879035142897576</v>
      </c>
      <c r="AU698" s="118">
        <f>MIN(AT698*Constantes!$F$17,0.8*(AX697+Observaciones!$F697-AV698-AW698-Constantes!$D$14))</f>
        <v>1.1918893089733729E-2</v>
      </c>
      <c r="AV698" s="118">
        <f>IF(Observaciones!$F697&gt;0.05*Constantes!$F$18,((Observaciones!$F697-0.05*Constantes!$F$18)^2)/(Observaciones!$F697+0.95*Constantes!$F$18),0)</f>
        <v>0</v>
      </c>
      <c r="AW698" s="118">
        <f>MAX(0,AX697+Observaciones!$F697-AV698-Constantes!$D$13)</f>
        <v>0</v>
      </c>
      <c r="AX698" s="118">
        <f>AX697+Observaciones!$F697-AV698-AU698-AW698-AY697</f>
        <v>26.252774609618335</v>
      </c>
      <c r="AY698" s="118">
        <f>MAX(0,(AX698-Constantes!$D$14)*(1-EXP(-Constantes!$D$22)))</f>
        <v>3.8198870531185477E-5</v>
      </c>
      <c r="AZ698" s="116">
        <f>AZ697+(Entradas!$F$23*AW698-BA697)/(800*Entradas!$D$46)</f>
        <v>0</v>
      </c>
      <c r="BA698" s="116">
        <f>8000*Entradas!$D$47*AZ698/Constantes!$F$34</f>
        <v>0</v>
      </c>
      <c r="BB698" s="116">
        <f>AV698*Escenarios!$F$10/Escenarios!$F$9</f>
        <v>0</v>
      </c>
      <c r="BC698" s="116">
        <f>BA698*Escenarios!$F$10/Escenarios!$F$9</f>
        <v>0</v>
      </c>
      <c r="BD698" s="116">
        <f>Observaciones!$I697</f>
        <v>0</v>
      </c>
      <c r="BE698" s="116">
        <f>MAX(0,Constantes!$F$29/((BJ697+BB698+BC698+BD698+Observaciones!$F697)^2)+Entradas!$F$17)</f>
        <v>0</v>
      </c>
      <c r="BF698" s="145">
        <f>IF(ETo!$D697&gt;0,ETo!$I697*((1-Entradas!$F$21)*ETo!$K697+ETo!$L697),0)</f>
        <v>1.8006060910586503</v>
      </c>
      <c r="BG698" s="116">
        <f>MIN(BF698*1,0.8*(BJ697+BB698+BC698+BD698+Observaciones!$F697-BE698-Constantes!$F$28))</f>
        <v>1.2800000006291157E-2</v>
      </c>
      <c r="BH698" s="116">
        <f>Observaciones!$J697</f>
        <v>0</v>
      </c>
      <c r="BI698" s="116">
        <f>MAX(0,BJ697+BB698+BC698+BD698+Observaciones!$F697-BE698-BG698-BH698-Constantes!$F$26)</f>
        <v>0</v>
      </c>
      <c r="BJ698" s="116">
        <f>BJ697+BB698+BC698+BD698+Observaciones!$F697-BE698-BG698-BH698-BI698</f>
        <v>41.25320000000157</v>
      </c>
      <c r="BK698" s="116">
        <f>(Escenarios!$F$10*AU698+Escenarios!$F$9*BG698)/(Escenarios!$F$11)</f>
        <v>1.2095114473045215E-2</v>
      </c>
      <c r="BL698" s="116">
        <f>(Escenarios!$F$9*BI698)/(Escenarios!$F$11)</f>
        <v>0</v>
      </c>
      <c r="BM698" s="116">
        <f>(Escenarios!$F$10*AW698+Escenarios!$F$9*BE698)/(Escenarios!$F$11)</f>
        <v>0</v>
      </c>
      <c r="BN698" s="118">
        <f t="shared" si="75"/>
        <v>87.616302260697765</v>
      </c>
      <c r="BO698" s="118">
        <f>MAX(0,(BN698-Constantes!$D$13)*(1-EXP(-Constantes!$D$23)))</f>
        <v>0.26846916021131068</v>
      </c>
      <c r="BP698" s="118">
        <f>BL698+AY698*Escenarios!$F$10/Escenarios!$F$11+BO698</f>
        <v>0.26849971930773564</v>
      </c>
      <c r="BQ698" s="118">
        <f>0.0526*BL698*Observaciones!$F697^1.218</f>
        <v>0</v>
      </c>
      <c r="BR698" s="118">
        <f>BQ698*Constantes!$F$40</f>
        <v>0</v>
      </c>
      <c r="BS698" s="118">
        <f t="shared" si="76"/>
        <v>0</v>
      </c>
      <c r="BT698" s="15"/>
      <c r="BU698" s="72">
        <v>692</v>
      </c>
      <c r="BV698" s="73">
        <f>0.0526*Observaciones!$F697^2.218</f>
        <v>0</v>
      </c>
      <c r="BW698" s="73">
        <f>IF(Observaciones!$F697&gt;0.05*$CA$7,((Observaciones!$F697-0.05*$CA$7)^2)/(Observaciones!$F697+0.95*$CA$7),0)</f>
        <v>0</v>
      </c>
      <c r="BX698" s="73">
        <f>0.0526*BW698*Observaciones!$F697^1.218</f>
        <v>0</v>
      </c>
      <c r="BY698" s="27"/>
      <c r="BZ698" s="27"/>
      <c r="CA698" s="101"/>
      <c r="CB698" s="36"/>
    </row>
    <row r="699" spans="2:80" s="2" customFormat="1" ht="14.5" x14ac:dyDescent="0.35">
      <c r="B699" s="35"/>
      <c r="C699" s="72">
        <v>693</v>
      </c>
      <c r="D699" s="145">
        <f>ETo!$I698*((1-Constantes!$D$19)*ETo!$K698+ETo!$L698)</f>
        <v>1.9255806195734995</v>
      </c>
      <c r="E699" s="73">
        <f>MIN(D699*Constantes!$D$17,0.8*(H698+Observaciones!$F698-F699-G699-Constantes!$D$14))</f>
        <v>2.2196876946679821E-3</v>
      </c>
      <c r="F699" s="73">
        <f>IF(Observaciones!$F698&gt;0.05*Constantes!$D$18,((Observaciones!$F698-0.05*Constantes!$D$18)^2)/(Observaciones!$F698+0.95*Constantes!$D$18),0)</f>
        <v>0</v>
      </c>
      <c r="G699" s="73">
        <f>MAX(0,H698+Observaciones!$F698-F699-Constantes!$D$13)</f>
        <v>0</v>
      </c>
      <c r="H699" s="73">
        <f>H698+Observaciones!$F698-F699-E699-G699-I698</f>
        <v>26.250516723053135</v>
      </c>
      <c r="I699" s="73">
        <f>MAX(0,(H699-Constantes!$D$14)*(1-EXP(-Constantes!$D$22)))</f>
        <v>7.1138789676015766E-6</v>
      </c>
      <c r="J699" s="73">
        <f t="shared" si="70"/>
        <v>83.444757149990394</v>
      </c>
      <c r="K699" s="73">
        <f>MAX(0,(J699-Constantes!$D$13)*(1-EXP(-Constantes!$D$23)))</f>
        <v>0.23965419332448903</v>
      </c>
      <c r="L699" s="73">
        <f t="shared" si="71"/>
        <v>0.23966130720345663</v>
      </c>
      <c r="M699" s="73">
        <f>0.0526*F699*Observaciones!$F698^1.218</f>
        <v>0</v>
      </c>
      <c r="N699" s="73">
        <f>M699*Constantes!$D$40</f>
        <v>0</v>
      </c>
      <c r="O699" s="73">
        <f t="shared" si="72"/>
        <v>0</v>
      </c>
      <c r="P699" s="15"/>
      <c r="Q699" s="117">
        <v>693</v>
      </c>
      <c r="R699" s="145">
        <f>ETo!$I698*((1-Constantes!$E$19)*ETo!$K698+ETo!$L698)</f>
        <v>1.9277224732402702</v>
      </c>
      <c r="S699" s="118">
        <f>MIN(R699*Constantes!$E$17,0.8*(V698+Observaciones!$F698-T699-U699-Constantes!$D$14))</f>
        <v>2.2196876946679821E-3</v>
      </c>
      <c r="T699" s="118">
        <f>IF(Observaciones!$F698&gt;0.05*Constantes!$E$18,((Observaciones!$F698-0.05*Constantes!$E$18)^2)/(Observaciones!$F698+0.95*Constantes!$E$18),0)</f>
        <v>0</v>
      </c>
      <c r="U699" s="118">
        <f>MAX(0,V698+Observaciones!$F698-T699-Constantes!$D$13)</f>
        <v>0</v>
      </c>
      <c r="V699" s="118">
        <f>V698+Observaciones!$F698-T699-S699-U699-W698</f>
        <v>26.250516723053135</v>
      </c>
      <c r="W699" s="118">
        <f>MAX(0,(V699-Constantes!$D$14)*(1-EXP(-Constantes!$D$22)))</f>
        <v>7.1138789676015766E-6</v>
      </c>
      <c r="X699" s="116">
        <f>X698+(Entradas!$E$23*U699-Y698)/(800*Entradas!$D$46)</f>
        <v>0</v>
      </c>
      <c r="Y699" s="116">
        <f>8000*Entradas!$D$47*X699/Constantes!$E$34</f>
        <v>0</v>
      </c>
      <c r="Z699" s="116">
        <f>T699*Escenarios!$E$10/Escenarios!$E$9</f>
        <v>0</v>
      </c>
      <c r="AA699" s="116">
        <f>Y699*Escenarios!$E$10/Escenarios!$E$9</f>
        <v>0</v>
      </c>
      <c r="AB699" s="116">
        <f>Observaciones!$I698</f>
        <v>0</v>
      </c>
      <c r="AC699" s="116">
        <f>MAX(0,Constantes!$E$29/((AH698+Z699+AA699+AB699+Observaciones!$F698)^2)+Entradas!$E$17)</f>
        <v>0</v>
      </c>
      <c r="AD699" s="145">
        <f>IF(ETo!$D698&gt;0,ETo!$I698*((1-Entradas!$E$21)*ETo!$K698+ETo!$L698),0)</f>
        <v>1.8420483265694152</v>
      </c>
      <c r="AE699" s="116">
        <f>MIN(AD699*1,0.8*(AH698+Z699+AA699+AB699+Observaciones!$F698-AC699-Constantes!$E$28))</f>
        <v>2.5600000012559578E-3</v>
      </c>
      <c r="AF699" s="116">
        <f>Observaciones!$J698</f>
        <v>0</v>
      </c>
      <c r="AG699" s="116">
        <f>MAX(0,AH698+Z699+AA699+AB699+Observaciones!$F698-AC699-AE699-AF699-Constantes!$E$26)</f>
        <v>0</v>
      </c>
      <c r="AH699" s="116">
        <f>AH698+Z699+AA699+AB699+Observaciones!$F698-AC699-AE699-AF699-AG699</f>
        <v>41.250640000000317</v>
      </c>
      <c r="AI699" s="116">
        <f>(Escenarios!$E$10*S699+Escenarios!$E$9*AE699)/(Escenarios!$E$11)</f>
        <v>2.2537189253267796E-3</v>
      </c>
      <c r="AJ699" s="116">
        <f>(Escenarios!$E$9*AG699)/(Escenarios!$E$11)</f>
        <v>0</v>
      </c>
      <c r="AK699" s="116">
        <f>(Escenarios!$E$10*U699+Escenarios!$E$9*AC699)/(Escenarios!$E$11)</f>
        <v>0</v>
      </c>
      <c r="AL699" s="118">
        <f t="shared" si="73"/>
        <v>88.702275663837185</v>
      </c>
      <c r="AM699" s="118">
        <f>MAX(0,(AL699-Constantes!$D$13)*(1-EXP(-Constantes!$D$23)))</f>
        <v>0.27597052644875386</v>
      </c>
      <c r="AN699" s="118">
        <f>AJ699+W699*Escenarios!$E$10/Escenarios!$E$11+AM699</f>
        <v>0.27597692893982473</v>
      </c>
      <c r="AO699" s="118">
        <f>0.0526*AJ699*Observaciones!$F698^1.218</f>
        <v>0</v>
      </c>
      <c r="AP699" s="118">
        <f>AO699*Constantes!$E$40</f>
        <v>0</v>
      </c>
      <c r="AQ699" s="118">
        <f t="shared" si="74"/>
        <v>0</v>
      </c>
      <c r="AR699" s="15"/>
      <c r="AS699" s="72">
        <v>693</v>
      </c>
      <c r="AT699" s="145">
        <f>ETo!$I698*((1-Constantes!$F$19)*ETo!$K698+ETo!$L698)</f>
        <v>1.9223678390733421</v>
      </c>
      <c r="AU699" s="118">
        <f>MIN(AT699*Constantes!$F$17,0.8*(AX698+Observaciones!$F698-AV699-AW699-Constantes!$D$14))</f>
        <v>2.2196876946679821E-3</v>
      </c>
      <c r="AV699" s="118">
        <f>IF(Observaciones!$F698&gt;0.05*Constantes!$F$18,((Observaciones!$F698-0.05*Constantes!$F$18)^2)/(Observaciones!$F698+0.95*Constantes!$F$18),0)</f>
        <v>0</v>
      </c>
      <c r="AW699" s="118">
        <f>MAX(0,AX698+Observaciones!$F698-AV699-Constantes!$D$13)</f>
        <v>0</v>
      </c>
      <c r="AX699" s="118">
        <f>AX698+Observaciones!$F698-AV699-AU699-AW699-AY698</f>
        <v>26.250516723053135</v>
      </c>
      <c r="AY699" s="118">
        <f>MAX(0,(AX699-Constantes!$D$14)*(1-EXP(-Constantes!$D$22)))</f>
        <v>7.1138789676015766E-6</v>
      </c>
      <c r="AZ699" s="116">
        <f>AZ698+(Entradas!$F$23*AW699-BA698)/(800*Entradas!$D$46)</f>
        <v>0</v>
      </c>
      <c r="BA699" s="116">
        <f>8000*Entradas!$D$47*AZ699/Constantes!$F$34</f>
        <v>0</v>
      </c>
      <c r="BB699" s="116">
        <f>AV699*Escenarios!$F$10/Escenarios!$F$9</f>
        <v>0</v>
      </c>
      <c r="BC699" s="116">
        <f>BA699*Escenarios!$F$10/Escenarios!$F$9</f>
        <v>0</v>
      </c>
      <c r="BD699" s="116">
        <f>Observaciones!$I698</f>
        <v>0</v>
      </c>
      <c r="BE699" s="116">
        <f>MAX(0,Constantes!$F$29/((BJ698+BB699+BC699+BD699+Observaciones!$F698)^2)+Entradas!$F$17)</f>
        <v>0</v>
      </c>
      <c r="BF699" s="145">
        <f>IF(ETo!$D698&gt;0,ETo!$I698*((1-Entradas!$F$21)*ETo!$K698+ETo!$L698),0)</f>
        <v>1.8420483265694152</v>
      </c>
      <c r="BG699" s="116">
        <f>MIN(BF699*1,0.8*(BJ698+BB699+BC699+BD699+Observaciones!$F698-BE699-Constantes!$F$28))</f>
        <v>2.5600000012559578E-3</v>
      </c>
      <c r="BH699" s="116">
        <f>Observaciones!$J698</f>
        <v>0</v>
      </c>
      <c r="BI699" s="116">
        <f>MAX(0,BJ698+BB699+BC699+BD699+Observaciones!$F698-BE699-BG699-BH699-Constantes!$F$26)</f>
        <v>0</v>
      </c>
      <c r="BJ699" s="116">
        <f>BJ698+BB699+BC699+BD699+Observaciones!$F698-BE699-BG699-BH699-BI699</f>
        <v>41.250640000000317</v>
      </c>
      <c r="BK699" s="116">
        <f>(Escenarios!$F$10*AU699+Escenarios!$F$9*BG699)/(Escenarios!$F$11)</f>
        <v>2.2877501559855772E-3</v>
      </c>
      <c r="BL699" s="116">
        <f>(Escenarios!$F$9*BI699)/(Escenarios!$F$11)</f>
        <v>0</v>
      </c>
      <c r="BM699" s="116">
        <f>(Escenarios!$F$10*AW699+Escenarios!$F$9*BE699)/(Escenarios!$F$11)</f>
        <v>0</v>
      </c>
      <c r="BN699" s="118">
        <f t="shared" si="75"/>
        <v>87.347833100486454</v>
      </c>
      <c r="BO699" s="118">
        <f>MAX(0,(BN699-Constantes!$D$13)*(1-EXP(-Constantes!$D$23)))</f>
        <v>0.2666147082621359</v>
      </c>
      <c r="BP699" s="118">
        <f>BL699+AY699*Escenarios!$F$10/Escenarios!$F$11+BO699</f>
        <v>0.26662039936530996</v>
      </c>
      <c r="BQ699" s="118">
        <f>0.0526*BL699*Observaciones!$F698^1.218</f>
        <v>0</v>
      </c>
      <c r="BR699" s="118">
        <f>BQ699*Constantes!$F$40</f>
        <v>0</v>
      </c>
      <c r="BS699" s="118">
        <f t="shared" si="76"/>
        <v>0</v>
      </c>
      <c r="BT699" s="15"/>
      <c r="BU699" s="72">
        <v>693</v>
      </c>
      <c r="BV699" s="73">
        <f>0.0526*Observaciones!$F698^2.218</f>
        <v>0</v>
      </c>
      <c r="BW699" s="73">
        <f>IF(Observaciones!$F698&gt;0.05*$CA$7,((Observaciones!$F698-0.05*$CA$7)^2)/(Observaciones!$F698+0.95*$CA$7),0)</f>
        <v>0</v>
      </c>
      <c r="BX699" s="73">
        <f>0.0526*BW699*Observaciones!$F698^1.218</f>
        <v>0</v>
      </c>
      <c r="BY699" s="27"/>
      <c r="BZ699" s="27"/>
      <c r="CA699" s="101"/>
      <c r="CB699" s="36"/>
    </row>
    <row r="700" spans="2:80" s="2" customFormat="1" ht="14.5" x14ac:dyDescent="0.35">
      <c r="B700" s="35"/>
      <c r="C700" s="72">
        <v>694</v>
      </c>
      <c r="D700" s="145">
        <f>ETo!$I699*((1-Constantes!$D$19)*ETo!$K699+ETo!$L699)</f>
        <v>1.9582117881905858</v>
      </c>
      <c r="E700" s="73">
        <f>MIN(D700*Constantes!$D$17,0.8*(H699+Observaciones!$F699-F700-G700-Constantes!$D$14))</f>
        <v>4.133784425079057E-4</v>
      </c>
      <c r="F700" s="73">
        <f>IF(Observaciones!$F699&gt;0.05*Constantes!$D$18,((Observaciones!$F699-0.05*Constantes!$D$18)^2)/(Observaciones!$F699+0.95*Constantes!$D$18),0)</f>
        <v>0</v>
      </c>
      <c r="G700" s="73">
        <f>MAX(0,H699+Observaciones!$F699-F700-Constantes!$D$13)</f>
        <v>0</v>
      </c>
      <c r="H700" s="73">
        <f>H699+Observaciones!$F699-F700-E700-G700-I699</f>
        <v>26.250096230731657</v>
      </c>
      <c r="I700" s="73">
        <f>MAX(0,(H700-Constantes!$D$14)*(1-EXP(-Constantes!$D$22)))</f>
        <v>1.324836919542003E-6</v>
      </c>
      <c r="J700" s="73">
        <f t="shared" si="70"/>
        <v>83.205102956665911</v>
      </c>
      <c r="K700" s="73">
        <f>MAX(0,(J700-Constantes!$D$13)*(1-EXP(-Constantes!$D$23)))</f>
        <v>0.2379987808905667</v>
      </c>
      <c r="L700" s="73">
        <f t="shared" si="71"/>
        <v>0.23800010572748623</v>
      </c>
      <c r="M700" s="73">
        <f>0.0526*F700*Observaciones!$F699^1.218</f>
        <v>0</v>
      </c>
      <c r="N700" s="73">
        <f>M700*Constantes!$D$40</f>
        <v>0</v>
      </c>
      <c r="O700" s="73">
        <f t="shared" si="72"/>
        <v>0</v>
      </c>
      <c r="P700" s="15"/>
      <c r="Q700" s="117">
        <v>694</v>
      </c>
      <c r="R700" s="145">
        <f>ETo!$I699*((1-Constantes!$E$19)*ETo!$K699+ETo!$L699)</f>
        <v>1.9603912149239877</v>
      </c>
      <c r="S700" s="118">
        <f>MIN(R700*Constantes!$E$17,0.8*(V699+Observaciones!$F699-T700-U700-Constantes!$D$14))</f>
        <v>4.133784425079057E-4</v>
      </c>
      <c r="T700" s="118">
        <f>IF(Observaciones!$F699&gt;0.05*Constantes!$E$18,((Observaciones!$F699-0.05*Constantes!$E$18)^2)/(Observaciones!$F699+0.95*Constantes!$E$18),0)</f>
        <v>0</v>
      </c>
      <c r="U700" s="118">
        <f>MAX(0,V699+Observaciones!$F699-T700-Constantes!$D$13)</f>
        <v>0</v>
      </c>
      <c r="V700" s="118">
        <f>V699+Observaciones!$F699-T700-S700-U700-W699</f>
        <v>26.250096230731657</v>
      </c>
      <c r="W700" s="118">
        <f>MAX(0,(V700-Constantes!$D$14)*(1-EXP(-Constantes!$D$22)))</f>
        <v>1.324836919542003E-6</v>
      </c>
      <c r="X700" s="116">
        <f>X699+(Entradas!$E$23*U700-Y699)/(800*Entradas!$D$46)</f>
        <v>0</v>
      </c>
      <c r="Y700" s="116">
        <f>8000*Entradas!$D$47*X700/Constantes!$E$34</f>
        <v>0</v>
      </c>
      <c r="Z700" s="116">
        <f>T700*Escenarios!$E$10/Escenarios!$E$9</f>
        <v>0</v>
      </c>
      <c r="AA700" s="116">
        <f>Y700*Escenarios!$E$10/Escenarios!$E$9</f>
        <v>0</v>
      </c>
      <c r="AB700" s="116">
        <f>Observaciones!$I699</f>
        <v>0</v>
      </c>
      <c r="AC700" s="116">
        <f>MAX(0,Constantes!$E$29/((AH699+Z700+AA700+AB700+Observaciones!$F699)^2)+Entradas!$E$17)</f>
        <v>0</v>
      </c>
      <c r="AD700" s="145">
        <f>IF(ETo!$D699&gt;0,ETo!$I699*((1-Entradas!$E$21)*ETo!$K699+ETo!$L699),0)</f>
        <v>1.8732141455879148</v>
      </c>
      <c r="AE700" s="116">
        <f>MIN(AD700*1,0.8*(AH699+Z700+AA700+AB700+Observaciones!$F699-AC700-Constantes!$E$28))</f>
        <v>5.120000002534653E-4</v>
      </c>
      <c r="AF700" s="116">
        <f>Observaciones!$J699</f>
        <v>0</v>
      </c>
      <c r="AG700" s="116">
        <f>MAX(0,AH699+Z700+AA700+AB700+Observaciones!$F699-AC700-AE700-AF700-Constantes!$E$26)</f>
        <v>0</v>
      </c>
      <c r="AH700" s="116">
        <f>AH699+Z700+AA700+AB700+Observaciones!$F699-AC700-AE700-AF700-AG700</f>
        <v>41.250128000000061</v>
      </c>
      <c r="AI700" s="116">
        <f>(Escenarios!$E$10*S700+Escenarios!$E$9*AE700)/(Escenarios!$E$11)</f>
        <v>4.2324059828246162E-4</v>
      </c>
      <c r="AJ700" s="116">
        <f>(Escenarios!$E$9*AG700)/(Escenarios!$E$11)</f>
        <v>0</v>
      </c>
      <c r="AK700" s="116">
        <f>(Escenarios!$E$10*U700+Escenarios!$E$9*AC700)/(Escenarios!$E$11)</f>
        <v>0</v>
      </c>
      <c r="AL700" s="118">
        <f t="shared" si="73"/>
        <v>88.426305137388425</v>
      </c>
      <c r="AM700" s="118">
        <f>MAX(0,(AL700-Constantes!$D$13)*(1-EXP(-Constantes!$D$23)))</f>
        <v>0.27406425877806545</v>
      </c>
      <c r="AN700" s="118">
        <f>AJ700+W700*Escenarios!$E$10/Escenarios!$E$11+AM700</f>
        <v>0.27406545113129305</v>
      </c>
      <c r="AO700" s="118">
        <f>0.0526*AJ700*Observaciones!$F699^1.218</f>
        <v>0</v>
      </c>
      <c r="AP700" s="118">
        <f>AO700*Constantes!$E$40</f>
        <v>0</v>
      </c>
      <c r="AQ700" s="118">
        <f t="shared" si="74"/>
        <v>0</v>
      </c>
      <c r="AR700" s="15"/>
      <c r="AS700" s="72">
        <v>694</v>
      </c>
      <c r="AT700" s="145">
        <f>ETo!$I699*((1-Constantes!$F$19)*ETo!$K699+ETo!$L699)</f>
        <v>1.954942648090483</v>
      </c>
      <c r="AU700" s="118">
        <f>MIN(AT700*Constantes!$F$17,0.8*(AX699+Observaciones!$F699-AV700-AW700-Constantes!$D$14))</f>
        <v>4.133784425079057E-4</v>
      </c>
      <c r="AV700" s="118">
        <f>IF(Observaciones!$F699&gt;0.05*Constantes!$F$18,((Observaciones!$F699-0.05*Constantes!$F$18)^2)/(Observaciones!$F699+0.95*Constantes!$F$18),0)</f>
        <v>0</v>
      </c>
      <c r="AW700" s="118">
        <f>MAX(0,AX699+Observaciones!$F699-AV700-Constantes!$D$13)</f>
        <v>0</v>
      </c>
      <c r="AX700" s="118">
        <f>AX699+Observaciones!$F699-AV700-AU700-AW700-AY699</f>
        <v>26.250096230731657</v>
      </c>
      <c r="AY700" s="118">
        <f>MAX(0,(AX700-Constantes!$D$14)*(1-EXP(-Constantes!$D$22)))</f>
        <v>1.324836919542003E-6</v>
      </c>
      <c r="AZ700" s="116">
        <f>AZ699+(Entradas!$F$23*AW700-BA699)/(800*Entradas!$D$46)</f>
        <v>0</v>
      </c>
      <c r="BA700" s="116">
        <f>8000*Entradas!$D$47*AZ700/Constantes!$F$34</f>
        <v>0</v>
      </c>
      <c r="BB700" s="116">
        <f>AV700*Escenarios!$F$10/Escenarios!$F$9</f>
        <v>0</v>
      </c>
      <c r="BC700" s="116">
        <f>BA700*Escenarios!$F$10/Escenarios!$F$9</f>
        <v>0</v>
      </c>
      <c r="BD700" s="116">
        <f>Observaciones!$I699</f>
        <v>0</v>
      </c>
      <c r="BE700" s="116">
        <f>MAX(0,Constantes!$F$29/((BJ699+BB700+BC700+BD700+Observaciones!$F699)^2)+Entradas!$F$17)</f>
        <v>0</v>
      </c>
      <c r="BF700" s="145">
        <f>IF(ETo!$D699&gt;0,ETo!$I699*((1-Entradas!$F$21)*ETo!$K699+ETo!$L699),0)</f>
        <v>1.8732141455879148</v>
      </c>
      <c r="BG700" s="116">
        <f>MIN(BF700*1,0.8*(BJ699+BB700+BC700+BD700+Observaciones!$F699-BE700-Constantes!$F$28))</f>
        <v>5.120000002534653E-4</v>
      </c>
      <c r="BH700" s="116">
        <f>Observaciones!$J699</f>
        <v>0</v>
      </c>
      <c r="BI700" s="116">
        <f>MAX(0,BJ699+BB700+BC700+BD700+Observaciones!$F699-BE700-BG700-BH700-Constantes!$F$26)</f>
        <v>0</v>
      </c>
      <c r="BJ700" s="116">
        <f>BJ699+BB700+BC700+BD700+Observaciones!$F699-BE700-BG700-BH700-BI700</f>
        <v>41.250128000000061</v>
      </c>
      <c r="BK700" s="116">
        <f>(Escenarios!$F$10*AU700+Escenarios!$F$9*BG700)/(Escenarios!$F$11)</f>
        <v>4.3310275405701761E-4</v>
      </c>
      <c r="BL700" s="116">
        <f>(Escenarios!$F$9*BI700)/(Escenarios!$F$11)</f>
        <v>0</v>
      </c>
      <c r="BM700" s="116">
        <f>(Escenarios!$F$10*AW700+Escenarios!$F$9*BE700)/(Escenarios!$F$11)</f>
        <v>0</v>
      </c>
      <c r="BN700" s="118">
        <f t="shared" si="75"/>
        <v>87.081218392224315</v>
      </c>
      <c r="BO700" s="118">
        <f>MAX(0,(BN700-Constantes!$D$13)*(1-EXP(-Constantes!$D$23)))</f>
        <v>0.26477306594826183</v>
      </c>
      <c r="BP700" s="118">
        <f>BL700+AY700*Escenarios!$F$10/Escenarios!$F$11+BO700</f>
        <v>0.26477412581779747</v>
      </c>
      <c r="BQ700" s="118">
        <f>0.0526*BL700*Observaciones!$F699^1.218</f>
        <v>0</v>
      </c>
      <c r="BR700" s="118">
        <f>BQ700*Constantes!$F$40</f>
        <v>0</v>
      </c>
      <c r="BS700" s="118">
        <f t="shared" si="76"/>
        <v>0</v>
      </c>
      <c r="BT700" s="15"/>
      <c r="BU700" s="72">
        <v>694</v>
      </c>
      <c r="BV700" s="73">
        <f>0.0526*Observaciones!$F699^2.218</f>
        <v>0</v>
      </c>
      <c r="BW700" s="73">
        <f>IF(Observaciones!$F699&gt;0.05*$CA$7,((Observaciones!$F699-0.05*$CA$7)^2)/(Observaciones!$F699+0.95*$CA$7),0)</f>
        <v>0</v>
      </c>
      <c r="BX700" s="73">
        <f>0.0526*BW700*Observaciones!$F699^1.218</f>
        <v>0</v>
      </c>
      <c r="BY700" s="27"/>
      <c r="BZ700" s="27"/>
      <c r="CA700" s="101"/>
      <c r="CB700" s="36"/>
    </row>
    <row r="701" spans="2:80" s="2" customFormat="1" ht="14.5" x14ac:dyDescent="0.35">
      <c r="B701" s="35"/>
      <c r="C701" s="72">
        <v>695</v>
      </c>
      <c r="D701" s="145">
        <f>ETo!$I700*((1-Constantes!$D$19)*ETo!$K700+ETo!$L700)</f>
        <v>2.0499281056897458</v>
      </c>
      <c r="E701" s="73">
        <f>MIN(D701*Constantes!$D$17,0.8*(H700+Observaciones!$F700-F701-G701-Constantes!$D$14))</f>
        <v>7.6984585325590168E-5</v>
      </c>
      <c r="F701" s="73">
        <f>IF(Observaciones!$F700&gt;0.05*Constantes!$D$18,((Observaciones!$F700-0.05*Constantes!$D$18)^2)/(Observaciones!$F700+0.95*Constantes!$D$18),0)</f>
        <v>0</v>
      </c>
      <c r="G701" s="73">
        <f>MAX(0,H700+Observaciones!$F700-F701-Constantes!$D$13)</f>
        <v>0</v>
      </c>
      <c r="H701" s="73">
        <f>H700+Observaciones!$F700-F701-E701-G701-I700</f>
        <v>26.250017921309411</v>
      </c>
      <c r="I701" s="73">
        <f>MAX(0,(H701-Constantes!$D$14)*(1-EXP(-Constantes!$D$22)))</f>
        <v>2.4672796252298875E-7</v>
      </c>
      <c r="J701" s="73">
        <f t="shared" si="70"/>
        <v>82.967104175775347</v>
      </c>
      <c r="K701" s="73">
        <f>MAX(0,(J701-Constantes!$D$13)*(1-EXP(-Constantes!$D$23)))</f>
        <v>0.23635480322558525</v>
      </c>
      <c r="L701" s="73">
        <f t="shared" si="71"/>
        <v>0.23635504995354778</v>
      </c>
      <c r="M701" s="73">
        <f>0.0526*F701*Observaciones!$F700^1.218</f>
        <v>0</v>
      </c>
      <c r="N701" s="73">
        <f>M701*Constantes!$D$40</f>
        <v>0</v>
      </c>
      <c r="O701" s="73">
        <f t="shared" si="72"/>
        <v>0</v>
      </c>
      <c r="P701" s="15"/>
      <c r="Q701" s="117">
        <v>695</v>
      </c>
      <c r="R701" s="145">
        <f>ETo!$I700*((1-Constantes!$E$19)*ETo!$K700+ETo!$L700)</f>
        <v>2.0522118482092297</v>
      </c>
      <c r="S701" s="118">
        <f>MIN(R701*Constantes!$E$17,0.8*(V700+Observaciones!$F700-T701-U701-Constantes!$D$14))</f>
        <v>7.6984585325590168E-5</v>
      </c>
      <c r="T701" s="118">
        <f>IF(Observaciones!$F700&gt;0.05*Constantes!$E$18,((Observaciones!$F700-0.05*Constantes!$E$18)^2)/(Observaciones!$F700+0.95*Constantes!$E$18),0)</f>
        <v>0</v>
      </c>
      <c r="U701" s="118">
        <f>MAX(0,V700+Observaciones!$F700-T701-Constantes!$D$13)</f>
        <v>0</v>
      </c>
      <c r="V701" s="118">
        <f>V700+Observaciones!$F700-T701-S701-U701-W700</f>
        <v>26.250017921309411</v>
      </c>
      <c r="W701" s="118">
        <f>MAX(0,(V701-Constantes!$D$14)*(1-EXP(-Constantes!$D$22)))</f>
        <v>2.4672796252298875E-7</v>
      </c>
      <c r="X701" s="116">
        <f>X700+(Entradas!$E$23*U701-Y700)/(800*Entradas!$D$46)</f>
        <v>0</v>
      </c>
      <c r="Y701" s="116">
        <f>8000*Entradas!$D$47*X701/Constantes!$E$34</f>
        <v>0</v>
      </c>
      <c r="Z701" s="116">
        <f>T701*Escenarios!$E$10/Escenarios!$E$9</f>
        <v>0</v>
      </c>
      <c r="AA701" s="116">
        <f>Y701*Escenarios!$E$10/Escenarios!$E$9</f>
        <v>0</v>
      </c>
      <c r="AB701" s="116">
        <f>Observaciones!$I700</f>
        <v>0</v>
      </c>
      <c r="AC701" s="116">
        <f>MAX(0,Constantes!$E$29/((AH700+Z701+AA701+AB701+Observaciones!$F700)^2)+Entradas!$E$17)</f>
        <v>0</v>
      </c>
      <c r="AD701" s="145">
        <f>IF(ETo!$D700&gt;0,ETo!$I700*((1-Entradas!$E$21)*ETo!$K700+ETo!$L700),0)</f>
        <v>1.9608621474298888</v>
      </c>
      <c r="AE701" s="116">
        <f>MIN(AD701*1,0.8*(AH700+Z701+AA701+AB701+Observaciones!$F700-AC701-Constantes!$E$28))</f>
        <v>1.0240000004841933E-4</v>
      </c>
      <c r="AF701" s="116">
        <f>Observaciones!$J700</f>
        <v>0</v>
      </c>
      <c r="AG701" s="116">
        <f>MAX(0,AH700+Z701+AA701+AB701+Observaciones!$F700-AC701-AE701-AF701-Constantes!$E$26)</f>
        <v>0</v>
      </c>
      <c r="AH701" s="116">
        <f>AH700+Z701+AA701+AB701+Observaciones!$F700-AC701-AE701-AF701-AG701</f>
        <v>41.250025600000015</v>
      </c>
      <c r="AI701" s="116">
        <f>(Escenarios!$E$10*S701+Escenarios!$E$9*AE701)/(Escenarios!$E$11)</f>
        <v>7.9526126797873075E-5</v>
      </c>
      <c r="AJ701" s="116">
        <f>(Escenarios!$E$9*AG701)/(Escenarios!$E$11)</f>
        <v>0</v>
      </c>
      <c r="AK701" s="116">
        <f>(Escenarios!$E$10*U701+Escenarios!$E$9*AC701)/(Escenarios!$E$11)</f>
        <v>0</v>
      </c>
      <c r="AL701" s="118">
        <f t="shared" si="73"/>
        <v>88.152240878610357</v>
      </c>
      <c r="AM701" s="118">
        <f>MAX(0,(AL701-Constantes!$D$13)*(1-EXP(-Constantes!$D$23)))</f>
        <v>0.27217115866001057</v>
      </c>
      <c r="AN701" s="118">
        <f>AJ701+W701*Escenarios!$E$10/Escenarios!$E$11+AM701</f>
        <v>0.27217138071517682</v>
      </c>
      <c r="AO701" s="118">
        <f>0.0526*AJ701*Observaciones!$F700^1.218</f>
        <v>0</v>
      </c>
      <c r="AP701" s="118">
        <f>AO701*Constantes!$E$40</f>
        <v>0</v>
      </c>
      <c r="AQ701" s="118">
        <f t="shared" si="74"/>
        <v>0</v>
      </c>
      <c r="AR701" s="15"/>
      <c r="AS701" s="72">
        <v>695</v>
      </c>
      <c r="AT701" s="145">
        <f>ETo!$I700*((1-Constantes!$F$19)*ETo!$K700+ETo!$L700)</f>
        <v>2.0465024919105206</v>
      </c>
      <c r="AU701" s="118">
        <f>MIN(AT701*Constantes!$F$17,0.8*(AX700+Observaciones!$F700-AV701-AW701-Constantes!$D$14))</f>
        <v>7.6984585325590168E-5</v>
      </c>
      <c r="AV701" s="118">
        <f>IF(Observaciones!$F700&gt;0.05*Constantes!$F$18,((Observaciones!$F700-0.05*Constantes!$F$18)^2)/(Observaciones!$F700+0.95*Constantes!$F$18),0)</f>
        <v>0</v>
      </c>
      <c r="AW701" s="118">
        <f>MAX(0,AX700+Observaciones!$F700-AV701-Constantes!$D$13)</f>
        <v>0</v>
      </c>
      <c r="AX701" s="118">
        <f>AX700+Observaciones!$F700-AV701-AU701-AW701-AY700</f>
        <v>26.250017921309411</v>
      </c>
      <c r="AY701" s="118">
        <f>MAX(0,(AX701-Constantes!$D$14)*(1-EXP(-Constantes!$D$22)))</f>
        <v>2.4672796252298875E-7</v>
      </c>
      <c r="AZ701" s="116">
        <f>AZ700+(Entradas!$F$23*AW701-BA700)/(800*Entradas!$D$46)</f>
        <v>0</v>
      </c>
      <c r="BA701" s="116">
        <f>8000*Entradas!$D$47*AZ701/Constantes!$F$34</f>
        <v>0</v>
      </c>
      <c r="BB701" s="116">
        <f>AV701*Escenarios!$F$10/Escenarios!$F$9</f>
        <v>0</v>
      </c>
      <c r="BC701" s="116">
        <f>BA701*Escenarios!$F$10/Escenarios!$F$9</f>
        <v>0</v>
      </c>
      <c r="BD701" s="116">
        <f>Observaciones!$I700</f>
        <v>0</v>
      </c>
      <c r="BE701" s="116">
        <f>MAX(0,Constantes!$F$29/((BJ700+BB701+BC701+BD701+Observaciones!$F700)^2)+Entradas!$F$17)</f>
        <v>0</v>
      </c>
      <c r="BF701" s="145">
        <f>IF(ETo!$D700&gt;0,ETo!$I700*((1-Entradas!$F$21)*ETo!$K700+ETo!$L700),0)</f>
        <v>1.9608621474298888</v>
      </c>
      <c r="BG701" s="116">
        <f>MIN(BF701*1,0.8*(BJ700+BB701+BC701+BD701+Observaciones!$F700-BE701-Constantes!$F$28))</f>
        <v>1.0240000004841933E-4</v>
      </c>
      <c r="BH701" s="116">
        <f>Observaciones!$J700</f>
        <v>0</v>
      </c>
      <c r="BI701" s="116">
        <f>MAX(0,BJ700+BB701+BC701+BD701+Observaciones!$F700-BE701-BG701-BH701-Constantes!$F$26)</f>
        <v>0</v>
      </c>
      <c r="BJ701" s="116">
        <f>BJ700+BB701+BC701+BD701+Observaciones!$F700-BE701-BG701-BH701-BI701</f>
        <v>41.250025600000015</v>
      </c>
      <c r="BK701" s="116">
        <f>(Escenarios!$F$10*AU701+Escenarios!$F$9*BG701)/(Escenarios!$F$11)</f>
        <v>8.2067668270155994E-5</v>
      </c>
      <c r="BL701" s="116">
        <f>(Escenarios!$F$9*BI701)/(Escenarios!$F$11)</f>
        <v>0</v>
      </c>
      <c r="BM701" s="116">
        <f>(Escenarios!$F$10*AW701+Escenarios!$F$9*BE701)/(Escenarios!$F$11)</f>
        <v>0</v>
      </c>
      <c r="BN701" s="118">
        <f t="shared" si="75"/>
        <v>86.816445326276053</v>
      </c>
      <c r="BO701" s="118">
        <f>MAX(0,(BN701-Constantes!$D$13)*(1-EXP(-Constantes!$D$23)))</f>
        <v>0.26294414478707423</v>
      </c>
      <c r="BP701" s="118">
        <f>BL701+AY701*Escenarios!$F$10/Escenarios!$F$11+BO701</f>
        <v>0.26294434216944423</v>
      </c>
      <c r="BQ701" s="118">
        <f>0.0526*BL701*Observaciones!$F700^1.218</f>
        <v>0</v>
      </c>
      <c r="BR701" s="118">
        <f>BQ701*Constantes!$F$40</f>
        <v>0</v>
      </c>
      <c r="BS701" s="118">
        <f t="shared" si="76"/>
        <v>0</v>
      </c>
      <c r="BT701" s="15"/>
      <c r="BU701" s="72">
        <v>695</v>
      </c>
      <c r="BV701" s="73">
        <f>0.0526*Observaciones!$F700^2.218</f>
        <v>0</v>
      </c>
      <c r="BW701" s="73">
        <f>IF(Observaciones!$F700&gt;0.05*$CA$7,((Observaciones!$F700-0.05*$CA$7)^2)/(Observaciones!$F700+0.95*$CA$7),0)</f>
        <v>0</v>
      </c>
      <c r="BX701" s="73">
        <f>0.0526*BW701*Observaciones!$F700^1.218</f>
        <v>0</v>
      </c>
      <c r="BY701" s="27"/>
      <c r="BZ701" s="27"/>
      <c r="CA701" s="101"/>
      <c r="CB701" s="36"/>
    </row>
    <row r="702" spans="2:80" s="2" customFormat="1" ht="14.5" x14ac:dyDescent="0.35">
      <c r="B702" s="35"/>
      <c r="C702" s="72">
        <v>696</v>
      </c>
      <c r="D702" s="145">
        <f>ETo!$I701*((1-Constantes!$D$19)*ETo!$K701+ETo!$L701)</f>
        <v>1.9803723842165346</v>
      </c>
      <c r="E702" s="73">
        <f>MIN(D702*Constantes!$D$17,0.8*(H701+Observaciones!$F701-F702-G702-Constantes!$D$14))</f>
        <v>1.4337047528556469E-5</v>
      </c>
      <c r="F702" s="73">
        <f>IF(Observaciones!$F701&gt;0.05*Constantes!$D$18,((Observaciones!$F701-0.05*Constantes!$D$18)^2)/(Observaciones!$F701+0.95*Constantes!$D$18),0)</f>
        <v>0</v>
      </c>
      <c r="G702" s="73">
        <f>MAX(0,H701+Observaciones!$F701-F702-Constantes!$D$13)</f>
        <v>0</v>
      </c>
      <c r="H702" s="73">
        <f>H701+Observaciones!$F701-F702-E702-G702-I701</f>
        <v>26.250003337533919</v>
      </c>
      <c r="I702" s="73">
        <f>MAX(0,(H702-Constantes!$D$14)*(1-EXP(-Constantes!$D$22)))</f>
        <v>4.5948815720364815E-8</v>
      </c>
      <c r="J702" s="73">
        <f t="shared" si="70"/>
        <v>82.730749372549766</v>
      </c>
      <c r="K702" s="73">
        <f>MAX(0,(J702-Constantes!$D$13)*(1-EXP(-Constantes!$D$23)))</f>
        <v>0.23472218134382608</v>
      </c>
      <c r="L702" s="73">
        <f t="shared" si="71"/>
        <v>0.23472222729264181</v>
      </c>
      <c r="M702" s="73">
        <f>0.0526*F702*Observaciones!$F701^1.218</f>
        <v>0</v>
      </c>
      <c r="N702" s="73">
        <f>M702*Constantes!$D$40</f>
        <v>0</v>
      </c>
      <c r="O702" s="73">
        <f t="shared" si="72"/>
        <v>0</v>
      </c>
      <c r="P702" s="15"/>
      <c r="Q702" s="117">
        <v>696</v>
      </c>
      <c r="R702" s="145">
        <f>ETo!$I701*((1-Constantes!$E$19)*ETo!$K701+ETo!$L701)</f>
        <v>1.9825770365974629</v>
      </c>
      <c r="S702" s="118">
        <f>MIN(R702*Constantes!$E$17,0.8*(V701+Observaciones!$F701-T702-U702-Constantes!$D$14))</f>
        <v>1.4337047528556469E-5</v>
      </c>
      <c r="T702" s="118">
        <f>IF(Observaciones!$F701&gt;0.05*Constantes!$E$18,((Observaciones!$F701-0.05*Constantes!$E$18)^2)/(Observaciones!$F701+0.95*Constantes!$E$18),0)</f>
        <v>0</v>
      </c>
      <c r="U702" s="118">
        <f>MAX(0,V701+Observaciones!$F701-T702-Constantes!$D$13)</f>
        <v>0</v>
      </c>
      <c r="V702" s="118">
        <f>V701+Observaciones!$F701-T702-S702-U702-W701</f>
        <v>26.250003337533919</v>
      </c>
      <c r="W702" s="118">
        <f>MAX(0,(V702-Constantes!$D$14)*(1-EXP(-Constantes!$D$22)))</f>
        <v>4.5948815720364815E-8</v>
      </c>
      <c r="X702" s="116">
        <f>X701+(Entradas!$E$23*U702-Y701)/(800*Entradas!$D$46)</f>
        <v>0</v>
      </c>
      <c r="Y702" s="116">
        <f>8000*Entradas!$D$47*X702/Constantes!$E$34</f>
        <v>0</v>
      </c>
      <c r="Z702" s="116">
        <f>T702*Escenarios!$E$10/Escenarios!$E$9</f>
        <v>0</v>
      </c>
      <c r="AA702" s="116">
        <f>Y702*Escenarios!$E$10/Escenarios!$E$9</f>
        <v>0</v>
      </c>
      <c r="AB702" s="116">
        <f>Observaciones!$I701</f>
        <v>0</v>
      </c>
      <c r="AC702" s="116">
        <f>MAX(0,Constantes!$E$29/((AH701+Z702+AA702+AB702+Observaciones!$F701)^2)+Entradas!$E$17)</f>
        <v>0</v>
      </c>
      <c r="AD702" s="145">
        <f>IF(ETo!$D701&gt;0,ETo!$I701*((1-Entradas!$E$21)*ETo!$K701+ETo!$L701),0)</f>
        <v>1.894390941360331</v>
      </c>
      <c r="AE702" s="116">
        <f>MIN(AD702*1,0.8*(AH701+Z702+AA702+AB702+Observaciones!$F701-AC702-Constantes!$E$28))</f>
        <v>2.0480000011957602E-5</v>
      </c>
      <c r="AF702" s="116">
        <f>Observaciones!$J701</f>
        <v>0</v>
      </c>
      <c r="AG702" s="116">
        <f>MAX(0,AH701+Z702+AA702+AB702+Observaciones!$F701-AC702-AE702-AF702-Constantes!$E$26)</f>
        <v>0</v>
      </c>
      <c r="AH702" s="116">
        <f>AH701+Z702+AA702+AB702+Observaciones!$F701-AC702-AE702-AF702-AG702</f>
        <v>41.250005120000004</v>
      </c>
      <c r="AI702" s="116">
        <f>(Escenarios!$E$10*S702+Escenarios!$E$9*AE702)/(Escenarios!$E$11)</f>
        <v>1.4951342776896581E-5</v>
      </c>
      <c r="AJ702" s="116">
        <f>(Escenarios!$E$9*AG702)/(Escenarios!$E$11)</f>
        <v>0</v>
      </c>
      <c r="AK702" s="116">
        <f>(Escenarios!$E$10*U702+Escenarios!$E$9*AC702)/(Escenarios!$E$11)</f>
        <v>0</v>
      </c>
      <c r="AL702" s="118">
        <f t="shared" si="73"/>
        <v>87.880069719950342</v>
      </c>
      <c r="AM702" s="118">
        <f>MAX(0,(AL702-Constantes!$D$13)*(1-EXP(-Constantes!$D$23)))</f>
        <v>0.2702911351396593</v>
      </c>
      <c r="AN702" s="118">
        <f>AJ702+W702*Escenarios!$E$10/Escenarios!$E$11+AM702</f>
        <v>0.27029117649359347</v>
      </c>
      <c r="AO702" s="118">
        <f>0.0526*AJ702*Observaciones!$F701^1.218</f>
        <v>0</v>
      </c>
      <c r="AP702" s="118">
        <f>AO702*Constantes!$E$40</f>
        <v>0</v>
      </c>
      <c r="AQ702" s="118">
        <f t="shared" si="74"/>
        <v>0</v>
      </c>
      <c r="AR702" s="15"/>
      <c r="AS702" s="72">
        <v>696</v>
      </c>
      <c r="AT702" s="145">
        <f>ETo!$I701*((1-Constantes!$F$19)*ETo!$K701+ETo!$L701)</f>
        <v>1.977065405645142</v>
      </c>
      <c r="AU702" s="118">
        <f>MIN(AT702*Constantes!$F$17,0.8*(AX701+Observaciones!$F701-AV702-AW702-Constantes!$D$14))</f>
        <v>1.4337047528556469E-5</v>
      </c>
      <c r="AV702" s="118">
        <f>IF(Observaciones!$F701&gt;0.05*Constantes!$F$18,((Observaciones!$F701-0.05*Constantes!$F$18)^2)/(Observaciones!$F701+0.95*Constantes!$F$18),0)</f>
        <v>0</v>
      </c>
      <c r="AW702" s="118">
        <f>MAX(0,AX701+Observaciones!$F701-AV702-Constantes!$D$13)</f>
        <v>0</v>
      </c>
      <c r="AX702" s="118">
        <f>AX701+Observaciones!$F701-AV702-AU702-AW702-AY701</f>
        <v>26.250003337533919</v>
      </c>
      <c r="AY702" s="118">
        <f>MAX(0,(AX702-Constantes!$D$14)*(1-EXP(-Constantes!$D$22)))</f>
        <v>4.5948815720364815E-8</v>
      </c>
      <c r="AZ702" s="116">
        <f>AZ701+(Entradas!$F$23*AW702-BA701)/(800*Entradas!$D$46)</f>
        <v>0</v>
      </c>
      <c r="BA702" s="116">
        <f>8000*Entradas!$D$47*AZ702/Constantes!$F$34</f>
        <v>0</v>
      </c>
      <c r="BB702" s="116">
        <f>AV702*Escenarios!$F$10/Escenarios!$F$9</f>
        <v>0</v>
      </c>
      <c r="BC702" s="116">
        <f>BA702*Escenarios!$F$10/Escenarios!$F$9</f>
        <v>0</v>
      </c>
      <c r="BD702" s="116">
        <f>Observaciones!$I701</f>
        <v>0</v>
      </c>
      <c r="BE702" s="116">
        <f>MAX(0,Constantes!$F$29/((BJ701+BB702+BC702+BD702+Observaciones!$F701)^2)+Entradas!$F$17)</f>
        <v>0</v>
      </c>
      <c r="BF702" s="145">
        <f>IF(ETo!$D701&gt;0,ETo!$I701*((1-Entradas!$F$21)*ETo!$K701+ETo!$L701),0)</f>
        <v>1.894390941360331</v>
      </c>
      <c r="BG702" s="116">
        <f>MIN(BF702*1,0.8*(BJ701+BB702+BC702+BD702+Observaciones!$F701-BE702-Constantes!$F$28))</f>
        <v>2.0480000011957602E-5</v>
      </c>
      <c r="BH702" s="116">
        <f>Observaciones!$J701</f>
        <v>0</v>
      </c>
      <c r="BI702" s="116">
        <f>MAX(0,BJ701+BB702+BC702+BD702+Observaciones!$F701-BE702-BG702-BH702-Constantes!$F$26)</f>
        <v>0</v>
      </c>
      <c r="BJ702" s="116">
        <f>BJ701+BB702+BC702+BD702+Observaciones!$F701-BE702-BG702-BH702-BI702</f>
        <v>41.250005120000004</v>
      </c>
      <c r="BK702" s="116">
        <f>(Escenarios!$F$10*AU702+Escenarios!$F$9*BG702)/(Escenarios!$F$11)</f>
        <v>1.5565638025236696E-5</v>
      </c>
      <c r="BL702" s="116">
        <f>(Escenarios!$F$9*BI702)/(Escenarios!$F$11)</f>
        <v>0</v>
      </c>
      <c r="BM702" s="116">
        <f>(Escenarios!$F$10*AW702+Escenarios!$F$9*BE702)/(Escenarios!$F$11)</f>
        <v>0</v>
      </c>
      <c r="BN702" s="118">
        <f t="shared" si="75"/>
        <v>86.553501181488983</v>
      </c>
      <c r="BO702" s="118">
        <f>MAX(0,(BN702-Constantes!$D$13)*(1-EXP(-Constantes!$D$23)))</f>
        <v>0.2611278569071529</v>
      </c>
      <c r="BP702" s="118">
        <f>BL702+AY702*Escenarios!$F$10/Escenarios!$F$11+BO702</f>
        <v>0.26112789366620548</v>
      </c>
      <c r="BQ702" s="118">
        <f>0.0526*BL702*Observaciones!$F701^1.218</f>
        <v>0</v>
      </c>
      <c r="BR702" s="118">
        <f>BQ702*Constantes!$F$40</f>
        <v>0</v>
      </c>
      <c r="BS702" s="118">
        <f t="shared" si="76"/>
        <v>0</v>
      </c>
      <c r="BT702" s="15"/>
      <c r="BU702" s="72">
        <v>696</v>
      </c>
      <c r="BV702" s="73">
        <f>0.0526*Observaciones!$F701^2.218</f>
        <v>0</v>
      </c>
      <c r="BW702" s="73">
        <f>IF(Observaciones!$F701&gt;0.05*$CA$7,((Observaciones!$F701-0.05*$CA$7)^2)/(Observaciones!$F701+0.95*$CA$7),0)</f>
        <v>0</v>
      </c>
      <c r="BX702" s="73">
        <f>0.0526*BW702*Observaciones!$F701^1.218</f>
        <v>0</v>
      </c>
      <c r="BY702" s="27"/>
      <c r="BZ702" s="27"/>
      <c r="CA702" s="101"/>
      <c r="CB702" s="36"/>
    </row>
    <row r="703" spans="2:80" s="2" customFormat="1" ht="14.5" x14ac:dyDescent="0.35">
      <c r="B703" s="35"/>
      <c r="C703" s="72">
        <v>697</v>
      </c>
      <c r="D703" s="145">
        <f>ETo!$I702*((1-Constantes!$D$19)*ETo!$K702+ETo!$L702)</f>
        <v>1.921481576893086</v>
      </c>
      <c r="E703" s="73">
        <f>MIN(D703*Constantes!$D$17,0.8*(H702+Observaciones!$F702-F703-G703-Constantes!$D$14))</f>
        <v>2.6700271348545358E-6</v>
      </c>
      <c r="F703" s="73">
        <f>IF(Observaciones!$F702&gt;0.05*Constantes!$D$18,((Observaciones!$F702-0.05*Constantes!$D$18)^2)/(Observaciones!$F702+0.95*Constantes!$D$18),0)</f>
        <v>0</v>
      </c>
      <c r="G703" s="73">
        <f>MAX(0,H702+Observaciones!$F702-F703-Constantes!$D$13)</f>
        <v>0</v>
      </c>
      <c r="H703" s="73">
        <f>H702+Observaciones!$F702-F703-E703-G703-I702</f>
        <v>26.250000621557966</v>
      </c>
      <c r="I703" s="73">
        <f>MAX(0,(H703-Constantes!$D$14)*(1-EXP(-Constantes!$D$22)))</f>
        <v>8.557172192224501E-9</v>
      </c>
      <c r="J703" s="73">
        <f t="shared" si="70"/>
        <v>82.49602719120594</v>
      </c>
      <c r="K703" s="73">
        <f>MAX(0,(J703-Constantes!$D$13)*(1-EXP(-Constantes!$D$23)))</f>
        <v>0.23310083680516472</v>
      </c>
      <c r="L703" s="73">
        <f t="shared" si="71"/>
        <v>0.23310084536233691</v>
      </c>
      <c r="M703" s="73">
        <f>0.0526*F703*Observaciones!$F702^1.218</f>
        <v>0</v>
      </c>
      <c r="N703" s="73">
        <f>M703*Constantes!$D$40</f>
        <v>0</v>
      </c>
      <c r="O703" s="73">
        <f t="shared" si="72"/>
        <v>0</v>
      </c>
      <c r="P703" s="15"/>
      <c r="Q703" s="117">
        <v>697</v>
      </c>
      <c r="R703" s="145">
        <f>ETo!$I702*((1-Constantes!$E$19)*ETo!$K702+ETo!$L702)</f>
        <v>1.923618224085675</v>
      </c>
      <c r="S703" s="118">
        <f>MIN(R703*Constantes!$E$17,0.8*(V702+Observaciones!$F702-T703-U703-Constantes!$D$14))</f>
        <v>2.6700271348545358E-6</v>
      </c>
      <c r="T703" s="118">
        <f>IF(Observaciones!$F702&gt;0.05*Constantes!$E$18,((Observaciones!$F702-0.05*Constantes!$E$18)^2)/(Observaciones!$F702+0.95*Constantes!$E$18),0)</f>
        <v>0</v>
      </c>
      <c r="U703" s="118">
        <f>MAX(0,V702+Observaciones!$F702-T703-Constantes!$D$13)</f>
        <v>0</v>
      </c>
      <c r="V703" s="118">
        <f>V702+Observaciones!$F702-T703-S703-U703-W702</f>
        <v>26.250000621557966</v>
      </c>
      <c r="W703" s="118">
        <f>MAX(0,(V703-Constantes!$D$14)*(1-EXP(-Constantes!$D$22)))</f>
        <v>8.557172192224501E-9</v>
      </c>
      <c r="X703" s="116">
        <f>X702+(Entradas!$E$23*U703-Y702)/(800*Entradas!$D$46)</f>
        <v>0</v>
      </c>
      <c r="Y703" s="116">
        <f>8000*Entradas!$D$47*X703/Constantes!$E$34</f>
        <v>0</v>
      </c>
      <c r="Z703" s="116">
        <f>T703*Escenarios!$E$10/Escenarios!$E$9</f>
        <v>0</v>
      </c>
      <c r="AA703" s="116">
        <f>Y703*Escenarios!$E$10/Escenarios!$E$9</f>
        <v>0</v>
      </c>
      <c r="AB703" s="116">
        <f>Observaciones!$I702</f>
        <v>0</v>
      </c>
      <c r="AC703" s="116">
        <f>MAX(0,Constantes!$E$29/((AH702+Z703+AA703+AB703+Observaciones!$F702)^2)+Entradas!$E$17)</f>
        <v>0</v>
      </c>
      <c r="AD703" s="145">
        <f>IF(ETo!$D702&gt;0,ETo!$I702*((1-Entradas!$E$21)*ETo!$K702+ETo!$L702),0)</f>
        <v>1.8381523363821193</v>
      </c>
      <c r="AE703" s="116">
        <f>MIN(AD703*1,0.8*(AH702+Z703+AA703+AB703+Observaciones!$F702-AC703-Constantes!$E$28))</f>
        <v>4.0960000035283888E-6</v>
      </c>
      <c r="AF703" s="116">
        <f>Observaciones!$J702</f>
        <v>0</v>
      </c>
      <c r="AG703" s="116">
        <f>MAX(0,AH702+Z703+AA703+AB703+Observaciones!$F702-AC703-AE703-AF703-Constantes!$E$26)</f>
        <v>0</v>
      </c>
      <c r="AH703" s="116">
        <f>AH702+Z703+AA703+AB703+Observaciones!$F702-AC703-AE703-AF703-AG703</f>
        <v>41.250001023999999</v>
      </c>
      <c r="AI703" s="116">
        <f>(Escenarios!$E$10*S703+Escenarios!$E$9*AE703)/(Escenarios!$E$11)</f>
        <v>2.812624421721921E-6</v>
      </c>
      <c r="AJ703" s="116">
        <f>(Escenarios!$E$9*AG703)/(Escenarios!$E$11)</f>
        <v>0</v>
      </c>
      <c r="AK703" s="116">
        <f>(Escenarios!$E$10*U703+Escenarios!$E$9*AC703)/(Escenarios!$E$11)</f>
        <v>0</v>
      </c>
      <c r="AL703" s="118">
        <f t="shared" si="73"/>
        <v>87.609778584810684</v>
      </c>
      <c r="AM703" s="118">
        <f>MAX(0,(AL703-Constantes!$D$13)*(1-EXP(-Constantes!$D$23)))</f>
        <v>0.26842409789035337</v>
      </c>
      <c r="AN703" s="118">
        <f>AJ703+W703*Escenarios!$E$10/Escenarios!$E$11+AM703</f>
        <v>0.26842410559180835</v>
      </c>
      <c r="AO703" s="118">
        <f>0.0526*AJ703*Observaciones!$F702^1.218</f>
        <v>0</v>
      </c>
      <c r="AP703" s="118">
        <f>AO703*Constantes!$E$40</f>
        <v>0</v>
      </c>
      <c r="AQ703" s="118">
        <f t="shared" si="74"/>
        <v>0</v>
      </c>
      <c r="AR703" s="15"/>
      <c r="AS703" s="72">
        <v>697</v>
      </c>
      <c r="AT703" s="145">
        <f>ETo!$I702*((1-Constantes!$F$19)*ETo!$K702+ETo!$L702)</f>
        <v>1.9182766061042025</v>
      </c>
      <c r="AU703" s="118">
        <f>MIN(AT703*Constantes!$F$17,0.8*(AX702+Observaciones!$F702-AV703-AW703-Constantes!$D$14))</f>
        <v>2.6700271348545358E-6</v>
      </c>
      <c r="AV703" s="118">
        <f>IF(Observaciones!$F702&gt;0.05*Constantes!$F$18,((Observaciones!$F702-0.05*Constantes!$F$18)^2)/(Observaciones!$F702+0.95*Constantes!$F$18),0)</f>
        <v>0</v>
      </c>
      <c r="AW703" s="118">
        <f>MAX(0,AX702+Observaciones!$F702-AV703-Constantes!$D$13)</f>
        <v>0</v>
      </c>
      <c r="AX703" s="118">
        <f>AX702+Observaciones!$F702-AV703-AU703-AW703-AY702</f>
        <v>26.250000621557966</v>
      </c>
      <c r="AY703" s="118">
        <f>MAX(0,(AX703-Constantes!$D$14)*(1-EXP(-Constantes!$D$22)))</f>
        <v>8.557172192224501E-9</v>
      </c>
      <c r="AZ703" s="116">
        <f>AZ702+(Entradas!$F$23*AW703-BA702)/(800*Entradas!$D$46)</f>
        <v>0</v>
      </c>
      <c r="BA703" s="116">
        <f>8000*Entradas!$D$47*AZ703/Constantes!$F$34</f>
        <v>0</v>
      </c>
      <c r="BB703" s="116">
        <f>AV703*Escenarios!$F$10/Escenarios!$F$9</f>
        <v>0</v>
      </c>
      <c r="BC703" s="116">
        <f>BA703*Escenarios!$F$10/Escenarios!$F$9</f>
        <v>0</v>
      </c>
      <c r="BD703" s="116">
        <f>Observaciones!$I702</f>
        <v>0</v>
      </c>
      <c r="BE703" s="116">
        <f>MAX(0,Constantes!$F$29/((BJ702+BB703+BC703+BD703+Observaciones!$F702)^2)+Entradas!$F$17)</f>
        <v>0</v>
      </c>
      <c r="BF703" s="145">
        <f>IF(ETo!$D702&gt;0,ETo!$I702*((1-Entradas!$F$21)*ETo!$K702+ETo!$L702),0)</f>
        <v>1.8381523363821193</v>
      </c>
      <c r="BG703" s="116">
        <f>MIN(BF703*1,0.8*(BJ702+BB703+BC703+BD703+Observaciones!$F702-BE703-Constantes!$F$28))</f>
        <v>4.0960000035283888E-6</v>
      </c>
      <c r="BH703" s="116">
        <f>Observaciones!$J702</f>
        <v>0</v>
      </c>
      <c r="BI703" s="116">
        <f>MAX(0,BJ702+BB703+BC703+BD703+Observaciones!$F702-BE703-BG703-BH703-Constantes!$F$26)</f>
        <v>0</v>
      </c>
      <c r="BJ703" s="116">
        <f>BJ702+BB703+BC703+BD703+Observaciones!$F702-BE703-BG703-BH703-BI703</f>
        <v>41.250001023999999</v>
      </c>
      <c r="BK703" s="116">
        <f>(Escenarios!$F$10*AU703+Escenarios!$F$9*BG703)/(Escenarios!$F$11)</f>
        <v>2.9552217085893063E-6</v>
      </c>
      <c r="BL703" s="116">
        <f>(Escenarios!$F$9*BI703)/(Escenarios!$F$11)</f>
        <v>0</v>
      </c>
      <c r="BM703" s="116">
        <f>(Escenarios!$F$10*AW703+Escenarios!$F$9*BE703)/(Escenarios!$F$11)</f>
        <v>0</v>
      </c>
      <c r="BN703" s="118">
        <f t="shared" si="75"/>
        <v>86.292373324581831</v>
      </c>
      <c r="BO703" s="118">
        <f>MAX(0,(BN703-Constantes!$D$13)*(1-EXP(-Constantes!$D$23)))</f>
        <v>0.25932411504404967</v>
      </c>
      <c r="BP703" s="118">
        <f>BL703+AY703*Escenarios!$F$10/Escenarios!$F$11+BO703</f>
        <v>0.25932412188978743</v>
      </c>
      <c r="BQ703" s="118">
        <f>0.0526*BL703*Observaciones!$F702^1.218</f>
        <v>0</v>
      </c>
      <c r="BR703" s="118">
        <f>BQ703*Constantes!$F$40</f>
        <v>0</v>
      </c>
      <c r="BS703" s="118">
        <f t="shared" si="76"/>
        <v>0</v>
      </c>
      <c r="BT703" s="15"/>
      <c r="BU703" s="72">
        <v>697</v>
      </c>
      <c r="BV703" s="73">
        <f>0.0526*Observaciones!$F702^2.218</f>
        <v>0</v>
      </c>
      <c r="BW703" s="73">
        <f>IF(Observaciones!$F702&gt;0.05*$CA$7,((Observaciones!$F702-0.05*$CA$7)^2)/(Observaciones!$F702+0.95*$CA$7),0)</f>
        <v>0</v>
      </c>
      <c r="BX703" s="73">
        <f>0.0526*BW703*Observaciones!$F702^1.218</f>
        <v>0</v>
      </c>
      <c r="BY703" s="27"/>
      <c r="BZ703" s="27"/>
      <c r="CA703" s="101"/>
      <c r="CB703" s="36"/>
    </row>
    <row r="704" spans="2:80" s="2" customFormat="1" ht="14.5" x14ac:dyDescent="0.35">
      <c r="B704" s="35"/>
      <c r="C704" s="72">
        <v>698</v>
      </c>
      <c r="D704" s="145">
        <f>ETo!$I703*((1-Constantes!$D$19)*ETo!$K703+ETo!$L703)</f>
        <v>1.9163448873895199</v>
      </c>
      <c r="E704" s="73">
        <f>MIN(D704*Constantes!$D$17,0.8*(H703+Observaciones!$F703-F704-G704-Constantes!$D$14))</f>
        <v>4.972463727881405E-7</v>
      </c>
      <c r="F704" s="73">
        <f>IF(Observaciones!$F703&gt;0.05*Constantes!$D$18,((Observaciones!$F703-0.05*Constantes!$D$18)^2)/(Observaciones!$F703+0.95*Constantes!$D$18),0)</f>
        <v>0</v>
      </c>
      <c r="G704" s="73">
        <f>MAX(0,H703+Observaciones!$F703-F704-Constantes!$D$13)</f>
        <v>0</v>
      </c>
      <c r="H704" s="73">
        <f>H703+Observaciones!$F703-F704-E704-G704-I703</f>
        <v>26.250000115754421</v>
      </c>
      <c r="I704" s="73">
        <f>MAX(0,(H704-Constantes!$D$14)*(1-EXP(-Constantes!$D$22)))</f>
        <v>1.5936253223017325E-9</v>
      </c>
      <c r="J704" s="73">
        <f t="shared" si="70"/>
        <v>82.262926354400776</v>
      </c>
      <c r="K704" s="73">
        <f>MAX(0,(J704-Constantes!$D$13)*(1-EXP(-Constantes!$D$23)))</f>
        <v>0.23149069171130229</v>
      </c>
      <c r="L704" s="73">
        <f t="shared" si="71"/>
        <v>0.23149069330492761</v>
      </c>
      <c r="M704" s="73">
        <f>0.0526*F704*Observaciones!$F703^1.218</f>
        <v>0</v>
      </c>
      <c r="N704" s="73">
        <f>M704*Constantes!$D$40</f>
        <v>0</v>
      </c>
      <c r="O704" s="73">
        <f t="shared" si="72"/>
        <v>0</v>
      </c>
      <c r="P704" s="15"/>
      <c r="Q704" s="117">
        <v>698</v>
      </c>
      <c r="R704" s="145">
        <f>ETo!$I703*((1-Constantes!$E$19)*ETo!$K703+ETo!$L703)</f>
        <v>1.9184754835846511</v>
      </c>
      <c r="S704" s="118">
        <f>MIN(R704*Constantes!$E$17,0.8*(V703+Observaciones!$F703-T704-U704-Constantes!$D$14))</f>
        <v>4.972463727881405E-7</v>
      </c>
      <c r="T704" s="118">
        <f>IF(Observaciones!$F703&gt;0.05*Constantes!$E$18,((Observaciones!$F703-0.05*Constantes!$E$18)^2)/(Observaciones!$F703+0.95*Constantes!$E$18),0)</f>
        <v>0</v>
      </c>
      <c r="U704" s="118">
        <f>MAX(0,V703+Observaciones!$F703-T704-Constantes!$D$13)</f>
        <v>0</v>
      </c>
      <c r="V704" s="118">
        <f>V703+Observaciones!$F703-T704-S704-U704-W703</f>
        <v>26.250000115754421</v>
      </c>
      <c r="W704" s="118">
        <f>MAX(0,(V704-Constantes!$D$14)*(1-EXP(-Constantes!$D$22)))</f>
        <v>1.5936253223017325E-9</v>
      </c>
      <c r="X704" s="116">
        <f>X703+(Entradas!$E$23*U704-Y703)/(800*Entradas!$D$46)</f>
        <v>0</v>
      </c>
      <c r="Y704" s="116">
        <f>8000*Entradas!$D$47*X704/Constantes!$E$34</f>
        <v>0</v>
      </c>
      <c r="Z704" s="116">
        <f>T704*Escenarios!$E$10/Escenarios!$E$9</f>
        <v>0</v>
      </c>
      <c r="AA704" s="116">
        <f>Y704*Escenarios!$E$10/Escenarios!$E$9</f>
        <v>0</v>
      </c>
      <c r="AB704" s="116">
        <f>Observaciones!$I703</f>
        <v>0</v>
      </c>
      <c r="AC704" s="116">
        <f>MAX(0,Constantes!$E$29/((AH703+Z704+AA704+AB704+Observaciones!$F703)^2)+Entradas!$E$17)</f>
        <v>0</v>
      </c>
      <c r="AD704" s="145">
        <f>IF(ETo!$D703&gt;0,ETo!$I703*((1-Entradas!$E$21)*ETo!$K703+ETo!$L703),0)</f>
        <v>1.8332516357793982</v>
      </c>
      <c r="AE704" s="116">
        <f>MIN(AD704*1,0.8*(AH703+Z704+AA704+AB704+Observaciones!$F703-AC704-Constantes!$E$28))</f>
        <v>8.1919999956880933E-7</v>
      </c>
      <c r="AF704" s="116">
        <f>Observaciones!$J703</f>
        <v>0</v>
      </c>
      <c r="AG704" s="116">
        <f>MAX(0,AH703+Z704+AA704+AB704+Observaciones!$F703-AC704-AE704-AF704-Constantes!$E$26)</f>
        <v>0</v>
      </c>
      <c r="AH704" s="116">
        <f>AH703+Z704+AA704+AB704+Observaciones!$F703-AC704-AE704-AF704-AG704</f>
        <v>41.250000204800003</v>
      </c>
      <c r="AI704" s="116">
        <f>(Escenarios!$E$10*S704+Escenarios!$E$9*AE704)/(Escenarios!$E$11)</f>
        <v>5.2944173546620741E-7</v>
      </c>
      <c r="AJ704" s="116">
        <f>(Escenarios!$E$9*AG704)/(Escenarios!$E$11)</f>
        <v>0</v>
      </c>
      <c r="AK704" s="116">
        <f>(Escenarios!$E$10*U704+Escenarios!$E$9*AC704)/(Escenarios!$E$11)</f>
        <v>0</v>
      </c>
      <c r="AL704" s="118">
        <f t="shared" si="73"/>
        <v>87.341354486920324</v>
      </c>
      <c r="AM704" s="118">
        <f>MAX(0,(AL704-Constantes!$D$13)*(1-EXP(-Constantes!$D$23)))</f>
        <v>0.26656995720936616</v>
      </c>
      <c r="AN704" s="118">
        <f>AJ704+W704*Escenarios!$E$10/Escenarios!$E$11+AM704</f>
        <v>0.26656995864362892</v>
      </c>
      <c r="AO704" s="118">
        <f>0.0526*AJ704*Observaciones!$F703^1.218</f>
        <v>0</v>
      </c>
      <c r="AP704" s="118">
        <f>AO704*Constantes!$E$40</f>
        <v>0</v>
      </c>
      <c r="AQ704" s="118">
        <f t="shared" si="74"/>
        <v>0</v>
      </c>
      <c r="AR704" s="15"/>
      <c r="AS704" s="72">
        <v>698</v>
      </c>
      <c r="AT704" s="145">
        <f>ETo!$I703*((1-Constantes!$F$19)*ETo!$K703+ETo!$L703)</f>
        <v>1.9131489930968226</v>
      </c>
      <c r="AU704" s="118">
        <f>MIN(AT704*Constantes!$F$17,0.8*(AX703+Observaciones!$F703-AV704-AW704-Constantes!$D$14))</f>
        <v>4.972463727881405E-7</v>
      </c>
      <c r="AV704" s="118">
        <f>IF(Observaciones!$F703&gt;0.05*Constantes!$F$18,((Observaciones!$F703-0.05*Constantes!$F$18)^2)/(Observaciones!$F703+0.95*Constantes!$F$18),0)</f>
        <v>0</v>
      </c>
      <c r="AW704" s="118">
        <f>MAX(0,AX703+Observaciones!$F703-AV704-Constantes!$D$13)</f>
        <v>0</v>
      </c>
      <c r="AX704" s="118">
        <f>AX703+Observaciones!$F703-AV704-AU704-AW704-AY703</f>
        <v>26.250000115754421</v>
      </c>
      <c r="AY704" s="118">
        <f>MAX(0,(AX704-Constantes!$D$14)*(1-EXP(-Constantes!$D$22)))</f>
        <v>1.5936253223017325E-9</v>
      </c>
      <c r="AZ704" s="116">
        <f>AZ703+(Entradas!$F$23*AW704-BA703)/(800*Entradas!$D$46)</f>
        <v>0</v>
      </c>
      <c r="BA704" s="116">
        <f>8000*Entradas!$D$47*AZ704/Constantes!$F$34</f>
        <v>0</v>
      </c>
      <c r="BB704" s="116">
        <f>AV704*Escenarios!$F$10/Escenarios!$F$9</f>
        <v>0</v>
      </c>
      <c r="BC704" s="116">
        <f>BA704*Escenarios!$F$10/Escenarios!$F$9</f>
        <v>0</v>
      </c>
      <c r="BD704" s="116">
        <f>Observaciones!$I703</f>
        <v>0</v>
      </c>
      <c r="BE704" s="116">
        <f>MAX(0,Constantes!$F$29/((BJ703+BB704+BC704+BD704+Observaciones!$F703)^2)+Entradas!$F$17)</f>
        <v>0</v>
      </c>
      <c r="BF704" s="145">
        <f>IF(ETo!$D703&gt;0,ETo!$I703*((1-Entradas!$F$21)*ETo!$K703+ETo!$L703),0)</f>
        <v>1.8332516357793982</v>
      </c>
      <c r="BG704" s="116">
        <f>MIN(BF704*1,0.8*(BJ703+BB704+BC704+BD704+Observaciones!$F703-BE704-Constantes!$F$28))</f>
        <v>8.1919999956880933E-7</v>
      </c>
      <c r="BH704" s="116">
        <f>Observaciones!$J703</f>
        <v>0</v>
      </c>
      <c r="BI704" s="116">
        <f>MAX(0,BJ703+BB704+BC704+BD704+Observaciones!$F703-BE704-BG704-BH704-Constantes!$F$26)</f>
        <v>0</v>
      </c>
      <c r="BJ704" s="116">
        <f>BJ703+BB704+BC704+BD704+Observaciones!$F703-BE704-BG704-BH704-BI704</f>
        <v>41.250000204800003</v>
      </c>
      <c r="BK704" s="116">
        <f>(Escenarios!$F$10*AU704+Escenarios!$F$9*BG704)/(Escenarios!$F$11)</f>
        <v>5.6163709814427422E-7</v>
      </c>
      <c r="BL704" s="116">
        <f>(Escenarios!$F$9*BI704)/(Escenarios!$F$11)</f>
        <v>0</v>
      </c>
      <c r="BM704" s="116">
        <f>(Escenarios!$F$10*AW704+Escenarios!$F$9*BE704)/(Escenarios!$F$11)</f>
        <v>0</v>
      </c>
      <c r="BN704" s="118">
        <f t="shared" si="75"/>
        <v>86.033049209537779</v>
      </c>
      <c r="BO704" s="118">
        <f>MAX(0,(BN704-Constantes!$D$13)*(1-EXP(-Constantes!$D$23)))</f>
        <v>0.25753283253609627</v>
      </c>
      <c r="BP704" s="118">
        <f>BL704+AY704*Escenarios!$F$10/Escenarios!$F$11+BO704</f>
        <v>0.25753283381099651</v>
      </c>
      <c r="BQ704" s="118">
        <f>0.0526*BL704*Observaciones!$F703^1.218</f>
        <v>0</v>
      </c>
      <c r="BR704" s="118">
        <f>BQ704*Constantes!$F$40</f>
        <v>0</v>
      </c>
      <c r="BS704" s="118">
        <f t="shared" si="76"/>
        <v>0</v>
      </c>
      <c r="BT704" s="15"/>
      <c r="BU704" s="72">
        <v>698</v>
      </c>
      <c r="BV704" s="73">
        <f>0.0526*Observaciones!$F703^2.218</f>
        <v>0</v>
      </c>
      <c r="BW704" s="73">
        <f>IF(Observaciones!$F703&gt;0.05*$CA$7,((Observaciones!$F703-0.05*$CA$7)^2)/(Observaciones!$F703+0.95*$CA$7),0)</f>
        <v>0</v>
      </c>
      <c r="BX704" s="73">
        <f>0.0526*BW704*Observaciones!$F703^1.218</f>
        <v>0</v>
      </c>
      <c r="BY704" s="27"/>
      <c r="BZ704" s="27"/>
      <c r="CA704" s="101"/>
      <c r="CB704" s="36"/>
    </row>
    <row r="705" spans="2:80" s="2" customFormat="1" ht="14.5" x14ac:dyDescent="0.35">
      <c r="B705" s="35"/>
      <c r="C705" s="72">
        <v>699</v>
      </c>
      <c r="D705" s="145">
        <f>ETo!$I704*((1-Constantes!$D$19)*ETo!$K704+ETo!$L704)</f>
        <v>1.8519859233295213</v>
      </c>
      <c r="E705" s="73">
        <f>MIN(D705*Constantes!$D$17,0.8*(H704+Observaciones!$F704-F705-G705-Constantes!$D$14))</f>
        <v>9.2603536927526883E-8</v>
      </c>
      <c r="F705" s="73">
        <f>IF(Observaciones!$F704&gt;0.05*Constantes!$D$18,((Observaciones!$F704-0.05*Constantes!$D$18)^2)/(Observaciones!$F704+0.95*Constantes!$D$18),0)</f>
        <v>0</v>
      </c>
      <c r="G705" s="73">
        <f>MAX(0,H704+Observaciones!$F704-F705-Constantes!$D$13)</f>
        <v>0</v>
      </c>
      <c r="H705" s="73">
        <f>H704+Observaciones!$F704-F705-E705-G705-I704</f>
        <v>26.250000021557259</v>
      </c>
      <c r="I705" s="73">
        <f>MAX(0,(H705-Constantes!$D$14)*(1-EXP(-Constantes!$D$22)))</f>
        <v>2.9678515619041236E-10</v>
      </c>
      <c r="J705" s="73">
        <f t="shared" si="70"/>
        <v>82.031435662689475</v>
      </c>
      <c r="K705" s="73">
        <f>MAX(0,(J705-Constantes!$D$13)*(1-EXP(-Constantes!$D$23)))</f>
        <v>0.22989166870202277</v>
      </c>
      <c r="L705" s="73">
        <f t="shared" si="71"/>
        <v>0.22989166899880792</v>
      </c>
      <c r="M705" s="73">
        <f>0.0526*F705*Observaciones!$F704^1.218</f>
        <v>0</v>
      </c>
      <c r="N705" s="73">
        <f>M705*Constantes!$D$40</f>
        <v>0</v>
      </c>
      <c r="O705" s="73">
        <f t="shared" si="72"/>
        <v>0</v>
      </c>
      <c r="P705" s="15"/>
      <c r="Q705" s="117">
        <v>699</v>
      </c>
      <c r="R705" s="145">
        <f>ETo!$I704*((1-Constantes!$E$19)*ETo!$K704+ETo!$L704)</f>
        <v>1.8540411951493314</v>
      </c>
      <c r="S705" s="118">
        <f>MIN(R705*Constantes!$E$17,0.8*(V704+Observaciones!$F704-T705-U705-Constantes!$D$14))</f>
        <v>9.2603536927526883E-8</v>
      </c>
      <c r="T705" s="118">
        <f>IF(Observaciones!$F704&gt;0.05*Constantes!$E$18,((Observaciones!$F704-0.05*Constantes!$E$18)^2)/(Observaciones!$F704+0.95*Constantes!$E$18),0)</f>
        <v>0</v>
      </c>
      <c r="U705" s="118">
        <f>MAX(0,V704+Observaciones!$F704-T705-Constantes!$D$13)</f>
        <v>0</v>
      </c>
      <c r="V705" s="118">
        <f>V704+Observaciones!$F704-T705-S705-U705-W704</f>
        <v>26.250000021557259</v>
      </c>
      <c r="W705" s="118">
        <f>MAX(0,(V705-Constantes!$D$14)*(1-EXP(-Constantes!$D$22)))</f>
        <v>2.9678515619041236E-10</v>
      </c>
      <c r="X705" s="116">
        <f>X704+(Entradas!$E$23*U705-Y704)/(800*Entradas!$D$46)</f>
        <v>0</v>
      </c>
      <c r="Y705" s="116">
        <f>8000*Entradas!$D$47*X705/Constantes!$E$34</f>
        <v>0</v>
      </c>
      <c r="Z705" s="116">
        <f>T705*Escenarios!$E$10/Escenarios!$E$9</f>
        <v>0</v>
      </c>
      <c r="AA705" s="116">
        <f>Y705*Escenarios!$E$10/Escenarios!$E$9</f>
        <v>0</v>
      </c>
      <c r="AB705" s="116">
        <f>Observaciones!$I704</f>
        <v>0</v>
      </c>
      <c r="AC705" s="116">
        <f>MAX(0,Constantes!$E$29/((AH704+Z705+AA705+AB705+Observaciones!$F704)^2)+Entradas!$E$17)</f>
        <v>0</v>
      </c>
      <c r="AD705" s="145">
        <f>IF(ETo!$D704&gt;0,ETo!$I704*((1-Entradas!$E$21)*ETo!$K704+ETo!$L704),0)</f>
        <v>1.7718303223569196</v>
      </c>
      <c r="AE705" s="116">
        <f>MIN(AD705*1,0.8*(AH704+Z705+AA705+AB705+Observaciones!$F704-AC705-Constantes!$E$28))</f>
        <v>1.6384000218749863E-7</v>
      </c>
      <c r="AF705" s="116">
        <f>Observaciones!$J704</f>
        <v>0</v>
      </c>
      <c r="AG705" s="116">
        <f>MAX(0,AH704+Z705+AA705+AB705+Observaciones!$F704-AC705-AE705-AF705-Constantes!$E$26)</f>
        <v>0</v>
      </c>
      <c r="AH705" s="116">
        <f>AH704+Z705+AA705+AB705+Observaciones!$F704-AC705-AE705-AF705-AG705</f>
        <v>41.250000040960003</v>
      </c>
      <c r="AI705" s="116">
        <f>(Escenarios!$E$10*S705+Escenarios!$E$9*AE705)/(Escenarios!$E$11)</f>
        <v>9.9727183453524051E-8</v>
      </c>
      <c r="AJ705" s="116">
        <f>(Escenarios!$E$9*AG705)/(Escenarios!$E$11)</f>
        <v>0</v>
      </c>
      <c r="AK705" s="116">
        <f>(Escenarios!$E$10*U705+Escenarios!$E$9*AC705)/(Escenarios!$E$11)</f>
        <v>0</v>
      </c>
      <c r="AL705" s="118">
        <f t="shared" si="73"/>
        <v>87.074784529710954</v>
      </c>
      <c r="AM705" s="118">
        <f>MAX(0,(AL705-Constantes!$D$13)*(1-EXP(-Constantes!$D$23)))</f>
        <v>0.26472862401359332</v>
      </c>
      <c r="AN705" s="118">
        <f>AJ705+W705*Escenarios!$E$10/Escenarios!$E$11+AM705</f>
        <v>0.26472862428069993</v>
      </c>
      <c r="AO705" s="118">
        <f>0.0526*AJ705*Observaciones!$F704^1.218</f>
        <v>0</v>
      </c>
      <c r="AP705" s="118">
        <f>AO705*Constantes!$E$40</f>
        <v>0</v>
      </c>
      <c r="AQ705" s="118">
        <f t="shared" si="74"/>
        <v>0</v>
      </c>
      <c r="AR705" s="15"/>
      <c r="AS705" s="72">
        <v>699</v>
      </c>
      <c r="AT705" s="145">
        <f>ETo!$I704*((1-Constantes!$F$19)*ETo!$K704+ETo!$L704)</f>
        <v>1.8489030155998059</v>
      </c>
      <c r="AU705" s="118">
        <f>MIN(AT705*Constantes!$F$17,0.8*(AX704+Observaciones!$F704-AV705-AW705-Constantes!$D$14))</f>
        <v>9.2603536927526883E-8</v>
      </c>
      <c r="AV705" s="118">
        <f>IF(Observaciones!$F704&gt;0.05*Constantes!$F$18,((Observaciones!$F704-0.05*Constantes!$F$18)^2)/(Observaciones!$F704+0.95*Constantes!$F$18),0)</f>
        <v>0</v>
      </c>
      <c r="AW705" s="118">
        <f>MAX(0,AX704+Observaciones!$F704-AV705-Constantes!$D$13)</f>
        <v>0</v>
      </c>
      <c r="AX705" s="118">
        <f>AX704+Observaciones!$F704-AV705-AU705-AW705-AY704</f>
        <v>26.250000021557259</v>
      </c>
      <c r="AY705" s="118">
        <f>MAX(0,(AX705-Constantes!$D$14)*(1-EXP(-Constantes!$D$22)))</f>
        <v>2.9678515619041236E-10</v>
      </c>
      <c r="AZ705" s="116">
        <f>AZ704+(Entradas!$F$23*AW705-BA704)/(800*Entradas!$D$46)</f>
        <v>0</v>
      </c>
      <c r="BA705" s="116">
        <f>8000*Entradas!$D$47*AZ705/Constantes!$F$34</f>
        <v>0</v>
      </c>
      <c r="BB705" s="116">
        <f>AV705*Escenarios!$F$10/Escenarios!$F$9</f>
        <v>0</v>
      </c>
      <c r="BC705" s="116">
        <f>BA705*Escenarios!$F$10/Escenarios!$F$9</f>
        <v>0</v>
      </c>
      <c r="BD705" s="116">
        <f>Observaciones!$I704</f>
        <v>0</v>
      </c>
      <c r="BE705" s="116">
        <f>MAX(0,Constantes!$F$29/((BJ704+BB705+BC705+BD705+Observaciones!$F704)^2)+Entradas!$F$17)</f>
        <v>0</v>
      </c>
      <c r="BF705" s="145">
        <f>IF(ETo!$D704&gt;0,ETo!$I704*((1-Entradas!$F$21)*ETo!$K704+ETo!$L704),0)</f>
        <v>1.7718303223569196</v>
      </c>
      <c r="BG705" s="116">
        <f>MIN(BF705*1,0.8*(BJ704+BB705+BC705+BD705+Observaciones!$F704-BE705-Constantes!$F$28))</f>
        <v>1.6384000218749863E-7</v>
      </c>
      <c r="BH705" s="116">
        <f>Observaciones!$J704</f>
        <v>0</v>
      </c>
      <c r="BI705" s="116">
        <f>MAX(0,BJ704+BB705+BC705+BD705+Observaciones!$F704-BE705-BG705-BH705-Constantes!$F$26)</f>
        <v>0</v>
      </c>
      <c r="BJ705" s="116">
        <f>BJ704+BB705+BC705+BD705+Observaciones!$F704-BE705-BG705-BH705-BI705</f>
        <v>41.250000040960003</v>
      </c>
      <c r="BK705" s="116">
        <f>(Escenarios!$F$10*AU705+Escenarios!$F$9*BG705)/(Escenarios!$F$11)</f>
        <v>1.0685082997952125E-7</v>
      </c>
      <c r="BL705" s="116">
        <f>(Escenarios!$F$9*BI705)/(Escenarios!$F$11)</f>
        <v>0</v>
      </c>
      <c r="BM705" s="116">
        <f>(Escenarios!$F$10*AW705+Escenarios!$F$9*BE705)/(Escenarios!$F$11)</f>
        <v>0</v>
      </c>
      <c r="BN705" s="118">
        <f t="shared" si="75"/>
        <v>85.775516377001679</v>
      </c>
      <c r="BO705" s="118">
        <f>MAX(0,(BN705-Constantes!$D$13)*(1-EXP(-Constantes!$D$23)))</f>
        <v>0.25575392332024011</v>
      </c>
      <c r="BP705" s="118">
        <f>BL705+AY705*Escenarios!$F$10/Escenarios!$F$11+BO705</f>
        <v>0.25575392355766824</v>
      </c>
      <c r="BQ705" s="118">
        <f>0.0526*BL705*Observaciones!$F704^1.218</f>
        <v>0</v>
      </c>
      <c r="BR705" s="118">
        <f>BQ705*Constantes!$F$40</f>
        <v>0</v>
      </c>
      <c r="BS705" s="118">
        <f t="shared" si="76"/>
        <v>0</v>
      </c>
      <c r="BT705" s="15"/>
      <c r="BU705" s="72">
        <v>699</v>
      </c>
      <c r="BV705" s="73">
        <f>0.0526*Observaciones!$F704^2.218</f>
        <v>0</v>
      </c>
      <c r="BW705" s="73">
        <f>IF(Observaciones!$F704&gt;0.05*$CA$7,((Observaciones!$F704-0.05*$CA$7)^2)/(Observaciones!$F704+0.95*$CA$7),0)</f>
        <v>0</v>
      </c>
      <c r="BX705" s="73">
        <f>0.0526*BW705*Observaciones!$F704^1.218</f>
        <v>0</v>
      </c>
      <c r="BY705" s="27"/>
      <c r="BZ705" s="27"/>
      <c r="CA705" s="101"/>
      <c r="CB705" s="36"/>
    </row>
    <row r="706" spans="2:80" s="2" customFormat="1" ht="14.5" x14ac:dyDescent="0.35">
      <c r="B706" s="35"/>
      <c r="C706" s="72">
        <v>700</v>
      </c>
      <c r="D706" s="145">
        <f>ETo!$I705*((1-Constantes!$D$19)*ETo!$K705+ETo!$L705)</f>
        <v>1.8037530026623947</v>
      </c>
      <c r="E706" s="73">
        <f>MIN(D706*Constantes!$D$17,0.8*(H705+Observaciones!$F705-F706-G706-Constantes!$D$14))</f>
        <v>1.7245807271137892E-8</v>
      </c>
      <c r="F706" s="73">
        <f>IF(Observaciones!$F705&gt;0.05*Constantes!$D$18,((Observaciones!$F705-0.05*Constantes!$D$18)^2)/(Observaciones!$F705+0.95*Constantes!$D$18),0)</f>
        <v>0</v>
      </c>
      <c r="G706" s="73">
        <f>MAX(0,H705+Observaciones!$F705-F706-Constantes!$D$13)</f>
        <v>0</v>
      </c>
      <c r="H706" s="73">
        <f>H705+Observaciones!$F705-F706-E706-G706-I705</f>
        <v>26.250000004014666</v>
      </c>
      <c r="I706" s="73">
        <f>MAX(0,(H706-Constantes!$D$14)*(1-EXP(-Constantes!$D$22)))</f>
        <v>5.5271092260434382E-11</v>
      </c>
      <c r="J706" s="73">
        <f t="shared" si="70"/>
        <v>81.801543993987451</v>
      </c>
      <c r="K706" s="73">
        <f>MAX(0,(J706-Constantes!$D$13)*(1-EXP(-Constantes!$D$23)))</f>
        <v>0.22830369095147612</v>
      </c>
      <c r="L706" s="73">
        <f t="shared" si="71"/>
        <v>0.22830369100674722</v>
      </c>
      <c r="M706" s="73">
        <f>0.0526*F706*Observaciones!$F705^1.218</f>
        <v>0</v>
      </c>
      <c r="N706" s="73">
        <f>M706*Constantes!$D$40</f>
        <v>0</v>
      </c>
      <c r="O706" s="73">
        <f t="shared" si="72"/>
        <v>0</v>
      </c>
      <c r="P706" s="15"/>
      <c r="Q706" s="117">
        <v>700</v>
      </c>
      <c r="R706" s="145">
        <f>ETo!$I705*((1-Constantes!$E$19)*ETo!$K705+ETo!$L705)</f>
        <v>1.8057512421554902</v>
      </c>
      <c r="S706" s="118">
        <f>MIN(R706*Constantes!$E$17,0.8*(V705+Observaciones!$F705-T706-U706-Constantes!$D$14))</f>
        <v>1.7245807271137892E-8</v>
      </c>
      <c r="T706" s="118">
        <f>IF(Observaciones!$F705&gt;0.05*Constantes!$E$18,((Observaciones!$F705-0.05*Constantes!$E$18)^2)/(Observaciones!$F705+0.95*Constantes!$E$18),0)</f>
        <v>0</v>
      </c>
      <c r="U706" s="118">
        <f>MAX(0,V705+Observaciones!$F705-T706-Constantes!$D$13)</f>
        <v>0</v>
      </c>
      <c r="V706" s="118">
        <f>V705+Observaciones!$F705-T706-S706-U706-W705</f>
        <v>26.250000004014666</v>
      </c>
      <c r="W706" s="118">
        <f>MAX(0,(V706-Constantes!$D$14)*(1-EXP(-Constantes!$D$22)))</f>
        <v>5.5271092260434382E-11</v>
      </c>
      <c r="X706" s="116">
        <f>X705+(Entradas!$E$23*U706-Y705)/(800*Entradas!$D$46)</f>
        <v>0</v>
      </c>
      <c r="Y706" s="116">
        <f>8000*Entradas!$D$47*X706/Constantes!$E$34</f>
        <v>0</v>
      </c>
      <c r="Z706" s="116">
        <f>T706*Escenarios!$E$10/Escenarios!$E$9</f>
        <v>0</v>
      </c>
      <c r="AA706" s="116">
        <f>Y706*Escenarios!$E$10/Escenarios!$E$9</f>
        <v>0</v>
      </c>
      <c r="AB706" s="116">
        <f>Observaciones!$I705</f>
        <v>0</v>
      </c>
      <c r="AC706" s="116">
        <f>MAX(0,Constantes!$E$29/((AH705+Z706+AA706+AB706+Observaciones!$F705)^2)+Entradas!$E$17)</f>
        <v>0</v>
      </c>
      <c r="AD706" s="145">
        <f>IF(ETo!$D705&gt;0,ETo!$I705*((1-Entradas!$E$21)*ETo!$K705+ETo!$L705),0)</f>
        <v>1.7258216624316647</v>
      </c>
      <c r="AE706" s="116">
        <f>MIN(AD706*1,0.8*(AH705+Z706+AA706+AB706+Observaciones!$F705-AC706-Constantes!$E$28))</f>
        <v>3.276800271123648E-8</v>
      </c>
      <c r="AF706" s="116">
        <f>Observaciones!$J705</f>
        <v>0</v>
      </c>
      <c r="AG706" s="116">
        <f>MAX(0,AH705+Z706+AA706+AB706+Observaciones!$F705-AC706-AE706-AF706-Constantes!$E$26)</f>
        <v>0</v>
      </c>
      <c r="AH706" s="116">
        <f>AH705+Z706+AA706+AB706+Observaciones!$F705-AC706-AE706-AF706-AG706</f>
        <v>41.250000008192004</v>
      </c>
      <c r="AI706" s="116">
        <f>(Escenarios!$E$10*S706+Escenarios!$E$9*AE706)/(Escenarios!$E$11)</f>
        <v>1.8798026815147751E-8</v>
      </c>
      <c r="AJ706" s="116">
        <f>(Escenarios!$E$9*AG706)/(Escenarios!$E$11)</f>
        <v>0</v>
      </c>
      <c r="AK706" s="116">
        <f>(Escenarios!$E$10*U706+Escenarios!$E$9*AC706)/(Escenarios!$E$11)</f>
        <v>0</v>
      </c>
      <c r="AL706" s="118">
        <f t="shared" si="73"/>
        <v>86.810055905697354</v>
      </c>
      <c r="AM706" s="118">
        <f>MAX(0,(AL706-Constantes!$D$13)*(1-EXP(-Constantes!$D$23)))</f>
        <v>0.26290000983527217</v>
      </c>
      <c r="AN706" s="118">
        <f>AJ706+W706*Escenarios!$E$10/Escenarios!$E$11+AM706</f>
        <v>0.26290000988501616</v>
      </c>
      <c r="AO706" s="118">
        <f>0.0526*AJ706*Observaciones!$F705^1.218</f>
        <v>0</v>
      </c>
      <c r="AP706" s="118">
        <f>AO706*Constantes!$E$40</f>
        <v>0</v>
      </c>
      <c r="AQ706" s="118">
        <f t="shared" si="74"/>
        <v>0</v>
      </c>
      <c r="AR706" s="15"/>
      <c r="AS706" s="72">
        <v>700</v>
      </c>
      <c r="AT706" s="145">
        <f>ETo!$I705*((1-Constantes!$F$19)*ETo!$K705+ETo!$L705)</f>
        <v>1.8007556434227507</v>
      </c>
      <c r="AU706" s="118">
        <f>MIN(AT706*Constantes!$F$17,0.8*(AX705+Observaciones!$F705-AV706-AW706-Constantes!$D$14))</f>
        <v>1.7245807271137892E-8</v>
      </c>
      <c r="AV706" s="118">
        <f>IF(Observaciones!$F705&gt;0.05*Constantes!$F$18,((Observaciones!$F705-0.05*Constantes!$F$18)^2)/(Observaciones!$F705+0.95*Constantes!$F$18),0)</f>
        <v>0</v>
      </c>
      <c r="AW706" s="118">
        <f>MAX(0,AX705+Observaciones!$F705-AV706-Constantes!$D$13)</f>
        <v>0</v>
      </c>
      <c r="AX706" s="118">
        <f>AX705+Observaciones!$F705-AV706-AU706-AW706-AY705</f>
        <v>26.250000004014666</v>
      </c>
      <c r="AY706" s="118">
        <f>MAX(0,(AX706-Constantes!$D$14)*(1-EXP(-Constantes!$D$22)))</f>
        <v>5.5271092260434382E-11</v>
      </c>
      <c r="AZ706" s="116">
        <f>AZ705+(Entradas!$F$23*AW706-BA705)/(800*Entradas!$D$46)</f>
        <v>0</v>
      </c>
      <c r="BA706" s="116">
        <f>8000*Entradas!$D$47*AZ706/Constantes!$F$34</f>
        <v>0</v>
      </c>
      <c r="BB706" s="116">
        <f>AV706*Escenarios!$F$10/Escenarios!$F$9</f>
        <v>0</v>
      </c>
      <c r="BC706" s="116">
        <f>BA706*Escenarios!$F$10/Escenarios!$F$9</f>
        <v>0</v>
      </c>
      <c r="BD706" s="116">
        <f>Observaciones!$I705</f>
        <v>0</v>
      </c>
      <c r="BE706" s="116">
        <f>MAX(0,Constantes!$F$29/((BJ705+BB706+BC706+BD706+Observaciones!$F705)^2)+Entradas!$F$17)</f>
        <v>0</v>
      </c>
      <c r="BF706" s="145">
        <f>IF(ETo!$D705&gt;0,ETo!$I705*((1-Entradas!$F$21)*ETo!$K705+ETo!$L705),0)</f>
        <v>1.7258216624316647</v>
      </c>
      <c r="BG706" s="116">
        <f>MIN(BF706*1,0.8*(BJ705+BB706+BC706+BD706+Observaciones!$F705-BE706-Constantes!$F$28))</f>
        <v>3.276800271123648E-8</v>
      </c>
      <c r="BH706" s="116">
        <f>Observaciones!$J705</f>
        <v>0</v>
      </c>
      <c r="BI706" s="116">
        <f>MAX(0,BJ705+BB706+BC706+BD706+Observaciones!$F705-BE706-BG706-BH706-Constantes!$F$26)</f>
        <v>0</v>
      </c>
      <c r="BJ706" s="116">
        <f>BJ705+BB706+BC706+BD706+Observaciones!$F705-BE706-BG706-BH706-BI706</f>
        <v>41.250000008192004</v>
      </c>
      <c r="BK706" s="116">
        <f>(Escenarios!$F$10*AU706+Escenarios!$F$9*BG706)/(Escenarios!$F$11)</f>
        <v>2.0350246359157609E-8</v>
      </c>
      <c r="BL706" s="116">
        <f>(Escenarios!$F$9*BI706)/(Escenarios!$F$11)</f>
        <v>0</v>
      </c>
      <c r="BM706" s="116">
        <f>(Escenarios!$F$10*AW706+Escenarios!$F$9*BE706)/(Escenarios!$F$11)</f>
        <v>0</v>
      </c>
      <c r="BN706" s="118">
        <f t="shared" si="75"/>
        <v>85.519762453681437</v>
      </c>
      <c r="BO706" s="118">
        <f>MAX(0,(BN706-Constantes!$D$13)*(1-EXP(-Constantes!$D$23)))</f>
        <v>0.25398730192790958</v>
      </c>
      <c r="BP706" s="118">
        <f>BL706+AY706*Escenarios!$F$10/Escenarios!$F$11+BO706</f>
        <v>0.25398730197212643</v>
      </c>
      <c r="BQ706" s="118">
        <f>0.0526*BL706*Observaciones!$F705^1.218</f>
        <v>0</v>
      </c>
      <c r="BR706" s="118">
        <f>BQ706*Constantes!$F$40</f>
        <v>0</v>
      </c>
      <c r="BS706" s="118">
        <f t="shared" si="76"/>
        <v>0</v>
      </c>
      <c r="BT706" s="15"/>
      <c r="BU706" s="72">
        <v>700</v>
      </c>
      <c r="BV706" s="73">
        <f>0.0526*Observaciones!$F705^2.218</f>
        <v>0</v>
      </c>
      <c r="BW706" s="73">
        <f>IF(Observaciones!$F705&gt;0.05*$CA$7,((Observaciones!$F705-0.05*$CA$7)^2)/(Observaciones!$F705+0.95*$CA$7),0)</f>
        <v>0</v>
      </c>
      <c r="BX706" s="73">
        <f>0.0526*BW706*Observaciones!$F705^1.218</f>
        <v>0</v>
      </c>
      <c r="BY706" s="27"/>
      <c r="BZ706" s="27"/>
      <c r="CA706" s="101"/>
      <c r="CB706" s="36"/>
    </row>
    <row r="707" spans="2:80" s="2" customFormat="1" ht="14.5" x14ac:dyDescent="0.35">
      <c r="B707" s="35"/>
      <c r="C707" s="72">
        <v>701</v>
      </c>
      <c r="D707" s="145">
        <f>ETo!$I706*((1-Constantes!$D$19)*ETo!$K706+ETo!$L706)</f>
        <v>1.8039137898883564</v>
      </c>
      <c r="E707" s="73">
        <f>MIN(D707*Constantes!$D$17,0.8*(H706+Observaciones!$F706-F707-G707-Constantes!$D$14))</f>
        <v>3.2117327464220581E-9</v>
      </c>
      <c r="F707" s="73">
        <f>IF(Observaciones!$F706&gt;0.05*Constantes!$D$18,((Observaciones!$F706-0.05*Constantes!$D$18)^2)/(Observaciones!$F706+0.95*Constantes!$D$18),0)</f>
        <v>0</v>
      </c>
      <c r="G707" s="73">
        <f>MAX(0,H706+Observaciones!$F706-F707-Constantes!$D$13)</f>
        <v>0</v>
      </c>
      <c r="H707" s="73">
        <f>H706+Observaciones!$F706-F707-E707-G707-I706</f>
        <v>26.250000000747665</v>
      </c>
      <c r="I707" s="73">
        <f>MAX(0,(H707-Constantes!$D$14)*(1-EXP(-Constantes!$D$22)))</f>
        <v>1.0293325559292474E-11</v>
      </c>
      <c r="J707" s="73">
        <f t="shared" si="70"/>
        <v>81.573240303035973</v>
      </c>
      <c r="K707" s="73">
        <f>MAX(0,(J707-Constantes!$D$13)*(1-EXP(-Constantes!$D$23)))</f>
        <v>0.22672668216448724</v>
      </c>
      <c r="L707" s="73">
        <f t="shared" si="71"/>
        <v>0.22672668217478056</v>
      </c>
      <c r="M707" s="73">
        <f>0.0526*F707*Observaciones!$F706^1.218</f>
        <v>0</v>
      </c>
      <c r="N707" s="73">
        <f>M707*Constantes!$D$40</f>
        <v>0</v>
      </c>
      <c r="O707" s="73">
        <f t="shared" si="72"/>
        <v>0</v>
      </c>
      <c r="P707" s="15"/>
      <c r="Q707" s="117">
        <v>701</v>
      </c>
      <c r="R707" s="145">
        <f>ETo!$I706*((1-Constantes!$E$19)*ETo!$K706+ETo!$L706)</f>
        <v>1.8059121591532241</v>
      </c>
      <c r="S707" s="118">
        <f>MIN(R707*Constantes!$E$17,0.8*(V706+Observaciones!$F706-T707-U707-Constantes!$D$14))</f>
        <v>3.2117327464220581E-9</v>
      </c>
      <c r="T707" s="118">
        <f>IF(Observaciones!$F706&gt;0.05*Constantes!$E$18,((Observaciones!$F706-0.05*Constantes!$E$18)^2)/(Observaciones!$F706+0.95*Constantes!$E$18),0)</f>
        <v>0</v>
      </c>
      <c r="U707" s="118">
        <f>MAX(0,V706+Observaciones!$F706-T707-Constantes!$D$13)</f>
        <v>0</v>
      </c>
      <c r="V707" s="118">
        <f>V706+Observaciones!$F706-T707-S707-U707-W706</f>
        <v>26.250000000747665</v>
      </c>
      <c r="W707" s="118">
        <f>MAX(0,(V707-Constantes!$D$14)*(1-EXP(-Constantes!$D$22)))</f>
        <v>1.0293325559292474E-11</v>
      </c>
      <c r="X707" s="116">
        <f>X706+(Entradas!$E$23*U707-Y706)/(800*Entradas!$D$46)</f>
        <v>0</v>
      </c>
      <c r="Y707" s="116">
        <f>8000*Entradas!$D$47*X707/Constantes!$E$34</f>
        <v>0</v>
      </c>
      <c r="Z707" s="116">
        <f>T707*Escenarios!$E$10/Escenarios!$E$9</f>
        <v>0</v>
      </c>
      <c r="AA707" s="116">
        <f>Y707*Escenarios!$E$10/Escenarios!$E$9</f>
        <v>0</v>
      </c>
      <c r="AB707" s="116">
        <f>Observaciones!$I706</f>
        <v>0</v>
      </c>
      <c r="AC707" s="116">
        <f>MAX(0,Constantes!$E$29/((AH706+Z707+AA707+AB707+Observaciones!$F706)^2)+Entradas!$E$17)</f>
        <v>0</v>
      </c>
      <c r="AD707" s="145">
        <f>IF(ETo!$D706&gt;0,ETo!$I706*((1-Entradas!$E$21)*ETo!$K706+ETo!$L706),0)</f>
        <v>1.7259773885585044</v>
      </c>
      <c r="AE707" s="116">
        <f>MIN(AD707*1,0.8*(AH706+Z707+AA707+AB707+Observaciones!$F706-AC707-Constantes!$E$28))</f>
        <v>6.5536028159840505E-9</v>
      </c>
      <c r="AF707" s="116">
        <f>Observaciones!$J706</f>
        <v>0</v>
      </c>
      <c r="AG707" s="116">
        <f>MAX(0,AH706+Z707+AA707+AB707+Observaciones!$F706-AC707-AE707-AF707-Constantes!$E$26)</f>
        <v>0</v>
      </c>
      <c r="AH707" s="116">
        <f>AH706+Z707+AA707+AB707+Observaciones!$F706-AC707-AE707-AF707-AG707</f>
        <v>41.250000001638398</v>
      </c>
      <c r="AI707" s="116">
        <f>(Escenarios!$E$10*S707+Escenarios!$E$9*AE707)/(Escenarios!$E$11)</f>
        <v>3.5459197533782573E-9</v>
      </c>
      <c r="AJ707" s="116">
        <f>(Escenarios!$E$9*AG707)/(Escenarios!$E$11)</f>
        <v>0</v>
      </c>
      <c r="AK707" s="116">
        <f>(Escenarios!$E$10*U707+Escenarios!$E$9*AC707)/(Escenarios!$E$11)</f>
        <v>0</v>
      </c>
      <c r="AL707" s="118">
        <f t="shared" si="73"/>
        <v>86.547155895862076</v>
      </c>
      <c r="AM707" s="118">
        <f>MAX(0,(AL707-Constantes!$D$13)*(1-EXP(-Constantes!$D$23)))</f>
        <v>0.26108402681773168</v>
      </c>
      <c r="AN707" s="118">
        <f>AJ707+W707*Escenarios!$E$10/Escenarios!$E$11+AM707</f>
        <v>0.26108402682699566</v>
      </c>
      <c r="AO707" s="118">
        <f>0.0526*AJ707*Observaciones!$F706^1.218</f>
        <v>0</v>
      </c>
      <c r="AP707" s="118">
        <f>AO707*Constantes!$E$40</f>
        <v>0</v>
      </c>
      <c r="AQ707" s="118">
        <f t="shared" si="74"/>
        <v>0</v>
      </c>
      <c r="AR707" s="15"/>
      <c r="AS707" s="72">
        <v>701</v>
      </c>
      <c r="AT707" s="145">
        <f>ETo!$I706*((1-Constantes!$F$19)*ETo!$K706+ETo!$L706)</f>
        <v>1.800916235991054</v>
      </c>
      <c r="AU707" s="118">
        <f>MIN(AT707*Constantes!$F$17,0.8*(AX706+Observaciones!$F706-AV707-AW707-Constantes!$D$14))</f>
        <v>3.2117327464220581E-9</v>
      </c>
      <c r="AV707" s="118">
        <f>IF(Observaciones!$F706&gt;0.05*Constantes!$F$18,((Observaciones!$F706-0.05*Constantes!$F$18)^2)/(Observaciones!$F706+0.95*Constantes!$F$18),0)</f>
        <v>0</v>
      </c>
      <c r="AW707" s="118">
        <f>MAX(0,AX706+Observaciones!$F706-AV707-Constantes!$D$13)</f>
        <v>0</v>
      </c>
      <c r="AX707" s="118">
        <f>AX706+Observaciones!$F706-AV707-AU707-AW707-AY706</f>
        <v>26.250000000747665</v>
      </c>
      <c r="AY707" s="118">
        <f>MAX(0,(AX707-Constantes!$D$14)*(1-EXP(-Constantes!$D$22)))</f>
        <v>1.0293325559292474E-11</v>
      </c>
      <c r="AZ707" s="116">
        <f>AZ706+(Entradas!$F$23*AW707-BA706)/(800*Entradas!$D$46)</f>
        <v>0</v>
      </c>
      <c r="BA707" s="116">
        <f>8000*Entradas!$D$47*AZ707/Constantes!$F$34</f>
        <v>0</v>
      </c>
      <c r="BB707" s="116">
        <f>AV707*Escenarios!$F$10/Escenarios!$F$9</f>
        <v>0</v>
      </c>
      <c r="BC707" s="116">
        <f>BA707*Escenarios!$F$10/Escenarios!$F$9</f>
        <v>0</v>
      </c>
      <c r="BD707" s="116">
        <f>Observaciones!$I706</f>
        <v>0</v>
      </c>
      <c r="BE707" s="116">
        <f>MAX(0,Constantes!$F$29/((BJ706+BB707+BC707+BD707+Observaciones!$F706)^2)+Entradas!$F$17)</f>
        <v>0</v>
      </c>
      <c r="BF707" s="145">
        <f>IF(ETo!$D706&gt;0,ETo!$I706*((1-Entradas!$F$21)*ETo!$K706+ETo!$L706),0)</f>
        <v>1.7259773885585044</v>
      </c>
      <c r="BG707" s="116">
        <f>MIN(BF707*1,0.8*(BJ706+BB707+BC707+BD707+Observaciones!$F706-BE707-Constantes!$F$28))</f>
        <v>6.5536028159840505E-9</v>
      </c>
      <c r="BH707" s="116">
        <f>Observaciones!$J706</f>
        <v>0</v>
      </c>
      <c r="BI707" s="116">
        <f>MAX(0,BJ706+BB707+BC707+BD707+Observaciones!$F706-BE707-BG707-BH707-Constantes!$F$26)</f>
        <v>0</v>
      </c>
      <c r="BJ707" s="116">
        <f>BJ706+BB707+BC707+BD707+Observaciones!$F706-BE707-BG707-BH707-BI707</f>
        <v>41.250000001638398</v>
      </c>
      <c r="BK707" s="116">
        <f>(Escenarios!$F$10*AU707+Escenarios!$F$9*BG707)/(Escenarios!$F$11)</f>
        <v>3.8801067603344562E-9</v>
      </c>
      <c r="BL707" s="116">
        <f>(Escenarios!$F$9*BI707)/(Escenarios!$F$11)</f>
        <v>0</v>
      </c>
      <c r="BM707" s="116">
        <f>(Escenarios!$F$10*AW707+Escenarios!$F$9*BE707)/(Escenarios!$F$11)</f>
        <v>0</v>
      </c>
      <c r="BN707" s="118">
        <f t="shared" si="75"/>
        <v>85.26577515175353</v>
      </c>
      <c r="BO707" s="118">
        <f>MAX(0,(BN707-Constantes!$D$13)*(1-EXP(-Constantes!$D$23)))</f>
        <v>0.25223288348090761</v>
      </c>
      <c r="BP707" s="118">
        <f>BL707+AY707*Escenarios!$F$10/Escenarios!$F$11+BO707</f>
        <v>0.25223288348914225</v>
      </c>
      <c r="BQ707" s="118">
        <f>0.0526*BL707*Observaciones!$F706^1.218</f>
        <v>0</v>
      </c>
      <c r="BR707" s="118">
        <f>BQ707*Constantes!$F$40</f>
        <v>0</v>
      </c>
      <c r="BS707" s="118">
        <f t="shared" si="76"/>
        <v>0</v>
      </c>
      <c r="BT707" s="15"/>
      <c r="BU707" s="72">
        <v>701</v>
      </c>
      <c r="BV707" s="73">
        <f>0.0526*Observaciones!$F706^2.218</f>
        <v>0</v>
      </c>
      <c r="BW707" s="73">
        <f>IF(Observaciones!$F706&gt;0.05*$CA$7,((Observaciones!$F706-0.05*$CA$7)^2)/(Observaciones!$F706+0.95*$CA$7),0)</f>
        <v>0</v>
      </c>
      <c r="BX707" s="73">
        <f>0.0526*BW707*Observaciones!$F706^1.218</f>
        <v>0</v>
      </c>
      <c r="BY707" s="27"/>
      <c r="BZ707" s="27"/>
      <c r="CA707" s="101"/>
      <c r="CB707" s="36"/>
    </row>
    <row r="708" spans="2:80" s="2" customFormat="1" ht="14.5" x14ac:dyDescent="0.35">
      <c r="B708" s="35"/>
      <c r="C708" s="72">
        <v>702</v>
      </c>
      <c r="D708" s="145">
        <f>ETo!$I707*((1-Constantes!$D$19)*ETo!$K707+ETo!$L707)</f>
        <v>1.8740141742402798</v>
      </c>
      <c r="E708" s="73">
        <f>MIN(D708*Constantes!$D$17,0.8*(H707+Observaciones!$F707-F708-G708-Constantes!$D$14))</f>
        <v>5.9813203279190934E-10</v>
      </c>
      <c r="F708" s="73">
        <f>IF(Observaciones!$F707&gt;0.05*Constantes!$D$18,((Observaciones!$F707-0.05*Constantes!$D$18)^2)/(Observaciones!$F707+0.95*Constantes!$D$18),0)</f>
        <v>0</v>
      </c>
      <c r="G708" s="73">
        <f>MAX(0,H707+Observaciones!$F707-F708-Constantes!$D$13)</f>
        <v>0</v>
      </c>
      <c r="H708" s="73">
        <f>H707+Observaciones!$F707-F708-E708-G708-I707</f>
        <v>26.250000000139242</v>
      </c>
      <c r="I708" s="73">
        <f>MAX(0,(H708-Constantes!$D$14)*(1-EXP(-Constantes!$D$22)))</f>
        <v>1.9169789765945663E-12</v>
      </c>
      <c r="J708" s="73">
        <f t="shared" si="70"/>
        <v>81.346513620871491</v>
      </c>
      <c r="K708" s="73">
        <f>MAX(0,(J708-Constantes!$D$13)*(1-EXP(-Constantes!$D$23)))</f>
        <v>0.22516056657289038</v>
      </c>
      <c r="L708" s="73">
        <f t="shared" si="71"/>
        <v>0.22516056657480735</v>
      </c>
      <c r="M708" s="73">
        <f>0.0526*F708*Observaciones!$F707^1.218</f>
        <v>0</v>
      </c>
      <c r="N708" s="73">
        <f>M708*Constantes!$D$40</f>
        <v>0</v>
      </c>
      <c r="O708" s="73">
        <f t="shared" si="72"/>
        <v>0</v>
      </c>
      <c r="P708" s="15"/>
      <c r="Q708" s="117">
        <v>702</v>
      </c>
      <c r="R708" s="145">
        <f>ETo!$I707*((1-Constantes!$E$19)*ETo!$K707+ETo!$L707)</f>
        <v>1.8760951206917487</v>
      </c>
      <c r="S708" s="118">
        <f>MIN(R708*Constantes!$E$17,0.8*(V707+Observaciones!$F707-T708-U708-Constantes!$D$14))</f>
        <v>5.9813203279190934E-10</v>
      </c>
      <c r="T708" s="118">
        <f>IF(Observaciones!$F707&gt;0.05*Constantes!$E$18,((Observaciones!$F707-0.05*Constantes!$E$18)^2)/(Observaciones!$F707+0.95*Constantes!$E$18),0)</f>
        <v>0</v>
      </c>
      <c r="U708" s="118">
        <f>MAX(0,V707+Observaciones!$F707-T708-Constantes!$D$13)</f>
        <v>0</v>
      </c>
      <c r="V708" s="118">
        <f>V707+Observaciones!$F707-T708-S708-U708-W707</f>
        <v>26.250000000139242</v>
      </c>
      <c r="W708" s="118">
        <f>MAX(0,(V708-Constantes!$D$14)*(1-EXP(-Constantes!$D$22)))</f>
        <v>1.9169789765945663E-12</v>
      </c>
      <c r="X708" s="116">
        <f>X707+(Entradas!$E$23*U708-Y707)/(800*Entradas!$D$46)</f>
        <v>0</v>
      </c>
      <c r="Y708" s="116">
        <f>8000*Entradas!$D$47*X708/Constantes!$E$34</f>
        <v>0</v>
      </c>
      <c r="Z708" s="116">
        <f>T708*Escenarios!$E$10/Escenarios!$E$9</f>
        <v>0</v>
      </c>
      <c r="AA708" s="116">
        <f>Y708*Escenarios!$E$10/Escenarios!$E$9</f>
        <v>0</v>
      </c>
      <c r="AB708" s="116">
        <f>Observaciones!$I707</f>
        <v>0</v>
      </c>
      <c r="AC708" s="116">
        <f>MAX(0,Constantes!$E$29/((AH707+Z708+AA708+AB708+Observaciones!$F707)^2)+Entradas!$E$17)</f>
        <v>0</v>
      </c>
      <c r="AD708" s="145">
        <f>IF(ETo!$D707&gt;0,ETo!$I707*((1-Entradas!$E$21)*ETo!$K707+ETo!$L707),0)</f>
        <v>1.7928572626329802</v>
      </c>
      <c r="AE708" s="116">
        <f>MIN(AD708*1,0.8*(AH707+Z708+AA708+AB708+Observaciones!$F707-AC708-Constantes!$E$28))</f>
        <v>1.3107182894600556E-9</v>
      </c>
      <c r="AF708" s="116">
        <f>Observaciones!$J707</f>
        <v>0</v>
      </c>
      <c r="AG708" s="116">
        <f>MAX(0,AH707+Z708+AA708+AB708+Observaciones!$F707-AC708-AE708-AF708-Constantes!$E$26)</f>
        <v>0</v>
      </c>
      <c r="AH708" s="116">
        <f>AH707+Z708+AA708+AB708+Observaciones!$F707-AC708-AE708-AF708-AG708</f>
        <v>41.250000000327681</v>
      </c>
      <c r="AI708" s="116">
        <f>(Escenarios!$E$10*S708+Escenarios!$E$9*AE708)/(Escenarios!$E$11)</f>
        <v>6.6939065845872392E-10</v>
      </c>
      <c r="AJ708" s="116">
        <f>(Escenarios!$E$9*AG708)/(Escenarios!$E$11)</f>
        <v>0</v>
      </c>
      <c r="AK708" s="116">
        <f>(Escenarios!$E$10*U708+Escenarios!$E$9*AC708)/(Escenarios!$E$11)</f>
        <v>0</v>
      </c>
      <c r="AL708" s="118">
        <f t="shared" si="73"/>
        <v>86.286071869044349</v>
      </c>
      <c r="AM708" s="118">
        <f>MAX(0,(AL708-Constantes!$D$13)*(1-EXP(-Constantes!$D$23)))</f>
        <v>0.25928058771117124</v>
      </c>
      <c r="AN708" s="118">
        <f>AJ708+W708*Escenarios!$E$10/Escenarios!$E$11+AM708</f>
        <v>0.25928058771289653</v>
      </c>
      <c r="AO708" s="118">
        <f>0.0526*AJ708*Observaciones!$F707^1.218</f>
        <v>0</v>
      </c>
      <c r="AP708" s="118">
        <f>AO708*Constantes!$E$40</f>
        <v>0</v>
      </c>
      <c r="AQ708" s="118">
        <f t="shared" si="74"/>
        <v>0</v>
      </c>
      <c r="AR708" s="15"/>
      <c r="AS708" s="72">
        <v>702</v>
      </c>
      <c r="AT708" s="145">
        <f>ETo!$I707*((1-Constantes!$F$19)*ETo!$K707+ETo!$L707)</f>
        <v>1.8708927545630758</v>
      </c>
      <c r="AU708" s="118">
        <f>MIN(AT708*Constantes!$F$17,0.8*(AX707+Observaciones!$F707-AV708-AW708-Constantes!$D$14))</f>
        <v>5.9813203279190934E-10</v>
      </c>
      <c r="AV708" s="118">
        <f>IF(Observaciones!$F707&gt;0.05*Constantes!$F$18,((Observaciones!$F707-0.05*Constantes!$F$18)^2)/(Observaciones!$F707+0.95*Constantes!$F$18),0)</f>
        <v>0</v>
      </c>
      <c r="AW708" s="118">
        <f>MAX(0,AX707+Observaciones!$F707-AV708-Constantes!$D$13)</f>
        <v>0</v>
      </c>
      <c r="AX708" s="118">
        <f>AX707+Observaciones!$F707-AV708-AU708-AW708-AY707</f>
        <v>26.250000000139242</v>
      </c>
      <c r="AY708" s="118">
        <f>MAX(0,(AX708-Constantes!$D$14)*(1-EXP(-Constantes!$D$22)))</f>
        <v>1.9169789765945663E-12</v>
      </c>
      <c r="AZ708" s="116">
        <f>AZ707+(Entradas!$F$23*AW708-BA707)/(800*Entradas!$D$46)</f>
        <v>0</v>
      </c>
      <c r="BA708" s="116">
        <f>8000*Entradas!$D$47*AZ708/Constantes!$F$34</f>
        <v>0</v>
      </c>
      <c r="BB708" s="116">
        <f>AV708*Escenarios!$F$10/Escenarios!$F$9</f>
        <v>0</v>
      </c>
      <c r="BC708" s="116">
        <f>BA708*Escenarios!$F$10/Escenarios!$F$9</f>
        <v>0</v>
      </c>
      <c r="BD708" s="116">
        <f>Observaciones!$I707</f>
        <v>0</v>
      </c>
      <c r="BE708" s="116">
        <f>MAX(0,Constantes!$F$29/((BJ707+BB708+BC708+BD708+Observaciones!$F707)^2)+Entradas!$F$17)</f>
        <v>0</v>
      </c>
      <c r="BF708" s="145">
        <f>IF(ETo!$D707&gt;0,ETo!$I707*((1-Entradas!$F$21)*ETo!$K707+ETo!$L707),0)</f>
        <v>1.7928572626329802</v>
      </c>
      <c r="BG708" s="116">
        <f>MIN(BF708*1,0.8*(BJ707+BB708+BC708+BD708+Observaciones!$F707-BE708-Constantes!$F$28))</f>
        <v>1.3107182894600556E-9</v>
      </c>
      <c r="BH708" s="116">
        <f>Observaciones!$J707</f>
        <v>0</v>
      </c>
      <c r="BI708" s="116">
        <f>MAX(0,BJ707+BB708+BC708+BD708+Observaciones!$F707-BE708-BG708-BH708-Constantes!$F$26)</f>
        <v>0</v>
      </c>
      <c r="BJ708" s="116">
        <f>BJ707+BB708+BC708+BD708+Observaciones!$F707-BE708-BG708-BH708-BI708</f>
        <v>41.250000000327681</v>
      </c>
      <c r="BK708" s="116">
        <f>(Escenarios!$F$10*AU708+Escenarios!$F$9*BG708)/(Escenarios!$F$11)</f>
        <v>7.4064928412553851E-10</v>
      </c>
      <c r="BL708" s="116">
        <f>(Escenarios!$F$9*BI708)/(Escenarios!$F$11)</f>
        <v>0</v>
      </c>
      <c r="BM708" s="116">
        <f>(Escenarios!$F$10*AW708+Escenarios!$F$9*BE708)/(Escenarios!$F$11)</f>
        <v>0</v>
      </c>
      <c r="BN708" s="118">
        <f t="shared" si="75"/>
        <v>85.013542268272616</v>
      </c>
      <c r="BO708" s="118">
        <f>MAX(0,(BN708-Constantes!$D$13)*(1-EXP(-Constantes!$D$23)))</f>
        <v>0.25049058368733362</v>
      </c>
      <c r="BP708" s="118">
        <f>BL708+AY708*Escenarios!$F$10/Escenarios!$F$11+BO708</f>
        <v>0.25049058368886723</v>
      </c>
      <c r="BQ708" s="118">
        <f>0.0526*BL708*Observaciones!$F707^1.218</f>
        <v>0</v>
      </c>
      <c r="BR708" s="118">
        <f>BQ708*Constantes!$F$40</f>
        <v>0</v>
      </c>
      <c r="BS708" s="118">
        <f t="shared" si="76"/>
        <v>0</v>
      </c>
      <c r="BT708" s="15"/>
      <c r="BU708" s="72">
        <v>702</v>
      </c>
      <c r="BV708" s="73">
        <f>0.0526*Observaciones!$F707^2.218</f>
        <v>0</v>
      </c>
      <c r="BW708" s="73">
        <f>IF(Observaciones!$F707&gt;0.05*$CA$7,((Observaciones!$F707-0.05*$CA$7)^2)/(Observaciones!$F707+0.95*$CA$7),0)</f>
        <v>0</v>
      </c>
      <c r="BX708" s="73">
        <f>0.0526*BW708*Observaciones!$F707^1.218</f>
        <v>0</v>
      </c>
      <c r="BY708" s="27"/>
      <c r="BZ708" s="27"/>
      <c r="CA708" s="101"/>
      <c r="CB708" s="36"/>
    </row>
    <row r="709" spans="2:80" s="2" customFormat="1" ht="14.5" x14ac:dyDescent="0.35">
      <c r="B709" s="35"/>
      <c r="C709" s="72">
        <v>703</v>
      </c>
      <c r="D709" s="145">
        <f>ETo!$I708*((1-Constantes!$D$19)*ETo!$K708+ETo!$L708)</f>
        <v>1.7772884469621708</v>
      </c>
      <c r="E709" s="73">
        <f>MIN(D709*Constantes!$D$17,0.8*(H708+Observaciones!$F708-F709-G709-Constantes!$D$14))</f>
        <v>1.1139320577058243E-10</v>
      </c>
      <c r="F709" s="73">
        <f>IF(Observaciones!$F708&gt;0.05*Constantes!$D$18,((Observaciones!$F708-0.05*Constantes!$D$18)^2)/(Observaciones!$F708+0.95*Constantes!$D$18),0)</f>
        <v>0</v>
      </c>
      <c r="G709" s="73">
        <f>MAX(0,H708+Observaciones!$F708-F709-Constantes!$D$13)</f>
        <v>0</v>
      </c>
      <c r="H709" s="73">
        <f>H708+Observaciones!$F708-F709-E709-G709-I708</f>
        <v>26.250000000025931</v>
      </c>
      <c r="I709" s="73">
        <f>MAX(0,(H709-Constantes!$D$14)*(1-EXP(-Constantes!$D$22)))</f>
        <v>3.5700327992661292E-13</v>
      </c>
      <c r="J709" s="73">
        <f t="shared" si="70"/>
        <v>81.121353054298595</v>
      </c>
      <c r="K709" s="73">
        <f>MAX(0,(J709-Constantes!$D$13)*(1-EXP(-Constantes!$D$23)))</f>
        <v>0.22360526893188853</v>
      </c>
      <c r="L709" s="73">
        <f t="shared" si="71"/>
        <v>0.22360526893224553</v>
      </c>
      <c r="M709" s="73">
        <f>0.0526*F709*Observaciones!$F708^1.218</f>
        <v>0</v>
      </c>
      <c r="N709" s="73">
        <f>M709*Constantes!$D$40</f>
        <v>0</v>
      </c>
      <c r="O709" s="73">
        <f t="shared" si="72"/>
        <v>0</v>
      </c>
      <c r="P709" s="15"/>
      <c r="Q709" s="117">
        <v>703</v>
      </c>
      <c r="R709" s="145">
        <f>ETo!$I708*((1-Constantes!$E$19)*ETo!$K708+ETo!$L708)</f>
        <v>1.7792550853749434</v>
      </c>
      <c r="S709" s="118">
        <f>MIN(R709*Constantes!$E$17,0.8*(V708+Observaciones!$F708-T709-U709-Constantes!$D$14))</f>
        <v>1.1139320577058243E-10</v>
      </c>
      <c r="T709" s="118">
        <f>IF(Observaciones!$F708&gt;0.05*Constantes!$E$18,((Observaciones!$F708-0.05*Constantes!$E$18)^2)/(Observaciones!$F708+0.95*Constantes!$E$18),0)</f>
        <v>0</v>
      </c>
      <c r="U709" s="118">
        <f>MAX(0,V708+Observaciones!$F708-T709-Constantes!$D$13)</f>
        <v>0</v>
      </c>
      <c r="V709" s="118">
        <f>V708+Observaciones!$F708-T709-S709-U709-W708</f>
        <v>26.250000000025931</v>
      </c>
      <c r="W709" s="118">
        <f>MAX(0,(V709-Constantes!$D$14)*(1-EXP(-Constantes!$D$22)))</f>
        <v>3.5700327992661292E-13</v>
      </c>
      <c r="X709" s="116">
        <f>X708+(Entradas!$E$23*U709-Y708)/(800*Entradas!$D$46)</f>
        <v>0</v>
      </c>
      <c r="Y709" s="116">
        <f>8000*Entradas!$D$47*X709/Constantes!$E$34</f>
        <v>0</v>
      </c>
      <c r="Z709" s="116">
        <f>T709*Escenarios!$E$10/Escenarios!$E$9</f>
        <v>0</v>
      </c>
      <c r="AA709" s="116">
        <f>Y709*Escenarios!$E$10/Escenarios!$E$9</f>
        <v>0</v>
      </c>
      <c r="AB709" s="116">
        <f>Observaciones!$I708</f>
        <v>0</v>
      </c>
      <c r="AC709" s="116">
        <f>MAX(0,Constantes!$E$29/((AH708+Z709+AA709+AB709+Observaciones!$F708)^2)+Entradas!$E$17)</f>
        <v>0</v>
      </c>
      <c r="AD709" s="145">
        <f>IF(ETo!$D708&gt;0,ETo!$I708*((1-Entradas!$E$21)*ETo!$K708+ETo!$L708),0)</f>
        <v>1.7005895488640335</v>
      </c>
      <c r="AE709" s="116">
        <f>MIN(AD709*1,0.8*(AH708+Z709+AA709+AB709+Observaciones!$F708-AC709-Constantes!$E$28))</f>
        <v>2.6214479476038831E-10</v>
      </c>
      <c r="AF709" s="116">
        <f>Observaciones!$J708</f>
        <v>0</v>
      </c>
      <c r="AG709" s="116">
        <f>MAX(0,AH708+Z709+AA709+AB709+Observaciones!$F708-AC709-AE709-AF709-Constantes!$E$26)</f>
        <v>0</v>
      </c>
      <c r="AH709" s="116">
        <f>AH708+Z709+AA709+AB709+Observaciones!$F708-AC709-AE709-AF709-AG709</f>
        <v>41.250000000065533</v>
      </c>
      <c r="AI709" s="116">
        <f>(Escenarios!$E$10*S709+Escenarios!$E$9*AE709)/(Escenarios!$E$11)</f>
        <v>1.2646836466956302E-10</v>
      </c>
      <c r="AJ709" s="116">
        <f>(Escenarios!$E$9*AG709)/(Escenarios!$E$11)</f>
        <v>0</v>
      </c>
      <c r="AK709" s="116">
        <f>(Escenarios!$E$10*U709+Escenarios!$E$9*AC709)/(Escenarios!$E$11)</f>
        <v>0</v>
      </c>
      <c r="AL709" s="118">
        <f t="shared" si="73"/>
        <v>86.026791281333175</v>
      </c>
      <c r="AM709" s="118">
        <f>MAX(0,(AL709-Constantes!$D$13)*(1-EXP(-Constantes!$D$23)))</f>
        <v>0.25748960586846825</v>
      </c>
      <c r="AN709" s="118">
        <f>AJ709+W709*Escenarios!$E$10/Escenarios!$E$11+AM709</f>
        <v>0.25748960586878955</v>
      </c>
      <c r="AO709" s="118">
        <f>0.0526*AJ709*Observaciones!$F708^1.218</f>
        <v>0</v>
      </c>
      <c r="AP709" s="118">
        <f>AO709*Constantes!$E$40</f>
        <v>0</v>
      </c>
      <c r="AQ709" s="118">
        <f t="shared" si="74"/>
        <v>0</v>
      </c>
      <c r="AR709" s="15"/>
      <c r="AS709" s="72">
        <v>703</v>
      </c>
      <c r="AT709" s="145">
        <f>ETo!$I708*((1-Constantes!$F$19)*ETo!$K708+ETo!$L708)</f>
        <v>1.7743384893430114</v>
      </c>
      <c r="AU709" s="118">
        <f>MIN(AT709*Constantes!$F$17,0.8*(AX708+Observaciones!$F708-AV709-AW709-Constantes!$D$14))</f>
        <v>1.1139320577058243E-10</v>
      </c>
      <c r="AV709" s="118">
        <f>IF(Observaciones!$F708&gt;0.05*Constantes!$F$18,((Observaciones!$F708-0.05*Constantes!$F$18)^2)/(Observaciones!$F708+0.95*Constantes!$F$18),0)</f>
        <v>0</v>
      </c>
      <c r="AW709" s="118">
        <f>MAX(0,AX708+Observaciones!$F708-AV709-Constantes!$D$13)</f>
        <v>0</v>
      </c>
      <c r="AX709" s="118">
        <f>AX708+Observaciones!$F708-AV709-AU709-AW709-AY708</f>
        <v>26.250000000025931</v>
      </c>
      <c r="AY709" s="118">
        <f>MAX(0,(AX709-Constantes!$D$14)*(1-EXP(-Constantes!$D$22)))</f>
        <v>3.5700327992661292E-13</v>
      </c>
      <c r="AZ709" s="116">
        <f>AZ708+(Entradas!$F$23*AW709-BA708)/(800*Entradas!$D$46)</f>
        <v>0</v>
      </c>
      <c r="BA709" s="116">
        <f>8000*Entradas!$D$47*AZ709/Constantes!$F$34</f>
        <v>0</v>
      </c>
      <c r="BB709" s="116">
        <f>AV709*Escenarios!$F$10/Escenarios!$F$9</f>
        <v>0</v>
      </c>
      <c r="BC709" s="116">
        <f>BA709*Escenarios!$F$10/Escenarios!$F$9</f>
        <v>0</v>
      </c>
      <c r="BD709" s="116">
        <f>Observaciones!$I708</f>
        <v>0</v>
      </c>
      <c r="BE709" s="116">
        <f>MAX(0,Constantes!$F$29/((BJ708+BB709+BC709+BD709+Observaciones!$F708)^2)+Entradas!$F$17)</f>
        <v>0</v>
      </c>
      <c r="BF709" s="145">
        <f>IF(ETo!$D708&gt;0,ETo!$I708*((1-Entradas!$F$21)*ETo!$K708+ETo!$L708),0)</f>
        <v>1.7005895488640335</v>
      </c>
      <c r="BG709" s="116">
        <f>MIN(BF709*1,0.8*(BJ708+BB709+BC709+BD709+Observaciones!$F708-BE709-Constantes!$F$28))</f>
        <v>2.6214479476038831E-10</v>
      </c>
      <c r="BH709" s="116">
        <f>Observaciones!$J708</f>
        <v>0</v>
      </c>
      <c r="BI709" s="116">
        <f>MAX(0,BJ708+BB709+BC709+BD709+Observaciones!$F708-BE709-BG709-BH709-Constantes!$F$26)</f>
        <v>0</v>
      </c>
      <c r="BJ709" s="116">
        <f>BJ708+BB709+BC709+BD709+Observaciones!$F708-BE709-BG709-BH709-BI709</f>
        <v>41.250000000065533</v>
      </c>
      <c r="BK709" s="116">
        <f>(Escenarios!$F$10*AU709+Escenarios!$F$9*BG709)/(Escenarios!$F$11)</f>
        <v>1.415435235685436E-10</v>
      </c>
      <c r="BL709" s="116">
        <f>(Escenarios!$F$9*BI709)/(Escenarios!$F$11)</f>
        <v>0</v>
      </c>
      <c r="BM709" s="116">
        <f>(Escenarios!$F$10*AW709+Escenarios!$F$9*BE709)/(Escenarios!$F$11)</f>
        <v>0</v>
      </c>
      <c r="BN709" s="118">
        <f t="shared" si="75"/>
        <v>84.763051684585278</v>
      </c>
      <c r="BO709" s="118">
        <f>MAX(0,(BN709-Constantes!$D$13)*(1-EXP(-Constantes!$D$23)))</f>
        <v>0.2487603188375338</v>
      </c>
      <c r="BP709" s="118">
        <f>BL709+AY709*Escenarios!$F$10/Escenarios!$F$11+BO709</f>
        <v>0.24876031883781941</v>
      </c>
      <c r="BQ709" s="118">
        <f>0.0526*BL709*Observaciones!$F708^1.218</f>
        <v>0</v>
      </c>
      <c r="BR709" s="118">
        <f>BQ709*Constantes!$F$40</f>
        <v>0</v>
      </c>
      <c r="BS709" s="118">
        <f t="shared" si="76"/>
        <v>0</v>
      </c>
      <c r="BT709" s="15"/>
      <c r="BU709" s="72">
        <v>703</v>
      </c>
      <c r="BV709" s="73">
        <f>0.0526*Observaciones!$F708^2.218</f>
        <v>0</v>
      </c>
      <c r="BW709" s="73">
        <f>IF(Observaciones!$F708&gt;0.05*$CA$7,((Observaciones!$F708-0.05*$CA$7)^2)/(Observaciones!$F708+0.95*$CA$7),0)</f>
        <v>0</v>
      </c>
      <c r="BX709" s="73">
        <f>0.0526*BW709*Observaciones!$F708^1.218</f>
        <v>0</v>
      </c>
      <c r="BY709" s="27"/>
      <c r="BZ709" s="27"/>
      <c r="CA709" s="101"/>
      <c r="CB709" s="36"/>
    </row>
    <row r="710" spans="2:80" s="2" customFormat="1" ht="14.5" x14ac:dyDescent="0.35">
      <c r="B710" s="35"/>
      <c r="C710" s="72">
        <v>704</v>
      </c>
      <c r="D710" s="145">
        <f>ETo!$I709*((1-Constantes!$D$19)*ETo!$K709+ETo!$L709)</f>
        <v>1.9119431969828429</v>
      </c>
      <c r="E710" s="73">
        <f>MIN(D710*Constantes!$D$17,0.8*(H709+Observaciones!$F709-F710-G710-Constantes!$D$14))</f>
        <v>2.0745005713251888E-11</v>
      </c>
      <c r="F710" s="73">
        <f>IF(Observaciones!$F709&gt;0.05*Constantes!$D$18,((Observaciones!$F709-0.05*Constantes!$D$18)^2)/(Observaciones!$F709+0.95*Constantes!$D$18),0)</f>
        <v>0</v>
      </c>
      <c r="G710" s="73">
        <f>MAX(0,H709+Observaciones!$F709-F710-Constantes!$D$13)</f>
        <v>0</v>
      </c>
      <c r="H710" s="73">
        <f>H709+Observaciones!$F709-F710-E710-G710-I709</f>
        <v>26.250000000004832</v>
      </c>
      <c r="I710" s="73">
        <f>MAX(0,(H710-Constantes!$D$14)*(1-EXP(-Constantes!$D$22)))</f>
        <v>6.6519312330482751E-14</v>
      </c>
      <c r="J710" s="73">
        <f t="shared" si="70"/>
        <v>80.897747785366704</v>
      </c>
      <c r="K710" s="73">
        <f>MAX(0,(J710-Constantes!$D$13)*(1-EXP(-Constantes!$D$23)))</f>
        <v>0.22206071451643869</v>
      </c>
      <c r="L710" s="73">
        <f t="shared" si="71"/>
        <v>0.22206071451650522</v>
      </c>
      <c r="M710" s="73">
        <f>0.0526*F710*Observaciones!$F709^1.218</f>
        <v>0</v>
      </c>
      <c r="N710" s="73">
        <f>M710*Constantes!$D$40</f>
        <v>0</v>
      </c>
      <c r="O710" s="73">
        <f t="shared" si="72"/>
        <v>0</v>
      </c>
      <c r="P710" s="15"/>
      <c r="Q710" s="117">
        <v>704</v>
      </c>
      <c r="R710" s="145">
        <f>ETo!$I709*((1-Constantes!$E$19)*ETo!$K709+ETo!$L709)</f>
        <v>1.9140683284476558</v>
      </c>
      <c r="S710" s="118">
        <f>MIN(R710*Constantes!$E$17,0.8*(V709+Observaciones!$F709-T710-U710-Constantes!$D$14))</f>
        <v>2.0745005713251888E-11</v>
      </c>
      <c r="T710" s="118">
        <f>IF(Observaciones!$F709&gt;0.05*Constantes!$E$18,((Observaciones!$F709-0.05*Constantes!$E$18)^2)/(Observaciones!$F709+0.95*Constantes!$E$18),0)</f>
        <v>0</v>
      </c>
      <c r="U710" s="118">
        <f>MAX(0,V709+Observaciones!$F709-T710-Constantes!$D$13)</f>
        <v>0</v>
      </c>
      <c r="V710" s="118">
        <f>V709+Observaciones!$F709-T710-S710-U710-W709</f>
        <v>26.250000000004832</v>
      </c>
      <c r="W710" s="118">
        <f>MAX(0,(V710-Constantes!$D$14)*(1-EXP(-Constantes!$D$22)))</f>
        <v>6.6519312330482751E-14</v>
      </c>
      <c r="X710" s="116">
        <f>X709+(Entradas!$E$23*U710-Y709)/(800*Entradas!$D$46)</f>
        <v>0</v>
      </c>
      <c r="Y710" s="116">
        <f>8000*Entradas!$D$47*X710/Constantes!$E$34</f>
        <v>0</v>
      </c>
      <c r="Z710" s="116">
        <f>T710*Escenarios!$E$10/Escenarios!$E$9</f>
        <v>0</v>
      </c>
      <c r="AA710" s="116">
        <f>Y710*Escenarios!$E$10/Escenarios!$E$9</f>
        <v>0</v>
      </c>
      <c r="AB710" s="116">
        <f>Observaciones!$I709</f>
        <v>0</v>
      </c>
      <c r="AC710" s="116">
        <f>MAX(0,Constantes!$E$29/((AH709+Z710+AA710+AB710+Observaciones!$F709)^2)+Entradas!$E$17)</f>
        <v>0</v>
      </c>
      <c r="AD710" s="145">
        <f>IF(ETo!$D709&gt;0,ETo!$I709*((1-Entradas!$E$21)*ETo!$K709+ETo!$L709),0)</f>
        <v>1.8290630698551298</v>
      </c>
      <c r="AE710" s="116">
        <f>MIN(AD710*1,0.8*(AH709+Z710+AA710+AB710+Observaciones!$F709-AC710-Constantes!$E$28))</f>
        <v>5.2426685215323236E-11</v>
      </c>
      <c r="AF710" s="116">
        <f>Observaciones!$J709</f>
        <v>0</v>
      </c>
      <c r="AG710" s="116">
        <f>MAX(0,AH709+Z710+AA710+AB710+Observaciones!$F709-AC710-AE710-AF710-Constantes!$E$26)</f>
        <v>0</v>
      </c>
      <c r="AH710" s="116">
        <f>AH709+Z710+AA710+AB710+Observaciones!$F709-AC710-AE710-AF710-AG710</f>
        <v>41.25000000001311</v>
      </c>
      <c r="AI710" s="116">
        <f>(Escenarios!$E$10*S710+Escenarios!$E$9*AE710)/(Escenarios!$E$11)</f>
        <v>2.3913173663459023E-11</v>
      </c>
      <c r="AJ710" s="116">
        <f>(Escenarios!$E$9*AG710)/(Escenarios!$E$11)</f>
        <v>0</v>
      </c>
      <c r="AK710" s="116">
        <f>(Escenarios!$E$10*U710+Escenarios!$E$9*AC710)/(Escenarios!$E$11)</f>
        <v>0</v>
      </c>
      <c r="AL710" s="118">
        <f t="shared" si="73"/>
        <v>85.769301675464703</v>
      </c>
      <c r="AM710" s="118">
        <f>MAX(0,(AL710-Constantes!$D$13)*(1-EXP(-Constantes!$D$23)))</f>
        <v>0.25571099524101598</v>
      </c>
      <c r="AN710" s="118">
        <f>AJ710+W710*Escenarios!$E$10/Escenarios!$E$11+AM710</f>
        <v>0.25571099524107582</v>
      </c>
      <c r="AO710" s="118">
        <f>0.0526*AJ710*Observaciones!$F709^1.218</f>
        <v>0</v>
      </c>
      <c r="AP710" s="118">
        <f>AO710*Constantes!$E$40</f>
        <v>0</v>
      </c>
      <c r="AQ710" s="118">
        <f t="shared" si="74"/>
        <v>0</v>
      </c>
      <c r="AR710" s="15"/>
      <c r="AS710" s="72">
        <v>704</v>
      </c>
      <c r="AT710" s="145">
        <f>ETo!$I709*((1-Constantes!$F$19)*ETo!$K709+ETo!$L709)</f>
        <v>1.9087554997856226</v>
      </c>
      <c r="AU710" s="118">
        <f>MIN(AT710*Constantes!$F$17,0.8*(AX709+Observaciones!$F709-AV710-AW710-Constantes!$D$14))</f>
        <v>2.0745005713251888E-11</v>
      </c>
      <c r="AV710" s="118">
        <f>IF(Observaciones!$F709&gt;0.05*Constantes!$F$18,((Observaciones!$F709-0.05*Constantes!$F$18)^2)/(Observaciones!$F709+0.95*Constantes!$F$18),0)</f>
        <v>0</v>
      </c>
      <c r="AW710" s="118">
        <f>MAX(0,AX709+Observaciones!$F709-AV710-Constantes!$D$13)</f>
        <v>0</v>
      </c>
      <c r="AX710" s="118">
        <f>AX709+Observaciones!$F709-AV710-AU710-AW710-AY709</f>
        <v>26.250000000004832</v>
      </c>
      <c r="AY710" s="118">
        <f>MAX(0,(AX710-Constantes!$D$14)*(1-EXP(-Constantes!$D$22)))</f>
        <v>6.6519312330482751E-14</v>
      </c>
      <c r="AZ710" s="116">
        <f>AZ709+(Entradas!$F$23*AW710-BA709)/(800*Entradas!$D$46)</f>
        <v>0</v>
      </c>
      <c r="BA710" s="116">
        <f>8000*Entradas!$D$47*AZ710/Constantes!$F$34</f>
        <v>0</v>
      </c>
      <c r="BB710" s="116">
        <f>AV710*Escenarios!$F$10/Escenarios!$F$9</f>
        <v>0</v>
      </c>
      <c r="BC710" s="116">
        <f>BA710*Escenarios!$F$10/Escenarios!$F$9</f>
        <v>0</v>
      </c>
      <c r="BD710" s="116">
        <f>Observaciones!$I709</f>
        <v>0</v>
      </c>
      <c r="BE710" s="116">
        <f>MAX(0,Constantes!$F$29/((BJ709+BB710+BC710+BD710+Observaciones!$F709)^2)+Entradas!$F$17)</f>
        <v>0</v>
      </c>
      <c r="BF710" s="145">
        <f>IF(ETo!$D709&gt;0,ETo!$I709*((1-Entradas!$F$21)*ETo!$K709+ETo!$L709),0)</f>
        <v>1.8290630698551298</v>
      </c>
      <c r="BG710" s="116">
        <f>MIN(BF710*1,0.8*(BJ709+BB710+BC710+BD710+Observaciones!$F709-BE710-Constantes!$F$28))</f>
        <v>5.2426685215323236E-11</v>
      </c>
      <c r="BH710" s="116">
        <f>Observaciones!$J709</f>
        <v>0</v>
      </c>
      <c r="BI710" s="116">
        <f>MAX(0,BJ709+BB710+BC710+BD710+Observaciones!$F709-BE710-BG710-BH710-Constantes!$F$26)</f>
        <v>0</v>
      </c>
      <c r="BJ710" s="116">
        <f>BJ709+BB710+BC710+BD710+Observaciones!$F709-BE710-BG710-BH710-BI710</f>
        <v>41.25000000001311</v>
      </c>
      <c r="BK710" s="116">
        <f>(Escenarios!$F$10*AU710+Escenarios!$F$9*BG710)/(Escenarios!$F$11)</f>
        <v>2.7081341613666155E-11</v>
      </c>
      <c r="BL710" s="116">
        <f>(Escenarios!$F$9*BI710)/(Escenarios!$F$11)</f>
        <v>0</v>
      </c>
      <c r="BM710" s="116">
        <f>(Escenarios!$F$10*AW710+Escenarios!$F$9*BE710)/(Escenarios!$F$11)</f>
        <v>0</v>
      </c>
      <c r="BN710" s="118">
        <f t="shared" si="75"/>
        <v>84.514291365747738</v>
      </c>
      <c r="BO710" s="118">
        <f>MAX(0,(BN710-Constantes!$D$13)*(1-EXP(-Constantes!$D$23)))</f>
        <v>0.2470420058000791</v>
      </c>
      <c r="BP710" s="118">
        <f>BL710+AY710*Escenarios!$F$10/Escenarios!$F$11+BO710</f>
        <v>0.2470420058001323</v>
      </c>
      <c r="BQ710" s="118">
        <f>0.0526*BL710*Observaciones!$F709^1.218</f>
        <v>0</v>
      </c>
      <c r="BR710" s="118">
        <f>BQ710*Constantes!$F$40</f>
        <v>0</v>
      </c>
      <c r="BS710" s="118">
        <f t="shared" si="76"/>
        <v>0</v>
      </c>
      <c r="BT710" s="15"/>
      <c r="BU710" s="72">
        <v>704</v>
      </c>
      <c r="BV710" s="73">
        <f>0.0526*Observaciones!$F709^2.218</f>
        <v>0</v>
      </c>
      <c r="BW710" s="73">
        <f>IF(Observaciones!$F709&gt;0.05*$CA$7,((Observaciones!$F709-0.05*$CA$7)^2)/(Observaciones!$F709+0.95*$CA$7),0)</f>
        <v>0</v>
      </c>
      <c r="BX710" s="73">
        <f>0.0526*BW710*Observaciones!$F709^1.218</f>
        <v>0</v>
      </c>
      <c r="BY710" s="27"/>
      <c r="BZ710" s="27"/>
      <c r="CA710" s="101"/>
      <c r="CB710" s="36"/>
    </row>
    <row r="711" spans="2:80" s="2" customFormat="1" ht="14.5" x14ac:dyDescent="0.35">
      <c r="B711" s="35"/>
      <c r="C711" s="72">
        <v>705</v>
      </c>
      <c r="D711" s="145">
        <f>ETo!$I710*((1-Constantes!$D$19)*ETo!$K710+ETo!$L710)</f>
        <v>1.8582036315489936</v>
      </c>
      <c r="E711" s="73">
        <f>MIN(D711*Constantes!$D$17,0.8*(H710+Observaciones!$F710-F711-G711-Constantes!$D$14))</f>
        <v>3.865352482534945E-12</v>
      </c>
      <c r="F711" s="73">
        <f>IF(Observaciones!$F710&gt;0.05*Constantes!$D$18,((Observaciones!$F710-0.05*Constantes!$D$18)^2)/(Observaciones!$F710+0.95*Constantes!$D$18),0)</f>
        <v>0</v>
      </c>
      <c r="G711" s="73">
        <f>MAX(0,H710+Observaciones!$F710-F711-Constantes!$D$13)</f>
        <v>0</v>
      </c>
      <c r="H711" s="73">
        <f>H710+Observaciones!$F710-F711-E711-G711-I710</f>
        <v>26.250000000000899</v>
      </c>
      <c r="I711" s="73">
        <f>MAX(0,(H711-Constantes!$D$14)*(1-EXP(-Constantes!$D$22)))</f>
        <v>1.2374548543832454E-14</v>
      </c>
      <c r="J711" s="73">
        <f t="shared" ref="J711:J736" si="77">J710+G711-K710</f>
        <v>80.675687070850259</v>
      </c>
      <c r="K711" s="73">
        <f>MAX(0,(J711-Constantes!$D$13)*(1-EXP(-Constantes!$D$23)))</f>
        <v>0.22052682911766128</v>
      </c>
      <c r="L711" s="73">
        <f t="shared" ref="L711:L736" si="78">F711+I711+K711</f>
        <v>0.22052682911767366</v>
      </c>
      <c r="M711" s="73">
        <f>0.0526*F711*Observaciones!$F710^1.218</f>
        <v>0</v>
      </c>
      <c r="N711" s="73">
        <f>M711*Constantes!$D$40</f>
        <v>0</v>
      </c>
      <c r="O711" s="73">
        <f t="shared" ref="O711:O736" si="79">N711*1000000/(L711/1000*10000)</f>
        <v>0</v>
      </c>
      <c r="P711" s="15"/>
      <c r="Q711" s="117">
        <v>705</v>
      </c>
      <c r="R711" s="145">
        <f>ETo!$I710*((1-Constantes!$E$19)*ETo!$K710+ETo!$L710)</f>
        <v>1.860265904701403</v>
      </c>
      <c r="S711" s="118">
        <f>MIN(R711*Constantes!$E$17,0.8*(V710+Observaciones!$F710-T711-U711-Constantes!$D$14))</f>
        <v>3.865352482534945E-12</v>
      </c>
      <c r="T711" s="118">
        <f>IF(Observaciones!$F710&gt;0.05*Constantes!$E$18,((Observaciones!$F710-0.05*Constantes!$E$18)^2)/(Observaciones!$F710+0.95*Constantes!$E$18),0)</f>
        <v>0</v>
      </c>
      <c r="U711" s="118">
        <f>MAX(0,V710+Observaciones!$F710-T711-Constantes!$D$13)</f>
        <v>0</v>
      </c>
      <c r="V711" s="118">
        <f>V710+Observaciones!$F710-T711-S711-U711-W710</f>
        <v>26.250000000000899</v>
      </c>
      <c r="W711" s="118">
        <f>MAX(0,(V711-Constantes!$D$14)*(1-EXP(-Constantes!$D$22)))</f>
        <v>1.2374548543832454E-14</v>
      </c>
      <c r="X711" s="116">
        <f>X710+(Entradas!$E$23*U711-Y710)/(800*Entradas!$D$46)</f>
        <v>0</v>
      </c>
      <c r="Y711" s="116">
        <f>8000*Entradas!$D$47*X711/Constantes!$E$34</f>
        <v>0</v>
      </c>
      <c r="Z711" s="116">
        <f>T711*Escenarios!$E$10/Escenarios!$E$9</f>
        <v>0</v>
      </c>
      <c r="AA711" s="116">
        <f>Y711*Escenarios!$E$10/Escenarios!$E$9</f>
        <v>0</v>
      </c>
      <c r="AB711" s="116">
        <f>Observaciones!$I710</f>
        <v>0</v>
      </c>
      <c r="AC711" s="116">
        <f>MAX(0,Constantes!$E$29/((AH710+Z711+AA711+AB711+Observaciones!$F710)^2)+Entradas!$E$17)</f>
        <v>0</v>
      </c>
      <c r="AD711" s="145">
        <f>IF(ETo!$D710&gt;0,ETo!$I710*((1-Entradas!$E$21)*ETo!$K710+ETo!$L710),0)</f>
        <v>1.7777749786050294</v>
      </c>
      <c r="AE711" s="116">
        <f>MIN(AD711*1,0.8*(AH710+Z711+AA711+AB711+Observaciones!$F710-AC711-Constantes!$E$28))</f>
        <v>1.0487610779819079E-11</v>
      </c>
      <c r="AF711" s="116">
        <f>Observaciones!$J710</f>
        <v>0</v>
      </c>
      <c r="AG711" s="116">
        <f>MAX(0,AH710+Z711+AA711+AB711+Observaciones!$F710-AC711-AE711-AF711-Constantes!$E$26)</f>
        <v>0</v>
      </c>
      <c r="AH711" s="116">
        <f>AH710+Z711+AA711+AB711+Observaciones!$F710-AC711-AE711-AF711-AG711</f>
        <v>41.250000000002622</v>
      </c>
      <c r="AI711" s="116">
        <f>(Escenarios!$E$10*S711+Escenarios!$E$9*AE711)/(Escenarios!$E$11)</f>
        <v>4.5275783122633587E-12</v>
      </c>
      <c r="AJ711" s="116">
        <f>(Escenarios!$E$9*AG711)/(Escenarios!$E$11)</f>
        <v>0</v>
      </c>
      <c r="AK711" s="116">
        <f>(Escenarios!$E$10*U711+Escenarios!$E$9*AC711)/(Escenarios!$E$11)</f>
        <v>0</v>
      </c>
      <c r="AL711" s="118">
        <f t="shared" si="73"/>
        <v>85.513590680223686</v>
      </c>
      <c r="AM711" s="118">
        <f>MAX(0,(AL711-Constantes!$D$13)*(1-EXP(-Constantes!$D$23)))</f>
        <v>0.25394467037458857</v>
      </c>
      <c r="AN711" s="118">
        <f>AJ711+W711*Escenarios!$E$10/Escenarios!$E$11+AM711</f>
        <v>0.25394467037459972</v>
      </c>
      <c r="AO711" s="118">
        <f>0.0526*AJ711*Observaciones!$F710^1.218</f>
        <v>0</v>
      </c>
      <c r="AP711" s="118">
        <f>AO711*Constantes!$E$40</f>
        <v>0</v>
      </c>
      <c r="AQ711" s="118">
        <f t="shared" si="74"/>
        <v>0</v>
      </c>
      <c r="AR711" s="15"/>
      <c r="AS711" s="72">
        <v>705</v>
      </c>
      <c r="AT711" s="145">
        <f>ETo!$I710*((1-Constantes!$F$19)*ETo!$K710+ETo!$L710)</f>
        <v>1.8551102218203794</v>
      </c>
      <c r="AU711" s="118">
        <f>MIN(AT711*Constantes!$F$17,0.8*(AX710+Observaciones!$F710-AV711-AW711-Constantes!$D$14))</f>
        <v>3.865352482534945E-12</v>
      </c>
      <c r="AV711" s="118">
        <f>IF(Observaciones!$F710&gt;0.05*Constantes!$F$18,((Observaciones!$F710-0.05*Constantes!$F$18)^2)/(Observaciones!$F710+0.95*Constantes!$F$18),0)</f>
        <v>0</v>
      </c>
      <c r="AW711" s="118">
        <f>MAX(0,AX710+Observaciones!$F710-AV711-Constantes!$D$13)</f>
        <v>0</v>
      </c>
      <c r="AX711" s="118">
        <f>AX710+Observaciones!$F710-AV711-AU711-AW711-AY710</f>
        <v>26.250000000000899</v>
      </c>
      <c r="AY711" s="118">
        <f>MAX(0,(AX711-Constantes!$D$14)*(1-EXP(-Constantes!$D$22)))</f>
        <v>1.2374548543832454E-14</v>
      </c>
      <c r="AZ711" s="116">
        <f>AZ710+(Entradas!$F$23*AW711-BA710)/(800*Entradas!$D$46)</f>
        <v>0</v>
      </c>
      <c r="BA711" s="116">
        <f>8000*Entradas!$D$47*AZ711/Constantes!$F$34</f>
        <v>0</v>
      </c>
      <c r="BB711" s="116">
        <f>AV711*Escenarios!$F$10/Escenarios!$F$9</f>
        <v>0</v>
      </c>
      <c r="BC711" s="116">
        <f>BA711*Escenarios!$F$10/Escenarios!$F$9</f>
        <v>0</v>
      </c>
      <c r="BD711" s="116">
        <f>Observaciones!$I710</f>
        <v>0</v>
      </c>
      <c r="BE711" s="116">
        <f>MAX(0,Constantes!$F$29/((BJ710+BB711+BC711+BD711+Observaciones!$F710)^2)+Entradas!$F$17)</f>
        <v>0</v>
      </c>
      <c r="BF711" s="145">
        <f>IF(ETo!$D710&gt;0,ETo!$I710*((1-Entradas!$F$21)*ETo!$K710+ETo!$L710),0)</f>
        <v>1.7777749786050294</v>
      </c>
      <c r="BG711" s="116">
        <f>MIN(BF711*1,0.8*(BJ710+BB711+BC711+BD711+Observaciones!$F710-BE711-Constantes!$F$28))</f>
        <v>1.0487610779819079E-11</v>
      </c>
      <c r="BH711" s="116">
        <f>Observaciones!$J710</f>
        <v>0</v>
      </c>
      <c r="BI711" s="116">
        <f>MAX(0,BJ710+BB711+BC711+BD711+Observaciones!$F710-BE711-BG711-BH711-Constantes!$F$26)</f>
        <v>0</v>
      </c>
      <c r="BJ711" s="116">
        <f>BJ710+BB711+BC711+BD711+Observaciones!$F710-BE711-BG711-BH711-BI711</f>
        <v>41.250000000002622</v>
      </c>
      <c r="BK711" s="116">
        <f>(Escenarios!$F$10*AU711+Escenarios!$F$9*BG711)/(Escenarios!$F$11)</f>
        <v>5.1898041419917716E-12</v>
      </c>
      <c r="BL711" s="116">
        <f>(Escenarios!$F$9*BI711)/(Escenarios!$F$11)</f>
        <v>0</v>
      </c>
      <c r="BM711" s="116">
        <f>(Escenarios!$F$10*AW711+Escenarios!$F$9*BE711)/(Escenarios!$F$11)</f>
        <v>0</v>
      </c>
      <c r="BN711" s="118">
        <f t="shared" si="75"/>
        <v>84.267249359947655</v>
      </c>
      <c r="BO711" s="118">
        <f>MAX(0,(BN711-Constantes!$D$13)*(1-EXP(-Constantes!$D$23)))</f>
        <v>0.24533556201777124</v>
      </c>
      <c r="BP711" s="118">
        <f>BL711+AY711*Escenarios!$F$10/Escenarios!$F$11+BO711</f>
        <v>0.24533556201778114</v>
      </c>
      <c r="BQ711" s="118">
        <f>0.0526*BL711*Observaciones!$F710^1.218</f>
        <v>0</v>
      </c>
      <c r="BR711" s="118">
        <f>BQ711*Constantes!$F$40</f>
        <v>0</v>
      </c>
      <c r="BS711" s="118">
        <f t="shared" si="76"/>
        <v>0</v>
      </c>
      <c r="BT711" s="15"/>
      <c r="BU711" s="72">
        <v>705</v>
      </c>
      <c r="BV711" s="73">
        <f>0.0526*Observaciones!$F710^2.218</f>
        <v>0</v>
      </c>
      <c r="BW711" s="73">
        <f>IF(Observaciones!$F710&gt;0.05*$CA$7,((Observaciones!$F710-0.05*$CA$7)^2)/(Observaciones!$F710+0.95*$CA$7),0)</f>
        <v>0</v>
      </c>
      <c r="BX711" s="73">
        <f>0.0526*BW711*Observaciones!$F710^1.218</f>
        <v>0</v>
      </c>
      <c r="BY711" s="27"/>
      <c r="BZ711" s="27"/>
      <c r="CA711" s="101"/>
      <c r="CB711" s="36"/>
    </row>
    <row r="712" spans="2:80" s="2" customFormat="1" ht="14.5" x14ac:dyDescent="0.35">
      <c r="B712" s="35"/>
      <c r="C712" s="72">
        <v>706</v>
      </c>
      <c r="D712" s="145">
        <f>ETo!$I711*((1-Constantes!$D$19)*ETo!$K711+ETo!$L711)</f>
        <v>1.9874971169136684</v>
      </c>
      <c r="E712" s="73">
        <f>MIN(D712*Constantes!$D$17,0.8*(H711+Observaciones!$F711-F712-G712-Constantes!$D$14))</f>
        <v>7.1906924858922141E-13</v>
      </c>
      <c r="F712" s="73">
        <f>IF(Observaciones!$F711&gt;0.05*Constantes!$D$18,((Observaciones!$F711-0.05*Constantes!$D$18)^2)/(Observaciones!$F711+0.95*Constantes!$D$18),0)</f>
        <v>0</v>
      </c>
      <c r="G712" s="73">
        <f>MAX(0,H711+Observaciones!$F711-F712-Constantes!$D$13)</f>
        <v>0</v>
      </c>
      <c r="H712" s="73">
        <f>H711+Observaciones!$F711-F712-E712-G712-I711</f>
        <v>26.250000000000171</v>
      </c>
      <c r="I712" s="73">
        <f>MAX(0,(H712-Constantes!$D$14)*(1-EXP(-Constantes!$D$22)))</f>
        <v>2.3477404351935088E-15</v>
      </c>
      <c r="J712" s="73">
        <f t="shared" si="77"/>
        <v>80.4551602417326</v>
      </c>
      <c r="K712" s="73">
        <f>MAX(0,(J712-Constantes!$D$13)*(1-EXP(-Constantes!$D$23)))</f>
        <v>0.21900353903927505</v>
      </c>
      <c r="L712" s="73">
        <f t="shared" si="78"/>
        <v>0.21900353903927741</v>
      </c>
      <c r="M712" s="73">
        <f>0.0526*F712*Observaciones!$F711^1.218</f>
        <v>0</v>
      </c>
      <c r="N712" s="73">
        <f>M712*Constantes!$D$40</f>
        <v>0</v>
      </c>
      <c r="O712" s="73">
        <f t="shared" si="79"/>
        <v>0</v>
      </c>
      <c r="P712" s="15"/>
      <c r="Q712" s="117">
        <v>706</v>
      </c>
      <c r="R712" s="145">
        <f>ETo!$I711*((1-Constantes!$E$19)*ETo!$K711+ETo!$L711)</f>
        <v>1.9897093349940569</v>
      </c>
      <c r="S712" s="118">
        <f>MIN(R712*Constantes!$E$17,0.8*(V711+Observaciones!$F711-T712-U712-Constantes!$D$14))</f>
        <v>7.1906924858922141E-13</v>
      </c>
      <c r="T712" s="118">
        <f>IF(Observaciones!$F711&gt;0.05*Constantes!$E$18,((Observaciones!$F711-0.05*Constantes!$E$18)^2)/(Observaciones!$F711+0.95*Constantes!$E$18),0)</f>
        <v>0</v>
      </c>
      <c r="U712" s="118">
        <f>MAX(0,V711+Observaciones!$F711-T712-Constantes!$D$13)</f>
        <v>0</v>
      </c>
      <c r="V712" s="118">
        <f>V711+Observaciones!$F711-T712-S712-U712-W711</f>
        <v>26.250000000000171</v>
      </c>
      <c r="W712" s="118">
        <f>MAX(0,(V712-Constantes!$D$14)*(1-EXP(-Constantes!$D$22)))</f>
        <v>2.3477404351935088E-15</v>
      </c>
      <c r="X712" s="116">
        <f>X711+(Entradas!$E$23*U712-Y711)/(800*Entradas!$D$46)</f>
        <v>0</v>
      </c>
      <c r="Y712" s="116">
        <f>8000*Entradas!$D$47*X712/Constantes!$E$34</f>
        <v>0</v>
      </c>
      <c r="Z712" s="116">
        <f>T712*Escenarios!$E$10/Escenarios!$E$9</f>
        <v>0</v>
      </c>
      <c r="AA712" s="116">
        <f>Y712*Escenarios!$E$10/Escenarios!$E$9</f>
        <v>0</v>
      </c>
      <c r="AB712" s="116">
        <f>Observaciones!$I711</f>
        <v>0</v>
      </c>
      <c r="AC712" s="116">
        <f>MAX(0,Constantes!$E$29/((AH711+Z712+AA712+AB712+Observaciones!$F711)^2)+Entradas!$E$17)</f>
        <v>0</v>
      </c>
      <c r="AD712" s="145">
        <f>IF(ETo!$D711&gt;0,ETo!$I711*((1-Entradas!$E$21)*ETo!$K711+ETo!$L711),0)</f>
        <v>1.9012206117785047</v>
      </c>
      <c r="AE712" s="116">
        <f>MIN(AD712*1,0.8*(AH711+Z712+AA712+AB712+Observaciones!$F711-AC712-Constantes!$E$28))</f>
        <v>2.0975221559638157E-12</v>
      </c>
      <c r="AF712" s="116">
        <f>Observaciones!$J711</f>
        <v>0</v>
      </c>
      <c r="AG712" s="116">
        <f>MAX(0,AH711+Z712+AA712+AB712+Observaciones!$F711-AC712-AE712-AF712-Constantes!$E$26)</f>
        <v>0</v>
      </c>
      <c r="AH712" s="116">
        <f>AH711+Z712+AA712+AB712+Observaciones!$F711-AC712-AE712-AF712-AG712</f>
        <v>41.250000000000526</v>
      </c>
      <c r="AI712" s="116">
        <f>(Escenarios!$E$10*S712+Escenarios!$E$9*AE712)/(Escenarios!$E$11)</f>
        <v>8.5691453932668078E-13</v>
      </c>
      <c r="AJ712" s="116">
        <f>(Escenarios!$E$9*AG712)/(Escenarios!$E$11)</f>
        <v>0</v>
      </c>
      <c r="AK712" s="116">
        <f>(Escenarios!$E$10*U712+Escenarios!$E$9*AC712)/(Escenarios!$E$11)</f>
        <v>0</v>
      </c>
      <c r="AL712" s="118">
        <f t="shared" ref="AL712:AL736" si="80">AL711+AK712-AM711</f>
        <v>85.259646009849092</v>
      </c>
      <c r="AM712" s="118">
        <f>MAX(0,(AL712-Constantes!$D$13)*(1-EXP(-Constantes!$D$23)))</f>
        <v>0.25219054640523564</v>
      </c>
      <c r="AN712" s="118">
        <f>AJ712+W712*Escenarios!$E$10/Escenarios!$E$11+AM712</f>
        <v>0.25219054640523775</v>
      </c>
      <c r="AO712" s="118">
        <f>0.0526*AJ712*Observaciones!$F711^1.218</f>
        <v>0</v>
      </c>
      <c r="AP712" s="118">
        <f>AO712*Constantes!$E$40</f>
        <v>0</v>
      </c>
      <c r="AQ712" s="118">
        <f t="shared" ref="AQ712:AQ736" si="81">AP712*1000000/(AN712/1000*10000)</f>
        <v>0</v>
      </c>
      <c r="AR712" s="15"/>
      <c r="AS712" s="72">
        <v>706</v>
      </c>
      <c r="AT712" s="145">
        <f>ETo!$I711*((1-Constantes!$F$19)*ETo!$K711+ETo!$L711)</f>
        <v>1.9841787897930852</v>
      </c>
      <c r="AU712" s="118">
        <f>MIN(AT712*Constantes!$F$17,0.8*(AX711+Observaciones!$F711-AV712-AW712-Constantes!$D$14))</f>
        <v>7.1906924858922141E-13</v>
      </c>
      <c r="AV712" s="118">
        <f>IF(Observaciones!$F711&gt;0.05*Constantes!$F$18,((Observaciones!$F711-0.05*Constantes!$F$18)^2)/(Observaciones!$F711+0.95*Constantes!$F$18),0)</f>
        <v>0</v>
      </c>
      <c r="AW712" s="118">
        <f>MAX(0,AX711+Observaciones!$F711-AV712-Constantes!$D$13)</f>
        <v>0</v>
      </c>
      <c r="AX712" s="118">
        <f>AX711+Observaciones!$F711-AV712-AU712-AW712-AY711</f>
        <v>26.250000000000171</v>
      </c>
      <c r="AY712" s="118">
        <f>MAX(0,(AX712-Constantes!$D$14)*(1-EXP(-Constantes!$D$22)))</f>
        <v>2.3477404351935088E-15</v>
      </c>
      <c r="AZ712" s="116">
        <f>AZ711+(Entradas!$F$23*AW712-BA711)/(800*Entradas!$D$46)</f>
        <v>0</v>
      </c>
      <c r="BA712" s="116">
        <f>8000*Entradas!$D$47*AZ712/Constantes!$F$34</f>
        <v>0</v>
      </c>
      <c r="BB712" s="116">
        <f>AV712*Escenarios!$F$10/Escenarios!$F$9</f>
        <v>0</v>
      </c>
      <c r="BC712" s="116">
        <f>BA712*Escenarios!$F$10/Escenarios!$F$9</f>
        <v>0</v>
      </c>
      <c r="BD712" s="116">
        <f>Observaciones!$I711</f>
        <v>0</v>
      </c>
      <c r="BE712" s="116">
        <f>MAX(0,Constantes!$F$29/((BJ711+BB712+BC712+BD712+Observaciones!$F711)^2)+Entradas!$F$17)</f>
        <v>0</v>
      </c>
      <c r="BF712" s="145">
        <f>IF(ETo!$D711&gt;0,ETo!$I711*((1-Entradas!$F$21)*ETo!$K711+ETo!$L711),0)</f>
        <v>1.9012206117785047</v>
      </c>
      <c r="BG712" s="116">
        <f>MIN(BF712*1,0.8*(BJ711+BB712+BC712+BD712+Observaciones!$F711-BE712-Constantes!$F$28))</f>
        <v>2.0975221559638157E-12</v>
      </c>
      <c r="BH712" s="116">
        <f>Observaciones!$J711</f>
        <v>0</v>
      </c>
      <c r="BI712" s="116">
        <f>MAX(0,BJ711+BB712+BC712+BD712+Observaciones!$F711-BE712-BG712-BH712-Constantes!$F$26)</f>
        <v>0</v>
      </c>
      <c r="BJ712" s="116">
        <f>BJ711+BB712+BC712+BD712+Observaciones!$F711-BE712-BG712-BH712-BI712</f>
        <v>41.250000000000526</v>
      </c>
      <c r="BK712" s="116">
        <f>(Escenarios!$F$10*AU712+Escenarios!$F$9*BG712)/(Escenarios!$F$11)</f>
        <v>9.9475983006414026E-13</v>
      </c>
      <c r="BL712" s="116">
        <f>(Escenarios!$F$9*BI712)/(Escenarios!$F$11)</f>
        <v>0</v>
      </c>
      <c r="BM712" s="116">
        <f>(Escenarios!$F$10*AW712+Escenarios!$F$9*BE712)/(Escenarios!$F$11)</f>
        <v>0</v>
      </c>
      <c r="BN712" s="118">
        <f t="shared" ref="BN712:BN736" si="82">BN711+BM712-BO711</f>
        <v>84.021913797929884</v>
      </c>
      <c r="BO712" s="118">
        <f>MAX(0,(BN712-Constantes!$D$13)*(1-EXP(-Constantes!$D$23)))</f>
        <v>0.24364090550367612</v>
      </c>
      <c r="BP712" s="118">
        <f>BL712+AY712*Escenarios!$F$10/Escenarios!$F$11+BO712</f>
        <v>0.24364090550367801</v>
      </c>
      <c r="BQ712" s="118">
        <f>0.0526*BL712*Observaciones!$F711^1.218</f>
        <v>0</v>
      </c>
      <c r="BR712" s="118">
        <f>BQ712*Constantes!$F$40</f>
        <v>0</v>
      </c>
      <c r="BS712" s="118">
        <f t="shared" ref="BS712:BS736" si="83">BR712*1000000/(BP712/1000*10000)</f>
        <v>0</v>
      </c>
      <c r="BT712" s="15"/>
      <c r="BU712" s="72">
        <v>706</v>
      </c>
      <c r="BV712" s="73">
        <f>0.0526*Observaciones!$F711^2.218</f>
        <v>0</v>
      </c>
      <c r="BW712" s="73">
        <f>IF(Observaciones!$F711&gt;0.05*$CA$7,((Observaciones!$F711-0.05*$CA$7)^2)/(Observaciones!$F711+0.95*$CA$7),0)</f>
        <v>0</v>
      </c>
      <c r="BX712" s="73">
        <f>0.0526*BW712*Observaciones!$F711^1.218</f>
        <v>0</v>
      </c>
      <c r="BY712" s="27"/>
      <c r="BZ712" s="27"/>
      <c r="CA712" s="101"/>
      <c r="CB712" s="36"/>
    </row>
    <row r="713" spans="2:80" s="2" customFormat="1" ht="14.5" x14ac:dyDescent="0.35">
      <c r="B713" s="35"/>
      <c r="C713" s="72">
        <v>707</v>
      </c>
      <c r="D713" s="145">
        <f>ETo!$I712*((1-Constantes!$D$19)*ETo!$K712+ETo!$L712)</f>
        <v>2.0413793737049284</v>
      </c>
      <c r="E713" s="73">
        <f>MIN(D713*Constantes!$D$17,0.8*(H712+Observaciones!$F712-F713-G713-Constantes!$D$14))</f>
        <v>1.3642420526593926E-13</v>
      </c>
      <c r="F713" s="73">
        <f>IF(Observaciones!$F712&gt;0.05*Constantes!$D$18,((Observaciones!$F712-0.05*Constantes!$D$18)^2)/(Observaciones!$F712+0.95*Constantes!$D$18),0)</f>
        <v>0</v>
      </c>
      <c r="G713" s="73">
        <f>MAX(0,H712+Observaciones!$F712-F713-Constantes!$D$13)</f>
        <v>0</v>
      </c>
      <c r="H713" s="73">
        <f>H712+Observaciones!$F712-F713-E713-G713-I712</f>
        <v>26.250000000000032</v>
      </c>
      <c r="I713" s="73">
        <f>MAX(0,(H713-Constantes!$D$14)*(1-EXP(-Constantes!$D$22)))</f>
        <v>4.4020133159878291E-16</v>
      </c>
      <c r="J713" s="73">
        <f t="shared" si="77"/>
        <v>80.236156702693322</v>
      </c>
      <c r="K713" s="73">
        <f>MAX(0,(J713-Constantes!$D$13)*(1-EXP(-Constantes!$D$23)))</f>
        <v>0.21749077109405596</v>
      </c>
      <c r="L713" s="73">
        <f t="shared" si="78"/>
        <v>0.2174907710940564</v>
      </c>
      <c r="M713" s="73">
        <f>0.0526*F713*Observaciones!$F712^1.218</f>
        <v>0</v>
      </c>
      <c r="N713" s="73">
        <f>M713*Constantes!$D$40</f>
        <v>0</v>
      </c>
      <c r="O713" s="73">
        <f t="shared" si="79"/>
        <v>0</v>
      </c>
      <c r="P713" s="15"/>
      <c r="Q713" s="117">
        <v>707</v>
      </c>
      <c r="R713" s="145">
        <f>ETo!$I712*((1-Constantes!$E$19)*ETo!$K712+ETo!$L712)</f>
        <v>2.0436527796750017</v>
      </c>
      <c r="S713" s="118">
        <f>MIN(R713*Constantes!$E$17,0.8*(V712+Observaciones!$F712-T713-U713-Constantes!$D$14))</f>
        <v>1.3642420526593926E-13</v>
      </c>
      <c r="T713" s="118">
        <f>IF(Observaciones!$F712&gt;0.05*Constantes!$E$18,((Observaciones!$F712-0.05*Constantes!$E$18)^2)/(Observaciones!$F712+0.95*Constantes!$E$18),0)</f>
        <v>0</v>
      </c>
      <c r="U713" s="118">
        <f>MAX(0,V712+Observaciones!$F712-T713-Constantes!$D$13)</f>
        <v>0</v>
      </c>
      <c r="V713" s="118">
        <f>V712+Observaciones!$F712-T713-S713-U713-W712</f>
        <v>26.250000000000032</v>
      </c>
      <c r="W713" s="118">
        <f>MAX(0,(V713-Constantes!$D$14)*(1-EXP(-Constantes!$D$22)))</f>
        <v>4.4020133159878291E-16</v>
      </c>
      <c r="X713" s="116">
        <f>X712+(Entradas!$E$23*U713-Y712)/(800*Entradas!$D$46)</f>
        <v>0</v>
      </c>
      <c r="Y713" s="116">
        <f>8000*Entradas!$D$47*X713/Constantes!$E$34</f>
        <v>0</v>
      </c>
      <c r="Z713" s="116">
        <f>T713*Escenarios!$E$10/Escenarios!$E$9</f>
        <v>0</v>
      </c>
      <c r="AA713" s="116">
        <f>Y713*Escenarios!$E$10/Escenarios!$E$9</f>
        <v>0</v>
      </c>
      <c r="AB713" s="116">
        <f>Observaciones!$I712</f>
        <v>0</v>
      </c>
      <c r="AC713" s="116">
        <f>MAX(0,Constantes!$E$29/((AH712+Z713+AA713+AB713+Observaciones!$F712)^2)+Entradas!$E$17)</f>
        <v>0</v>
      </c>
      <c r="AD713" s="145">
        <f>IF(ETo!$D712&gt;0,ETo!$I712*((1-Entradas!$E$21)*ETo!$K712+ETo!$L712),0)</f>
        <v>1.9527165408720417</v>
      </c>
      <c r="AE713" s="116">
        <f>MIN(AD713*1,0.8*(AH712+Z713+AA713+AB713+Observaciones!$F712-AC713-Constantes!$E$28))</f>
        <v>4.2064129956997933E-13</v>
      </c>
      <c r="AF713" s="116">
        <f>Observaciones!$J712</f>
        <v>0</v>
      </c>
      <c r="AG713" s="116">
        <f>MAX(0,AH712+Z713+AA713+AB713+Observaciones!$F712-AC713-AE713-AF713-Constantes!$E$26)</f>
        <v>0</v>
      </c>
      <c r="AH713" s="116">
        <f>AH712+Z713+AA713+AB713+Observaciones!$F712-AC713-AE713-AF713-AG713</f>
        <v>41.250000000000107</v>
      </c>
      <c r="AI713" s="116">
        <f>(Escenarios!$E$10*S713+Escenarios!$E$9*AE713)/(Escenarios!$E$11)</f>
        <v>1.6484591469634324E-13</v>
      </c>
      <c r="AJ713" s="116">
        <f>(Escenarios!$E$9*AG713)/(Escenarios!$E$11)</f>
        <v>0</v>
      </c>
      <c r="AK713" s="116">
        <f>(Escenarios!$E$10*U713+Escenarios!$E$9*AC713)/(Escenarios!$E$11)</f>
        <v>0</v>
      </c>
      <c r="AL713" s="118">
        <f t="shared" si="80"/>
        <v>85.007455463443861</v>
      </c>
      <c r="AM713" s="118">
        <f>MAX(0,(AL713-Constantes!$D$13)*(1-EXP(-Constantes!$D$23)))</f>
        <v>0.25044853905520514</v>
      </c>
      <c r="AN713" s="118">
        <f>AJ713+W713*Escenarios!$E$10/Escenarios!$E$11+AM713</f>
        <v>0.25044853905520553</v>
      </c>
      <c r="AO713" s="118">
        <f>0.0526*AJ713*Observaciones!$F712^1.218</f>
        <v>0</v>
      </c>
      <c r="AP713" s="118">
        <f>AO713*Constantes!$E$40</f>
        <v>0</v>
      </c>
      <c r="AQ713" s="118">
        <f t="shared" si="81"/>
        <v>0</v>
      </c>
      <c r="AR713" s="15"/>
      <c r="AS713" s="72">
        <v>707</v>
      </c>
      <c r="AT713" s="145">
        <f>ETo!$I712*((1-Constantes!$F$19)*ETo!$K712+ETo!$L712)</f>
        <v>2.0379692647498171</v>
      </c>
      <c r="AU713" s="118">
        <f>MIN(AT713*Constantes!$F$17,0.8*(AX712+Observaciones!$F712-AV713-AW713-Constantes!$D$14))</f>
        <v>1.3642420526593926E-13</v>
      </c>
      <c r="AV713" s="118">
        <f>IF(Observaciones!$F712&gt;0.05*Constantes!$F$18,((Observaciones!$F712-0.05*Constantes!$F$18)^2)/(Observaciones!$F712+0.95*Constantes!$F$18),0)</f>
        <v>0</v>
      </c>
      <c r="AW713" s="118">
        <f>MAX(0,AX712+Observaciones!$F712-AV713-Constantes!$D$13)</f>
        <v>0</v>
      </c>
      <c r="AX713" s="118">
        <f>AX712+Observaciones!$F712-AV713-AU713-AW713-AY712</f>
        <v>26.250000000000032</v>
      </c>
      <c r="AY713" s="118">
        <f>MAX(0,(AX713-Constantes!$D$14)*(1-EXP(-Constantes!$D$22)))</f>
        <v>4.4020133159878291E-16</v>
      </c>
      <c r="AZ713" s="116">
        <f>AZ712+(Entradas!$F$23*AW713-BA712)/(800*Entradas!$D$46)</f>
        <v>0</v>
      </c>
      <c r="BA713" s="116">
        <f>8000*Entradas!$D$47*AZ713/Constantes!$F$34</f>
        <v>0</v>
      </c>
      <c r="BB713" s="116">
        <f>AV713*Escenarios!$F$10/Escenarios!$F$9</f>
        <v>0</v>
      </c>
      <c r="BC713" s="116">
        <f>BA713*Escenarios!$F$10/Escenarios!$F$9</f>
        <v>0</v>
      </c>
      <c r="BD713" s="116">
        <f>Observaciones!$I712</f>
        <v>0</v>
      </c>
      <c r="BE713" s="116">
        <f>MAX(0,Constantes!$F$29/((BJ712+BB713+BC713+BD713+Observaciones!$F712)^2)+Entradas!$F$17)</f>
        <v>0</v>
      </c>
      <c r="BF713" s="145">
        <f>IF(ETo!$D712&gt;0,ETo!$I712*((1-Entradas!$F$21)*ETo!$K712+ETo!$L712),0)</f>
        <v>1.9527165408720417</v>
      </c>
      <c r="BG713" s="116">
        <f>MIN(BF713*1,0.8*(BJ712+BB713+BC713+BD713+Observaciones!$F712-BE713-Constantes!$F$28))</f>
        <v>4.2064129956997933E-13</v>
      </c>
      <c r="BH713" s="116">
        <f>Observaciones!$J712</f>
        <v>0</v>
      </c>
      <c r="BI713" s="116">
        <f>MAX(0,BJ712+BB713+BC713+BD713+Observaciones!$F712-BE713-BG713-BH713-Constantes!$F$26)</f>
        <v>0</v>
      </c>
      <c r="BJ713" s="116">
        <f>BJ712+BB713+BC713+BD713+Observaciones!$F712-BE713-BG713-BH713-BI713</f>
        <v>41.250000000000107</v>
      </c>
      <c r="BK713" s="116">
        <f>(Escenarios!$F$10*AU713+Escenarios!$F$9*BG713)/(Escenarios!$F$11)</f>
        <v>1.9326762412674725E-13</v>
      </c>
      <c r="BL713" s="116">
        <f>(Escenarios!$F$9*BI713)/(Escenarios!$F$11)</f>
        <v>0</v>
      </c>
      <c r="BM713" s="116">
        <f>(Escenarios!$F$10*AW713+Escenarios!$F$9*BE713)/(Escenarios!$F$11)</f>
        <v>0</v>
      </c>
      <c r="BN713" s="118">
        <f t="shared" si="82"/>
        <v>83.778272892426202</v>
      </c>
      <c r="BO713" s="118">
        <f>MAX(0,(BN713-Constantes!$D$13)*(1-EXP(-Constantes!$D$23)))</f>
        <v>0.24195795483718474</v>
      </c>
      <c r="BP713" s="118">
        <f>BL713+AY713*Escenarios!$F$10/Escenarios!$F$11+BO713</f>
        <v>0.2419579548371851</v>
      </c>
      <c r="BQ713" s="118">
        <f>0.0526*BL713*Observaciones!$F712^1.218</f>
        <v>0</v>
      </c>
      <c r="BR713" s="118">
        <f>BQ713*Constantes!$F$40</f>
        <v>0</v>
      </c>
      <c r="BS713" s="118">
        <f t="shared" si="83"/>
        <v>0</v>
      </c>
      <c r="BT713" s="15"/>
      <c r="BU713" s="72">
        <v>707</v>
      </c>
      <c r="BV713" s="73">
        <f>0.0526*Observaciones!$F712^2.218</f>
        <v>0</v>
      </c>
      <c r="BW713" s="73">
        <f>IF(Observaciones!$F712&gt;0.05*$CA$7,((Observaciones!$F712-0.05*$CA$7)^2)/(Observaciones!$F712+0.95*$CA$7),0)</f>
        <v>0</v>
      </c>
      <c r="BX713" s="73">
        <f>0.0526*BW713*Observaciones!$F712^1.218</f>
        <v>0</v>
      </c>
      <c r="BY713" s="27"/>
      <c r="BZ713" s="27"/>
      <c r="CA713" s="101"/>
      <c r="CB713" s="36"/>
    </row>
    <row r="714" spans="2:80" s="2" customFormat="1" ht="14.5" x14ac:dyDescent="0.35">
      <c r="B714" s="35"/>
      <c r="C714" s="72">
        <v>708</v>
      </c>
      <c r="D714" s="145">
        <f>ETo!$I713*((1-Constantes!$D$19)*ETo!$K713+ETo!$L713)</f>
        <v>2.0898411842868936</v>
      </c>
      <c r="E714" s="73">
        <f>MIN(D714*Constantes!$D$17,0.8*(H713+Observaciones!$F713-F714-G714-Constantes!$D$14))</f>
        <v>2.5579538487363607E-14</v>
      </c>
      <c r="F714" s="73">
        <f>IF(Observaciones!$F713&gt;0.05*Constantes!$D$18,((Observaciones!$F713-0.05*Constantes!$D$18)^2)/(Observaciones!$F713+0.95*Constantes!$D$18),0)</f>
        <v>0</v>
      </c>
      <c r="G714" s="73">
        <f>MAX(0,H713+Observaciones!$F713-F714-Constantes!$D$13)</f>
        <v>0</v>
      </c>
      <c r="H714" s="73">
        <f>H713+Observaciones!$F713-F714-E714-G714-I713</f>
        <v>26.250000000000007</v>
      </c>
      <c r="I714" s="73">
        <f>MAX(0,(H714-Constantes!$D$14)*(1-EXP(-Constantes!$D$22)))</f>
        <v>9.7822518133062869E-17</v>
      </c>
      <c r="J714" s="73">
        <f t="shared" si="77"/>
        <v>80.018665931599259</v>
      </c>
      <c r="K714" s="73">
        <f>MAX(0,(J714-Constantes!$D$13)*(1-EXP(-Constantes!$D$23)))</f>
        <v>0.21598845260032112</v>
      </c>
      <c r="L714" s="73">
        <f t="shared" si="78"/>
        <v>0.21598845260032123</v>
      </c>
      <c r="M714" s="73">
        <f>0.0526*F714*Observaciones!$F713^1.218</f>
        <v>0</v>
      </c>
      <c r="N714" s="73">
        <f>M714*Constantes!$D$40</f>
        <v>0</v>
      </c>
      <c r="O714" s="73">
        <f t="shared" si="79"/>
        <v>0</v>
      </c>
      <c r="P714" s="15"/>
      <c r="Q714" s="117">
        <v>708</v>
      </c>
      <c r="R714" s="145">
        <f>ETo!$I713*((1-Constantes!$E$19)*ETo!$K713+ETo!$L713)</f>
        <v>2.0921688841294186</v>
      </c>
      <c r="S714" s="118">
        <f>MIN(R714*Constantes!$E$17,0.8*(V713+Observaciones!$F713-T714-U714-Constantes!$D$14))</f>
        <v>2.5579538487363607E-14</v>
      </c>
      <c r="T714" s="118">
        <f>IF(Observaciones!$F713&gt;0.05*Constantes!$E$18,((Observaciones!$F713-0.05*Constantes!$E$18)^2)/(Observaciones!$F713+0.95*Constantes!$E$18),0)</f>
        <v>0</v>
      </c>
      <c r="U714" s="118">
        <f>MAX(0,V713+Observaciones!$F713-T714-Constantes!$D$13)</f>
        <v>0</v>
      </c>
      <c r="V714" s="118">
        <f>V713+Observaciones!$F713-T714-S714-U714-W713</f>
        <v>26.250000000000007</v>
      </c>
      <c r="W714" s="118">
        <f>MAX(0,(V714-Constantes!$D$14)*(1-EXP(-Constantes!$D$22)))</f>
        <v>9.7822518133062869E-17</v>
      </c>
      <c r="X714" s="116">
        <f>X713+(Entradas!$E$23*U714-Y713)/(800*Entradas!$D$46)</f>
        <v>0</v>
      </c>
      <c r="Y714" s="116">
        <f>8000*Entradas!$D$47*X714/Constantes!$E$34</f>
        <v>0</v>
      </c>
      <c r="Z714" s="116">
        <f>T714*Escenarios!$E$10/Escenarios!$E$9</f>
        <v>0</v>
      </c>
      <c r="AA714" s="116">
        <f>Y714*Escenarios!$E$10/Escenarios!$E$9</f>
        <v>0</v>
      </c>
      <c r="AB714" s="116">
        <f>Observaciones!$I713</f>
        <v>0</v>
      </c>
      <c r="AC714" s="116">
        <f>MAX(0,Constantes!$E$29/((AH713+Z714+AA714+AB714+Observaciones!$F713)^2)+Entradas!$E$17)</f>
        <v>0</v>
      </c>
      <c r="AD714" s="145">
        <f>IF(ETo!$D713&gt;0,ETo!$I713*((1-Entradas!$E$21)*ETo!$K713+ETo!$L713),0)</f>
        <v>1.9990608904284006</v>
      </c>
      <c r="AE714" s="116">
        <f>MIN(AD714*1,0.8*(AH713+Z714+AA714+AB714+Observaciones!$F713-AC714-Constantes!$E$28))</f>
        <v>8.5265128291212022E-14</v>
      </c>
      <c r="AF714" s="116">
        <f>Observaciones!$J713</f>
        <v>0</v>
      </c>
      <c r="AG714" s="116">
        <f>MAX(0,AH713+Z714+AA714+AB714+Observaciones!$F713-AC714-AE714-AF714-Constantes!$E$26)</f>
        <v>0</v>
      </c>
      <c r="AH714" s="116">
        <f>AH713+Z714+AA714+AB714+Observaciones!$F713-AC714-AE714-AF714-AG714</f>
        <v>41.250000000000021</v>
      </c>
      <c r="AI714" s="116">
        <f>(Escenarios!$E$10*S714+Escenarios!$E$9*AE714)/(Escenarios!$E$11)</f>
        <v>3.1548097467748451E-14</v>
      </c>
      <c r="AJ714" s="116">
        <f>(Escenarios!$E$9*AG714)/(Escenarios!$E$11)</f>
        <v>0</v>
      </c>
      <c r="AK714" s="116">
        <f>(Escenarios!$E$10*U714+Escenarios!$E$9*AC714)/(Escenarios!$E$11)</f>
        <v>0</v>
      </c>
      <c r="AL714" s="118">
        <f t="shared" si="80"/>
        <v>84.757006924388662</v>
      </c>
      <c r="AM714" s="118">
        <f>MAX(0,(AL714-Constantes!$D$13)*(1-EXP(-Constantes!$D$23)))</f>
        <v>0.24871856462889366</v>
      </c>
      <c r="AN714" s="118">
        <f>AJ714+W714*Escenarios!$E$10/Escenarios!$E$11+AM714</f>
        <v>0.24871856462889375</v>
      </c>
      <c r="AO714" s="118">
        <f>0.0526*AJ714*Observaciones!$F713^1.218</f>
        <v>0</v>
      </c>
      <c r="AP714" s="118">
        <f>AO714*Constantes!$E$40</f>
        <v>0</v>
      </c>
      <c r="AQ714" s="118">
        <f t="shared" si="81"/>
        <v>0</v>
      </c>
      <c r="AR714" s="15"/>
      <c r="AS714" s="72">
        <v>708</v>
      </c>
      <c r="AT714" s="145">
        <f>ETo!$I713*((1-Constantes!$F$19)*ETo!$K713+ETo!$L713)</f>
        <v>2.086349634523105</v>
      </c>
      <c r="AU714" s="118">
        <f>MIN(AT714*Constantes!$F$17,0.8*(AX713+Observaciones!$F713-AV714-AW714-Constantes!$D$14))</f>
        <v>2.5579538487363607E-14</v>
      </c>
      <c r="AV714" s="118">
        <f>IF(Observaciones!$F713&gt;0.05*Constantes!$F$18,((Observaciones!$F713-0.05*Constantes!$F$18)^2)/(Observaciones!$F713+0.95*Constantes!$F$18),0)</f>
        <v>0</v>
      </c>
      <c r="AW714" s="118">
        <f>MAX(0,AX713+Observaciones!$F713-AV714-Constantes!$D$13)</f>
        <v>0</v>
      </c>
      <c r="AX714" s="118">
        <f>AX713+Observaciones!$F713-AV714-AU714-AW714-AY713</f>
        <v>26.250000000000007</v>
      </c>
      <c r="AY714" s="118">
        <f>MAX(0,(AX714-Constantes!$D$14)*(1-EXP(-Constantes!$D$22)))</f>
        <v>9.7822518133062869E-17</v>
      </c>
      <c r="AZ714" s="116">
        <f>AZ713+(Entradas!$F$23*AW714-BA713)/(800*Entradas!$D$46)</f>
        <v>0</v>
      </c>
      <c r="BA714" s="116">
        <f>8000*Entradas!$D$47*AZ714/Constantes!$F$34</f>
        <v>0</v>
      </c>
      <c r="BB714" s="116">
        <f>AV714*Escenarios!$F$10/Escenarios!$F$9</f>
        <v>0</v>
      </c>
      <c r="BC714" s="116">
        <f>BA714*Escenarios!$F$10/Escenarios!$F$9</f>
        <v>0</v>
      </c>
      <c r="BD714" s="116">
        <f>Observaciones!$I713</f>
        <v>0</v>
      </c>
      <c r="BE714" s="116">
        <f>MAX(0,Constantes!$F$29/((BJ713+BB714+BC714+BD714+Observaciones!$F713)^2)+Entradas!$F$17)</f>
        <v>0</v>
      </c>
      <c r="BF714" s="145">
        <f>IF(ETo!$D713&gt;0,ETo!$I713*((1-Entradas!$F$21)*ETo!$K713+ETo!$L713),0)</f>
        <v>1.9990608904284006</v>
      </c>
      <c r="BG714" s="116">
        <f>MIN(BF714*1,0.8*(BJ713+BB714+BC714+BD714+Observaciones!$F713-BE714-Constantes!$F$28))</f>
        <v>8.5265128291212022E-14</v>
      </c>
      <c r="BH714" s="116">
        <f>Observaciones!$J713</f>
        <v>0</v>
      </c>
      <c r="BI714" s="116">
        <f>MAX(0,BJ713+BB714+BC714+BD714+Observaciones!$F713-BE714-BG714-BH714-Constantes!$F$26)</f>
        <v>0</v>
      </c>
      <c r="BJ714" s="116">
        <f>BJ713+BB714+BC714+BD714+Observaciones!$F713-BE714-BG714-BH714-BI714</f>
        <v>41.250000000000021</v>
      </c>
      <c r="BK714" s="116">
        <f>(Escenarios!$F$10*AU714+Escenarios!$F$9*BG714)/(Escenarios!$F$11)</f>
        <v>3.7516656448133292E-14</v>
      </c>
      <c r="BL714" s="116">
        <f>(Escenarios!$F$9*BI714)/(Escenarios!$F$11)</f>
        <v>0</v>
      </c>
      <c r="BM714" s="116">
        <f>(Escenarios!$F$10*AW714+Escenarios!$F$9*BE714)/(Escenarios!$F$11)</f>
        <v>0</v>
      </c>
      <c r="BN714" s="118">
        <f t="shared" si="82"/>
        <v>83.536314937589012</v>
      </c>
      <c r="BO714" s="118">
        <f>MAX(0,(BN714-Constantes!$D$13)*(1-EXP(-Constantes!$D$23)))</f>
        <v>0.24028662916010138</v>
      </c>
      <c r="BP714" s="118">
        <f>BL714+AY714*Escenarios!$F$10/Escenarios!$F$11+BO714</f>
        <v>0.24028662916010146</v>
      </c>
      <c r="BQ714" s="118">
        <f>0.0526*BL714*Observaciones!$F713^1.218</f>
        <v>0</v>
      </c>
      <c r="BR714" s="118">
        <f>BQ714*Constantes!$F$40</f>
        <v>0</v>
      </c>
      <c r="BS714" s="118">
        <f t="shared" si="83"/>
        <v>0</v>
      </c>
      <c r="BT714" s="15"/>
      <c r="BU714" s="72">
        <v>708</v>
      </c>
      <c r="BV714" s="73">
        <f>0.0526*Observaciones!$F713^2.218</f>
        <v>0</v>
      </c>
      <c r="BW714" s="73">
        <f>IF(Observaciones!$F713&gt;0.05*$CA$7,((Observaciones!$F713-0.05*$CA$7)^2)/(Observaciones!$F713+0.95*$CA$7),0)</f>
        <v>0</v>
      </c>
      <c r="BX714" s="73">
        <f>0.0526*BW714*Observaciones!$F713^1.218</f>
        <v>0</v>
      </c>
      <c r="BY714" s="27"/>
      <c r="BZ714" s="27"/>
      <c r="CA714" s="101"/>
      <c r="CB714" s="36"/>
    </row>
    <row r="715" spans="2:80" s="2" customFormat="1" ht="14.5" x14ac:dyDescent="0.35">
      <c r="B715" s="35"/>
      <c r="C715" s="72">
        <v>709</v>
      </c>
      <c r="D715" s="145">
        <f>ETo!$I714*((1-Constantes!$D$19)*ETo!$K714+ETo!$L714)</f>
        <v>2.0576392604417353</v>
      </c>
      <c r="E715" s="73">
        <f>MIN(D715*Constantes!$D$17,0.8*(H714+Observaciones!$F714-F715-G715-Constantes!$D$14))</f>
        <v>5.6843418860808018E-15</v>
      </c>
      <c r="F715" s="73">
        <f>IF(Observaciones!$F714&gt;0.05*Constantes!$D$18,((Observaciones!$F714-0.05*Constantes!$D$18)^2)/(Observaciones!$F714+0.95*Constantes!$D$18),0)</f>
        <v>0</v>
      </c>
      <c r="G715" s="73">
        <f>MAX(0,H714+Observaciones!$F714-F715-Constantes!$D$13)</f>
        <v>0</v>
      </c>
      <c r="H715" s="73">
        <f>H714+Observaciones!$F714-F715-E715-G715-I714</f>
        <v>26.25</v>
      </c>
      <c r="I715" s="73">
        <f>MAX(0,(H715-Constantes!$D$14)*(1-EXP(-Constantes!$D$22)))</f>
        <v>0</v>
      </c>
      <c r="J715" s="73">
        <f t="shared" si="77"/>
        <v>79.80267747899893</v>
      </c>
      <c r="K715" s="73">
        <f>MAX(0,(J715-Constantes!$D$13)*(1-EXP(-Constantes!$D$23)))</f>
        <v>0.21449651137843681</v>
      </c>
      <c r="L715" s="73">
        <f t="shared" si="78"/>
        <v>0.21449651137843681</v>
      </c>
      <c r="M715" s="73">
        <f>0.0526*F715*Observaciones!$F714^1.218</f>
        <v>0</v>
      </c>
      <c r="N715" s="73">
        <f>M715*Constantes!$D$40</f>
        <v>0</v>
      </c>
      <c r="O715" s="73">
        <f t="shared" si="79"/>
        <v>0</v>
      </c>
      <c r="P715" s="15"/>
      <c r="Q715" s="117">
        <v>709</v>
      </c>
      <c r="R715" s="145">
        <f>ETo!$I714*((1-Constantes!$E$19)*ETo!$K714+ETo!$L714)</f>
        <v>2.0599309317013073</v>
      </c>
      <c r="S715" s="118">
        <f>MIN(R715*Constantes!$E$17,0.8*(V714+Observaciones!$F714-T715-U715-Constantes!$D$14))</f>
        <v>5.6843418860808018E-15</v>
      </c>
      <c r="T715" s="118">
        <f>IF(Observaciones!$F714&gt;0.05*Constantes!$E$18,((Observaciones!$F714-0.05*Constantes!$E$18)^2)/(Observaciones!$F714+0.95*Constantes!$E$18),0)</f>
        <v>0</v>
      </c>
      <c r="U715" s="118">
        <f>MAX(0,V714+Observaciones!$F714-T715-Constantes!$D$13)</f>
        <v>0</v>
      </c>
      <c r="V715" s="118">
        <f>V714+Observaciones!$F714-T715-S715-U715-W714</f>
        <v>26.25</v>
      </c>
      <c r="W715" s="118">
        <f>MAX(0,(V715-Constantes!$D$14)*(1-EXP(-Constantes!$D$22)))</f>
        <v>0</v>
      </c>
      <c r="X715" s="116">
        <f>X714+(Entradas!$E$23*U715-Y714)/(800*Entradas!$D$46)</f>
        <v>0</v>
      </c>
      <c r="Y715" s="116">
        <f>8000*Entradas!$D$47*X715/Constantes!$E$34</f>
        <v>0</v>
      </c>
      <c r="Z715" s="116">
        <f>T715*Escenarios!$E$10/Escenarios!$E$9</f>
        <v>0</v>
      </c>
      <c r="AA715" s="116">
        <f>Y715*Escenarios!$E$10/Escenarios!$E$9</f>
        <v>0</v>
      </c>
      <c r="AB715" s="116">
        <f>Observaciones!$I714</f>
        <v>0</v>
      </c>
      <c r="AC715" s="116">
        <f>MAX(0,Constantes!$E$29/((AH714+Z715+AA715+AB715+Observaciones!$F714)^2)+Entradas!$E$17)</f>
        <v>0</v>
      </c>
      <c r="AD715" s="145">
        <f>IF(ETo!$D714&gt;0,ETo!$I714*((1-Entradas!$E$21)*ETo!$K714+ETo!$L714),0)</f>
        <v>1.9682640813184291</v>
      </c>
      <c r="AE715" s="116">
        <f>MIN(AD715*1,0.8*(AH714+Z715+AA715+AB715+Observaciones!$F714-AC715-Constantes!$E$28))</f>
        <v>1.7053025658242407E-14</v>
      </c>
      <c r="AF715" s="116">
        <f>Observaciones!$J714</f>
        <v>0</v>
      </c>
      <c r="AG715" s="116">
        <f>MAX(0,AH714+Z715+AA715+AB715+Observaciones!$F714-AC715-AE715-AF715-Constantes!$E$26)</f>
        <v>0</v>
      </c>
      <c r="AH715" s="116">
        <f>AH714+Z715+AA715+AB715+Observaciones!$F714-AC715-AE715-AF715-AG715</f>
        <v>41.250000000000007</v>
      </c>
      <c r="AI715" s="116">
        <f>(Escenarios!$E$10*S715+Escenarios!$E$9*AE715)/(Escenarios!$E$11)</f>
        <v>6.8212102632969615E-15</v>
      </c>
      <c r="AJ715" s="116">
        <f>(Escenarios!$E$9*AG715)/(Escenarios!$E$11)</f>
        <v>0</v>
      </c>
      <c r="AK715" s="116">
        <f>(Escenarios!$E$10*U715+Escenarios!$E$9*AC715)/(Escenarios!$E$11)</f>
        <v>0</v>
      </c>
      <c r="AL715" s="118">
        <f t="shared" si="80"/>
        <v>84.508288359759774</v>
      </c>
      <c r="AM715" s="118">
        <f>MAX(0,(AL715-Constantes!$D$13)*(1-EXP(-Constantes!$D$23)))</f>
        <v>0.24700054000882574</v>
      </c>
      <c r="AN715" s="118">
        <f>AJ715+W715*Escenarios!$E$10/Escenarios!$E$11+AM715</f>
        <v>0.24700054000882574</v>
      </c>
      <c r="AO715" s="118">
        <f>0.0526*AJ715*Observaciones!$F714^1.218</f>
        <v>0</v>
      </c>
      <c r="AP715" s="118">
        <f>AO715*Constantes!$E$40</f>
        <v>0</v>
      </c>
      <c r="AQ715" s="118">
        <f t="shared" si="81"/>
        <v>0</v>
      </c>
      <c r="AR715" s="15"/>
      <c r="AS715" s="72">
        <v>709</v>
      </c>
      <c r="AT715" s="145">
        <f>ETo!$I714*((1-Constantes!$F$19)*ETo!$K714+ETo!$L714)</f>
        <v>2.0542017535523773</v>
      </c>
      <c r="AU715" s="118">
        <f>MIN(AT715*Constantes!$F$17,0.8*(AX714+Observaciones!$F714-AV715-AW715-Constantes!$D$14))</f>
        <v>5.6843418860808018E-15</v>
      </c>
      <c r="AV715" s="118">
        <f>IF(Observaciones!$F714&gt;0.05*Constantes!$F$18,((Observaciones!$F714-0.05*Constantes!$F$18)^2)/(Observaciones!$F714+0.95*Constantes!$F$18),0)</f>
        <v>0</v>
      </c>
      <c r="AW715" s="118">
        <f>MAX(0,AX714+Observaciones!$F714-AV715-Constantes!$D$13)</f>
        <v>0</v>
      </c>
      <c r="AX715" s="118">
        <f>AX714+Observaciones!$F714-AV715-AU715-AW715-AY714</f>
        <v>26.25</v>
      </c>
      <c r="AY715" s="118">
        <f>MAX(0,(AX715-Constantes!$D$14)*(1-EXP(-Constantes!$D$22)))</f>
        <v>0</v>
      </c>
      <c r="AZ715" s="116">
        <f>AZ714+(Entradas!$F$23*AW715-BA714)/(800*Entradas!$D$46)</f>
        <v>0</v>
      </c>
      <c r="BA715" s="116">
        <f>8000*Entradas!$D$47*AZ715/Constantes!$F$34</f>
        <v>0</v>
      </c>
      <c r="BB715" s="116">
        <f>AV715*Escenarios!$F$10/Escenarios!$F$9</f>
        <v>0</v>
      </c>
      <c r="BC715" s="116">
        <f>BA715*Escenarios!$F$10/Escenarios!$F$9</f>
        <v>0</v>
      </c>
      <c r="BD715" s="116">
        <f>Observaciones!$I714</f>
        <v>0</v>
      </c>
      <c r="BE715" s="116">
        <f>MAX(0,Constantes!$F$29/((BJ714+BB715+BC715+BD715+Observaciones!$F714)^2)+Entradas!$F$17)</f>
        <v>0</v>
      </c>
      <c r="BF715" s="145">
        <f>IF(ETo!$D714&gt;0,ETo!$I714*((1-Entradas!$F$21)*ETo!$K714+ETo!$L714),0)</f>
        <v>1.9682640813184291</v>
      </c>
      <c r="BG715" s="116">
        <f>MIN(BF715*1,0.8*(BJ714+BB715+BC715+BD715+Observaciones!$F714-BE715-Constantes!$F$28))</f>
        <v>1.7053025658242407E-14</v>
      </c>
      <c r="BH715" s="116">
        <f>Observaciones!$J714</f>
        <v>0</v>
      </c>
      <c r="BI715" s="116">
        <f>MAX(0,BJ714+BB715+BC715+BD715+Observaciones!$F714-BE715-BG715-BH715-Constantes!$F$26)</f>
        <v>0</v>
      </c>
      <c r="BJ715" s="116">
        <f>BJ714+BB715+BC715+BD715+Observaciones!$F714-BE715-BG715-BH715-BI715</f>
        <v>41.250000000000007</v>
      </c>
      <c r="BK715" s="116">
        <f>(Escenarios!$F$10*AU715+Escenarios!$F$9*BG715)/(Escenarios!$F$11)</f>
        <v>7.9580786405131228E-15</v>
      </c>
      <c r="BL715" s="116">
        <f>(Escenarios!$F$9*BI715)/(Escenarios!$F$11)</f>
        <v>0</v>
      </c>
      <c r="BM715" s="116">
        <f>(Escenarios!$F$10*AW715+Escenarios!$F$9*BE715)/(Escenarios!$F$11)</f>
        <v>0</v>
      </c>
      <c r="BN715" s="118">
        <f t="shared" si="82"/>
        <v>83.296028308428916</v>
      </c>
      <c r="BO715" s="118">
        <f>MAX(0,(BN715-Constantes!$D$13)*(1-EXP(-Constantes!$D$23)))</f>
        <v>0.23862684817275878</v>
      </c>
      <c r="BP715" s="118">
        <f>BL715+AY715*Escenarios!$F$10/Escenarios!$F$11+BO715</f>
        <v>0.23862684817275878</v>
      </c>
      <c r="BQ715" s="118">
        <f>0.0526*BL715*Observaciones!$F714^1.218</f>
        <v>0</v>
      </c>
      <c r="BR715" s="118">
        <f>BQ715*Constantes!$F$40</f>
        <v>0</v>
      </c>
      <c r="BS715" s="118">
        <f t="shared" si="83"/>
        <v>0</v>
      </c>
      <c r="BT715" s="15"/>
      <c r="BU715" s="72">
        <v>709</v>
      </c>
      <c r="BV715" s="73">
        <f>0.0526*Observaciones!$F714^2.218</f>
        <v>0</v>
      </c>
      <c r="BW715" s="73">
        <f>IF(Observaciones!$F714&gt;0.05*$CA$7,((Observaciones!$F714-0.05*$CA$7)^2)/(Observaciones!$F714+0.95*$CA$7),0)</f>
        <v>0</v>
      </c>
      <c r="BX715" s="73">
        <f>0.0526*BW715*Observaciones!$F714^1.218</f>
        <v>0</v>
      </c>
      <c r="BY715" s="27"/>
      <c r="BZ715" s="27"/>
      <c r="CA715" s="101"/>
      <c r="CB715" s="36"/>
    </row>
    <row r="716" spans="2:80" s="2" customFormat="1" ht="14.5" x14ac:dyDescent="0.35">
      <c r="B716" s="35"/>
      <c r="C716" s="72">
        <v>710</v>
      </c>
      <c r="D716" s="145">
        <f>ETo!$I715*((1-Constantes!$D$19)*ETo!$K715+ETo!$L715)</f>
        <v>2.2134760757386167</v>
      </c>
      <c r="E716" s="73">
        <f>MIN(D716*Constantes!$D$17,0.8*(H715+Observaciones!$F715-F716-G716-Constantes!$D$14))</f>
        <v>0</v>
      </c>
      <c r="F716" s="73">
        <f>IF(Observaciones!$F715&gt;0.05*Constantes!$D$18,((Observaciones!$F715-0.05*Constantes!$D$18)^2)/(Observaciones!$F715+0.95*Constantes!$D$18),0)</f>
        <v>0</v>
      </c>
      <c r="G716" s="73">
        <f>MAX(0,H715+Observaciones!$F715-F716-Constantes!$D$13)</f>
        <v>0</v>
      </c>
      <c r="H716" s="73">
        <f>H715+Observaciones!$F715-F716-E716-G716-I715</f>
        <v>26.25</v>
      </c>
      <c r="I716" s="73">
        <f>MAX(0,(H716-Constantes!$D$14)*(1-EXP(-Constantes!$D$22)))</f>
        <v>0</v>
      </c>
      <c r="J716" s="73">
        <f t="shared" si="77"/>
        <v>79.588180967620488</v>
      </c>
      <c r="K716" s="73">
        <f>MAX(0,(J716-Constantes!$D$13)*(1-EXP(-Constantes!$D$23)))</f>
        <v>0.21301487574735034</v>
      </c>
      <c r="L716" s="73">
        <f t="shared" si="78"/>
        <v>0.21301487574735034</v>
      </c>
      <c r="M716" s="73">
        <f>0.0526*F716*Observaciones!$F715^1.218</f>
        <v>0</v>
      </c>
      <c r="N716" s="73">
        <f>M716*Constantes!$D$40</f>
        <v>0</v>
      </c>
      <c r="O716" s="73">
        <f t="shared" si="79"/>
        <v>0</v>
      </c>
      <c r="P716" s="15"/>
      <c r="Q716" s="117">
        <v>710</v>
      </c>
      <c r="R716" s="145">
        <f>ETo!$I715*((1-Constantes!$E$19)*ETo!$K715+ETo!$L715)</f>
        <v>2.2159387550900811</v>
      </c>
      <c r="S716" s="118">
        <f>MIN(R716*Constantes!$E$17,0.8*(V715+Observaciones!$F715-T716-U716-Constantes!$D$14))</f>
        <v>0</v>
      </c>
      <c r="T716" s="118">
        <f>IF(Observaciones!$F715&gt;0.05*Constantes!$E$18,((Observaciones!$F715-0.05*Constantes!$E$18)^2)/(Observaciones!$F715+0.95*Constantes!$E$18),0)</f>
        <v>0</v>
      </c>
      <c r="U716" s="118">
        <f>MAX(0,V715+Observaciones!$F715-T716-Constantes!$D$13)</f>
        <v>0</v>
      </c>
      <c r="V716" s="118">
        <f>V715+Observaciones!$F715-T716-S716-U716-W715</f>
        <v>26.25</v>
      </c>
      <c r="W716" s="118">
        <f>MAX(0,(V716-Constantes!$D$14)*(1-EXP(-Constantes!$D$22)))</f>
        <v>0</v>
      </c>
      <c r="X716" s="116">
        <f>X715+(Entradas!$E$23*U716-Y715)/(800*Entradas!$D$46)</f>
        <v>0</v>
      </c>
      <c r="Y716" s="116">
        <f>8000*Entradas!$D$47*X716/Constantes!$E$34</f>
        <v>0</v>
      </c>
      <c r="Z716" s="116">
        <f>T716*Escenarios!$E$10/Escenarios!$E$9</f>
        <v>0</v>
      </c>
      <c r="AA716" s="116">
        <f>Y716*Escenarios!$E$10/Escenarios!$E$9</f>
        <v>0</v>
      </c>
      <c r="AB716" s="116">
        <f>Observaciones!$I715</f>
        <v>0</v>
      </c>
      <c r="AC716" s="116">
        <f>MAX(0,Constantes!$E$29/((AH715+Z716+AA716+AB716+Observaciones!$F715)^2)+Entradas!$E$17)</f>
        <v>0</v>
      </c>
      <c r="AD716" s="145">
        <f>IF(ETo!$D715&gt;0,ETo!$I715*((1-Entradas!$E$21)*ETo!$K715+ETo!$L715),0)</f>
        <v>2.1174315810314925</v>
      </c>
      <c r="AE716" s="116">
        <f>MIN(AD716*1,0.8*(AH715+Z716+AA716+AB716+Observaciones!$F715-AC716-Constantes!$E$28))</f>
        <v>5.6843418860808018E-15</v>
      </c>
      <c r="AF716" s="116">
        <f>Observaciones!$J715</f>
        <v>0</v>
      </c>
      <c r="AG716" s="116">
        <f>MAX(0,AH715+Z716+AA716+AB716+Observaciones!$F715-AC716-AE716-AF716-Constantes!$E$26)</f>
        <v>0</v>
      </c>
      <c r="AH716" s="116">
        <f>AH715+Z716+AA716+AB716+Observaciones!$F715-AC716-AE716-AF716-AG716</f>
        <v>41.25</v>
      </c>
      <c r="AI716" s="116">
        <f>(Escenarios!$E$10*S716+Escenarios!$E$9*AE716)/(Escenarios!$E$11)</f>
        <v>5.6843418860808016E-16</v>
      </c>
      <c r="AJ716" s="116">
        <f>(Escenarios!$E$9*AG716)/(Escenarios!$E$11)</f>
        <v>0</v>
      </c>
      <c r="AK716" s="116">
        <f>(Escenarios!$E$10*U716+Escenarios!$E$9*AC716)/(Escenarios!$E$11)</f>
        <v>0</v>
      </c>
      <c r="AL716" s="118">
        <f t="shared" si="80"/>
        <v>84.261287819750947</v>
      </c>
      <c r="AM716" s="118">
        <f>MAX(0,(AL716-Constantes!$D$13)*(1-EXP(-Constantes!$D$23)))</f>
        <v>0.24529438265166018</v>
      </c>
      <c r="AN716" s="118">
        <f>AJ716+W716*Escenarios!$E$10/Escenarios!$E$11+AM716</f>
        <v>0.24529438265166018</v>
      </c>
      <c r="AO716" s="118">
        <f>0.0526*AJ716*Observaciones!$F715^1.218</f>
        <v>0</v>
      </c>
      <c r="AP716" s="118">
        <f>AO716*Constantes!$E$40</f>
        <v>0</v>
      </c>
      <c r="AQ716" s="118">
        <f t="shared" si="81"/>
        <v>0</v>
      </c>
      <c r="AR716" s="15"/>
      <c r="AS716" s="72">
        <v>710</v>
      </c>
      <c r="AT716" s="145">
        <f>ETo!$I715*((1-Constantes!$F$19)*ETo!$K715+ETo!$L715)</f>
        <v>2.2097820567114188</v>
      </c>
      <c r="AU716" s="118">
        <f>MIN(AT716*Constantes!$F$17,0.8*(AX715+Observaciones!$F715-AV716-AW716-Constantes!$D$14))</f>
        <v>0</v>
      </c>
      <c r="AV716" s="118">
        <f>IF(Observaciones!$F715&gt;0.05*Constantes!$F$18,((Observaciones!$F715-0.05*Constantes!$F$18)^2)/(Observaciones!$F715+0.95*Constantes!$F$18),0)</f>
        <v>0</v>
      </c>
      <c r="AW716" s="118">
        <f>MAX(0,AX715+Observaciones!$F715-AV716-Constantes!$D$13)</f>
        <v>0</v>
      </c>
      <c r="AX716" s="118">
        <f>AX715+Observaciones!$F715-AV716-AU716-AW716-AY715</f>
        <v>26.25</v>
      </c>
      <c r="AY716" s="118">
        <f>MAX(0,(AX716-Constantes!$D$14)*(1-EXP(-Constantes!$D$22)))</f>
        <v>0</v>
      </c>
      <c r="AZ716" s="116">
        <f>AZ715+(Entradas!$F$23*AW716-BA715)/(800*Entradas!$D$46)</f>
        <v>0</v>
      </c>
      <c r="BA716" s="116">
        <f>8000*Entradas!$D$47*AZ716/Constantes!$F$34</f>
        <v>0</v>
      </c>
      <c r="BB716" s="116">
        <f>AV716*Escenarios!$F$10/Escenarios!$F$9</f>
        <v>0</v>
      </c>
      <c r="BC716" s="116">
        <f>BA716*Escenarios!$F$10/Escenarios!$F$9</f>
        <v>0</v>
      </c>
      <c r="BD716" s="116">
        <f>Observaciones!$I715</f>
        <v>0</v>
      </c>
      <c r="BE716" s="116">
        <f>MAX(0,Constantes!$F$29/((BJ715+BB716+BC716+BD716+Observaciones!$F715)^2)+Entradas!$F$17)</f>
        <v>0</v>
      </c>
      <c r="BF716" s="145">
        <f>IF(ETo!$D715&gt;0,ETo!$I715*((1-Entradas!$F$21)*ETo!$K715+ETo!$L715),0)</f>
        <v>2.1174315810314925</v>
      </c>
      <c r="BG716" s="116">
        <f>MIN(BF716*1,0.8*(BJ715+BB716+BC716+BD716+Observaciones!$F715-BE716-Constantes!$F$28))</f>
        <v>5.6843418860808018E-15</v>
      </c>
      <c r="BH716" s="116">
        <f>Observaciones!$J715</f>
        <v>0</v>
      </c>
      <c r="BI716" s="116">
        <f>MAX(0,BJ715+BB716+BC716+BD716+Observaciones!$F715-BE716-BG716-BH716-Constantes!$F$26)</f>
        <v>0</v>
      </c>
      <c r="BJ716" s="116">
        <f>BJ715+BB716+BC716+BD716+Observaciones!$F715-BE716-BG716-BH716-BI716</f>
        <v>41.25</v>
      </c>
      <c r="BK716" s="116">
        <f>(Escenarios!$F$10*AU716+Escenarios!$F$9*BG716)/(Escenarios!$F$11)</f>
        <v>1.1368683772161603E-15</v>
      </c>
      <c r="BL716" s="116">
        <f>(Escenarios!$F$9*BI716)/(Escenarios!$F$11)</f>
        <v>0</v>
      </c>
      <c r="BM716" s="116">
        <f>(Escenarios!$F$10*AW716+Escenarios!$F$9*BE716)/(Escenarios!$F$11)</f>
        <v>0</v>
      </c>
      <c r="BN716" s="118">
        <f t="shared" si="82"/>
        <v>83.057401460256159</v>
      </c>
      <c r="BO716" s="118">
        <f>MAX(0,(BN716-Constantes!$D$13)*(1-EXP(-Constantes!$D$23)))</f>
        <v>0.23697853213015971</v>
      </c>
      <c r="BP716" s="118">
        <f>BL716+AY716*Escenarios!$F$10/Escenarios!$F$11+BO716</f>
        <v>0.23697853213015971</v>
      </c>
      <c r="BQ716" s="118">
        <f>0.0526*BL716*Observaciones!$F715^1.218</f>
        <v>0</v>
      </c>
      <c r="BR716" s="118">
        <f>BQ716*Constantes!$F$40</f>
        <v>0</v>
      </c>
      <c r="BS716" s="118">
        <f t="shared" si="83"/>
        <v>0</v>
      </c>
      <c r="BT716" s="15"/>
      <c r="BU716" s="72">
        <v>710</v>
      </c>
      <c r="BV716" s="73">
        <f>0.0526*Observaciones!$F715^2.218</f>
        <v>0</v>
      </c>
      <c r="BW716" s="73">
        <f>IF(Observaciones!$F715&gt;0.05*$CA$7,((Observaciones!$F715-0.05*$CA$7)^2)/(Observaciones!$F715+0.95*$CA$7),0)</f>
        <v>0</v>
      </c>
      <c r="BX716" s="73">
        <f>0.0526*BW716*Observaciones!$F715^1.218</f>
        <v>0</v>
      </c>
      <c r="BY716" s="27"/>
      <c r="BZ716" s="27"/>
      <c r="CA716" s="101"/>
      <c r="CB716" s="36"/>
    </row>
    <row r="717" spans="2:80" s="2" customFormat="1" ht="14.5" x14ac:dyDescent="0.35">
      <c r="B717" s="35"/>
      <c r="C717" s="72">
        <v>711</v>
      </c>
      <c r="D717" s="145">
        <f>ETo!$I716*((1-Constantes!$D$19)*ETo!$K716+ETo!$L716)</f>
        <v>2.1329808477653009</v>
      </c>
      <c r="E717" s="73">
        <f>MIN(D717*Constantes!$D$17,0.8*(H716+Observaciones!$F716-F717-G717-Constantes!$D$14))</f>
        <v>0</v>
      </c>
      <c r="F717" s="73">
        <f>IF(Observaciones!$F716&gt;0.05*Constantes!$D$18,((Observaciones!$F716-0.05*Constantes!$D$18)^2)/(Observaciones!$F716+0.95*Constantes!$D$18),0)</f>
        <v>0</v>
      </c>
      <c r="G717" s="73">
        <f>MAX(0,H716+Observaciones!$F716-F717-Constantes!$D$13)</f>
        <v>0</v>
      </c>
      <c r="H717" s="73">
        <f>H716+Observaciones!$F716-F717-E717-G717-I716</f>
        <v>26.25</v>
      </c>
      <c r="I717" s="73">
        <f>MAX(0,(H717-Constantes!$D$14)*(1-EXP(-Constantes!$D$22)))</f>
        <v>0</v>
      </c>
      <c r="J717" s="73">
        <f t="shared" si="77"/>
        <v>79.37516609187314</v>
      </c>
      <c r="K717" s="73">
        <f>MAX(0,(J717-Constantes!$D$13)*(1-EXP(-Constantes!$D$23)))</f>
        <v>0.21154347452114633</v>
      </c>
      <c r="L717" s="73">
        <f t="shared" si="78"/>
        <v>0.21154347452114633</v>
      </c>
      <c r="M717" s="73">
        <f>0.0526*F717*Observaciones!$F716^1.218</f>
        <v>0</v>
      </c>
      <c r="N717" s="73">
        <f>M717*Constantes!$D$40</f>
        <v>0</v>
      </c>
      <c r="O717" s="73">
        <f t="shared" si="79"/>
        <v>0</v>
      </c>
      <c r="P717" s="15"/>
      <c r="Q717" s="117">
        <v>711</v>
      </c>
      <c r="R717" s="145">
        <f>ETo!$I716*((1-Constantes!$E$19)*ETo!$K716+ETo!$L716)</f>
        <v>2.1353562178600765</v>
      </c>
      <c r="S717" s="118">
        <f>MIN(R717*Constantes!$E$17,0.8*(V716+Observaciones!$F716-T717-U717-Constantes!$D$14))</f>
        <v>0</v>
      </c>
      <c r="T717" s="118">
        <f>IF(Observaciones!$F716&gt;0.05*Constantes!$E$18,((Observaciones!$F716-0.05*Constantes!$E$18)^2)/(Observaciones!$F716+0.95*Constantes!$E$18),0)</f>
        <v>0</v>
      </c>
      <c r="U717" s="118">
        <f>MAX(0,V716+Observaciones!$F716-T717-Constantes!$D$13)</f>
        <v>0</v>
      </c>
      <c r="V717" s="118">
        <f>V716+Observaciones!$F716-T717-S717-U717-W716</f>
        <v>26.25</v>
      </c>
      <c r="W717" s="118">
        <f>MAX(0,(V717-Constantes!$D$14)*(1-EXP(-Constantes!$D$22)))</f>
        <v>0</v>
      </c>
      <c r="X717" s="116">
        <f>X716+(Entradas!$E$23*U717-Y716)/(800*Entradas!$D$46)</f>
        <v>0</v>
      </c>
      <c r="Y717" s="116">
        <f>8000*Entradas!$D$47*X717/Constantes!$E$34</f>
        <v>0</v>
      </c>
      <c r="Z717" s="116">
        <f>T717*Escenarios!$E$10/Escenarios!$E$9</f>
        <v>0</v>
      </c>
      <c r="AA717" s="116">
        <f>Y717*Escenarios!$E$10/Escenarios!$E$9</f>
        <v>0</v>
      </c>
      <c r="AB717" s="116">
        <f>Observaciones!$I716</f>
        <v>0</v>
      </c>
      <c r="AC717" s="116">
        <f>MAX(0,Constantes!$E$29/((AH716+Z717+AA717+AB717+Observaciones!$F716)^2)+Entradas!$E$17)</f>
        <v>0</v>
      </c>
      <c r="AD717" s="145">
        <f>IF(ETo!$D716&gt;0,ETo!$I716*((1-Entradas!$E$21)*ETo!$K716+ETo!$L716),0)</f>
        <v>2.0403414140690446</v>
      </c>
      <c r="AE717" s="116">
        <f>MIN(AD717*1,0.8*(AH716+Z717+AA717+AB717+Observaciones!$F716-AC717-Constantes!$E$28))</f>
        <v>0</v>
      </c>
      <c r="AF717" s="116">
        <f>Observaciones!$J716</f>
        <v>0</v>
      </c>
      <c r="AG717" s="116">
        <f>MAX(0,AH716+Z717+AA717+AB717+Observaciones!$F716-AC717-AE717-AF717-Constantes!$E$26)</f>
        <v>0</v>
      </c>
      <c r="AH717" s="116">
        <f>AH716+Z717+AA717+AB717+Observaciones!$F716-AC717-AE717-AF717-AG717</f>
        <v>41.25</v>
      </c>
      <c r="AI717" s="116">
        <f>(Escenarios!$E$10*S717+Escenarios!$E$9*AE717)/(Escenarios!$E$11)</f>
        <v>0</v>
      </c>
      <c r="AJ717" s="116">
        <f>(Escenarios!$E$9*AG717)/(Escenarios!$E$11)</f>
        <v>0</v>
      </c>
      <c r="AK717" s="116">
        <f>(Escenarios!$E$10*U717+Escenarios!$E$9*AC717)/(Escenarios!$E$11)</f>
        <v>0</v>
      </c>
      <c r="AL717" s="118">
        <f t="shared" si="80"/>
        <v>84.015993437099283</v>
      </c>
      <c r="AM717" s="118">
        <f>MAX(0,(AL717-Constantes!$D$13)*(1-EXP(-Constantes!$D$23)))</f>
        <v>0.24360001058422434</v>
      </c>
      <c r="AN717" s="118">
        <f>AJ717+W717*Escenarios!$E$10/Escenarios!$E$11+AM717</f>
        <v>0.24360001058422434</v>
      </c>
      <c r="AO717" s="118">
        <f>0.0526*AJ717*Observaciones!$F716^1.218</f>
        <v>0</v>
      </c>
      <c r="AP717" s="118">
        <f>AO717*Constantes!$E$40</f>
        <v>0</v>
      </c>
      <c r="AQ717" s="118">
        <f t="shared" si="81"/>
        <v>0</v>
      </c>
      <c r="AR717" s="15"/>
      <c r="AS717" s="72">
        <v>711</v>
      </c>
      <c r="AT717" s="145">
        <f>ETo!$I716*((1-Constantes!$F$19)*ETo!$K716+ETo!$L716)</f>
        <v>2.129417792623137</v>
      </c>
      <c r="AU717" s="118">
        <f>MIN(AT717*Constantes!$F$17,0.8*(AX716+Observaciones!$F716-AV717-AW717-Constantes!$D$14))</f>
        <v>0</v>
      </c>
      <c r="AV717" s="118">
        <f>IF(Observaciones!$F716&gt;0.05*Constantes!$F$18,((Observaciones!$F716-0.05*Constantes!$F$18)^2)/(Observaciones!$F716+0.95*Constantes!$F$18),0)</f>
        <v>0</v>
      </c>
      <c r="AW717" s="118">
        <f>MAX(0,AX716+Observaciones!$F716-AV717-Constantes!$D$13)</f>
        <v>0</v>
      </c>
      <c r="AX717" s="118">
        <f>AX716+Observaciones!$F716-AV717-AU717-AW717-AY716</f>
        <v>26.25</v>
      </c>
      <c r="AY717" s="118">
        <f>MAX(0,(AX717-Constantes!$D$14)*(1-EXP(-Constantes!$D$22)))</f>
        <v>0</v>
      </c>
      <c r="AZ717" s="116">
        <f>AZ716+(Entradas!$F$23*AW717-BA716)/(800*Entradas!$D$46)</f>
        <v>0</v>
      </c>
      <c r="BA717" s="116">
        <f>8000*Entradas!$D$47*AZ717/Constantes!$F$34</f>
        <v>0</v>
      </c>
      <c r="BB717" s="116">
        <f>AV717*Escenarios!$F$10/Escenarios!$F$9</f>
        <v>0</v>
      </c>
      <c r="BC717" s="116">
        <f>BA717*Escenarios!$F$10/Escenarios!$F$9</f>
        <v>0</v>
      </c>
      <c r="BD717" s="116">
        <f>Observaciones!$I716</f>
        <v>0</v>
      </c>
      <c r="BE717" s="116">
        <f>MAX(0,Constantes!$F$29/((BJ716+BB717+BC717+BD717+Observaciones!$F716)^2)+Entradas!$F$17)</f>
        <v>0</v>
      </c>
      <c r="BF717" s="145">
        <f>IF(ETo!$D716&gt;0,ETo!$I716*((1-Entradas!$F$21)*ETo!$K716+ETo!$L716),0)</f>
        <v>2.0403414140690446</v>
      </c>
      <c r="BG717" s="116">
        <f>MIN(BF717*1,0.8*(BJ716+BB717+BC717+BD717+Observaciones!$F716-BE717-Constantes!$F$28))</f>
        <v>0</v>
      </c>
      <c r="BH717" s="116">
        <f>Observaciones!$J716</f>
        <v>0</v>
      </c>
      <c r="BI717" s="116">
        <f>MAX(0,BJ716+BB717+BC717+BD717+Observaciones!$F716-BE717-BG717-BH717-Constantes!$F$26)</f>
        <v>0</v>
      </c>
      <c r="BJ717" s="116">
        <f>BJ716+BB717+BC717+BD717+Observaciones!$F716-BE717-BG717-BH717-BI717</f>
        <v>41.25</v>
      </c>
      <c r="BK717" s="116">
        <f>(Escenarios!$F$10*AU717+Escenarios!$F$9*BG717)/(Escenarios!$F$11)</f>
        <v>0</v>
      </c>
      <c r="BL717" s="116">
        <f>(Escenarios!$F$9*BI717)/(Escenarios!$F$11)</f>
        <v>0</v>
      </c>
      <c r="BM717" s="116">
        <f>(Escenarios!$F$10*AW717+Escenarios!$F$9*BE717)/(Escenarios!$F$11)</f>
        <v>0</v>
      </c>
      <c r="BN717" s="118">
        <f t="shared" si="82"/>
        <v>82.820422928125993</v>
      </c>
      <c r="BO717" s="118">
        <f>MAX(0,(BN717-Constantes!$D$13)*(1-EXP(-Constantes!$D$23)))</f>
        <v>0.23534160183814606</v>
      </c>
      <c r="BP717" s="118">
        <f>BL717+AY717*Escenarios!$F$10/Escenarios!$F$11+BO717</f>
        <v>0.23534160183814606</v>
      </c>
      <c r="BQ717" s="118">
        <f>0.0526*BL717*Observaciones!$F716^1.218</f>
        <v>0</v>
      </c>
      <c r="BR717" s="118">
        <f>BQ717*Constantes!$F$40</f>
        <v>0</v>
      </c>
      <c r="BS717" s="118">
        <f t="shared" si="83"/>
        <v>0</v>
      </c>
      <c r="BT717" s="15"/>
      <c r="BU717" s="72">
        <v>711</v>
      </c>
      <c r="BV717" s="73">
        <f>0.0526*Observaciones!$F716^2.218</f>
        <v>0</v>
      </c>
      <c r="BW717" s="73">
        <f>IF(Observaciones!$F716&gt;0.05*$CA$7,((Observaciones!$F716-0.05*$CA$7)^2)/(Observaciones!$F716+0.95*$CA$7),0)</f>
        <v>0</v>
      </c>
      <c r="BX717" s="73">
        <f>0.0526*BW717*Observaciones!$F716^1.218</f>
        <v>0</v>
      </c>
      <c r="BY717" s="27"/>
      <c r="BZ717" s="27"/>
      <c r="CA717" s="101"/>
      <c r="CB717" s="36"/>
    </row>
    <row r="718" spans="2:80" s="2" customFormat="1" ht="14.5" x14ac:dyDescent="0.35">
      <c r="B718" s="35"/>
      <c r="C718" s="72">
        <v>712</v>
      </c>
      <c r="D718" s="145">
        <f>ETo!$I717*((1-Constantes!$D$19)*ETo!$K717+ETo!$L717)</f>
        <v>2.0685160396579452</v>
      </c>
      <c r="E718" s="73">
        <f>MIN(D718*Constantes!$D$17,0.8*(H717+Observaciones!$F717-F718-G718-Constantes!$D$14))</f>
        <v>0</v>
      </c>
      <c r="F718" s="73">
        <f>IF(Observaciones!$F717&gt;0.05*Constantes!$D$18,((Observaciones!$F717-0.05*Constantes!$D$18)^2)/(Observaciones!$F717+0.95*Constantes!$D$18),0)</f>
        <v>0</v>
      </c>
      <c r="G718" s="73">
        <f>MAX(0,H717+Observaciones!$F717-F718-Constantes!$D$13)</f>
        <v>0</v>
      </c>
      <c r="H718" s="73">
        <f>H717+Observaciones!$F717-F718-E718-G718-I717</f>
        <v>26.25</v>
      </c>
      <c r="I718" s="73">
        <f>MAX(0,(H718-Constantes!$D$14)*(1-EXP(-Constantes!$D$22)))</f>
        <v>0</v>
      </c>
      <c r="J718" s="73">
        <f t="shared" si="77"/>
        <v>79.16362261735199</v>
      </c>
      <c r="K718" s="73">
        <f>MAX(0,(J718-Constantes!$D$13)*(1-EXP(-Constantes!$D$23)))</f>
        <v>0.2100822370056262</v>
      </c>
      <c r="L718" s="73">
        <f t="shared" si="78"/>
        <v>0.2100822370056262</v>
      </c>
      <c r="M718" s="73">
        <f>0.0526*F718*Observaciones!$F717^1.218</f>
        <v>0</v>
      </c>
      <c r="N718" s="73">
        <f>M718*Constantes!$D$40</f>
        <v>0</v>
      </c>
      <c r="O718" s="73">
        <f t="shared" si="79"/>
        <v>0</v>
      </c>
      <c r="P718" s="15"/>
      <c r="Q718" s="117">
        <v>712</v>
      </c>
      <c r="R718" s="145">
        <f>ETo!$I717*((1-Constantes!$E$19)*ETo!$K717+ETo!$L717)</f>
        <v>2.0708198725629563</v>
      </c>
      <c r="S718" s="118">
        <f>MIN(R718*Constantes!$E$17,0.8*(V717+Observaciones!$F717-T718-U718-Constantes!$D$14))</f>
        <v>0</v>
      </c>
      <c r="T718" s="118">
        <f>IF(Observaciones!$F717&gt;0.05*Constantes!$E$18,((Observaciones!$F717-0.05*Constantes!$E$18)^2)/(Observaciones!$F717+0.95*Constantes!$E$18),0)</f>
        <v>0</v>
      </c>
      <c r="U718" s="118">
        <f>MAX(0,V717+Observaciones!$F717-T718-Constantes!$D$13)</f>
        <v>0</v>
      </c>
      <c r="V718" s="118">
        <f>V717+Observaciones!$F717-T718-S718-U718-W717</f>
        <v>26.25</v>
      </c>
      <c r="W718" s="118">
        <f>MAX(0,(V718-Constantes!$D$14)*(1-EXP(-Constantes!$D$22)))</f>
        <v>0</v>
      </c>
      <c r="X718" s="116">
        <f>X717+(Entradas!$E$23*U718-Y717)/(800*Entradas!$D$46)</f>
        <v>0</v>
      </c>
      <c r="Y718" s="116">
        <f>8000*Entradas!$D$47*X718/Constantes!$E$34</f>
        <v>0</v>
      </c>
      <c r="Z718" s="116">
        <f>T718*Escenarios!$E$10/Escenarios!$E$9</f>
        <v>0</v>
      </c>
      <c r="AA718" s="116">
        <f>Y718*Escenarios!$E$10/Escenarios!$E$9</f>
        <v>0</v>
      </c>
      <c r="AB718" s="116">
        <f>Observaciones!$I717</f>
        <v>0</v>
      </c>
      <c r="AC718" s="116">
        <f>MAX(0,Constantes!$E$29/((AH717+Z718+AA718+AB718+Observaciones!$F717)^2)+Entradas!$E$17)</f>
        <v>0</v>
      </c>
      <c r="AD718" s="145">
        <f>IF(ETo!$D717&gt;0,ETo!$I717*((1-Entradas!$E$21)*ETo!$K717+ETo!$L717),0)</f>
        <v>1.9786665563624977</v>
      </c>
      <c r="AE718" s="116">
        <f>MIN(AD718*1,0.8*(AH717+Z718+AA718+AB718+Observaciones!$F717-AC718-Constantes!$E$28))</f>
        <v>0</v>
      </c>
      <c r="AF718" s="116">
        <f>Observaciones!$J717</f>
        <v>0</v>
      </c>
      <c r="AG718" s="116">
        <f>MAX(0,AH717+Z718+AA718+AB718+Observaciones!$F717-AC718-AE718-AF718-Constantes!$E$26)</f>
        <v>0</v>
      </c>
      <c r="AH718" s="116">
        <f>AH717+Z718+AA718+AB718+Observaciones!$F717-AC718-AE718-AF718-AG718</f>
        <v>41.25</v>
      </c>
      <c r="AI718" s="116">
        <f>(Escenarios!$E$10*S718+Escenarios!$E$9*AE718)/(Escenarios!$E$11)</f>
        <v>0</v>
      </c>
      <c r="AJ718" s="116">
        <f>(Escenarios!$E$9*AG718)/(Escenarios!$E$11)</f>
        <v>0</v>
      </c>
      <c r="AK718" s="116">
        <f>(Escenarios!$E$10*U718+Escenarios!$E$9*AC718)/(Escenarios!$E$11)</f>
        <v>0</v>
      </c>
      <c r="AL718" s="118">
        <f t="shared" si="80"/>
        <v>83.772393426515052</v>
      </c>
      <c r="AM718" s="118">
        <f>MAX(0,(AL718-Constantes!$D$13)*(1-EXP(-Constantes!$D$23)))</f>
        <v>0.24191734239957569</v>
      </c>
      <c r="AN718" s="118">
        <f>AJ718+W718*Escenarios!$E$10/Escenarios!$E$11+AM718</f>
        <v>0.24191734239957569</v>
      </c>
      <c r="AO718" s="118">
        <f>0.0526*AJ718*Observaciones!$F717^1.218</f>
        <v>0</v>
      </c>
      <c r="AP718" s="118">
        <f>AO718*Constantes!$E$40</f>
        <v>0</v>
      </c>
      <c r="AQ718" s="118">
        <f t="shared" si="81"/>
        <v>0</v>
      </c>
      <c r="AR718" s="15"/>
      <c r="AS718" s="72">
        <v>712</v>
      </c>
      <c r="AT718" s="145">
        <f>ETo!$I717*((1-Constantes!$F$19)*ETo!$K717+ETo!$L717)</f>
        <v>2.0650602903004271</v>
      </c>
      <c r="AU718" s="118">
        <f>MIN(AT718*Constantes!$F$17,0.8*(AX717+Observaciones!$F717-AV718-AW718-Constantes!$D$14))</f>
        <v>0</v>
      </c>
      <c r="AV718" s="118">
        <f>IF(Observaciones!$F717&gt;0.05*Constantes!$F$18,((Observaciones!$F717-0.05*Constantes!$F$18)^2)/(Observaciones!$F717+0.95*Constantes!$F$18),0)</f>
        <v>0</v>
      </c>
      <c r="AW718" s="118">
        <f>MAX(0,AX717+Observaciones!$F717-AV718-Constantes!$D$13)</f>
        <v>0</v>
      </c>
      <c r="AX718" s="118">
        <f>AX717+Observaciones!$F717-AV718-AU718-AW718-AY717</f>
        <v>26.25</v>
      </c>
      <c r="AY718" s="118">
        <f>MAX(0,(AX718-Constantes!$D$14)*(1-EXP(-Constantes!$D$22)))</f>
        <v>0</v>
      </c>
      <c r="AZ718" s="116">
        <f>AZ717+(Entradas!$F$23*AW718-BA717)/(800*Entradas!$D$46)</f>
        <v>0</v>
      </c>
      <c r="BA718" s="116">
        <f>8000*Entradas!$D$47*AZ718/Constantes!$F$34</f>
        <v>0</v>
      </c>
      <c r="BB718" s="116">
        <f>AV718*Escenarios!$F$10/Escenarios!$F$9</f>
        <v>0</v>
      </c>
      <c r="BC718" s="116">
        <f>BA718*Escenarios!$F$10/Escenarios!$F$9</f>
        <v>0</v>
      </c>
      <c r="BD718" s="116">
        <f>Observaciones!$I717</f>
        <v>0</v>
      </c>
      <c r="BE718" s="116">
        <f>MAX(0,Constantes!$F$29/((BJ717+BB718+BC718+BD718+Observaciones!$F717)^2)+Entradas!$F$17)</f>
        <v>0</v>
      </c>
      <c r="BF718" s="145">
        <f>IF(ETo!$D717&gt;0,ETo!$I717*((1-Entradas!$F$21)*ETo!$K717+ETo!$L717),0)</f>
        <v>1.9786665563624977</v>
      </c>
      <c r="BG718" s="116">
        <f>MIN(BF718*1,0.8*(BJ717+BB718+BC718+BD718+Observaciones!$F717-BE718-Constantes!$F$28))</f>
        <v>0</v>
      </c>
      <c r="BH718" s="116">
        <f>Observaciones!$J717</f>
        <v>0</v>
      </c>
      <c r="BI718" s="116">
        <f>MAX(0,BJ717+BB718+BC718+BD718+Observaciones!$F717-BE718-BG718-BH718-Constantes!$F$26)</f>
        <v>0</v>
      </c>
      <c r="BJ718" s="116">
        <f>BJ717+BB718+BC718+BD718+Observaciones!$F717-BE718-BG718-BH718-BI718</f>
        <v>41.25</v>
      </c>
      <c r="BK718" s="116">
        <f>(Escenarios!$F$10*AU718+Escenarios!$F$9*BG718)/(Escenarios!$F$11)</f>
        <v>0</v>
      </c>
      <c r="BL718" s="116">
        <f>(Escenarios!$F$9*BI718)/(Escenarios!$F$11)</f>
        <v>0</v>
      </c>
      <c r="BM718" s="116">
        <f>(Escenarios!$F$10*AW718+Escenarios!$F$9*BE718)/(Escenarios!$F$11)</f>
        <v>0</v>
      </c>
      <c r="BN718" s="118">
        <f t="shared" si="82"/>
        <v>82.585081326287849</v>
      </c>
      <c r="BO718" s="118">
        <f>MAX(0,(BN718-Constantes!$D$13)*(1-EXP(-Constantes!$D$23)))</f>
        <v>0.23371597864959381</v>
      </c>
      <c r="BP718" s="118">
        <f>BL718+AY718*Escenarios!$F$10/Escenarios!$F$11+BO718</f>
        <v>0.23371597864959381</v>
      </c>
      <c r="BQ718" s="118">
        <f>0.0526*BL718*Observaciones!$F717^1.218</f>
        <v>0</v>
      </c>
      <c r="BR718" s="118">
        <f>BQ718*Constantes!$F$40</f>
        <v>0</v>
      </c>
      <c r="BS718" s="118">
        <f t="shared" si="83"/>
        <v>0</v>
      </c>
      <c r="BT718" s="15"/>
      <c r="BU718" s="72">
        <v>712</v>
      </c>
      <c r="BV718" s="73">
        <f>0.0526*Observaciones!$F717^2.218</f>
        <v>0</v>
      </c>
      <c r="BW718" s="73">
        <f>IF(Observaciones!$F717&gt;0.05*$CA$7,((Observaciones!$F717-0.05*$CA$7)^2)/(Observaciones!$F717+0.95*$CA$7),0)</f>
        <v>0</v>
      </c>
      <c r="BX718" s="73">
        <f>0.0526*BW718*Observaciones!$F717^1.218</f>
        <v>0</v>
      </c>
      <c r="BY718" s="27"/>
      <c r="BZ718" s="27"/>
      <c r="CA718" s="101"/>
      <c r="CB718" s="36"/>
    </row>
    <row r="719" spans="2:80" s="2" customFormat="1" ht="14.5" x14ac:dyDescent="0.35">
      <c r="B719" s="35"/>
      <c r="C719" s="72">
        <v>713</v>
      </c>
      <c r="D719" s="145">
        <f>ETo!$I718*((1-Constantes!$D$19)*ETo!$K718+ETo!$L718)</f>
        <v>2.0954253967615677</v>
      </c>
      <c r="E719" s="73">
        <f>MIN(D719*Constantes!$D$17,0.8*(H718+Observaciones!$F718-F719-G719-Constantes!$D$14))</f>
        <v>0</v>
      </c>
      <c r="F719" s="73">
        <f>IF(Observaciones!$F718&gt;0.05*Constantes!$D$18,((Observaciones!$F718-0.05*Constantes!$D$18)^2)/(Observaciones!$F718+0.95*Constantes!$D$18),0)</f>
        <v>0</v>
      </c>
      <c r="G719" s="73">
        <f>MAX(0,H718+Observaciones!$F718-F719-Constantes!$D$13)</f>
        <v>0</v>
      </c>
      <c r="H719" s="73">
        <f>H718+Observaciones!$F718-F719-E719-G719-I718</f>
        <v>26.25</v>
      </c>
      <c r="I719" s="73">
        <f>MAX(0,(H719-Constantes!$D$14)*(1-EXP(-Constantes!$D$22)))</f>
        <v>0</v>
      </c>
      <c r="J719" s="73">
        <f t="shared" si="77"/>
        <v>78.953540380346368</v>
      </c>
      <c r="K719" s="73">
        <f>MAX(0,(J719-Constantes!$D$13)*(1-EXP(-Constantes!$D$23)))</f>
        <v>0.20863109299491217</v>
      </c>
      <c r="L719" s="73">
        <f t="shared" si="78"/>
        <v>0.20863109299491217</v>
      </c>
      <c r="M719" s="73">
        <f>0.0526*F719*Observaciones!$F718^1.218</f>
        <v>0</v>
      </c>
      <c r="N719" s="73">
        <f>M719*Constantes!$D$40</f>
        <v>0</v>
      </c>
      <c r="O719" s="73">
        <f t="shared" si="79"/>
        <v>0</v>
      </c>
      <c r="P719" s="15"/>
      <c r="Q719" s="117">
        <v>713</v>
      </c>
      <c r="R719" s="145">
        <f>ETo!$I718*((1-Constantes!$E$19)*ETo!$K718+ETo!$L718)</f>
        <v>2.0977592440105508</v>
      </c>
      <c r="S719" s="118">
        <f>MIN(R719*Constantes!$E$17,0.8*(V718+Observaciones!$F718-T719-U719-Constantes!$D$14))</f>
        <v>0</v>
      </c>
      <c r="T719" s="118">
        <f>IF(Observaciones!$F718&gt;0.05*Constantes!$E$18,((Observaciones!$F718-0.05*Constantes!$E$18)^2)/(Observaciones!$F718+0.95*Constantes!$E$18),0)</f>
        <v>0</v>
      </c>
      <c r="U719" s="118">
        <f>MAX(0,V718+Observaciones!$F718-T719-Constantes!$D$13)</f>
        <v>0</v>
      </c>
      <c r="V719" s="118">
        <f>V718+Observaciones!$F718-T719-S719-U719-W718</f>
        <v>26.25</v>
      </c>
      <c r="W719" s="118">
        <f>MAX(0,(V719-Constantes!$D$14)*(1-EXP(-Constantes!$D$22)))</f>
        <v>0</v>
      </c>
      <c r="X719" s="116">
        <f>X718+(Entradas!$E$23*U719-Y718)/(800*Entradas!$D$46)</f>
        <v>0</v>
      </c>
      <c r="Y719" s="116">
        <f>8000*Entradas!$D$47*X719/Constantes!$E$34</f>
        <v>0</v>
      </c>
      <c r="Z719" s="116">
        <f>T719*Escenarios!$E$10/Escenarios!$E$9</f>
        <v>0</v>
      </c>
      <c r="AA719" s="116">
        <f>Y719*Escenarios!$E$10/Escenarios!$E$9</f>
        <v>0</v>
      </c>
      <c r="AB719" s="116">
        <f>Observaciones!$I718</f>
        <v>0</v>
      </c>
      <c r="AC719" s="116">
        <f>MAX(0,Constantes!$E$29/((AH718+Z719+AA719+AB719+Observaciones!$F718)^2)+Entradas!$E$17)</f>
        <v>0</v>
      </c>
      <c r="AD719" s="145">
        <f>IF(ETo!$D718&gt;0,ETo!$I718*((1-Entradas!$E$21)*ETo!$K718+ETo!$L718),0)</f>
        <v>2.0044053540512086</v>
      </c>
      <c r="AE719" s="116">
        <f>MIN(AD719*1,0.8*(AH718+Z719+AA719+AB719+Observaciones!$F718-AC719-Constantes!$E$28))</f>
        <v>0</v>
      </c>
      <c r="AF719" s="116">
        <f>Observaciones!$J718</f>
        <v>0</v>
      </c>
      <c r="AG719" s="116">
        <f>MAX(0,AH718+Z719+AA719+AB719+Observaciones!$F718-AC719-AE719-AF719-Constantes!$E$26)</f>
        <v>0</v>
      </c>
      <c r="AH719" s="116">
        <f>AH718+Z719+AA719+AB719+Observaciones!$F718-AC719-AE719-AF719-AG719</f>
        <v>41.25</v>
      </c>
      <c r="AI719" s="116">
        <f>(Escenarios!$E$10*S719+Escenarios!$E$9*AE719)/(Escenarios!$E$11)</f>
        <v>0</v>
      </c>
      <c r="AJ719" s="116">
        <f>(Escenarios!$E$9*AG719)/(Escenarios!$E$11)</f>
        <v>0</v>
      </c>
      <c r="AK719" s="116">
        <f>(Escenarios!$E$10*U719+Escenarios!$E$9*AC719)/(Escenarios!$E$11)</f>
        <v>0</v>
      </c>
      <c r="AL719" s="118">
        <f t="shared" si="80"/>
        <v>83.530476084115477</v>
      </c>
      <c r="AM719" s="118">
        <f>MAX(0,(AL719-Constantes!$D$13)*(1-EXP(-Constantes!$D$23)))</f>
        <v>0.24024629725309046</v>
      </c>
      <c r="AN719" s="118">
        <f>AJ719+W719*Escenarios!$E$10/Escenarios!$E$11+AM719</f>
        <v>0.24024629725309046</v>
      </c>
      <c r="AO719" s="118">
        <f>0.0526*AJ719*Observaciones!$F718^1.218</f>
        <v>0</v>
      </c>
      <c r="AP719" s="118">
        <f>AO719*Constantes!$E$40</f>
        <v>0</v>
      </c>
      <c r="AQ719" s="118">
        <f t="shared" si="81"/>
        <v>0</v>
      </c>
      <c r="AR719" s="15"/>
      <c r="AS719" s="72">
        <v>713</v>
      </c>
      <c r="AT719" s="145">
        <f>ETo!$I718*((1-Constantes!$F$19)*ETo!$K718+ETo!$L718)</f>
        <v>2.0919246258880921</v>
      </c>
      <c r="AU719" s="118">
        <f>MIN(AT719*Constantes!$F$17,0.8*(AX718+Observaciones!$F718-AV719-AW719-Constantes!$D$14))</f>
        <v>0</v>
      </c>
      <c r="AV719" s="118">
        <f>IF(Observaciones!$F718&gt;0.05*Constantes!$F$18,((Observaciones!$F718-0.05*Constantes!$F$18)^2)/(Observaciones!$F718+0.95*Constantes!$F$18),0)</f>
        <v>0</v>
      </c>
      <c r="AW719" s="118">
        <f>MAX(0,AX718+Observaciones!$F718-AV719-Constantes!$D$13)</f>
        <v>0</v>
      </c>
      <c r="AX719" s="118">
        <f>AX718+Observaciones!$F718-AV719-AU719-AW719-AY718</f>
        <v>26.25</v>
      </c>
      <c r="AY719" s="118">
        <f>MAX(0,(AX719-Constantes!$D$14)*(1-EXP(-Constantes!$D$22)))</f>
        <v>0</v>
      </c>
      <c r="AZ719" s="116">
        <f>AZ718+(Entradas!$F$23*AW719-BA718)/(800*Entradas!$D$46)</f>
        <v>0</v>
      </c>
      <c r="BA719" s="116">
        <f>8000*Entradas!$D$47*AZ719/Constantes!$F$34</f>
        <v>0</v>
      </c>
      <c r="BB719" s="116">
        <f>AV719*Escenarios!$F$10/Escenarios!$F$9</f>
        <v>0</v>
      </c>
      <c r="BC719" s="116">
        <f>BA719*Escenarios!$F$10/Escenarios!$F$9</f>
        <v>0</v>
      </c>
      <c r="BD719" s="116">
        <f>Observaciones!$I718</f>
        <v>0</v>
      </c>
      <c r="BE719" s="116">
        <f>MAX(0,Constantes!$F$29/((BJ718+BB719+BC719+BD719+Observaciones!$F718)^2)+Entradas!$F$17)</f>
        <v>0</v>
      </c>
      <c r="BF719" s="145">
        <f>IF(ETo!$D718&gt;0,ETo!$I718*((1-Entradas!$F$21)*ETo!$K718+ETo!$L718),0)</f>
        <v>2.0044053540512086</v>
      </c>
      <c r="BG719" s="116">
        <f>MIN(BF719*1,0.8*(BJ718+BB719+BC719+BD719+Observaciones!$F718-BE719-Constantes!$F$28))</f>
        <v>0</v>
      </c>
      <c r="BH719" s="116">
        <f>Observaciones!$J718</f>
        <v>0</v>
      </c>
      <c r="BI719" s="116">
        <f>MAX(0,BJ718+BB719+BC719+BD719+Observaciones!$F718-BE719-BG719-BH719-Constantes!$F$26)</f>
        <v>0</v>
      </c>
      <c r="BJ719" s="116">
        <f>BJ718+BB719+BC719+BD719+Observaciones!$F718-BE719-BG719-BH719-BI719</f>
        <v>41.25</v>
      </c>
      <c r="BK719" s="116">
        <f>(Escenarios!$F$10*AU719+Escenarios!$F$9*BG719)/(Escenarios!$F$11)</f>
        <v>0</v>
      </c>
      <c r="BL719" s="116">
        <f>(Escenarios!$F$9*BI719)/(Escenarios!$F$11)</f>
        <v>0</v>
      </c>
      <c r="BM719" s="116">
        <f>(Escenarios!$F$10*AW719+Escenarios!$F$9*BE719)/(Escenarios!$F$11)</f>
        <v>0</v>
      </c>
      <c r="BN719" s="118">
        <f t="shared" si="82"/>
        <v>82.35136534763825</v>
      </c>
      <c r="BO719" s="118">
        <f>MAX(0,(BN719-Constantes!$D$13)*(1-EXP(-Constantes!$D$23)))</f>
        <v>0.23210158446063409</v>
      </c>
      <c r="BP719" s="118">
        <f>BL719+AY719*Escenarios!$F$10/Escenarios!$F$11+BO719</f>
        <v>0.23210158446063409</v>
      </c>
      <c r="BQ719" s="118">
        <f>0.0526*BL719*Observaciones!$F718^1.218</f>
        <v>0</v>
      </c>
      <c r="BR719" s="118">
        <f>BQ719*Constantes!$F$40</f>
        <v>0</v>
      </c>
      <c r="BS719" s="118">
        <f t="shared" si="83"/>
        <v>0</v>
      </c>
      <c r="BT719" s="15"/>
      <c r="BU719" s="72">
        <v>713</v>
      </c>
      <c r="BV719" s="73">
        <f>0.0526*Observaciones!$F718^2.218</f>
        <v>0</v>
      </c>
      <c r="BW719" s="73">
        <f>IF(Observaciones!$F718&gt;0.05*$CA$7,((Observaciones!$F718-0.05*$CA$7)^2)/(Observaciones!$F718+0.95*$CA$7),0)</f>
        <v>0</v>
      </c>
      <c r="BX719" s="73">
        <f>0.0526*BW719*Observaciones!$F718^1.218</f>
        <v>0</v>
      </c>
      <c r="BY719" s="27"/>
      <c r="BZ719" s="27"/>
      <c r="CA719" s="101"/>
      <c r="CB719" s="36"/>
    </row>
    <row r="720" spans="2:80" s="2" customFormat="1" ht="14.5" x14ac:dyDescent="0.35">
      <c r="B720" s="35"/>
      <c r="C720" s="72">
        <v>714</v>
      </c>
      <c r="D720" s="145">
        <f>ETo!$I719*((1-Constantes!$D$19)*ETo!$K719+ETo!$L719)</f>
        <v>1.9932416255150751</v>
      </c>
      <c r="E720" s="73">
        <f>MIN(D720*Constantes!$D$17,0.8*(H719+Observaciones!$F719-F720-G720-Constantes!$D$14))</f>
        <v>1.2428910358663623</v>
      </c>
      <c r="F720" s="73">
        <f>IF(Observaciones!$F719&gt;0.05*Constantes!$D$18,((Observaciones!$F719-0.05*Constantes!$D$18)^2)/(Observaciones!$F719+0.95*Constantes!$D$18),0)</f>
        <v>0.36903144404465704</v>
      </c>
      <c r="G720" s="73">
        <f>MAX(0,H719+Observaciones!$F719-F720-Constantes!$D$13)</f>
        <v>0</v>
      </c>
      <c r="H720" s="73">
        <f>H719+Observaciones!$F719-F720-E720-G720-I719</f>
        <v>33.83807752008898</v>
      </c>
      <c r="I720" s="73">
        <f>MAX(0,(H720-Constantes!$D$14)*(1-EXP(-Constantes!$D$22)))</f>
        <v>0.10446730554636306</v>
      </c>
      <c r="J720" s="73">
        <f t="shared" si="77"/>
        <v>78.744909287351462</v>
      </c>
      <c r="K720" s="73">
        <f>MAX(0,(J720-Constantes!$D$13)*(1-EXP(-Constantes!$D$23)))</f>
        <v>0.20718997276807366</v>
      </c>
      <c r="L720" s="73">
        <f t="shared" si="78"/>
        <v>0.68068872235909383</v>
      </c>
      <c r="M720" s="73">
        <f>0.0526*F720*Observaciones!$F719^1.218</f>
        <v>0.28969612795024763</v>
      </c>
      <c r="N720" s="73">
        <f>M720*Constantes!$D$40</f>
        <v>1.3531735258171026E-3</v>
      </c>
      <c r="O720" s="73">
        <f t="shared" si="79"/>
        <v>198.79476203562584</v>
      </c>
      <c r="P720" s="15"/>
      <c r="Q720" s="117">
        <v>714</v>
      </c>
      <c r="R720" s="145">
        <f>ETo!$I719*((1-Constantes!$E$19)*ETo!$K719+ETo!$L719)</f>
        <v>1.9954602872991936</v>
      </c>
      <c r="S720" s="118">
        <f>MIN(R720*Constantes!$E$17,0.8*(V719+Observaciones!$F719-T720-U720-Constantes!$D$14))</f>
        <v>1.2515539672522995</v>
      </c>
      <c r="T720" s="118">
        <f>IF(Observaciones!$F719&gt;0.05*Constantes!$E$18,((Observaciones!$F719-0.05*Constantes!$E$18)^2)/(Observaciones!$F719+0.95*Constantes!$E$18),0)</f>
        <v>0.3494157391731979</v>
      </c>
      <c r="U720" s="118">
        <f>MAX(0,V719+Observaciones!$F719-T720-Constantes!$D$13)</f>
        <v>0</v>
      </c>
      <c r="V720" s="118">
        <f>V719+Observaciones!$F719-T720-S720-U720-W719</f>
        <v>33.849030293574508</v>
      </c>
      <c r="W720" s="118">
        <f>MAX(0,(V720-Constantes!$D$14)*(1-EXP(-Constantes!$D$22)))</f>
        <v>0.10461809561555563</v>
      </c>
      <c r="X720" s="116">
        <f>X719+(Entradas!$E$23*U720-Y719)/(800*Entradas!$D$46)</f>
        <v>0</v>
      </c>
      <c r="Y720" s="116">
        <f>8000*Entradas!$D$47*X720/Constantes!$E$34</f>
        <v>0</v>
      </c>
      <c r="Z720" s="116">
        <f>T720*Escenarios!$E$10/Escenarios!$E$9</f>
        <v>3.144741652558781</v>
      </c>
      <c r="AA720" s="116">
        <f>Y720*Escenarios!$E$10/Escenarios!$E$9</f>
        <v>0</v>
      </c>
      <c r="AB720" s="116">
        <f>Observaciones!$I719</f>
        <v>0</v>
      </c>
      <c r="AC720" s="116">
        <f>MAX(0,Constantes!$E$29/((AH719+Z720+AA720+AB720+Observaciones!$F719)^2)+Entradas!$E$17)</f>
        <v>0</v>
      </c>
      <c r="AD720" s="145">
        <f>IF(ETo!$D719&gt;0,ETo!$I719*((1-Entradas!$E$21)*ETo!$K719+ETo!$L719),0)</f>
        <v>1.9067138159344312</v>
      </c>
      <c r="AE720" s="116">
        <f>MIN(AD720*1,0.8*(AH719+Z720+AA720+AB720+Observaciones!$F719-AC720-Constantes!$E$28))</f>
        <v>1.9067138159344312</v>
      </c>
      <c r="AF720" s="116">
        <f>Observaciones!$J719</f>
        <v>0</v>
      </c>
      <c r="AG720" s="116">
        <f>MAX(0,AH719+Z720+AA720+AB720+Observaciones!$F719-AC720-AE720-AF720-Constantes!$E$26)</f>
        <v>0</v>
      </c>
      <c r="AH720" s="116">
        <f>AH719+Z720+AA720+AB720+Observaciones!$F719-AC720-AE720-AF720-AG720</f>
        <v>51.68802783662435</v>
      </c>
      <c r="AI720" s="116">
        <f>(Escenarios!$E$10*S720+Escenarios!$E$9*AE720)/(Escenarios!$E$11)</f>
        <v>1.3170699521205129</v>
      </c>
      <c r="AJ720" s="116">
        <f>(Escenarios!$E$9*AG720)/(Escenarios!$E$11)</f>
        <v>0</v>
      </c>
      <c r="AK720" s="116">
        <f>(Escenarios!$E$10*U720+Escenarios!$E$9*AC720)/(Escenarios!$E$11)</f>
        <v>0</v>
      </c>
      <c r="AL720" s="118">
        <f t="shared" si="80"/>
        <v>83.290229786862383</v>
      </c>
      <c r="AM720" s="118">
        <f>MAX(0,(AL720-Constantes!$D$13)*(1-EXP(-Constantes!$D$23)))</f>
        <v>0.2385867948585795</v>
      </c>
      <c r="AN720" s="118">
        <f>AJ720+W720*Escenarios!$E$10/Escenarios!$E$11+AM720</f>
        <v>0.33274308091257959</v>
      </c>
      <c r="AO720" s="118">
        <f>0.0526*AJ720*Observaciones!$F719^1.218</f>
        <v>0</v>
      </c>
      <c r="AP720" s="118">
        <f>AO720*Constantes!$E$40</f>
        <v>0</v>
      </c>
      <c r="AQ720" s="118">
        <f t="shared" si="81"/>
        <v>0</v>
      </c>
      <c r="AR720" s="15"/>
      <c r="AS720" s="72">
        <v>714</v>
      </c>
      <c r="AT720" s="145">
        <f>ETo!$I719*((1-Constantes!$F$19)*ETo!$K719+ETo!$L719)</f>
        <v>1.9899136328388962</v>
      </c>
      <c r="AU720" s="118">
        <f>MIN(AT720*Constantes!$F$17,0.8*(AX719+Observaciones!$F719-AV720-AW720-Constantes!$D$14))</f>
        <v>1.2300060803085859</v>
      </c>
      <c r="AV720" s="118">
        <f>IF(Observaciones!$F719&gt;0.05*Constantes!$F$18,((Observaciones!$F719-0.05*Constantes!$F$18)^2)/(Observaciones!$F719+0.95*Constantes!$F$18),0)</f>
        <v>0.3714088328815251</v>
      </c>
      <c r="AW720" s="118">
        <f>MAX(0,AX719+Observaciones!$F719-AV720-Constantes!$D$13)</f>
        <v>0</v>
      </c>
      <c r="AX720" s="118">
        <f>AX719+Observaciones!$F719-AV720-AU720-AW720-AY719</f>
        <v>33.848585086809891</v>
      </c>
      <c r="AY720" s="118">
        <f>MAX(0,(AX720-Constantes!$D$14)*(1-EXP(-Constantes!$D$22)))</f>
        <v>0.10461196632246558</v>
      </c>
      <c r="AZ720" s="116">
        <f>AZ719+(Entradas!$F$23*AW720-BA719)/(800*Entradas!$D$46)</f>
        <v>0</v>
      </c>
      <c r="BA720" s="116">
        <f>8000*Entradas!$D$47*AZ720/Constantes!$F$34</f>
        <v>0</v>
      </c>
      <c r="BB720" s="116">
        <f>AV720*Escenarios!$F$10/Escenarios!$F$9</f>
        <v>1.4856353315261004</v>
      </c>
      <c r="BC720" s="116">
        <f>BA720*Escenarios!$F$10/Escenarios!$F$9</f>
        <v>0</v>
      </c>
      <c r="BD720" s="116">
        <f>Observaciones!$I719</f>
        <v>0</v>
      </c>
      <c r="BE720" s="116">
        <f>MAX(0,Constantes!$F$29/((BJ719+BB720+BC720+BD720+Observaciones!$F719)^2)+Entradas!$F$17)</f>
        <v>0</v>
      </c>
      <c r="BF720" s="145">
        <f>IF(ETo!$D719&gt;0,ETo!$I719*((1-Entradas!$F$21)*ETo!$K719+ETo!$L719),0)</f>
        <v>1.9067138159344312</v>
      </c>
      <c r="BG720" s="116">
        <f>MIN(BF720*1,0.8*(BJ719+BB720+BC720+BD720+Observaciones!$F719-BE720-Constantes!$F$28))</f>
        <v>1.9067138159344312</v>
      </c>
      <c r="BH720" s="116">
        <f>Observaciones!$J719</f>
        <v>0</v>
      </c>
      <c r="BI720" s="116">
        <f>MAX(0,BJ719+BB720+BC720+BD720+Observaciones!$F719-BE720-BG720-BH720-Constantes!$F$26)</f>
        <v>0</v>
      </c>
      <c r="BJ720" s="116">
        <f>BJ719+BB720+BC720+BD720+Observaciones!$F719-BE720-BG720-BH720-BI720</f>
        <v>50.028921515591669</v>
      </c>
      <c r="BK720" s="116">
        <f>(Escenarios!$F$10*AU720+Escenarios!$F$9*BG720)/(Escenarios!$F$11)</f>
        <v>1.365347627433755</v>
      </c>
      <c r="BL720" s="116">
        <f>(Escenarios!$F$9*BI720)/(Escenarios!$F$11)</f>
        <v>0</v>
      </c>
      <c r="BM720" s="116">
        <f>(Escenarios!$F$10*AW720+Escenarios!$F$9*BE720)/(Escenarios!$F$11)</f>
        <v>0</v>
      </c>
      <c r="BN720" s="118">
        <f t="shared" si="82"/>
        <v>82.119263763177614</v>
      </c>
      <c r="BO720" s="118">
        <f>MAX(0,(BN720-Constantes!$D$13)*(1-EXP(-Constantes!$D$23)))</f>
        <v>0.23049834170690106</v>
      </c>
      <c r="BP720" s="118">
        <f>BL720+AY720*Escenarios!$F$10/Escenarios!$F$11+BO720</f>
        <v>0.31418791476487351</v>
      </c>
      <c r="BQ720" s="118">
        <f>0.0526*BL720*Observaciones!$F719^1.218</f>
        <v>0</v>
      </c>
      <c r="BR720" s="118">
        <f>BQ720*Constantes!$F$40</f>
        <v>0</v>
      </c>
      <c r="BS720" s="118">
        <f t="shared" si="83"/>
        <v>0</v>
      </c>
      <c r="BT720" s="15"/>
      <c r="BU720" s="72">
        <v>714</v>
      </c>
      <c r="BV720" s="73">
        <f>0.0526*Observaciones!$F719^2.218</f>
        <v>7.2221606590785727</v>
      </c>
      <c r="BW720" s="73">
        <f>IF(Observaciones!$F719&gt;0.05*$CA$7,((Observaciones!$F719-0.05*$CA$7)^2)/(Observaciones!$F719+0.95*$CA$7),0)</f>
        <v>1.3246488963913126</v>
      </c>
      <c r="BX720" s="73">
        <f>0.0526*BW720*Observaciones!$F719^1.218</f>
        <v>1.0398725159357811</v>
      </c>
      <c r="BY720" s="27"/>
      <c r="BZ720" s="27"/>
      <c r="CA720" s="101"/>
      <c r="CB720" s="36"/>
    </row>
    <row r="721" spans="2:80" s="2" customFormat="1" ht="14.5" x14ac:dyDescent="0.35">
      <c r="B721" s="35"/>
      <c r="C721" s="72">
        <v>715</v>
      </c>
      <c r="D721" s="145">
        <f>ETo!$I720*((1-Constantes!$D$19)*ETo!$K720+ETo!$L720)</f>
        <v>2.0363091931697093</v>
      </c>
      <c r="E721" s="73">
        <f>MIN(D721*Constantes!$D$17,0.8*(H720+Observaciones!$F720-F721-G721-Constantes!$D$14))</f>
        <v>1.2697459304708638</v>
      </c>
      <c r="F721" s="73">
        <f>IF(Observaciones!$F720&gt;0.05*Constantes!$D$18,((Observaciones!$F720-0.05*Constantes!$D$18)^2)/(Observaciones!$F720+0.95*Constantes!$D$18),0)</f>
        <v>0</v>
      </c>
      <c r="G721" s="73">
        <f>MAX(0,H720+Observaciones!$F720-F721-Constantes!$D$13)</f>
        <v>0</v>
      </c>
      <c r="H721" s="73">
        <f>H720+Observaciones!$F720-F721-E721-G721-I720</f>
        <v>35.863864284071752</v>
      </c>
      <c r="I721" s="73">
        <f>MAX(0,(H721-Constantes!$D$14)*(1-EXP(-Constantes!$D$22)))</f>
        <v>0.13235691055955548</v>
      </c>
      <c r="J721" s="73">
        <f t="shared" si="77"/>
        <v>78.537719314583384</v>
      </c>
      <c r="K721" s="73">
        <f>MAX(0,(J721-Constantes!$D$13)*(1-EXP(-Constantes!$D$23)))</f>
        <v>0.20575880708577779</v>
      </c>
      <c r="L721" s="73">
        <f t="shared" si="78"/>
        <v>0.33811571764533327</v>
      </c>
      <c r="M721" s="73">
        <f>0.0526*F721*Observaciones!$F720^1.218</f>
        <v>0</v>
      </c>
      <c r="N721" s="73">
        <f>M721*Constantes!$D$40</f>
        <v>0</v>
      </c>
      <c r="O721" s="73">
        <f t="shared" si="79"/>
        <v>0</v>
      </c>
      <c r="P721" s="15"/>
      <c r="Q721" s="117">
        <v>715</v>
      </c>
      <c r="R721" s="145">
        <f>ETo!$I720*((1-Constantes!$E$19)*ETo!$K720+ETo!$L720)</f>
        <v>2.0385767753368866</v>
      </c>
      <c r="S721" s="118">
        <f>MIN(R721*Constantes!$E$17,0.8*(V720+Observaciones!$F720-T721-U721-Constantes!$D$14))</f>
        <v>1.2785966561000932</v>
      </c>
      <c r="T721" s="118">
        <f>IF(Observaciones!$F720&gt;0.05*Constantes!$E$18,((Observaciones!$F720-0.05*Constantes!$E$18)^2)/(Observaciones!$F720+0.95*Constantes!$E$18),0)</f>
        <v>0</v>
      </c>
      <c r="U721" s="118">
        <f>MAX(0,V720+Observaciones!$F720-T721-Constantes!$D$13)</f>
        <v>0</v>
      </c>
      <c r="V721" s="118">
        <f>V720+Observaciones!$F720-T721-S721-U721-W720</f>
        <v>35.865815541858858</v>
      </c>
      <c r="W721" s="118">
        <f>MAX(0,(V721-Constantes!$D$14)*(1-EXP(-Constantes!$D$22)))</f>
        <v>0.13238377410212021</v>
      </c>
      <c r="X721" s="116">
        <f>X720+(Entradas!$E$23*U721-Y720)/(800*Entradas!$D$46)</f>
        <v>0</v>
      </c>
      <c r="Y721" s="116">
        <f>8000*Entradas!$D$47*X721/Constantes!$E$34</f>
        <v>0</v>
      </c>
      <c r="Z721" s="116">
        <f>T721*Escenarios!$E$10/Escenarios!$E$9</f>
        <v>0</v>
      </c>
      <c r="AA721" s="116">
        <f>Y721*Escenarios!$E$10/Escenarios!$E$9</f>
        <v>0</v>
      </c>
      <c r="AB721" s="116">
        <f>Observaciones!$I720</f>
        <v>0</v>
      </c>
      <c r="AC721" s="116">
        <f>MAX(0,Constantes!$E$29/((AH720+Z721+AA721+AB721+Observaciones!$F720)^2)+Entradas!$E$17)</f>
        <v>0</v>
      </c>
      <c r="AD721" s="145">
        <f>IF(ETo!$D720&gt;0,ETo!$I720*((1-Entradas!$E$21)*ETo!$K720+ETo!$L720),0)</f>
        <v>1.9478734886497764</v>
      </c>
      <c r="AE721" s="116">
        <f>MIN(AD721*1,0.8*(AH720+Z721+AA721+AB721+Observaciones!$F720-AC721-Constantes!$E$28))</f>
        <v>1.9478734886497764</v>
      </c>
      <c r="AF721" s="116">
        <f>Observaciones!$J720</f>
        <v>0</v>
      </c>
      <c r="AG721" s="116">
        <f>MAX(0,AH720+Z721+AA721+AB721+Observaciones!$F720-AC721-AE721-AF721-Constantes!$E$26)</f>
        <v>0</v>
      </c>
      <c r="AH721" s="116">
        <f>AH720+Z721+AA721+AB721+Observaciones!$F720-AC721-AE721-AF721-AG721</f>
        <v>53.140154347974573</v>
      </c>
      <c r="AI721" s="116">
        <f>(Escenarios!$E$10*S721+Escenarios!$E$9*AE721)/(Escenarios!$E$11)</f>
        <v>1.3455243393550615</v>
      </c>
      <c r="AJ721" s="116">
        <f>(Escenarios!$E$9*AG721)/(Escenarios!$E$11)</f>
        <v>0</v>
      </c>
      <c r="AK721" s="116">
        <f>(Escenarios!$E$10*U721+Escenarios!$E$9*AC721)/(Escenarios!$E$11)</f>
        <v>0</v>
      </c>
      <c r="AL721" s="118">
        <f t="shared" si="80"/>
        <v>83.051642992003806</v>
      </c>
      <c r="AM721" s="118">
        <f>MAX(0,(AL721-Constantes!$D$13)*(1-EXP(-Constantes!$D$23)))</f>
        <v>0.23693875548443091</v>
      </c>
      <c r="AN721" s="118">
        <f>AJ721+W721*Escenarios!$E$10/Escenarios!$E$11+AM721</f>
        <v>0.3560841521763391</v>
      </c>
      <c r="AO721" s="118">
        <f>0.0526*AJ721*Observaciones!$F720^1.218</f>
        <v>0</v>
      </c>
      <c r="AP721" s="118">
        <f>AO721*Constantes!$E$40</f>
        <v>0</v>
      </c>
      <c r="AQ721" s="118">
        <f t="shared" si="81"/>
        <v>0</v>
      </c>
      <c r="AR721" s="15"/>
      <c r="AS721" s="72">
        <v>715</v>
      </c>
      <c r="AT721" s="145">
        <f>ETo!$I720*((1-Constantes!$F$19)*ETo!$K720+ETo!$L720)</f>
        <v>2.0329078199189419</v>
      </c>
      <c r="AU721" s="118">
        <f>MIN(AT721*Constantes!$F$17,0.8*(AX720+Observaciones!$F720-AV721-AW721-Constantes!$D$14))</f>
        <v>1.2565816616070242</v>
      </c>
      <c r="AV721" s="118">
        <f>IF(Observaciones!$F720&gt;0.05*Constantes!$F$18,((Observaciones!$F720-0.05*Constantes!$F$18)^2)/(Observaciones!$F720+0.95*Constantes!$F$18),0)</f>
        <v>0</v>
      </c>
      <c r="AW721" s="118">
        <f>MAX(0,AX720+Observaciones!$F720-AV721-Constantes!$D$13)</f>
        <v>0</v>
      </c>
      <c r="AX721" s="118">
        <f>AX720+Observaciones!$F720-AV721-AU721-AW721-AY720</f>
        <v>35.887391458880401</v>
      </c>
      <c r="AY721" s="118">
        <f>MAX(0,(AX721-Constantes!$D$14)*(1-EXP(-Constantes!$D$22)))</f>
        <v>0.13268081612758256</v>
      </c>
      <c r="AZ721" s="116">
        <f>AZ720+(Entradas!$F$23*AW721-BA720)/(800*Entradas!$D$46)</f>
        <v>0</v>
      </c>
      <c r="BA721" s="116">
        <f>8000*Entradas!$D$47*AZ721/Constantes!$F$34</f>
        <v>0</v>
      </c>
      <c r="BB721" s="116">
        <f>AV721*Escenarios!$F$10/Escenarios!$F$9</f>
        <v>0</v>
      </c>
      <c r="BC721" s="116">
        <f>BA721*Escenarios!$F$10/Escenarios!$F$9</f>
        <v>0</v>
      </c>
      <c r="BD721" s="116">
        <f>Observaciones!$I720</f>
        <v>0</v>
      </c>
      <c r="BE721" s="116">
        <f>MAX(0,Constantes!$F$29/((BJ720+BB721+BC721+BD721+Observaciones!$F720)^2)+Entradas!$F$17)</f>
        <v>0</v>
      </c>
      <c r="BF721" s="145">
        <f>IF(ETo!$D720&gt;0,ETo!$I720*((1-Entradas!$F$21)*ETo!$K720+ETo!$L720),0)</f>
        <v>1.9478734886497764</v>
      </c>
      <c r="BG721" s="116">
        <f>MIN(BF721*1,0.8*(BJ720+BB721+BC721+BD721+Observaciones!$F720-BE721-Constantes!$F$28))</f>
        <v>1.9478734886497764</v>
      </c>
      <c r="BH721" s="116">
        <f>Observaciones!$J720</f>
        <v>0</v>
      </c>
      <c r="BI721" s="116">
        <f>MAX(0,BJ720+BB721+BC721+BD721+Observaciones!$F720-BE721-BG721-BH721-Constantes!$F$26)</f>
        <v>0</v>
      </c>
      <c r="BJ721" s="116">
        <f>BJ720+BB721+BC721+BD721+Observaciones!$F720-BE721-BG721-BH721-BI721</f>
        <v>51.481048026941892</v>
      </c>
      <c r="BK721" s="116">
        <f>(Escenarios!$F$10*AU721+Escenarios!$F$9*BG721)/(Escenarios!$F$11)</f>
        <v>1.3948400270155747</v>
      </c>
      <c r="BL721" s="116">
        <f>(Escenarios!$F$9*BI721)/(Escenarios!$F$11)</f>
        <v>0</v>
      </c>
      <c r="BM721" s="116">
        <f>(Escenarios!$F$10*AW721+Escenarios!$F$9*BE721)/(Escenarios!$F$11)</f>
        <v>0</v>
      </c>
      <c r="BN721" s="118">
        <f t="shared" si="82"/>
        <v>81.888765421470708</v>
      </c>
      <c r="BO721" s="118">
        <f>MAX(0,(BN721-Constantes!$D$13)*(1-EXP(-Constantes!$D$23)))</f>
        <v>0.22890617335980495</v>
      </c>
      <c r="BP721" s="118">
        <f>BL721+AY721*Escenarios!$F$10/Escenarios!$F$11+BO721</f>
        <v>0.33505082626187099</v>
      </c>
      <c r="BQ721" s="118">
        <f>0.0526*BL721*Observaciones!$F720^1.218</f>
        <v>0</v>
      </c>
      <c r="BR721" s="118">
        <f>BQ721*Constantes!$F$40</f>
        <v>0</v>
      </c>
      <c r="BS721" s="118">
        <f t="shared" si="83"/>
        <v>0</v>
      </c>
      <c r="BT721" s="15"/>
      <c r="BU721" s="72">
        <v>715</v>
      </c>
      <c r="BV721" s="73">
        <f>0.0526*Observaciones!$F720^2.218</f>
        <v>0.79397345371627714</v>
      </c>
      <c r="BW721" s="73">
        <f>IF(Observaciones!$F720&gt;0.05*$CA$7,((Observaciones!$F720-0.05*$CA$7)^2)/(Observaciones!$F720+0.95*$CA$7),0)</f>
        <v>7.6652401060814793E-2</v>
      </c>
      <c r="BX721" s="73">
        <f>0.0526*BW721*Observaciones!$F720^1.218</f>
        <v>1.7899991648794227E-2</v>
      </c>
      <c r="BY721" s="27"/>
      <c r="BZ721" s="27"/>
      <c r="CA721" s="101"/>
      <c r="CB721" s="36"/>
    </row>
    <row r="722" spans="2:80" s="2" customFormat="1" ht="14.5" x14ac:dyDescent="0.35">
      <c r="B722" s="35"/>
      <c r="C722" s="72">
        <v>716</v>
      </c>
      <c r="D722" s="145">
        <f>ETo!$I721*((1-Constantes!$D$19)*ETo!$K721+ETo!$L721)</f>
        <v>1.9232762893032125</v>
      </c>
      <c r="E722" s="73">
        <f>MIN(D722*Constantes!$D$17,0.8*(H721+Observaciones!$F721-F722-G722-Constantes!$D$14))</f>
        <v>1.1992639672330603</v>
      </c>
      <c r="F722" s="73">
        <f>IF(Observaciones!$F721&gt;0.05*Constantes!$D$18,((Observaciones!$F721-0.05*Constantes!$D$18)^2)/(Observaciones!$F721+0.95*Constantes!$D$18),0)</f>
        <v>1.4472777942189367E-2</v>
      </c>
      <c r="G722" s="73">
        <f>MAX(0,H721+Observaciones!$F721-F722-Constantes!$D$13)</f>
        <v>0</v>
      </c>
      <c r="H722" s="73">
        <f>H721+Observaciones!$F721-F722-E722-G722-I721</f>
        <v>39.317770628336945</v>
      </c>
      <c r="I722" s="73">
        <f>MAX(0,(H722-Constantes!$D$14)*(1-EXP(-Constantes!$D$22)))</f>
        <v>0.17990785985331581</v>
      </c>
      <c r="J722" s="73">
        <f t="shared" si="77"/>
        <v>78.331960507497612</v>
      </c>
      <c r="K722" s="73">
        <f>MAX(0,(J722-Constantes!$D$13)*(1-EXP(-Constantes!$D$23)))</f>
        <v>0.20433752718696277</v>
      </c>
      <c r="L722" s="73">
        <f t="shared" si="78"/>
        <v>0.39871816498246793</v>
      </c>
      <c r="M722" s="73">
        <f>0.0526*F722*Observaciones!$F721^1.218</f>
        <v>5.1438639094702589E-3</v>
      </c>
      <c r="N722" s="73">
        <f>M722*Constantes!$D$40</f>
        <v>2.4027040029670739E-5</v>
      </c>
      <c r="O722" s="73">
        <f t="shared" si="79"/>
        <v>6.026071079738049</v>
      </c>
      <c r="P722" s="15"/>
      <c r="Q722" s="117">
        <v>716</v>
      </c>
      <c r="R722" s="145">
        <f>ETo!$I721*((1-Constantes!$E$19)*ETo!$K721+ETo!$L721)</f>
        <v>1.9254143850126779</v>
      </c>
      <c r="S722" s="118">
        <f>MIN(R722*Constantes!$E$17,0.8*(V721+Observaciones!$F721-T722-U722-Constantes!$D$14))</f>
        <v>1.2076211325803003</v>
      </c>
      <c r="T722" s="118">
        <f>IF(Observaciones!$F721&gt;0.05*Constantes!$E$18,((Observaciones!$F721-0.05*Constantes!$E$18)^2)/(Observaciones!$F721+0.95*Constantes!$E$18),0)</f>
        <v>1.1817547844737016E-2</v>
      </c>
      <c r="U722" s="118">
        <f>MAX(0,V721+Observaciones!$F721-T722-Constantes!$D$13)</f>
        <v>0</v>
      </c>
      <c r="V722" s="118">
        <f>V721+Observaciones!$F721-T722-S722-U722-W721</f>
        <v>39.313993087331696</v>
      </c>
      <c r="W722" s="118">
        <f>MAX(0,(V722-Constantes!$D$14)*(1-EXP(-Constantes!$D$22)))</f>
        <v>0.17985585333000809</v>
      </c>
      <c r="X722" s="116">
        <f>X721+(Entradas!$E$23*U722-Y721)/(800*Entradas!$D$46)</f>
        <v>0</v>
      </c>
      <c r="Y722" s="116">
        <f>8000*Entradas!$D$47*X722/Constantes!$E$34</f>
        <v>0</v>
      </c>
      <c r="Z722" s="116">
        <f>T722*Escenarios!$E$10/Escenarios!$E$9</f>
        <v>0.10635793060263314</v>
      </c>
      <c r="AA722" s="116">
        <f>Y722*Escenarios!$E$10/Escenarios!$E$9</f>
        <v>0</v>
      </c>
      <c r="AB722" s="116">
        <f>Observaciones!$I721</f>
        <v>0</v>
      </c>
      <c r="AC722" s="116">
        <f>MAX(0,Constantes!$E$29/((AH721+Z722+AA722+AB722+Observaciones!$F721)^2)+Entradas!$E$17)</f>
        <v>0</v>
      </c>
      <c r="AD722" s="145">
        <f>IF(ETo!$D721&gt;0,ETo!$I721*((1-Entradas!$E$21)*ETo!$K721+ETo!$L721),0)</f>
        <v>1.8398905566340573</v>
      </c>
      <c r="AE722" s="116">
        <f>MIN(AD722*1,0.8*(AH721+Z722+AA722+AB722+Observaciones!$F721-AC722-Constantes!$E$28))</f>
        <v>1.8398905566340573</v>
      </c>
      <c r="AF722" s="116">
        <f>Observaciones!$J721</f>
        <v>0</v>
      </c>
      <c r="AG722" s="116">
        <f>MAX(0,AH721+Z722+AA722+AB722+Observaciones!$F721-AC722-AE722-AF722-Constantes!$E$26)</f>
        <v>0</v>
      </c>
      <c r="AH722" s="116">
        <f>AH721+Z722+AA722+AB722+Observaciones!$F721-AC722-AE722-AF722-AG722</f>
        <v>56.206621721943144</v>
      </c>
      <c r="AI722" s="116">
        <f>(Escenarios!$E$10*S722+Escenarios!$E$9*AE722)/(Escenarios!$E$11)</f>
        <v>1.2708480749856761</v>
      </c>
      <c r="AJ722" s="116">
        <f>(Escenarios!$E$9*AG722)/(Escenarios!$E$11)</f>
        <v>0</v>
      </c>
      <c r="AK722" s="116">
        <f>(Escenarios!$E$10*U722+Escenarios!$E$9*AC722)/(Escenarios!$E$11)</f>
        <v>0</v>
      </c>
      <c r="AL722" s="118">
        <f t="shared" si="80"/>
        <v>82.814704236519376</v>
      </c>
      <c r="AM722" s="118">
        <f>MAX(0,(AL722-Constantes!$D$13)*(1-EXP(-Constantes!$D$23)))</f>
        <v>0.23530209994977919</v>
      </c>
      <c r="AN722" s="118">
        <f>AJ722+W722*Escenarios!$E$10/Escenarios!$E$11+AM722</f>
        <v>0.39717236794678645</v>
      </c>
      <c r="AO722" s="118">
        <f>0.0526*AJ722*Observaciones!$F721^1.218</f>
        <v>0</v>
      </c>
      <c r="AP722" s="118">
        <f>AO722*Constantes!$E$40</f>
        <v>0</v>
      </c>
      <c r="AQ722" s="118">
        <f t="shared" si="81"/>
        <v>0</v>
      </c>
      <c r="AR722" s="15"/>
      <c r="AS722" s="72">
        <v>716</v>
      </c>
      <c r="AT722" s="145">
        <f>ETo!$I721*((1-Constantes!$F$19)*ETo!$K721+ETo!$L721)</f>
        <v>1.920069145739014</v>
      </c>
      <c r="AU722" s="118">
        <f>MIN(AT722*Constantes!$F$17,0.8*(AX721+Observaciones!$F721-AV722-AW722-Constantes!$D$14))</f>
        <v>1.1868337825811071</v>
      </c>
      <c r="AV722" s="118">
        <f>IF(Observaciones!$F721&gt;0.05*Constantes!$F$18,((Observaciones!$F721-0.05*Constantes!$F$18)^2)/(Observaciones!$F721+0.95*Constantes!$F$18),0)</f>
        <v>1.4807397358445216E-2</v>
      </c>
      <c r="AW722" s="118">
        <f>MAX(0,AX721+Observaciones!$F721-AV722-Constantes!$D$13)</f>
        <v>0</v>
      </c>
      <c r="AX722" s="118">
        <f>AX721+Observaciones!$F721-AV722-AU722-AW722-AY721</f>
        <v>39.353069462813266</v>
      </c>
      <c r="AY722" s="118">
        <f>MAX(0,(AX722-Constantes!$D$14)*(1-EXP(-Constantes!$D$22)))</f>
        <v>0.18039382933859133</v>
      </c>
      <c r="AZ722" s="116">
        <f>AZ721+(Entradas!$F$23*AW722-BA721)/(800*Entradas!$D$46)</f>
        <v>0</v>
      </c>
      <c r="BA722" s="116">
        <f>8000*Entradas!$D$47*AZ722/Constantes!$F$34</f>
        <v>0</v>
      </c>
      <c r="BB722" s="116">
        <f>AV722*Escenarios!$F$10/Escenarios!$F$9</f>
        <v>5.9229589433780858E-2</v>
      </c>
      <c r="BC722" s="116">
        <f>BA722*Escenarios!$F$10/Escenarios!$F$9</f>
        <v>0</v>
      </c>
      <c r="BD722" s="116">
        <f>Observaciones!$I721</f>
        <v>0</v>
      </c>
      <c r="BE722" s="116">
        <f>MAX(0,Constantes!$F$29/((BJ721+BB722+BC722+BD722+Observaciones!$F721)^2)+Entradas!$F$17)</f>
        <v>0</v>
      </c>
      <c r="BF722" s="145">
        <f>IF(ETo!$D721&gt;0,ETo!$I721*((1-Entradas!$F$21)*ETo!$K721+ETo!$L721),0)</f>
        <v>1.8398905566340573</v>
      </c>
      <c r="BG722" s="116">
        <f>MIN(BF722*1,0.8*(BJ721+BB722+BC722+BD722+Observaciones!$F721-BE722-Constantes!$F$28))</f>
        <v>1.8398905566340573</v>
      </c>
      <c r="BH722" s="116">
        <f>Observaciones!$J721</f>
        <v>0</v>
      </c>
      <c r="BI722" s="116">
        <f>MAX(0,BJ721+BB722+BC722+BD722+Observaciones!$F721-BE722-BG722-BH722-Constantes!$F$26)</f>
        <v>0</v>
      </c>
      <c r="BJ722" s="116">
        <f>BJ721+BB722+BC722+BD722+Observaciones!$F721-BE722-BG722-BH722-BI722</f>
        <v>54.500387059741612</v>
      </c>
      <c r="BK722" s="116">
        <f>(Escenarios!$F$10*AU722+Escenarios!$F$9*BG722)/(Escenarios!$F$11)</f>
        <v>1.3174451373916971</v>
      </c>
      <c r="BL722" s="116">
        <f>(Escenarios!$F$9*BI722)/(Escenarios!$F$11)</f>
        <v>0</v>
      </c>
      <c r="BM722" s="116">
        <f>(Escenarios!$F$10*AW722+Escenarios!$F$9*BE722)/(Escenarios!$F$11)</f>
        <v>0</v>
      </c>
      <c r="BN722" s="118">
        <f t="shared" si="82"/>
        <v>81.659859248110905</v>
      </c>
      <c r="BO722" s="118">
        <f>MAX(0,(BN722-Constantes!$D$13)*(1-EXP(-Constantes!$D$23)))</f>
        <v>0.22732500292283148</v>
      </c>
      <c r="BP722" s="118">
        <f>BL722+AY722*Escenarios!$F$10/Escenarios!$F$11+BO722</f>
        <v>0.37164006639370456</v>
      </c>
      <c r="BQ722" s="118">
        <f>0.0526*BL722*Observaciones!$F721^1.218</f>
        <v>0</v>
      </c>
      <c r="BR722" s="118">
        <f>BQ722*Constantes!$F$40</f>
        <v>0</v>
      </c>
      <c r="BS722" s="118">
        <f t="shared" si="83"/>
        <v>0</v>
      </c>
      <c r="BT722" s="15"/>
      <c r="BU722" s="72">
        <v>716</v>
      </c>
      <c r="BV722" s="73">
        <f>0.0526*Observaciones!$F721^2.218</f>
        <v>1.7059991429483774</v>
      </c>
      <c r="BW722" s="73">
        <f>IF(Observaciones!$F721&gt;0.05*$CA$7,((Observaciones!$F721-0.05*$CA$7)^2)/(Observaciones!$F721+0.95*$CA$7),0)</f>
        <v>0.2496712148610884</v>
      </c>
      <c r="BX722" s="73">
        <f>0.0526*BW722*Observaciones!$F721^1.218</f>
        <v>8.8737266369145196E-2</v>
      </c>
      <c r="BY722" s="27"/>
      <c r="BZ722" s="27"/>
      <c r="CA722" s="101"/>
      <c r="CB722" s="36"/>
    </row>
    <row r="723" spans="2:80" s="2" customFormat="1" ht="14.5" x14ac:dyDescent="0.35">
      <c r="B723" s="35"/>
      <c r="C723" s="72">
        <v>717</v>
      </c>
      <c r="D723" s="145">
        <f>ETo!$I722*((1-Constantes!$D$19)*ETo!$K722+ETo!$L722)</f>
        <v>2.0632277452219729</v>
      </c>
      <c r="E723" s="73">
        <f>MIN(D723*Constantes!$D$17,0.8*(H722+Observaciones!$F722-F723-G723-Constantes!$D$14))</f>
        <v>1.286531064102425</v>
      </c>
      <c r="F723" s="73">
        <f>IF(Observaciones!$F722&gt;0.05*Constantes!$D$18,((Observaciones!$F722-0.05*Constantes!$D$18)^2)/(Observaciones!$F722+0.95*Constantes!$D$18),0)</f>
        <v>0</v>
      </c>
      <c r="G723" s="73">
        <f>MAX(0,H722+Observaciones!$F722-F723-Constantes!$D$13)</f>
        <v>0</v>
      </c>
      <c r="H723" s="73">
        <f>H722+Observaciones!$F722-F723-E723-G723-I722</f>
        <v>37.851331704381202</v>
      </c>
      <c r="I723" s="73">
        <f>MAX(0,(H723-Constantes!$D$14)*(1-EXP(-Constantes!$D$22)))</f>
        <v>0.15971896184477674</v>
      </c>
      <c r="J723" s="73">
        <f t="shared" si="77"/>
        <v>78.127622980310647</v>
      </c>
      <c r="K723" s="73">
        <f>MAX(0,(J723-Constantes!$D$13)*(1-EXP(-Constantes!$D$23)))</f>
        <v>0.20292606478553402</v>
      </c>
      <c r="L723" s="73">
        <f t="shared" si="78"/>
        <v>0.36264502663031073</v>
      </c>
      <c r="M723" s="73">
        <f>0.0526*F723*Observaciones!$F722^1.218</f>
        <v>0</v>
      </c>
      <c r="N723" s="73">
        <f>M723*Constantes!$D$40</f>
        <v>0</v>
      </c>
      <c r="O723" s="73">
        <f t="shared" si="79"/>
        <v>0</v>
      </c>
      <c r="P723" s="15"/>
      <c r="Q723" s="117">
        <v>717</v>
      </c>
      <c r="R723" s="145">
        <f>ETo!$I722*((1-Constantes!$E$19)*ETo!$K722+ETo!$L722)</f>
        <v>2.0655256229923067</v>
      </c>
      <c r="S723" s="118">
        <f>MIN(R723*Constantes!$E$17,0.8*(V722+Observaciones!$F722-T723-U723-Constantes!$D$14))</f>
        <v>1.2954989905693344</v>
      </c>
      <c r="T723" s="118">
        <f>IF(Observaciones!$F722&gt;0.05*Constantes!$E$18,((Observaciones!$F722-0.05*Constantes!$E$18)^2)/(Observaciones!$F722+0.95*Constantes!$E$18),0)</f>
        <v>0</v>
      </c>
      <c r="U723" s="118">
        <f>MAX(0,V722+Observaciones!$F722-T723-Constantes!$D$13)</f>
        <v>0</v>
      </c>
      <c r="V723" s="118">
        <f>V722+Observaciones!$F722-T723-S723-U723-W722</f>
        <v>37.838638243432349</v>
      </c>
      <c r="W723" s="118">
        <f>MAX(0,(V723-Constantes!$D$14)*(1-EXP(-Constantes!$D$22)))</f>
        <v>0.15954420721689189</v>
      </c>
      <c r="X723" s="116">
        <f>X722+(Entradas!$E$23*U723-Y722)/(800*Entradas!$D$46)</f>
        <v>0</v>
      </c>
      <c r="Y723" s="116">
        <f>8000*Entradas!$D$47*X723/Constantes!$E$34</f>
        <v>0</v>
      </c>
      <c r="Z723" s="116">
        <f>T723*Escenarios!$E$10/Escenarios!$E$9</f>
        <v>0</v>
      </c>
      <c r="AA723" s="116">
        <f>Y723*Escenarios!$E$10/Escenarios!$E$9</f>
        <v>0</v>
      </c>
      <c r="AB723" s="116">
        <f>Observaciones!$I722</f>
        <v>0</v>
      </c>
      <c r="AC723" s="116">
        <f>MAX(0,Constantes!$E$29/((AH722+Z723+AA723+AB723+Observaciones!$F722)^2)+Entradas!$E$17)</f>
        <v>0</v>
      </c>
      <c r="AD723" s="145">
        <f>IF(ETo!$D722&gt;0,ETo!$I722*((1-Entradas!$E$21)*ETo!$K722+ETo!$L722),0)</f>
        <v>1.9736105121789549</v>
      </c>
      <c r="AE723" s="116">
        <f>MIN(AD723*1,0.8*(AH722+Z723+AA723+AB723+Observaciones!$F722-AC723-Constantes!$E$28))</f>
        <v>1.9736105121789549</v>
      </c>
      <c r="AF723" s="116">
        <f>Observaciones!$J722</f>
        <v>0</v>
      </c>
      <c r="AG723" s="116">
        <f>MAX(0,AH722+Z723+AA723+AB723+Observaciones!$F722-AC723-AE723-AF723-Constantes!$E$26)</f>
        <v>0</v>
      </c>
      <c r="AH723" s="116">
        <f>AH722+Z723+AA723+AB723+Observaciones!$F722-AC723-AE723-AF723-AG723</f>
        <v>54.233011209764186</v>
      </c>
      <c r="AI723" s="116">
        <f>(Escenarios!$E$10*S723+Escenarios!$E$9*AE723)/(Escenarios!$E$11)</f>
        <v>1.3633101427302963</v>
      </c>
      <c r="AJ723" s="116">
        <f>(Escenarios!$E$9*AG723)/(Escenarios!$E$11)</f>
        <v>0</v>
      </c>
      <c r="AK723" s="116">
        <f>(Escenarios!$E$10*U723+Escenarios!$E$9*AC723)/(Escenarios!$E$11)</f>
        <v>0</v>
      </c>
      <c r="AL723" s="118">
        <f t="shared" si="80"/>
        <v>82.579402136569598</v>
      </c>
      <c r="AM723" s="118">
        <f>MAX(0,(AL723-Constantes!$D$13)*(1-EXP(-Constantes!$D$23)))</f>
        <v>0.23367674962070106</v>
      </c>
      <c r="AN723" s="118">
        <f>AJ723+W723*Escenarios!$E$10/Escenarios!$E$11+AM723</f>
        <v>0.37726653611590377</v>
      </c>
      <c r="AO723" s="118">
        <f>0.0526*AJ723*Observaciones!$F722^1.218</f>
        <v>0</v>
      </c>
      <c r="AP723" s="118">
        <f>AO723*Constantes!$E$40</f>
        <v>0</v>
      </c>
      <c r="AQ723" s="118">
        <f t="shared" si="81"/>
        <v>0</v>
      </c>
      <c r="AR723" s="15"/>
      <c r="AS723" s="72">
        <v>717</v>
      </c>
      <c r="AT723" s="145">
        <f>ETo!$I722*((1-Constantes!$F$19)*ETo!$K722+ETo!$L722)</f>
        <v>2.0597809285664721</v>
      </c>
      <c r="AU723" s="118">
        <f>MIN(AT723*Constantes!$F$17,0.8*(AX722+Observaciones!$F722-AV723-AW723-Constantes!$D$14))</f>
        <v>1.2731924765126437</v>
      </c>
      <c r="AV723" s="118">
        <f>IF(Observaciones!$F722&gt;0.05*Constantes!$F$18,((Observaciones!$F722-0.05*Constantes!$F$18)^2)/(Observaciones!$F722+0.95*Constantes!$F$18),0)</f>
        <v>0</v>
      </c>
      <c r="AW723" s="118">
        <f>MAX(0,AX722+Observaciones!$F722-AV723-Constantes!$D$13)</f>
        <v>0</v>
      </c>
      <c r="AX723" s="118">
        <f>AX722+Observaciones!$F722-AV723-AU723-AW723-AY722</f>
        <v>37.899483156962035</v>
      </c>
      <c r="AY723" s="118">
        <f>MAX(0,(AX723-Constantes!$D$14)*(1-EXP(-Constantes!$D$22)))</f>
        <v>0.16038187712153107</v>
      </c>
      <c r="AZ723" s="116">
        <f>AZ722+(Entradas!$F$23*AW723-BA722)/(800*Entradas!$D$46)</f>
        <v>0</v>
      </c>
      <c r="BA723" s="116">
        <f>8000*Entradas!$D$47*AZ723/Constantes!$F$34</f>
        <v>0</v>
      </c>
      <c r="BB723" s="116">
        <f>AV723*Escenarios!$F$10/Escenarios!$F$9</f>
        <v>0</v>
      </c>
      <c r="BC723" s="116">
        <f>BA723*Escenarios!$F$10/Escenarios!$F$9</f>
        <v>0</v>
      </c>
      <c r="BD723" s="116">
        <f>Observaciones!$I722</f>
        <v>0</v>
      </c>
      <c r="BE723" s="116">
        <f>MAX(0,Constantes!$F$29/((BJ722+BB723+BC723+BD723+Observaciones!$F722)^2)+Entradas!$F$17)</f>
        <v>0</v>
      </c>
      <c r="BF723" s="145">
        <f>IF(ETo!$D722&gt;0,ETo!$I722*((1-Entradas!$F$21)*ETo!$K722+ETo!$L722),0)</f>
        <v>1.9736105121789549</v>
      </c>
      <c r="BG723" s="116">
        <f>MIN(BF723*1,0.8*(BJ722+BB723+BC723+BD723+Observaciones!$F722-BE723-Constantes!$F$28))</f>
        <v>1.9736105121789549</v>
      </c>
      <c r="BH723" s="116">
        <f>Observaciones!$J722</f>
        <v>0</v>
      </c>
      <c r="BI723" s="116">
        <f>MAX(0,BJ722+BB723+BC723+BD723+Observaciones!$F722-BE723-BG723-BH723-Constantes!$F$26)</f>
        <v>0</v>
      </c>
      <c r="BJ723" s="116">
        <f>BJ722+BB723+BC723+BD723+Observaciones!$F722-BE723-BG723-BH723-BI723</f>
        <v>52.526776547562655</v>
      </c>
      <c r="BK723" s="116">
        <f>(Escenarios!$F$10*AU723+Escenarios!$F$9*BG723)/(Escenarios!$F$11)</f>
        <v>1.413276083645906</v>
      </c>
      <c r="BL723" s="116">
        <f>(Escenarios!$F$9*BI723)/(Escenarios!$F$11)</f>
        <v>0</v>
      </c>
      <c r="BM723" s="116">
        <f>(Escenarios!$F$10*AW723+Escenarios!$F$9*BE723)/(Escenarios!$F$11)</f>
        <v>0</v>
      </c>
      <c r="BN723" s="118">
        <f t="shared" si="82"/>
        <v>81.43253424518808</v>
      </c>
      <c r="BO723" s="118">
        <f>MAX(0,(BN723-Constantes!$D$13)*(1-EXP(-Constantes!$D$23)))</f>
        <v>0.22575475442786624</v>
      </c>
      <c r="BP723" s="118">
        <f>BL723+AY723*Escenarios!$F$10/Escenarios!$F$11+BO723</f>
        <v>0.35406025612509107</v>
      </c>
      <c r="BQ723" s="118">
        <f>0.0526*BL723*Observaciones!$F722^1.218</f>
        <v>0</v>
      </c>
      <c r="BR723" s="118">
        <f>BQ723*Constantes!$F$40</f>
        <v>0</v>
      </c>
      <c r="BS723" s="118">
        <f t="shared" si="83"/>
        <v>0</v>
      </c>
      <c r="BT723" s="15"/>
      <c r="BU723" s="72">
        <v>717</v>
      </c>
      <c r="BV723" s="73">
        <f>0.0526*Observaciones!$F722^2.218</f>
        <v>0</v>
      </c>
      <c r="BW723" s="73">
        <f>IF(Observaciones!$F722&gt;0.05*$CA$7,((Observaciones!$F722-0.05*$CA$7)^2)/(Observaciones!$F722+0.95*$CA$7),0)</f>
        <v>0</v>
      </c>
      <c r="BX723" s="73">
        <f>0.0526*BW723*Observaciones!$F722^1.218</f>
        <v>0</v>
      </c>
      <c r="BY723" s="27"/>
      <c r="BZ723" s="27"/>
      <c r="CA723" s="101"/>
      <c r="CB723" s="36"/>
    </row>
    <row r="724" spans="2:80" s="2" customFormat="1" ht="14.5" x14ac:dyDescent="0.35">
      <c r="B724" s="35"/>
      <c r="C724" s="72">
        <v>718</v>
      </c>
      <c r="D724" s="145">
        <f>ETo!$I723*((1-Constantes!$D$19)*ETo!$K723+ETo!$L723)</f>
        <v>2.0632350551839891</v>
      </c>
      <c r="E724" s="73">
        <f>MIN(D724*Constantes!$D$17,0.8*(H723+Observaciones!$F723-F724-G724-Constantes!$D$14))</f>
        <v>1.2865356222483848</v>
      </c>
      <c r="F724" s="73">
        <f>IF(Observaciones!$F723&gt;0.05*Constantes!$D$18,((Observaciones!$F723-0.05*Constantes!$D$18)^2)/(Observaciones!$F723+0.95*Constantes!$D$18),0)</f>
        <v>0</v>
      </c>
      <c r="G724" s="73">
        <f>MAX(0,H723+Observaciones!$F723-F724-Constantes!$D$13)</f>
        <v>0</v>
      </c>
      <c r="H724" s="73">
        <f>H723+Observaciones!$F723-F724-E724-G724-I723</f>
        <v>36.405077120288041</v>
      </c>
      <c r="I724" s="73">
        <f>MAX(0,(H724-Constantes!$D$14)*(1-EXP(-Constantes!$D$22)))</f>
        <v>0.13980794760773232</v>
      </c>
      <c r="J724" s="73">
        <f t="shared" si="77"/>
        <v>77.924696915525118</v>
      </c>
      <c r="K724" s="73">
        <f>MAX(0,(J724-Constantes!$D$13)*(1-EXP(-Constantes!$D$23)))</f>
        <v>0.20152435206708361</v>
      </c>
      <c r="L724" s="73">
        <f t="shared" si="78"/>
        <v>0.34133229967481593</v>
      </c>
      <c r="M724" s="73">
        <f>0.0526*F724*Observaciones!$F723^1.218</f>
        <v>0</v>
      </c>
      <c r="N724" s="73">
        <f>M724*Constantes!$D$40</f>
        <v>0</v>
      </c>
      <c r="O724" s="73">
        <f t="shared" si="79"/>
        <v>0</v>
      </c>
      <c r="P724" s="15"/>
      <c r="Q724" s="117">
        <v>718</v>
      </c>
      <c r="R724" s="145">
        <f>ETo!$I723*((1-Constantes!$E$19)*ETo!$K723+ETo!$L723)</f>
        <v>2.0655329388542114</v>
      </c>
      <c r="S724" s="118">
        <f>MIN(R724*Constantes!$E$17,0.8*(V723+Observaciones!$F723-T724-U724-Constantes!$D$14))</f>
        <v>1.2955035790825957</v>
      </c>
      <c r="T724" s="118">
        <f>IF(Observaciones!$F723&gt;0.05*Constantes!$E$18,((Observaciones!$F723-0.05*Constantes!$E$18)^2)/(Observaciones!$F723+0.95*Constantes!$E$18),0)</f>
        <v>0</v>
      </c>
      <c r="U724" s="118">
        <f>MAX(0,V723+Observaciones!$F723-T724-Constantes!$D$13)</f>
        <v>0</v>
      </c>
      <c r="V724" s="118">
        <f>V723+Observaciones!$F723-T724-S724-U724-W723</f>
        <v>36.383590457132861</v>
      </c>
      <c r="W724" s="118">
        <f>MAX(0,(V724-Constantes!$D$14)*(1-EXP(-Constantes!$D$22)))</f>
        <v>0.1395121343666233</v>
      </c>
      <c r="X724" s="116">
        <f>X723+(Entradas!$E$23*U724-Y723)/(800*Entradas!$D$46)</f>
        <v>0</v>
      </c>
      <c r="Y724" s="116">
        <f>8000*Entradas!$D$47*X724/Constantes!$E$34</f>
        <v>0</v>
      </c>
      <c r="Z724" s="116">
        <f>T724*Escenarios!$E$10/Escenarios!$E$9</f>
        <v>0</v>
      </c>
      <c r="AA724" s="116">
        <f>Y724*Escenarios!$E$10/Escenarios!$E$9</f>
        <v>0</v>
      </c>
      <c r="AB724" s="116">
        <f>Observaciones!$I723</f>
        <v>0</v>
      </c>
      <c r="AC724" s="116">
        <f>MAX(0,Constantes!$E$29/((AH723+Z724+AA724+AB724+Observaciones!$F723)^2)+Entradas!$E$17)</f>
        <v>0</v>
      </c>
      <c r="AD724" s="145">
        <f>IF(ETo!$D723&gt;0,ETo!$I723*((1-Entradas!$E$21)*ETo!$K723+ETo!$L723),0)</f>
        <v>1.9736175920453141</v>
      </c>
      <c r="AE724" s="116">
        <f>MIN(AD724*1,0.8*(AH723+Z724+AA724+AB724+Observaciones!$F723-AC724-Constantes!$E$28))</f>
        <v>1.9736175920453141</v>
      </c>
      <c r="AF724" s="116">
        <f>Observaciones!$J723</f>
        <v>0</v>
      </c>
      <c r="AG724" s="116">
        <f>MAX(0,AH723+Z724+AA724+AB724+Observaciones!$F723-AC724-AE724-AF724-Constantes!$E$26)</f>
        <v>0</v>
      </c>
      <c r="AH724" s="116">
        <f>AH723+Z724+AA724+AB724+Observaciones!$F723-AC724-AE724-AF724-AG724</f>
        <v>52.259393617718871</v>
      </c>
      <c r="AI724" s="116">
        <f>(Escenarios!$E$10*S724+Escenarios!$E$9*AE724)/(Escenarios!$E$11)</f>
        <v>1.3633149803788676</v>
      </c>
      <c r="AJ724" s="116">
        <f>(Escenarios!$E$9*AG724)/(Escenarios!$E$11)</f>
        <v>0</v>
      </c>
      <c r="AK724" s="116">
        <f>(Escenarios!$E$10*U724+Escenarios!$E$9*AC724)/(Escenarios!$E$11)</f>
        <v>0</v>
      </c>
      <c r="AL724" s="118">
        <f t="shared" si="80"/>
        <v>82.345725386948899</v>
      </c>
      <c r="AM724" s="118">
        <f>MAX(0,(AL724-Constantes!$D$13)*(1-EXP(-Constantes!$D$23)))</f>
        <v>0.23206262640643746</v>
      </c>
      <c r="AN724" s="118">
        <f>AJ724+W724*Escenarios!$E$10/Escenarios!$E$11+AM724</f>
        <v>0.35762354733639845</v>
      </c>
      <c r="AO724" s="118">
        <f>0.0526*AJ724*Observaciones!$F723^1.218</f>
        <v>0</v>
      </c>
      <c r="AP724" s="118">
        <f>AO724*Constantes!$E$40</f>
        <v>0</v>
      </c>
      <c r="AQ724" s="118">
        <f t="shared" si="81"/>
        <v>0</v>
      </c>
      <c r="AR724" s="15"/>
      <c r="AS724" s="72">
        <v>718</v>
      </c>
      <c r="AT724" s="145">
        <f>ETo!$I723*((1-Constantes!$F$19)*ETo!$K723+ETo!$L723)</f>
        <v>2.0597882296786554</v>
      </c>
      <c r="AU724" s="118">
        <f>MIN(AT724*Constantes!$F$17,0.8*(AX723+Observaciones!$F723-AV724-AW724-Constantes!$D$14))</f>
        <v>1.2731969894785484</v>
      </c>
      <c r="AV724" s="118">
        <f>IF(Observaciones!$F723&gt;0.05*Constantes!$F$18,((Observaciones!$F723-0.05*Constantes!$F$18)^2)/(Observaciones!$F723+0.95*Constantes!$F$18),0)</f>
        <v>0</v>
      </c>
      <c r="AW724" s="118">
        <f>MAX(0,AX723+Observaciones!$F723-AV724-Constantes!$D$13)</f>
        <v>0</v>
      </c>
      <c r="AX724" s="118">
        <f>AX723+Observaciones!$F723-AV724-AU724-AW724-AY723</f>
        <v>36.465904290361955</v>
      </c>
      <c r="AY724" s="118">
        <f>MAX(0,(AX724-Constantes!$D$14)*(1-EXP(-Constantes!$D$22)))</f>
        <v>0.14064537323297258</v>
      </c>
      <c r="AZ724" s="116">
        <f>AZ723+(Entradas!$F$23*AW724-BA723)/(800*Entradas!$D$46)</f>
        <v>0</v>
      </c>
      <c r="BA724" s="116">
        <f>8000*Entradas!$D$47*AZ724/Constantes!$F$34</f>
        <v>0</v>
      </c>
      <c r="BB724" s="116">
        <f>AV724*Escenarios!$F$10/Escenarios!$F$9</f>
        <v>0</v>
      </c>
      <c r="BC724" s="116">
        <f>BA724*Escenarios!$F$10/Escenarios!$F$9</f>
        <v>0</v>
      </c>
      <c r="BD724" s="116">
        <f>Observaciones!$I723</f>
        <v>0</v>
      </c>
      <c r="BE724" s="116">
        <f>MAX(0,Constantes!$F$29/((BJ723+BB724+BC724+BD724+Observaciones!$F723)^2)+Entradas!$F$17)</f>
        <v>0</v>
      </c>
      <c r="BF724" s="145">
        <f>IF(ETo!$D723&gt;0,ETo!$I723*((1-Entradas!$F$21)*ETo!$K723+ETo!$L723),0)</f>
        <v>1.9736175920453141</v>
      </c>
      <c r="BG724" s="116">
        <f>MIN(BF724*1,0.8*(BJ723+BB724+BC724+BD724+Observaciones!$F723-BE724-Constantes!$F$28))</f>
        <v>1.9736175920453141</v>
      </c>
      <c r="BH724" s="116">
        <f>Observaciones!$J723</f>
        <v>0</v>
      </c>
      <c r="BI724" s="116">
        <f>MAX(0,BJ723+BB724+BC724+BD724+Observaciones!$F723-BE724-BG724-BH724-Constantes!$F$26)</f>
        <v>0</v>
      </c>
      <c r="BJ724" s="116">
        <f>BJ723+BB724+BC724+BD724+Observaciones!$F723-BE724-BG724-BH724-BI724</f>
        <v>50.55315895551734</v>
      </c>
      <c r="BK724" s="116">
        <f>(Escenarios!$F$10*AU724+Escenarios!$F$9*BG724)/(Escenarios!$F$11)</f>
        <v>1.4132811099919016</v>
      </c>
      <c r="BL724" s="116">
        <f>(Escenarios!$F$9*BI724)/(Escenarios!$F$11)</f>
        <v>0</v>
      </c>
      <c r="BM724" s="116">
        <f>(Escenarios!$F$10*AW724+Escenarios!$F$9*BE724)/(Escenarios!$F$11)</f>
        <v>0</v>
      </c>
      <c r="BN724" s="118">
        <f t="shared" si="82"/>
        <v>81.206779490760212</v>
      </c>
      <c r="BO724" s="118">
        <f>MAX(0,(BN724-Constantes!$D$13)*(1-EXP(-Constantes!$D$23)))</f>
        <v>0.2241953524315449</v>
      </c>
      <c r="BP724" s="118">
        <f>BL724+AY724*Escenarios!$F$10/Escenarios!$F$11+BO724</f>
        <v>0.33671165101792294</v>
      </c>
      <c r="BQ724" s="118">
        <f>0.0526*BL724*Observaciones!$F723^1.218</f>
        <v>0</v>
      </c>
      <c r="BR724" s="118">
        <f>BQ724*Constantes!$F$40</f>
        <v>0</v>
      </c>
      <c r="BS724" s="118">
        <f t="shared" si="83"/>
        <v>0</v>
      </c>
      <c r="BT724" s="15"/>
      <c r="BU724" s="72">
        <v>718</v>
      </c>
      <c r="BV724" s="73">
        <f>0.0526*Observaciones!$F723^2.218</f>
        <v>0</v>
      </c>
      <c r="BW724" s="73">
        <f>IF(Observaciones!$F723&gt;0.05*$CA$7,((Observaciones!$F723-0.05*$CA$7)^2)/(Observaciones!$F723+0.95*$CA$7),0)</f>
        <v>0</v>
      </c>
      <c r="BX724" s="73">
        <f>0.0526*BW724*Observaciones!$F723^1.218</f>
        <v>0</v>
      </c>
      <c r="BY724" s="27"/>
      <c r="BZ724" s="27"/>
      <c r="CA724" s="101"/>
      <c r="CB724" s="36"/>
    </row>
    <row r="725" spans="2:80" s="2" customFormat="1" ht="14.5" x14ac:dyDescent="0.35">
      <c r="B725" s="35"/>
      <c r="C725" s="72">
        <v>719</v>
      </c>
      <c r="D725" s="145">
        <f>ETo!$I724*((1-Constantes!$D$19)*ETo!$K724+ETo!$L724)</f>
        <v>2.0148212331294095</v>
      </c>
      <c r="E725" s="73">
        <f>MIN(D725*Constantes!$D$17,0.8*(H724+Observaciones!$F724-F725-G725-Constantes!$D$14))</f>
        <v>1.2563470567110195</v>
      </c>
      <c r="F725" s="73">
        <f>IF(Observaciones!$F724&gt;0.05*Constantes!$D$18,((Observaciones!$F724-0.05*Constantes!$D$18)^2)/(Observaciones!$F724+0.95*Constantes!$D$18),0)</f>
        <v>0</v>
      </c>
      <c r="G725" s="73">
        <f>MAX(0,H724+Observaciones!$F724-F725-Constantes!$D$13)</f>
        <v>0</v>
      </c>
      <c r="H725" s="73">
        <f>H724+Observaciones!$F724-F725-E725-G725-I724</f>
        <v>35.008922115969284</v>
      </c>
      <c r="I725" s="73">
        <f>MAX(0,(H725-Constantes!$D$14)*(1-EXP(-Constantes!$D$22)))</f>
        <v>0.12058666909020063</v>
      </c>
      <c r="J725" s="73">
        <f t="shared" si="77"/>
        <v>77.723172563458036</v>
      </c>
      <c r="K725" s="73">
        <f>MAX(0,(J725-Constantes!$D$13)*(1-EXP(-Constantes!$D$23)))</f>
        <v>0.20013232168563186</v>
      </c>
      <c r="L725" s="73">
        <f t="shared" si="78"/>
        <v>0.32071899077583249</v>
      </c>
      <c r="M725" s="73">
        <f>0.0526*F725*Observaciones!$F724^1.218</f>
        <v>0</v>
      </c>
      <c r="N725" s="73">
        <f>M725*Constantes!$D$40</f>
        <v>0</v>
      </c>
      <c r="O725" s="73">
        <f t="shared" si="79"/>
        <v>0</v>
      </c>
      <c r="P725" s="15"/>
      <c r="Q725" s="117">
        <v>719</v>
      </c>
      <c r="R725" s="145">
        <f>ETo!$I724*((1-Constantes!$E$19)*ETo!$K724+ETo!$L724)</f>
        <v>2.0170644593390179</v>
      </c>
      <c r="S725" s="118">
        <f>MIN(R725*Constantes!$E$17,0.8*(V724+Observaciones!$F724-T725-U725-Constantes!$D$14))</f>
        <v>1.2651041177603009</v>
      </c>
      <c r="T725" s="118">
        <f>IF(Observaciones!$F724&gt;0.05*Constantes!$E$18,((Observaciones!$F724-0.05*Constantes!$E$18)^2)/(Observaciones!$F724+0.95*Constantes!$E$18),0)</f>
        <v>0</v>
      </c>
      <c r="U725" s="118">
        <f>MAX(0,V724+Observaciones!$F724-T725-Constantes!$D$13)</f>
        <v>0</v>
      </c>
      <c r="V725" s="118">
        <f>V724+Observaciones!$F724-T725-S725-U725-W724</f>
        <v>34.978974205005933</v>
      </c>
      <c r="W725" s="118">
        <f>MAX(0,(V725-Constantes!$D$14)*(1-EXP(-Constantes!$D$22)))</f>
        <v>0.12017436735016161</v>
      </c>
      <c r="X725" s="116">
        <f>X724+(Entradas!$E$23*U725-Y724)/(800*Entradas!$D$46)</f>
        <v>0</v>
      </c>
      <c r="Y725" s="116">
        <f>8000*Entradas!$D$47*X725/Constantes!$E$34</f>
        <v>0</v>
      </c>
      <c r="Z725" s="116">
        <f>T725*Escenarios!$E$10/Escenarios!$E$9</f>
        <v>0</v>
      </c>
      <c r="AA725" s="116">
        <f>Y725*Escenarios!$E$10/Escenarios!$E$9</f>
        <v>0</v>
      </c>
      <c r="AB725" s="116">
        <f>Observaciones!$I724</f>
        <v>0</v>
      </c>
      <c r="AC725" s="116">
        <f>MAX(0,Constantes!$E$29/((AH724+Z725+AA725+AB725+Observaciones!$F724)^2)+Entradas!$E$17)</f>
        <v>0</v>
      </c>
      <c r="AD725" s="145">
        <f>IF(ETo!$D724&gt;0,ETo!$I724*((1-Entradas!$E$21)*ETo!$K724+ETo!$L724),0)</f>
        <v>1.9273354109546783</v>
      </c>
      <c r="AE725" s="116">
        <f>MIN(AD725*1,0.8*(AH724+Z725+AA725+AB725+Observaciones!$F724-AC725-Constantes!$E$28))</f>
        <v>1.9273354109546783</v>
      </c>
      <c r="AF725" s="116">
        <f>Observaciones!$J724</f>
        <v>0</v>
      </c>
      <c r="AG725" s="116">
        <f>MAX(0,AH724+Z725+AA725+AB725+Observaciones!$F724-AC725-AE725-AF725-Constantes!$E$26)</f>
        <v>0</v>
      </c>
      <c r="AH725" s="116">
        <f>AH724+Z725+AA725+AB725+Observaciones!$F724-AC725-AE725-AF725-AG725</f>
        <v>50.332058206764195</v>
      </c>
      <c r="AI725" s="116">
        <f>(Escenarios!$E$10*S725+Escenarios!$E$9*AE725)/(Escenarios!$E$11)</f>
        <v>1.3313272470797386</v>
      </c>
      <c r="AJ725" s="116">
        <f>(Escenarios!$E$9*AG725)/(Escenarios!$E$11)</f>
        <v>0</v>
      </c>
      <c r="AK725" s="116">
        <f>(Escenarios!$E$10*U725+Escenarios!$E$9*AC725)/(Escenarios!$E$11)</f>
        <v>0</v>
      </c>
      <c r="AL725" s="118">
        <f t="shared" si="80"/>
        <v>82.113662760542468</v>
      </c>
      <c r="AM725" s="118">
        <f>MAX(0,(AL725-Constantes!$D$13)*(1-EXP(-Constantes!$D$23)))</f>
        <v>0.23045965275564162</v>
      </c>
      <c r="AN725" s="118">
        <f>AJ725+W725*Escenarios!$E$10/Escenarios!$E$11+AM725</f>
        <v>0.33861658337078709</v>
      </c>
      <c r="AO725" s="118">
        <f>0.0526*AJ725*Observaciones!$F724^1.218</f>
        <v>0</v>
      </c>
      <c r="AP725" s="118">
        <f>AO725*Constantes!$E$40</f>
        <v>0</v>
      </c>
      <c r="AQ725" s="118">
        <f t="shared" si="81"/>
        <v>0</v>
      </c>
      <c r="AR725" s="15"/>
      <c r="AS725" s="72">
        <v>719</v>
      </c>
      <c r="AT725" s="145">
        <f>ETo!$I724*((1-Constantes!$F$19)*ETo!$K724+ETo!$L724)</f>
        <v>2.0114563938149965</v>
      </c>
      <c r="AU725" s="118">
        <f>MIN(AT725*Constantes!$F$17,0.8*(AX724+Observaciones!$F724-AV725-AW725-Constantes!$D$14))</f>
        <v>1.243322098928668</v>
      </c>
      <c r="AV725" s="118">
        <f>IF(Observaciones!$F724&gt;0.05*Constantes!$F$18,((Observaciones!$F724-0.05*Constantes!$F$18)^2)/(Observaciones!$F724+0.95*Constantes!$F$18),0)</f>
        <v>0</v>
      </c>
      <c r="AW725" s="118">
        <f>MAX(0,AX724+Observaciones!$F724-AV725-Constantes!$D$13)</f>
        <v>0</v>
      </c>
      <c r="AX725" s="118">
        <f>AX724+Observaciones!$F724-AV725-AU725-AW725-AY724</f>
        <v>35.081936818200319</v>
      </c>
      <c r="AY725" s="118">
        <f>MAX(0,(AX725-Constantes!$D$14)*(1-EXP(-Constantes!$D$22)))</f>
        <v>0.12159188407214468</v>
      </c>
      <c r="AZ725" s="116">
        <f>AZ724+(Entradas!$F$23*AW725-BA724)/(800*Entradas!$D$46)</f>
        <v>0</v>
      </c>
      <c r="BA725" s="116">
        <f>8000*Entradas!$D$47*AZ725/Constantes!$F$34</f>
        <v>0</v>
      </c>
      <c r="BB725" s="116">
        <f>AV725*Escenarios!$F$10/Escenarios!$F$9</f>
        <v>0</v>
      </c>
      <c r="BC725" s="116">
        <f>BA725*Escenarios!$F$10/Escenarios!$F$9</f>
        <v>0</v>
      </c>
      <c r="BD725" s="116">
        <f>Observaciones!$I724</f>
        <v>0</v>
      </c>
      <c r="BE725" s="116">
        <f>MAX(0,Constantes!$F$29/((BJ724+BB725+BC725+BD725+Observaciones!$F724)^2)+Entradas!$F$17)</f>
        <v>0</v>
      </c>
      <c r="BF725" s="145">
        <f>IF(ETo!$D724&gt;0,ETo!$I724*((1-Entradas!$F$21)*ETo!$K724+ETo!$L724),0)</f>
        <v>1.9273354109546783</v>
      </c>
      <c r="BG725" s="116">
        <f>MIN(BF725*1,0.8*(BJ724+BB725+BC725+BD725+Observaciones!$F724-BE725-Constantes!$F$28))</f>
        <v>1.9273354109546783</v>
      </c>
      <c r="BH725" s="116">
        <f>Observaciones!$J724</f>
        <v>0</v>
      </c>
      <c r="BI725" s="116">
        <f>MAX(0,BJ724+BB725+BC725+BD725+Observaciones!$F724-BE725-BG725-BH725-Constantes!$F$26)</f>
        <v>0</v>
      </c>
      <c r="BJ725" s="116">
        <f>BJ724+BB725+BC725+BD725+Observaciones!$F724-BE725-BG725-BH725-BI725</f>
        <v>48.625823544562664</v>
      </c>
      <c r="BK725" s="116">
        <f>(Escenarios!$F$10*AU725+Escenarios!$F$9*BG725)/(Escenarios!$F$11)</f>
        <v>1.3801247613338701</v>
      </c>
      <c r="BL725" s="116">
        <f>(Escenarios!$F$9*BI725)/(Escenarios!$F$11)</f>
        <v>0</v>
      </c>
      <c r="BM725" s="116">
        <f>(Escenarios!$F$10*AW725+Escenarios!$F$9*BE725)/(Escenarios!$F$11)</f>
        <v>0</v>
      </c>
      <c r="BN725" s="118">
        <f t="shared" si="82"/>
        <v>80.982584138328662</v>
      </c>
      <c r="BO725" s="118">
        <f>MAX(0,(BN725-Constantes!$D$13)*(1-EXP(-Constantes!$D$23)))</f>
        <v>0.22264672201162863</v>
      </c>
      <c r="BP725" s="118">
        <f>BL725+AY725*Escenarios!$F$10/Escenarios!$F$11+BO725</f>
        <v>0.31992022926934438</v>
      </c>
      <c r="BQ725" s="118">
        <f>0.0526*BL725*Observaciones!$F724^1.218</f>
        <v>0</v>
      </c>
      <c r="BR725" s="118">
        <f>BQ725*Constantes!$F$40</f>
        <v>0</v>
      </c>
      <c r="BS725" s="118">
        <f t="shared" si="83"/>
        <v>0</v>
      </c>
      <c r="BT725" s="15"/>
      <c r="BU725" s="72">
        <v>719</v>
      </c>
      <c r="BV725" s="73">
        <f>0.0526*Observaciones!$F724^2.218</f>
        <v>0</v>
      </c>
      <c r="BW725" s="73">
        <f>IF(Observaciones!$F724&gt;0.05*$CA$7,((Observaciones!$F724-0.05*$CA$7)^2)/(Observaciones!$F724+0.95*$CA$7),0)</f>
        <v>0</v>
      </c>
      <c r="BX725" s="73">
        <f>0.0526*BW725*Observaciones!$F724^1.218</f>
        <v>0</v>
      </c>
      <c r="BY725" s="27"/>
      <c r="BZ725" s="27"/>
      <c r="CA725" s="101"/>
      <c r="CB725" s="36"/>
    </row>
    <row r="726" spans="2:80" s="2" customFormat="1" ht="14.5" x14ac:dyDescent="0.35">
      <c r="B726" s="35"/>
      <c r="C726" s="72">
        <v>720</v>
      </c>
      <c r="D726" s="145">
        <f>ETo!$I725*((1-Constantes!$D$19)*ETo!$K725+ETo!$L725)</f>
        <v>2.0686204245482718</v>
      </c>
      <c r="E726" s="73">
        <f>MIN(D726*Constantes!$D$17,0.8*(H725+Observaciones!$F725-F726-G726-Constantes!$D$14))</f>
        <v>1.2898936834197026</v>
      </c>
      <c r="F726" s="73">
        <f>IF(Observaciones!$F725&gt;0.05*Constantes!$D$18,((Observaciones!$F725-0.05*Constantes!$D$18)^2)/(Observaciones!$F725+0.95*Constantes!$D$18),0)</f>
        <v>0</v>
      </c>
      <c r="G726" s="73">
        <f>MAX(0,H725+Observaciones!$F725-F726-Constantes!$D$13)</f>
        <v>0</v>
      </c>
      <c r="H726" s="73">
        <f>H725+Observaciones!$F725-F726-E726-G726-I725</f>
        <v>33.598441763459377</v>
      </c>
      <c r="I726" s="73">
        <f>MAX(0,(H726-Constantes!$D$14)*(1-EXP(-Constantes!$D$22)))</f>
        <v>0.10116816927088586</v>
      </c>
      <c r="J726" s="73">
        <f t="shared" si="77"/>
        <v>77.523040241772406</v>
      </c>
      <c r="K726" s="73">
        <f>MAX(0,(J726-Constantes!$D$13)*(1-EXP(-Constantes!$D$23)))</f>
        <v>0.19874990676039178</v>
      </c>
      <c r="L726" s="73">
        <f t="shared" si="78"/>
        <v>0.29991807603127763</v>
      </c>
      <c r="M726" s="73">
        <f>0.0526*F726*Observaciones!$F725^1.218</f>
        <v>0</v>
      </c>
      <c r="N726" s="73">
        <f>M726*Constantes!$D$40</f>
        <v>0</v>
      </c>
      <c r="O726" s="73">
        <f t="shared" si="79"/>
        <v>0</v>
      </c>
      <c r="P726" s="15"/>
      <c r="Q726" s="117">
        <v>720</v>
      </c>
      <c r="R726" s="145">
        <f>ETo!$I725*((1-Constantes!$E$19)*ETo!$K725+ETo!$L725)</f>
        <v>2.0709243417025887</v>
      </c>
      <c r="S726" s="118">
        <f>MIN(R726*Constantes!$E$17,0.8*(V725+Observaciones!$F725-T726-U726-Constantes!$D$14))</f>
        <v>1.2988850703940937</v>
      </c>
      <c r="T726" s="118">
        <f>IF(Observaciones!$F725&gt;0.05*Constantes!$E$18,((Observaciones!$F725-0.05*Constantes!$E$18)^2)/(Observaciones!$F725+0.95*Constantes!$E$18),0)</f>
        <v>0</v>
      </c>
      <c r="U726" s="118">
        <f>MAX(0,V725+Observaciones!$F725-T726-Constantes!$D$13)</f>
        <v>0</v>
      </c>
      <c r="V726" s="118">
        <f>V725+Observaciones!$F725-T726-S726-U726-W725</f>
        <v>33.559914767261681</v>
      </c>
      <c r="W726" s="118">
        <f>MAX(0,(V726-Constantes!$D$14)*(1-EXP(-Constantes!$D$22)))</f>
        <v>0.10063775672924895</v>
      </c>
      <c r="X726" s="116">
        <f>X725+(Entradas!$E$23*U726-Y725)/(800*Entradas!$D$46)</f>
        <v>0</v>
      </c>
      <c r="Y726" s="116">
        <f>8000*Entradas!$D$47*X726/Constantes!$E$34</f>
        <v>0</v>
      </c>
      <c r="Z726" s="116">
        <f>T726*Escenarios!$E$10/Escenarios!$E$9</f>
        <v>0</v>
      </c>
      <c r="AA726" s="116">
        <f>Y726*Escenarios!$E$10/Escenarios!$E$9</f>
        <v>0</v>
      </c>
      <c r="AB726" s="116">
        <f>Observaciones!$I725</f>
        <v>0</v>
      </c>
      <c r="AC726" s="116">
        <f>MAX(0,Constantes!$E$29/((AH725+Z726+AA726+AB726+Observaciones!$F725)^2)+Entradas!$E$17)</f>
        <v>0</v>
      </c>
      <c r="AD726" s="145">
        <f>IF(ETo!$D725&gt;0,ETo!$I725*((1-Entradas!$E$21)*ETo!$K725+ETo!$L725),0)</f>
        <v>1.9787676555298845</v>
      </c>
      <c r="AE726" s="116">
        <f>MIN(AD726*1,0.8*(AH725+Z726+AA726+AB726+Observaciones!$F725-AC726-Constantes!$E$28))</f>
        <v>1.9787676555298845</v>
      </c>
      <c r="AF726" s="116">
        <f>Observaciones!$J725</f>
        <v>0</v>
      </c>
      <c r="AG726" s="116">
        <f>MAX(0,AH725+Z726+AA726+AB726+Observaciones!$F725-AC726-AE726-AF726-Constantes!$E$26)</f>
        <v>0</v>
      </c>
      <c r="AH726" s="116">
        <f>AH725+Z726+AA726+AB726+Observaciones!$F725-AC726-AE726-AF726-AG726</f>
        <v>48.353290551234309</v>
      </c>
      <c r="AI726" s="116">
        <f>(Escenarios!$E$10*S726+Escenarios!$E$9*AE726)/(Escenarios!$E$11)</f>
        <v>1.3668733289076727</v>
      </c>
      <c r="AJ726" s="116">
        <f>(Escenarios!$E$9*AG726)/(Escenarios!$E$11)</f>
        <v>0</v>
      </c>
      <c r="AK726" s="116">
        <f>(Escenarios!$E$10*U726+Escenarios!$E$9*AC726)/(Escenarios!$E$11)</f>
        <v>0</v>
      </c>
      <c r="AL726" s="118">
        <f t="shared" si="80"/>
        <v>81.883203107786827</v>
      </c>
      <c r="AM726" s="118">
        <f>MAX(0,(AL726-Constantes!$D$13)*(1-EXP(-Constantes!$D$23)))</f>
        <v>0.22886775165265291</v>
      </c>
      <c r="AN726" s="118">
        <f>AJ726+W726*Escenarios!$E$10/Escenarios!$E$11+AM726</f>
        <v>0.31944173270897697</v>
      </c>
      <c r="AO726" s="118">
        <f>0.0526*AJ726*Observaciones!$F725^1.218</f>
        <v>0</v>
      </c>
      <c r="AP726" s="118">
        <f>AO726*Constantes!$E$40</f>
        <v>0</v>
      </c>
      <c r="AQ726" s="118">
        <f t="shared" si="81"/>
        <v>0</v>
      </c>
      <c r="AR726" s="15"/>
      <c r="AS726" s="72">
        <v>720</v>
      </c>
      <c r="AT726" s="145">
        <f>ETo!$I725*((1-Constantes!$F$19)*ETo!$K725+ETo!$L725)</f>
        <v>2.0651645488167949</v>
      </c>
      <c r="AU726" s="118">
        <f>MIN(AT726*Constantes!$F$17,0.8*(AX725+Observaciones!$F725-AV726-AW726-Constantes!$D$14))</f>
        <v>1.2765202016624646</v>
      </c>
      <c r="AV726" s="118">
        <f>IF(Observaciones!$F725&gt;0.05*Constantes!$F$18,((Observaciones!$F725-0.05*Constantes!$F$18)^2)/(Observaciones!$F725+0.95*Constantes!$F$18),0)</f>
        <v>0</v>
      </c>
      <c r="AW726" s="118">
        <f>MAX(0,AX725+Observaciones!$F725-AV726-Constantes!$D$13)</f>
        <v>0</v>
      </c>
      <c r="AX726" s="118">
        <f>AX725+Observaciones!$F725-AV726-AU726-AW726-AY725</f>
        <v>33.683824732465709</v>
      </c>
      <c r="AY726" s="118">
        <f>MAX(0,(AX726-Constantes!$D$14)*(1-EXP(-Constantes!$D$22)))</f>
        <v>0.10234366183643039</v>
      </c>
      <c r="AZ726" s="116">
        <f>AZ725+(Entradas!$F$23*AW726-BA725)/(800*Entradas!$D$46)</f>
        <v>0</v>
      </c>
      <c r="BA726" s="116">
        <f>8000*Entradas!$D$47*AZ726/Constantes!$F$34</f>
        <v>0</v>
      </c>
      <c r="BB726" s="116">
        <f>AV726*Escenarios!$F$10/Escenarios!$F$9</f>
        <v>0</v>
      </c>
      <c r="BC726" s="116">
        <f>BA726*Escenarios!$F$10/Escenarios!$F$9</f>
        <v>0</v>
      </c>
      <c r="BD726" s="116">
        <f>Observaciones!$I725</f>
        <v>0</v>
      </c>
      <c r="BE726" s="116">
        <f>MAX(0,Constantes!$F$29/((BJ725+BB726+BC726+BD726+Observaciones!$F725)^2)+Entradas!$F$17)</f>
        <v>0</v>
      </c>
      <c r="BF726" s="145">
        <f>IF(ETo!$D725&gt;0,ETo!$I725*((1-Entradas!$F$21)*ETo!$K725+ETo!$L725),0)</f>
        <v>1.9787676555298845</v>
      </c>
      <c r="BG726" s="116">
        <f>MIN(BF726*1,0.8*(BJ725+BB726+BC726+BD726+Observaciones!$F725-BE726-Constantes!$F$28))</f>
        <v>1.9787676555298845</v>
      </c>
      <c r="BH726" s="116">
        <f>Observaciones!$J725</f>
        <v>0</v>
      </c>
      <c r="BI726" s="116">
        <f>MAX(0,BJ725+BB726+BC726+BD726+Observaciones!$F725-BE726-BG726-BH726-Constantes!$F$26)</f>
        <v>0</v>
      </c>
      <c r="BJ726" s="116">
        <f>BJ725+BB726+BC726+BD726+Observaciones!$F725-BE726-BG726-BH726-BI726</f>
        <v>46.647055889032778</v>
      </c>
      <c r="BK726" s="116">
        <f>(Escenarios!$F$10*AU726+Escenarios!$F$9*BG726)/(Escenarios!$F$11)</f>
        <v>1.4169696924359485</v>
      </c>
      <c r="BL726" s="116">
        <f>(Escenarios!$F$9*BI726)/(Escenarios!$F$11)</f>
        <v>0</v>
      </c>
      <c r="BM726" s="116">
        <f>(Escenarios!$F$10*AW726+Escenarios!$F$9*BE726)/(Escenarios!$F$11)</f>
        <v>0</v>
      </c>
      <c r="BN726" s="118">
        <f t="shared" si="82"/>
        <v>80.75993741631703</v>
      </c>
      <c r="BO726" s="118">
        <f>MAX(0,(BN726-Constantes!$D$13)*(1-EXP(-Constantes!$D$23)))</f>
        <v>0.22110878876340428</v>
      </c>
      <c r="BP726" s="118">
        <f>BL726+AY726*Escenarios!$F$10/Escenarios!$F$11+BO726</f>
        <v>0.3029837182325486</v>
      </c>
      <c r="BQ726" s="118">
        <f>0.0526*BL726*Observaciones!$F725^1.218</f>
        <v>0</v>
      </c>
      <c r="BR726" s="118">
        <f>BQ726*Constantes!$F$40</f>
        <v>0</v>
      </c>
      <c r="BS726" s="118">
        <f t="shared" si="83"/>
        <v>0</v>
      </c>
      <c r="BT726" s="15"/>
      <c r="BU726" s="72">
        <v>720</v>
      </c>
      <c r="BV726" s="73">
        <f>0.0526*Observaciones!$F725^2.218</f>
        <v>0</v>
      </c>
      <c r="BW726" s="73">
        <f>IF(Observaciones!$F725&gt;0.05*$CA$7,((Observaciones!$F725-0.05*$CA$7)^2)/(Observaciones!$F725+0.95*$CA$7),0)</f>
        <v>0</v>
      </c>
      <c r="BX726" s="73">
        <f>0.0526*BW726*Observaciones!$F725^1.218</f>
        <v>0</v>
      </c>
      <c r="BY726" s="27"/>
      <c r="BZ726" s="27"/>
      <c r="CA726" s="101"/>
      <c r="CB726" s="36"/>
    </row>
    <row r="727" spans="2:80" s="2" customFormat="1" ht="14.5" x14ac:dyDescent="0.35">
      <c r="B727" s="35"/>
      <c r="C727" s="72">
        <v>721</v>
      </c>
      <c r="D727" s="145">
        <f>ETo!$I726*((1-Constantes!$D$19)*ETo!$K726+ETo!$L726)</f>
        <v>2.0901284758495668</v>
      </c>
      <c r="E727" s="73">
        <f>MIN(D727*Constantes!$D$17,0.8*(H726+Observaciones!$F726-F727-G727-Constantes!$D$14))</f>
        <v>1.3033050851379591</v>
      </c>
      <c r="F727" s="73">
        <f>IF(Observaciones!$F726&gt;0.05*Constantes!$D$18,((Observaciones!$F726-0.05*Constantes!$D$18)^2)/(Observaciones!$F726+0.95*Constantes!$D$18),0)</f>
        <v>0</v>
      </c>
      <c r="G727" s="73">
        <f>MAX(0,H726+Observaciones!$F726-F727-Constantes!$D$13)</f>
        <v>0</v>
      </c>
      <c r="H727" s="73">
        <f>H726+Observaciones!$F726-F727-E727-G727-I726</f>
        <v>32.193968509050535</v>
      </c>
      <c r="I727" s="73">
        <f>MAX(0,(H727-Constantes!$D$14)*(1-EXP(-Constantes!$D$22)))</f>
        <v>8.1832370946265831E-2</v>
      </c>
      <c r="J727" s="73">
        <f t="shared" si="77"/>
        <v>77.324290335012009</v>
      </c>
      <c r="K727" s="73">
        <f>MAX(0,(J727-Constantes!$D$13)*(1-EXP(-Constantes!$D$23)))</f>
        <v>0.19737704087255567</v>
      </c>
      <c r="L727" s="73">
        <f t="shared" si="78"/>
        <v>0.27920941181882153</v>
      </c>
      <c r="M727" s="73">
        <f>0.0526*F727*Observaciones!$F726^1.218</f>
        <v>0</v>
      </c>
      <c r="N727" s="73">
        <f>M727*Constantes!$D$40</f>
        <v>0</v>
      </c>
      <c r="O727" s="73">
        <f t="shared" si="79"/>
        <v>0</v>
      </c>
      <c r="P727" s="15"/>
      <c r="Q727" s="117">
        <v>721</v>
      </c>
      <c r="R727" s="145">
        <f>ETo!$I726*((1-Constantes!$E$19)*ETo!$K726+ETo!$L726)</f>
        <v>2.0924564075658307</v>
      </c>
      <c r="S727" s="118">
        <f>MIN(R727*Constantes!$E$17,0.8*(V726+Observaciones!$F726-T727-U727-Constantes!$D$14))</f>
        <v>1.3123899958620682</v>
      </c>
      <c r="T727" s="118">
        <f>IF(Observaciones!$F726&gt;0.05*Constantes!$E$18,((Observaciones!$F726-0.05*Constantes!$E$18)^2)/(Observaciones!$F726+0.95*Constantes!$E$18),0)</f>
        <v>0</v>
      </c>
      <c r="U727" s="118">
        <f>MAX(0,V726+Observaciones!$F726-T727-Constantes!$D$13)</f>
        <v>0</v>
      </c>
      <c r="V727" s="118">
        <f>V726+Observaciones!$F726-T727-S727-U727-W726</f>
        <v>32.146887014670362</v>
      </c>
      <c r="W727" s="118">
        <f>MAX(0,(V727-Constantes!$D$14)*(1-EXP(-Constantes!$D$22)))</f>
        <v>8.1184186100239739E-2</v>
      </c>
      <c r="X727" s="116">
        <f>X726+(Entradas!$E$23*U727-Y726)/(800*Entradas!$D$46)</f>
        <v>0</v>
      </c>
      <c r="Y727" s="116">
        <f>8000*Entradas!$D$47*X727/Constantes!$E$34</f>
        <v>0</v>
      </c>
      <c r="Z727" s="116">
        <f>T727*Escenarios!$E$10/Escenarios!$E$9</f>
        <v>0</v>
      </c>
      <c r="AA727" s="116">
        <f>Y727*Escenarios!$E$10/Escenarios!$E$9</f>
        <v>0</v>
      </c>
      <c r="AB727" s="116">
        <f>Observaciones!$I726</f>
        <v>0</v>
      </c>
      <c r="AC727" s="116">
        <f>MAX(0,Constantes!$E$29/((AH726+Z727+AA727+AB727+Observaciones!$F726)^2)+Entradas!$E$17)</f>
        <v>0</v>
      </c>
      <c r="AD727" s="145">
        <f>IF(ETo!$D726&gt;0,ETo!$I726*((1-Entradas!$E$21)*ETo!$K726+ETo!$L726),0)</f>
        <v>1.9993391389152511</v>
      </c>
      <c r="AE727" s="116">
        <f>MIN(AD727*1,0.8*(AH726+Z727+AA727+AB727+Observaciones!$F726-AC727-Constantes!$E$28))</f>
        <v>1.9993391389152511</v>
      </c>
      <c r="AF727" s="116">
        <f>Observaciones!$J726</f>
        <v>0</v>
      </c>
      <c r="AG727" s="116">
        <f>MAX(0,AH726+Z727+AA727+AB727+Observaciones!$F726-AC727-AE727-AF727-Constantes!$E$26)</f>
        <v>0</v>
      </c>
      <c r="AH727" s="116">
        <f>AH726+Z727+AA727+AB727+Observaciones!$F726-AC727-AE727-AF727-AG727</f>
        <v>46.353951412319056</v>
      </c>
      <c r="AI727" s="116">
        <f>(Escenarios!$E$10*S727+Escenarios!$E$9*AE727)/(Escenarios!$E$11)</f>
        <v>1.3810849101673863</v>
      </c>
      <c r="AJ727" s="116">
        <f>(Escenarios!$E$9*AG727)/(Escenarios!$E$11)</f>
        <v>0</v>
      </c>
      <c r="AK727" s="116">
        <f>(Escenarios!$E$10*U727+Escenarios!$E$9*AC727)/(Escenarios!$E$11)</f>
        <v>0</v>
      </c>
      <c r="AL727" s="118">
        <f t="shared" si="80"/>
        <v>81.654335356134169</v>
      </c>
      <c r="AM727" s="118">
        <f>MAX(0,(AL727-Constantes!$D$13)*(1-EXP(-Constantes!$D$23)))</f>
        <v>0.22728684661379686</v>
      </c>
      <c r="AN727" s="118">
        <f>AJ727+W727*Escenarios!$E$10/Escenarios!$E$11+AM727</f>
        <v>0.30035261410401259</v>
      </c>
      <c r="AO727" s="118">
        <f>0.0526*AJ727*Observaciones!$F726^1.218</f>
        <v>0</v>
      </c>
      <c r="AP727" s="118">
        <f>AO727*Constantes!$E$40</f>
        <v>0</v>
      </c>
      <c r="AQ727" s="118">
        <f t="shared" si="81"/>
        <v>0</v>
      </c>
      <c r="AR727" s="15"/>
      <c r="AS727" s="72">
        <v>721</v>
      </c>
      <c r="AT727" s="145">
        <f>ETo!$I726*((1-Constantes!$F$19)*ETo!$K726+ETo!$L726)</f>
        <v>2.0866365782751699</v>
      </c>
      <c r="AU727" s="118">
        <f>MIN(AT727*Constantes!$F$17,0.8*(AX726+Observaciones!$F726-AV727-AW727-Constantes!$D$14))</f>
        <v>1.2897924996931522</v>
      </c>
      <c r="AV727" s="118">
        <f>IF(Observaciones!$F726&gt;0.05*Constantes!$F$18,((Observaciones!$F726-0.05*Constantes!$F$18)^2)/(Observaciones!$F726+0.95*Constantes!$F$18),0)</f>
        <v>0</v>
      </c>
      <c r="AW727" s="118">
        <f>MAX(0,AX726+Observaciones!$F726-AV727-Constantes!$D$13)</f>
        <v>0</v>
      </c>
      <c r="AX727" s="118">
        <f>AX726+Observaciones!$F726-AV727-AU727-AW727-AY726</f>
        <v>32.291688570936131</v>
      </c>
      <c r="AY727" s="118">
        <f>MAX(0,(AX727-Constantes!$D$14)*(1-EXP(-Constantes!$D$22)))</f>
        <v>8.3177711915172065E-2</v>
      </c>
      <c r="AZ727" s="116">
        <f>AZ726+(Entradas!$F$23*AW727-BA726)/(800*Entradas!$D$46)</f>
        <v>0</v>
      </c>
      <c r="BA727" s="116">
        <f>8000*Entradas!$D$47*AZ727/Constantes!$F$34</f>
        <v>0</v>
      </c>
      <c r="BB727" s="116">
        <f>AV727*Escenarios!$F$10/Escenarios!$F$9</f>
        <v>0</v>
      </c>
      <c r="BC727" s="116">
        <f>BA727*Escenarios!$F$10/Escenarios!$F$9</f>
        <v>0</v>
      </c>
      <c r="BD727" s="116">
        <f>Observaciones!$I726</f>
        <v>0</v>
      </c>
      <c r="BE727" s="116">
        <f>MAX(0,Constantes!$F$29/((BJ726+BB727+BC727+BD727+Observaciones!$F726)^2)+Entradas!$F$17)</f>
        <v>0</v>
      </c>
      <c r="BF727" s="145">
        <f>IF(ETo!$D726&gt;0,ETo!$I726*((1-Entradas!$F$21)*ETo!$K726+ETo!$L726),0)</f>
        <v>1.9993391389152511</v>
      </c>
      <c r="BG727" s="116">
        <f>MIN(BF727*1,0.8*(BJ726+BB727+BC727+BD727+Observaciones!$F726-BE727-Constantes!$F$28))</f>
        <v>1.9993391389152511</v>
      </c>
      <c r="BH727" s="116">
        <f>Observaciones!$J726</f>
        <v>0</v>
      </c>
      <c r="BI727" s="116">
        <f>MAX(0,BJ726+BB727+BC727+BD727+Observaciones!$F726-BE727-BG727-BH727-Constantes!$F$26)</f>
        <v>0</v>
      </c>
      <c r="BJ727" s="116">
        <f>BJ726+BB727+BC727+BD727+Observaciones!$F726-BE727-BG727-BH727-BI727</f>
        <v>44.647716750117524</v>
      </c>
      <c r="BK727" s="116">
        <f>(Escenarios!$F$10*AU727+Escenarios!$F$9*BG727)/(Escenarios!$F$11)</f>
        <v>1.4317018275375719</v>
      </c>
      <c r="BL727" s="116">
        <f>(Escenarios!$F$9*BI727)/(Escenarios!$F$11)</f>
        <v>0</v>
      </c>
      <c r="BM727" s="116">
        <f>(Escenarios!$F$10*AW727+Escenarios!$F$9*BE727)/(Escenarios!$F$11)</f>
        <v>0</v>
      </c>
      <c r="BN727" s="118">
        <f t="shared" si="82"/>
        <v>80.538828627553627</v>
      </c>
      <c r="BO727" s="118">
        <f>MAX(0,(BN727-Constantes!$D$13)*(1-EXP(-Constantes!$D$23)))</f>
        <v>0.21958147879610962</v>
      </c>
      <c r="BP727" s="118">
        <f>BL727+AY727*Escenarios!$F$10/Escenarios!$F$11+BO727</f>
        <v>0.28612364832824727</v>
      </c>
      <c r="BQ727" s="118">
        <f>0.0526*BL727*Observaciones!$F726^1.218</f>
        <v>0</v>
      </c>
      <c r="BR727" s="118">
        <f>BQ727*Constantes!$F$40</f>
        <v>0</v>
      </c>
      <c r="BS727" s="118">
        <f t="shared" si="83"/>
        <v>0</v>
      </c>
      <c r="BT727" s="15"/>
      <c r="BU727" s="72">
        <v>721</v>
      </c>
      <c r="BV727" s="73">
        <f>0.0526*Observaciones!$F726^2.218</f>
        <v>0</v>
      </c>
      <c r="BW727" s="73">
        <f>IF(Observaciones!$F726&gt;0.05*$CA$7,((Observaciones!$F726-0.05*$CA$7)^2)/(Observaciones!$F726+0.95*$CA$7),0)</f>
        <v>0</v>
      </c>
      <c r="BX727" s="73">
        <f>0.0526*BW727*Observaciones!$F726^1.218</f>
        <v>0</v>
      </c>
      <c r="BY727" s="27"/>
      <c r="BZ727" s="27"/>
      <c r="CA727" s="101"/>
      <c r="CB727" s="36"/>
    </row>
    <row r="728" spans="2:80" s="2" customFormat="1" ht="14.5" x14ac:dyDescent="0.35">
      <c r="B728" s="35"/>
      <c r="C728" s="72">
        <v>722</v>
      </c>
      <c r="D728" s="145">
        <f>ETo!$I727*((1-Constantes!$D$19)*ETo!$K727+ETo!$L727)</f>
        <v>1.99867681121187</v>
      </c>
      <c r="E728" s="73">
        <f>MIN(D728*Constantes!$D$17,0.8*(H727+Observaciones!$F727-F728-G728-Constantes!$D$14))</f>
        <v>1.2462801601422862</v>
      </c>
      <c r="F728" s="73">
        <f>IF(Observaciones!$F727&gt;0.05*Constantes!$D$18,((Observaciones!$F727-0.05*Constantes!$D$18)^2)/(Observaciones!$F727+0.95*Constantes!$D$18),0)</f>
        <v>0</v>
      </c>
      <c r="G728" s="73">
        <f>MAX(0,H727+Observaciones!$F727-F728-Constantes!$D$13)</f>
        <v>0</v>
      </c>
      <c r="H728" s="73">
        <f>H727+Observaciones!$F727-F728-E728-G728-I727</f>
        <v>30.865855977961981</v>
      </c>
      <c r="I728" s="73">
        <f>MAX(0,(H728-Constantes!$D$14)*(1-EXP(-Constantes!$D$22)))</f>
        <v>6.3547853264697057E-2</v>
      </c>
      <c r="J728" s="73">
        <f t="shared" si="77"/>
        <v>77.126913294139456</v>
      </c>
      <c r="K728" s="73">
        <f>MAX(0,(J728-Constantes!$D$13)*(1-EXP(-Constantes!$D$23)))</f>
        <v>0.19601365806210416</v>
      </c>
      <c r="L728" s="73">
        <f t="shared" si="78"/>
        <v>0.25956151132680122</v>
      </c>
      <c r="M728" s="73">
        <f>0.0526*F728*Observaciones!$F727^1.218</f>
        <v>0</v>
      </c>
      <c r="N728" s="73">
        <f>M728*Constantes!$D$40</f>
        <v>0</v>
      </c>
      <c r="O728" s="73">
        <f t="shared" si="79"/>
        <v>0</v>
      </c>
      <c r="P728" s="15"/>
      <c r="Q728" s="117">
        <v>722</v>
      </c>
      <c r="R728" s="145">
        <f>ETo!$I727*((1-Constantes!$E$19)*ETo!$K727+ETo!$L727)</f>
        <v>2.0009016589516828</v>
      </c>
      <c r="S728" s="118">
        <f>MIN(R728*Constantes!$E$17,0.8*(V727+Observaciones!$F727-T728-U728-Constantes!$D$14))</f>
        <v>1.2549667990296658</v>
      </c>
      <c r="T728" s="118">
        <f>IF(Observaciones!$F727&gt;0.05*Constantes!$E$18,((Observaciones!$F727-0.05*Constantes!$E$18)^2)/(Observaciones!$F727+0.95*Constantes!$E$18),0)</f>
        <v>0</v>
      </c>
      <c r="U728" s="118">
        <f>MAX(0,V727+Observaciones!$F727-T728-Constantes!$D$13)</f>
        <v>0</v>
      </c>
      <c r="V728" s="118">
        <f>V727+Observaciones!$F727-T728-S728-U728-W727</f>
        <v>30.810736029540454</v>
      </c>
      <c r="W728" s="118">
        <f>MAX(0,(V728-Constantes!$D$14)*(1-EXP(-Constantes!$D$22)))</f>
        <v>6.2789000646467086E-2</v>
      </c>
      <c r="X728" s="116">
        <f>X727+(Entradas!$E$23*U728-Y727)/(800*Entradas!$D$46)</f>
        <v>0</v>
      </c>
      <c r="Y728" s="116">
        <f>8000*Entradas!$D$47*X728/Constantes!$E$34</f>
        <v>0</v>
      </c>
      <c r="Z728" s="116">
        <f>T728*Escenarios!$E$10/Escenarios!$E$9</f>
        <v>0</v>
      </c>
      <c r="AA728" s="116">
        <f>Y728*Escenarios!$E$10/Escenarios!$E$9</f>
        <v>0</v>
      </c>
      <c r="AB728" s="116">
        <f>Observaciones!$I727</f>
        <v>0</v>
      </c>
      <c r="AC728" s="116">
        <f>MAX(0,Constantes!$E$29/((AH727+Z728+AA728+AB728+Observaciones!$F727)^2)+Entradas!$E$17)</f>
        <v>0</v>
      </c>
      <c r="AD728" s="145">
        <f>IF(ETo!$D727&gt;0,ETo!$I727*((1-Entradas!$E$21)*ETo!$K727+ETo!$L727),0)</f>
        <v>1.9119077493591823</v>
      </c>
      <c r="AE728" s="116">
        <f>MIN(AD728*1,0.8*(AH727+Z728+AA728+AB728+Observaciones!$F727-AC728-Constantes!$E$28))</f>
        <v>1.9119077493591823</v>
      </c>
      <c r="AF728" s="116">
        <f>Observaciones!$J727</f>
        <v>0</v>
      </c>
      <c r="AG728" s="116">
        <f>MAX(0,AH727+Z728+AA728+AB728+Observaciones!$F727-AC728-AE728-AF728-Constantes!$E$26)</f>
        <v>0</v>
      </c>
      <c r="AH728" s="116">
        <f>AH727+Z728+AA728+AB728+Observaciones!$F727-AC728-AE728-AF728-AG728</f>
        <v>44.442043662959875</v>
      </c>
      <c r="AI728" s="116">
        <f>(Escenarios!$E$10*S728+Escenarios!$E$9*AE728)/(Escenarios!$E$11)</f>
        <v>1.3206608940626174</v>
      </c>
      <c r="AJ728" s="116">
        <f>(Escenarios!$E$9*AG728)/(Escenarios!$E$11)</f>
        <v>0</v>
      </c>
      <c r="AK728" s="116">
        <f>(Escenarios!$E$10*U728+Escenarios!$E$9*AC728)/(Escenarios!$E$11)</f>
        <v>0</v>
      </c>
      <c r="AL728" s="118">
        <f t="shared" si="80"/>
        <v>81.427048509520375</v>
      </c>
      <c r="AM728" s="118">
        <f>MAX(0,(AL728-Constantes!$D$13)*(1-EXP(-Constantes!$D$23)))</f>
        <v>0.22571686168371036</v>
      </c>
      <c r="AN728" s="118">
        <f>AJ728+W728*Escenarios!$E$10/Escenarios!$E$11+AM728</f>
        <v>0.28222696226553073</v>
      </c>
      <c r="AO728" s="118">
        <f>0.0526*AJ728*Observaciones!$F727^1.218</f>
        <v>0</v>
      </c>
      <c r="AP728" s="118">
        <f>AO728*Constantes!$E$40</f>
        <v>0</v>
      </c>
      <c r="AQ728" s="118">
        <f t="shared" si="81"/>
        <v>0</v>
      </c>
      <c r="AR728" s="15"/>
      <c r="AS728" s="72">
        <v>722</v>
      </c>
      <c r="AT728" s="145">
        <f>ETo!$I727*((1-Constantes!$F$19)*ETo!$K727+ETo!$L727)</f>
        <v>1.9953395396021512</v>
      </c>
      <c r="AU728" s="118">
        <f>MIN(AT728*Constantes!$F$17,0.8*(AX727+Observaciones!$F727-AV728-AW728-Constantes!$D$14))</f>
        <v>1.2333599436119242</v>
      </c>
      <c r="AV728" s="118">
        <f>IF(Observaciones!$F727&gt;0.05*Constantes!$F$18,((Observaciones!$F727-0.05*Constantes!$F$18)^2)/(Observaciones!$F727+0.95*Constantes!$F$18),0)</f>
        <v>0</v>
      </c>
      <c r="AW728" s="118">
        <f>MAX(0,AX727+Observaciones!$F727-AV728-Constantes!$D$13)</f>
        <v>0</v>
      </c>
      <c r="AX728" s="118">
        <f>AX727+Observaciones!$F727-AV728-AU728-AW728-AY727</f>
        <v>30.975150915409035</v>
      </c>
      <c r="AY728" s="118">
        <f>MAX(0,(AX728-Constantes!$D$14)*(1-EXP(-Constantes!$D$22)))</f>
        <v>6.5052548965910464E-2</v>
      </c>
      <c r="AZ728" s="116">
        <f>AZ727+(Entradas!$F$23*AW728-BA727)/(800*Entradas!$D$46)</f>
        <v>0</v>
      </c>
      <c r="BA728" s="116">
        <f>8000*Entradas!$D$47*AZ728/Constantes!$F$34</f>
        <v>0</v>
      </c>
      <c r="BB728" s="116">
        <f>AV728*Escenarios!$F$10/Escenarios!$F$9</f>
        <v>0</v>
      </c>
      <c r="BC728" s="116">
        <f>BA728*Escenarios!$F$10/Escenarios!$F$9</f>
        <v>0</v>
      </c>
      <c r="BD728" s="116">
        <f>Observaciones!$I727</f>
        <v>0</v>
      </c>
      <c r="BE728" s="116">
        <f>MAX(0,Constantes!$F$29/((BJ727+BB728+BC728+BD728+Observaciones!$F727)^2)+Entradas!$F$17)</f>
        <v>0</v>
      </c>
      <c r="BF728" s="145">
        <f>IF(ETo!$D727&gt;0,ETo!$I727*((1-Entradas!$F$21)*ETo!$K727+ETo!$L727),0)</f>
        <v>1.9119077493591823</v>
      </c>
      <c r="BG728" s="116">
        <f>MIN(BF728*1,0.8*(BJ727+BB728+BC728+BD728+Observaciones!$F727-BE728-Constantes!$F$28))</f>
        <v>1.9119077493591823</v>
      </c>
      <c r="BH728" s="116">
        <f>Observaciones!$J727</f>
        <v>0</v>
      </c>
      <c r="BI728" s="116">
        <f>MAX(0,BJ727+BB728+BC728+BD728+Observaciones!$F727-BE728-BG728-BH728-Constantes!$F$26)</f>
        <v>0</v>
      </c>
      <c r="BJ728" s="116">
        <f>BJ727+BB728+BC728+BD728+Observaciones!$F727-BE728-BG728-BH728-BI728</f>
        <v>42.735809000758344</v>
      </c>
      <c r="BK728" s="116">
        <f>(Escenarios!$F$10*AU728+Escenarios!$F$9*BG728)/(Escenarios!$F$11)</f>
        <v>1.3690695047613759</v>
      </c>
      <c r="BL728" s="116">
        <f>(Escenarios!$F$9*BI728)/(Escenarios!$F$11)</f>
        <v>0</v>
      </c>
      <c r="BM728" s="116">
        <f>(Escenarios!$F$10*AW728+Escenarios!$F$9*BE728)/(Escenarios!$F$11)</f>
        <v>0</v>
      </c>
      <c r="BN728" s="118">
        <f t="shared" si="82"/>
        <v>80.319247148757512</v>
      </c>
      <c r="BO728" s="118">
        <f>MAX(0,(BN728-Constantes!$D$13)*(1-EXP(-Constantes!$D$23)))</f>
        <v>0.21806471872938307</v>
      </c>
      <c r="BP728" s="118">
        <f>BL728+AY728*Escenarios!$F$10/Escenarios!$F$11+BO728</f>
        <v>0.27010675790211147</v>
      </c>
      <c r="BQ728" s="118">
        <f>0.0526*BL728*Observaciones!$F727^1.218</f>
        <v>0</v>
      </c>
      <c r="BR728" s="118">
        <f>BQ728*Constantes!$F$40</f>
        <v>0</v>
      </c>
      <c r="BS728" s="118">
        <f t="shared" si="83"/>
        <v>0</v>
      </c>
      <c r="BT728" s="15"/>
      <c r="BU728" s="72">
        <v>722</v>
      </c>
      <c r="BV728" s="73">
        <f>0.0526*Observaciones!$F727^2.218</f>
        <v>0</v>
      </c>
      <c r="BW728" s="73">
        <f>IF(Observaciones!$F727&gt;0.05*$CA$7,((Observaciones!$F727-0.05*$CA$7)^2)/(Observaciones!$F727+0.95*$CA$7),0)</f>
        <v>0</v>
      </c>
      <c r="BX728" s="73">
        <f>0.0526*BW728*Observaciones!$F727^1.218</f>
        <v>0</v>
      </c>
      <c r="BY728" s="27"/>
      <c r="BZ728" s="27"/>
      <c r="CA728" s="101"/>
      <c r="CB728" s="36"/>
    </row>
    <row r="729" spans="2:80" s="2" customFormat="1" ht="14.5" x14ac:dyDescent="0.35">
      <c r="B729" s="35"/>
      <c r="C729" s="72">
        <v>723</v>
      </c>
      <c r="D729" s="145">
        <f>ETo!$I728*((1-Constantes!$D$19)*ETo!$K728+ETo!$L728)</f>
        <v>2.0148191543476228</v>
      </c>
      <c r="E729" s="73">
        <f>MIN(D729*Constantes!$D$17,0.8*(H728+Observaciones!$F728-F729-G729-Constantes!$D$14))</f>
        <v>1.2563457604811923</v>
      </c>
      <c r="F729" s="73">
        <f>IF(Observaciones!$F728&gt;0.05*Constantes!$D$18,((Observaciones!$F728-0.05*Constantes!$D$18)^2)/(Observaciones!$F728+0.95*Constantes!$D$18),0)</f>
        <v>0</v>
      </c>
      <c r="G729" s="73">
        <f>MAX(0,H728+Observaciones!$F728-F729-Constantes!$D$13)</f>
        <v>0</v>
      </c>
      <c r="H729" s="73">
        <f>H728+Observaciones!$F728-F729-E729-G729-I728</f>
        <v>29.545962364216091</v>
      </c>
      <c r="I729" s="73">
        <f>MAX(0,(H729-Constantes!$D$14)*(1-EXP(-Constantes!$D$22)))</f>
        <v>4.5376487846929374E-2</v>
      </c>
      <c r="J729" s="73">
        <f t="shared" si="77"/>
        <v>76.930899636077356</v>
      </c>
      <c r="K729" s="73">
        <f>MAX(0,(J729-Constantes!$D$13)*(1-EXP(-Constantes!$D$23)))</f>
        <v>0.19465969282463691</v>
      </c>
      <c r="L729" s="73">
        <f t="shared" si="78"/>
        <v>0.24003618067156629</v>
      </c>
      <c r="M729" s="73">
        <f>0.0526*F729*Observaciones!$F728^1.218</f>
        <v>0</v>
      </c>
      <c r="N729" s="73">
        <f>M729*Constantes!$D$40</f>
        <v>0</v>
      </c>
      <c r="O729" s="73">
        <f t="shared" si="79"/>
        <v>0</v>
      </c>
      <c r="P729" s="15"/>
      <c r="Q729" s="117">
        <v>723</v>
      </c>
      <c r="R729" s="145">
        <f>ETo!$I728*((1-Constantes!$E$19)*ETo!$K728+ETo!$L728)</f>
        <v>2.0170623788794408</v>
      </c>
      <c r="S729" s="118">
        <f>MIN(R729*Constantes!$E$17,0.8*(V728+Observaciones!$F728-T729-U729-Constantes!$D$14))</f>
        <v>1.2651028128947246</v>
      </c>
      <c r="T729" s="118">
        <f>IF(Observaciones!$F728&gt;0.05*Constantes!$E$18,((Observaciones!$F728-0.05*Constantes!$E$18)^2)/(Observaciones!$F728+0.95*Constantes!$E$18),0)</f>
        <v>0</v>
      </c>
      <c r="U729" s="118">
        <f>MAX(0,V728+Observaciones!$F728-T729-Constantes!$D$13)</f>
        <v>0</v>
      </c>
      <c r="V729" s="118">
        <f>V728+Observaciones!$F728-T729-S729-U729-W728</f>
        <v>29.482844215999261</v>
      </c>
      <c r="W729" s="118">
        <f>MAX(0,(V729-Constantes!$D$14)*(1-EXP(-Constantes!$D$22)))</f>
        <v>4.4507521648596324E-2</v>
      </c>
      <c r="X729" s="116">
        <f>X728+(Entradas!$E$23*U729-Y728)/(800*Entradas!$D$46)</f>
        <v>0</v>
      </c>
      <c r="Y729" s="116">
        <f>8000*Entradas!$D$47*X729/Constantes!$E$34</f>
        <v>0</v>
      </c>
      <c r="Z729" s="116">
        <f>T729*Escenarios!$E$10/Escenarios!$E$9</f>
        <v>0</v>
      </c>
      <c r="AA729" s="116">
        <f>Y729*Escenarios!$E$10/Escenarios!$E$9</f>
        <v>0</v>
      </c>
      <c r="AB729" s="116">
        <f>Observaciones!$I728</f>
        <v>0</v>
      </c>
      <c r="AC729" s="116">
        <f>MAX(0,Constantes!$E$29/((AH728+Z729+AA729+AB729+Observaciones!$F728)^2)+Entradas!$E$17)</f>
        <v>0</v>
      </c>
      <c r="AD729" s="145">
        <f>IF(ETo!$D728&gt;0,ETo!$I728*((1-Entradas!$E$21)*ETo!$K728+ETo!$L728),0)</f>
        <v>1.9273333976067006</v>
      </c>
      <c r="AE729" s="116">
        <f>MIN(AD729*1,0.8*(AH728+Z729+AA729+AB729+Observaciones!$F728-AC729-Constantes!$E$28))</f>
        <v>1.9273333976067006</v>
      </c>
      <c r="AF729" s="116">
        <f>Observaciones!$J728</f>
        <v>0</v>
      </c>
      <c r="AG729" s="116">
        <f>MAX(0,AH728+Z729+AA729+AB729+Observaciones!$F728-AC729-AE729-AF729-Constantes!$E$26)</f>
        <v>0</v>
      </c>
      <c r="AH729" s="116">
        <f>AH728+Z729+AA729+AB729+Observaciones!$F728-AC729-AE729-AF729-AG729</f>
        <v>42.514710265353173</v>
      </c>
      <c r="AI729" s="116">
        <f>(Escenarios!$E$10*S729+Escenarios!$E$9*AE729)/(Escenarios!$E$11)</f>
        <v>1.3313258713659224</v>
      </c>
      <c r="AJ729" s="116">
        <f>(Escenarios!$E$9*AG729)/(Escenarios!$E$11)</f>
        <v>0</v>
      </c>
      <c r="AK729" s="116">
        <f>(Escenarios!$E$10*U729+Escenarios!$E$9*AC729)/(Escenarios!$E$11)</f>
        <v>0</v>
      </c>
      <c r="AL729" s="118">
        <f t="shared" si="80"/>
        <v>81.201331647836668</v>
      </c>
      <c r="AM729" s="118">
        <f>MAX(0,(AL729-Constantes!$D$13)*(1-EXP(-Constantes!$D$23)))</f>
        <v>0.22415772143169221</v>
      </c>
      <c r="AN729" s="118">
        <f>AJ729+W729*Escenarios!$E$10/Escenarios!$E$11+AM729</f>
        <v>0.26421449091542892</v>
      </c>
      <c r="AO729" s="118">
        <f>0.0526*AJ729*Observaciones!$F728^1.218</f>
        <v>0</v>
      </c>
      <c r="AP729" s="118">
        <f>AO729*Constantes!$E$40</f>
        <v>0</v>
      </c>
      <c r="AQ729" s="118">
        <f t="shared" si="81"/>
        <v>0</v>
      </c>
      <c r="AR729" s="15"/>
      <c r="AS729" s="72">
        <v>723</v>
      </c>
      <c r="AT729" s="145">
        <f>ETo!$I728*((1-Constantes!$F$19)*ETo!$K728+ETo!$L728)</f>
        <v>2.0114543175498945</v>
      </c>
      <c r="AU729" s="118">
        <f>MIN(AT729*Constantes!$F$17,0.8*(AX728+Observaciones!$F728-AV729-AW729-Constantes!$D$14))</f>
        <v>1.2433208155469886</v>
      </c>
      <c r="AV729" s="118">
        <f>IF(Observaciones!$F728&gt;0.05*Constantes!$F$18,((Observaciones!$F728-0.05*Constantes!$F$18)^2)/(Observaciones!$F728+0.95*Constantes!$F$18),0)</f>
        <v>0</v>
      </c>
      <c r="AW729" s="118">
        <f>MAX(0,AX728+Observaciones!$F728-AV729-Constantes!$D$13)</f>
        <v>0</v>
      </c>
      <c r="AX729" s="118">
        <f>AX728+Observaciones!$F728-AV729-AU729-AW729-AY728</f>
        <v>29.666777550896139</v>
      </c>
      <c r="AY729" s="118">
        <f>MAX(0,(AX729-Constantes!$D$14)*(1-EXP(-Constantes!$D$22)))</f>
        <v>4.7039786223643562E-2</v>
      </c>
      <c r="AZ729" s="116">
        <f>AZ728+(Entradas!$F$23*AW729-BA728)/(800*Entradas!$D$46)</f>
        <v>0</v>
      </c>
      <c r="BA729" s="116">
        <f>8000*Entradas!$D$47*AZ729/Constantes!$F$34</f>
        <v>0</v>
      </c>
      <c r="BB729" s="116">
        <f>AV729*Escenarios!$F$10/Escenarios!$F$9</f>
        <v>0</v>
      </c>
      <c r="BC729" s="116">
        <f>BA729*Escenarios!$F$10/Escenarios!$F$9</f>
        <v>0</v>
      </c>
      <c r="BD729" s="116">
        <f>Observaciones!$I728</f>
        <v>0</v>
      </c>
      <c r="BE729" s="116">
        <f>MAX(0,Constantes!$F$29/((BJ728+BB729+BC729+BD729+Observaciones!$F728)^2)+Entradas!$F$17)</f>
        <v>0</v>
      </c>
      <c r="BF729" s="145">
        <f>IF(ETo!$D728&gt;0,ETo!$I728*((1-Entradas!$F$21)*ETo!$K728+ETo!$L728),0)</f>
        <v>1.9273333976067006</v>
      </c>
      <c r="BG729" s="116">
        <f>MIN(BF729*1,0.8*(BJ728+BB729+BC729+BD729+Observaciones!$F728-BE729-Constantes!$F$28))</f>
        <v>1.1886472006066755</v>
      </c>
      <c r="BH729" s="116">
        <f>Observaciones!$J728</f>
        <v>0</v>
      </c>
      <c r="BI729" s="116">
        <f>MAX(0,BJ728+BB729+BC729+BD729+Observaciones!$F728-BE729-BG729-BH729-Constantes!$F$26)</f>
        <v>0</v>
      </c>
      <c r="BJ729" s="116">
        <f>BJ728+BB729+BC729+BD729+Observaciones!$F728-BE729-BG729-BH729-BI729</f>
        <v>41.54716180015167</v>
      </c>
      <c r="BK729" s="116">
        <f>(Escenarios!$F$10*AU729+Escenarios!$F$9*BG729)/(Escenarios!$F$11)</f>
        <v>1.2323860925589261</v>
      </c>
      <c r="BL729" s="116">
        <f>(Escenarios!$F$9*BI729)/(Escenarios!$F$11)</f>
        <v>0</v>
      </c>
      <c r="BM729" s="116">
        <f>(Escenarios!$F$10*AW729+Escenarios!$F$9*BE729)/(Escenarios!$F$11)</f>
        <v>0</v>
      </c>
      <c r="BN729" s="118">
        <f t="shared" si="82"/>
        <v>80.101182430028132</v>
      </c>
      <c r="BO729" s="118">
        <f>MAX(0,(BN729-Constantes!$D$13)*(1-EXP(-Constantes!$D$23)))</f>
        <v>0.2165584356897384</v>
      </c>
      <c r="BP729" s="118">
        <f>BL729+AY729*Escenarios!$F$10/Escenarios!$F$11+BO729</f>
        <v>0.25419026466865324</v>
      </c>
      <c r="BQ729" s="118">
        <f>0.0526*BL729*Observaciones!$F728^1.218</f>
        <v>0</v>
      </c>
      <c r="BR729" s="118">
        <f>BQ729*Constantes!$F$40</f>
        <v>0</v>
      </c>
      <c r="BS729" s="118">
        <f t="shared" si="83"/>
        <v>0</v>
      </c>
      <c r="BT729" s="15"/>
      <c r="BU729" s="72">
        <v>723</v>
      </c>
      <c r="BV729" s="73">
        <f>0.0526*Observaciones!$F728^2.218</f>
        <v>0</v>
      </c>
      <c r="BW729" s="73">
        <f>IF(Observaciones!$F728&gt;0.05*$CA$7,((Observaciones!$F728-0.05*$CA$7)^2)/(Observaciones!$F728+0.95*$CA$7),0)</f>
        <v>0</v>
      </c>
      <c r="BX729" s="73">
        <f>0.0526*BW729*Observaciones!$F728^1.218</f>
        <v>0</v>
      </c>
      <c r="BY729" s="27"/>
      <c r="BZ729" s="27"/>
      <c r="CA729" s="101"/>
      <c r="CB729" s="36"/>
    </row>
    <row r="730" spans="2:80" s="2" customFormat="1" ht="14.5" x14ac:dyDescent="0.35">
      <c r="B730" s="35"/>
      <c r="C730" s="72">
        <v>724</v>
      </c>
      <c r="D730" s="145">
        <f>ETo!$I729*((1-Constantes!$D$19)*ETo!$K729+ETo!$L729)</f>
        <v>2.0094316233478411</v>
      </c>
      <c r="E730" s="73">
        <f>MIN(D730*Constantes!$D$17,0.8*(H729+Observaciones!$F729-F730-G730-Constantes!$D$14))</f>
        <v>1.2529863514163979</v>
      </c>
      <c r="F730" s="73">
        <f>IF(Observaciones!$F729&gt;0.05*Constantes!$D$18,((Observaciones!$F729-0.05*Constantes!$D$18)^2)/(Observaciones!$F729+0.95*Constantes!$D$18),0)</f>
        <v>0</v>
      </c>
      <c r="G730" s="73">
        <f>MAX(0,H729+Observaciones!$F729-F730-Constantes!$D$13)</f>
        <v>0</v>
      </c>
      <c r="H730" s="73">
        <f>H729+Observaciones!$F729-F730-E730-G730-I729</f>
        <v>28.247599524952765</v>
      </c>
      <c r="I730" s="73">
        <f>MAX(0,(H730-Constantes!$D$14)*(1-EXP(-Constantes!$D$22)))</f>
        <v>2.7501542963949993E-2</v>
      </c>
      <c r="J730" s="73">
        <f t="shared" si="77"/>
        <v>76.736239943252713</v>
      </c>
      <c r="K730" s="73">
        <f>MAX(0,(J730-Constantes!$D$13)*(1-EXP(-Constantes!$D$23)))</f>
        <v>0.19331508010822551</v>
      </c>
      <c r="L730" s="73">
        <f t="shared" si="78"/>
        <v>0.22081662307217551</v>
      </c>
      <c r="M730" s="73">
        <f>0.0526*F730*Observaciones!$F729^1.218</f>
        <v>0</v>
      </c>
      <c r="N730" s="73">
        <f>M730*Constantes!$D$40</f>
        <v>0</v>
      </c>
      <c r="O730" s="73">
        <f t="shared" si="79"/>
        <v>0</v>
      </c>
      <c r="P730" s="15"/>
      <c r="Q730" s="117">
        <v>724</v>
      </c>
      <c r="R730" s="145">
        <f>ETo!$I729*((1-Constantes!$E$19)*ETo!$K729+ETo!$L729)</f>
        <v>2.0116687251370049</v>
      </c>
      <c r="S730" s="118">
        <f>MIN(R730*Constantes!$E$17,0.8*(V729+Observaciones!$F729-T730-U730-Constantes!$D$14))</f>
        <v>1.2617199098210345</v>
      </c>
      <c r="T730" s="118">
        <f>IF(Observaciones!$F729&gt;0.05*Constantes!$E$18,((Observaciones!$F729-0.05*Constantes!$E$18)^2)/(Observaciones!$F729+0.95*Constantes!$E$18),0)</f>
        <v>0</v>
      </c>
      <c r="U730" s="118">
        <f>MAX(0,V729+Observaciones!$F729-T730-Constantes!$D$13)</f>
        <v>0</v>
      </c>
      <c r="V730" s="118">
        <f>V729+Observaciones!$F729-T730-S730-U730-W729</f>
        <v>28.176616784529628</v>
      </c>
      <c r="W730" s="118">
        <f>MAX(0,(V730-Constantes!$D$14)*(1-EXP(-Constantes!$D$22)))</f>
        <v>2.652430260067349E-2</v>
      </c>
      <c r="X730" s="116">
        <f>X729+(Entradas!$E$23*U730-Y729)/(800*Entradas!$D$46)</f>
        <v>0</v>
      </c>
      <c r="Y730" s="116">
        <f>8000*Entradas!$D$47*X730/Constantes!$E$34</f>
        <v>0</v>
      </c>
      <c r="Z730" s="116">
        <f>T730*Escenarios!$E$10/Escenarios!$E$9</f>
        <v>0</v>
      </c>
      <c r="AA730" s="116">
        <f>Y730*Escenarios!$E$10/Escenarios!$E$9</f>
        <v>0</v>
      </c>
      <c r="AB730" s="116">
        <f>Observaciones!$I729</f>
        <v>0</v>
      </c>
      <c r="AC730" s="116">
        <f>MAX(0,Constantes!$E$29/((AH729+Z730+AA730+AB730+Observaciones!$F729)^2)+Entradas!$E$17)</f>
        <v>0</v>
      </c>
      <c r="AD730" s="145">
        <f>IF(ETo!$D729&gt;0,ETo!$I729*((1-Entradas!$E$21)*ETo!$K729+ETo!$L729),0)</f>
        <v>1.9221846535704383</v>
      </c>
      <c r="AE730" s="116">
        <f>MIN(AD730*1,0.8*(AH729+Z730+AA730+AB730+Observaciones!$F729-AC730-Constantes!$E$28))</f>
        <v>1.0117682122825387</v>
      </c>
      <c r="AF730" s="116">
        <f>Observaciones!$J729</f>
        <v>0</v>
      </c>
      <c r="AG730" s="116">
        <f>MAX(0,AH729+Z730+AA730+AB730+Observaciones!$F729-AC730-AE730-AF730-Constantes!$E$26)</f>
        <v>0</v>
      </c>
      <c r="AH730" s="116">
        <f>AH729+Z730+AA730+AB730+Observaciones!$F729-AC730-AE730-AF730-AG730</f>
        <v>41.502942053070633</v>
      </c>
      <c r="AI730" s="116">
        <f>(Escenarios!$E$10*S730+Escenarios!$E$9*AE730)/(Escenarios!$E$11)</f>
        <v>1.2367247400671848</v>
      </c>
      <c r="AJ730" s="116">
        <f>(Escenarios!$E$9*AG730)/(Escenarios!$E$11)</f>
        <v>0</v>
      </c>
      <c r="AK730" s="116">
        <f>(Escenarios!$E$10*U730+Escenarios!$E$9*AC730)/(Escenarios!$E$11)</f>
        <v>0</v>
      </c>
      <c r="AL730" s="118">
        <f t="shared" si="80"/>
        <v>80.977173926404973</v>
      </c>
      <c r="AM730" s="118">
        <f>MAX(0,(AL730-Constantes!$D$13)*(1-EXP(-Constantes!$D$23)))</f>
        <v>0.22260935094807915</v>
      </c>
      <c r="AN730" s="118">
        <f>AJ730+W730*Escenarios!$E$10/Escenarios!$E$11+AM730</f>
        <v>0.2464812232886853</v>
      </c>
      <c r="AO730" s="118">
        <f>0.0526*AJ730*Observaciones!$F729^1.218</f>
        <v>0</v>
      </c>
      <c r="AP730" s="118">
        <f>AO730*Constantes!$E$40</f>
        <v>0</v>
      </c>
      <c r="AQ730" s="118">
        <f t="shared" si="81"/>
        <v>0</v>
      </c>
      <c r="AR730" s="15"/>
      <c r="AS730" s="72">
        <v>724</v>
      </c>
      <c r="AT730" s="145">
        <f>ETo!$I729*((1-Constantes!$F$19)*ETo!$K729+ETo!$L729)</f>
        <v>2.0060759706640945</v>
      </c>
      <c r="AU730" s="118">
        <f>MIN(AT730*Constantes!$F$17,0.8*(AX729+Observaciones!$F729-AV730-AW730-Constantes!$D$14))</f>
        <v>1.2399963499710103</v>
      </c>
      <c r="AV730" s="118">
        <f>IF(Observaciones!$F729&gt;0.05*Constantes!$F$18,((Observaciones!$F729-0.05*Constantes!$F$18)^2)/(Observaciones!$F729+0.95*Constantes!$F$18),0)</f>
        <v>0</v>
      </c>
      <c r="AW730" s="118">
        <f>MAX(0,AX729+Observaciones!$F729-AV730-Constantes!$D$13)</f>
        <v>0</v>
      </c>
      <c r="AX730" s="118">
        <f>AX729+Observaciones!$F729-AV730-AU730-AW730-AY729</f>
        <v>28.379741414701485</v>
      </c>
      <c r="AY730" s="118">
        <f>MAX(0,(AX730-Constantes!$D$14)*(1-EXP(-Constantes!$D$22)))</f>
        <v>2.9320779408926568E-2</v>
      </c>
      <c r="AZ730" s="116">
        <f>AZ729+(Entradas!$F$23*AW730-BA729)/(800*Entradas!$D$46)</f>
        <v>0</v>
      </c>
      <c r="BA730" s="116">
        <f>8000*Entradas!$D$47*AZ730/Constantes!$F$34</f>
        <v>0</v>
      </c>
      <c r="BB730" s="116">
        <f>AV730*Escenarios!$F$10/Escenarios!$F$9</f>
        <v>0</v>
      </c>
      <c r="BC730" s="116">
        <f>BA730*Escenarios!$F$10/Escenarios!$F$9</f>
        <v>0</v>
      </c>
      <c r="BD730" s="116">
        <f>Observaciones!$I729</f>
        <v>0</v>
      </c>
      <c r="BE730" s="116">
        <f>MAX(0,Constantes!$F$29/((BJ729+BB730+BC730+BD730+Observaciones!$F729)^2)+Entradas!$F$17)</f>
        <v>0</v>
      </c>
      <c r="BF730" s="145">
        <f>IF(ETo!$D729&gt;0,ETo!$I729*((1-Entradas!$F$21)*ETo!$K729+ETo!$L729),0)</f>
        <v>1.9221846535704383</v>
      </c>
      <c r="BG730" s="116">
        <f>MIN(BF730*1,0.8*(BJ729+BB730+BC730+BD730+Observaciones!$F729-BE730-Constantes!$F$28))</f>
        <v>0.23772944012133623</v>
      </c>
      <c r="BH730" s="116">
        <f>Observaciones!$J729</f>
        <v>0</v>
      </c>
      <c r="BI730" s="116">
        <f>MAX(0,BJ729+BB730+BC730+BD730+Observaciones!$F729-BE730-BG730-BH730-Constantes!$F$26)</f>
        <v>0</v>
      </c>
      <c r="BJ730" s="116">
        <f>BJ729+BB730+BC730+BD730+Observaciones!$F729-BE730-BG730-BH730-BI730</f>
        <v>41.309432360030335</v>
      </c>
      <c r="BK730" s="116">
        <f>(Escenarios!$F$10*AU730+Escenarios!$F$9*BG730)/(Escenarios!$F$11)</f>
        <v>1.0395429680010755</v>
      </c>
      <c r="BL730" s="116">
        <f>(Escenarios!$F$9*BI730)/(Escenarios!$F$11)</f>
        <v>0</v>
      </c>
      <c r="BM730" s="116">
        <f>(Escenarios!$F$10*AW730+Escenarios!$F$9*BE730)/(Escenarios!$F$11)</f>
        <v>0</v>
      </c>
      <c r="BN730" s="118">
        <f t="shared" si="82"/>
        <v>79.884623994338398</v>
      </c>
      <c r="BO730" s="118">
        <f>MAX(0,(BN730-Constantes!$D$13)*(1-EXP(-Constantes!$D$23)))</f>
        <v>0.2150625573070632</v>
      </c>
      <c r="BP730" s="118">
        <f>BL730+AY730*Escenarios!$F$10/Escenarios!$F$11+BO730</f>
        <v>0.23851918083420445</v>
      </c>
      <c r="BQ730" s="118">
        <f>0.0526*BL730*Observaciones!$F729^1.218</f>
        <v>0</v>
      </c>
      <c r="BR730" s="118">
        <f>BQ730*Constantes!$F$40</f>
        <v>0</v>
      </c>
      <c r="BS730" s="118">
        <f t="shared" si="83"/>
        <v>0</v>
      </c>
      <c r="BT730" s="15"/>
      <c r="BU730" s="72">
        <v>724</v>
      </c>
      <c r="BV730" s="73">
        <f>0.0526*Observaciones!$F729^2.218</f>
        <v>0</v>
      </c>
      <c r="BW730" s="73">
        <f>IF(Observaciones!$F729&gt;0.05*$CA$7,((Observaciones!$F729-0.05*$CA$7)^2)/(Observaciones!$F729+0.95*$CA$7),0)</f>
        <v>0</v>
      </c>
      <c r="BX730" s="73">
        <f>0.0526*BW730*Observaciones!$F729^1.218</f>
        <v>0</v>
      </c>
      <c r="BY730" s="27"/>
      <c r="BZ730" s="27"/>
      <c r="CA730" s="101"/>
      <c r="CB730" s="36"/>
    </row>
    <row r="731" spans="2:80" s="2" customFormat="1" ht="14.5" x14ac:dyDescent="0.35">
      <c r="B731" s="35"/>
      <c r="C731" s="72">
        <v>725</v>
      </c>
      <c r="D731" s="145">
        <f>ETo!$I730*((1-Constantes!$D$19)*ETo!$K730+ETo!$L730)</f>
        <v>2.0524661205451067</v>
      </c>
      <c r="E731" s="73">
        <f>MIN(D731*Constantes!$D$17,0.8*(H730+Observaciones!$F730-F731-G731-Constantes!$D$14))</f>
        <v>1.2798206248505961</v>
      </c>
      <c r="F731" s="73">
        <f>IF(Observaciones!$F730&gt;0.05*Constantes!$D$18,((Observaciones!$F730-0.05*Constantes!$D$18)^2)/(Observaciones!$F730+0.95*Constantes!$D$18),0)</f>
        <v>0</v>
      </c>
      <c r="G731" s="73">
        <f>MAX(0,H730+Observaciones!$F730-F731-Constantes!$D$13)</f>
        <v>0</v>
      </c>
      <c r="H731" s="73">
        <f>H730+Observaciones!$F730-F731-E731-G731-I730</f>
        <v>27.540277357138219</v>
      </c>
      <c r="I731" s="73">
        <f>MAX(0,(H731-Constantes!$D$14)*(1-EXP(-Constantes!$D$22)))</f>
        <v>1.7763629661249367E-2</v>
      </c>
      <c r="J731" s="73">
        <f t="shared" si="77"/>
        <v>76.542924863144492</v>
      </c>
      <c r="K731" s="73">
        <f>MAX(0,(J731-Constantes!$D$13)*(1-EXP(-Constantes!$D$23)))</f>
        <v>0.19197975531028821</v>
      </c>
      <c r="L731" s="73">
        <f t="shared" si="78"/>
        <v>0.20974338497153758</v>
      </c>
      <c r="M731" s="73">
        <f>0.0526*F731*Observaciones!$F730^1.218</f>
        <v>0</v>
      </c>
      <c r="N731" s="73">
        <f>M731*Constantes!$D$40</f>
        <v>0</v>
      </c>
      <c r="O731" s="73">
        <f t="shared" si="79"/>
        <v>0</v>
      </c>
      <c r="P731" s="15"/>
      <c r="Q731" s="117">
        <v>725</v>
      </c>
      <c r="R731" s="145">
        <f>ETo!$I730*((1-Constantes!$E$19)*ETo!$K730+ETo!$L730)</f>
        <v>2.0547519115027297</v>
      </c>
      <c r="S731" s="118">
        <f>MIN(R731*Constantes!$E$17,0.8*(V730+Observaciones!$F730-T731-U731-Constantes!$D$14))</f>
        <v>1.2887417118388906</v>
      </c>
      <c r="T731" s="118">
        <f>IF(Observaciones!$F730&gt;0.05*Constantes!$E$18,((Observaciones!$F730-0.05*Constantes!$E$18)^2)/(Observaciones!$F730+0.95*Constantes!$E$18),0)</f>
        <v>0</v>
      </c>
      <c r="U731" s="118">
        <f>MAX(0,V730+Observaciones!$F730-T731-Constantes!$D$13)</f>
        <v>0</v>
      </c>
      <c r="V731" s="118">
        <f>V730+Observaciones!$F730-T731-S731-U731-W730</f>
        <v>27.461350770090064</v>
      </c>
      <c r="W731" s="118">
        <f>MAX(0,(V731-Constantes!$D$14)*(1-EXP(-Constantes!$D$22)))</f>
        <v>1.667702401402681E-2</v>
      </c>
      <c r="X731" s="116">
        <f>X730+(Entradas!$E$23*U731-Y730)/(800*Entradas!$D$46)</f>
        <v>0</v>
      </c>
      <c r="Y731" s="116">
        <f>8000*Entradas!$D$47*X731/Constantes!$E$34</f>
        <v>0</v>
      </c>
      <c r="Z731" s="116">
        <f>T731*Escenarios!$E$10/Escenarios!$E$9</f>
        <v>0</v>
      </c>
      <c r="AA731" s="116">
        <f>Y731*Escenarios!$E$10/Escenarios!$E$9</f>
        <v>0</v>
      </c>
      <c r="AB731" s="116">
        <f>Observaciones!$I730</f>
        <v>0</v>
      </c>
      <c r="AC731" s="116">
        <f>MAX(0,Constantes!$E$29/((AH730+Z731+AA731+AB731+Observaciones!$F730)^2)+Entradas!$E$17)</f>
        <v>0</v>
      </c>
      <c r="AD731" s="145">
        <f>IF(ETo!$D730&gt;0,ETo!$I730*((1-Entradas!$E$21)*ETo!$K730+ETo!$L730),0)</f>
        <v>1.9633202731977923</v>
      </c>
      <c r="AE731" s="116">
        <f>MIN(AD731*1,0.8*(AH730+Z731+AA731+AB731+Observaciones!$F730-AC731-Constantes!$E$28))</f>
        <v>0.68235364245650776</v>
      </c>
      <c r="AF731" s="116">
        <f>Observaciones!$J730</f>
        <v>0</v>
      </c>
      <c r="AG731" s="116">
        <f>MAX(0,AH730+Z731+AA731+AB731+Observaciones!$F730-AC731-AE731-AF731-Constantes!$E$26)</f>
        <v>0</v>
      </c>
      <c r="AH731" s="116">
        <f>AH730+Z731+AA731+AB731+Observaciones!$F730-AC731-AE731-AF731-AG731</f>
        <v>41.42058841061413</v>
      </c>
      <c r="AI731" s="116">
        <f>(Escenarios!$E$10*S731+Escenarios!$E$9*AE731)/(Escenarios!$E$11)</f>
        <v>1.2281029049006522</v>
      </c>
      <c r="AJ731" s="116">
        <f>(Escenarios!$E$9*AG731)/(Escenarios!$E$11)</f>
        <v>0</v>
      </c>
      <c r="AK731" s="116">
        <f>(Escenarios!$E$10*U731+Escenarios!$E$9*AC731)/(Escenarios!$E$11)</f>
        <v>0</v>
      </c>
      <c r="AL731" s="118">
        <f t="shared" si="80"/>
        <v>80.754564575456897</v>
      </c>
      <c r="AM731" s="118">
        <f>MAX(0,(AL731-Constantes!$D$13)*(1-EXP(-Constantes!$D$23)))</f>
        <v>0.22107167584064685</v>
      </c>
      <c r="AN731" s="118">
        <f>AJ731+W731*Escenarios!$E$10/Escenarios!$E$11+AM731</f>
        <v>0.23608099745327099</v>
      </c>
      <c r="AO731" s="118">
        <f>0.0526*AJ731*Observaciones!$F730^1.218</f>
        <v>0</v>
      </c>
      <c r="AP731" s="118">
        <f>AO731*Constantes!$E$40</f>
        <v>0</v>
      </c>
      <c r="AQ731" s="118">
        <f t="shared" si="81"/>
        <v>0</v>
      </c>
      <c r="AR731" s="15"/>
      <c r="AS731" s="72">
        <v>725</v>
      </c>
      <c r="AT731" s="145">
        <f>ETo!$I730*((1-Constantes!$F$19)*ETo!$K730+ETo!$L730)</f>
        <v>2.0490374341086715</v>
      </c>
      <c r="AU731" s="118">
        <f>MIN(AT731*Constantes!$F$17,0.8*(AX730+Observaciones!$F730-AV731-AW731-Constantes!$D$14))</f>
        <v>1.2665517041249477</v>
      </c>
      <c r="AV731" s="118">
        <f>IF(Observaciones!$F730&gt;0.05*Constantes!$F$18,((Observaciones!$F730-0.05*Constantes!$F$18)^2)/(Observaciones!$F730+0.95*Constantes!$F$18),0)</f>
        <v>0</v>
      </c>
      <c r="AW731" s="118">
        <f>MAX(0,AX730+Observaciones!$F730-AV731-Constantes!$D$13)</f>
        <v>0</v>
      </c>
      <c r="AX731" s="118">
        <f>AX730+Observaciones!$F730-AV731-AU731-AW731-AY730</f>
        <v>27.683868931167613</v>
      </c>
      <c r="AY731" s="118">
        <f>MAX(0,(AX731-Constantes!$D$14)*(1-EXP(-Constantes!$D$22)))</f>
        <v>1.9740497293175719E-2</v>
      </c>
      <c r="AZ731" s="116">
        <f>AZ730+(Entradas!$F$23*AW731-BA730)/(800*Entradas!$D$46)</f>
        <v>0</v>
      </c>
      <c r="BA731" s="116">
        <f>8000*Entradas!$D$47*AZ731/Constantes!$F$34</f>
        <v>0</v>
      </c>
      <c r="BB731" s="116">
        <f>AV731*Escenarios!$F$10/Escenarios!$F$9</f>
        <v>0</v>
      </c>
      <c r="BC731" s="116">
        <f>BA731*Escenarios!$F$10/Escenarios!$F$9</f>
        <v>0</v>
      </c>
      <c r="BD731" s="116">
        <f>Observaciones!$I730</f>
        <v>0</v>
      </c>
      <c r="BE731" s="116">
        <f>MAX(0,Constantes!$F$29/((BJ730+BB731+BC731+BD731+Observaciones!$F730)^2)+Entradas!$F$17)</f>
        <v>0</v>
      </c>
      <c r="BF731" s="145">
        <f>IF(ETo!$D730&gt;0,ETo!$I730*((1-Entradas!$F$21)*ETo!$K730+ETo!$L730),0)</f>
        <v>1.9633202731977923</v>
      </c>
      <c r="BG731" s="116">
        <f>MIN(BF731*1,0.8*(BJ730+BB731+BC731+BD731+Observaciones!$F730-BE731-Constantes!$F$28))</f>
        <v>0.52754588802426949</v>
      </c>
      <c r="BH731" s="116">
        <f>Observaciones!$J730</f>
        <v>0</v>
      </c>
      <c r="BI731" s="116">
        <f>MAX(0,BJ730+BB731+BC731+BD731+Observaciones!$F730-BE731-BG731-BH731-Constantes!$F$26)</f>
        <v>0</v>
      </c>
      <c r="BJ731" s="116">
        <f>BJ730+BB731+BC731+BD731+Observaciones!$F730-BE731-BG731-BH731-BI731</f>
        <v>41.381886472006066</v>
      </c>
      <c r="BK731" s="116">
        <f>(Escenarios!$F$10*AU731+Escenarios!$F$9*BG731)/(Escenarios!$F$11)</f>
        <v>1.118750540904812</v>
      </c>
      <c r="BL731" s="116">
        <f>(Escenarios!$F$9*BI731)/(Escenarios!$F$11)</f>
        <v>0</v>
      </c>
      <c r="BM731" s="116">
        <f>(Escenarios!$F$10*AW731+Escenarios!$F$9*BE731)/(Escenarios!$F$11)</f>
        <v>0</v>
      </c>
      <c r="BN731" s="118">
        <f t="shared" si="82"/>
        <v>79.669561437031334</v>
      </c>
      <c r="BO731" s="118">
        <f>MAX(0,(BN731-Constantes!$D$13)*(1-EXP(-Constantes!$D$23)))</f>
        <v>0.21357701171114193</v>
      </c>
      <c r="BP731" s="118">
        <f>BL731+AY731*Escenarios!$F$10/Escenarios!$F$11+BO731</f>
        <v>0.22936940954568252</v>
      </c>
      <c r="BQ731" s="118">
        <f>0.0526*BL731*Observaciones!$F730^1.218</f>
        <v>0</v>
      </c>
      <c r="BR731" s="118">
        <f>BQ731*Constantes!$F$40</f>
        <v>0</v>
      </c>
      <c r="BS731" s="118">
        <f t="shared" si="83"/>
        <v>0</v>
      </c>
      <c r="BT731" s="15"/>
      <c r="BU731" s="72">
        <v>725</v>
      </c>
      <c r="BV731" s="73">
        <f>0.0526*Observaciones!$F730^2.218</f>
        <v>1.6940460723560119E-2</v>
      </c>
      <c r="BW731" s="73">
        <f>IF(Observaciones!$F730&gt;0.05*$CA$7,((Observaciones!$F730-0.05*$CA$7)^2)/(Observaciones!$F730+0.95*$CA$7),0)</f>
        <v>0</v>
      </c>
      <c r="BX731" s="73">
        <f>0.0526*BW731*Observaciones!$F730^1.218</f>
        <v>0</v>
      </c>
      <c r="BY731" s="27"/>
      <c r="BZ731" s="27"/>
      <c r="CA731" s="101"/>
      <c r="CB731" s="36"/>
    </row>
    <row r="732" spans="2:80" s="2" customFormat="1" ht="14.5" x14ac:dyDescent="0.35">
      <c r="B732" s="35"/>
      <c r="C732" s="72">
        <v>726</v>
      </c>
      <c r="D732" s="145">
        <f>ETo!$I731*((1-Constantes!$D$19)*ETo!$K731+ETo!$L731)</f>
        <v>2.133090439565172</v>
      </c>
      <c r="E732" s="73">
        <f>MIN(D732*Constantes!$D$17,0.8*(H731+Observaciones!$F731-F732-G732-Constantes!$D$14))</f>
        <v>1.3300941301297038</v>
      </c>
      <c r="F732" s="73">
        <f>IF(Observaciones!$F731&gt;0.05*Constantes!$D$18,((Observaciones!$F731-0.05*Constantes!$D$18)^2)/(Observaciones!$F731+0.95*Constantes!$D$18),0)</f>
        <v>1.7340209838250263E-2</v>
      </c>
      <c r="G732" s="73">
        <f>MAX(0,H731+Observaciones!$F731-F732-Constantes!$D$13)</f>
        <v>0</v>
      </c>
      <c r="H732" s="73">
        <f>H731+Observaciones!$F731-F732-E732-G732-I731</f>
        <v>31.075079387509014</v>
      </c>
      <c r="I732" s="73">
        <f>MAX(0,(H732-Constantes!$D$14)*(1-EXP(-Constantes!$D$22)))</f>
        <v>6.6428293770837976E-2</v>
      </c>
      <c r="J732" s="73">
        <f t="shared" si="77"/>
        <v>76.350945107834207</v>
      </c>
      <c r="K732" s="73">
        <f>MAX(0,(J732-Constantes!$D$13)*(1-EXP(-Constantes!$D$23)))</f>
        <v>0.19065365427448569</v>
      </c>
      <c r="L732" s="73">
        <f t="shared" si="78"/>
        <v>0.27442215788357394</v>
      </c>
      <c r="M732" s="73">
        <f>0.0526*F732*Observaciones!$F731^1.218</f>
        <v>6.319735735435799E-3</v>
      </c>
      <c r="N732" s="73">
        <f>M732*Constantes!$D$40</f>
        <v>2.9519549149171465E-5</v>
      </c>
      <c r="O732" s="73">
        <f t="shared" si="79"/>
        <v>10.756984558694201</v>
      </c>
      <c r="P732" s="15"/>
      <c r="Q732" s="117">
        <v>726</v>
      </c>
      <c r="R732" s="145">
        <f>ETo!$I731*((1-Constantes!$E$19)*ETo!$K731+ETo!$L731)</f>
        <v>2.1354658981117631</v>
      </c>
      <c r="S732" s="118">
        <f>MIN(R732*Constantes!$E$17,0.8*(V731+Observaciones!$F731-T732-U732-Constantes!$D$14))</f>
        <v>1.3393655758146603</v>
      </c>
      <c r="T732" s="118">
        <f>IF(Observaciones!$F731&gt;0.05*Constantes!$E$18,((Observaciones!$F731-0.05*Constantes!$E$18)^2)/(Observaciones!$F731+0.95*Constantes!$E$18),0)</f>
        <v>1.4392791026222793E-2</v>
      </c>
      <c r="U732" s="118">
        <f>MAX(0,V731+Observaciones!$F731-T732-Constantes!$D$13)</f>
        <v>0</v>
      </c>
      <c r="V732" s="118">
        <f>V731+Observaciones!$F731-T732-S732-U732-W731</f>
        <v>30.990915379235151</v>
      </c>
      <c r="W732" s="118">
        <f>MAX(0,(V732-Constantes!$D$14)*(1-EXP(-Constantes!$D$22)))</f>
        <v>6.5269582997908346E-2</v>
      </c>
      <c r="X732" s="116">
        <f>X731+(Entradas!$E$23*U732-Y731)/(800*Entradas!$D$46)</f>
        <v>0</v>
      </c>
      <c r="Y732" s="116">
        <f>8000*Entradas!$D$47*X732/Constantes!$E$34</f>
        <v>0</v>
      </c>
      <c r="Z732" s="116">
        <f>T732*Escenarios!$E$10/Escenarios!$E$9</f>
        <v>0.12953511923600514</v>
      </c>
      <c r="AA732" s="116">
        <f>Y732*Escenarios!$E$10/Escenarios!$E$9</f>
        <v>0</v>
      </c>
      <c r="AB732" s="116">
        <f>Observaciones!$I731</f>
        <v>0</v>
      </c>
      <c r="AC732" s="116">
        <f>MAX(0,Constantes!$E$29/((AH731+Z732+AA732+AB732+Observaciones!$F731)^2)+Entradas!$E$17)</f>
        <v>0</v>
      </c>
      <c r="AD732" s="145">
        <f>IF(ETo!$D731&gt;0,ETo!$I731*((1-Entradas!$E$21)*ETo!$K731+ETo!$L731),0)</f>
        <v>2.0404475562480964</v>
      </c>
      <c r="AE732" s="116">
        <f>MIN(AD732*1,0.8*(AH731+Z732+AA732+AB732+Observaciones!$F731-AC732-Constantes!$E$28))</f>
        <v>2.0404475562480964</v>
      </c>
      <c r="AF732" s="116">
        <f>Observaciones!$J731</f>
        <v>0</v>
      </c>
      <c r="AG732" s="116">
        <f>MAX(0,AH731+Z732+AA732+AB732+Observaciones!$F731-AC732-AE732-AF732-Constantes!$E$26)</f>
        <v>0</v>
      </c>
      <c r="AH732" s="116">
        <f>AH731+Z732+AA732+AB732+Observaciones!$F731-AC732-AE732-AF732-AG732</f>
        <v>44.409675973602035</v>
      </c>
      <c r="AI732" s="116">
        <f>(Escenarios!$E$10*S732+Escenarios!$E$9*AE732)/(Escenarios!$E$11)</f>
        <v>1.4094737738580039</v>
      </c>
      <c r="AJ732" s="116">
        <f>(Escenarios!$E$9*AG732)/(Escenarios!$E$11)</f>
        <v>0</v>
      </c>
      <c r="AK732" s="116">
        <f>(Escenarios!$E$10*U732+Escenarios!$E$9*AC732)/(Escenarios!$E$11)</f>
        <v>0</v>
      </c>
      <c r="AL732" s="118">
        <f t="shared" si="80"/>
        <v>80.533492899616249</v>
      </c>
      <c r="AM732" s="118">
        <f>MAX(0,(AL732-Constantes!$D$13)*(1-EXP(-Constantes!$D$23)))</f>
        <v>0.21954462223103546</v>
      </c>
      <c r="AN732" s="118">
        <f>AJ732+W732*Escenarios!$E$10/Escenarios!$E$11+AM732</f>
        <v>0.27828724692915296</v>
      </c>
      <c r="AO732" s="118">
        <f>0.0526*AJ732*Observaciones!$F731^1.218</f>
        <v>0</v>
      </c>
      <c r="AP732" s="118">
        <f>AO732*Constantes!$E$40</f>
        <v>0</v>
      </c>
      <c r="AQ732" s="118">
        <f t="shared" si="81"/>
        <v>0</v>
      </c>
      <c r="AR732" s="15"/>
      <c r="AS732" s="72">
        <v>726</v>
      </c>
      <c r="AT732" s="145">
        <f>ETo!$I731*((1-Constantes!$F$19)*ETo!$K731+ETo!$L731)</f>
        <v>2.1295272517452841</v>
      </c>
      <c r="AU732" s="118">
        <f>MIN(AT732*Constantes!$F$17,0.8*(AX731+Observaciones!$F731-AV732-AW732-Constantes!$D$14))</f>
        <v>1.3163040971243971</v>
      </c>
      <c r="AV732" s="118">
        <f>IF(Observaciones!$F731&gt;0.05*Constantes!$F$18,((Observaciones!$F731-0.05*Constantes!$F$18)^2)/(Observaciones!$F731+0.95*Constantes!$F$18),0)</f>
        <v>1.7710059694705009E-2</v>
      </c>
      <c r="AW732" s="118">
        <f>MAX(0,AX731+Observaciones!$F731-AV732-Constantes!$D$13)</f>
        <v>0</v>
      </c>
      <c r="AX732" s="118">
        <f>AX731+Observaciones!$F731-AV732-AU732-AW732-AY731</f>
        <v>31.230114277055335</v>
      </c>
      <c r="AY732" s="118">
        <f>MAX(0,(AX732-Constantes!$D$14)*(1-EXP(-Constantes!$D$22)))</f>
        <v>6.8562704909061606E-2</v>
      </c>
      <c r="AZ732" s="116">
        <f>AZ731+(Entradas!$F$23*AW732-BA731)/(800*Entradas!$D$46)</f>
        <v>0</v>
      </c>
      <c r="BA732" s="116">
        <f>8000*Entradas!$D$47*AZ732/Constantes!$F$34</f>
        <v>0</v>
      </c>
      <c r="BB732" s="116">
        <f>AV732*Escenarios!$F$10/Escenarios!$F$9</f>
        <v>7.0840238778820036E-2</v>
      </c>
      <c r="BC732" s="116">
        <f>BA732*Escenarios!$F$10/Escenarios!$F$9</f>
        <v>0</v>
      </c>
      <c r="BD732" s="116">
        <f>Observaciones!$I731</f>
        <v>0</v>
      </c>
      <c r="BE732" s="116">
        <f>MAX(0,Constantes!$F$29/((BJ731+BB732+BC732+BD732+Observaciones!$F731)^2)+Entradas!$F$17)</f>
        <v>0</v>
      </c>
      <c r="BF732" s="145">
        <f>IF(ETo!$D731&gt;0,ETo!$I731*((1-Entradas!$F$21)*ETo!$K731+ETo!$L731),0)</f>
        <v>2.0404475562480964</v>
      </c>
      <c r="BG732" s="116">
        <f>MIN(BF732*1,0.8*(BJ731+BB732+BC732+BD732+Observaciones!$F731-BE732-Constantes!$F$28))</f>
        <v>2.0404475562480964</v>
      </c>
      <c r="BH732" s="116">
        <f>Observaciones!$J731</f>
        <v>0</v>
      </c>
      <c r="BI732" s="116">
        <f>MAX(0,BJ731+BB732+BC732+BD732+Observaciones!$F731-BE732-BG732-BH732-Constantes!$F$26)</f>
        <v>0</v>
      </c>
      <c r="BJ732" s="116">
        <f>BJ731+BB732+BC732+BD732+Observaciones!$F731-BE732-BG732-BH732-BI732</f>
        <v>44.312279154536789</v>
      </c>
      <c r="BK732" s="116">
        <f>(Escenarios!$F$10*AU732+Escenarios!$F$9*BG732)/(Escenarios!$F$11)</f>
        <v>1.461132788949137</v>
      </c>
      <c r="BL732" s="116">
        <f>(Escenarios!$F$9*BI732)/(Escenarios!$F$11)</f>
        <v>0</v>
      </c>
      <c r="BM732" s="116">
        <f>(Escenarios!$F$10*AW732+Escenarios!$F$9*BE732)/(Escenarios!$F$11)</f>
        <v>0</v>
      </c>
      <c r="BN732" s="118">
        <f t="shared" si="82"/>
        <v>79.455984425320196</v>
      </c>
      <c r="BO732" s="118">
        <f>MAX(0,(BN732-Constantes!$D$13)*(1-EXP(-Constantes!$D$23)))</f>
        <v>0.212101727528203</v>
      </c>
      <c r="BP732" s="118">
        <f>BL732+AY732*Escenarios!$F$10/Escenarios!$F$11+BO732</f>
        <v>0.26695189145545228</v>
      </c>
      <c r="BQ732" s="118">
        <f>0.0526*BL732*Observaciones!$F731^1.218</f>
        <v>0</v>
      </c>
      <c r="BR732" s="118">
        <f>BQ732*Constantes!$F$40</f>
        <v>0</v>
      </c>
      <c r="BS732" s="118">
        <f t="shared" si="83"/>
        <v>0</v>
      </c>
      <c r="BT732" s="15"/>
      <c r="BU732" s="72">
        <v>726</v>
      </c>
      <c r="BV732" s="73">
        <f>0.0526*Observaciones!$F731^2.218</f>
        <v>1.7858322011378938</v>
      </c>
      <c r="BW732" s="73">
        <f>IF(Observaciones!$F731&gt;0.05*$CA$7,((Observaciones!$F731-0.05*$CA$7)^2)/(Observaciones!$F731+0.95*$CA$7),0)</f>
        <v>0.26550712123033893</v>
      </c>
      <c r="BX732" s="73">
        <f>0.0526*BW732*Observaciones!$F731^1.218</f>
        <v>9.6765544229502357E-2</v>
      </c>
      <c r="BY732" s="27"/>
      <c r="BZ732" s="27"/>
      <c r="CA732" s="101"/>
      <c r="CB732" s="36"/>
    </row>
    <row r="733" spans="2:80" s="2" customFormat="1" ht="14.5" x14ac:dyDescent="0.35">
      <c r="B733" s="35"/>
      <c r="C733" s="72">
        <v>727</v>
      </c>
      <c r="D733" s="145">
        <f>ETo!$I732*((1-Constantes!$D$19)*ETo!$K732+ETo!$L732)</f>
        <v>2.0524393443195885</v>
      </c>
      <c r="E733" s="73">
        <f>MIN(D733*Constantes!$D$17,0.8*(H732+Observaciones!$F732-F733-G733-Constantes!$D$14))</f>
        <v>1.2798039284650478</v>
      </c>
      <c r="F733" s="73">
        <f>IF(Observaciones!$F732&gt;0.05*Constantes!$D$18,((Observaciones!$F732-0.05*Constantes!$D$18)^2)/(Observaciones!$F732+0.95*Constantes!$D$18),0)</f>
        <v>0</v>
      </c>
      <c r="G733" s="73">
        <f>MAX(0,H732+Observaciones!$F732-F733-Constantes!$D$13)</f>
        <v>0</v>
      </c>
      <c r="H733" s="73">
        <f>H732+Observaciones!$F732-F733-E733-G733-I732</f>
        <v>31.22884716527313</v>
      </c>
      <c r="I733" s="73">
        <f>MAX(0,(H733-Constantes!$D$14)*(1-EXP(-Constantes!$D$22)))</f>
        <v>6.8545260206716044E-2</v>
      </c>
      <c r="J733" s="73">
        <f t="shared" si="77"/>
        <v>76.160291453559722</v>
      </c>
      <c r="K733" s="73">
        <f>MAX(0,(J733-Constantes!$D$13)*(1-EXP(-Constantes!$D$23)))</f>
        <v>0.1893367132876389</v>
      </c>
      <c r="L733" s="73">
        <f t="shared" si="78"/>
        <v>0.25788197349435493</v>
      </c>
      <c r="M733" s="73">
        <f>0.0526*F733*Observaciones!$F732^1.218</f>
        <v>0</v>
      </c>
      <c r="N733" s="73">
        <f>M733*Constantes!$D$40</f>
        <v>0</v>
      </c>
      <c r="O733" s="73">
        <f t="shared" si="79"/>
        <v>0</v>
      </c>
      <c r="P733" s="15"/>
      <c r="Q733" s="117">
        <v>727</v>
      </c>
      <c r="R733" s="145">
        <f>ETo!$I732*((1-Constantes!$E$19)*ETo!$K732+ETo!$L732)</f>
        <v>2.0547251136660529</v>
      </c>
      <c r="S733" s="118">
        <f>MIN(R733*Constantes!$E$17,0.8*(V732+Observaciones!$F732-T733-U733-Constantes!$D$14))</f>
        <v>1.2887249042186038</v>
      </c>
      <c r="T733" s="118">
        <f>IF(Observaciones!$F732&gt;0.05*Constantes!$E$18,((Observaciones!$F732-0.05*Constantes!$E$18)^2)/(Observaciones!$F732+0.95*Constantes!$E$18),0)</f>
        <v>0</v>
      </c>
      <c r="U733" s="118">
        <f>MAX(0,V732+Observaciones!$F732-T733-Constantes!$D$13)</f>
        <v>0</v>
      </c>
      <c r="V733" s="118">
        <f>V732+Observaciones!$F732-T733-S733-U733-W732</f>
        <v>31.136920892018637</v>
      </c>
      <c r="W733" s="118">
        <f>MAX(0,(V733-Constantes!$D$14)*(1-EXP(-Constantes!$D$22)))</f>
        <v>6.7279684037997209E-2</v>
      </c>
      <c r="X733" s="116">
        <f>X732+(Entradas!$E$23*U733-Y732)/(800*Entradas!$D$46)</f>
        <v>0</v>
      </c>
      <c r="Y733" s="116">
        <f>8000*Entradas!$D$47*X733/Constantes!$E$34</f>
        <v>0</v>
      </c>
      <c r="Z733" s="116">
        <f>T733*Escenarios!$E$10/Escenarios!$E$9</f>
        <v>0</v>
      </c>
      <c r="AA733" s="116">
        <f>Y733*Escenarios!$E$10/Escenarios!$E$9</f>
        <v>0</v>
      </c>
      <c r="AB733" s="116">
        <f>Observaciones!$I732</f>
        <v>0</v>
      </c>
      <c r="AC733" s="116">
        <f>MAX(0,Constantes!$E$29/((AH732+Z733+AA733+AB733+Observaciones!$F732)^2)+Entradas!$E$17)</f>
        <v>0</v>
      </c>
      <c r="AD733" s="145">
        <f>IF(ETo!$D732&gt;0,ETo!$I732*((1-Entradas!$E$21)*ETo!$K732+ETo!$L732),0)</f>
        <v>1.9632943398074598</v>
      </c>
      <c r="AE733" s="116">
        <f>MIN(AD733*1,0.8*(AH732+Z733+AA733+AB733+Observaciones!$F732-AC733-Constantes!$E$28))</f>
        <v>1.9632943398074598</v>
      </c>
      <c r="AF733" s="116">
        <f>Observaciones!$J732</f>
        <v>0</v>
      </c>
      <c r="AG733" s="116">
        <f>MAX(0,AH732+Z733+AA733+AB733+Observaciones!$F732-AC733-AE733-AF733-Constantes!$E$26)</f>
        <v>0</v>
      </c>
      <c r="AH733" s="116">
        <f>AH732+Z733+AA733+AB733+Observaciones!$F732-AC733-AE733-AF733-AG733</f>
        <v>43.946381633794573</v>
      </c>
      <c r="AI733" s="116">
        <f>(Escenarios!$E$10*S733+Escenarios!$E$9*AE733)/(Escenarios!$E$11)</f>
        <v>1.3561818477774892</v>
      </c>
      <c r="AJ733" s="116">
        <f>(Escenarios!$E$9*AG733)/(Escenarios!$E$11)</f>
        <v>0</v>
      </c>
      <c r="AK733" s="116">
        <f>(Escenarios!$E$10*U733+Escenarios!$E$9*AC733)/(Escenarios!$E$11)</f>
        <v>0</v>
      </c>
      <c r="AL733" s="118">
        <f t="shared" si="80"/>
        <v>80.313948277385208</v>
      </c>
      <c r="AM733" s="118">
        <f>MAX(0,(AL733-Constantes!$D$13)*(1-EXP(-Constantes!$D$23)))</f>
        <v>0.21802811675120032</v>
      </c>
      <c r="AN733" s="118">
        <f>AJ733+W733*Escenarios!$E$10/Escenarios!$E$11+AM733</f>
        <v>0.2785798323853978</v>
      </c>
      <c r="AO733" s="118">
        <f>0.0526*AJ733*Observaciones!$F732^1.218</f>
        <v>0</v>
      </c>
      <c r="AP733" s="118">
        <f>AO733*Constantes!$E$40</f>
        <v>0</v>
      </c>
      <c r="AQ733" s="118">
        <f t="shared" si="81"/>
        <v>0</v>
      </c>
      <c r="AR733" s="15"/>
      <c r="AS733" s="72">
        <v>727</v>
      </c>
      <c r="AT733" s="145">
        <f>ETo!$I732*((1-Constantes!$F$19)*ETo!$K732+ETo!$L732)</f>
        <v>2.0490106902998906</v>
      </c>
      <c r="AU733" s="118">
        <f>MIN(AT733*Constantes!$F$17,0.8*(AX732+Observaciones!$F732-AV733-AW733-Constantes!$D$14))</f>
        <v>1.2665351732329189</v>
      </c>
      <c r="AV733" s="118">
        <f>IF(Observaciones!$F732&gt;0.05*Constantes!$F$18,((Observaciones!$F732-0.05*Constantes!$F$18)^2)/(Observaciones!$F732+0.95*Constantes!$F$18),0)</f>
        <v>0</v>
      </c>
      <c r="AW733" s="118">
        <f>MAX(0,AX732+Observaciones!$F732-AV733-Constantes!$D$13)</f>
        <v>0</v>
      </c>
      <c r="AX733" s="118">
        <f>AX732+Observaciones!$F732-AV733-AU733-AW733-AY732</f>
        <v>31.395016398913356</v>
      </c>
      <c r="AY733" s="118">
        <f>MAX(0,(AX733-Constantes!$D$14)*(1-EXP(-Constantes!$D$22)))</f>
        <v>7.0832961150353063E-2</v>
      </c>
      <c r="AZ733" s="116">
        <f>AZ732+(Entradas!$F$23*AW733-BA732)/(800*Entradas!$D$46)</f>
        <v>0</v>
      </c>
      <c r="BA733" s="116">
        <f>8000*Entradas!$D$47*AZ733/Constantes!$F$34</f>
        <v>0</v>
      </c>
      <c r="BB733" s="116">
        <f>AV733*Escenarios!$F$10/Escenarios!$F$9</f>
        <v>0</v>
      </c>
      <c r="BC733" s="116">
        <f>BA733*Escenarios!$F$10/Escenarios!$F$9</f>
        <v>0</v>
      </c>
      <c r="BD733" s="116">
        <f>Observaciones!$I732</f>
        <v>0</v>
      </c>
      <c r="BE733" s="116">
        <f>MAX(0,Constantes!$F$29/((BJ732+BB733+BC733+BD733+Observaciones!$F732)^2)+Entradas!$F$17)</f>
        <v>0</v>
      </c>
      <c r="BF733" s="145">
        <f>IF(ETo!$D732&gt;0,ETo!$I732*((1-Entradas!$F$21)*ETo!$K732+ETo!$L732),0)</f>
        <v>1.9632943398074598</v>
      </c>
      <c r="BG733" s="116">
        <f>MIN(BF733*1,0.8*(BJ732+BB733+BC733+BD733+Observaciones!$F732-BE733-Constantes!$F$28))</f>
        <v>1.9632943398074598</v>
      </c>
      <c r="BH733" s="116">
        <f>Observaciones!$J732</f>
        <v>0</v>
      </c>
      <c r="BI733" s="116">
        <f>MAX(0,BJ732+BB733+BC733+BD733+Observaciones!$F732-BE733-BG733-BH733-Constantes!$F$26)</f>
        <v>0</v>
      </c>
      <c r="BJ733" s="116">
        <f>BJ732+BB733+BC733+BD733+Observaciones!$F732-BE733-BG733-BH733-BI733</f>
        <v>43.848984814729327</v>
      </c>
      <c r="BK733" s="116">
        <f>(Escenarios!$F$10*AU733+Escenarios!$F$9*BG733)/(Escenarios!$F$11)</f>
        <v>1.4058870065478271</v>
      </c>
      <c r="BL733" s="116">
        <f>(Escenarios!$F$9*BI733)/(Escenarios!$F$11)</f>
        <v>0</v>
      </c>
      <c r="BM733" s="116">
        <f>(Escenarios!$F$10*AW733+Escenarios!$F$9*BE733)/(Escenarios!$F$11)</f>
        <v>0</v>
      </c>
      <c r="BN733" s="118">
        <f t="shared" si="82"/>
        <v>79.243882697791989</v>
      </c>
      <c r="BO733" s="118">
        <f>MAX(0,(BN733-Constantes!$D$13)*(1-EXP(-Constantes!$D$23)))</f>
        <v>0.21063663387748935</v>
      </c>
      <c r="BP733" s="118">
        <f>BL733+AY733*Escenarios!$F$10/Escenarios!$F$11+BO733</f>
        <v>0.2673030027977718</v>
      </c>
      <c r="BQ733" s="118">
        <f>0.0526*BL733*Observaciones!$F732^1.218</f>
        <v>0</v>
      </c>
      <c r="BR733" s="118">
        <f>BQ733*Constantes!$F$40</f>
        <v>0</v>
      </c>
      <c r="BS733" s="118">
        <f t="shared" si="83"/>
        <v>0</v>
      </c>
      <c r="BT733" s="15"/>
      <c r="BU733" s="72">
        <v>727</v>
      </c>
      <c r="BV733" s="73">
        <f>0.0526*Observaciones!$F732^2.218</f>
        <v>0.1292873865921125</v>
      </c>
      <c r="BW733" s="73">
        <f>IF(Observaciones!$F732&gt;0.05*$CA$7,((Observaciones!$F732-0.05*$CA$7)^2)/(Observaciones!$F732+0.95*$CA$7),0)</f>
        <v>0</v>
      </c>
      <c r="BX733" s="73">
        <f>0.0526*BW733*Observaciones!$F732^1.218</f>
        <v>0</v>
      </c>
      <c r="BY733" s="27"/>
      <c r="BZ733" s="27"/>
      <c r="CA733" s="101"/>
      <c r="CB733" s="36"/>
    </row>
    <row r="734" spans="2:80" s="2" customFormat="1" ht="14.5" x14ac:dyDescent="0.35">
      <c r="B734" s="35"/>
      <c r="C734" s="72">
        <v>728</v>
      </c>
      <c r="D734" s="145">
        <f>ETo!$I733*((1-Constantes!$D$19)*ETo!$K733+ETo!$L733)</f>
        <v>2.1061870695197471</v>
      </c>
      <c r="E734" s="73">
        <f>MIN(D734*Constantes!$D$17,0.8*(H733+Observaciones!$F733-F734-G734-Constantes!$D$14))</f>
        <v>1.3133184632782684</v>
      </c>
      <c r="F734" s="73">
        <f>IF(Observaciones!$F733&gt;0.05*Constantes!$D$18,((Observaciones!$F733-0.05*Constantes!$D$18)^2)/(Observaciones!$F733+0.95*Constantes!$D$18),0)</f>
        <v>0</v>
      </c>
      <c r="G734" s="73">
        <f>MAX(0,H733+Observaciones!$F733-F734-Constantes!$D$13)</f>
        <v>0</v>
      </c>
      <c r="H734" s="73">
        <f>H733+Observaciones!$F733-F734-E734-G734-I733</f>
        <v>29.846983441788147</v>
      </c>
      <c r="I734" s="73">
        <f>MAX(0,(H734-Constantes!$D$14)*(1-EXP(-Constantes!$D$22)))</f>
        <v>4.9520733975591313E-2</v>
      </c>
      <c r="J734" s="73">
        <f t="shared" si="77"/>
        <v>75.970954740272077</v>
      </c>
      <c r="K734" s="73">
        <f>MAX(0,(J734-Constantes!$D$13)*(1-EXP(-Constantes!$D$23)))</f>
        <v>0.18802886907666788</v>
      </c>
      <c r="L734" s="73">
        <f t="shared" si="78"/>
        <v>0.2375496030522592</v>
      </c>
      <c r="M734" s="73">
        <f>0.0526*F734*Observaciones!$F733^1.218</f>
        <v>0</v>
      </c>
      <c r="N734" s="73">
        <f>M734*Constantes!$D$40</f>
        <v>0</v>
      </c>
      <c r="O734" s="73">
        <f t="shared" si="79"/>
        <v>0</v>
      </c>
      <c r="P734" s="15"/>
      <c r="Q734" s="117">
        <v>728</v>
      </c>
      <c r="R734" s="145">
        <f>ETo!$I733*((1-Constantes!$E$19)*ETo!$K733+ETo!$L733)</f>
        <v>2.1085328546250737</v>
      </c>
      <c r="S734" s="118">
        <f>MIN(R734*Constantes!$E$17,0.8*(V733+Observaciones!$F733-T734-U734-Constantes!$D$14))</f>
        <v>1.3224731537301457</v>
      </c>
      <c r="T734" s="118">
        <f>IF(Observaciones!$F733&gt;0.05*Constantes!$E$18,((Observaciones!$F733-0.05*Constantes!$E$18)^2)/(Observaciones!$F733+0.95*Constantes!$E$18),0)</f>
        <v>0</v>
      </c>
      <c r="U734" s="118">
        <f>MAX(0,V733+Observaciones!$F733-T734-Constantes!$D$13)</f>
        <v>0</v>
      </c>
      <c r="V734" s="118">
        <f>V733+Observaciones!$F733-T734-S734-U734-W733</f>
        <v>29.747168054250491</v>
      </c>
      <c r="W734" s="118">
        <f>MAX(0,(V734-Constantes!$D$14)*(1-EXP(-Constantes!$D$22)))</f>
        <v>4.8146546039250518E-2</v>
      </c>
      <c r="X734" s="116">
        <f>X733+(Entradas!$E$23*U734-Y733)/(800*Entradas!$D$46)</f>
        <v>0</v>
      </c>
      <c r="Y734" s="116">
        <f>8000*Entradas!$D$47*X734/Constantes!$E$34</f>
        <v>0</v>
      </c>
      <c r="Z734" s="116">
        <f>T734*Escenarios!$E$10/Escenarios!$E$9</f>
        <v>0</v>
      </c>
      <c r="AA734" s="116">
        <f>Y734*Escenarios!$E$10/Escenarios!$E$9</f>
        <v>0</v>
      </c>
      <c r="AB734" s="116">
        <f>Observaciones!$I733</f>
        <v>0</v>
      </c>
      <c r="AC734" s="116">
        <f>MAX(0,Constantes!$E$29/((AH733+Z734+AA734+AB734+Observaciones!$F733)^2)+Entradas!$E$17)</f>
        <v>0</v>
      </c>
      <c r="AD734" s="145">
        <f>IF(ETo!$D733&gt;0,ETo!$I733*((1-Entradas!$E$21)*ETo!$K733+ETo!$L733),0)</f>
        <v>2.0147014504119962</v>
      </c>
      <c r="AE734" s="116">
        <f>MIN(AD734*1,0.8*(AH733+Z734+AA734+AB734+Observaciones!$F733-AC734-Constantes!$E$28))</f>
        <v>2.0147014504119962</v>
      </c>
      <c r="AF734" s="116">
        <f>Observaciones!$J733</f>
        <v>0</v>
      </c>
      <c r="AG734" s="116">
        <f>MAX(0,AH733+Z734+AA734+AB734+Observaciones!$F733-AC734-AE734-AF734-Constantes!$E$26)</f>
        <v>0</v>
      </c>
      <c r="AH734" s="116">
        <f>AH733+Z734+AA734+AB734+Observaciones!$F733-AC734-AE734-AF734-AG734</f>
        <v>41.931680183382575</v>
      </c>
      <c r="AI734" s="116">
        <f>(Escenarios!$E$10*S734+Escenarios!$E$9*AE734)/(Escenarios!$E$11)</f>
        <v>1.3916959833983307</v>
      </c>
      <c r="AJ734" s="116">
        <f>(Escenarios!$E$9*AG734)/(Escenarios!$E$11)</f>
        <v>0</v>
      </c>
      <c r="AK734" s="116">
        <f>(Escenarios!$E$10*U734+Escenarios!$E$9*AC734)/(Escenarios!$E$11)</f>
        <v>0</v>
      </c>
      <c r="AL734" s="118">
        <f t="shared" si="80"/>
        <v>80.095920160634009</v>
      </c>
      <c r="AM734" s="118">
        <f>MAX(0,(AL734-Constantes!$D$13)*(1-EXP(-Constantes!$D$23)))</f>
        <v>0.21652208653988694</v>
      </c>
      <c r="AN734" s="118">
        <f>AJ734+W734*Escenarios!$E$10/Escenarios!$E$11+AM734</f>
        <v>0.25985397797521242</v>
      </c>
      <c r="AO734" s="118">
        <f>0.0526*AJ734*Observaciones!$F733^1.218</f>
        <v>0</v>
      </c>
      <c r="AP734" s="118">
        <f>AO734*Constantes!$E$40</f>
        <v>0</v>
      </c>
      <c r="AQ734" s="118">
        <f t="shared" si="81"/>
        <v>0</v>
      </c>
      <c r="AR734" s="15"/>
      <c r="AS734" s="72">
        <v>728</v>
      </c>
      <c r="AT734" s="145">
        <f>ETo!$I733*((1-Constantes!$F$19)*ETo!$K733+ETo!$L733)</f>
        <v>2.1026683918617568</v>
      </c>
      <c r="AU734" s="118">
        <f>MIN(AT734*Constantes!$F$17,0.8*(AX733+Observaciones!$F733-AV734-AW734-Constantes!$D$14))</f>
        <v>1.299702089669549</v>
      </c>
      <c r="AV734" s="118">
        <f>IF(Observaciones!$F733&gt;0.05*Constantes!$F$18,((Observaciones!$F733-0.05*Constantes!$F$18)^2)/(Observaciones!$F733+0.95*Constantes!$F$18),0)</f>
        <v>0</v>
      </c>
      <c r="AW734" s="118">
        <f>MAX(0,AX733+Observaciones!$F733-AV734-Constantes!$D$13)</f>
        <v>0</v>
      </c>
      <c r="AX734" s="118">
        <f>AX733+Observaciones!$F733-AV734-AU734-AW734-AY733</f>
        <v>30.024481348093456</v>
      </c>
      <c r="AY734" s="118">
        <f>MAX(0,(AX734-Constantes!$D$14)*(1-EXP(-Constantes!$D$22)))</f>
        <v>5.1964400103506538E-2</v>
      </c>
      <c r="AZ734" s="116">
        <f>AZ733+(Entradas!$F$23*AW734-BA733)/(800*Entradas!$D$46)</f>
        <v>0</v>
      </c>
      <c r="BA734" s="116">
        <f>8000*Entradas!$D$47*AZ734/Constantes!$F$34</f>
        <v>0</v>
      </c>
      <c r="BB734" s="116">
        <f>AV734*Escenarios!$F$10/Escenarios!$F$9</f>
        <v>0</v>
      </c>
      <c r="BC734" s="116">
        <f>BA734*Escenarios!$F$10/Escenarios!$F$9</f>
        <v>0</v>
      </c>
      <c r="BD734" s="116">
        <f>Observaciones!$I733</f>
        <v>0</v>
      </c>
      <c r="BE734" s="116">
        <f>MAX(0,Constantes!$F$29/((BJ733+BB734+BC734+BD734+Observaciones!$F733)^2)+Entradas!$F$17)</f>
        <v>0</v>
      </c>
      <c r="BF734" s="145">
        <f>IF(ETo!$D733&gt;0,ETo!$I733*((1-Entradas!$F$21)*ETo!$K733+ETo!$L733),0)</f>
        <v>2.0147014504119962</v>
      </c>
      <c r="BG734" s="116">
        <f>MIN(BF734*1,0.8*(BJ733+BB734+BC734+BD734+Observaciones!$F733-BE734-Constantes!$F$28))</f>
        <v>2.0147014504119962</v>
      </c>
      <c r="BH734" s="116">
        <f>Observaciones!$J733</f>
        <v>0</v>
      </c>
      <c r="BI734" s="116">
        <f>MAX(0,BJ733+BB734+BC734+BD734+Observaciones!$F733-BE734-BG734-BH734-Constantes!$F$26)</f>
        <v>0</v>
      </c>
      <c r="BJ734" s="116">
        <f>BJ733+BB734+BC734+BD734+Observaciones!$F733-BE734-BG734-BH734-BI734</f>
        <v>41.834283364317329</v>
      </c>
      <c r="BK734" s="116">
        <f>(Escenarios!$F$10*AU734+Escenarios!$F$9*BG734)/(Escenarios!$F$11)</f>
        <v>1.4427019618180383</v>
      </c>
      <c r="BL734" s="116">
        <f>(Escenarios!$F$9*BI734)/(Escenarios!$F$11)</f>
        <v>0</v>
      </c>
      <c r="BM734" s="116">
        <f>(Escenarios!$F$10*AW734+Escenarios!$F$9*BE734)/(Escenarios!$F$11)</f>
        <v>0</v>
      </c>
      <c r="BN734" s="118">
        <f t="shared" si="82"/>
        <v>79.033246063914504</v>
      </c>
      <c r="BO734" s="118">
        <f>MAX(0,(BN734-Constantes!$D$13)*(1-EXP(-Constantes!$D$23)))</f>
        <v>0.20918166036785324</v>
      </c>
      <c r="BP734" s="118">
        <f>BL734+AY734*Escenarios!$F$10/Escenarios!$F$11+BO734</f>
        <v>0.25075318045065847</v>
      </c>
      <c r="BQ734" s="118">
        <f>0.0526*BL734*Observaciones!$F733^1.218</f>
        <v>0</v>
      </c>
      <c r="BR734" s="118">
        <f>BQ734*Constantes!$F$40</f>
        <v>0</v>
      </c>
      <c r="BS734" s="118">
        <f t="shared" si="83"/>
        <v>0</v>
      </c>
      <c r="BT734" s="15"/>
      <c r="BU734" s="72">
        <v>728</v>
      </c>
      <c r="BV734" s="73">
        <f>0.0526*Observaciones!$F733^2.218</f>
        <v>0</v>
      </c>
      <c r="BW734" s="73">
        <f>IF(Observaciones!$F733&gt;0.05*$CA$7,((Observaciones!$F733-0.05*$CA$7)^2)/(Observaciones!$F733+0.95*$CA$7),0)</f>
        <v>0</v>
      </c>
      <c r="BX734" s="73">
        <f>0.0526*BW734*Observaciones!$F733^1.218</f>
        <v>0</v>
      </c>
      <c r="BY734" s="27"/>
      <c r="BZ734" s="27"/>
      <c r="CA734" s="101"/>
      <c r="CB734" s="36"/>
    </row>
    <row r="735" spans="2:80" s="2" customFormat="1" ht="14.5" x14ac:dyDescent="0.35">
      <c r="B735" s="35"/>
      <c r="C735" s="72">
        <v>729</v>
      </c>
      <c r="D735" s="145">
        <f>ETo!$I734*((1-Constantes!$D$19)*ETo!$K734+ETo!$L734)</f>
        <v>1.9770595210152706</v>
      </c>
      <c r="E735" s="73">
        <f>MIN(D735*Constantes!$D$17,0.8*(H734+Observaciones!$F734-F735-G735-Constantes!$D$14))</f>
        <v>1.2328006422247673</v>
      </c>
      <c r="F735" s="73">
        <f>IF(Observaciones!$F734&gt;0.05*Constantes!$D$18,((Observaciones!$F734-0.05*Constantes!$D$18)^2)/(Observaciones!$F734+0.95*Constantes!$D$18),0)</f>
        <v>0</v>
      </c>
      <c r="G735" s="73">
        <f>MAX(0,H734+Observaciones!$F734-F735-Constantes!$D$13)</f>
        <v>0</v>
      </c>
      <c r="H735" s="73">
        <f>H734+Observaciones!$F734-F735-E735-G735-I734</f>
        <v>30.36466206558779</v>
      </c>
      <c r="I735" s="73">
        <f>MAX(0,(H735-Constantes!$D$14)*(1-EXP(-Constantes!$D$22)))</f>
        <v>5.6647768566912129E-2</v>
      </c>
      <c r="J735" s="73">
        <f t="shared" si="77"/>
        <v>75.782925871195403</v>
      </c>
      <c r="K735" s="73">
        <f>MAX(0,(J735-Constantes!$D$13)*(1-EXP(-Constantes!$D$23)))</f>
        <v>0.18673005880555177</v>
      </c>
      <c r="L735" s="73">
        <f t="shared" si="78"/>
        <v>0.24337782737246388</v>
      </c>
      <c r="M735" s="73">
        <f>0.0526*F735*Observaciones!$F734^1.218</f>
        <v>0</v>
      </c>
      <c r="N735" s="73">
        <f>M735*Constantes!$D$40</f>
        <v>0</v>
      </c>
      <c r="O735" s="73">
        <f t="shared" si="79"/>
        <v>0</v>
      </c>
      <c r="P735" s="15"/>
      <c r="Q735" s="117">
        <v>729</v>
      </c>
      <c r="R735" s="145">
        <f>ETo!$I734*((1-Constantes!$E$19)*ETo!$K734+ETo!$L734)</f>
        <v>1.9792596763324137</v>
      </c>
      <c r="S735" s="118">
        <f>MIN(R735*Constantes!$E$17,0.8*(V734+Observaciones!$F734-T735-U735-Constantes!$D$14))</f>
        <v>1.2413929337020768</v>
      </c>
      <c r="T735" s="118">
        <f>IF(Observaciones!$F734&gt;0.05*Constantes!$E$18,((Observaciones!$F734-0.05*Constantes!$E$18)^2)/(Observaciones!$F734+0.95*Constantes!$E$18),0)</f>
        <v>0</v>
      </c>
      <c r="U735" s="118">
        <f>MAX(0,V734+Observaciones!$F734-T735-Constantes!$D$13)</f>
        <v>0</v>
      </c>
      <c r="V735" s="118">
        <f>V734+Observaciones!$F734-T735-S735-U735-W734</f>
        <v>30.257628574509162</v>
      </c>
      <c r="W735" s="118">
        <f>MAX(0,(V735-Constantes!$D$14)*(1-EXP(-Constantes!$D$22)))</f>
        <v>5.5174206866125258E-2</v>
      </c>
      <c r="X735" s="116">
        <f>X734+(Entradas!$E$23*U735-Y734)/(800*Entradas!$D$46)</f>
        <v>0</v>
      </c>
      <c r="Y735" s="116">
        <f>8000*Entradas!$D$47*X735/Constantes!$E$34</f>
        <v>0</v>
      </c>
      <c r="Z735" s="116">
        <f>T735*Escenarios!$E$10/Escenarios!$E$9</f>
        <v>0</v>
      </c>
      <c r="AA735" s="116">
        <f>Y735*Escenarios!$E$10/Escenarios!$E$9</f>
        <v>0</v>
      </c>
      <c r="AB735" s="116">
        <f>Observaciones!$I734</f>
        <v>0</v>
      </c>
      <c r="AC735" s="116">
        <f>MAX(0,Constantes!$E$29/((AH734+Z735+AA735+AB735+Observaciones!$F734)^2)+Entradas!$E$17)</f>
        <v>0</v>
      </c>
      <c r="AD735" s="145">
        <f>IF(ETo!$D734&gt;0,ETo!$I734*((1-Entradas!$E$21)*ETo!$K734+ETo!$L734),0)</f>
        <v>1.8912534636466893</v>
      </c>
      <c r="AE735" s="116">
        <f>MIN(AD735*1,0.8*(AH734+Z735+AA735+AB735+Observaciones!$F734-AC735-Constantes!$E$28))</f>
        <v>1.8912534636466893</v>
      </c>
      <c r="AF735" s="116">
        <f>Observaciones!$J734</f>
        <v>0</v>
      </c>
      <c r="AG735" s="116">
        <f>MAX(0,AH734+Z735+AA735+AB735+Observaciones!$F734-AC735-AE735-AF735-Constantes!$E$26)</f>
        <v>0</v>
      </c>
      <c r="AH735" s="116">
        <f>AH734+Z735+AA735+AB735+Observaciones!$F734-AC735-AE735-AF735-AG735</f>
        <v>41.840426719735881</v>
      </c>
      <c r="AI735" s="116">
        <f>(Escenarios!$E$10*S735+Escenarios!$E$9*AE735)/(Escenarios!$E$11)</f>
        <v>1.3063789866965378</v>
      </c>
      <c r="AJ735" s="116">
        <f>(Escenarios!$E$9*AG735)/(Escenarios!$E$11)</f>
        <v>0</v>
      </c>
      <c r="AK735" s="116">
        <f>(Escenarios!$E$10*U735+Escenarios!$E$9*AC735)/(Escenarios!$E$11)</f>
        <v>0</v>
      </c>
      <c r="AL735" s="118">
        <f t="shared" si="80"/>
        <v>79.879398074094127</v>
      </c>
      <c r="AM735" s="118">
        <f>MAX(0,(AL735-Constantes!$D$13)*(1-EXP(-Constantes!$D$23)))</f>
        <v>0.21502645923913022</v>
      </c>
      <c r="AN735" s="118">
        <f>AJ735+W735*Escenarios!$E$10/Escenarios!$E$11+AM735</f>
        <v>0.26468324541864297</v>
      </c>
      <c r="AO735" s="118">
        <f>0.0526*AJ735*Observaciones!$F734^1.218</f>
        <v>0</v>
      </c>
      <c r="AP735" s="118">
        <f>AO735*Constantes!$E$40</f>
        <v>0</v>
      </c>
      <c r="AQ735" s="118">
        <f t="shared" si="81"/>
        <v>0</v>
      </c>
      <c r="AR735" s="15"/>
      <c r="AS735" s="72">
        <v>729</v>
      </c>
      <c r="AT735" s="145">
        <f>ETo!$I734*((1-Constantes!$F$19)*ETo!$K734+ETo!$L734)</f>
        <v>1.973759288039556</v>
      </c>
      <c r="AU735" s="118">
        <f>MIN(AT735*Constantes!$F$17,0.8*(AX734+Observaciones!$F734-AV735-AW735-Constantes!$D$14))</f>
        <v>1.2200207512979784</v>
      </c>
      <c r="AV735" s="118">
        <f>IF(Observaciones!$F734&gt;0.05*Constantes!$F$18,((Observaciones!$F734-0.05*Constantes!$F$18)^2)/(Observaciones!$F734+0.95*Constantes!$F$18),0)</f>
        <v>0</v>
      </c>
      <c r="AW735" s="118">
        <f>MAX(0,AX734+Observaciones!$F734-AV735-Constantes!$D$13)</f>
        <v>0</v>
      </c>
      <c r="AX735" s="118">
        <f>AX734+Observaciones!$F734-AV735-AU735-AW735-AY734</f>
        <v>30.552496196691969</v>
      </c>
      <c r="AY735" s="118">
        <f>MAX(0,(AX735-Constantes!$D$14)*(1-EXP(-Constantes!$D$22)))</f>
        <v>5.9233736556056467E-2</v>
      </c>
      <c r="AZ735" s="116">
        <f>AZ734+(Entradas!$F$23*AW735-BA734)/(800*Entradas!$D$46)</f>
        <v>0</v>
      </c>
      <c r="BA735" s="116">
        <f>8000*Entradas!$D$47*AZ735/Constantes!$F$34</f>
        <v>0</v>
      </c>
      <c r="BB735" s="116">
        <f>AV735*Escenarios!$F$10/Escenarios!$F$9</f>
        <v>0</v>
      </c>
      <c r="BC735" s="116">
        <f>BA735*Escenarios!$F$10/Escenarios!$F$9</f>
        <v>0</v>
      </c>
      <c r="BD735" s="116">
        <f>Observaciones!$I734</f>
        <v>0</v>
      </c>
      <c r="BE735" s="116">
        <f>MAX(0,Constantes!$F$29/((BJ734+BB735+BC735+BD735+Observaciones!$F734)^2)+Entradas!$F$17)</f>
        <v>0</v>
      </c>
      <c r="BF735" s="145">
        <f>IF(ETo!$D734&gt;0,ETo!$I734*((1-Entradas!$F$21)*ETo!$K734+ETo!$L734),0)</f>
        <v>1.8912534636466893</v>
      </c>
      <c r="BG735" s="116">
        <f>MIN(BF735*1,0.8*(BJ734+BB735+BC735+BD735+Observaciones!$F734-BE735-Constantes!$F$28))</f>
        <v>1.8912534636466893</v>
      </c>
      <c r="BH735" s="116">
        <f>Observaciones!$J734</f>
        <v>0</v>
      </c>
      <c r="BI735" s="116">
        <f>MAX(0,BJ734+BB735+BC735+BD735+Observaciones!$F734-BE735-BG735-BH735-Constantes!$F$26)</f>
        <v>0</v>
      </c>
      <c r="BJ735" s="116">
        <f>BJ734+BB735+BC735+BD735+Observaciones!$F734-BE735-BG735-BH735-BI735</f>
        <v>41.743029900670635</v>
      </c>
      <c r="BK735" s="116">
        <f>(Escenarios!$F$10*AU735+Escenarios!$F$9*BG735)/(Escenarios!$F$11)</f>
        <v>1.3542672937677207</v>
      </c>
      <c r="BL735" s="116">
        <f>(Escenarios!$F$9*BI735)/(Escenarios!$F$11)</f>
        <v>0</v>
      </c>
      <c r="BM735" s="116">
        <f>(Escenarios!$F$10*AW735+Escenarios!$F$9*BE735)/(Escenarios!$F$11)</f>
        <v>0</v>
      </c>
      <c r="BN735" s="118">
        <f t="shared" si="82"/>
        <v>78.824064403546657</v>
      </c>
      <c r="BO735" s="118">
        <f>MAX(0,(BN735-Constantes!$D$13)*(1-EXP(-Constantes!$D$23)))</f>
        <v>0.20773673709437393</v>
      </c>
      <c r="BP735" s="118">
        <f>BL735+AY735*Escenarios!$F$10/Escenarios!$F$11+BO735</f>
        <v>0.25512372633921909</v>
      </c>
      <c r="BQ735" s="118">
        <f>0.0526*BL735*Observaciones!$F734^1.218</f>
        <v>0</v>
      </c>
      <c r="BR735" s="118">
        <f>BQ735*Constantes!$F$40</f>
        <v>0</v>
      </c>
      <c r="BS735" s="118">
        <f t="shared" si="83"/>
        <v>0</v>
      </c>
      <c r="BT735" s="15"/>
      <c r="BU735" s="72">
        <v>729</v>
      </c>
      <c r="BV735" s="73">
        <f>0.0526*Observaciones!$F734^2.218</f>
        <v>0.19372254258423433</v>
      </c>
      <c r="BW735" s="73">
        <f>IF(Observaciones!$F734&gt;0.05*$CA$7,((Observaciones!$F734-0.05*$CA$7)^2)/(Observaciones!$F734+0.95*$CA$7),0)</f>
        <v>1.3395249151634377E-4</v>
      </c>
      <c r="BX735" s="73">
        <f>0.0526*BW735*Observaciones!$F734^1.218</f>
        <v>1.441645402335511E-5</v>
      </c>
      <c r="BY735" s="27"/>
      <c r="BZ735" s="27"/>
      <c r="CA735" s="101"/>
      <c r="CB735" s="36"/>
    </row>
    <row r="736" spans="2:80" s="2" customFormat="1" ht="14.5" x14ac:dyDescent="0.35">
      <c r="B736" s="35"/>
      <c r="C736" s="72">
        <v>730</v>
      </c>
      <c r="D736" s="145">
        <f>ETo!$I735*((1-Constantes!$D$19)*ETo!$K735+ETo!$L735)</f>
        <v>2.1276262470570662</v>
      </c>
      <c r="E736" s="73">
        <f>MIN(D736*Constantes!$D$17,0.8*(H735+Observaciones!$F735-F736-G736-Constantes!$D$14))</f>
        <v>1.3266869185806183</v>
      </c>
      <c r="F736" s="73">
        <f>IF(Observaciones!$F735&gt;0.05*Constantes!$D$18,((Observaciones!$F735-0.05*Constantes!$D$18)^2)/(Observaciones!$F735+0.95*Constantes!$D$18),0)</f>
        <v>0</v>
      </c>
      <c r="G736" s="73">
        <f>MAX(0,H735+Observaciones!$F735-F736-Constantes!$D$13)</f>
        <v>0</v>
      </c>
      <c r="H736" s="73">
        <f>H735+Observaciones!$F735-F736-E736-G736-I735</f>
        <v>31.581327378440257</v>
      </c>
      <c r="I736" s="73">
        <f>MAX(0,(H736-Constantes!$D$14)*(1-EXP(-Constantes!$D$22)))</f>
        <v>7.3397959461631607E-2</v>
      </c>
      <c r="J736" s="73">
        <f t="shared" si="77"/>
        <v>75.596195812389851</v>
      </c>
      <c r="K736" s="73">
        <f>MAX(0,(J736-Constantes!$D$13)*(1-EXP(-Constantes!$D$23)))</f>
        <v>0.1854402200723099</v>
      </c>
      <c r="L736" s="73">
        <f t="shared" si="78"/>
        <v>0.2588381795339415</v>
      </c>
      <c r="M736" s="73">
        <f>0.0526*F736*Observaciones!$F735^1.218</f>
        <v>0</v>
      </c>
      <c r="N736" s="73">
        <f>M736*Constantes!$D$40</f>
        <v>0</v>
      </c>
      <c r="O736" s="73">
        <f t="shared" si="79"/>
        <v>0</v>
      </c>
      <c r="P736" s="15"/>
      <c r="Q736" s="117">
        <v>730</v>
      </c>
      <c r="R736" s="145">
        <f>ETo!$I735*((1-Constantes!$E$19)*ETo!$K735+ETo!$L735)</f>
        <v>2.129995723280528</v>
      </c>
      <c r="S736" s="118">
        <f>MIN(R736*Constantes!$E$17,0.8*(V735+Observaciones!$F735-T736-U736-Constantes!$D$14))</f>
        <v>1.33593467866518</v>
      </c>
      <c r="T736" s="118">
        <f>IF(Observaciones!$F735&gt;0.05*Constantes!$E$18,((Observaciones!$F735-0.05*Constantes!$E$18)^2)/(Observaciones!$F735+0.95*Constantes!$E$18),0)</f>
        <v>0</v>
      </c>
      <c r="U736" s="118">
        <f>MAX(0,V735+Observaciones!$F735-T736-Constantes!$D$13)</f>
        <v>0</v>
      </c>
      <c r="V736" s="118">
        <f>V735+Observaciones!$F735-T736-S736-U736-W735</f>
        <v>31.466519688977858</v>
      </c>
      <c r="W736" s="118">
        <f>MAX(0,(V736-Constantes!$D$14)*(1-EXP(-Constantes!$D$22)))</f>
        <v>7.1817368074368115E-2</v>
      </c>
      <c r="X736" s="116">
        <f>X735+(Entradas!$E$23*U736-Y735)/(800*Entradas!$D$46)</f>
        <v>0</v>
      </c>
      <c r="Y736" s="116">
        <f>8000*Entradas!$D$47*X736/Constantes!$E$34</f>
        <v>0</v>
      </c>
      <c r="Z736" s="116">
        <f>T736*Escenarios!$E$10/Escenarios!$E$9</f>
        <v>0</v>
      </c>
      <c r="AA736" s="116">
        <f>Y736*Escenarios!$E$10/Escenarios!$E$9</f>
        <v>0</v>
      </c>
      <c r="AB736" s="116">
        <f>Observaciones!$I735</f>
        <v>0</v>
      </c>
      <c r="AC736" s="116">
        <f>MAX(0,Constantes!$E$29/((AH735+Z736+AA736+AB736+Observaciones!$F735)^2)+Entradas!$E$17)</f>
        <v>0</v>
      </c>
      <c r="AD736" s="145">
        <f>IF(ETo!$D735&gt;0,ETo!$I735*((1-Entradas!$E$21)*ETo!$K735+ETo!$L735),0)</f>
        <v>2.0352166743420463</v>
      </c>
      <c r="AE736" s="116">
        <f>MIN(AD736*1,0.8*(AH735+Z736+AA736+AB736+Observaciones!$F735-AC736-Constantes!$E$28))</f>
        <v>2.0352166743420463</v>
      </c>
      <c r="AF736" s="116">
        <f>Observaciones!$J735</f>
        <v>0</v>
      </c>
      <c r="AG736" s="116">
        <f>MAX(0,AH735+Z736+AA736+AB736+Observaciones!$F735-AC736-AE736-AF736-Constantes!$E$26)</f>
        <v>0</v>
      </c>
      <c r="AH736" s="116">
        <f>AH735+Z736+AA736+AB736+Observaciones!$F735-AC736-AE736-AF736-AG736</f>
        <v>42.405210045393837</v>
      </c>
      <c r="AI736" s="116">
        <f>(Escenarios!$E$10*S736+Escenarios!$E$9*AE736)/(Escenarios!$E$11)</f>
        <v>1.4058628782328666</v>
      </c>
      <c r="AJ736" s="116">
        <f>(Escenarios!$E$9*AG736)/(Escenarios!$E$11)</f>
        <v>0</v>
      </c>
      <c r="AK736" s="116">
        <f>(Escenarios!$E$10*U736+Escenarios!$E$9*AC736)/(Escenarios!$E$11)</f>
        <v>0</v>
      </c>
      <c r="AL736" s="118">
        <f t="shared" si="80"/>
        <v>79.664371614855</v>
      </c>
      <c r="AM736" s="118">
        <f>MAX(0,(AL736-Constantes!$D$13)*(1-EXP(-Constantes!$D$23)))</f>
        <v>0.21354116299077794</v>
      </c>
      <c r="AN736" s="118">
        <f>AJ736+W736*Escenarios!$E$10/Escenarios!$E$11+AM736</f>
        <v>0.27817679425770925</v>
      </c>
      <c r="AO736" s="118">
        <f>0.0526*AJ736*Observaciones!$F735^1.218</f>
        <v>0</v>
      </c>
      <c r="AP736" s="118">
        <f>AO736*Constantes!$E$40</f>
        <v>0</v>
      </c>
      <c r="AQ736" s="118">
        <f t="shared" si="81"/>
        <v>0</v>
      </c>
      <c r="AR736" s="15"/>
      <c r="AS736" s="72">
        <v>730</v>
      </c>
      <c r="AT736" s="145">
        <f>ETo!$I735*((1-Constantes!$F$19)*ETo!$K735+ETo!$L735)</f>
        <v>2.1240720327218727</v>
      </c>
      <c r="AU736" s="118">
        <f>MIN(AT736*Constantes!$F$17,0.8*(AX735+Observaciones!$F735-AV736-AW736-Constantes!$D$14))</f>
        <v>1.3129321153170066</v>
      </c>
      <c r="AV736" s="118">
        <f>IF(Observaciones!$F735&gt;0.05*Constantes!$F$18,((Observaciones!$F735-0.05*Constantes!$F$18)^2)/(Observaciones!$F735+0.95*Constantes!$F$18),0)</f>
        <v>0</v>
      </c>
      <c r="AW736" s="118">
        <f>MAX(0,AX735+Observaciones!$F735-AV736-Constantes!$D$13)</f>
        <v>0</v>
      </c>
      <c r="AX736" s="118">
        <f>AX735+Observaciones!$F735-AV736-AU736-AW736-AY735</f>
        <v>31.780330344818907</v>
      </c>
      <c r="AY736" s="118">
        <f>MAX(0,(AX736-Constantes!$D$14)*(1-EXP(-Constantes!$D$22)))</f>
        <v>7.6137692106464594E-2</v>
      </c>
      <c r="AZ736" s="116">
        <f>AZ735+(Entradas!$F$23*AW736-BA735)/(800*Entradas!$D$46)</f>
        <v>0</v>
      </c>
      <c r="BA736" s="116">
        <f>8000*Entradas!$D$47*AZ736/Constantes!$F$34</f>
        <v>0</v>
      </c>
      <c r="BB736" s="116">
        <f>AV736*Escenarios!$F$10/Escenarios!$F$9</f>
        <v>0</v>
      </c>
      <c r="BC736" s="116">
        <f>BA736*Escenarios!$F$10/Escenarios!$F$9</f>
        <v>0</v>
      </c>
      <c r="BD736" s="116">
        <f>Observaciones!$I735</f>
        <v>0</v>
      </c>
      <c r="BE736" s="116">
        <f>MAX(0,Constantes!$F$29/((BJ735+BB736+BC736+BD736+Observaciones!$F735)^2)+Entradas!$F$17)</f>
        <v>0</v>
      </c>
      <c r="BF736" s="145">
        <f>IF(ETo!$D735&gt;0,ETo!$I735*((1-Entradas!$F$21)*ETo!$K735+ETo!$L735),0)</f>
        <v>2.0352166743420463</v>
      </c>
      <c r="BG736" s="116">
        <f>MIN(BF736*1,0.8*(BJ735+BB736+BC736+BD736+Observaciones!$F735-BE736-Constantes!$F$28))</f>
        <v>2.0352166743420463</v>
      </c>
      <c r="BH736" s="116">
        <f>Observaciones!$J735</f>
        <v>0</v>
      </c>
      <c r="BI736" s="116">
        <f>MAX(0,BJ735+BB736+BC736+BD736+Observaciones!$F735-BE736-BG736-BH736-Constantes!$F$26)</f>
        <v>0</v>
      </c>
      <c r="BJ736" s="116">
        <f>BJ735+BB736+BC736+BD736+Observaciones!$F735-BE736-BG736-BH736-BI736</f>
        <v>42.307813226328591</v>
      </c>
      <c r="BK736" s="116">
        <f>(Escenarios!$F$10*AU736+Escenarios!$F$9*BG736)/(Escenarios!$F$11)</f>
        <v>1.4573890271220145</v>
      </c>
      <c r="BL736" s="116">
        <f>(Escenarios!$F$9*BI736)/(Escenarios!$F$11)</f>
        <v>0</v>
      </c>
      <c r="BM736" s="116">
        <f>(Escenarios!$F$10*AW736+Escenarios!$F$9*BE736)/(Escenarios!$F$11)</f>
        <v>0</v>
      </c>
      <c r="BN736" s="118">
        <f t="shared" si="82"/>
        <v>78.616327666452278</v>
      </c>
      <c r="BO736" s="118">
        <f>MAX(0,(BN736-Constantes!$D$13)*(1-EXP(-Constantes!$D$23)))</f>
        <v>0.20630179463499926</v>
      </c>
      <c r="BP736" s="118">
        <f>BL736+AY736*Escenarios!$F$10/Escenarios!$F$11+BO736</f>
        <v>0.26721194832017092</v>
      </c>
      <c r="BQ736" s="118">
        <f>0.0526*BL736*Observaciones!$F735^1.218</f>
        <v>0</v>
      </c>
      <c r="BR736" s="118">
        <f>BQ736*Constantes!$F$40</f>
        <v>0</v>
      </c>
      <c r="BS736" s="118">
        <f t="shared" si="83"/>
        <v>0</v>
      </c>
      <c r="BT736" s="15"/>
      <c r="BU736" s="72">
        <v>730</v>
      </c>
      <c r="BV736" s="73">
        <f>0.0526*Observaciones!$F735^2.218</f>
        <v>0.43792186533391209</v>
      </c>
      <c r="BW736" s="73">
        <f>IF(Observaciones!$F735&gt;0.05*$CA$7,((Observaciones!$F735-0.05*$CA$7)^2)/(Observaciones!$F735+0.95*$CA$7),0)</f>
        <v>2.1229385132854627E-2</v>
      </c>
      <c r="BX736" s="73">
        <f>0.0526*BW736*Observaciones!$F735^1.218</f>
        <v>3.5756968989506619E-3</v>
      </c>
      <c r="BY736" s="27"/>
      <c r="BZ736" s="27"/>
      <c r="CA736" s="101"/>
      <c r="CB736" s="36"/>
    </row>
    <row r="737" spans="2:80" s="2" customFormat="1" ht="14.5" thickBot="1" x14ac:dyDescent="0.35">
      <c r="B737" s="37"/>
      <c r="C737" s="38"/>
      <c r="D737" s="38"/>
      <c r="E737" s="38"/>
      <c r="F737" s="38"/>
      <c r="G737" s="38"/>
      <c r="H737" s="38"/>
      <c r="I737" s="38"/>
      <c r="J737" s="38"/>
      <c r="K737" s="38"/>
      <c r="L737" s="38"/>
      <c r="M737" s="38"/>
      <c r="N737" s="38"/>
      <c r="O737" s="38"/>
      <c r="P737" s="38"/>
      <c r="Q737" s="38"/>
      <c r="R737" s="103"/>
      <c r="S737" s="103"/>
      <c r="T737" s="103"/>
      <c r="U737" s="103"/>
      <c r="V737" s="103"/>
      <c r="W737" s="103"/>
      <c r="X737" s="103"/>
      <c r="Y737" s="103"/>
      <c r="Z737" s="103"/>
      <c r="AA737" s="103"/>
      <c r="AB737" s="103"/>
      <c r="AC737" s="103"/>
      <c r="AD737" s="103"/>
      <c r="AE737" s="103"/>
      <c r="AF737" s="103"/>
      <c r="AG737" s="103"/>
      <c r="AH737" s="103"/>
      <c r="AI737" s="103"/>
      <c r="AJ737" s="103"/>
      <c r="AK737" s="103"/>
      <c r="AL737" s="103"/>
      <c r="AM737" s="103"/>
      <c r="AN737" s="103"/>
      <c r="AO737" s="103"/>
      <c r="AP737" s="103"/>
      <c r="AQ737" s="103"/>
      <c r="AR737" s="38"/>
      <c r="AS737" s="38"/>
      <c r="AT737" s="38"/>
      <c r="AU737" s="38"/>
      <c r="AV737" s="38"/>
      <c r="AW737" s="38"/>
      <c r="AX737" s="38"/>
      <c r="AY737" s="38"/>
      <c r="AZ737" s="38"/>
      <c r="BA737" s="38"/>
      <c r="BB737" s="38"/>
      <c r="BC737" s="38"/>
      <c r="BD737" s="38"/>
      <c r="BE737" s="38"/>
      <c r="BF737" s="38"/>
      <c r="BG737" s="38"/>
      <c r="BH737" s="38"/>
      <c r="BI737" s="38"/>
      <c r="BJ737" s="38"/>
      <c r="BK737" s="38"/>
      <c r="BL737" s="38"/>
      <c r="BM737" s="38"/>
      <c r="BN737" s="38"/>
      <c r="BO737" s="38"/>
      <c r="BP737" s="38"/>
      <c r="BQ737" s="38"/>
      <c r="BR737" s="38"/>
      <c r="BS737" s="38"/>
      <c r="BT737" s="38"/>
      <c r="BU737" s="38"/>
      <c r="BV737" s="103"/>
      <c r="BW737" s="103"/>
      <c r="BX737" s="103"/>
      <c r="BY737" s="38"/>
      <c r="BZ737" s="38"/>
      <c r="CA737" s="103"/>
      <c r="CB737" s="39"/>
    </row>
    <row r="738" spans="2:80" s="2" customFormat="1" x14ac:dyDescent="0.3">
      <c r="H738" s="64"/>
      <c r="R738" s="99"/>
      <c r="S738" s="99"/>
      <c r="T738" s="99"/>
      <c r="U738" s="99"/>
      <c r="V738" s="99"/>
      <c r="W738" s="99"/>
      <c r="X738" s="99"/>
      <c r="Y738" s="99"/>
      <c r="Z738" s="99"/>
      <c r="AA738" s="99"/>
      <c r="AB738" s="99"/>
      <c r="AC738" s="99"/>
      <c r="AD738" s="99"/>
      <c r="AE738" s="99"/>
      <c r="AF738" s="99"/>
      <c r="AG738" s="99"/>
      <c r="AH738" s="99"/>
      <c r="AI738" s="99"/>
      <c r="AJ738" s="99"/>
      <c r="AK738" s="99"/>
      <c r="AL738" s="99"/>
      <c r="AM738" s="99"/>
      <c r="AN738" s="99"/>
      <c r="AO738" s="99"/>
      <c r="AP738" s="99"/>
      <c r="AQ738" s="99"/>
      <c r="BV738" s="99"/>
      <c r="BW738" s="99"/>
      <c r="BX738" s="99"/>
      <c r="CA738" s="99"/>
    </row>
    <row r="739" spans="2:80" s="2" customFormat="1" x14ac:dyDescent="0.3">
      <c r="H739" s="64"/>
      <c r="R739" s="99"/>
      <c r="S739" s="99"/>
      <c r="T739" s="99"/>
      <c r="U739" s="99"/>
      <c r="V739" s="99"/>
      <c r="W739" s="99"/>
      <c r="X739" s="99"/>
      <c r="Y739" s="99"/>
      <c r="Z739" s="99"/>
      <c r="AA739" s="99"/>
      <c r="AB739" s="99"/>
      <c r="AC739" s="99"/>
      <c r="AD739" s="99"/>
      <c r="AE739" s="99"/>
      <c r="AF739" s="99"/>
      <c r="AG739" s="99"/>
      <c r="AH739" s="99"/>
      <c r="AI739" s="99"/>
      <c r="AJ739" s="99"/>
      <c r="AK739" s="99"/>
      <c r="AL739" s="99"/>
      <c r="AM739" s="99"/>
      <c r="AN739" s="99"/>
      <c r="AO739" s="99"/>
      <c r="AP739" s="99"/>
      <c r="AQ739" s="99"/>
      <c r="BV739" s="99"/>
      <c r="BW739" s="99"/>
      <c r="BX739" s="99"/>
      <c r="CA739" s="99"/>
    </row>
    <row r="740" spans="2:80" s="2" customFormat="1" x14ac:dyDescent="0.3">
      <c r="H740" s="64"/>
      <c r="R740" s="99"/>
      <c r="S740" s="99"/>
      <c r="T740" s="99"/>
      <c r="U740" s="99"/>
      <c r="V740" s="99"/>
      <c r="W740" s="99"/>
      <c r="X740" s="99"/>
      <c r="Y740" s="99"/>
      <c r="Z740" s="99"/>
      <c r="AA740" s="99"/>
      <c r="AB740" s="99"/>
      <c r="AC740" s="99"/>
      <c r="AD740" s="99"/>
      <c r="AE740" s="99"/>
      <c r="AF740" s="99"/>
      <c r="AG740" s="99"/>
      <c r="AH740" s="99"/>
      <c r="AI740" s="99"/>
      <c r="AJ740" s="99"/>
      <c r="AK740" s="99"/>
      <c r="AL740" s="99"/>
      <c r="AM740" s="99"/>
      <c r="AN740" s="99"/>
      <c r="AO740" s="99"/>
      <c r="AP740" s="99"/>
      <c r="AQ740" s="99"/>
      <c r="BV740" s="99"/>
      <c r="BW740" s="99"/>
      <c r="BX740" s="99"/>
      <c r="CA740" s="99"/>
    </row>
    <row r="741" spans="2:80" s="2" customFormat="1" x14ac:dyDescent="0.3">
      <c r="H741" s="64"/>
      <c r="R741" s="99"/>
      <c r="S741" s="99"/>
      <c r="T741" s="99"/>
      <c r="U741" s="99"/>
      <c r="V741" s="99"/>
      <c r="W741" s="99"/>
      <c r="X741" s="99"/>
      <c r="Y741" s="99"/>
      <c r="Z741" s="99"/>
      <c r="AA741" s="99"/>
      <c r="AB741" s="99"/>
      <c r="AC741" s="99"/>
      <c r="AD741" s="99"/>
      <c r="AE741" s="99"/>
      <c r="AF741" s="99"/>
      <c r="AG741" s="99"/>
      <c r="AH741" s="99"/>
      <c r="AI741" s="99"/>
      <c r="AJ741" s="99"/>
      <c r="AK741" s="99"/>
      <c r="AL741" s="99"/>
      <c r="AM741" s="99"/>
      <c r="AN741" s="99"/>
      <c r="AO741" s="99"/>
      <c r="AP741" s="99"/>
      <c r="AQ741" s="99"/>
      <c r="BV741" s="99"/>
      <c r="BW741" s="99"/>
      <c r="BX741" s="99"/>
      <c r="CA741" s="99"/>
    </row>
    <row r="742" spans="2:80" s="2" customFormat="1" x14ac:dyDescent="0.3">
      <c r="H742" s="64"/>
      <c r="R742" s="99"/>
      <c r="S742" s="99"/>
      <c r="T742" s="99"/>
      <c r="U742" s="99"/>
      <c r="V742" s="99"/>
      <c r="W742" s="99"/>
      <c r="X742" s="99"/>
      <c r="Y742" s="99"/>
      <c r="Z742" s="99"/>
      <c r="AA742" s="99"/>
      <c r="AB742" s="99"/>
      <c r="AC742" s="99"/>
      <c r="AD742" s="99"/>
      <c r="AE742" s="99"/>
      <c r="AF742" s="99"/>
      <c r="AG742" s="99"/>
      <c r="AH742" s="99"/>
      <c r="AI742" s="99"/>
      <c r="AJ742" s="99"/>
      <c r="AK742" s="99"/>
      <c r="AL742" s="99"/>
      <c r="AM742" s="99"/>
      <c r="AN742" s="99"/>
      <c r="AO742" s="99"/>
      <c r="AP742" s="99"/>
      <c r="AQ742" s="99"/>
      <c r="BV742" s="99"/>
      <c r="BW742" s="99"/>
      <c r="BX742" s="99"/>
      <c r="CA742" s="99"/>
    </row>
    <row r="743" spans="2:80" s="2" customFormat="1" x14ac:dyDescent="0.3">
      <c r="H743" s="64"/>
      <c r="R743" s="99"/>
      <c r="S743" s="99"/>
      <c r="T743" s="99"/>
      <c r="U743" s="99"/>
      <c r="V743" s="99"/>
      <c r="W743" s="99"/>
      <c r="X743" s="99"/>
      <c r="Y743" s="99"/>
      <c r="Z743" s="99"/>
      <c r="AA743" s="99"/>
      <c r="AB743" s="99"/>
      <c r="AC743" s="99"/>
      <c r="AD743" s="99"/>
      <c r="AE743" s="99"/>
      <c r="AF743" s="99"/>
      <c r="AG743" s="99"/>
      <c r="AH743" s="99"/>
      <c r="AI743" s="99"/>
      <c r="AJ743" s="99"/>
      <c r="AK743" s="99"/>
      <c r="AL743" s="99"/>
      <c r="AM743" s="99"/>
      <c r="AN743" s="99"/>
      <c r="AO743" s="99"/>
      <c r="AP743" s="99"/>
      <c r="AQ743" s="99"/>
      <c r="BV743" s="99"/>
      <c r="BW743" s="99"/>
      <c r="BX743" s="99"/>
      <c r="CA743" s="99"/>
    </row>
    <row r="744" spans="2:80" s="2" customFormat="1" x14ac:dyDescent="0.3">
      <c r="H744" s="64"/>
      <c r="R744" s="99"/>
      <c r="S744" s="99"/>
      <c r="T744" s="99"/>
      <c r="U744" s="99"/>
      <c r="V744" s="99"/>
      <c r="W744" s="99"/>
      <c r="X744" s="99"/>
      <c r="Y744" s="99"/>
      <c r="Z744" s="99"/>
      <c r="AA744" s="99"/>
      <c r="AB744" s="99"/>
      <c r="AC744" s="99"/>
      <c r="AD744" s="99"/>
      <c r="AE744" s="99"/>
      <c r="AF744" s="99"/>
      <c r="AG744" s="99"/>
      <c r="AH744" s="99"/>
      <c r="AI744" s="99"/>
      <c r="AJ744" s="99"/>
      <c r="AK744" s="99"/>
      <c r="AL744" s="99"/>
      <c r="AM744" s="99"/>
      <c r="AN744" s="99"/>
      <c r="AO744" s="99"/>
      <c r="AP744" s="99"/>
      <c r="AQ744" s="99"/>
      <c r="BV744" s="99"/>
      <c r="BW744" s="99"/>
      <c r="BX744" s="99"/>
      <c r="CA744" s="99"/>
    </row>
    <row r="745" spans="2:80" s="2" customFormat="1" x14ac:dyDescent="0.3">
      <c r="H745" s="64"/>
      <c r="R745" s="99"/>
      <c r="S745" s="99"/>
      <c r="T745" s="99"/>
      <c r="U745" s="99"/>
      <c r="V745" s="99"/>
      <c r="W745" s="99"/>
      <c r="X745" s="99"/>
      <c r="Y745" s="99"/>
      <c r="Z745" s="99"/>
      <c r="AA745" s="99"/>
      <c r="AB745" s="99"/>
      <c r="AC745" s="99"/>
      <c r="AD745" s="99"/>
      <c r="AE745" s="99"/>
      <c r="AF745" s="99"/>
      <c r="AG745" s="99"/>
      <c r="AH745" s="99"/>
      <c r="AI745" s="99"/>
      <c r="AJ745" s="99"/>
      <c r="AK745" s="99"/>
      <c r="AL745" s="99"/>
      <c r="AM745" s="99"/>
      <c r="AN745" s="99"/>
      <c r="AO745" s="99"/>
      <c r="AP745" s="99"/>
      <c r="AQ745" s="99"/>
      <c r="BV745" s="99"/>
      <c r="BW745" s="99"/>
      <c r="BX745" s="99"/>
      <c r="CA745" s="99"/>
    </row>
    <row r="746" spans="2:80" s="2" customFormat="1" x14ac:dyDescent="0.3">
      <c r="H746" s="64"/>
      <c r="R746" s="99"/>
      <c r="S746" s="99"/>
      <c r="T746" s="99"/>
      <c r="U746" s="99"/>
      <c r="V746" s="99"/>
      <c r="W746" s="99"/>
      <c r="X746" s="99"/>
      <c r="Y746" s="99"/>
      <c r="Z746" s="99"/>
      <c r="AA746" s="99"/>
      <c r="AB746" s="99"/>
      <c r="AC746" s="99"/>
      <c r="AD746" s="99"/>
      <c r="AE746" s="99"/>
      <c r="AF746" s="99"/>
      <c r="AG746" s="99"/>
      <c r="AH746" s="99"/>
      <c r="AI746" s="99"/>
      <c r="AJ746" s="99"/>
      <c r="AK746" s="99"/>
      <c r="AL746" s="99"/>
      <c r="AM746" s="99"/>
      <c r="AN746" s="99"/>
      <c r="AO746" s="99"/>
      <c r="AP746" s="99"/>
      <c r="AQ746" s="99"/>
      <c r="BV746" s="99"/>
      <c r="BW746" s="99"/>
      <c r="BX746" s="99"/>
      <c r="CA746" s="99"/>
    </row>
    <row r="747" spans="2:80" s="2" customFormat="1" x14ac:dyDescent="0.3">
      <c r="H747" s="64"/>
      <c r="R747" s="99"/>
      <c r="S747" s="99"/>
      <c r="T747" s="99"/>
      <c r="U747" s="99"/>
      <c r="V747" s="99"/>
      <c r="W747" s="99"/>
      <c r="X747" s="99"/>
      <c r="Y747" s="99"/>
      <c r="Z747" s="99"/>
      <c r="AA747" s="99"/>
      <c r="AB747" s="99"/>
      <c r="AC747" s="99"/>
      <c r="AD747" s="99"/>
      <c r="AE747" s="99"/>
      <c r="AF747" s="99"/>
      <c r="AG747" s="99"/>
      <c r="AH747" s="99"/>
      <c r="AI747" s="99"/>
      <c r="AJ747" s="99"/>
      <c r="AK747" s="99"/>
      <c r="AL747" s="99"/>
      <c r="AM747" s="99"/>
      <c r="AN747" s="99"/>
      <c r="AO747" s="99"/>
      <c r="AP747" s="99"/>
      <c r="AQ747" s="99"/>
      <c r="BV747" s="99"/>
      <c r="BW747" s="99"/>
      <c r="BX747" s="99"/>
      <c r="CA747" s="99"/>
    </row>
    <row r="748" spans="2:80" s="2" customFormat="1" x14ac:dyDescent="0.3">
      <c r="H748" s="64"/>
      <c r="R748" s="99"/>
      <c r="S748" s="99"/>
      <c r="T748" s="99"/>
      <c r="U748" s="99"/>
      <c r="V748" s="99"/>
      <c r="W748" s="99"/>
      <c r="X748" s="99"/>
      <c r="Y748" s="99"/>
      <c r="Z748" s="99"/>
      <c r="AA748" s="99"/>
      <c r="AB748" s="99"/>
      <c r="AC748" s="99"/>
      <c r="AD748" s="99"/>
      <c r="AE748" s="99"/>
      <c r="AF748" s="99"/>
      <c r="AG748" s="99"/>
      <c r="AH748" s="99"/>
      <c r="AI748" s="99"/>
      <c r="AJ748" s="99"/>
      <c r="AK748" s="99"/>
      <c r="AL748" s="99"/>
      <c r="AM748" s="99"/>
      <c r="AN748" s="99"/>
      <c r="AO748" s="99"/>
      <c r="AP748" s="99"/>
      <c r="AQ748" s="99"/>
      <c r="BV748" s="99"/>
      <c r="BW748" s="99"/>
      <c r="BX748" s="99"/>
      <c r="CA748" s="99"/>
    </row>
    <row r="749" spans="2:80" s="2" customFormat="1" x14ac:dyDescent="0.3">
      <c r="H749" s="64"/>
      <c r="R749" s="99"/>
      <c r="S749" s="99"/>
      <c r="T749" s="99"/>
      <c r="U749" s="99"/>
      <c r="V749" s="99"/>
      <c r="W749" s="99"/>
      <c r="X749" s="99"/>
      <c r="Y749" s="99"/>
      <c r="Z749" s="99"/>
      <c r="AA749" s="99"/>
      <c r="AB749" s="99"/>
      <c r="AC749" s="99"/>
      <c r="AD749" s="99"/>
      <c r="AE749" s="99"/>
      <c r="AF749" s="99"/>
      <c r="AG749" s="99"/>
      <c r="AH749" s="99"/>
      <c r="AI749" s="99"/>
      <c r="AJ749" s="99"/>
      <c r="AK749" s="99"/>
      <c r="AL749" s="99"/>
      <c r="AM749" s="99"/>
      <c r="AN749" s="99"/>
      <c r="AO749" s="99"/>
      <c r="AP749" s="99"/>
      <c r="AQ749" s="99"/>
      <c r="BV749" s="99"/>
      <c r="BW749" s="99"/>
      <c r="BX749" s="99"/>
      <c r="CA749" s="99"/>
    </row>
    <row r="750" spans="2:80" s="2" customFormat="1" x14ac:dyDescent="0.3">
      <c r="H750" s="64"/>
      <c r="R750" s="99"/>
      <c r="S750" s="99"/>
      <c r="T750" s="99"/>
      <c r="U750" s="99"/>
      <c r="V750" s="99"/>
      <c r="W750" s="99"/>
      <c r="X750" s="99"/>
      <c r="Y750" s="99"/>
      <c r="Z750" s="99"/>
      <c r="AA750" s="99"/>
      <c r="AB750" s="99"/>
      <c r="AC750" s="99"/>
      <c r="AD750" s="99"/>
      <c r="AE750" s="99"/>
      <c r="AF750" s="99"/>
      <c r="AG750" s="99"/>
      <c r="AH750" s="99"/>
      <c r="AI750" s="99"/>
      <c r="AJ750" s="99"/>
      <c r="AK750" s="99"/>
      <c r="AL750" s="99"/>
      <c r="AM750" s="99"/>
      <c r="AN750" s="99"/>
      <c r="AO750" s="99"/>
      <c r="AP750" s="99"/>
      <c r="AQ750" s="99"/>
      <c r="BV750" s="99"/>
      <c r="BW750" s="99"/>
      <c r="BX750" s="99"/>
      <c r="CA750" s="99"/>
    </row>
    <row r="751" spans="2:80" s="2" customFormat="1" x14ac:dyDescent="0.3">
      <c r="H751" s="64"/>
      <c r="R751" s="99"/>
      <c r="S751" s="99"/>
      <c r="T751" s="99"/>
      <c r="U751" s="99"/>
      <c r="V751" s="99"/>
      <c r="W751" s="99"/>
      <c r="X751" s="99"/>
      <c r="Y751" s="99"/>
      <c r="Z751" s="99"/>
      <c r="AA751" s="99"/>
      <c r="AB751" s="99"/>
      <c r="AC751" s="99"/>
      <c r="AD751" s="99"/>
      <c r="AE751" s="99"/>
      <c r="AF751" s="99"/>
      <c r="AG751" s="99"/>
      <c r="AH751" s="99"/>
      <c r="AI751" s="99"/>
      <c r="AJ751" s="99"/>
      <c r="AK751" s="99"/>
      <c r="AL751" s="99"/>
      <c r="AM751" s="99"/>
      <c r="AN751" s="99"/>
      <c r="AO751" s="99"/>
      <c r="AP751" s="99"/>
      <c r="AQ751" s="99"/>
      <c r="BV751" s="99"/>
      <c r="BW751" s="99"/>
      <c r="BX751" s="99"/>
      <c r="CA751" s="99"/>
    </row>
    <row r="752" spans="2:80" s="2" customFormat="1" x14ac:dyDescent="0.3">
      <c r="H752" s="64"/>
      <c r="R752" s="99"/>
      <c r="S752" s="99"/>
      <c r="T752" s="99"/>
      <c r="U752" s="99"/>
      <c r="V752" s="99"/>
      <c r="W752" s="99"/>
      <c r="X752" s="99"/>
      <c r="Y752" s="99"/>
      <c r="Z752" s="99"/>
      <c r="AA752" s="99"/>
      <c r="AB752" s="99"/>
      <c r="AC752" s="99"/>
      <c r="AD752" s="99"/>
      <c r="AE752" s="99"/>
      <c r="AF752" s="99"/>
      <c r="AG752" s="99"/>
      <c r="AH752" s="99"/>
      <c r="AI752" s="99"/>
      <c r="AJ752" s="99"/>
      <c r="AK752" s="99"/>
      <c r="AL752" s="99"/>
      <c r="AM752" s="99"/>
      <c r="AN752" s="99"/>
      <c r="AO752" s="99"/>
      <c r="AP752" s="99"/>
      <c r="AQ752" s="99"/>
      <c r="BV752" s="99"/>
      <c r="BW752" s="99"/>
      <c r="BX752" s="99"/>
      <c r="CA752" s="99"/>
    </row>
    <row r="753" spans="8:79" s="2" customFormat="1" x14ac:dyDescent="0.3">
      <c r="H753" s="64"/>
      <c r="R753" s="99"/>
      <c r="S753" s="99"/>
      <c r="T753" s="99"/>
      <c r="U753" s="99"/>
      <c r="V753" s="99"/>
      <c r="W753" s="99"/>
      <c r="X753" s="99"/>
      <c r="Y753" s="99"/>
      <c r="Z753" s="99"/>
      <c r="AA753" s="99"/>
      <c r="AB753" s="99"/>
      <c r="AC753" s="99"/>
      <c r="AD753" s="99"/>
      <c r="AE753" s="99"/>
      <c r="AF753" s="99"/>
      <c r="AG753" s="99"/>
      <c r="AH753" s="99"/>
      <c r="AI753" s="99"/>
      <c r="AJ753" s="99"/>
      <c r="AK753" s="99"/>
      <c r="AL753" s="99"/>
      <c r="AM753" s="99"/>
      <c r="AN753" s="99"/>
      <c r="AO753" s="99"/>
      <c r="AP753" s="99"/>
      <c r="AQ753" s="99"/>
      <c r="BV753" s="99"/>
      <c r="BW753" s="99"/>
      <c r="BX753" s="99"/>
      <c r="CA753" s="99"/>
    </row>
    <row r="754" spans="8:79" s="2" customFormat="1" x14ac:dyDescent="0.3">
      <c r="H754" s="64"/>
      <c r="R754" s="99"/>
      <c r="S754" s="99"/>
      <c r="T754" s="99"/>
      <c r="U754" s="99"/>
      <c r="V754" s="99"/>
      <c r="W754" s="99"/>
      <c r="X754" s="99"/>
      <c r="Y754" s="99"/>
      <c r="Z754" s="99"/>
      <c r="AA754" s="99"/>
      <c r="AB754" s="99"/>
      <c r="AC754" s="99"/>
      <c r="AD754" s="99"/>
      <c r="AE754" s="99"/>
      <c r="AF754" s="99"/>
      <c r="AG754" s="99"/>
      <c r="AH754" s="99"/>
      <c r="AI754" s="99"/>
      <c r="AJ754" s="99"/>
      <c r="AK754" s="99"/>
      <c r="AL754" s="99"/>
      <c r="AM754" s="99"/>
      <c r="AN754" s="99"/>
      <c r="AO754" s="99"/>
      <c r="AP754" s="99"/>
      <c r="AQ754" s="99"/>
      <c r="BV754" s="99"/>
      <c r="BW754" s="99"/>
      <c r="BX754" s="99"/>
      <c r="CA754" s="99"/>
    </row>
    <row r="755" spans="8:79" s="2" customFormat="1" x14ac:dyDescent="0.3">
      <c r="H755" s="64"/>
      <c r="R755" s="99"/>
      <c r="S755" s="99"/>
      <c r="T755" s="99"/>
      <c r="U755" s="99"/>
      <c r="V755" s="99"/>
      <c r="W755" s="99"/>
      <c r="X755" s="99"/>
      <c r="Y755" s="99"/>
      <c r="Z755" s="99"/>
      <c r="AA755" s="99"/>
      <c r="AB755" s="99"/>
      <c r="AC755" s="99"/>
      <c r="AD755" s="99"/>
      <c r="AE755" s="99"/>
      <c r="AF755" s="99"/>
      <c r="AG755" s="99"/>
      <c r="AH755" s="99"/>
      <c r="AI755" s="99"/>
      <c r="AJ755" s="99"/>
      <c r="AK755" s="99"/>
      <c r="AL755" s="99"/>
      <c r="AM755" s="99"/>
      <c r="AN755" s="99"/>
      <c r="AO755" s="99"/>
      <c r="AP755" s="99"/>
      <c r="AQ755" s="99"/>
      <c r="BV755" s="99"/>
      <c r="BW755" s="99"/>
      <c r="BX755" s="99"/>
      <c r="CA755" s="99"/>
    </row>
    <row r="756" spans="8:79" s="2" customFormat="1" x14ac:dyDescent="0.3">
      <c r="H756" s="64"/>
      <c r="R756" s="99"/>
      <c r="S756" s="99"/>
      <c r="T756" s="99"/>
      <c r="U756" s="99"/>
      <c r="V756" s="99"/>
      <c r="W756" s="99"/>
      <c r="X756" s="99"/>
      <c r="Y756" s="99"/>
      <c r="Z756" s="99"/>
      <c r="AA756" s="99"/>
      <c r="AB756" s="99"/>
      <c r="AC756" s="99"/>
      <c r="AD756" s="99"/>
      <c r="AE756" s="99"/>
      <c r="AF756" s="99"/>
      <c r="AG756" s="99"/>
      <c r="AH756" s="99"/>
      <c r="AI756" s="99"/>
      <c r="AJ756" s="99"/>
      <c r="AK756" s="99"/>
      <c r="AL756" s="99"/>
      <c r="AM756" s="99"/>
      <c r="AN756" s="99"/>
      <c r="AO756" s="99"/>
      <c r="AP756" s="99"/>
      <c r="AQ756" s="99"/>
      <c r="BV756" s="99"/>
      <c r="BW756" s="99"/>
      <c r="BX756" s="99"/>
      <c r="CA756" s="99"/>
    </row>
    <row r="757" spans="8:79" s="2" customFormat="1" x14ac:dyDescent="0.3">
      <c r="H757" s="64"/>
      <c r="R757" s="99"/>
      <c r="S757" s="99"/>
      <c r="T757" s="99"/>
      <c r="U757" s="99"/>
      <c r="V757" s="99"/>
      <c r="W757" s="99"/>
      <c r="X757" s="99"/>
      <c r="Y757" s="99"/>
      <c r="Z757" s="99"/>
      <c r="AA757" s="99"/>
      <c r="AB757" s="99"/>
      <c r="AC757" s="99"/>
      <c r="AD757" s="99"/>
      <c r="AE757" s="99"/>
      <c r="AF757" s="99"/>
      <c r="AG757" s="99"/>
      <c r="AH757" s="99"/>
      <c r="AI757" s="99"/>
      <c r="AJ757" s="99"/>
      <c r="AK757" s="99"/>
      <c r="AL757" s="99"/>
      <c r="AM757" s="99"/>
      <c r="AN757" s="99"/>
      <c r="AO757" s="99"/>
      <c r="AP757" s="99"/>
      <c r="AQ757" s="99"/>
      <c r="BV757" s="99"/>
      <c r="BW757" s="99"/>
      <c r="BX757" s="99"/>
      <c r="CA757" s="99"/>
    </row>
    <row r="758" spans="8:79" s="2" customFormat="1" x14ac:dyDescent="0.3">
      <c r="H758" s="64"/>
      <c r="R758" s="99"/>
      <c r="S758" s="99"/>
      <c r="T758" s="99"/>
      <c r="U758" s="99"/>
      <c r="V758" s="99"/>
      <c r="W758" s="99"/>
      <c r="X758" s="99"/>
      <c r="Y758" s="99"/>
      <c r="Z758" s="99"/>
      <c r="AA758" s="99"/>
      <c r="AB758" s="99"/>
      <c r="AC758" s="99"/>
      <c r="AD758" s="99"/>
      <c r="AE758" s="99"/>
      <c r="AF758" s="99"/>
      <c r="AG758" s="99"/>
      <c r="AH758" s="99"/>
      <c r="AI758" s="99"/>
      <c r="AJ758" s="99"/>
      <c r="AK758" s="99"/>
      <c r="AL758" s="99"/>
      <c r="AM758" s="99"/>
      <c r="AN758" s="99"/>
      <c r="AO758" s="99"/>
      <c r="AP758" s="99"/>
      <c r="AQ758" s="99"/>
      <c r="BV758" s="99"/>
      <c r="BW758" s="99"/>
      <c r="BX758" s="99"/>
      <c r="CA758" s="99"/>
    </row>
    <row r="759" spans="8:79" s="2" customFormat="1" x14ac:dyDescent="0.3">
      <c r="H759" s="64"/>
      <c r="R759" s="99"/>
      <c r="S759" s="99"/>
      <c r="T759" s="99"/>
      <c r="U759" s="99"/>
      <c r="V759" s="99"/>
      <c r="W759" s="99"/>
      <c r="X759" s="99"/>
      <c r="Y759" s="99"/>
      <c r="Z759" s="99"/>
      <c r="AA759" s="99"/>
      <c r="AB759" s="99"/>
      <c r="AC759" s="99"/>
      <c r="AD759" s="99"/>
      <c r="AE759" s="99"/>
      <c r="AF759" s="99"/>
      <c r="AG759" s="99"/>
      <c r="AH759" s="99"/>
      <c r="AI759" s="99"/>
      <c r="AJ759" s="99"/>
      <c r="AK759" s="99"/>
      <c r="AL759" s="99"/>
      <c r="AM759" s="99"/>
      <c r="AN759" s="99"/>
      <c r="AO759" s="99"/>
      <c r="AP759" s="99"/>
      <c r="AQ759" s="99"/>
      <c r="BV759" s="99"/>
      <c r="BW759" s="99"/>
      <c r="BX759" s="99"/>
      <c r="CA759" s="99"/>
    </row>
    <row r="760" spans="8:79" s="2" customFormat="1" x14ac:dyDescent="0.3">
      <c r="H760" s="64"/>
      <c r="R760" s="99"/>
      <c r="S760" s="99"/>
      <c r="T760" s="99"/>
      <c r="U760" s="99"/>
      <c r="V760" s="99"/>
      <c r="W760" s="99"/>
      <c r="X760" s="99"/>
      <c r="Y760" s="99"/>
      <c r="Z760" s="99"/>
      <c r="AA760" s="99"/>
      <c r="AB760" s="99"/>
      <c r="AC760" s="99"/>
      <c r="AD760" s="99"/>
      <c r="AE760" s="99"/>
      <c r="AF760" s="99"/>
      <c r="AG760" s="99"/>
      <c r="AH760" s="99"/>
      <c r="AI760" s="99"/>
      <c r="AJ760" s="99"/>
      <c r="AK760" s="99"/>
      <c r="AL760" s="99"/>
      <c r="AM760" s="99"/>
      <c r="AN760" s="99"/>
      <c r="AO760" s="99"/>
      <c r="AP760" s="99"/>
      <c r="AQ760" s="99"/>
      <c r="BV760" s="99"/>
      <c r="BW760" s="99"/>
      <c r="BX760" s="99"/>
      <c r="CA760" s="99"/>
    </row>
    <row r="761" spans="8:79" s="2" customFormat="1" x14ac:dyDescent="0.3">
      <c r="H761" s="64"/>
      <c r="R761" s="99"/>
      <c r="S761" s="99"/>
      <c r="T761" s="99"/>
      <c r="U761" s="99"/>
      <c r="V761" s="99"/>
      <c r="W761" s="99"/>
      <c r="X761" s="99"/>
      <c r="Y761" s="99"/>
      <c r="Z761" s="99"/>
      <c r="AA761" s="99"/>
      <c r="AB761" s="99"/>
      <c r="AC761" s="99"/>
      <c r="AD761" s="99"/>
      <c r="AE761" s="99"/>
      <c r="AF761" s="99"/>
      <c r="AG761" s="99"/>
      <c r="AH761" s="99"/>
      <c r="AI761" s="99"/>
      <c r="AJ761" s="99"/>
      <c r="AK761" s="99"/>
      <c r="AL761" s="99"/>
      <c r="AM761" s="99"/>
      <c r="AN761" s="99"/>
      <c r="AO761" s="99"/>
      <c r="AP761" s="99"/>
      <c r="AQ761" s="99"/>
      <c r="BV761" s="99"/>
      <c r="BW761" s="99"/>
      <c r="BX761" s="99"/>
      <c r="CA761" s="99"/>
    </row>
    <row r="762" spans="8:79" s="2" customFormat="1" x14ac:dyDescent="0.3">
      <c r="H762" s="64"/>
      <c r="R762" s="99"/>
      <c r="S762" s="99"/>
      <c r="T762" s="99"/>
      <c r="U762" s="99"/>
      <c r="V762" s="99"/>
      <c r="W762" s="99"/>
      <c r="X762" s="99"/>
      <c r="Y762" s="99"/>
      <c r="Z762" s="99"/>
      <c r="AA762" s="99"/>
      <c r="AB762" s="99"/>
      <c r="AC762" s="99"/>
      <c r="AD762" s="99"/>
      <c r="AE762" s="99"/>
      <c r="AF762" s="99"/>
      <c r="AG762" s="99"/>
      <c r="AH762" s="99"/>
      <c r="AI762" s="99"/>
      <c r="AJ762" s="99"/>
      <c r="AK762" s="99"/>
      <c r="AL762" s="99"/>
      <c r="AM762" s="99"/>
      <c r="AN762" s="99"/>
      <c r="AO762" s="99"/>
      <c r="AP762" s="99"/>
      <c r="AQ762" s="99"/>
      <c r="BV762" s="99"/>
      <c r="BW762" s="99"/>
      <c r="BX762" s="99"/>
      <c r="CA762" s="99"/>
    </row>
    <row r="763" spans="8:79" s="2" customFormat="1" x14ac:dyDescent="0.3">
      <c r="H763" s="64"/>
      <c r="R763" s="99"/>
      <c r="S763" s="99"/>
      <c r="T763" s="99"/>
      <c r="U763" s="99"/>
      <c r="V763" s="99"/>
      <c r="W763" s="99"/>
      <c r="X763" s="99"/>
      <c r="Y763" s="99"/>
      <c r="Z763" s="99"/>
      <c r="AA763" s="99"/>
      <c r="AB763" s="99"/>
      <c r="AC763" s="99"/>
      <c r="AD763" s="99"/>
      <c r="AE763" s="99"/>
      <c r="AF763" s="99"/>
      <c r="AG763" s="99"/>
      <c r="AH763" s="99"/>
      <c r="AI763" s="99"/>
      <c r="AJ763" s="99"/>
      <c r="AK763" s="99"/>
      <c r="AL763" s="99"/>
      <c r="AM763" s="99"/>
      <c r="AN763" s="99"/>
      <c r="AO763" s="99"/>
      <c r="AP763" s="99"/>
      <c r="AQ763" s="99"/>
      <c r="BV763" s="99"/>
      <c r="BW763" s="99"/>
      <c r="BX763" s="99"/>
      <c r="CA763" s="99"/>
    </row>
    <row r="764" spans="8:79" s="2" customFormat="1" x14ac:dyDescent="0.3">
      <c r="H764" s="64"/>
      <c r="R764" s="99"/>
      <c r="S764" s="99"/>
      <c r="T764" s="99"/>
      <c r="U764" s="99"/>
      <c r="V764" s="99"/>
      <c r="W764" s="99"/>
      <c r="X764" s="99"/>
      <c r="Y764" s="99"/>
      <c r="Z764" s="99"/>
      <c r="AA764" s="99"/>
      <c r="AB764" s="99"/>
      <c r="AC764" s="99"/>
      <c r="AD764" s="99"/>
      <c r="AE764" s="99"/>
      <c r="AF764" s="99"/>
      <c r="AG764" s="99"/>
      <c r="AH764" s="99"/>
      <c r="AI764" s="99"/>
      <c r="AJ764" s="99"/>
      <c r="AK764" s="99"/>
      <c r="AL764" s="99"/>
      <c r="AM764" s="99"/>
      <c r="AN764" s="99"/>
      <c r="AO764" s="99"/>
      <c r="AP764" s="99"/>
      <c r="AQ764" s="99"/>
      <c r="BV764" s="99"/>
      <c r="BW764" s="99"/>
      <c r="BX764" s="99"/>
      <c r="CA764" s="99"/>
    </row>
    <row r="765" spans="8:79" s="2" customFormat="1" x14ac:dyDescent="0.3">
      <c r="H765" s="64"/>
      <c r="R765" s="99"/>
      <c r="S765" s="99"/>
      <c r="T765" s="99"/>
      <c r="U765" s="99"/>
      <c r="V765" s="99"/>
      <c r="W765" s="99"/>
      <c r="X765" s="99"/>
      <c r="Y765" s="99"/>
      <c r="Z765" s="99"/>
      <c r="AA765" s="99"/>
      <c r="AB765" s="99"/>
      <c r="AC765" s="99"/>
      <c r="AD765" s="99"/>
      <c r="AE765" s="99"/>
      <c r="AF765" s="99"/>
      <c r="AG765" s="99"/>
      <c r="AH765" s="99"/>
      <c r="AI765" s="99"/>
      <c r="AJ765" s="99"/>
      <c r="AK765" s="99"/>
      <c r="AL765" s="99"/>
      <c r="AM765" s="99"/>
      <c r="AN765" s="99"/>
      <c r="AO765" s="99"/>
      <c r="AP765" s="99"/>
      <c r="AQ765" s="99"/>
      <c r="BV765" s="99"/>
      <c r="BW765" s="99"/>
      <c r="BX765" s="99"/>
      <c r="CA765" s="99"/>
    </row>
    <row r="766" spans="8:79" s="2" customFormat="1" x14ac:dyDescent="0.3">
      <c r="H766" s="64"/>
      <c r="R766" s="99"/>
      <c r="S766" s="99"/>
      <c r="T766" s="99"/>
      <c r="U766" s="99"/>
      <c r="V766" s="99"/>
      <c r="W766" s="99"/>
      <c r="X766" s="99"/>
      <c r="Y766" s="99"/>
      <c r="Z766" s="99"/>
      <c r="AA766" s="99"/>
      <c r="AB766" s="99"/>
      <c r="AC766" s="99"/>
      <c r="AD766" s="99"/>
      <c r="AE766" s="99"/>
      <c r="AF766" s="99"/>
      <c r="AG766" s="99"/>
      <c r="AH766" s="99"/>
      <c r="AI766" s="99"/>
      <c r="AJ766" s="99"/>
      <c r="AK766" s="99"/>
      <c r="AL766" s="99"/>
      <c r="AM766" s="99"/>
      <c r="AN766" s="99"/>
      <c r="AO766" s="99"/>
      <c r="AP766" s="99"/>
      <c r="AQ766" s="99"/>
      <c r="BV766" s="99"/>
      <c r="BW766" s="99"/>
      <c r="BX766" s="99"/>
      <c r="CA766" s="99"/>
    </row>
    <row r="767" spans="8:79" s="2" customFormat="1" x14ac:dyDescent="0.3">
      <c r="H767" s="64"/>
      <c r="R767" s="99"/>
      <c r="S767" s="99"/>
      <c r="T767" s="99"/>
      <c r="U767" s="99"/>
      <c r="V767" s="99"/>
      <c r="W767" s="99"/>
      <c r="X767" s="99"/>
      <c r="Y767" s="99"/>
      <c r="Z767" s="99"/>
      <c r="AA767" s="99"/>
      <c r="AB767" s="99"/>
      <c r="AC767" s="99"/>
      <c r="AD767" s="99"/>
      <c r="AE767" s="99"/>
      <c r="AF767" s="99"/>
      <c r="AG767" s="99"/>
      <c r="AH767" s="99"/>
      <c r="AI767" s="99"/>
      <c r="AJ767" s="99"/>
      <c r="AK767" s="99"/>
      <c r="AL767" s="99"/>
      <c r="AM767" s="99"/>
      <c r="AN767" s="99"/>
      <c r="AO767" s="99"/>
      <c r="AP767" s="99"/>
      <c r="AQ767" s="99"/>
      <c r="BV767" s="99"/>
      <c r="BW767" s="99"/>
      <c r="BX767" s="99"/>
      <c r="CA767" s="99"/>
    </row>
    <row r="768" spans="8:79" s="2" customFormat="1" x14ac:dyDescent="0.3">
      <c r="H768" s="64"/>
      <c r="R768" s="99"/>
      <c r="S768" s="99"/>
      <c r="T768" s="99"/>
      <c r="U768" s="99"/>
      <c r="V768" s="99"/>
      <c r="W768" s="99"/>
      <c r="X768" s="99"/>
      <c r="Y768" s="99"/>
      <c r="Z768" s="99"/>
      <c r="AA768" s="99"/>
      <c r="AB768" s="99"/>
      <c r="AC768" s="99"/>
      <c r="AD768" s="99"/>
      <c r="AE768" s="99"/>
      <c r="AF768" s="99"/>
      <c r="AG768" s="99"/>
      <c r="AH768" s="99"/>
      <c r="AI768" s="99"/>
      <c r="AJ768" s="99"/>
      <c r="AK768" s="99"/>
      <c r="AL768" s="99"/>
      <c r="AM768" s="99"/>
      <c r="AN768" s="99"/>
      <c r="AO768" s="99"/>
      <c r="AP768" s="99"/>
      <c r="AQ768" s="99"/>
      <c r="BV768" s="99"/>
      <c r="BW768" s="99"/>
      <c r="BX768" s="99"/>
      <c r="CA768" s="99"/>
    </row>
    <row r="769" spans="8:79" s="2" customFormat="1" x14ac:dyDescent="0.3">
      <c r="H769" s="64"/>
      <c r="R769" s="99"/>
      <c r="S769" s="99"/>
      <c r="T769" s="99"/>
      <c r="U769" s="99"/>
      <c r="V769" s="99"/>
      <c r="W769" s="99"/>
      <c r="X769" s="99"/>
      <c r="Y769" s="99"/>
      <c r="Z769" s="99"/>
      <c r="AA769" s="99"/>
      <c r="AB769" s="99"/>
      <c r="AC769" s="99"/>
      <c r="AD769" s="99"/>
      <c r="AE769" s="99"/>
      <c r="AF769" s="99"/>
      <c r="AG769" s="99"/>
      <c r="AH769" s="99"/>
      <c r="AI769" s="99"/>
      <c r="AJ769" s="99"/>
      <c r="AK769" s="99"/>
      <c r="AL769" s="99"/>
      <c r="AM769" s="99"/>
      <c r="AN769" s="99"/>
      <c r="AO769" s="99"/>
      <c r="AP769" s="99"/>
      <c r="AQ769" s="99"/>
      <c r="BV769" s="99"/>
      <c r="BW769" s="99"/>
      <c r="BX769" s="99"/>
      <c r="CA769" s="99"/>
    </row>
    <row r="770" spans="8:79" s="2" customFormat="1" x14ac:dyDescent="0.3">
      <c r="H770" s="64"/>
      <c r="R770" s="99"/>
      <c r="S770" s="99"/>
      <c r="T770" s="99"/>
      <c r="U770" s="99"/>
      <c r="V770" s="99"/>
      <c r="W770" s="99"/>
      <c r="X770" s="99"/>
      <c r="Y770" s="99"/>
      <c r="Z770" s="99"/>
      <c r="AA770" s="99"/>
      <c r="AB770" s="99"/>
      <c r="AC770" s="99"/>
      <c r="AD770" s="99"/>
      <c r="AE770" s="99"/>
      <c r="AF770" s="99"/>
      <c r="AG770" s="99"/>
      <c r="AH770" s="99"/>
      <c r="AI770" s="99"/>
      <c r="AJ770" s="99"/>
      <c r="AK770" s="99"/>
      <c r="AL770" s="99"/>
      <c r="AM770" s="99"/>
      <c r="AN770" s="99"/>
      <c r="AO770" s="99"/>
      <c r="AP770" s="99"/>
      <c r="AQ770" s="99"/>
      <c r="BV770" s="99"/>
      <c r="BW770" s="99"/>
      <c r="BX770" s="99"/>
      <c r="CA770" s="99"/>
    </row>
    <row r="771" spans="8:79" s="2" customFormat="1" x14ac:dyDescent="0.3">
      <c r="H771" s="64"/>
      <c r="R771" s="99"/>
      <c r="S771" s="99"/>
      <c r="T771" s="99"/>
      <c r="U771" s="99"/>
      <c r="V771" s="99"/>
      <c r="W771" s="99"/>
      <c r="X771" s="99"/>
      <c r="Y771" s="99"/>
      <c r="Z771" s="99"/>
      <c r="AA771" s="99"/>
      <c r="AB771" s="99"/>
      <c r="AC771" s="99"/>
      <c r="AD771" s="99"/>
      <c r="AE771" s="99"/>
      <c r="AF771" s="99"/>
      <c r="AG771" s="99"/>
      <c r="AH771" s="99"/>
      <c r="AI771" s="99"/>
      <c r="AJ771" s="99"/>
      <c r="AK771" s="99"/>
      <c r="AL771" s="99"/>
      <c r="AM771" s="99"/>
      <c r="AN771" s="99"/>
      <c r="AO771" s="99"/>
      <c r="AP771" s="99"/>
      <c r="AQ771" s="99"/>
      <c r="BV771" s="99"/>
      <c r="BW771" s="99"/>
      <c r="BX771" s="99"/>
      <c r="CA771" s="99"/>
    </row>
    <row r="772" spans="8:79" s="2" customFormat="1" x14ac:dyDescent="0.3">
      <c r="H772" s="64"/>
      <c r="R772" s="99"/>
      <c r="S772" s="99"/>
      <c r="T772" s="99"/>
      <c r="U772" s="99"/>
      <c r="V772" s="99"/>
      <c r="W772" s="99"/>
      <c r="X772" s="99"/>
      <c r="Y772" s="99"/>
      <c r="Z772" s="99"/>
      <c r="AA772" s="99"/>
      <c r="AB772" s="99"/>
      <c r="AC772" s="99"/>
      <c r="AD772" s="99"/>
      <c r="AE772" s="99"/>
      <c r="AF772" s="99"/>
      <c r="AG772" s="99"/>
      <c r="AH772" s="99"/>
      <c r="AI772" s="99"/>
      <c r="AJ772" s="99"/>
      <c r="AK772" s="99"/>
      <c r="AL772" s="99"/>
      <c r="AM772" s="99"/>
      <c r="AN772" s="99"/>
      <c r="AO772" s="99"/>
      <c r="AP772" s="99"/>
      <c r="AQ772" s="99"/>
      <c r="BV772" s="99"/>
      <c r="BW772" s="99"/>
      <c r="BX772" s="99"/>
      <c r="CA772" s="99"/>
    </row>
    <row r="773" spans="8:79" s="2" customFormat="1" x14ac:dyDescent="0.3">
      <c r="H773" s="64"/>
      <c r="R773" s="99"/>
      <c r="S773" s="99"/>
      <c r="T773" s="99"/>
      <c r="U773" s="99"/>
      <c r="V773" s="99"/>
      <c r="W773" s="99"/>
      <c r="X773" s="99"/>
      <c r="Y773" s="99"/>
      <c r="Z773" s="99"/>
      <c r="AA773" s="99"/>
      <c r="AB773" s="99"/>
      <c r="AC773" s="99"/>
      <c r="AD773" s="99"/>
      <c r="AE773" s="99"/>
      <c r="AF773" s="99"/>
      <c r="AG773" s="99"/>
      <c r="AH773" s="99"/>
      <c r="AI773" s="99"/>
      <c r="AJ773" s="99"/>
      <c r="AK773" s="99"/>
      <c r="AL773" s="99"/>
      <c r="AM773" s="99"/>
      <c r="AN773" s="99"/>
      <c r="AO773" s="99"/>
      <c r="AP773" s="99"/>
      <c r="AQ773" s="99"/>
      <c r="BV773" s="99"/>
      <c r="BW773" s="99"/>
      <c r="BX773" s="99"/>
      <c r="CA773" s="99"/>
    </row>
    <row r="774" spans="8:79" s="2" customFormat="1" x14ac:dyDescent="0.3">
      <c r="H774" s="64"/>
      <c r="R774" s="99"/>
      <c r="S774" s="99"/>
      <c r="T774" s="99"/>
      <c r="U774" s="99"/>
      <c r="V774" s="99"/>
      <c r="W774" s="99"/>
      <c r="X774" s="99"/>
      <c r="Y774" s="99"/>
      <c r="Z774" s="99"/>
      <c r="AA774" s="99"/>
      <c r="AB774" s="99"/>
      <c r="AC774" s="99"/>
      <c r="AD774" s="99"/>
      <c r="AE774" s="99"/>
      <c r="AF774" s="99"/>
      <c r="AG774" s="99"/>
      <c r="AH774" s="99"/>
      <c r="AI774" s="99"/>
      <c r="AJ774" s="99"/>
      <c r="AK774" s="99"/>
      <c r="AL774" s="99"/>
      <c r="AM774" s="99"/>
      <c r="AN774" s="99"/>
      <c r="AO774" s="99"/>
      <c r="AP774" s="99"/>
      <c r="AQ774" s="99"/>
      <c r="BV774" s="99"/>
      <c r="BW774" s="99"/>
      <c r="BX774" s="99"/>
      <c r="CA774" s="99"/>
    </row>
    <row r="775" spans="8:79" s="2" customFormat="1" x14ac:dyDescent="0.3">
      <c r="H775" s="64"/>
      <c r="R775" s="99"/>
      <c r="S775" s="99"/>
      <c r="T775" s="99"/>
      <c r="U775" s="99"/>
      <c r="V775" s="99"/>
      <c r="W775" s="99"/>
      <c r="X775" s="99"/>
      <c r="Y775" s="99"/>
      <c r="Z775" s="99"/>
      <c r="AA775" s="99"/>
      <c r="AB775" s="99"/>
      <c r="AC775" s="99"/>
      <c r="AD775" s="99"/>
      <c r="AE775" s="99"/>
      <c r="AF775" s="99"/>
      <c r="AG775" s="99"/>
      <c r="AH775" s="99"/>
      <c r="AI775" s="99"/>
      <c r="AJ775" s="99"/>
      <c r="AK775" s="99"/>
      <c r="AL775" s="99"/>
      <c r="AM775" s="99"/>
      <c r="AN775" s="99"/>
      <c r="AO775" s="99"/>
      <c r="AP775" s="99"/>
      <c r="AQ775" s="99"/>
      <c r="BV775" s="99"/>
      <c r="BW775" s="99"/>
      <c r="BX775" s="99"/>
      <c r="CA775" s="99"/>
    </row>
    <row r="776" spans="8:79" s="2" customFormat="1" x14ac:dyDescent="0.3">
      <c r="H776" s="64"/>
      <c r="R776" s="99"/>
      <c r="S776" s="99"/>
      <c r="T776" s="99"/>
      <c r="U776" s="99"/>
      <c r="V776" s="99"/>
      <c r="W776" s="99"/>
      <c r="X776" s="99"/>
      <c r="Y776" s="99"/>
      <c r="Z776" s="99"/>
      <c r="AA776" s="99"/>
      <c r="AB776" s="99"/>
      <c r="AC776" s="99"/>
      <c r="AD776" s="99"/>
      <c r="AE776" s="99"/>
      <c r="AF776" s="99"/>
      <c r="AG776" s="99"/>
      <c r="AH776" s="99"/>
      <c r="AI776" s="99"/>
      <c r="AJ776" s="99"/>
      <c r="AK776" s="99"/>
      <c r="AL776" s="99"/>
      <c r="AM776" s="99"/>
      <c r="AN776" s="99"/>
      <c r="AO776" s="99"/>
      <c r="AP776" s="99"/>
      <c r="AQ776" s="99"/>
      <c r="BV776" s="99"/>
      <c r="BW776" s="99"/>
      <c r="BX776" s="99"/>
      <c r="CA776" s="99"/>
    </row>
    <row r="777" spans="8:79" s="2" customFormat="1" x14ac:dyDescent="0.3">
      <c r="H777" s="64"/>
      <c r="R777" s="99"/>
      <c r="S777" s="99"/>
      <c r="T777" s="99"/>
      <c r="U777" s="99"/>
      <c r="V777" s="99"/>
      <c r="W777" s="99"/>
      <c r="X777" s="99"/>
      <c r="Y777" s="99"/>
      <c r="Z777" s="99"/>
      <c r="AA777" s="99"/>
      <c r="AB777" s="99"/>
      <c r="AC777" s="99"/>
      <c r="AD777" s="99"/>
      <c r="AE777" s="99"/>
      <c r="AF777" s="99"/>
      <c r="AG777" s="99"/>
      <c r="AH777" s="99"/>
      <c r="AI777" s="99"/>
      <c r="AJ777" s="99"/>
      <c r="AK777" s="99"/>
      <c r="AL777" s="99"/>
      <c r="AM777" s="99"/>
      <c r="AN777" s="99"/>
      <c r="AO777" s="99"/>
      <c r="AP777" s="99"/>
      <c r="AQ777" s="99"/>
      <c r="BV777" s="99"/>
      <c r="BW777" s="99"/>
      <c r="BX777" s="99"/>
      <c r="CA777" s="99"/>
    </row>
    <row r="778" spans="8:79" s="2" customFormat="1" x14ac:dyDescent="0.3">
      <c r="H778" s="64"/>
      <c r="R778" s="99"/>
      <c r="S778" s="99"/>
      <c r="T778" s="99"/>
      <c r="U778" s="99"/>
      <c r="V778" s="99"/>
      <c r="W778" s="99"/>
      <c r="X778" s="99"/>
      <c r="Y778" s="99"/>
      <c r="Z778" s="99"/>
      <c r="AA778" s="99"/>
      <c r="AB778" s="99"/>
      <c r="AC778" s="99"/>
      <c r="AD778" s="99"/>
      <c r="AE778" s="99"/>
      <c r="AF778" s="99"/>
      <c r="AG778" s="99"/>
      <c r="AH778" s="99"/>
      <c r="AI778" s="99"/>
      <c r="AJ778" s="99"/>
      <c r="AK778" s="99"/>
      <c r="AL778" s="99"/>
      <c r="AM778" s="99"/>
      <c r="AN778" s="99"/>
      <c r="AO778" s="99"/>
      <c r="AP778" s="99"/>
      <c r="AQ778" s="99"/>
      <c r="BV778" s="99"/>
      <c r="BW778" s="99"/>
      <c r="BX778" s="99"/>
      <c r="CA778" s="99"/>
    </row>
    <row r="779" spans="8:79" s="2" customFormat="1" x14ac:dyDescent="0.3">
      <c r="H779" s="64"/>
      <c r="R779" s="99"/>
      <c r="S779" s="99"/>
      <c r="T779" s="99"/>
      <c r="U779" s="99"/>
      <c r="V779" s="99"/>
      <c r="W779" s="99"/>
      <c r="X779" s="99"/>
      <c r="Y779" s="99"/>
      <c r="Z779" s="99"/>
      <c r="AA779" s="99"/>
      <c r="AB779" s="99"/>
      <c r="AC779" s="99"/>
      <c r="AD779" s="99"/>
      <c r="AE779" s="99"/>
      <c r="AF779" s="99"/>
      <c r="AG779" s="99"/>
      <c r="AH779" s="99"/>
      <c r="AI779" s="99"/>
      <c r="AJ779" s="99"/>
      <c r="AK779" s="99"/>
      <c r="AL779" s="99"/>
      <c r="AM779" s="99"/>
      <c r="AN779" s="99"/>
      <c r="AO779" s="99"/>
      <c r="AP779" s="99"/>
      <c r="AQ779" s="99"/>
      <c r="BV779" s="99"/>
      <c r="BW779" s="99"/>
      <c r="BX779" s="99"/>
      <c r="CA779" s="99"/>
    </row>
    <row r="780" spans="8:79" s="2" customFormat="1" x14ac:dyDescent="0.3">
      <c r="H780" s="64"/>
      <c r="R780" s="99"/>
      <c r="S780" s="99"/>
      <c r="T780" s="99"/>
      <c r="U780" s="99"/>
      <c r="V780" s="99"/>
      <c r="W780" s="99"/>
      <c r="X780" s="99"/>
      <c r="Y780" s="99"/>
      <c r="Z780" s="99"/>
      <c r="AA780" s="99"/>
      <c r="AB780" s="99"/>
      <c r="AC780" s="99"/>
      <c r="AD780" s="99"/>
      <c r="AE780" s="99"/>
      <c r="AF780" s="99"/>
      <c r="AG780" s="99"/>
      <c r="AH780" s="99"/>
      <c r="AI780" s="99"/>
      <c r="AJ780" s="99"/>
      <c r="AK780" s="99"/>
      <c r="AL780" s="99"/>
      <c r="AM780" s="99"/>
      <c r="AN780" s="99"/>
      <c r="AO780" s="99"/>
      <c r="AP780" s="99"/>
      <c r="AQ780" s="99"/>
      <c r="BV780" s="99"/>
      <c r="BW780" s="99"/>
      <c r="BX780" s="99"/>
      <c r="CA780" s="99"/>
    </row>
    <row r="781" spans="8:79" s="2" customFormat="1" x14ac:dyDescent="0.3">
      <c r="H781" s="64"/>
      <c r="R781" s="99"/>
      <c r="S781" s="99"/>
      <c r="T781" s="99"/>
      <c r="U781" s="99"/>
      <c r="V781" s="99"/>
      <c r="W781" s="99"/>
      <c r="X781" s="99"/>
      <c r="Y781" s="99"/>
      <c r="Z781" s="99"/>
      <c r="AA781" s="99"/>
      <c r="AB781" s="99"/>
      <c r="AC781" s="99"/>
      <c r="AD781" s="99"/>
      <c r="AE781" s="99"/>
      <c r="AF781" s="99"/>
      <c r="AG781" s="99"/>
      <c r="AH781" s="99"/>
      <c r="AI781" s="99"/>
      <c r="AJ781" s="99"/>
      <c r="AK781" s="99"/>
      <c r="AL781" s="99"/>
      <c r="AM781" s="99"/>
      <c r="AN781" s="99"/>
      <c r="AO781" s="99"/>
      <c r="AP781" s="99"/>
      <c r="AQ781" s="99"/>
      <c r="BV781" s="99"/>
      <c r="BW781" s="99"/>
      <c r="BX781" s="99"/>
      <c r="CA781" s="99"/>
    </row>
    <row r="782" spans="8:79" s="2" customFormat="1" x14ac:dyDescent="0.3">
      <c r="H782" s="64"/>
      <c r="R782" s="99"/>
      <c r="S782" s="99"/>
      <c r="T782" s="99"/>
      <c r="U782" s="99"/>
      <c r="V782" s="99"/>
      <c r="W782" s="99"/>
      <c r="X782" s="99"/>
      <c r="Y782" s="99"/>
      <c r="Z782" s="99"/>
      <c r="AA782" s="99"/>
      <c r="AB782" s="99"/>
      <c r="AC782" s="99"/>
      <c r="AD782" s="99"/>
      <c r="AE782" s="99"/>
      <c r="AF782" s="99"/>
      <c r="AG782" s="99"/>
      <c r="AH782" s="99"/>
      <c r="AI782" s="99"/>
      <c r="AJ782" s="99"/>
      <c r="AK782" s="99"/>
      <c r="AL782" s="99"/>
      <c r="AM782" s="99"/>
      <c r="AN782" s="99"/>
      <c r="AO782" s="99"/>
      <c r="AP782" s="99"/>
      <c r="AQ782" s="99"/>
      <c r="BV782" s="99"/>
      <c r="BW782" s="99"/>
      <c r="BX782" s="99"/>
      <c r="CA782" s="99"/>
    </row>
    <row r="783" spans="8:79" s="2" customFormat="1" x14ac:dyDescent="0.3">
      <c r="H783" s="64"/>
      <c r="R783" s="99"/>
      <c r="S783" s="99"/>
      <c r="T783" s="99"/>
      <c r="U783" s="99"/>
      <c r="V783" s="99"/>
      <c r="W783" s="99"/>
      <c r="X783" s="99"/>
      <c r="Y783" s="99"/>
      <c r="Z783" s="99"/>
      <c r="AA783" s="99"/>
      <c r="AB783" s="99"/>
      <c r="AC783" s="99"/>
      <c r="AD783" s="99"/>
      <c r="AE783" s="99"/>
      <c r="AF783" s="99"/>
      <c r="AG783" s="99"/>
      <c r="AH783" s="99"/>
      <c r="AI783" s="99"/>
      <c r="AJ783" s="99"/>
      <c r="AK783" s="99"/>
      <c r="AL783" s="99"/>
      <c r="AM783" s="99"/>
      <c r="AN783" s="99"/>
      <c r="AO783" s="99"/>
      <c r="AP783" s="99"/>
      <c r="AQ783" s="99"/>
      <c r="BV783" s="99"/>
      <c r="BW783" s="99"/>
      <c r="BX783" s="99"/>
      <c r="CA783" s="99"/>
    </row>
    <row r="784" spans="8:79" s="2" customFormat="1" x14ac:dyDescent="0.3">
      <c r="H784" s="64"/>
      <c r="R784" s="99"/>
      <c r="S784" s="99"/>
      <c r="T784" s="99"/>
      <c r="U784" s="99"/>
      <c r="V784" s="99"/>
      <c r="W784" s="99"/>
      <c r="X784" s="99"/>
      <c r="Y784" s="99"/>
      <c r="Z784" s="99"/>
      <c r="AA784" s="99"/>
      <c r="AB784" s="99"/>
      <c r="AC784" s="99"/>
      <c r="AD784" s="99"/>
      <c r="AE784" s="99"/>
      <c r="AF784" s="99"/>
      <c r="AG784" s="99"/>
      <c r="AH784" s="99"/>
      <c r="AI784" s="99"/>
      <c r="AJ784" s="99"/>
      <c r="AK784" s="99"/>
      <c r="AL784" s="99"/>
      <c r="AM784" s="99"/>
      <c r="AN784" s="99"/>
      <c r="AO784" s="99"/>
      <c r="AP784" s="99"/>
      <c r="AQ784" s="99"/>
      <c r="BV784" s="99"/>
      <c r="BW784" s="99"/>
      <c r="BX784" s="99"/>
      <c r="CA784" s="99"/>
    </row>
    <row r="785" spans="8:79" s="2" customFormat="1" x14ac:dyDescent="0.3">
      <c r="H785" s="64"/>
      <c r="R785" s="99"/>
      <c r="S785" s="99"/>
      <c r="T785" s="99"/>
      <c r="U785" s="99"/>
      <c r="V785" s="99"/>
      <c r="W785" s="99"/>
      <c r="X785" s="99"/>
      <c r="Y785" s="99"/>
      <c r="Z785" s="99"/>
      <c r="AA785" s="99"/>
      <c r="AB785" s="99"/>
      <c r="AC785" s="99"/>
      <c r="AD785" s="99"/>
      <c r="AE785" s="99"/>
      <c r="AF785" s="99"/>
      <c r="AG785" s="99"/>
      <c r="AH785" s="99"/>
      <c r="AI785" s="99"/>
      <c r="AJ785" s="99"/>
      <c r="AK785" s="99"/>
      <c r="AL785" s="99"/>
      <c r="AM785" s="99"/>
      <c r="AN785" s="99"/>
      <c r="AO785" s="99"/>
      <c r="AP785" s="99"/>
      <c r="AQ785" s="99"/>
      <c r="BV785" s="99"/>
      <c r="BW785" s="99"/>
      <c r="BX785" s="99"/>
      <c r="CA785" s="99"/>
    </row>
    <row r="786" spans="8:79" s="2" customFormat="1" x14ac:dyDescent="0.3">
      <c r="H786" s="64"/>
      <c r="R786" s="99"/>
      <c r="S786" s="99"/>
      <c r="T786" s="99"/>
      <c r="U786" s="99"/>
      <c r="V786" s="99"/>
      <c r="W786" s="99"/>
      <c r="X786" s="99"/>
      <c r="Y786" s="99"/>
      <c r="Z786" s="99"/>
      <c r="AA786" s="99"/>
      <c r="AB786" s="99"/>
      <c r="AC786" s="99"/>
      <c r="AD786" s="99"/>
      <c r="AE786" s="99"/>
      <c r="AF786" s="99"/>
      <c r="AG786" s="99"/>
      <c r="AH786" s="99"/>
      <c r="AI786" s="99"/>
      <c r="AJ786" s="99"/>
      <c r="AK786" s="99"/>
      <c r="AL786" s="99"/>
      <c r="AM786" s="99"/>
      <c r="AN786" s="99"/>
      <c r="AO786" s="99"/>
      <c r="AP786" s="99"/>
      <c r="AQ786" s="99"/>
      <c r="BV786" s="99"/>
      <c r="BW786" s="99"/>
      <c r="BX786" s="99"/>
      <c r="CA786" s="99"/>
    </row>
    <row r="787" spans="8:79" s="2" customFormat="1" x14ac:dyDescent="0.3">
      <c r="H787" s="64"/>
      <c r="R787" s="99"/>
      <c r="S787" s="99"/>
      <c r="T787" s="99"/>
      <c r="U787" s="99"/>
      <c r="V787" s="99"/>
      <c r="W787" s="99"/>
      <c r="X787" s="99"/>
      <c r="Y787" s="99"/>
      <c r="Z787" s="99"/>
      <c r="AA787" s="99"/>
      <c r="AB787" s="99"/>
      <c r="AC787" s="99"/>
      <c r="AD787" s="99"/>
      <c r="AE787" s="99"/>
      <c r="AF787" s="99"/>
      <c r="AG787" s="99"/>
      <c r="AH787" s="99"/>
      <c r="AI787" s="99"/>
      <c r="AJ787" s="99"/>
      <c r="AK787" s="99"/>
      <c r="AL787" s="99"/>
      <c r="AM787" s="99"/>
      <c r="AN787" s="99"/>
      <c r="AO787" s="99"/>
      <c r="AP787" s="99"/>
      <c r="AQ787" s="99"/>
      <c r="BV787" s="99"/>
      <c r="BW787" s="99"/>
      <c r="BX787" s="99"/>
      <c r="CA787" s="99"/>
    </row>
    <row r="788" spans="8:79" s="2" customFormat="1" x14ac:dyDescent="0.3">
      <c r="H788" s="64"/>
      <c r="R788" s="99"/>
      <c r="S788" s="99"/>
      <c r="T788" s="99"/>
      <c r="U788" s="99"/>
      <c r="V788" s="99"/>
      <c r="W788" s="99"/>
      <c r="X788" s="99"/>
      <c r="Y788" s="99"/>
      <c r="Z788" s="99"/>
      <c r="AA788" s="99"/>
      <c r="AB788" s="99"/>
      <c r="AC788" s="99"/>
      <c r="AD788" s="99"/>
      <c r="AE788" s="99"/>
      <c r="AF788" s="99"/>
      <c r="AG788" s="99"/>
      <c r="AH788" s="99"/>
      <c r="AI788" s="99"/>
      <c r="AJ788" s="99"/>
      <c r="AK788" s="99"/>
      <c r="AL788" s="99"/>
      <c r="AM788" s="99"/>
      <c r="AN788" s="99"/>
      <c r="AO788" s="99"/>
      <c r="AP788" s="99"/>
      <c r="AQ788" s="99"/>
      <c r="BV788" s="99"/>
      <c r="BW788" s="99"/>
      <c r="BX788" s="99"/>
      <c r="CA788" s="99"/>
    </row>
    <row r="789" spans="8:79" s="2" customFormat="1" x14ac:dyDescent="0.3">
      <c r="H789" s="64"/>
      <c r="R789" s="99"/>
      <c r="S789" s="99"/>
      <c r="T789" s="99"/>
      <c r="U789" s="99"/>
      <c r="V789" s="99"/>
      <c r="W789" s="99"/>
      <c r="X789" s="99"/>
      <c r="Y789" s="99"/>
      <c r="Z789" s="99"/>
      <c r="AA789" s="99"/>
      <c r="AB789" s="99"/>
      <c r="AC789" s="99"/>
      <c r="AD789" s="99"/>
      <c r="AE789" s="99"/>
      <c r="AF789" s="99"/>
      <c r="AG789" s="99"/>
      <c r="AH789" s="99"/>
      <c r="AI789" s="99"/>
      <c r="AJ789" s="99"/>
      <c r="AK789" s="99"/>
      <c r="AL789" s="99"/>
      <c r="AM789" s="99"/>
      <c r="AN789" s="99"/>
      <c r="AO789" s="99"/>
      <c r="AP789" s="99"/>
      <c r="AQ789" s="99"/>
      <c r="BV789" s="99"/>
      <c r="BW789" s="99"/>
      <c r="BX789" s="99"/>
      <c r="CA789" s="99"/>
    </row>
    <row r="790" spans="8:79" s="2" customFormat="1" x14ac:dyDescent="0.3">
      <c r="H790" s="64"/>
      <c r="R790" s="99"/>
      <c r="S790" s="99"/>
      <c r="T790" s="99"/>
      <c r="U790" s="99"/>
      <c r="V790" s="99"/>
      <c r="W790" s="99"/>
      <c r="X790" s="99"/>
      <c r="Y790" s="99"/>
      <c r="Z790" s="99"/>
      <c r="AA790" s="99"/>
      <c r="AB790" s="99"/>
      <c r="AC790" s="99"/>
      <c r="AD790" s="99"/>
      <c r="AE790" s="99"/>
      <c r="AF790" s="99"/>
      <c r="AG790" s="99"/>
      <c r="AH790" s="99"/>
      <c r="AI790" s="99"/>
      <c r="AJ790" s="99"/>
      <c r="AK790" s="99"/>
      <c r="AL790" s="99"/>
      <c r="AM790" s="99"/>
      <c r="AN790" s="99"/>
      <c r="AO790" s="99"/>
      <c r="AP790" s="99"/>
      <c r="AQ790" s="99"/>
      <c r="BV790" s="99"/>
      <c r="BW790" s="99"/>
      <c r="BX790" s="99"/>
      <c r="CA790" s="99"/>
    </row>
    <row r="791" spans="8:79" s="2" customFormat="1" x14ac:dyDescent="0.3">
      <c r="H791" s="64"/>
      <c r="R791" s="99"/>
      <c r="S791" s="99"/>
      <c r="T791" s="99"/>
      <c r="U791" s="99"/>
      <c r="V791" s="99"/>
      <c r="W791" s="99"/>
      <c r="X791" s="99"/>
      <c r="Y791" s="99"/>
      <c r="Z791" s="99"/>
      <c r="AA791" s="99"/>
      <c r="AB791" s="99"/>
      <c r="AC791" s="99"/>
      <c r="AD791" s="99"/>
      <c r="AE791" s="99"/>
      <c r="AF791" s="99"/>
      <c r="AG791" s="99"/>
      <c r="AH791" s="99"/>
      <c r="AI791" s="99"/>
      <c r="AJ791" s="99"/>
      <c r="AK791" s="99"/>
      <c r="AL791" s="99"/>
      <c r="AM791" s="99"/>
      <c r="AN791" s="99"/>
      <c r="AO791" s="99"/>
      <c r="AP791" s="99"/>
      <c r="AQ791" s="99"/>
      <c r="BV791" s="99"/>
      <c r="BW791" s="99"/>
      <c r="BX791" s="99"/>
      <c r="CA791" s="99"/>
    </row>
    <row r="792" spans="8:79" s="2" customFormat="1" x14ac:dyDescent="0.3">
      <c r="H792" s="64"/>
      <c r="R792" s="99"/>
      <c r="S792" s="99"/>
      <c r="T792" s="99"/>
      <c r="U792" s="99"/>
      <c r="V792" s="99"/>
      <c r="W792" s="99"/>
      <c r="X792" s="99"/>
      <c r="Y792" s="99"/>
      <c r="Z792" s="99"/>
      <c r="AA792" s="99"/>
      <c r="AB792" s="99"/>
      <c r="AC792" s="99"/>
      <c r="AD792" s="99"/>
      <c r="AE792" s="99"/>
      <c r="AF792" s="99"/>
      <c r="AG792" s="99"/>
      <c r="AH792" s="99"/>
      <c r="AI792" s="99"/>
      <c r="AJ792" s="99"/>
      <c r="AK792" s="99"/>
      <c r="AL792" s="99"/>
      <c r="AM792" s="99"/>
      <c r="AN792" s="99"/>
      <c r="AO792" s="99"/>
      <c r="AP792" s="99"/>
      <c r="AQ792" s="99"/>
      <c r="BV792" s="99"/>
      <c r="BW792" s="99"/>
      <c r="BX792" s="99"/>
      <c r="CA792" s="99"/>
    </row>
    <row r="793" spans="8:79" s="2" customFormat="1" x14ac:dyDescent="0.3">
      <c r="H793" s="64"/>
      <c r="R793" s="99"/>
      <c r="S793" s="99"/>
      <c r="T793" s="99"/>
      <c r="U793" s="99"/>
      <c r="V793" s="99"/>
      <c r="W793" s="99"/>
      <c r="X793" s="99"/>
      <c r="Y793" s="99"/>
      <c r="Z793" s="99"/>
      <c r="AA793" s="99"/>
      <c r="AB793" s="99"/>
      <c r="AC793" s="99"/>
      <c r="AD793" s="99"/>
      <c r="AE793" s="99"/>
      <c r="AF793" s="99"/>
      <c r="AG793" s="99"/>
      <c r="AH793" s="99"/>
      <c r="AI793" s="99"/>
      <c r="AJ793" s="99"/>
      <c r="AK793" s="99"/>
      <c r="AL793" s="99"/>
      <c r="AM793" s="99"/>
      <c r="AN793" s="99"/>
      <c r="AO793" s="99"/>
      <c r="AP793" s="99"/>
      <c r="AQ793" s="99"/>
      <c r="BV793" s="99"/>
      <c r="BW793" s="99"/>
      <c r="BX793" s="99"/>
      <c r="CA793" s="99"/>
    </row>
    <row r="794" spans="8:79" s="2" customFormat="1" x14ac:dyDescent="0.3">
      <c r="H794" s="64"/>
      <c r="R794" s="99"/>
      <c r="S794" s="99"/>
      <c r="T794" s="99"/>
      <c r="U794" s="99"/>
      <c r="V794" s="99"/>
      <c r="W794" s="99"/>
      <c r="X794" s="99"/>
      <c r="Y794" s="99"/>
      <c r="Z794" s="99"/>
      <c r="AA794" s="99"/>
      <c r="AB794" s="99"/>
      <c r="AC794" s="99"/>
      <c r="AD794" s="99"/>
      <c r="AE794" s="99"/>
      <c r="AF794" s="99"/>
      <c r="AG794" s="99"/>
      <c r="AH794" s="99"/>
      <c r="AI794" s="99"/>
      <c r="AJ794" s="99"/>
      <c r="AK794" s="99"/>
      <c r="AL794" s="99"/>
      <c r="AM794" s="99"/>
      <c r="AN794" s="99"/>
      <c r="AO794" s="99"/>
      <c r="AP794" s="99"/>
      <c r="AQ794" s="99"/>
      <c r="BV794" s="99"/>
      <c r="BW794" s="99"/>
      <c r="BX794" s="99"/>
      <c r="CA794" s="99"/>
    </row>
    <row r="795" spans="8:79" s="2" customFormat="1" x14ac:dyDescent="0.3">
      <c r="H795" s="64"/>
      <c r="R795" s="99"/>
      <c r="S795" s="99"/>
      <c r="T795" s="99"/>
      <c r="U795" s="99"/>
      <c r="V795" s="99"/>
      <c r="W795" s="99"/>
      <c r="X795" s="99"/>
      <c r="Y795" s="99"/>
      <c r="Z795" s="99"/>
      <c r="AA795" s="99"/>
      <c r="AB795" s="99"/>
      <c r="AC795" s="99"/>
      <c r="AD795" s="99"/>
      <c r="AE795" s="99"/>
      <c r="AF795" s="99"/>
      <c r="AG795" s="99"/>
      <c r="AH795" s="99"/>
      <c r="AI795" s="99"/>
      <c r="AJ795" s="99"/>
      <c r="AK795" s="99"/>
      <c r="AL795" s="99"/>
      <c r="AM795" s="99"/>
      <c r="AN795" s="99"/>
      <c r="AO795" s="99"/>
      <c r="AP795" s="99"/>
      <c r="AQ795" s="99"/>
      <c r="BV795" s="99"/>
      <c r="BW795" s="99"/>
      <c r="BX795" s="99"/>
      <c r="CA795" s="99"/>
    </row>
    <row r="796" spans="8:79" s="2" customFormat="1" x14ac:dyDescent="0.3">
      <c r="H796" s="64"/>
      <c r="R796" s="99"/>
      <c r="S796" s="99"/>
      <c r="T796" s="99"/>
      <c r="U796" s="99"/>
      <c r="V796" s="99"/>
      <c r="W796" s="99"/>
      <c r="X796" s="99"/>
      <c r="Y796" s="99"/>
      <c r="Z796" s="99"/>
      <c r="AA796" s="99"/>
      <c r="AB796" s="99"/>
      <c r="AC796" s="99"/>
      <c r="AD796" s="99"/>
      <c r="AE796" s="99"/>
      <c r="AF796" s="99"/>
      <c r="AG796" s="99"/>
      <c r="AH796" s="99"/>
      <c r="AI796" s="99"/>
      <c r="AJ796" s="99"/>
      <c r="AK796" s="99"/>
      <c r="AL796" s="99"/>
      <c r="AM796" s="99"/>
      <c r="AN796" s="99"/>
      <c r="AO796" s="99"/>
      <c r="AP796" s="99"/>
      <c r="AQ796" s="99"/>
      <c r="BV796" s="99"/>
      <c r="BW796" s="99"/>
      <c r="BX796" s="99"/>
      <c r="CA796" s="99"/>
    </row>
    <row r="797" spans="8:79" s="2" customFormat="1" x14ac:dyDescent="0.3">
      <c r="H797" s="64"/>
      <c r="R797" s="99"/>
      <c r="S797" s="99"/>
      <c r="T797" s="99"/>
      <c r="U797" s="99"/>
      <c r="V797" s="99"/>
      <c r="W797" s="99"/>
      <c r="X797" s="99"/>
      <c r="Y797" s="99"/>
      <c r="Z797" s="99"/>
      <c r="AA797" s="99"/>
      <c r="AB797" s="99"/>
      <c r="AC797" s="99"/>
      <c r="AD797" s="99"/>
      <c r="AE797" s="99"/>
      <c r="AF797" s="99"/>
      <c r="AG797" s="99"/>
      <c r="AH797" s="99"/>
      <c r="AI797" s="99"/>
      <c r="AJ797" s="99"/>
      <c r="AK797" s="99"/>
      <c r="AL797" s="99"/>
      <c r="AM797" s="99"/>
      <c r="AN797" s="99"/>
      <c r="AO797" s="99"/>
      <c r="AP797" s="99"/>
      <c r="AQ797" s="99"/>
      <c r="BV797" s="99"/>
      <c r="BW797" s="99"/>
      <c r="BX797" s="99"/>
      <c r="CA797" s="99"/>
    </row>
    <row r="798" spans="8:79" s="2" customFormat="1" x14ac:dyDescent="0.3">
      <c r="H798" s="64"/>
      <c r="R798" s="99"/>
      <c r="S798" s="99"/>
      <c r="T798" s="99"/>
      <c r="U798" s="99"/>
      <c r="V798" s="99"/>
      <c r="W798" s="99"/>
      <c r="X798" s="99"/>
      <c r="Y798" s="99"/>
      <c r="Z798" s="99"/>
      <c r="AA798" s="99"/>
      <c r="AB798" s="99"/>
      <c r="AC798" s="99"/>
      <c r="AD798" s="99"/>
      <c r="AE798" s="99"/>
      <c r="AF798" s="99"/>
      <c r="AG798" s="99"/>
      <c r="AH798" s="99"/>
      <c r="AI798" s="99"/>
      <c r="AJ798" s="99"/>
      <c r="AK798" s="99"/>
      <c r="AL798" s="99"/>
      <c r="AM798" s="99"/>
      <c r="AN798" s="99"/>
      <c r="AO798" s="99"/>
      <c r="AP798" s="99"/>
      <c r="AQ798" s="99"/>
      <c r="BV798" s="99"/>
      <c r="BW798" s="99"/>
      <c r="BX798" s="99"/>
      <c r="CA798" s="99"/>
    </row>
    <row r="799" spans="8:79" s="2" customFormat="1" x14ac:dyDescent="0.3">
      <c r="H799" s="64"/>
      <c r="R799" s="99"/>
      <c r="S799" s="99"/>
      <c r="T799" s="99"/>
      <c r="U799" s="99"/>
      <c r="V799" s="99"/>
      <c r="W799" s="99"/>
      <c r="X799" s="99"/>
      <c r="Y799" s="99"/>
      <c r="Z799" s="99"/>
      <c r="AA799" s="99"/>
      <c r="AB799" s="99"/>
      <c r="AC799" s="99"/>
      <c r="AD799" s="99"/>
      <c r="AE799" s="99"/>
      <c r="AF799" s="99"/>
      <c r="AG799" s="99"/>
      <c r="AH799" s="99"/>
      <c r="AI799" s="99"/>
      <c r="AJ799" s="99"/>
      <c r="AK799" s="99"/>
      <c r="AL799" s="99"/>
      <c r="AM799" s="99"/>
      <c r="AN799" s="99"/>
      <c r="AO799" s="99"/>
      <c r="AP799" s="99"/>
      <c r="AQ799" s="99"/>
      <c r="BV799" s="99"/>
      <c r="BW799" s="99"/>
      <c r="BX799" s="99"/>
      <c r="CA799" s="99"/>
    </row>
    <row r="800" spans="8:79" s="2" customFormat="1" x14ac:dyDescent="0.3">
      <c r="H800" s="64"/>
      <c r="R800" s="99"/>
      <c r="S800" s="99"/>
      <c r="T800" s="99"/>
      <c r="U800" s="99"/>
      <c r="V800" s="99"/>
      <c r="W800" s="99"/>
      <c r="X800" s="99"/>
      <c r="Y800" s="99"/>
      <c r="Z800" s="99"/>
      <c r="AA800" s="99"/>
      <c r="AB800" s="99"/>
      <c r="AC800" s="99"/>
      <c r="AD800" s="99"/>
      <c r="AE800" s="99"/>
      <c r="AF800" s="99"/>
      <c r="AG800" s="99"/>
      <c r="AH800" s="99"/>
      <c r="AI800" s="99"/>
      <c r="AJ800" s="99"/>
      <c r="AK800" s="99"/>
      <c r="AL800" s="99"/>
      <c r="AM800" s="99"/>
      <c r="AN800" s="99"/>
      <c r="AO800" s="99"/>
      <c r="AP800" s="99"/>
      <c r="AQ800" s="99"/>
      <c r="BV800" s="99"/>
      <c r="BW800" s="99"/>
      <c r="BX800" s="99"/>
      <c r="CA800" s="99"/>
    </row>
    <row r="801" spans="8:79" s="2" customFormat="1" x14ac:dyDescent="0.3">
      <c r="H801" s="64"/>
      <c r="R801" s="99"/>
      <c r="S801" s="99"/>
      <c r="T801" s="99"/>
      <c r="U801" s="99"/>
      <c r="V801" s="99"/>
      <c r="W801" s="99"/>
      <c r="X801" s="99"/>
      <c r="Y801" s="99"/>
      <c r="Z801" s="99"/>
      <c r="AA801" s="99"/>
      <c r="AB801" s="99"/>
      <c r="AC801" s="99"/>
      <c r="AD801" s="99"/>
      <c r="AE801" s="99"/>
      <c r="AF801" s="99"/>
      <c r="AG801" s="99"/>
      <c r="AH801" s="99"/>
      <c r="AI801" s="99"/>
      <c r="AJ801" s="99"/>
      <c r="AK801" s="99"/>
      <c r="AL801" s="99"/>
      <c r="AM801" s="99"/>
      <c r="AN801" s="99"/>
      <c r="AO801" s="99"/>
      <c r="AP801" s="99"/>
      <c r="AQ801" s="99"/>
      <c r="BV801" s="99"/>
      <c r="BW801" s="99"/>
      <c r="BX801" s="99"/>
      <c r="CA801" s="99"/>
    </row>
    <row r="802" spans="8:79" s="2" customFormat="1" x14ac:dyDescent="0.3">
      <c r="H802" s="64"/>
      <c r="R802" s="99"/>
      <c r="S802" s="99"/>
      <c r="T802" s="99"/>
      <c r="U802" s="99"/>
      <c r="V802" s="99"/>
      <c r="W802" s="99"/>
      <c r="X802" s="99"/>
      <c r="Y802" s="99"/>
      <c r="Z802" s="99"/>
      <c r="AA802" s="99"/>
      <c r="AB802" s="99"/>
      <c r="AC802" s="99"/>
      <c r="AD802" s="99"/>
      <c r="AE802" s="99"/>
      <c r="AF802" s="99"/>
      <c r="AG802" s="99"/>
      <c r="AH802" s="99"/>
      <c r="AI802" s="99"/>
      <c r="AJ802" s="99"/>
      <c r="AK802" s="99"/>
      <c r="AL802" s="99"/>
      <c r="AM802" s="99"/>
      <c r="AN802" s="99"/>
      <c r="AO802" s="99"/>
      <c r="AP802" s="99"/>
      <c r="AQ802" s="99"/>
      <c r="BV802" s="99"/>
      <c r="BW802" s="99"/>
      <c r="BX802" s="99"/>
      <c r="CA802" s="99"/>
    </row>
    <row r="803" spans="8:79" s="2" customFormat="1" x14ac:dyDescent="0.3">
      <c r="H803" s="64"/>
      <c r="R803" s="99"/>
      <c r="S803" s="99"/>
      <c r="T803" s="99"/>
      <c r="U803" s="99"/>
      <c r="V803" s="99"/>
      <c r="W803" s="99"/>
      <c r="X803" s="99"/>
      <c r="Y803" s="99"/>
      <c r="Z803" s="99"/>
      <c r="AA803" s="99"/>
      <c r="AB803" s="99"/>
      <c r="AC803" s="99"/>
      <c r="AD803" s="99"/>
      <c r="AE803" s="99"/>
      <c r="AF803" s="99"/>
      <c r="AG803" s="99"/>
      <c r="AH803" s="99"/>
      <c r="AI803" s="99"/>
      <c r="AJ803" s="99"/>
      <c r="AK803" s="99"/>
      <c r="AL803" s="99"/>
      <c r="AM803" s="99"/>
      <c r="AN803" s="99"/>
      <c r="AO803" s="99"/>
      <c r="AP803" s="99"/>
      <c r="AQ803" s="99"/>
      <c r="BV803" s="99"/>
      <c r="BW803" s="99"/>
      <c r="BX803" s="99"/>
      <c r="CA803" s="99"/>
    </row>
    <row r="804" spans="8:79" s="2" customFormat="1" x14ac:dyDescent="0.3">
      <c r="H804" s="64"/>
      <c r="R804" s="99"/>
      <c r="S804" s="99"/>
      <c r="T804" s="99"/>
      <c r="U804" s="99"/>
      <c r="V804" s="99"/>
      <c r="W804" s="99"/>
      <c r="X804" s="99"/>
      <c r="Y804" s="99"/>
      <c r="Z804" s="99"/>
      <c r="AA804" s="99"/>
      <c r="AB804" s="99"/>
      <c r="AC804" s="99"/>
      <c r="AD804" s="99"/>
      <c r="AE804" s="99"/>
      <c r="AF804" s="99"/>
      <c r="AG804" s="99"/>
      <c r="AH804" s="99"/>
      <c r="AI804" s="99"/>
      <c r="AJ804" s="99"/>
      <c r="AK804" s="99"/>
      <c r="AL804" s="99"/>
      <c r="AM804" s="99"/>
      <c r="AN804" s="99"/>
      <c r="AO804" s="99"/>
      <c r="AP804" s="99"/>
      <c r="AQ804" s="99"/>
      <c r="BV804" s="99"/>
      <c r="BW804" s="99"/>
      <c r="BX804" s="99"/>
      <c r="CA804" s="99"/>
    </row>
    <row r="805" spans="8:79" s="2" customFormat="1" x14ac:dyDescent="0.3">
      <c r="H805" s="64"/>
      <c r="R805" s="99"/>
      <c r="S805" s="99"/>
      <c r="T805" s="99"/>
      <c r="U805" s="99"/>
      <c r="V805" s="99"/>
      <c r="W805" s="99"/>
      <c r="X805" s="99"/>
      <c r="Y805" s="99"/>
      <c r="Z805" s="99"/>
      <c r="AA805" s="99"/>
      <c r="AB805" s="99"/>
      <c r="AC805" s="99"/>
      <c r="AD805" s="99"/>
      <c r="AE805" s="99"/>
      <c r="AF805" s="99"/>
      <c r="AG805" s="99"/>
      <c r="AH805" s="99"/>
      <c r="AI805" s="99"/>
      <c r="AJ805" s="99"/>
      <c r="AK805" s="99"/>
      <c r="AL805" s="99"/>
      <c r="AM805" s="99"/>
      <c r="AN805" s="99"/>
      <c r="AO805" s="99"/>
      <c r="AP805" s="99"/>
      <c r="AQ805" s="99"/>
      <c r="BV805" s="99"/>
      <c r="BW805" s="99"/>
      <c r="BX805" s="99"/>
      <c r="CA805" s="99"/>
    </row>
    <row r="806" spans="8:79" s="2" customFormat="1" x14ac:dyDescent="0.3">
      <c r="H806" s="64"/>
      <c r="R806" s="99"/>
      <c r="S806" s="99"/>
      <c r="T806" s="99"/>
      <c r="U806" s="99"/>
      <c r="V806" s="99"/>
      <c r="W806" s="99"/>
      <c r="X806" s="99"/>
      <c r="Y806" s="99"/>
      <c r="Z806" s="99"/>
      <c r="AA806" s="99"/>
      <c r="AB806" s="99"/>
      <c r="AC806" s="99"/>
      <c r="AD806" s="99"/>
      <c r="AE806" s="99"/>
      <c r="AF806" s="99"/>
      <c r="AG806" s="99"/>
      <c r="AH806" s="99"/>
      <c r="AI806" s="99"/>
      <c r="AJ806" s="99"/>
      <c r="AK806" s="99"/>
      <c r="AL806" s="99"/>
      <c r="AM806" s="99"/>
      <c r="AN806" s="99"/>
      <c r="AO806" s="99"/>
      <c r="AP806" s="99"/>
      <c r="AQ806" s="99"/>
      <c r="BV806" s="99"/>
      <c r="BW806" s="99"/>
      <c r="BX806" s="99"/>
      <c r="CA806" s="99"/>
    </row>
    <row r="807" spans="8:79" s="2" customFormat="1" x14ac:dyDescent="0.3">
      <c r="H807" s="64"/>
      <c r="R807" s="99"/>
      <c r="S807" s="99"/>
      <c r="T807" s="99"/>
      <c r="U807" s="99"/>
      <c r="V807" s="99"/>
      <c r="W807" s="99"/>
      <c r="X807" s="99"/>
      <c r="Y807" s="99"/>
      <c r="Z807" s="99"/>
      <c r="AA807" s="99"/>
      <c r="AB807" s="99"/>
      <c r="AC807" s="99"/>
      <c r="AD807" s="99"/>
      <c r="AE807" s="99"/>
      <c r="AF807" s="99"/>
      <c r="AG807" s="99"/>
      <c r="AH807" s="99"/>
      <c r="AI807" s="99"/>
      <c r="AJ807" s="99"/>
      <c r="AK807" s="99"/>
      <c r="AL807" s="99"/>
      <c r="AM807" s="99"/>
      <c r="AN807" s="99"/>
      <c r="AO807" s="99"/>
      <c r="AP807" s="99"/>
      <c r="AQ807" s="99"/>
      <c r="BV807" s="99"/>
      <c r="BW807" s="99"/>
      <c r="BX807" s="99"/>
      <c r="CA807" s="99"/>
    </row>
    <row r="808" spans="8:79" s="2" customFormat="1" x14ac:dyDescent="0.3">
      <c r="H808" s="64"/>
      <c r="R808" s="99"/>
      <c r="S808" s="99"/>
      <c r="T808" s="99"/>
      <c r="U808" s="99"/>
      <c r="V808" s="99"/>
      <c r="W808" s="99"/>
      <c r="X808" s="99"/>
      <c r="Y808" s="99"/>
      <c r="Z808" s="99"/>
      <c r="AA808" s="99"/>
      <c r="AB808" s="99"/>
      <c r="AC808" s="99"/>
      <c r="AD808" s="99"/>
      <c r="AE808" s="99"/>
      <c r="AF808" s="99"/>
      <c r="AG808" s="99"/>
      <c r="AH808" s="99"/>
      <c r="AI808" s="99"/>
      <c r="AJ808" s="99"/>
      <c r="AK808" s="99"/>
      <c r="AL808" s="99"/>
      <c r="AM808" s="99"/>
      <c r="AN808" s="99"/>
      <c r="AO808" s="99"/>
      <c r="AP808" s="99"/>
      <c r="AQ808" s="99"/>
      <c r="BV808" s="99"/>
      <c r="BW808" s="99"/>
      <c r="BX808" s="99"/>
      <c r="CA808" s="99"/>
    </row>
    <row r="809" spans="8:79" s="2" customFormat="1" x14ac:dyDescent="0.3">
      <c r="H809" s="64"/>
      <c r="R809" s="99"/>
      <c r="S809" s="99"/>
      <c r="T809" s="99"/>
      <c r="U809" s="99"/>
      <c r="V809" s="99"/>
      <c r="W809" s="99"/>
      <c r="X809" s="99"/>
      <c r="Y809" s="99"/>
      <c r="Z809" s="99"/>
      <c r="AA809" s="99"/>
      <c r="AB809" s="99"/>
      <c r="AC809" s="99"/>
      <c r="AD809" s="99"/>
      <c r="AE809" s="99"/>
      <c r="AF809" s="99"/>
      <c r="AG809" s="99"/>
      <c r="AH809" s="99"/>
      <c r="AI809" s="99"/>
      <c r="AJ809" s="99"/>
      <c r="AK809" s="99"/>
      <c r="AL809" s="99"/>
      <c r="AM809" s="99"/>
      <c r="AN809" s="99"/>
      <c r="AO809" s="99"/>
      <c r="AP809" s="99"/>
      <c r="AQ809" s="99"/>
      <c r="BV809" s="99"/>
      <c r="BW809" s="99"/>
      <c r="BX809" s="99"/>
      <c r="CA809" s="99"/>
    </row>
    <row r="810" spans="8:79" s="2" customFormat="1" x14ac:dyDescent="0.3">
      <c r="H810" s="64"/>
      <c r="R810" s="99"/>
      <c r="S810" s="99"/>
      <c r="T810" s="99"/>
      <c r="U810" s="99"/>
      <c r="V810" s="99"/>
      <c r="W810" s="99"/>
      <c r="X810" s="99"/>
      <c r="Y810" s="99"/>
      <c r="Z810" s="99"/>
      <c r="AA810" s="99"/>
      <c r="AB810" s="99"/>
      <c r="AC810" s="99"/>
      <c r="AD810" s="99"/>
      <c r="AE810" s="99"/>
      <c r="AF810" s="99"/>
      <c r="AG810" s="99"/>
      <c r="AH810" s="99"/>
      <c r="AI810" s="99"/>
      <c r="AJ810" s="99"/>
      <c r="AK810" s="99"/>
      <c r="AL810" s="99"/>
      <c r="AM810" s="99"/>
      <c r="AN810" s="99"/>
      <c r="AO810" s="99"/>
      <c r="AP810" s="99"/>
      <c r="AQ810" s="99"/>
      <c r="BV810" s="99"/>
      <c r="BW810" s="99"/>
      <c r="BX810" s="99"/>
      <c r="CA810" s="99"/>
    </row>
    <row r="811" spans="8:79" s="2" customFormat="1" x14ac:dyDescent="0.3">
      <c r="H811" s="64"/>
      <c r="R811" s="99"/>
      <c r="S811" s="99"/>
      <c r="T811" s="99"/>
      <c r="U811" s="99"/>
      <c r="V811" s="99"/>
      <c r="W811" s="99"/>
      <c r="X811" s="99"/>
      <c r="Y811" s="99"/>
      <c r="Z811" s="99"/>
      <c r="AA811" s="99"/>
      <c r="AB811" s="99"/>
      <c r="AC811" s="99"/>
      <c r="AD811" s="99"/>
      <c r="AE811" s="99"/>
      <c r="AF811" s="99"/>
      <c r="AG811" s="99"/>
      <c r="AH811" s="99"/>
      <c r="AI811" s="99"/>
      <c r="AJ811" s="99"/>
      <c r="AK811" s="99"/>
      <c r="AL811" s="99"/>
      <c r="AM811" s="99"/>
      <c r="AN811" s="99"/>
      <c r="AO811" s="99"/>
      <c r="AP811" s="99"/>
      <c r="AQ811" s="99"/>
      <c r="BV811" s="99"/>
      <c r="BW811" s="99"/>
      <c r="BX811" s="99"/>
      <c r="CA811" s="99"/>
    </row>
    <row r="812" spans="8:79" s="2" customFormat="1" x14ac:dyDescent="0.3">
      <c r="H812" s="64"/>
      <c r="R812" s="99"/>
      <c r="S812" s="99"/>
      <c r="T812" s="99"/>
      <c r="U812" s="99"/>
      <c r="V812" s="99"/>
      <c r="W812" s="99"/>
      <c r="X812" s="99"/>
      <c r="Y812" s="99"/>
      <c r="Z812" s="99"/>
      <c r="AA812" s="99"/>
      <c r="AB812" s="99"/>
      <c r="AC812" s="99"/>
      <c r="AD812" s="99"/>
      <c r="AE812" s="99"/>
      <c r="AF812" s="99"/>
      <c r="AG812" s="99"/>
      <c r="AH812" s="99"/>
      <c r="AI812" s="99"/>
      <c r="AJ812" s="99"/>
      <c r="AK812" s="99"/>
      <c r="AL812" s="99"/>
      <c r="AM812" s="99"/>
      <c r="AN812" s="99"/>
      <c r="AO812" s="99"/>
      <c r="AP812" s="99"/>
      <c r="AQ812" s="99"/>
      <c r="BV812" s="99"/>
      <c r="BW812" s="99"/>
      <c r="BX812" s="99"/>
      <c r="CA812" s="99"/>
    </row>
    <row r="813" spans="8:79" s="2" customFormat="1" x14ac:dyDescent="0.3">
      <c r="H813" s="64"/>
      <c r="R813" s="99"/>
      <c r="S813" s="99"/>
      <c r="T813" s="99"/>
      <c r="U813" s="99"/>
      <c r="V813" s="99"/>
      <c r="W813" s="99"/>
      <c r="X813" s="99"/>
      <c r="Y813" s="99"/>
      <c r="Z813" s="99"/>
      <c r="AA813" s="99"/>
      <c r="AB813" s="99"/>
      <c r="AC813" s="99"/>
      <c r="AD813" s="99"/>
      <c r="AE813" s="99"/>
      <c r="AF813" s="99"/>
      <c r="AG813" s="99"/>
      <c r="AH813" s="99"/>
      <c r="AI813" s="99"/>
      <c r="AJ813" s="99"/>
      <c r="AK813" s="99"/>
      <c r="AL813" s="99"/>
      <c r="AM813" s="99"/>
      <c r="AN813" s="99"/>
      <c r="AO813" s="99"/>
      <c r="AP813" s="99"/>
      <c r="AQ813" s="99"/>
      <c r="BV813" s="99"/>
      <c r="BW813" s="99"/>
      <c r="BX813" s="99"/>
      <c r="CA813" s="99"/>
    </row>
    <row r="814" spans="8:79" s="2" customFormat="1" x14ac:dyDescent="0.3">
      <c r="H814" s="64"/>
      <c r="R814" s="99"/>
      <c r="S814" s="99"/>
      <c r="T814" s="99"/>
      <c r="U814" s="99"/>
      <c r="V814" s="99"/>
      <c r="W814" s="99"/>
      <c r="X814" s="99"/>
      <c r="Y814" s="99"/>
      <c r="Z814" s="99"/>
      <c r="AA814" s="99"/>
      <c r="AB814" s="99"/>
      <c r="AC814" s="99"/>
      <c r="AD814" s="99"/>
      <c r="AE814" s="99"/>
      <c r="AF814" s="99"/>
      <c r="AG814" s="99"/>
      <c r="AH814" s="99"/>
      <c r="AI814" s="99"/>
      <c r="AJ814" s="99"/>
      <c r="AK814" s="99"/>
      <c r="AL814" s="99"/>
      <c r="AM814" s="99"/>
      <c r="AN814" s="99"/>
      <c r="AO814" s="99"/>
      <c r="AP814" s="99"/>
      <c r="AQ814" s="99"/>
      <c r="BV814" s="99"/>
      <c r="BW814" s="99"/>
      <c r="BX814" s="99"/>
      <c r="CA814" s="99"/>
    </row>
    <row r="815" spans="8:79" s="2" customFormat="1" x14ac:dyDescent="0.3">
      <c r="H815" s="64"/>
      <c r="R815" s="99"/>
      <c r="S815" s="99"/>
      <c r="T815" s="99"/>
      <c r="U815" s="99"/>
      <c r="V815" s="99"/>
      <c r="W815" s="99"/>
      <c r="X815" s="99"/>
      <c r="Y815" s="99"/>
      <c r="Z815" s="99"/>
      <c r="AA815" s="99"/>
      <c r="AB815" s="99"/>
      <c r="AC815" s="99"/>
      <c r="AD815" s="99"/>
      <c r="AE815" s="99"/>
      <c r="AF815" s="99"/>
      <c r="AG815" s="99"/>
      <c r="AH815" s="99"/>
      <c r="AI815" s="99"/>
      <c r="AJ815" s="99"/>
      <c r="AK815" s="99"/>
      <c r="AL815" s="99"/>
      <c r="AM815" s="99"/>
      <c r="AN815" s="99"/>
      <c r="AO815" s="99"/>
      <c r="AP815" s="99"/>
      <c r="AQ815" s="99"/>
      <c r="BV815" s="99"/>
      <c r="BW815" s="99"/>
      <c r="BX815" s="99"/>
      <c r="CA815" s="99"/>
    </row>
    <row r="816" spans="8:79" s="2" customFormat="1" x14ac:dyDescent="0.3">
      <c r="H816" s="64"/>
      <c r="R816" s="99"/>
      <c r="S816" s="99"/>
      <c r="T816" s="99"/>
      <c r="U816" s="99"/>
      <c r="V816" s="99"/>
      <c r="W816" s="99"/>
      <c r="X816" s="99"/>
      <c r="Y816" s="99"/>
      <c r="Z816" s="99"/>
      <c r="AA816" s="99"/>
      <c r="AB816" s="99"/>
      <c r="AC816" s="99"/>
      <c r="AD816" s="99"/>
      <c r="AE816" s="99"/>
      <c r="AF816" s="99"/>
      <c r="AG816" s="99"/>
      <c r="AH816" s="99"/>
      <c r="AI816" s="99"/>
      <c r="AJ816" s="99"/>
      <c r="AK816" s="99"/>
      <c r="AL816" s="99"/>
      <c r="AM816" s="99"/>
      <c r="AN816" s="99"/>
      <c r="AO816" s="99"/>
      <c r="AP816" s="99"/>
      <c r="AQ816" s="99"/>
      <c r="BV816" s="99"/>
      <c r="BW816" s="99"/>
      <c r="BX816" s="99"/>
      <c r="CA816" s="99"/>
    </row>
    <row r="817" spans="8:79" s="2" customFormat="1" x14ac:dyDescent="0.3">
      <c r="H817" s="64"/>
      <c r="R817" s="99"/>
      <c r="S817" s="99"/>
      <c r="T817" s="99"/>
      <c r="U817" s="99"/>
      <c r="V817" s="99"/>
      <c r="W817" s="99"/>
      <c r="X817" s="99"/>
      <c r="Y817" s="99"/>
      <c r="Z817" s="99"/>
      <c r="AA817" s="99"/>
      <c r="AB817" s="99"/>
      <c r="AC817" s="99"/>
      <c r="AD817" s="99"/>
      <c r="AE817" s="99"/>
      <c r="AF817" s="99"/>
      <c r="AG817" s="99"/>
      <c r="AH817" s="99"/>
      <c r="AI817" s="99"/>
      <c r="AJ817" s="99"/>
      <c r="AK817" s="99"/>
      <c r="AL817" s="99"/>
      <c r="AM817" s="99"/>
      <c r="AN817" s="99"/>
      <c r="AO817" s="99"/>
      <c r="AP817" s="99"/>
      <c r="AQ817" s="99"/>
      <c r="BV817" s="99"/>
      <c r="BW817" s="99"/>
      <c r="BX817" s="99"/>
      <c r="CA817" s="99"/>
    </row>
    <row r="818" spans="8:79" s="2" customFormat="1" x14ac:dyDescent="0.3">
      <c r="H818" s="64"/>
      <c r="R818" s="99"/>
      <c r="S818" s="99"/>
      <c r="T818" s="99"/>
      <c r="U818" s="99"/>
      <c r="V818" s="99"/>
      <c r="W818" s="99"/>
      <c r="X818" s="99"/>
      <c r="Y818" s="99"/>
      <c r="Z818" s="99"/>
      <c r="AA818" s="99"/>
      <c r="AB818" s="99"/>
      <c r="AC818" s="99"/>
      <c r="AD818" s="99"/>
      <c r="AE818" s="99"/>
      <c r="AF818" s="99"/>
      <c r="AG818" s="99"/>
      <c r="AH818" s="99"/>
      <c r="AI818" s="99"/>
      <c r="AJ818" s="99"/>
      <c r="AK818" s="99"/>
      <c r="AL818" s="99"/>
      <c r="AM818" s="99"/>
      <c r="AN818" s="99"/>
      <c r="AO818" s="99"/>
      <c r="AP818" s="99"/>
      <c r="AQ818" s="99"/>
      <c r="BV818" s="99"/>
      <c r="BW818" s="99"/>
      <c r="BX818" s="99"/>
      <c r="CA818" s="99"/>
    </row>
    <row r="819" spans="8:79" s="2" customFormat="1" x14ac:dyDescent="0.3">
      <c r="H819" s="64"/>
      <c r="R819" s="99"/>
      <c r="S819" s="99"/>
      <c r="T819" s="99"/>
      <c r="U819" s="99"/>
      <c r="V819" s="99"/>
      <c r="W819" s="99"/>
      <c r="X819" s="99"/>
      <c r="Y819" s="99"/>
      <c r="Z819" s="99"/>
      <c r="AA819" s="99"/>
      <c r="AB819" s="99"/>
      <c r="AC819" s="99"/>
      <c r="AD819" s="99"/>
      <c r="AE819" s="99"/>
      <c r="AF819" s="99"/>
      <c r="AG819" s="99"/>
      <c r="AH819" s="99"/>
      <c r="AI819" s="99"/>
      <c r="AJ819" s="99"/>
      <c r="AK819" s="99"/>
      <c r="AL819" s="99"/>
      <c r="AM819" s="99"/>
      <c r="AN819" s="99"/>
      <c r="AO819" s="99"/>
      <c r="AP819" s="99"/>
      <c r="AQ819" s="99"/>
      <c r="BV819" s="99"/>
      <c r="BW819" s="99"/>
      <c r="BX819" s="99"/>
      <c r="CA819" s="99"/>
    </row>
    <row r="820" spans="8:79" s="2" customFormat="1" x14ac:dyDescent="0.3">
      <c r="H820" s="64"/>
      <c r="R820" s="99"/>
      <c r="S820" s="99"/>
      <c r="T820" s="99"/>
      <c r="U820" s="99"/>
      <c r="V820" s="99"/>
      <c r="W820" s="99"/>
      <c r="X820" s="99"/>
      <c r="Y820" s="99"/>
      <c r="Z820" s="99"/>
      <c r="AA820" s="99"/>
      <c r="AB820" s="99"/>
      <c r="AC820" s="99"/>
      <c r="AD820" s="99"/>
      <c r="AE820" s="99"/>
      <c r="AF820" s="99"/>
      <c r="AG820" s="99"/>
      <c r="AH820" s="99"/>
      <c r="AI820" s="99"/>
      <c r="AJ820" s="99"/>
      <c r="AK820" s="99"/>
      <c r="AL820" s="99"/>
      <c r="AM820" s="99"/>
      <c r="AN820" s="99"/>
      <c r="AO820" s="99"/>
      <c r="AP820" s="99"/>
      <c r="AQ820" s="99"/>
      <c r="BV820" s="99"/>
      <c r="BW820" s="99"/>
      <c r="BX820" s="99"/>
      <c r="CA820" s="99"/>
    </row>
    <row r="821" spans="8:79" s="2" customFormat="1" x14ac:dyDescent="0.3">
      <c r="H821" s="64"/>
      <c r="R821" s="99"/>
      <c r="S821" s="99"/>
      <c r="T821" s="99"/>
      <c r="U821" s="99"/>
      <c r="V821" s="99"/>
      <c r="W821" s="99"/>
      <c r="X821" s="99"/>
      <c r="Y821" s="99"/>
      <c r="Z821" s="99"/>
      <c r="AA821" s="99"/>
      <c r="AB821" s="99"/>
      <c r="AC821" s="99"/>
      <c r="AD821" s="99"/>
      <c r="AE821" s="99"/>
      <c r="AF821" s="99"/>
      <c r="AG821" s="99"/>
      <c r="AH821" s="99"/>
      <c r="AI821" s="99"/>
      <c r="AJ821" s="99"/>
      <c r="AK821" s="99"/>
      <c r="AL821" s="99"/>
      <c r="AM821" s="99"/>
      <c r="AN821" s="99"/>
      <c r="AO821" s="99"/>
      <c r="AP821" s="99"/>
      <c r="AQ821" s="99"/>
      <c r="BV821" s="99"/>
      <c r="BW821" s="99"/>
      <c r="BX821" s="99"/>
      <c r="CA821" s="99"/>
    </row>
    <row r="822" spans="8:79" s="2" customFormat="1" x14ac:dyDescent="0.3">
      <c r="H822" s="64"/>
      <c r="R822" s="99"/>
      <c r="S822" s="99"/>
      <c r="T822" s="99"/>
      <c r="U822" s="99"/>
      <c r="V822" s="99"/>
      <c r="W822" s="99"/>
      <c r="X822" s="99"/>
      <c r="Y822" s="99"/>
      <c r="Z822" s="99"/>
      <c r="AA822" s="99"/>
      <c r="AB822" s="99"/>
      <c r="AC822" s="99"/>
      <c r="AD822" s="99"/>
      <c r="AE822" s="99"/>
      <c r="AF822" s="99"/>
      <c r="AG822" s="99"/>
      <c r="AH822" s="99"/>
      <c r="AI822" s="99"/>
      <c r="AJ822" s="99"/>
      <c r="AK822" s="99"/>
      <c r="AL822" s="99"/>
      <c r="AM822" s="99"/>
      <c r="AN822" s="99"/>
      <c r="AO822" s="99"/>
      <c r="AP822" s="99"/>
      <c r="AQ822" s="99"/>
      <c r="BV822" s="99"/>
      <c r="BW822" s="99"/>
      <c r="BX822" s="99"/>
      <c r="CA822" s="99"/>
    </row>
    <row r="823" spans="8:79" s="2" customFormat="1" x14ac:dyDescent="0.3">
      <c r="H823" s="64"/>
      <c r="R823" s="99"/>
      <c r="S823" s="99"/>
      <c r="T823" s="99"/>
      <c r="U823" s="99"/>
      <c r="V823" s="99"/>
      <c r="W823" s="99"/>
      <c r="X823" s="99"/>
      <c r="Y823" s="99"/>
      <c r="Z823" s="99"/>
      <c r="AA823" s="99"/>
      <c r="AB823" s="99"/>
      <c r="AC823" s="99"/>
      <c r="AD823" s="99"/>
      <c r="AE823" s="99"/>
      <c r="AF823" s="99"/>
      <c r="AG823" s="99"/>
      <c r="AH823" s="99"/>
      <c r="AI823" s="99"/>
      <c r="AJ823" s="99"/>
      <c r="AK823" s="99"/>
      <c r="AL823" s="99"/>
      <c r="AM823" s="99"/>
      <c r="AN823" s="99"/>
      <c r="AO823" s="99"/>
      <c r="AP823" s="99"/>
      <c r="AQ823" s="99"/>
      <c r="BV823" s="99"/>
      <c r="BW823" s="99"/>
      <c r="BX823" s="99"/>
      <c r="CA823" s="99"/>
    </row>
    <row r="824" spans="8:79" s="2" customFormat="1" x14ac:dyDescent="0.3">
      <c r="H824" s="64"/>
      <c r="R824" s="99"/>
      <c r="S824" s="99"/>
      <c r="T824" s="99"/>
      <c r="U824" s="99"/>
      <c r="V824" s="99"/>
      <c r="W824" s="99"/>
      <c r="X824" s="99"/>
      <c r="Y824" s="99"/>
      <c r="Z824" s="99"/>
      <c r="AA824" s="99"/>
      <c r="AB824" s="99"/>
      <c r="AC824" s="99"/>
      <c r="AD824" s="99"/>
      <c r="AE824" s="99"/>
      <c r="AF824" s="99"/>
      <c r="AG824" s="99"/>
      <c r="AH824" s="99"/>
      <c r="AI824" s="99"/>
      <c r="AJ824" s="99"/>
      <c r="AK824" s="99"/>
      <c r="AL824" s="99"/>
      <c r="AM824" s="99"/>
      <c r="AN824" s="99"/>
      <c r="AO824" s="99"/>
      <c r="AP824" s="99"/>
      <c r="AQ824" s="99"/>
      <c r="BV824" s="99"/>
      <c r="BW824" s="99"/>
      <c r="BX824" s="99"/>
      <c r="CA824" s="99"/>
    </row>
    <row r="825" spans="8:79" s="2" customFormat="1" x14ac:dyDescent="0.3">
      <c r="H825" s="64"/>
      <c r="R825" s="99"/>
      <c r="S825" s="99"/>
      <c r="T825" s="99"/>
      <c r="U825" s="99"/>
      <c r="V825" s="99"/>
      <c r="W825" s="99"/>
      <c r="X825" s="99"/>
      <c r="Y825" s="99"/>
      <c r="Z825" s="99"/>
      <c r="AA825" s="99"/>
      <c r="AB825" s="99"/>
      <c r="AC825" s="99"/>
      <c r="AD825" s="99"/>
      <c r="AE825" s="99"/>
      <c r="AF825" s="99"/>
      <c r="AG825" s="99"/>
      <c r="AH825" s="99"/>
      <c r="AI825" s="99"/>
      <c r="AJ825" s="99"/>
      <c r="AK825" s="99"/>
      <c r="AL825" s="99"/>
      <c r="AM825" s="99"/>
      <c r="AN825" s="99"/>
      <c r="AO825" s="99"/>
      <c r="AP825" s="99"/>
      <c r="AQ825" s="99"/>
      <c r="BV825" s="99"/>
      <c r="BW825" s="99"/>
      <c r="BX825" s="99"/>
      <c r="CA825" s="99"/>
    </row>
    <row r="826" spans="8:79" s="2" customFormat="1" x14ac:dyDescent="0.3">
      <c r="H826" s="64"/>
      <c r="R826" s="99"/>
      <c r="S826" s="99"/>
      <c r="T826" s="99"/>
      <c r="U826" s="99"/>
      <c r="V826" s="99"/>
      <c r="W826" s="99"/>
      <c r="X826" s="99"/>
      <c r="Y826" s="99"/>
      <c r="Z826" s="99"/>
      <c r="AA826" s="99"/>
      <c r="AB826" s="99"/>
      <c r="AC826" s="99"/>
      <c r="AD826" s="99"/>
      <c r="AE826" s="99"/>
      <c r="AF826" s="99"/>
      <c r="AG826" s="99"/>
      <c r="AH826" s="99"/>
      <c r="AI826" s="99"/>
      <c r="AJ826" s="99"/>
      <c r="AK826" s="99"/>
      <c r="AL826" s="99"/>
      <c r="AM826" s="99"/>
      <c r="AN826" s="99"/>
      <c r="AO826" s="99"/>
      <c r="AP826" s="99"/>
      <c r="AQ826" s="99"/>
      <c r="BV826" s="99"/>
      <c r="BW826" s="99"/>
      <c r="BX826" s="99"/>
      <c r="CA826" s="99"/>
    </row>
    <row r="827" spans="8:79" s="2" customFormat="1" x14ac:dyDescent="0.3">
      <c r="H827" s="64"/>
      <c r="R827" s="99"/>
      <c r="S827" s="99"/>
      <c r="T827" s="99"/>
      <c r="U827" s="99"/>
      <c r="V827" s="99"/>
      <c r="W827" s="99"/>
      <c r="X827" s="99"/>
      <c r="Y827" s="99"/>
      <c r="Z827" s="99"/>
      <c r="AA827" s="99"/>
      <c r="AB827" s="99"/>
      <c r="AC827" s="99"/>
      <c r="AD827" s="99"/>
      <c r="AE827" s="99"/>
      <c r="AF827" s="99"/>
      <c r="AG827" s="99"/>
      <c r="AH827" s="99"/>
      <c r="AI827" s="99"/>
      <c r="AJ827" s="99"/>
      <c r="AK827" s="99"/>
      <c r="AL827" s="99"/>
      <c r="AM827" s="99"/>
      <c r="AN827" s="99"/>
      <c r="AO827" s="99"/>
      <c r="AP827" s="99"/>
      <c r="AQ827" s="99"/>
      <c r="BV827" s="99"/>
      <c r="BW827" s="99"/>
      <c r="BX827" s="99"/>
      <c r="CA827" s="99"/>
    </row>
    <row r="828" spans="8:79" s="2" customFormat="1" x14ac:dyDescent="0.3">
      <c r="H828" s="64"/>
      <c r="R828" s="99"/>
      <c r="S828" s="99"/>
      <c r="T828" s="99"/>
      <c r="U828" s="99"/>
      <c r="V828" s="99"/>
      <c r="W828" s="99"/>
      <c r="X828" s="99"/>
      <c r="Y828" s="99"/>
      <c r="Z828" s="99"/>
      <c r="AA828" s="99"/>
      <c r="AB828" s="99"/>
      <c r="AC828" s="99"/>
      <c r="AD828" s="99"/>
      <c r="AE828" s="99"/>
      <c r="AF828" s="99"/>
      <c r="AG828" s="99"/>
      <c r="AH828" s="99"/>
      <c r="AI828" s="99"/>
      <c r="AJ828" s="99"/>
      <c r="AK828" s="99"/>
      <c r="AL828" s="99"/>
      <c r="AM828" s="99"/>
      <c r="AN828" s="99"/>
      <c r="AO828" s="99"/>
      <c r="AP828" s="99"/>
      <c r="AQ828" s="99"/>
      <c r="BV828" s="99"/>
      <c r="BW828" s="99"/>
      <c r="BX828" s="99"/>
      <c r="CA828" s="99"/>
    </row>
    <row r="829" spans="8:79" s="2" customFormat="1" x14ac:dyDescent="0.3">
      <c r="H829" s="64"/>
      <c r="R829" s="99"/>
      <c r="S829" s="99"/>
      <c r="T829" s="99"/>
      <c r="U829" s="99"/>
      <c r="V829" s="99"/>
      <c r="W829" s="99"/>
      <c r="X829" s="99"/>
      <c r="Y829" s="99"/>
      <c r="Z829" s="99"/>
      <c r="AA829" s="99"/>
      <c r="AB829" s="99"/>
      <c r="AC829" s="99"/>
      <c r="AD829" s="99"/>
      <c r="AE829" s="99"/>
      <c r="AF829" s="99"/>
      <c r="AG829" s="99"/>
      <c r="AH829" s="99"/>
      <c r="AI829" s="99"/>
      <c r="AJ829" s="99"/>
      <c r="AK829" s="99"/>
      <c r="AL829" s="99"/>
      <c r="AM829" s="99"/>
      <c r="AN829" s="99"/>
      <c r="AO829" s="99"/>
      <c r="AP829" s="99"/>
      <c r="AQ829" s="99"/>
      <c r="BV829" s="99"/>
      <c r="BW829" s="99"/>
      <c r="BX829" s="99"/>
      <c r="CA829" s="99"/>
    </row>
    <row r="830" spans="8:79" s="2" customFormat="1" x14ac:dyDescent="0.3">
      <c r="H830" s="64"/>
      <c r="R830" s="99"/>
      <c r="S830" s="99"/>
      <c r="T830" s="99"/>
      <c r="U830" s="99"/>
      <c r="V830" s="99"/>
      <c r="W830" s="99"/>
      <c r="X830" s="99"/>
      <c r="Y830" s="99"/>
      <c r="Z830" s="99"/>
      <c r="AA830" s="99"/>
      <c r="AB830" s="99"/>
      <c r="AC830" s="99"/>
      <c r="AD830" s="99"/>
      <c r="AE830" s="99"/>
      <c r="AF830" s="99"/>
      <c r="AG830" s="99"/>
      <c r="AH830" s="99"/>
      <c r="AI830" s="99"/>
      <c r="AJ830" s="99"/>
      <c r="AK830" s="99"/>
      <c r="AL830" s="99"/>
      <c r="AM830" s="99"/>
      <c r="AN830" s="99"/>
      <c r="AO830" s="99"/>
      <c r="AP830" s="99"/>
      <c r="AQ830" s="99"/>
      <c r="BV830" s="99"/>
      <c r="BW830" s="99"/>
      <c r="BX830" s="99"/>
      <c r="CA830" s="99"/>
    </row>
    <row r="831" spans="8:79" s="2" customFormat="1" x14ac:dyDescent="0.3">
      <c r="H831" s="64"/>
      <c r="R831" s="99"/>
      <c r="S831" s="99"/>
      <c r="T831" s="99"/>
      <c r="U831" s="99"/>
      <c r="V831" s="99"/>
      <c r="W831" s="99"/>
      <c r="X831" s="99"/>
      <c r="Y831" s="99"/>
      <c r="Z831" s="99"/>
      <c r="AA831" s="99"/>
      <c r="AB831" s="99"/>
      <c r="AC831" s="99"/>
      <c r="AD831" s="99"/>
      <c r="AE831" s="99"/>
      <c r="AF831" s="99"/>
      <c r="AG831" s="99"/>
      <c r="AH831" s="99"/>
      <c r="AI831" s="99"/>
      <c r="AJ831" s="99"/>
      <c r="AK831" s="99"/>
      <c r="AL831" s="99"/>
      <c r="AM831" s="99"/>
      <c r="AN831" s="99"/>
      <c r="AO831" s="99"/>
      <c r="AP831" s="99"/>
      <c r="AQ831" s="99"/>
      <c r="BV831" s="99"/>
      <c r="BW831" s="99"/>
      <c r="BX831" s="99"/>
      <c r="CA831" s="99"/>
    </row>
    <row r="832" spans="8:79" s="2" customFormat="1" x14ac:dyDescent="0.3">
      <c r="H832" s="64"/>
      <c r="R832" s="99"/>
      <c r="S832" s="99"/>
      <c r="T832" s="99"/>
      <c r="U832" s="99"/>
      <c r="V832" s="99"/>
      <c r="W832" s="99"/>
      <c r="X832" s="99"/>
      <c r="Y832" s="99"/>
      <c r="Z832" s="99"/>
      <c r="AA832" s="99"/>
      <c r="AB832" s="99"/>
      <c r="AC832" s="99"/>
      <c r="AD832" s="99"/>
      <c r="AE832" s="99"/>
      <c r="AF832" s="99"/>
      <c r="AG832" s="99"/>
      <c r="AH832" s="99"/>
      <c r="AI832" s="99"/>
      <c r="AJ832" s="99"/>
      <c r="AK832" s="99"/>
      <c r="AL832" s="99"/>
      <c r="AM832" s="99"/>
      <c r="AN832" s="99"/>
      <c r="AO832" s="99"/>
      <c r="AP832" s="99"/>
      <c r="AQ832" s="99"/>
      <c r="BV832" s="99"/>
      <c r="BW832" s="99"/>
      <c r="BX832" s="99"/>
      <c r="CA832" s="99"/>
    </row>
    <row r="833" spans="8:79" s="2" customFormat="1" x14ac:dyDescent="0.3">
      <c r="H833" s="64"/>
      <c r="R833" s="99"/>
      <c r="S833" s="99"/>
      <c r="T833" s="99"/>
      <c r="U833" s="99"/>
      <c r="V833" s="99"/>
      <c r="W833" s="99"/>
      <c r="X833" s="99"/>
      <c r="Y833" s="99"/>
      <c r="Z833" s="99"/>
      <c r="AA833" s="99"/>
      <c r="AB833" s="99"/>
      <c r="AC833" s="99"/>
      <c r="AD833" s="99"/>
      <c r="AE833" s="99"/>
      <c r="AF833" s="99"/>
      <c r="AG833" s="99"/>
      <c r="AH833" s="99"/>
      <c r="AI833" s="99"/>
      <c r="AJ833" s="99"/>
      <c r="AK833" s="99"/>
      <c r="AL833" s="99"/>
      <c r="AM833" s="99"/>
      <c r="AN833" s="99"/>
      <c r="AO833" s="99"/>
      <c r="AP833" s="99"/>
      <c r="AQ833" s="99"/>
      <c r="BV833" s="99"/>
      <c r="BW833" s="99"/>
      <c r="BX833" s="99"/>
      <c r="CA833" s="99"/>
    </row>
    <row r="834" spans="8:79" s="2" customFormat="1" x14ac:dyDescent="0.3">
      <c r="H834" s="64"/>
      <c r="R834" s="99"/>
      <c r="S834" s="99"/>
      <c r="T834" s="99"/>
      <c r="U834" s="99"/>
      <c r="V834" s="99"/>
      <c r="W834" s="99"/>
      <c r="X834" s="99"/>
      <c r="Y834" s="99"/>
      <c r="Z834" s="99"/>
      <c r="AA834" s="99"/>
      <c r="AB834" s="99"/>
      <c r="AC834" s="99"/>
      <c r="AD834" s="99"/>
      <c r="AE834" s="99"/>
      <c r="AF834" s="99"/>
      <c r="AG834" s="99"/>
      <c r="AH834" s="99"/>
      <c r="AI834" s="99"/>
      <c r="AJ834" s="99"/>
      <c r="AK834" s="99"/>
      <c r="AL834" s="99"/>
      <c r="AM834" s="99"/>
      <c r="AN834" s="99"/>
      <c r="AO834" s="99"/>
      <c r="AP834" s="99"/>
      <c r="AQ834" s="99"/>
      <c r="BV834" s="99"/>
      <c r="BW834" s="99"/>
      <c r="BX834" s="99"/>
      <c r="CA834" s="99"/>
    </row>
    <row r="835" spans="8:79" s="2" customFormat="1" x14ac:dyDescent="0.3">
      <c r="H835" s="64"/>
      <c r="R835" s="99"/>
      <c r="S835" s="99"/>
      <c r="T835" s="99"/>
      <c r="U835" s="99"/>
      <c r="V835" s="99"/>
      <c r="W835" s="99"/>
      <c r="X835" s="99"/>
      <c r="Y835" s="99"/>
      <c r="Z835" s="99"/>
      <c r="AA835" s="99"/>
      <c r="AB835" s="99"/>
      <c r="AC835" s="99"/>
      <c r="AD835" s="99"/>
      <c r="AE835" s="99"/>
      <c r="AF835" s="99"/>
      <c r="AG835" s="99"/>
      <c r="AH835" s="99"/>
      <c r="AI835" s="99"/>
      <c r="AJ835" s="99"/>
      <c r="AK835" s="99"/>
      <c r="AL835" s="99"/>
      <c r="AM835" s="99"/>
      <c r="AN835" s="99"/>
      <c r="AO835" s="99"/>
      <c r="AP835" s="99"/>
      <c r="AQ835" s="99"/>
      <c r="BV835" s="99"/>
      <c r="BW835" s="99"/>
      <c r="BX835" s="99"/>
      <c r="CA835" s="99"/>
    </row>
    <row r="836" spans="8:79" s="2" customFormat="1" x14ac:dyDescent="0.3">
      <c r="H836" s="64"/>
      <c r="R836" s="99"/>
      <c r="S836" s="99"/>
      <c r="T836" s="99"/>
      <c r="U836" s="99"/>
      <c r="V836" s="99"/>
      <c r="W836" s="99"/>
      <c r="X836" s="99"/>
      <c r="Y836" s="99"/>
      <c r="Z836" s="99"/>
      <c r="AA836" s="99"/>
      <c r="AB836" s="99"/>
      <c r="AC836" s="99"/>
      <c r="AD836" s="99"/>
      <c r="AE836" s="99"/>
      <c r="AF836" s="99"/>
      <c r="AG836" s="99"/>
      <c r="AH836" s="99"/>
      <c r="AI836" s="99"/>
      <c r="AJ836" s="99"/>
      <c r="AK836" s="99"/>
      <c r="AL836" s="99"/>
      <c r="AM836" s="99"/>
      <c r="AN836" s="99"/>
      <c r="AO836" s="99"/>
      <c r="AP836" s="99"/>
      <c r="AQ836" s="99"/>
      <c r="BV836" s="99"/>
      <c r="BW836" s="99"/>
      <c r="BX836" s="99"/>
      <c r="CA836" s="99"/>
    </row>
    <row r="837" spans="8:79" s="2" customFormat="1" x14ac:dyDescent="0.3">
      <c r="H837" s="64"/>
      <c r="R837" s="99"/>
      <c r="S837" s="99"/>
      <c r="T837" s="99"/>
      <c r="U837" s="99"/>
      <c r="V837" s="99"/>
      <c r="W837" s="99"/>
      <c r="X837" s="99"/>
      <c r="Y837" s="99"/>
      <c r="Z837" s="99"/>
      <c r="AA837" s="99"/>
      <c r="AB837" s="99"/>
      <c r="AC837" s="99"/>
      <c r="AD837" s="99"/>
      <c r="AE837" s="99"/>
      <c r="AF837" s="99"/>
      <c r="AG837" s="99"/>
      <c r="AH837" s="99"/>
      <c r="AI837" s="99"/>
      <c r="AJ837" s="99"/>
      <c r="AK837" s="99"/>
      <c r="AL837" s="99"/>
      <c r="AM837" s="99"/>
      <c r="AN837" s="99"/>
      <c r="AO837" s="99"/>
      <c r="AP837" s="99"/>
      <c r="AQ837" s="99"/>
      <c r="BV837" s="99"/>
      <c r="BW837" s="99"/>
      <c r="BX837" s="99"/>
      <c r="CA837" s="99"/>
    </row>
    <row r="838" spans="8:79" s="2" customFormat="1" x14ac:dyDescent="0.3">
      <c r="H838" s="64"/>
      <c r="R838" s="99"/>
      <c r="S838" s="99"/>
      <c r="T838" s="99"/>
      <c r="U838" s="99"/>
      <c r="V838" s="99"/>
      <c r="W838" s="99"/>
      <c r="X838" s="99"/>
      <c r="Y838" s="99"/>
      <c r="Z838" s="99"/>
      <c r="AA838" s="99"/>
      <c r="AB838" s="99"/>
      <c r="AC838" s="99"/>
      <c r="AD838" s="99"/>
      <c r="AE838" s="99"/>
      <c r="AF838" s="99"/>
      <c r="AG838" s="99"/>
      <c r="AH838" s="99"/>
      <c r="AI838" s="99"/>
      <c r="AJ838" s="99"/>
      <c r="AK838" s="99"/>
      <c r="AL838" s="99"/>
      <c r="AM838" s="99"/>
      <c r="AN838" s="99"/>
      <c r="AO838" s="99"/>
      <c r="AP838" s="99"/>
      <c r="AQ838" s="99"/>
      <c r="BV838" s="99"/>
      <c r="BW838" s="99"/>
      <c r="BX838" s="99"/>
      <c r="CA838" s="99"/>
    </row>
    <row r="839" spans="8:79" s="2" customFormat="1" x14ac:dyDescent="0.3">
      <c r="H839" s="64"/>
      <c r="R839" s="99"/>
      <c r="S839" s="99"/>
      <c r="T839" s="99"/>
      <c r="U839" s="99"/>
      <c r="V839" s="99"/>
      <c r="W839" s="99"/>
      <c r="X839" s="99"/>
      <c r="Y839" s="99"/>
      <c r="Z839" s="99"/>
      <c r="AA839" s="99"/>
      <c r="AB839" s="99"/>
      <c r="AC839" s="99"/>
      <c r="AD839" s="99"/>
      <c r="AE839" s="99"/>
      <c r="AF839" s="99"/>
      <c r="AG839" s="99"/>
      <c r="AH839" s="99"/>
      <c r="AI839" s="99"/>
      <c r="AJ839" s="99"/>
      <c r="AK839" s="99"/>
      <c r="AL839" s="99"/>
      <c r="AM839" s="99"/>
      <c r="AN839" s="99"/>
      <c r="AO839" s="99"/>
      <c r="AP839" s="99"/>
      <c r="AQ839" s="99"/>
      <c r="BV839" s="99"/>
      <c r="BW839" s="99"/>
      <c r="BX839" s="99"/>
      <c r="CA839" s="99"/>
    </row>
    <row r="840" spans="8:79" s="2" customFormat="1" x14ac:dyDescent="0.3">
      <c r="H840" s="64"/>
      <c r="R840" s="99"/>
      <c r="S840" s="99"/>
      <c r="T840" s="99"/>
      <c r="U840" s="99"/>
      <c r="V840" s="99"/>
      <c r="W840" s="99"/>
      <c r="X840" s="99"/>
      <c r="Y840" s="99"/>
      <c r="Z840" s="99"/>
      <c r="AA840" s="99"/>
      <c r="AB840" s="99"/>
      <c r="AC840" s="99"/>
      <c r="AD840" s="99"/>
      <c r="AE840" s="99"/>
      <c r="AF840" s="99"/>
      <c r="AG840" s="99"/>
      <c r="AH840" s="99"/>
      <c r="AI840" s="99"/>
      <c r="AJ840" s="99"/>
      <c r="AK840" s="99"/>
      <c r="AL840" s="99"/>
      <c r="AM840" s="99"/>
      <c r="AN840" s="99"/>
      <c r="AO840" s="99"/>
      <c r="AP840" s="99"/>
      <c r="AQ840" s="99"/>
      <c r="BV840" s="99"/>
      <c r="BW840" s="99"/>
      <c r="BX840" s="99"/>
      <c r="CA840" s="99"/>
    </row>
    <row r="841" spans="8:79" s="2" customFormat="1" x14ac:dyDescent="0.3">
      <c r="H841" s="64"/>
      <c r="R841" s="99"/>
      <c r="S841" s="99"/>
      <c r="T841" s="99"/>
      <c r="U841" s="99"/>
      <c r="V841" s="99"/>
      <c r="W841" s="99"/>
      <c r="X841" s="99"/>
      <c r="Y841" s="99"/>
      <c r="Z841" s="99"/>
      <c r="AA841" s="99"/>
      <c r="AB841" s="99"/>
      <c r="AC841" s="99"/>
      <c r="AD841" s="99"/>
      <c r="AE841" s="99"/>
      <c r="AF841" s="99"/>
      <c r="AG841" s="99"/>
      <c r="AH841" s="99"/>
      <c r="AI841" s="99"/>
      <c r="AJ841" s="99"/>
      <c r="AK841" s="99"/>
      <c r="AL841" s="99"/>
      <c r="AM841" s="99"/>
      <c r="AN841" s="99"/>
      <c r="AO841" s="99"/>
      <c r="AP841" s="99"/>
      <c r="AQ841" s="99"/>
      <c r="BV841" s="99"/>
      <c r="BW841" s="99"/>
      <c r="BX841" s="99"/>
      <c r="CA841" s="99"/>
    </row>
    <row r="842" spans="8:79" s="2" customFormat="1" x14ac:dyDescent="0.3">
      <c r="H842" s="64"/>
      <c r="R842" s="99"/>
      <c r="S842" s="99"/>
      <c r="T842" s="99"/>
      <c r="U842" s="99"/>
      <c r="V842" s="99"/>
      <c r="W842" s="99"/>
      <c r="X842" s="99"/>
      <c r="Y842" s="99"/>
      <c r="Z842" s="99"/>
      <c r="AA842" s="99"/>
      <c r="AB842" s="99"/>
      <c r="AC842" s="99"/>
      <c r="AD842" s="99"/>
      <c r="AE842" s="99"/>
      <c r="AF842" s="99"/>
      <c r="AG842" s="99"/>
      <c r="AH842" s="99"/>
      <c r="AI842" s="99"/>
      <c r="AJ842" s="99"/>
      <c r="AK842" s="99"/>
      <c r="AL842" s="99"/>
      <c r="AM842" s="99"/>
      <c r="AN842" s="99"/>
      <c r="AO842" s="99"/>
      <c r="AP842" s="99"/>
      <c r="AQ842" s="99"/>
      <c r="BV842" s="99"/>
      <c r="BW842" s="99"/>
      <c r="BX842" s="99"/>
      <c r="CA842" s="99"/>
    </row>
    <row r="843" spans="8:79" s="2" customFormat="1" x14ac:dyDescent="0.3">
      <c r="H843" s="64"/>
      <c r="R843" s="99"/>
      <c r="S843" s="99"/>
      <c r="T843" s="99"/>
      <c r="U843" s="99"/>
      <c r="V843" s="99"/>
      <c r="W843" s="99"/>
      <c r="X843" s="99"/>
      <c r="Y843" s="99"/>
      <c r="Z843" s="99"/>
      <c r="AA843" s="99"/>
      <c r="AB843" s="99"/>
      <c r="AC843" s="99"/>
      <c r="AD843" s="99"/>
      <c r="AE843" s="99"/>
      <c r="AF843" s="99"/>
      <c r="AG843" s="99"/>
      <c r="AH843" s="99"/>
      <c r="AI843" s="99"/>
      <c r="AJ843" s="99"/>
      <c r="AK843" s="99"/>
      <c r="AL843" s="99"/>
      <c r="AM843" s="99"/>
      <c r="AN843" s="99"/>
      <c r="AO843" s="99"/>
      <c r="AP843" s="99"/>
      <c r="AQ843" s="99"/>
      <c r="BV843" s="99"/>
      <c r="BW843" s="99"/>
      <c r="BX843" s="99"/>
      <c r="CA843" s="99"/>
    </row>
    <row r="844" spans="8:79" s="2" customFormat="1" x14ac:dyDescent="0.3">
      <c r="H844" s="64"/>
      <c r="R844" s="99"/>
      <c r="S844" s="99"/>
      <c r="T844" s="99"/>
      <c r="U844" s="99"/>
      <c r="V844" s="99"/>
      <c r="W844" s="99"/>
      <c r="X844" s="99"/>
      <c r="Y844" s="99"/>
      <c r="Z844" s="99"/>
      <c r="AA844" s="99"/>
      <c r="AB844" s="99"/>
      <c r="AC844" s="99"/>
      <c r="AD844" s="99"/>
      <c r="AE844" s="99"/>
      <c r="AF844" s="99"/>
      <c r="AG844" s="99"/>
      <c r="AH844" s="99"/>
      <c r="AI844" s="99"/>
      <c r="AJ844" s="99"/>
      <c r="AK844" s="99"/>
      <c r="AL844" s="99"/>
      <c r="AM844" s="99"/>
      <c r="AN844" s="99"/>
      <c r="AO844" s="99"/>
      <c r="AP844" s="99"/>
      <c r="AQ844" s="99"/>
      <c r="BV844" s="99"/>
      <c r="BW844" s="99"/>
      <c r="BX844" s="99"/>
      <c r="CA844" s="99"/>
    </row>
    <row r="845" spans="8:79" s="2" customFormat="1" x14ac:dyDescent="0.3">
      <c r="H845" s="64"/>
      <c r="R845" s="99"/>
      <c r="S845" s="99"/>
      <c r="T845" s="99"/>
      <c r="U845" s="99"/>
      <c r="V845" s="99"/>
      <c r="W845" s="99"/>
      <c r="X845" s="99"/>
      <c r="Y845" s="99"/>
      <c r="Z845" s="99"/>
      <c r="AA845" s="99"/>
      <c r="AB845" s="99"/>
      <c r="AC845" s="99"/>
      <c r="AD845" s="99"/>
      <c r="AE845" s="99"/>
      <c r="AF845" s="99"/>
      <c r="AG845" s="99"/>
      <c r="AH845" s="99"/>
      <c r="AI845" s="99"/>
      <c r="AJ845" s="99"/>
      <c r="AK845" s="99"/>
      <c r="AL845" s="99"/>
      <c r="AM845" s="99"/>
      <c r="AN845" s="99"/>
      <c r="AO845" s="99"/>
      <c r="AP845" s="99"/>
      <c r="AQ845" s="99"/>
      <c r="BV845" s="99"/>
      <c r="BW845" s="99"/>
      <c r="BX845" s="99"/>
      <c r="CA845" s="99"/>
    </row>
    <row r="846" spans="8:79" s="2" customFormat="1" x14ac:dyDescent="0.3">
      <c r="H846" s="64"/>
      <c r="R846" s="99"/>
      <c r="S846" s="99"/>
      <c r="T846" s="99"/>
      <c r="U846" s="99"/>
      <c r="V846" s="99"/>
      <c r="W846" s="99"/>
      <c r="X846" s="99"/>
      <c r="Y846" s="99"/>
      <c r="Z846" s="99"/>
      <c r="AA846" s="99"/>
      <c r="AB846" s="99"/>
      <c r="AC846" s="99"/>
      <c r="AD846" s="99"/>
      <c r="AE846" s="99"/>
      <c r="AF846" s="99"/>
      <c r="AG846" s="99"/>
      <c r="AH846" s="99"/>
      <c r="AI846" s="99"/>
      <c r="AJ846" s="99"/>
      <c r="AK846" s="99"/>
      <c r="AL846" s="99"/>
      <c r="AM846" s="99"/>
      <c r="AN846" s="99"/>
      <c r="AO846" s="99"/>
      <c r="AP846" s="99"/>
      <c r="AQ846" s="99"/>
      <c r="BV846" s="99"/>
      <c r="BW846" s="99"/>
      <c r="BX846" s="99"/>
      <c r="CA846" s="99"/>
    </row>
    <row r="847" spans="8:79" s="2" customFormat="1" x14ac:dyDescent="0.3">
      <c r="H847" s="64"/>
      <c r="R847" s="99"/>
      <c r="S847" s="99"/>
      <c r="T847" s="99"/>
      <c r="U847" s="99"/>
      <c r="V847" s="99"/>
      <c r="W847" s="99"/>
      <c r="X847" s="99"/>
      <c r="Y847" s="99"/>
      <c r="Z847" s="99"/>
      <c r="AA847" s="99"/>
      <c r="AB847" s="99"/>
      <c r="AC847" s="99"/>
      <c r="AD847" s="99"/>
      <c r="AE847" s="99"/>
      <c r="AF847" s="99"/>
      <c r="AG847" s="99"/>
      <c r="AH847" s="99"/>
      <c r="AI847" s="99"/>
      <c r="AJ847" s="99"/>
      <c r="AK847" s="99"/>
      <c r="AL847" s="99"/>
      <c r="AM847" s="99"/>
      <c r="AN847" s="99"/>
      <c r="AO847" s="99"/>
      <c r="AP847" s="99"/>
      <c r="AQ847" s="99"/>
      <c r="BV847" s="99"/>
      <c r="BW847" s="99"/>
      <c r="BX847" s="99"/>
      <c r="CA847" s="99"/>
    </row>
    <row r="848" spans="8:79" s="2" customFormat="1" x14ac:dyDescent="0.3">
      <c r="H848" s="64"/>
      <c r="R848" s="99"/>
      <c r="S848" s="99"/>
      <c r="T848" s="99"/>
      <c r="U848" s="99"/>
      <c r="V848" s="99"/>
      <c r="W848" s="99"/>
      <c r="X848" s="99"/>
      <c r="Y848" s="99"/>
      <c r="Z848" s="99"/>
      <c r="AA848" s="99"/>
      <c r="AB848" s="99"/>
      <c r="AC848" s="99"/>
      <c r="AD848" s="99"/>
      <c r="AE848" s="99"/>
      <c r="AF848" s="99"/>
      <c r="AG848" s="99"/>
      <c r="AH848" s="99"/>
      <c r="AI848" s="99"/>
      <c r="AJ848" s="99"/>
      <c r="AK848" s="99"/>
      <c r="AL848" s="99"/>
      <c r="AM848" s="99"/>
      <c r="AN848" s="99"/>
      <c r="AO848" s="99"/>
      <c r="AP848" s="99"/>
      <c r="AQ848" s="99"/>
      <c r="BV848" s="99"/>
      <c r="BW848" s="99"/>
      <c r="BX848" s="99"/>
      <c r="CA848" s="99"/>
    </row>
    <row r="849" spans="8:79" s="2" customFormat="1" x14ac:dyDescent="0.3">
      <c r="H849" s="64"/>
      <c r="R849" s="99"/>
      <c r="S849" s="99"/>
      <c r="T849" s="99"/>
      <c r="U849" s="99"/>
      <c r="V849" s="99"/>
      <c r="W849" s="99"/>
      <c r="X849" s="99"/>
      <c r="Y849" s="99"/>
      <c r="Z849" s="99"/>
      <c r="AA849" s="99"/>
      <c r="AB849" s="99"/>
      <c r="AC849" s="99"/>
      <c r="AD849" s="99"/>
      <c r="AE849" s="99"/>
      <c r="AF849" s="99"/>
      <c r="AG849" s="99"/>
      <c r="AH849" s="99"/>
      <c r="AI849" s="99"/>
      <c r="AJ849" s="99"/>
      <c r="AK849" s="99"/>
      <c r="AL849" s="99"/>
      <c r="AM849" s="99"/>
      <c r="AN849" s="99"/>
      <c r="AO849" s="99"/>
      <c r="AP849" s="99"/>
      <c r="AQ849" s="99"/>
      <c r="BV849" s="99"/>
      <c r="BW849" s="99"/>
      <c r="BX849" s="99"/>
      <c r="CA849" s="99"/>
    </row>
    <row r="850" spans="8:79" s="2" customFormat="1" x14ac:dyDescent="0.3">
      <c r="H850" s="64"/>
      <c r="R850" s="99"/>
      <c r="S850" s="99"/>
      <c r="T850" s="99"/>
      <c r="U850" s="99"/>
      <c r="V850" s="99"/>
      <c r="W850" s="99"/>
      <c r="X850" s="99"/>
      <c r="Y850" s="99"/>
      <c r="Z850" s="99"/>
      <c r="AA850" s="99"/>
      <c r="AB850" s="99"/>
      <c r="AC850" s="99"/>
      <c r="AD850" s="99"/>
      <c r="AE850" s="99"/>
      <c r="AF850" s="99"/>
      <c r="AG850" s="99"/>
      <c r="AH850" s="99"/>
      <c r="AI850" s="99"/>
      <c r="AJ850" s="99"/>
      <c r="AK850" s="99"/>
      <c r="AL850" s="99"/>
      <c r="AM850" s="99"/>
      <c r="AN850" s="99"/>
      <c r="AO850" s="99"/>
      <c r="AP850" s="99"/>
      <c r="AQ850" s="99"/>
      <c r="BV850" s="99"/>
      <c r="BW850" s="99"/>
      <c r="BX850" s="99"/>
      <c r="CA850" s="99"/>
    </row>
    <row r="851" spans="8:79" s="2" customFormat="1" x14ac:dyDescent="0.3">
      <c r="H851" s="64"/>
      <c r="R851" s="99"/>
      <c r="S851" s="99"/>
      <c r="T851" s="99"/>
      <c r="U851" s="99"/>
      <c r="V851" s="99"/>
      <c r="W851" s="99"/>
      <c r="X851" s="99"/>
      <c r="Y851" s="99"/>
      <c r="Z851" s="99"/>
      <c r="AA851" s="99"/>
      <c r="AB851" s="99"/>
      <c r="AC851" s="99"/>
      <c r="AD851" s="99"/>
      <c r="AE851" s="99"/>
      <c r="AF851" s="99"/>
      <c r="AG851" s="99"/>
      <c r="AH851" s="99"/>
      <c r="AI851" s="99"/>
      <c r="AJ851" s="99"/>
      <c r="AK851" s="99"/>
      <c r="AL851" s="99"/>
      <c r="AM851" s="99"/>
      <c r="AN851" s="99"/>
      <c r="AO851" s="99"/>
      <c r="AP851" s="99"/>
      <c r="AQ851" s="99"/>
      <c r="BV851" s="99"/>
      <c r="BW851" s="99"/>
      <c r="BX851" s="99"/>
      <c r="CA851" s="99"/>
    </row>
    <row r="852" spans="8:79" s="2" customFormat="1" x14ac:dyDescent="0.3">
      <c r="H852" s="64"/>
      <c r="R852" s="99"/>
      <c r="S852" s="99"/>
      <c r="T852" s="99"/>
      <c r="U852" s="99"/>
      <c r="V852" s="99"/>
      <c r="W852" s="99"/>
      <c r="X852" s="99"/>
      <c r="Y852" s="99"/>
      <c r="Z852" s="99"/>
      <c r="AA852" s="99"/>
      <c r="AB852" s="99"/>
      <c r="AC852" s="99"/>
      <c r="AD852" s="99"/>
      <c r="AE852" s="99"/>
      <c r="AF852" s="99"/>
      <c r="AG852" s="99"/>
      <c r="AH852" s="99"/>
      <c r="AI852" s="99"/>
      <c r="AJ852" s="99"/>
      <c r="AK852" s="99"/>
      <c r="AL852" s="99"/>
      <c r="AM852" s="99"/>
      <c r="AN852" s="99"/>
      <c r="AO852" s="99"/>
      <c r="AP852" s="99"/>
      <c r="AQ852" s="99"/>
      <c r="BV852" s="99"/>
      <c r="BW852" s="99"/>
      <c r="BX852" s="99"/>
      <c r="CA852" s="99"/>
    </row>
    <row r="853" spans="8:79" s="2" customFormat="1" x14ac:dyDescent="0.3">
      <c r="H853" s="64"/>
      <c r="R853" s="99"/>
      <c r="S853" s="99"/>
      <c r="T853" s="99"/>
      <c r="U853" s="99"/>
      <c r="V853" s="99"/>
      <c r="W853" s="99"/>
      <c r="X853" s="99"/>
      <c r="Y853" s="99"/>
      <c r="Z853" s="99"/>
      <c r="AA853" s="99"/>
      <c r="AB853" s="99"/>
      <c r="AC853" s="99"/>
      <c r="AD853" s="99"/>
      <c r="AE853" s="99"/>
      <c r="AF853" s="99"/>
      <c r="AG853" s="99"/>
      <c r="AH853" s="99"/>
      <c r="AI853" s="99"/>
      <c r="AJ853" s="99"/>
      <c r="AK853" s="99"/>
      <c r="AL853" s="99"/>
      <c r="AM853" s="99"/>
      <c r="AN853" s="99"/>
      <c r="AO853" s="99"/>
      <c r="AP853" s="99"/>
      <c r="AQ853" s="99"/>
      <c r="BV853" s="99"/>
      <c r="BW853" s="99"/>
      <c r="BX853" s="99"/>
      <c r="CA853" s="99"/>
    </row>
    <row r="854" spans="8:79" s="2" customFormat="1" x14ac:dyDescent="0.3">
      <c r="H854" s="64"/>
      <c r="R854" s="99"/>
      <c r="S854" s="99"/>
      <c r="T854" s="99"/>
      <c r="U854" s="99"/>
      <c r="V854" s="99"/>
      <c r="W854" s="99"/>
      <c r="X854" s="99"/>
      <c r="Y854" s="99"/>
      <c r="Z854" s="99"/>
      <c r="AA854" s="99"/>
      <c r="AB854" s="99"/>
      <c r="AC854" s="99"/>
      <c r="AD854" s="99"/>
      <c r="AE854" s="99"/>
      <c r="AF854" s="99"/>
      <c r="AG854" s="99"/>
      <c r="AH854" s="99"/>
      <c r="AI854" s="99"/>
      <c r="AJ854" s="99"/>
      <c r="AK854" s="99"/>
      <c r="AL854" s="99"/>
      <c r="AM854" s="99"/>
      <c r="AN854" s="99"/>
      <c r="AO854" s="99"/>
      <c r="AP854" s="99"/>
      <c r="AQ854" s="99"/>
      <c r="BV854" s="99"/>
      <c r="BW854" s="99"/>
      <c r="BX854" s="99"/>
      <c r="CA854" s="99"/>
    </row>
    <row r="855" spans="8:79" s="2" customFormat="1" x14ac:dyDescent="0.3">
      <c r="H855" s="64"/>
      <c r="R855" s="99"/>
      <c r="S855" s="99"/>
      <c r="T855" s="99"/>
      <c r="U855" s="99"/>
      <c r="V855" s="99"/>
      <c r="W855" s="99"/>
      <c r="X855" s="99"/>
      <c r="Y855" s="99"/>
      <c r="Z855" s="99"/>
      <c r="AA855" s="99"/>
      <c r="AB855" s="99"/>
      <c r="AC855" s="99"/>
      <c r="AD855" s="99"/>
      <c r="AE855" s="99"/>
      <c r="AF855" s="99"/>
      <c r="AG855" s="99"/>
      <c r="AH855" s="99"/>
      <c r="AI855" s="99"/>
      <c r="AJ855" s="99"/>
      <c r="AK855" s="99"/>
      <c r="AL855" s="99"/>
      <c r="AM855" s="99"/>
      <c r="AN855" s="99"/>
      <c r="AO855" s="99"/>
      <c r="AP855" s="99"/>
      <c r="AQ855" s="99"/>
      <c r="BV855" s="99"/>
      <c r="BW855" s="99"/>
      <c r="BX855" s="99"/>
      <c r="CA855" s="99"/>
    </row>
    <row r="856" spans="8:79" s="2" customFormat="1" x14ac:dyDescent="0.3">
      <c r="H856" s="64"/>
      <c r="R856" s="99"/>
      <c r="S856" s="99"/>
      <c r="T856" s="99"/>
      <c r="U856" s="99"/>
      <c r="V856" s="99"/>
      <c r="W856" s="99"/>
      <c r="X856" s="99"/>
      <c r="Y856" s="99"/>
      <c r="Z856" s="99"/>
      <c r="AA856" s="99"/>
      <c r="AB856" s="99"/>
      <c r="AC856" s="99"/>
      <c r="AD856" s="99"/>
      <c r="AE856" s="99"/>
      <c r="AF856" s="99"/>
      <c r="AG856" s="99"/>
      <c r="AH856" s="99"/>
      <c r="AI856" s="99"/>
      <c r="AJ856" s="99"/>
      <c r="AK856" s="99"/>
      <c r="AL856" s="99"/>
      <c r="AM856" s="99"/>
      <c r="AN856" s="99"/>
      <c r="AO856" s="99"/>
      <c r="AP856" s="99"/>
      <c r="AQ856" s="99"/>
      <c r="BV856" s="99"/>
      <c r="BW856" s="99"/>
      <c r="BX856" s="99"/>
      <c r="CA856" s="99"/>
    </row>
    <row r="857" spans="8:79" s="2" customFormat="1" x14ac:dyDescent="0.3">
      <c r="H857" s="64"/>
      <c r="R857" s="99"/>
      <c r="S857" s="99"/>
      <c r="T857" s="99"/>
      <c r="U857" s="99"/>
      <c r="V857" s="99"/>
      <c r="W857" s="99"/>
      <c r="X857" s="99"/>
      <c r="Y857" s="99"/>
      <c r="Z857" s="99"/>
      <c r="AA857" s="99"/>
      <c r="AB857" s="99"/>
      <c r="AC857" s="99"/>
      <c r="AD857" s="99"/>
      <c r="AE857" s="99"/>
      <c r="AF857" s="99"/>
      <c r="AG857" s="99"/>
      <c r="AH857" s="99"/>
      <c r="AI857" s="99"/>
      <c r="AJ857" s="99"/>
      <c r="AK857" s="99"/>
      <c r="AL857" s="99"/>
      <c r="AM857" s="99"/>
      <c r="AN857" s="99"/>
      <c r="AO857" s="99"/>
      <c r="AP857" s="99"/>
      <c r="AQ857" s="99"/>
      <c r="BV857" s="99"/>
      <c r="BW857" s="99"/>
      <c r="BX857" s="99"/>
      <c r="CA857" s="99"/>
    </row>
    <row r="858" spans="8:79" s="2" customFormat="1" x14ac:dyDescent="0.3">
      <c r="H858" s="64"/>
      <c r="R858" s="99"/>
      <c r="S858" s="99"/>
      <c r="T858" s="99"/>
      <c r="U858" s="99"/>
      <c r="V858" s="99"/>
      <c r="W858" s="99"/>
      <c r="X858" s="99"/>
      <c r="Y858" s="99"/>
      <c r="Z858" s="99"/>
      <c r="AA858" s="99"/>
      <c r="AB858" s="99"/>
      <c r="AC858" s="99"/>
      <c r="AD858" s="99"/>
      <c r="AE858" s="99"/>
      <c r="AF858" s="99"/>
      <c r="AG858" s="99"/>
      <c r="AH858" s="99"/>
      <c r="AI858" s="99"/>
      <c r="AJ858" s="99"/>
      <c r="AK858" s="99"/>
      <c r="AL858" s="99"/>
      <c r="AM858" s="99"/>
      <c r="AN858" s="99"/>
      <c r="AO858" s="99"/>
      <c r="AP858" s="99"/>
      <c r="AQ858" s="99"/>
      <c r="BV858" s="99"/>
      <c r="BW858" s="99"/>
      <c r="BX858" s="99"/>
      <c r="CA858" s="99"/>
    </row>
    <row r="859" spans="8:79" s="2" customFormat="1" x14ac:dyDescent="0.3">
      <c r="H859" s="64"/>
      <c r="R859" s="99"/>
      <c r="S859" s="99"/>
      <c r="T859" s="99"/>
      <c r="U859" s="99"/>
      <c r="V859" s="99"/>
      <c r="W859" s="99"/>
      <c r="X859" s="99"/>
      <c r="Y859" s="99"/>
      <c r="Z859" s="99"/>
      <c r="AA859" s="99"/>
      <c r="AB859" s="99"/>
      <c r="AC859" s="99"/>
      <c r="AD859" s="99"/>
      <c r="AE859" s="99"/>
      <c r="AF859" s="99"/>
      <c r="AG859" s="99"/>
      <c r="AH859" s="99"/>
      <c r="AI859" s="99"/>
      <c r="AJ859" s="99"/>
      <c r="AK859" s="99"/>
      <c r="AL859" s="99"/>
      <c r="AM859" s="99"/>
      <c r="AN859" s="99"/>
      <c r="AO859" s="99"/>
      <c r="AP859" s="99"/>
      <c r="AQ859" s="99"/>
      <c r="BV859" s="99"/>
      <c r="BW859" s="99"/>
      <c r="BX859" s="99"/>
      <c r="CA859" s="99"/>
    </row>
    <row r="860" spans="8:79" s="2" customFormat="1" x14ac:dyDescent="0.3">
      <c r="H860" s="64"/>
      <c r="R860" s="99"/>
      <c r="S860" s="99"/>
      <c r="T860" s="99"/>
      <c r="U860" s="99"/>
      <c r="V860" s="99"/>
      <c r="W860" s="99"/>
      <c r="X860" s="99"/>
      <c r="Y860" s="99"/>
      <c r="Z860" s="99"/>
      <c r="AA860" s="99"/>
      <c r="AB860" s="99"/>
      <c r="AC860" s="99"/>
      <c r="AD860" s="99"/>
      <c r="AE860" s="99"/>
      <c r="AF860" s="99"/>
      <c r="AG860" s="99"/>
      <c r="AH860" s="99"/>
      <c r="AI860" s="99"/>
      <c r="AJ860" s="99"/>
      <c r="AK860" s="99"/>
      <c r="AL860" s="99"/>
      <c r="AM860" s="99"/>
      <c r="AN860" s="99"/>
      <c r="AO860" s="99"/>
      <c r="AP860" s="99"/>
      <c r="AQ860" s="99"/>
      <c r="BV860" s="99"/>
      <c r="BW860" s="99"/>
      <c r="BX860" s="99"/>
      <c r="CA860" s="99"/>
    </row>
    <row r="861" spans="8:79" s="2" customFormat="1" x14ac:dyDescent="0.3">
      <c r="H861" s="64"/>
      <c r="R861" s="99"/>
      <c r="S861" s="99"/>
      <c r="T861" s="99"/>
      <c r="U861" s="99"/>
      <c r="V861" s="99"/>
      <c r="W861" s="99"/>
      <c r="X861" s="99"/>
      <c r="Y861" s="99"/>
      <c r="Z861" s="99"/>
      <c r="AA861" s="99"/>
      <c r="AB861" s="99"/>
      <c r="AC861" s="99"/>
      <c r="AD861" s="99"/>
      <c r="AE861" s="99"/>
      <c r="AF861" s="99"/>
      <c r="AG861" s="99"/>
      <c r="AH861" s="99"/>
      <c r="AI861" s="99"/>
      <c r="AJ861" s="99"/>
      <c r="AK861" s="99"/>
      <c r="AL861" s="99"/>
      <c r="AM861" s="99"/>
      <c r="AN861" s="99"/>
      <c r="AO861" s="99"/>
      <c r="AP861" s="99"/>
      <c r="AQ861" s="99"/>
      <c r="BV861" s="99"/>
      <c r="BW861" s="99"/>
      <c r="BX861" s="99"/>
      <c r="CA861" s="99"/>
    </row>
    <row r="862" spans="8:79" s="2" customFormat="1" x14ac:dyDescent="0.3">
      <c r="H862" s="64"/>
      <c r="R862" s="99"/>
      <c r="S862" s="99"/>
      <c r="T862" s="99"/>
      <c r="U862" s="99"/>
      <c r="V862" s="99"/>
      <c r="W862" s="99"/>
      <c r="X862" s="99"/>
      <c r="Y862" s="99"/>
      <c r="Z862" s="99"/>
      <c r="AA862" s="99"/>
      <c r="AB862" s="99"/>
      <c r="AC862" s="99"/>
      <c r="AD862" s="99"/>
      <c r="AE862" s="99"/>
      <c r="AF862" s="99"/>
      <c r="AG862" s="99"/>
      <c r="AH862" s="99"/>
      <c r="AI862" s="99"/>
      <c r="AJ862" s="99"/>
      <c r="AK862" s="99"/>
      <c r="AL862" s="99"/>
      <c r="AM862" s="99"/>
      <c r="AN862" s="99"/>
      <c r="AO862" s="99"/>
      <c r="AP862" s="99"/>
      <c r="AQ862" s="99"/>
      <c r="BV862" s="99"/>
      <c r="BW862" s="99"/>
      <c r="BX862" s="99"/>
      <c r="CA862" s="99"/>
    </row>
    <row r="863" spans="8:79" s="2" customFormat="1" x14ac:dyDescent="0.3">
      <c r="H863" s="64"/>
      <c r="R863" s="99"/>
      <c r="S863" s="99"/>
      <c r="T863" s="99"/>
      <c r="U863" s="99"/>
      <c r="V863" s="99"/>
      <c r="W863" s="99"/>
      <c r="X863" s="99"/>
      <c r="Y863" s="99"/>
      <c r="Z863" s="99"/>
      <c r="AA863" s="99"/>
      <c r="AB863" s="99"/>
      <c r="AC863" s="99"/>
      <c r="AD863" s="99"/>
      <c r="AE863" s="99"/>
      <c r="AF863" s="99"/>
      <c r="AG863" s="99"/>
      <c r="AH863" s="99"/>
      <c r="AI863" s="99"/>
      <c r="AJ863" s="99"/>
      <c r="AK863" s="99"/>
      <c r="AL863" s="99"/>
      <c r="AM863" s="99"/>
      <c r="AN863" s="99"/>
      <c r="AO863" s="99"/>
      <c r="AP863" s="99"/>
      <c r="AQ863" s="99"/>
      <c r="BV863" s="99"/>
      <c r="BW863" s="99"/>
      <c r="BX863" s="99"/>
      <c r="CA863" s="99"/>
    </row>
    <row r="864" spans="8:79" s="2" customFormat="1" x14ac:dyDescent="0.3">
      <c r="H864" s="64"/>
      <c r="R864" s="99"/>
      <c r="S864" s="99"/>
      <c r="T864" s="99"/>
      <c r="U864" s="99"/>
      <c r="V864" s="99"/>
      <c r="W864" s="99"/>
      <c r="X864" s="99"/>
      <c r="Y864" s="99"/>
      <c r="Z864" s="99"/>
      <c r="AA864" s="99"/>
      <c r="AB864" s="99"/>
      <c r="AC864" s="99"/>
      <c r="AD864" s="99"/>
      <c r="AE864" s="99"/>
      <c r="AF864" s="99"/>
      <c r="AG864" s="99"/>
      <c r="AH864" s="99"/>
      <c r="AI864" s="99"/>
      <c r="AJ864" s="99"/>
      <c r="AK864" s="99"/>
      <c r="AL864" s="99"/>
      <c r="AM864" s="99"/>
      <c r="AN864" s="99"/>
      <c r="AO864" s="99"/>
      <c r="AP864" s="99"/>
      <c r="AQ864" s="99"/>
      <c r="BV864" s="99"/>
      <c r="BW864" s="99"/>
      <c r="BX864" s="99"/>
      <c r="CA864" s="99"/>
    </row>
    <row r="865" spans="8:79" s="2" customFormat="1" x14ac:dyDescent="0.3">
      <c r="H865" s="64"/>
      <c r="R865" s="99"/>
      <c r="S865" s="99"/>
      <c r="T865" s="99"/>
      <c r="U865" s="99"/>
      <c r="V865" s="99"/>
      <c r="W865" s="99"/>
      <c r="X865" s="99"/>
      <c r="Y865" s="99"/>
      <c r="Z865" s="99"/>
      <c r="AA865" s="99"/>
      <c r="AB865" s="99"/>
      <c r="AC865" s="99"/>
      <c r="AD865" s="99"/>
      <c r="AE865" s="99"/>
      <c r="AF865" s="99"/>
      <c r="AG865" s="99"/>
      <c r="AH865" s="99"/>
      <c r="AI865" s="99"/>
      <c r="AJ865" s="99"/>
      <c r="AK865" s="99"/>
      <c r="AL865" s="99"/>
      <c r="AM865" s="99"/>
      <c r="AN865" s="99"/>
      <c r="AO865" s="99"/>
      <c r="AP865" s="99"/>
      <c r="AQ865" s="99"/>
      <c r="BV865" s="99"/>
      <c r="BW865" s="99"/>
      <c r="BX865" s="99"/>
      <c r="CA865" s="99"/>
    </row>
    <row r="866" spans="8:79" s="2" customFormat="1" x14ac:dyDescent="0.3">
      <c r="H866" s="64"/>
      <c r="R866" s="99"/>
      <c r="S866" s="99"/>
      <c r="T866" s="99"/>
      <c r="U866" s="99"/>
      <c r="V866" s="99"/>
      <c r="W866" s="99"/>
      <c r="X866" s="99"/>
      <c r="Y866" s="99"/>
      <c r="Z866" s="99"/>
      <c r="AA866" s="99"/>
      <c r="AB866" s="99"/>
      <c r="AC866" s="99"/>
      <c r="AD866" s="99"/>
      <c r="AE866" s="99"/>
      <c r="AF866" s="99"/>
      <c r="AG866" s="99"/>
      <c r="AH866" s="99"/>
      <c r="AI866" s="99"/>
      <c r="AJ866" s="99"/>
      <c r="AK866" s="99"/>
      <c r="AL866" s="99"/>
      <c r="AM866" s="99"/>
      <c r="AN866" s="99"/>
      <c r="AO866" s="99"/>
      <c r="AP866" s="99"/>
      <c r="AQ866" s="99"/>
      <c r="BV866" s="99"/>
      <c r="BW866" s="99"/>
      <c r="BX866" s="99"/>
      <c r="CA866" s="99"/>
    </row>
    <row r="867" spans="8:79" s="2" customFormat="1" x14ac:dyDescent="0.3">
      <c r="H867" s="64"/>
      <c r="R867" s="99"/>
      <c r="S867" s="99"/>
      <c r="T867" s="99"/>
      <c r="U867" s="99"/>
      <c r="V867" s="99"/>
      <c r="W867" s="99"/>
      <c r="X867" s="99"/>
      <c r="Y867" s="99"/>
      <c r="Z867" s="99"/>
      <c r="AA867" s="99"/>
      <c r="AB867" s="99"/>
      <c r="AC867" s="99"/>
      <c r="AD867" s="99"/>
      <c r="AE867" s="99"/>
      <c r="AF867" s="99"/>
      <c r="AG867" s="99"/>
      <c r="AH867" s="99"/>
      <c r="AI867" s="99"/>
      <c r="AJ867" s="99"/>
      <c r="AK867" s="99"/>
      <c r="AL867" s="99"/>
      <c r="AM867" s="99"/>
      <c r="AN867" s="99"/>
      <c r="AO867" s="99"/>
      <c r="AP867" s="99"/>
      <c r="AQ867" s="99"/>
      <c r="BV867" s="99"/>
      <c r="BW867" s="99"/>
      <c r="BX867" s="99"/>
      <c r="CA867" s="99"/>
    </row>
    <row r="868" spans="8:79" s="2" customFormat="1" x14ac:dyDescent="0.3">
      <c r="H868" s="64"/>
      <c r="R868" s="99"/>
      <c r="S868" s="99"/>
      <c r="T868" s="99"/>
      <c r="U868" s="99"/>
      <c r="V868" s="99"/>
      <c r="W868" s="99"/>
      <c r="X868" s="99"/>
      <c r="Y868" s="99"/>
      <c r="Z868" s="99"/>
      <c r="AA868" s="99"/>
      <c r="AB868" s="99"/>
      <c r="AC868" s="99"/>
      <c r="AD868" s="99"/>
      <c r="AE868" s="99"/>
      <c r="AF868" s="99"/>
      <c r="AG868" s="99"/>
      <c r="AH868" s="99"/>
      <c r="AI868" s="99"/>
      <c r="AJ868" s="99"/>
      <c r="AK868" s="99"/>
      <c r="AL868" s="99"/>
      <c r="AM868" s="99"/>
      <c r="AN868" s="99"/>
      <c r="AO868" s="99"/>
      <c r="AP868" s="99"/>
      <c r="AQ868" s="99"/>
      <c r="BV868" s="99"/>
      <c r="BW868" s="99"/>
      <c r="BX868" s="99"/>
      <c r="CA868" s="99"/>
    </row>
    <row r="869" spans="8:79" s="2" customFormat="1" x14ac:dyDescent="0.3">
      <c r="H869" s="64"/>
      <c r="R869" s="99"/>
      <c r="S869" s="99"/>
      <c r="T869" s="99"/>
      <c r="U869" s="99"/>
      <c r="V869" s="99"/>
      <c r="W869" s="99"/>
      <c r="X869" s="99"/>
      <c r="Y869" s="99"/>
      <c r="Z869" s="99"/>
      <c r="AA869" s="99"/>
      <c r="AB869" s="99"/>
      <c r="AC869" s="99"/>
      <c r="AD869" s="99"/>
      <c r="AE869" s="99"/>
      <c r="AF869" s="99"/>
      <c r="AG869" s="99"/>
      <c r="AH869" s="99"/>
      <c r="AI869" s="99"/>
      <c r="AJ869" s="99"/>
      <c r="AK869" s="99"/>
      <c r="AL869" s="99"/>
      <c r="AM869" s="99"/>
      <c r="AN869" s="99"/>
      <c r="AO869" s="99"/>
      <c r="AP869" s="99"/>
      <c r="AQ869" s="99"/>
      <c r="BV869" s="99"/>
      <c r="BW869" s="99"/>
      <c r="BX869" s="99"/>
      <c r="CA869" s="99"/>
    </row>
    <row r="870" spans="8:79" s="2" customFormat="1" x14ac:dyDescent="0.3">
      <c r="H870" s="64"/>
      <c r="R870" s="99"/>
      <c r="S870" s="99"/>
      <c r="T870" s="99"/>
      <c r="U870" s="99"/>
      <c r="V870" s="99"/>
      <c r="W870" s="99"/>
      <c r="X870" s="99"/>
      <c r="Y870" s="99"/>
      <c r="Z870" s="99"/>
      <c r="AA870" s="99"/>
      <c r="AB870" s="99"/>
      <c r="AC870" s="99"/>
      <c r="AD870" s="99"/>
      <c r="AE870" s="99"/>
      <c r="AF870" s="99"/>
      <c r="AG870" s="99"/>
      <c r="AH870" s="99"/>
      <c r="AI870" s="99"/>
      <c r="AJ870" s="99"/>
      <c r="AK870" s="99"/>
      <c r="AL870" s="99"/>
      <c r="AM870" s="99"/>
      <c r="AN870" s="99"/>
      <c r="AO870" s="99"/>
      <c r="AP870" s="99"/>
      <c r="AQ870" s="99"/>
      <c r="BV870" s="99"/>
      <c r="BW870" s="99"/>
      <c r="BX870" s="99"/>
      <c r="CA870" s="99"/>
    </row>
    <row r="871" spans="8:79" s="2" customFormat="1" x14ac:dyDescent="0.3">
      <c r="H871" s="64"/>
      <c r="R871" s="99"/>
      <c r="S871" s="99"/>
      <c r="T871" s="99"/>
      <c r="U871" s="99"/>
      <c r="V871" s="99"/>
      <c r="W871" s="99"/>
      <c r="X871" s="99"/>
      <c r="Y871" s="99"/>
      <c r="Z871" s="99"/>
      <c r="AA871" s="99"/>
      <c r="AB871" s="99"/>
      <c r="AC871" s="99"/>
      <c r="AD871" s="99"/>
      <c r="AE871" s="99"/>
      <c r="AF871" s="99"/>
      <c r="AG871" s="99"/>
      <c r="AH871" s="99"/>
      <c r="AI871" s="99"/>
      <c r="AJ871" s="99"/>
      <c r="AK871" s="99"/>
      <c r="AL871" s="99"/>
      <c r="AM871" s="99"/>
      <c r="AN871" s="99"/>
      <c r="AO871" s="99"/>
      <c r="AP871" s="99"/>
      <c r="AQ871" s="99"/>
      <c r="BV871" s="99"/>
      <c r="BW871" s="99"/>
      <c r="BX871" s="99"/>
      <c r="CA871" s="99"/>
    </row>
    <row r="872" spans="8:79" s="2" customFormat="1" x14ac:dyDescent="0.3">
      <c r="H872" s="64"/>
      <c r="R872" s="99"/>
      <c r="S872" s="99"/>
      <c r="T872" s="99"/>
      <c r="U872" s="99"/>
      <c r="V872" s="99"/>
      <c r="W872" s="99"/>
      <c r="X872" s="99"/>
      <c r="Y872" s="99"/>
      <c r="Z872" s="99"/>
      <c r="AA872" s="99"/>
      <c r="AB872" s="99"/>
      <c r="AC872" s="99"/>
      <c r="AD872" s="99"/>
      <c r="AE872" s="99"/>
      <c r="AF872" s="99"/>
      <c r="AG872" s="99"/>
      <c r="AH872" s="99"/>
      <c r="AI872" s="99"/>
      <c r="AJ872" s="99"/>
      <c r="AK872" s="99"/>
      <c r="AL872" s="99"/>
      <c r="AM872" s="99"/>
      <c r="AN872" s="99"/>
      <c r="AO872" s="99"/>
      <c r="AP872" s="99"/>
      <c r="AQ872" s="99"/>
      <c r="BV872" s="99"/>
      <c r="BW872" s="99"/>
      <c r="BX872" s="99"/>
      <c r="CA872" s="99"/>
    </row>
    <row r="873" spans="8:79" s="2" customFormat="1" x14ac:dyDescent="0.3">
      <c r="H873" s="64"/>
      <c r="R873" s="99"/>
      <c r="S873" s="99"/>
      <c r="T873" s="99"/>
      <c r="U873" s="99"/>
      <c r="V873" s="99"/>
      <c r="W873" s="99"/>
      <c r="X873" s="99"/>
      <c r="Y873" s="99"/>
      <c r="Z873" s="99"/>
      <c r="AA873" s="99"/>
      <c r="AB873" s="99"/>
      <c r="AC873" s="99"/>
      <c r="AD873" s="99"/>
      <c r="AE873" s="99"/>
      <c r="AF873" s="99"/>
      <c r="AG873" s="99"/>
      <c r="AH873" s="99"/>
      <c r="AI873" s="99"/>
      <c r="AJ873" s="99"/>
      <c r="AK873" s="99"/>
      <c r="AL873" s="99"/>
      <c r="AM873" s="99"/>
      <c r="AN873" s="99"/>
      <c r="AO873" s="99"/>
      <c r="AP873" s="99"/>
      <c r="AQ873" s="99"/>
      <c r="BV873" s="99"/>
      <c r="BW873" s="99"/>
      <c r="BX873" s="99"/>
      <c r="CA873" s="99"/>
    </row>
    <row r="874" spans="8:79" s="2" customFormat="1" x14ac:dyDescent="0.3">
      <c r="H874" s="64"/>
      <c r="R874" s="99"/>
      <c r="S874" s="99"/>
      <c r="T874" s="99"/>
      <c r="U874" s="99"/>
      <c r="V874" s="99"/>
      <c r="W874" s="99"/>
      <c r="X874" s="99"/>
      <c r="Y874" s="99"/>
      <c r="Z874" s="99"/>
      <c r="AA874" s="99"/>
      <c r="AB874" s="99"/>
      <c r="AC874" s="99"/>
      <c r="AD874" s="99"/>
      <c r="AE874" s="99"/>
      <c r="AF874" s="99"/>
      <c r="AG874" s="99"/>
      <c r="AH874" s="99"/>
      <c r="AI874" s="99"/>
      <c r="AJ874" s="99"/>
      <c r="AK874" s="99"/>
      <c r="AL874" s="99"/>
      <c r="AM874" s="99"/>
      <c r="AN874" s="99"/>
      <c r="AO874" s="99"/>
      <c r="AP874" s="99"/>
      <c r="AQ874" s="99"/>
      <c r="BV874" s="99"/>
      <c r="BW874" s="99"/>
      <c r="BX874" s="99"/>
      <c r="CA874" s="99"/>
    </row>
    <row r="875" spans="8:79" s="2" customFormat="1" x14ac:dyDescent="0.3">
      <c r="H875" s="64"/>
      <c r="R875" s="99"/>
      <c r="S875" s="99"/>
      <c r="T875" s="99"/>
      <c r="U875" s="99"/>
      <c r="V875" s="99"/>
      <c r="W875" s="99"/>
      <c r="X875" s="99"/>
      <c r="Y875" s="99"/>
      <c r="Z875" s="99"/>
      <c r="AA875" s="99"/>
      <c r="AB875" s="99"/>
      <c r="AC875" s="99"/>
      <c r="AD875" s="99"/>
      <c r="AE875" s="99"/>
      <c r="AF875" s="99"/>
      <c r="AG875" s="99"/>
      <c r="AH875" s="99"/>
      <c r="AI875" s="99"/>
      <c r="AJ875" s="99"/>
      <c r="AK875" s="99"/>
      <c r="AL875" s="99"/>
      <c r="AM875" s="99"/>
      <c r="AN875" s="99"/>
      <c r="AO875" s="99"/>
      <c r="AP875" s="99"/>
      <c r="AQ875" s="99"/>
      <c r="BV875" s="99"/>
      <c r="BW875" s="99"/>
      <c r="BX875" s="99"/>
      <c r="CA875" s="99"/>
    </row>
    <row r="876" spans="8:79" s="2" customFormat="1" x14ac:dyDescent="0.3">
      <c r="H876" s="64"/>
      <c r="R876" s="99"/>
      <c r="S876" s="99"/>
      <c r="T876" s="99"/>
      <c r="U876" s="99"/>
      <c r="V876" s="99"/>
      <c r="W876" s="99"/>
      <c r="X876" s="99"/>
      <c r="Y876" s="99"/>
      <c r="Z876" s="99"/>
      <c r="AA876" s="99"/>
      <c r="AB876" s="99"/>
      <c r="AC876" s="99"/>
      <c r="AD876" s="99"/>
      <c r="AE876" s="99"/>
      <c r="AF876" s="99"/>
      <c r="AG876" s="99"/>
      <c r="AH876" s="99"/>
      <c r="AI876" s="99"/>
      <c r="AJ876" s="99"/>
      <c r="AK876" s="99"/>
      <c r="AL876" s="99"/>
      <c r="AM876" s="99"/>
      <c r="AN876" s="99"/>
      <c r="AO876" s="99"/>
      <c r="AP876" s="99"/>
      <c r="AQ876" s="99"/>
      <c r="BV876" s="99"/>
      <c r="BW876" s="99"/>
      <c r="BX876" s="99"/>
      <c r="CA876" s="99"/>
    </row>
    <row r="877" spans="8:79" s="2" customFormat="1" x14ac:dyDescent="0.3">
      <c r="H877" s="64"/>
      <c r="R877" s="99"/>
      <c r="S877" s="99"/>
      <c r="T877" s="99"/>
      <c r="U877" s="99"/>
      <c r="V877" s="99"/>
      <c r="W877" s="99"/>
      <c r="X877" s="99"/>
      <c r="Y877" s="99"/>
      <c r="Z877" s="99"/>
      <c r="AA877" s="99"/>
      <c r="AB877" s="99"/>
      <c r="AC877" s="99"/>
      <c r="AD877" s="99"/>
      <c r="AE877" s="99"/>
      <c r="AF877" s="99"/>
      <c r="AG877" s="99"/>
      <c r="AH877" s="99"/>
      <c r="AI877" s="99"/>
      <c r="AJ877" s="99"/>
      <c r="AK877" s="99"/>
      <c r="AL877" s="99"/>
      <c r="AM877" s="99"/>
      <c r="AN877" s="99"/>
      <c r="AO877" s="99"/>
      <c r="AP877" s="99"/>
      <c r="AQ877" s="99"/>
      <c r="BV877" s="99"/>
      <c r="BW877" s="99"/>
      <c r="BX877" s="99"/>
      <c r="CA877" s="99"/>
    </row>
    <row r="878" spans="8:79" s="2" customFormat="1" x14ac:dyDescent="0.3">
      <c r="H878" s="64"/>
      <c r="R878" s="99"/>
      <c r="S878" s="99"/>
      <c r="T878" s="99"/>
      <c r="U878" s="99"/>
      <c r="V878" s="99"/>
      <c r="W878" s="99"/>
      <c r="X878" s="99"/>
      <c r="Y878" s="99"/>
      <c r="Z878" s="99"/>
      <c r="AA878" s="99"/>
      <c r="AB878" s="99"/>
      <c r="AC878" s="99"/>
      <c r="AD878" s="99"/>
      <c r="AE878" s="99"/>
      <c r="AF878" s="99"/>
      <c r="AG878" s="99"/>
      <c r="AH878" s="99"/>
      <c r="AI878" s="99"/>
      <c r="AJ878" s="99"/>
      <c r="AK878" s="99"/>
      <c r="AL878" s="99"/>
      <c r="AM878" s="99"/>
      <c r="AN878" s="99"/>
      <c r="AO878" s="99"/>
      <c r="AP878" s="99"/>
      <c r="AQ878" s="99"/>
      <c r="BV878" s="99"/>
      <c r="BW878" s="99"/>
      <c r="BX878" s="99"/>
      <c r="CA878" s="99"/>
    </row>
    <row r="879" spans="8:79" s="2" customFormat="1" x14ac:dyDescent="0.3">
      <c r="H879" s="64"/>
      <c r="R879" s="99"/>
      <c r="S879" s="99"/>
      <c r="T879" s="99"/>
      <c r="U879" s="99"/>
      <c r="V879" s="99"/>
      <c r="W879" s="99"/>
      <c r="X879" s="99"/>
      <c r="Y879" s="99"/>
      <c r="Z879" s="99"/>
      <c r="AA879" s="99"/>
      <c r="AB879" s="99"/>
      <c r="AC879" s="99"/>
      <c r="AD879" s="99"/>
      <c r="AE879" s="99"/>
      <c r="AF879" s="99"/>
      <c r="AG879" s="99"/>
      <c r="AH879" s="99"/>
      <c r="AI879" s="99"/>
      <c r="AJ879" s="99"/>
      <c r="AK879" s="99"/>
      <c r="AL879" s="99"/>
      <c r="AM879" s="99"/>
      <c r="AN879" s="99"/>
      <c r="AO879" s="99"/>
      <c r="AP879" s="99"/>
      <c r="AQ879" s="99"/>
      <c r="BV879" s="99"/>
      <c r="BW879" s="99"/>
      <c r="BX879" s="99"/>
      <c r="CA879" s="99"/>
    </row>
    <row r="880" spans="8:79" s="2" customFormat="1" x14ac:dyDescent="0.3">
      <c r="H880" s="64"/>
      <c r="R880" s="99"/>
      <c r="S880" s="99"/>
      <c r="T880" s="99"/>
      <c r="U880" s="99"/>
      <c r="V880" s="99"/>
      <c r="W880" s="99"/>
      <c r="X880" s="99"/>
      <c r="Y880" s="99"/>
      <c r="Z880" s="99"/>
      <c r="AA880" s="99"/>
      <c r="AB880" s="99"/>
      <c r="AC880" s="99"/>
      <c r="AD880" s="99"/>
      <c r="AE880" s="99"/>
      <c r="AF880" s="99"/>
      <c r="AG880" s="99"/>
      <c r="AH880" s="99"/>
      <c r="AI880" s="99"/>
      <c r="AJ880" s="99"/>
      <c r="AK880" s="99"/>
      <c r="AL880" s="99"/>
      <c r="AM880" s="99"/>
      <c r="AN880" s="99"/>
      <c r="AO880" s="99"/>
      <c r="AP880" s="99"/>
      <c r="AQ880" s="99"/>
      <c r="BV880" s="99"/>
      <c r="BW880" s="99"/>
      <c r="BX880" s="99"/>
      <c r="CA880" s="99"/>
    </row>
    <row r="881" spans="8:79" s="2" customFormat="1" x14ac:dyDescent="0.3">
      <c r="H881" s="64"/>
      <c r="R881" s="99"/>
      <c r="S881" s="99"/>
      <c r="T881" s="99"/>
      <c r="U881" s="99"/>
      <c r="V881" s="99"/>
      <c r="W881" s="99"/>
      <c r="X881" s="99"/>
      <c r="Y881" s="99"/>
      <c r="Z881" s="99"/>
      <c r="AA881" s="99"/>
      <c r="AB881" s="99"/>
      <c r="AC881" s="99"/>
      <c r="AD881" s="99"/>
      <c r="AE881" s="99"/>
      <c r="AF881" s="99"/>
      <c r="AG881" s="99"/>
      <c r="AH881" s="99"/>
      <c r="AI881" s="99"/>
      <c r="AJ881" s="99"/>
      <c r="AK881" s="99"/>
      <c r="AL881" s="99"/>
      <c r="AM881" s="99"/>
      <c r="AN881" s="99"/>
      <c r="AO881" s="99"/>
      <c r="AP881" s="99"/>
      <c r="AQ881" s="99"/>
      <c r="BV881" s="99"/>
      <c r="BW881" s="99"/>
      <c r="BX881" s="99"/>
      <c r="CA881" s="99"/>
    </row>
    <row r="882" spans="8:79" s="2" customFormat="1" x14ac:dyDescent="0.3">
      <c r="H882" s="64"/>
      <c r="R882" s="99"/>
      <c r="S882" s="99"/>
      <c r="T882" s="99"/>
      <c r="U882" s="99"/>
      <c r="V882" s="99"/>
      <c r="W882" s="99"/>
      <c r="X882" s="99"/>
      <c r="Y882" s="99"/>
      <c r="Z882" s="99"/>
      <c r="AA882" s="99"/>
      <c r="AB882" s="99"/>
      <c r="AC882" s="99"/>
      <c r="AD882" s="99"/>
      <c r="AE882" s="99"/>
      <c r="AF882" s="99"/>
      <c r="AG882" s="99"/>
      <c r="AH882" s="99"/>
      <c r="AI882" s="99"/>
      <c r="AJ882" s="99"/>
      <c r="AK882" s="99"/>
      <c r="AL882" s="99"/>
      <c r="AM882" s="99"/>
      <c r="AN882" s="99"/>
      <c r="AO882" s="99"/>
      <c r="AP882" s="99"/>
      <c r="AQ882" s="99"/>
      <c r="BV882" s="99"/>
      <c r="BW882" s="99"/>
      <c r="BX882" s="99"/>
      <c r="CA882" s="99"/>
    </row>
    <row r="883" spans="8:79" s="2" customFormat="1" x14ac:dyDescent="0.3">
      <c r="H883" s="64"/>
      <c r="R883" s="99"/>
      <c r="S883" s="99"/>
      <c r="T883" s="99"/>
      <c r="U883" s="99"/>
      <c r="V883" s="99"/>
      <c r="W883" s="99"/>
      <c r="X883" s="99"/>
      <c r="Y883" s="99"/>
      <c r="Z883" s="99"/>
      <c r="AA883" s="99"/>
      <c r="AB883" s="99"/>
      <c r="AC883" s="99"/>
      <c r="AD883" s="99"/>
      <c r="AE883" s="99"/>
      <c r="AF883" s="99"/>
      <c r="AG883" s="99"/>
      <c r="AH883" s="99"/>
      <c r="AI883" s="99"/>
      <c r="AJ883" s="99"/>
      <c r="AK883" s="99"/>
      <c r="AL883" s="99"/>
      <c r="AM883" s="99"/>
      <c r="AN883" s="99"/>
      <c r="AO883" s="99"/>
      <c r="AP883" s="99"/>
      <c r="AQ883" s="99"/>
      <c r="BV883" s="99"/>
      <c r="BW883" s="99"/>
      <c r="BX883" s="99"/>
      <c r="CA883" s="99"/>
    </row>
    <row r="884" spans="8:79" s="2" customFormat="1" x14ac:dyDescent="0.3">
      <c r="H884" s="64"/>
      <c r="R884" s="99"/>
      <c r="S884" s="99"/>
      <c r="T884" s="99"/>
      <c r="U884" s="99"/>
      <c r="V884" s="99"/>
      <c r="W884" s="99"/>
      <c r="X884" s="99"/>
      <c r="Y884" s="99"/>
      <c r="Z884" s="99"/>
      <c r="AA884" s="99"/>
      <c r="AB884" s="99"/>
      <c r="AC884" s="99"/>
      <c r="AD884" s="99"/>
      <c r="AE884" s="99"/>
      <c r="AF884" s="99"/>
      <c r="AG884" s="99"/>
      <c r="AH884" s="99"/>
      <c r="AI884" s="99"/>
      <c r="AJ884" s="99"/>
      <c r="AK884" s="99"/>
      <c r="AL884" s="99"/>
      <c r="AM884" s="99"/>
      <c r="AN884" s="99"/>
      <c r="AO884" s="99"/>
      <c r="AP884" s="99"/>
      <c r="AQ884" s="99"/>
      <c r="BV884" s="99"/>
      <c r="BW884" s="99"/>
      <c r="BX884" s="99"/>
      <c r="CA884" s="99"/>
    </row>
  </sheetData>
  <sheetProtection sheet="1" objects="1" scenarios="1"/>
  <mergeCells count="4">
    <mergeCell ref="BU3:CA3"/>
    <mergeCell ref="C3:O3"/>
    <mergeCell ref="Q3:AQ3"/>
    <mergeCell ref="AS3:BS3"/>
  </mergeCells>
  <pageMargins left="0.7" right="0.7" top="0.75" bottom="0.75" header="0.3" footer="0.3"/>
  <pageSetup paperSize="9" orientation="portrait" verticalDpi="0" r:id="rId1"/>
  <ignoredErrors>
    <ignoredError sqref="I6"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0FB97-DEB2-E640-96A6-1574AC792F49}">
  <dimension ref="A1:BZ737"/>
  <sheetViews>
    <sheetView zoomScaleNormal="100" workbookViewId="0">
      <selection activeCell="C3" sqref="C3:P3"/>
    </sheetView>
  </sheetViews>
  <sheetFormatPr baseColWidth="10" defaultRowHeight="14.5" x14ac:dyDescent="0.35"/>
  <cols>
    <col min="1" max="1" width="10.81640625" style="146"/>
    <col min="2" max="2" width="2.453125" style="146" customWidth="1"/>
    <col min="3" max="3" width="10.81640625" style="146"/>
    <col min="4" max="5" width="33.36328125" style="146" customWidth="1"/>
    <col min="6" max="6" width="10.81640625" style="146"/>
    <col min="7" max="7" width="2.453125" style="146" customWidth="1"/>
    <col min="8" max="8" width="10.81640625" style="146"/>
    <col min="9" max="9" width="33.36328125" style="146" customWidth="1"/>
    <col min="10" max="10" width="33.1796875" style="146" customWidth="1"/>
    <col min="11" max="11" width="10.81640625" style="146"/>
    <col min="12" max="12" width="2.453125" style="146" customWidth="1"/>
    <col min="13" max="13" width="10.81640625" style="146"/>
    <col min="14" max="15" width="33.1796875" style="146" customWidth="1"/>
    <col min="16" max="16" width="10.81640625" style="146"/>
    <col min="17" max="19" width="2.453125" style="146" customWidth="1"/>
    <col min="20" max="21" width="10.6328125" style="146" customWidth="1"/>
    <col min="22" max="22" width="21.81640625" style="146" bestFit="1" customWidth="1"/>
    <col min="23" max="25" width="2.453125" style="146" customWidth="1"/>
    <col min="26" max="26" width="10.81640625" style="146"/>
    <col min="27" max="27" width="2.453125" style="146" customWidth="1"/>
    <col min="28" max="28" width="11.1796875" style="146" bestFit="1" customWidth="1"/>
    <col min="29" max="29" width="2.453125" style="146" customWidth="1"/>
    <col min="30" max="30" width="11" style="146" bestFit="1" customWidth="1"/>
    <col min="31" max="31" width="2.453125" style="146" customWidth="1"/>
    <col min="32" max="32" width="11" style="146" bestFit="1" customWidth="1"/>
    <col min="33" max="33" width="2.453125" style="146" customWidth="1"/>
    <col min="34" max="34" width="13.81640625" style="146" bestFit="1" customWidth="1"/>
    <col min="35" max="35" width="2.453125" style="146" customWidth="1"/>
    <col min="36" max="36" width="13.6328125" style="146" bestFit="1" customWidth="1"/>
    <col min="37" max="37" width="2.453125" style="146" customWidth="1"/>
    <col min="38" max="38" width="13.6328125" style="146" bestFit="1" customWidth="1"/>
    <col min="39" max="41" width="2.453125" style="146" customWidth="1"/>
    <col min="42" max="50" width="12.81640625" style="146" customWidth="1"/>
    <col min="51" max="53" width="2.453125" style="146" customWidth="1"/>
    <col min="54" max="54" width="11.81640625" style="146" customWidth="1"/>
    <col min="55" max="57" width="25.81640625" style="146" customWidth="1"/>
    <col min="58" max="58" width="2.453125" style="146" customWidth="1"/>
    <col min="59" max="78" width="10.81640625" style="146"/>
  </cols>
  <sheetData>
    <row r="1" spans="2:58" ht="15" thickBot="1" x14ac:dyDescent="0.4"/>
    <row r="2" spans="2:58" ht="15" thickBot="1" x14ac:dyDescent="0.4">
      <c r="B2" s="4"/>
      <c r="C2" s="147"/>
      <c r="D2" s="147"/>
      <c r="E2" s="147"/>
      <c r="F2" s="147"/>
      <c r="G2" s="147"/>
      <c r="H2" s="147"/>
      <c r="I2" s="147"/>
      <c r="J2" s="147"/>
      <c r="K2" s="147"/>
      <c r="L2" s="147"/>
      <c r="M2" s="147"/>
      <c r="N2" s="147"/>
      <c r="O2" s="147"/>
      <c r="P2" s="147"/>
      <c r="Q2" s="148"/>
      <c r="S2" s="149"/>
      <c r="T2" s="147"/>
      <c r="U2" s="147"/>
      <c r="V2" s="147"/>
      <c r="W2" s="148"/>
      <c r="Y2" s="149"/>
      <c r="Z2" s="147"/>
      <c r="AA2" s="147"/>
      <c r="AB2" s="147"/>
      <c r="AC2" s="147"/>
      <c r="AD2" s="147"/>
      <c r="AE2" s="147"/>
      <c r="AF2" s="147"/>
      <c r="AG2" s="147"/>
      <c r="AH2" s="147"/>
      <c r="AI2" s="147"/>
      <c r="AJ2" s="147"/>
      <c r="AK2" s="147"/>
      <c r="AL2" s="147"/>
      <c r="AM2" s="148"/>
      <c r="AO2" s="149"/>
      <c r="AP2" s="147"/>
      <c r="AQ2" s="147"/>
      <c r="AR2" s="147"/>
      <c r="AS2" s="147"/>
      <c r="AT2" s="147"/>
      <c r="AU2" s="147"/>
      <c r="AV2" s="147"/>
      <c r="AW2" s="147"/>
      <c r="AX2" s="147"/>
      <c r="AY2" s="148"/>
      <c r="BA2" s="149"/>
      <c r="BB2" s="147"/>
      <c r="BC2" s="147"/>
      <c r="BD2" s="147"/>
      <c r="BE2" s="147"/>
      <c r="BF2" s="148"/>
    </row>
    <row r="3" spans="2:58" ht="25.5" thickBot="1" x14ac:dyDescent="0.55000000000000004">
      <c r="B3" s="11"/>
      <c r="C3" s="206" t="s">
        <v>220</v>
      </c>
      <c r="D3" s="207"/>
      <c r="E3" s="207"/>
      <c r="F3" s="207"/>
      <c r="G3" s="207"/>
      <c r="H3" s="207"/>
      <c r="I3" s="207"/>
      <c r="J3" s="207"/>
      <c r="K3" s="207"/>
      <c r="L3" s="207"/>
      <c r="M3" s="207"/>
      <c r="N3" s="207"/>
      <c r="O3" s="207"/>
      <c r="P3" s="208"/>
      <c r="Q3" s="150"/>
      <c r="S3" s="151"/>
      <c r="T3" s="206" t="s">
        <v>221</v>
      </c>
      <c r="U3" s="207"/>
      <c r="V3" s="208"/>
      <c r="W3" s="150"/>
      <c r="Y3" s="151"/>
      <c r="Z3" s="206" t="s">
        <v>306</v>
      </c>
      <c r="AA3" s="207"/>
      <c r="AB3" s="207"/>
      <c r="AC3" s="207"/>
      <c r="AD3" s="207"/>
      <c r="AE3" s="207"/>
      <c r="AF3" s="207"/>
      <c r="AG3" s="207"/>
      <c r="AH3" s="207"/>
      <c r="AI3" s="207"/>
      <c r="AJ3" s="207"/>
      <c r="AK3" s="207"/>
      <c r="AL3" s="208"/>
      <c r="AM3" s="150"/>
      <c r="AO3" s="151"/>
      <c r="AP3" s="206" t="s">
        <v>316</v>
      </c>
      <c r="AQ3" s="207"/>
      <c r="AR3" s="207"/>
      <c r="AS3" s="207"/>
      <c r="AT3" s="207"/>
      <c r="AU3" s="207"/>
      <c r="AV3" s="207"/>
      <c r="AW3" s="207"/>
      <c r="AX3" s="208"/>
      <c r="AY3" s="150"/>
      <c r="BA3" s="151"/>
      <c r="BB3" s="206" t="s">
        <v>317</v>
      </c>
      <c r="BC3" s="207"/>
      <c r="BD3" s="207"/>
      <c r="BE3" s="208"/>
      <c r="BF3" s="150"/>
    </row>
    <row r="4" spans="2:58" x14ac:dyDescent="0.35">
      <c r="B4" s="11"/>
      <c r="C4" s="152"/>
      <c r="D4" s="152"/>
      <c r="E4" s="152"/>
      <c r="F4" s="152"/>
      <c r="G4" s="152"/>
      <c r="H4" s="152"/>
      <c r="I4" s="152"/>
      <c r="J4" s="152"/>
      <c r="K4" s="152"/>
      <c r="L4" s="152"/>
      <c r="M4" s="152"/>
      <c r="N4" s="152"/>
      <c r="O4" s="152"/>
      <c r="P4" s="152"/>
      <c r="Q4" s="150"/>
      <c r="S4" s="151"/>
      <c r="T4" s="152"/>
      <c r="U4" s="152"/>
      <c r="V4" s="152"/>
      <c r="W4" s="150"/>
      <c r="Y4" s="151"/>
      <c r="Z4" s="152"/>
      <c r="AA4" s="152"/>
      <c r="AB4" s="152"/>
      <c r="AC4" s="152"/>
      <c r="AD4" s="152"/>
      <c r="AE4" s="152"/>
      <c r="AF4" s="152"/>
      <c r="AG4" s="152"/>
      <c r="AH4" s="152"/>
      <c r="AI4" s="152"/>
      <c r="AJ4" s="152"/>
      <c r="AK4" s="152"/>
      <c r="AL4" s="152"/>
      <c r="AM4" s="150"/>
      <c r="AO4" s="151"/>
      <c r="AP4" s="152"/>
      <c r="AQ4" s="152"/>
      <c r="AR4" s="152"/>
      <c r="AS4" s="152"/>
      <c r="AT4" s="152"/>
      <c r="AU4" s="152"/>
      <c r="AV4" s="152"/>
      <c r="AW4" s="152"/>
      <c r="AX4" s="152"/>
      <c r="AY4" s="150"/>
      <c r="BA4" s="151"/>
      <c r="BB4" s="152"/>
      <c r="BC4" s="152"/>
      <c r="BD4" s="152"/>
      <c r="BE4" s="152"/>
      <c r="BF4" s="150"/>
    </row>
    <row r="5" spans="2:58" ht="28" x14ac:dyDescent="0.35">
      <c r="B5" s="11"/>
      <c r="C5" s="152"/>
      <c r="D5" s="152"/>
      <c r="E5" s="152"/>
      <c r="F5" s="152"/>
      <c r="G5" s="152"/>
      <c r="H5" s="152"/>
      <c r="I5" s="152"/>
      <c r="J5" s="152"/>
      <c r="K5" s="152"/>
      <c r="L5" s="152"/>
      <c r="M5" s="152"/>
      <c r="N5" s="152"/>
      <c r="O5" s="152"/>
      <c r="P5" s="152"/>
      <c r="Q5" s="150"/>
      <c r="S5" s="151"/>
      <c r="T5" s="138" t="s">
        <v>33</v>
      </c>
      <c r="U5" s="139" t="s">
        <v>307</v>
      </c>
      <c r="V5" s="28" t="s">
        <v>222</v>
      </c>
      <c r="W5" s="150"/>
      <c r="Y5" s="151"/>
      <c r="Z5" s="164" t="s">
        <v>307</v>
      </c>
      <c r="AA5" s="165"/>
      <c r="AB5" s="164" t="s">
        <v>308</v>
      </c>
      <c r="AC5" s="165"/>
      <c r="AD5" s="164" t="s">
        <v>309</v>
      </c>
      <c r="AE5" s="165"/>
      <c r="AF5" s="164" t="s">
        <v>310</v>
      </c>
      <c r="AG5" s="166"/>
      <c r="AH5" s="164" t="s">
        <v>311</v>
      </c>
      <c r="AI5" s="165"/>
      <c r="AJ5" s="164" t="s">
        <v>312</v>
      </c>
      <c r="AK5" s="165"/>
      <c r="AL5" s="164" t="s">
        <v>313</v>
      </c>
      <c r="AM5" s="150"/>
      <c r="AO5" s="151"/>
      <c r="AP5" s="164" t="s">
        <v>318</v>
      </c>
      <c r="AQ5" s="164" t="s">
        <v>319</v>
      </c>
      <c r="AR5" s="164" t="s">
        <v>320</v>
      </c>
      <c r="AS5" s="164" t="s">
        <v>308</v>
      </c>
      <c r="AT5" s="164" t="s">
        <v>321</v>
      </c>
      <c r="AU5" s="164" t="s">
        <v>309</v>
      </c>
      <c r="AV5" s="164" t="s">
        <v>322</v>
      </c>
      <c r="AW5" s="164" t="s">
        <v>310</v>
      </c>
      <c r="AX5" s="164" t="s">
        <v>323</v>
      </c>
      <c r="AY5" s="150"/>
      <c r="BA5" s="151"/>
      <c r="BB5" s="139" t="s">
        <v>33</v>
      </c>
      <c r="BC5" s="164" t="s">
        <v>324</v>
      </c>
      <c r="BD5" s="164" t="s">
        <v>325</v>
      </c>
      <c r="BE5" s="164" t="s">
        <v>326</v>
      </c>
      <c r="BF5" s="150"/>
    </row>
    <row r="6" spans="2:58" x14ac:dyDescent="0.35">
      <c r="B6" s="11"/>
      <c r="C6" s="152"/>
      <c r="D6" s="152"/>
      <c r="E6" s="152"/>
      <c r="F6" s="152"/>
      <c r="G6" s="152"/>
      <c r="H6" s="152"/>
      <c r="I6" s="152"/>
      <c r="J6" s="152"/>
      <c r="K6" s="152"/>
      <c r="L6" s="152"/>
      <c r="M6" s="152"/>
      <c r="N6" s="152"/>
      <c r="O6" s="152"/>
      <c r="P6" s="152"/>
      <c r="Q6" s="150"/>
      <c r="S6" s="151"/>
      <c r="T6" s="56">
        <f>MIN(Observaciones!C:C)</f>
        <v>1</v>
      </c>
      <c r="U6" s="73">
        <f>(T6-0.44)/(MAX(Cálculos!C:C)+0.12)*100</f>
        <v>7.669972059387499E-2</v>
      </c>
      <c r="V6" s="152">
        <f>Entradas!$D50</f>
        <v>2.4</v>
      </c>
      <c r="W6" s="150"/>
      <c r="Y6" s="151"/>
      <c r="Z6" s="72">
        <f>(Cálculos!C7-0.44)/(MAX(Cálculos!C:C)+0.12)*100</f>
        <v>7.669972059387499E-2</v>
      </c>
      <c r="AA6" s="152"/>
      <c r="AB6" s="167">
        <f>Cálculos!L449</f>
        <v>4.1339487054718358</v>
      </c>
      <c r="AC6" s="152"/>
      <c r="AD6" s="167">
        <f>Cálculos!AN453</f>
        <v>1.5805584334486407</v>
      </c>
      <c r="AE6" s="152"/>
      <c r="AF6" s="167">
        <f>Cálculos!BP453</f>
        <v>1.5181164464311179</v>
      </c>
      <c r="AG6" s="152"/>
      <c r="AH6" s="167">
        <f>Cálculos!N17</f>
        <v>3.1787668775923622E-2</v>
      </c>
      <c r="AI6" s="152"/>
      <c r="AJ6" s="167">
        <f>Cálculos!AP7</f>
        <v>0</v>
      </c>
      <c r="AK6" s="152"/>
      <c r="AL6" s="167">
        <f>Cálculos!BR7</f>
        <v>0</v>
      </c>
      <c r="AM6" s="150"/>
      <c r="AO6" s="151"/>
      <c r="AP6" s="72">
        <v>1</v>
      </c>
      <c r="AQ6" s="168">
        <f>SUM(Observaciones!$F371:$F401)</f>
        <v>127.7</v>
      </c>
      <c r="AR6" s="168">
        <f>ABS(AQ6-AQ$19)</f>
        <v>86.333333333333329</v>
      </c>
      <c r="AS6" s="168">
        <f>SUM(Cálculos!$L372:$L402)</f>
        <v>26.079993052432318</v>
      </c>
      <c r="AT6" s="168">
        <f>ABS(AS6-AS$19)</f>
        <v>2.338603613913385</v>
      </c>
      <c r="AU6" s="168">
        <f>SUM(Cálculos!$AN372:$AN402)</f>
        <v>17.778145101045833</v>
      </c>
      <c r="AV6" s="168">
        <f>ABS(AU6-AU$19)</f>
        <v>4.70957160331632</v>
      </c>
      <c r="AW6" s="168">
        <f>SUM(Cálculos!$BP372:$BP402)</f>
        <v>16.649124879238236</v>
      </c>
      <c r="AX6" s="168">
        <f>ABS(AW6-AW$19)</f>
        <v>5.1700397775283271</v>
      </c>
      <c r="AY6" s="150"/>
      <c r="BA6" s="151"/>
      <c r="BB6" s="72">
        <v>1</v>
      </c>
      <c r="BC6" s="168"/>
      <c r="BD6" s="168"/>
      <c r="BE6" s="168"/>
      <c r="BF6" s="150"/>
    </row>
    <row r="7" spans="2:58" x14ac:dyDescent="0.35">
      <c r="B7" s="11"/>
      <c r="C7" s="152"/>
      <c r="D7" s="152"/>
      <c r="E7" s="152"/>
      <c r="F7" s="152"/>
      <c r="G7" s="152"/>
      <c r="H7" s="152"/>
      <c r="I7" s="152"/>
      <c r="J7" s="152"/>
      <c r="K7" s="152"/>
      <c r="L7" s="152"/>
      <c r="M7" s="152"/>
      <c r="N7" s="152"/>
      <c r="O7" s="152"/>
      <c r="P7" s="152"/>
      <c r="Q7" s="150"/>
      <c r="S7" s="151"/>
      <c r="T7" s="56">
        <f>MAX(Observaciones!C:C)</f>
        <v>730</v>
      </c>
      <c r="U7" s="73">
        <f>(T7-0.44)/(MAX(Cálculos!C:C)+0.12)*100</f>
        <v>99.923300279406106</v>
      </c>
      <c r="V7" s="152">
        <f>Entradas!$D50</f>
        <v>2.4</v>
      </c>
      <c r="W7" s="150"/>
      <c r="Y7" s="151"/>
      <c r="Z7" s="72">
        <f>(Cálculos!C8-0.44)/(MAX(Cálculos!C:C)+0.12)*100</f>
        <v>0.21366350736865175</v>
      </c>
      <c r="AA7" s="152"/>
      <c r="AB7" s="167">
        <f>Cálculos!L84</f>
        <v>4.0941962817505368</v>
      </c>
      <c r="AC7" s="152"/>
      <c r="AD7" s="167">
        <f>Cálculos!AN451</f>
        <v>1.5648583659198003</v>
      </c>
      <c r="AE7" s="152"/>
      <c r="AF7" s="167">
        <f>Cálculos!BP451</f>
        <v>1.5014555685812583</v>
      </c>
      <c r="AG7" s="152"/>
      <c r="AH7" s="167">
        <f>Cálculos!N382</f>
        <v>3.1787668775923622E-2</v>
      </c>
      <c r="AI7" s="152"/>
      <c r="AJ7" s="167">
        <f>Cálculos!AP8</f>
        <v>0</v>
      </c>
      <c r="AK7" s="152"/>
      <c r="AL7" s="167">
        <f>Cálculos!BR8</f>
        <v>0</v>
      </c>
      <c r="AM7" s="150"/>
      <c r="AO7" s="151"/>
      <c r="AP7" s="72">
        <v>2</v>
      </c>
      <c r="AQ7" s="168">
        <f>SUM(Observaciones!$F402:$F429)</f>
        <v>144.99999999999997</v>
      </c>
      <c r="AR7" s="168">
        <f t="shared" ref="AR7:AT16" si="0">ABS(AQ7-AQ$19)</f>
        <v>103.6333333333333</v>
      </c>
      <c r="AS7" s="168">
        <f>SUM(Cálculos!$L403:$L430)</f>
        <v>39.26107756803448</v>
      </c>
      <c r="AT7" s="168">
        <f t="shared" si="0"/>
        <v>15.519688129515547</v>
      </c>
      <c r="AU7" s="168">
        <f>SUM(Cálculos!$AN403:$AN430)</f>
        <v>29.533856310383968</v>
      </c>
      <c r="AV7" s="168">
        <f t="shared" ref="AV7:AV16" si="1">ABS(AU7-AU$19)</f>
        <v>7.0461396060218142</v>
      </c>
      <c r="AW7" s="168">
        <f>SUM(Cálculos!$BP403:$BP430)</f>
        <v>28.057451920054245</v>
      </c>
      <c r="AX7" s="168">
        <f t="shared" ref="AX7:AX11" si="2">ABS(AW7-AW$19)</f>
        <v>6.2382872632876811</v>
      </c>
      <c r="AY7" s="150"/>
      <c r="BA7" s="151"/>
      <c r="BB7" s="72">
        <v>2</v>
      </c>
      <c r="BC7" s="168">
        <f>ABS(Cálculos!L8-Cálculos!L7)</f>
        <v>2.1162633959681099E-2</v>
      </c>
      <c r="BD7" s="168">
        <f>ABS(Cálculos!AN8-Cálculos!AN7)</f>
        <v>1.9152779985730561E-2</v>
      </c>
      <c r="BE7" s="168">
        <f>ABS(Cálculos!BP8-Cálculos!BP7)</f>
        <v>1.6789746383582133E-2</v>
      </c>
      <c r="BF7" s="150"/>
    </row>
    <row r="8" spans="2:58" x14ac:dyDescent="0.35">
      <c r="B8" s="11"/>
      <c r="C8" s="152"/>
      <c r="D8" s="152"/>
      <c r="E8" s="152"/>
      <c r="F8" s="152"/>
      <c r="G8" s="152"/>
      <c r="H8" s="152"/>
      <c r="I8" s="152"/>
      <c r="J8" s="152"/>
      <c r="K8" s="152"/>
      <c r="L8" s="152"/>
      <c r="M8" s="152"/>
      <c r="N8" s="152"/>
      <c r="O8" s="152"/>
      <c r="P8" s="152"/>
      <c r="Q8" s="150"/>
      <c r="S8" s="151"/>
      <c r="T8" s="152"/>
      <c r="U8" s="152"/>
      <c r="V8" s="152"/>
      <c r="W8" s="150"/>
      <c r="Y8" s="151"/>
      <c r="Z8" s="72">
        <f>(Cálculos!C9-0.44)/(MAX(Cálculos!C:C)+0.12)*100</f>
        <v>0.35062729414342847</v>
      </c>
      <c r="AA8" s="152"/>
      <c r="AB8" s="167">
        <f>Cálculos!L450</f>
        <v>3.920831079611272</v>
      </c>
      <c r="AC8" s="152"/>
      <c r="AD8" s="167">
        <f>Cálculos!AN450</f>
        <v>1.5577257976777632</v>
      </c>
      <c r="AE8" s="152"/>
      <c r="AF8" s="167">
        <f>Cálculos!BP454</f>
        <v>1.4967939217059631</v>
      </c>
      <c r="AG8" s="152"/>
      <c r="AH8" s="167">
        <f>Cálculos!N84</f>
        <v>2.3702341281442392E-2</v>
      </c>
      <c r="AI8" s="152"/>
      <c r="AJ8" s="167">
        <f>Cálculos!AP9</f>
        <v>0</v>
      </c>
      <c r="AK8" s="152"/>
      <c r="AL8" s="167">
        <f>Cálculos!BR9</f>
        <v>0</v>
      </c>
      <c r="AM8" s="150"/>
      <c r="AO8" s="151"/>
      <c r="AP8" s="72">
        <v>3</v>
      </c>
      <c r="AQ8" s="168">
        <f>SUM(Observaciones!$F430:$F460)</f>
        <v>114.80000000000001</v>
      </c>
      <c r="AR8" s="168">
        <f t="shared" si="0"/>
        <v>73.433333333333337</v>
      </c>
      <c r="AS8" s="168">
        <f>SUM(Cálculos!$L431:$L461)</f>
        <v>53.149002209477715</v>
      </c>
      <c r="AT8" s="168">
        <f t="shared" si="0"/>
        <v>29.407612770958782</v>
      </c>
      <c r="AU8" s="168">
        <f>SUM(Cálculos!$AN431:$AN461)</f>
        <v>43.358660514731113</v>
      </c>
      <c r="AV8" s="168">
        <f t="shared" si="1"/>
        <v>20.87094381036896</v>
      </c>
      <c r="AW8" s="168">
        <f>SUM(Cálculos!$BP431:$BP461)</f>
        <v>41.786420652443958</v>
      </c>
      <c r="AX8" s="168">
        <f t="shared" si="2"/>
        <v>19.967255995677395</v>
      </c>
      <c r="AY8" s="150"/>
      <c r="BA8" s="151"/>
      <c r="BB8" s="72">
        <v>3</v>
      </c>
      <c r="BC8" s="168">
        <f>ABS(Cálculos!L9-Cálculos!L8)</f>
        <v>2.0686094806142863E-2</v>
      </c>
      <c r="BD8" s="168">
        <f>ABS(Cálculos!AN9-Cálculos!AN8)</f>
        <v>1.8721263621539919E-2</v>
      </c>
      <c r="BE8" s="168">
        <f>ABS(Cálculos!BP9-Cálculos!BP8)</f>
        <v>1.6411991409200383E-2</v>
      </c>
      <c r="BF8" s="150"/>
    </row>
    <row r="9" spans="2:58" x14ac:dyDescent="0.35">
      <c r="B9" s="11"/>
      <c r="C9" s="152"/>
      <c r="D9" s="152"/>
      <c r="E9" s="152"/>
      <c r="F9" s="152"/>
      <c r="G9" s="152"/>
      <c r="H9" s="152"/>
      <c r="I9" s="152"/>
      <c r="J9" s="152"/>
      <c r="K9" s="152"/>
      <c r="L9" s="152"/>
      <c r="M9" s="152"/>
      <c r="N9" s="152"/>
      <c r="O9" s="152"/>
      <c r="P9" s="152"/>
      <c r="Q9" s="150"/>
      <c r="S9" s="151"/>
      <c r="T9" s="138" t="s">
        <v>33</v>
      </c>
      <c r="U9" s="139" t="s">
        <v>307</v>
      </c>
      <c r="V9" s="28" t="s">
        <v>223</v>
      </c>
      <c r="W9" s="150"/>
      <c r="Y9" s="151"/>
      <c r="Z9" s="72">
        <f>(Cálculos!C10-0.44)/(MAX(Cálculos!C:C)+0.12)*100</f>
        <v>0.48759108091820519</v>
      </c>
      <c r="AA9" s="152"/>
      <c r="AB9" s="167">
        <f>Cálculos!L85</f>
        <v>3.8813532459382172</v>
      </c>
      <c r="AC9" s="152"/>
      <c r="AD9" s="167">
        <f>Cálculos!AN454</f>
        <v>1.5548920454977266</v>
      </c>
      <c r="AE9" s="152"/>
      <c r="AF9" s="167">
        <f>Cálculos!BP450</f>
        <v>1.4937013848462788</v>
      </c>
      <c r="AG9" s="152"/>
      <c r="AH9" s="167">
        <f>Cálculos!N449</f>
        <v>2.3702341281442392E-2</v>
      </c>
      <c r="AI9" s="152"/>
      <c r="AJ9" s="167">
        <f>Cálculos!AP10</f>
        <v>0</v>
      </c>
      <c r="AK9" s="152"/>
      <c r="AL9" s="167">
        <f>Cálculos!BR10</f>
        <v>0</v>
      </c>
      <c r="AM9" s="150"/>
      <c r="AO9" s="151"/>
      <c r="AP9" s="72">
        <v>4</v>
      </c>
      <c r="AQ9" s="168">
        <f>SUM(Observaciones!$F461:$F490)</f>
        <v>26.6</v>
      </c>
      <c r="AR9" s="168">
        <f t="shared" si="0"/>
        <v>14.766666666666673</v>
      </c>
      <c r="AS9" s="168">
        <f>SUM(Cálculos!$L462:$L491)</f>
        <v>36.452160621773864</v>
      </c>
      <c r="AT9" s="168">
        <f t="shared" si="0"/>
        <v>12.710771183254931</v>
      </c>
      <c r="AU9" s="168">
        <f>SUM(Cálculos!$AN462:$AN491)</f>
        <v>36.765772042609839</v>
      </c>
      <c r="AV9" s="168">
        <f t="shared" si="1"/>
        <v>14.278055338247686</v>
      </c>
      <c r="AW9" s="168">
        <f>SUM(Cálculos!$BP462:$BP491)</f>
        <v>36.739475933167633</v>
      </c>
      <c r="AX9" s="168">
        <f t="shared" si="2"/>
        <v>14.920311276401069</v>
      </c>
      <c r="AY9" s="150"/>
      <c r="BA9" s="151"/>
      <c r="BB9" s="72">
        <v>4</v>
      </c>
      <c r="BC9" s="168">
        <f>ABS(Cálculos!L10-Cálculos!L9)</f>
        <v>5.0257671767977852E-3</v>
      </c>
      <c r="BD9" s="168">
        <f>ABS(Cálculos!AN10-Cálculos!AN9)</f>
        <v>4.6240806963674386E-3</v>
      </c>
      <c r="BE9" s="168">
        <f>ABS(Cálculos!BP10-Cálculos!BP9)</f>
        <v>3.8875453411890137E-3</v>
      </c>
      <c r="BF9" s="150"/>
    </row>
    <row r="10" spans="2:58" x14ac:dyDescent="0.35">
      <c r="B10" s="11"/>
      <c r="C10" s="152"/>
      <c r="D10" s="152"/>
      <c r="E10" s="152"/>
      <c r="F10" s="152"/>
      <c r="G10" s="152"/>
      <c r="H10" s="152"/>
      <c r="I10" s="152"/>
      <c r="J10" s="152"/>
      <c r="K10" s="152"/>
      <c r="L10" s="152"/>
      <c r="M10" s="152"/>
      <c r="N10" s="152"/>
      <c r="O10" s="152"/>
      <c r="P10" s="152"/>
      <c r="Q10" s="150"/>
      <c r="S10" s="151"/>
      <c r="T10" s="56">
        <f>MIN(Observaciones!C:C)</f>
        <v>1</v>
      </c>
      <c r="U10" s="73">
        <f>(T10-0.44)/(MAX(Cálculos!C:C)+0.12)*100</f>
        <v>7.669972059387499E-2</v>
      </c>
      <c r="V10" s="152">
        <f>Entradas!$D51</f>
        <v>0.25</v>
      </c>
      <c r="W10" s="150"/>
      <c r="Y10" s="151"/>
      <c r="Z10" s="72">
        <f>(Cálculos!C11-0.44)/(MAX(Cálculos!C:C)+0.12)*100</f>
        <v>0.62455486769298196</v>
      </c>
      <c r="AA10" s="152"/>
      <c r="AB10" s="167">
        <f>Cálculos!L382</f>
        <v>3.7557816717551993</v>
      </c>
      <c r="AC10" s="152"/>
      <c r="AD10" s="167">
        <f>Cálculos!AN452</f>
        <v>1.5411800411742542</v>
      </c>
      <c r="AE10" s="152"/>
      <c r="AF10" s="167">
        <f>Cálculos!BP452</f>
        <v>1.4819106774161819</v>
      </c>
      <c r="AG10" s="152"/>
      <c r="AH10" s="167">
        <f>Cálculos!N85</f>
        <v>1.9642666249608275E-2</v>
      </c>
      <c r="AI10" s="152"/>
      <c r="AJ10" s="167">
        <f>Cálculos!AP11</f>
        <v>0</v>
      </c>
      <c r="AK10" s="152"/>
      <c r="AL10" s="167">
        <f>Cálculos!BR11</f>
        <v>0</v>
      </c>
      <c r="AM10" s="150"/>
      <c r="AO10" s="151"/>
      <c r="AP10" s="72">
        <v>5</v>
      </c>
      <c r="AQ10" s="168">
        <f>SUM(Observaciones!$F491:$F521)</f>
        <v>2</v>
      </c>
      <c r="AR10" s="168">
        <f t="shared" si="0"/>
        <v>39.366666666666674</v>
      </c>
      <c r="AS10" s="168">
        <f>SUM(Cálculos!$L492:$L522)</f>
        <v>29.287615971430014</v>
      </c>
      <c r="AT10" s="168">
        <f t="shared" si="0"/>
        <v>5.5462265329110814</v>
      </c>
      <c r="AU10" s="168">
        <f>SUM(Cálculos!$AN492:$AN522)</f>
        <v>31.777463601269744</v>
      </c>
      <c r="AV10" s="168">
        <f t="shared" si="1"/>
        <v>9.2897468969075909</v>
      </c>
      <c r="AW10" s="168">
        <f>SUM(Cálculos!$BP492:$BP522)</f>
        <v>31.912099933312962</v>
      </c>
      <c r="AX10" s="168">
        <f t="shared" si="2"/>
        <v>10.092935276546399</v>
      </c>
      <c r="AY10" s="150"/>
      <c r="BA10" s="151"/>
      <c r="BB10" s="72">
        <v>5</v>
      </c>
      <c r="BC10" s="168">
        <f>ABS(Cálculos!L11-Cálculos!L10)</f>
        <v>1.4401920910423111E-2</v>
      </c>
      <c r="BD10" s="168">
        <f>ABS(Cálculos!AN11-Cálculos!AN10)</f>
        <v>1.2854098710169182E-2</v>
      </c>
      <c r="BE10" s="168">
        <f>ABS(Cálculos!BP11-Cálculos!BP10)</f>
        <v>1.166351797067286E-2</v>
      </c>
      <c r="BF10" s="150"/>
    </row>
    <row r="11" spans="2:58" x14ac:dyDescent="0.35">
      <c r="B11" s="11"/>
      <c r="C11" s="152"/>
      <c r="D11" s="152"/>
      <c r="E11" s="152"/>
      <c r="F11" s="152"/>
      <c r="G11" s="152"/>
      <c r="H11" s="152"/>
      <c r="I11" s="152"/>
      <c r="J11" s="152"/>
      <c r="K11" s="152"/>
      <c r="L11" s="152"/>
      <c r="M11" s="152"/>
      <c r="N11" s="152"/>
      <c r="O11" s="152"/>
      <c r="P11" s="152"/>
      <c r="Q11" s="150"/>
      <c r="S11" s="151"/>
      <c r="T11" s="56">
        <f>MAX(Observaciones!C:C)</f>
        <v>730</v>
      </c>
      <c r="U11" s="73">
        <f>(T11-0.44)/(MAX(Cálculos!C:C)+0.12)*100</f>
        <v>99.923300279406106</v>
      </c>
      <c r="V11" s="152">
        <f>Entradas!$D51</f>
        <v>0.25</v>
      </c>
      <c r="W11" s="150"/>
      <c r="Y11" s="151"/>
      <c r="Z11" s="72">
        <f>(Cálculos!C12-0.44)/(MAX(Cálculos!C:C)+0.12)*100</f>
        <v>0.76151865446775868</v>
      </c>
      <c r="AA11" s="152"/>
      <c r="AB11" s="167">
        <f>Cálculos!L17</f>
        <v>3.6924995225156545</v>
      </c>
      <c r="AC11" s="152"/>
      <c r="AD11" s="167">
        <f>Cálculos!AN455</f>
        <v>1.5303699611436223</v>
      </c>
      <c r="AE11" s="152"/>
      <c r="AF11" s="167">
        <f>Cálculos!BP455</f>
        <v>1.4764512227277877</v>
      </c>
      <c r="AG11" s="152"/>
      <c r="AH11" s="167">
        <f>Cálculos!N450</f>
        <v>1.9642666249608275E-2</v>
      </c>
      <c r="AI11" s="152"/>
      <c r="AJ11" s="167">
        <f>Cálculos!AP12</f>
        <v>0</v>
      </c>
      <c r="AK11" s="152"/>
      <c r="AL11" s="167">
        <f>Cálculos!BR12</f>
        <v>0</v>
      </c>
      <c r="AM11" s="150"/>
      <c r="AO11" s="151"/>
      <c r="AP11" s="72">
        <v>6</v>
      </c>
      <c r="AQ11" s="168">
        <f>SUM(Observaciones!$F522:$F551)</f>
        <v>19.599999999999998</v>
      </c>
      <c r="AR11" s="168">
        <f t="shared" si="0"/>
        <v>21.766666666666676</v>
      </c>
      <c r="AS11" s="168">
        <f>SUM(Cálculos!$L523:$L552)</f>
        <v>26.122649927348863</v>
      </c>
      <c r="AT11" s="168">
        <f t="shared" si="0"/>
        <v>2.3812604888299305</v>
      </c>
      <c r="AU11" s="168">
        <f>SUM(Cálculos!$AN523:$AN552)</f>
        <v>27.322847828862781</v>
      </c>
      <c r="AV11" s="168">
        <f t="shared" si="1"/>
        <v>4.8351311245006272</v>
      </c>
      <c r="AW11" s="168">
        <f>SUM(Cálculos!$BP523:$BP552)</f>
        <v>26.448478222666814</v>
      </c>
      <c r="AX11" s="168">
        <f t="shared" si="2"/>
        <v>4.6293135659002509</v>
      </c>
      <c r="AY11" s="150"/>
      <c r="BA11" s="151"/>
      <c r="BB11" s="72">
        <v>6</v>
      </c>
      <c r="BC11" s="168">
        <f>ABS(Cálculos!L12-Cálculos!L11)</f>
        <v>1.7460440291202112E-2</v>
      </c>
      <c r="BD11" s="168">
        <f>ABS(Cálculos!AN12-Cálculos!AN11)</f>
        <v>1.5820540704569119E-2</v>
      </c>
      <c r="BE11" s="168">
        <f>ABS(Cálculos!BP12-Cálculos!BP11)</f>
        <v>1.3828333008012367E-2</v>
      </c>
      <c r="BF11" s="150"/>
    </row>
    <row r="12" spans="2:58" x14ac:dyDescent="0.35">
      <c r="B12" s="11"/>
      <c r="C12" s="152"/>
      <c r="D12" s="152"/>
      <c r="E12" s="152"/>
      <c r="F12" s="152"/>
      <c r="G12" s="152"/>
      <c r="H12" s="152"/>
      <c r="I12" s="152"/>
      <c r="J12" s="152"/>
      <c r="K12" s="152"/>
      <c r="L12" s="152"/>
      <c r="M12" s="152"/>
      <c r="N12" s="152"/>
      <c r="O12" s="152"/>
      <c r="P12" s="152"/>
      <c r="Q12" s="150"/>
      <c r="S12" s="151"/>
      <c r="T12" s="152"/>
      <c r="U12" s="152"/>
      <c r="V12" s="152"/>
      <c r="W12" s="150"/>
      <c r="Y12" s="151"/>
      <c r="Z12" s="72">
        <f>(Cálculos!C13-0.44)/(MAX(Cálculos!C:C)+0.12)*100</f>
        <v>0.89848244124253551</v>
      </c>
      <c r="AA12" s="152"/>
      <c r="AB12" s="167">
        <f>Cálculos!L434</f>
        <v>3.4131990209510041</v>
      </c>
      <c r="AC12" s="152"/>
      <c r="AD12" s="167">
        <f>Cálculos!AN88</f>
        <v>1.5228016593837665</v>
      </c>
      <c r="AE12" s="152"/>
      <c r="AF12" s="167">
        <f>Cálculos!BP88</f>
        <v>1.4603031051011945</v>
      </c>
      <c r="AG12" s="152"/>
      <c r="AH12" s="167">
        <f>Cálculos!N38</f>
        <v>1.9263690028256356E-2</v>
      </c>
      <c r="AI12" s="152"/>
      <c r="AJ12" s="167">
        <f>Cálculos!AP13</f>
        <v>0</v>
      </c>
      <c r="AK12" s="152"/>
      <c r="AL12" s="167">
        <f>Cálculos!BR13</f>
        <v>0</v>
      </c>
      <c r="AM12" s="150"/>
      <c r="AO12" s="151"/>
      <c r="AP12" s="72">
        <v>7</v>
      </c>
      <c r="AQ12" s="168">
        <f>SUM(Observaciones!$F552:$F582)</f>
        <v>20.100000000000001</v>
      </c>
      <c r="AR12" s="168">
        <f t="shared" si="0"/>
        <v>21.266666666666673</v>
      </c>
      <c r="AS12" s="168">
        <f>SUM(Cálculos!$L553:$L583)</f>
        <v>21.314963270576818</v>
      </c>
      <c r="AT12" s="168">
        <f t="shared" si="0"/>
        <v>2.4264261679421146</v>
      </c>
      <c r="AU12" s="168">
        <f>SUM(Cálculos!$AN553:$AN583)</f>
        <v>23.162160354107257</v>
      </c>
      <c r="AV12" s="168">
        <f t="shared" si="1"/>
        <v>0.67444364974510407</v>
      </c>
      <c r="AW12" s="168">
        <f>SUM(Cálculos!$BP553:$BP583)</f>
        <v>22.236862355115342</v>
      </c>
      <c r="AX12" s="168">
        <f>ABS(AW12-AW$19)</f>
        <v>0.41769769834877835</v>
      </c>
      <c r="AY12" s="150"/>
      <c r="BA12" s="151"/>
      <c r="BB12" s="72">
        <v>7</v>
      </c>
      <c r="BC12" s="168">
        <f>ABS(Cálculos!L13-Cálculos!L12)</f>
        <v>0.14886809123670189</v>
      </c>
      <c r="BD12" s="168">
        <f>ABS(Cálculos!AN13-Cálculos!AN12)</f>
        <v>5.2914314417560948E-2</v>
      </c>
      <c r="BE12" s="168">
        <f>ABS(Cálculos!BP13-Cálculos!BP12)</f>
        <v>4.6510668604090255E-2</v>
      </c>
      <c r="BF12" s="150"/>
    </row>
    <row r="13" spans="2:58" x14ac:dyDescent="0.35">
      <c r="B13" s="11"/>
      <c r="C13" s="152"/>
      <c r="D13" s="152"/>
      <c r="E13" s="152"/>
      <c r="F13" s="152"/>
      <c r="G13" s="152"/>
      <c r="H13" s="152"/>
      <c r="I13" s="152"/>
      <c r="J13" s="152"/>
      <c r="K13" s="152"/>
      <c r="L13" s="152"/>
      <c r="M13" s="152"/>
      <c r="N13" s="152"/>
      <c r="O13" s="152"/>
      <c r="P13" s="152"/>
      <c r="Q13" s="150"/>
      <c r="S13" s="151"/>
      <c r="T13" s="138" t="s">
        <v>33</v>
      </c>
      <c r="U13" s="139" t="s">
        <v>307</v>
      </c>
      <c r="V13" s="28" t="s">
        <v>224</v>
      </c>
      <c r="W13" s="150"/>
      <c r="Y13" s="151"/>
      <c r="Z13" s="72">
        <f>(Cálculos!C14-0.44)/(MAX(Cálculos!C:C)+0.12)*100</f>
        <v>1.035446228017312</v>
      </c>
      <c r="AA13" s="152"/>
      <c r="AB13" s="167">
        <f>Cálculos!L69</f>
        <v>3.3690909451491455</v>
      </c>
      <c r="AC13" s="152"/>
      <c r="AD13" s="167">
        <f>Cálculos!AN456</f>
        <v>1.5064141464672658</v>
      </c>
      <c r="AE13" s="152"/>
      <c r="AF13" s="167">
        <f>Cálculos!BP456</f>
        <v>1.4565829820152016</v>
      </c>
      <c r="AG13" s="152"/>
      <c r="AH13" s="167">
        <f>Cálculos!N403</f>
        <v>1.9263690028256356E-2</v>
      </c>
      <c r="AI13" s="152"/>
      <c r="AJ13" s="167">
        <f>Cálculos!AP14</f>
        <v>0</v>
      </c>
      <c r="AK13" s="152"/>
      <c r="AL13" s="167">
        <f>Cálculos!BR14</f>
        <v>0</v>
      </c>
      <c r="AM13" s="150"/>
      <c r="AO13" s="151"/>
      <c r="AP13" s="72">
        <v>8</v>
      </c>
      <c r="AQ13" s="168">
        <f>SUM(Observaciones!$F583:$F613)</f>
        <v>0</v>
      </c>
      <c r="AR13" s="168">
        <f t="shared" si="0"/>
        <v>41.366666666666674</v>
      </c>
      <c r="AS13" s="168">
        <f>SUM(Cálculos!$L584:$L614)</f>
        <v>15.517988176722117</v>
      </c>
      <c r="AT13" s="168">
        <f t="shared" si="0"/>
        <v>8.2234012617968162</v>
      </c>
      <c r="AU13" s="168">
        <f>SUM(Cálculos!$AN584:$AN614)</f>
        <v>17.704578057370433</v>
      </c>
      <c r="AV13" s="168">
        <f t="shared" si="1"/>
        <v>4.7831386469917199</v>
      </c>
      <c r="AW13" s="168">
        <f>SUM(Cálculos!$BP584:$BP614)</f>
        <v>17.079811908414946</v>
      </c>
      <c r="AX13" s="168">
        <f t="shared" ref="AX13:AX16" si="3">ABS(AW13-AW$19)</f>
        <v>4.7393527483516174</v>
      </c>
      <c r="AY13" s="150"/>
      <c r="BA13" s="151"/>
      <c r="BB13" s="72">
        <v>8</v>
      </c>
      <c r="BC13" s="168">
        <f>ABS(Cálculos!L14-Cálculos!L13)</f>
        <v>0.38512865563742532</v>
      </c>
      <c r="BD13" s="168">
        <f>ABS(Cálculos!AN14-Cálculos!AN13)</f>
        <v>4.7834109520910606E-2</v>
      </c>
      <c r="BE13" s="168">
        <f>ABS(Cálculos!BP14-Cálculos!BP13)</f>
        <v>4.2960500791982714E-2</v>
      </c>
      <c r="BF13" s="150"/>
    </row>
    <row r="14" spans="2:58" x14ac:dyDescent="0.35">
      <c r="B14" s="11"/>
      <c r="C14" s="152"/>
      <c r="D14" s="152"/>
      <c r="E14" s="152"/>
      <c r="F14" s="152"/>
      <c r="G14" s="152"/>
      <c r="H14" s="152"/>
      <c r="I14" s="152"/>
      <c r="J14" s="152"/>
      <c r="K14" s="152"/>
      <c r="L14" s="152"/>
      <c r="M14" s="152"/>
      <c r="N14" s="152"/>
      <c r="O14" s="152"/>
      <c r="P14" s="152"/>
      <c r="Q14" s="150"/>
      <c r="S14" s="151"/>
      <c r="T14" s="56">
        <f>MIN(Observaciones!C:C)</f>
        <v>1</v>
      </c>
      <c r="U14" s="73">
        <f>(T14-0.44)/(MAX(Cálculos!C:C)+0.12)*100</f>
        <v>7.669972059387499E-2</v>
      </c>
      <c r="V14" s="152">
        <f>Entradas!$D52</f>
        <v>1E-3</v>
      </c>
      <c r="W14" s="150"/>
      <c r="Y14" s="151"/>
      <c r="Z14" s="72">
        <f>(Cálculos!C15-0.44)/(MAX(Cálculos!C:C)+0.12)*100</f>
        <v>1.1724100147920891</v>
      </c>
      <c r="AA14" s="152"/>
      <c r="AB14" s="167">
        <f>Cálculos!L403</f>
        <v>3.1955738186802471</v>
      </c>
      <c r="AC14" s="152"/>
      <c r="AD14" s="167">
        <f>Cálculos!AN86</f>
        <v>1.5062904427933159</v>
      </c>
      <c r="AE14" s="152"/>
      <c r="AF14" s="167">
        <f>Cálculos!BP86</f>
        <v>1.4428113753896792</v>
      </c>
      <c r="AG14" s="152"/>
      <c r="AH14" s="167">
        <f>Cálculos!N47</f>
        <v>1.6743656272852805E-2</v>
      </c>
      <c r="AI14" s="152"/>
      <c r="AJ14" s="167">
        <f>Cálculos!AP15</f>
        <v>0</v>
      </c>
      <c r="AK14" s="152"/>
      <c r="AL14" s="167">
        <f>Cálculos!BR15</f>
        <v>0</v>
      </c>
      <c r="AM14" s="150"/>
      <c r="AO14" s="151"/>
      <c r="AP14" s="72">
        <v>9</v>
      </c>
      <c r="AQ14" s="168">
        <f>SUM(Observaciones!$F614:$F643)</f>
        <v>0</v>
      </c>
      <c r="AR14" s="168">
        <f t="shared" si="0"/>
        <v>41.366666666666674</v>
      </c>
      <c r="AS14" s="168">
        <f>SUM(Cálculos!$L615:$L644)</f>
        <v>11.660131566809463</v>
      </c>
      <c r="AT14" s="168">
        <f t="shared" si="0"/>
        <v>12.08125787170947</v>
      </c>
      <c r="AU14" s="168">
        <f>SUM(Cálculos!$AN615:$AN644)</f>
        <v>13.42706589989518</v>
      </c>
      <c r="AV14" s="168">
        <f t="shared" si="1"/>
        <v>9.0606508044669738</v>
      </c>
      <c r="AW14" s="168">
        <f>SUM(Cálculos!$BP615:$BP644)</f>
        <v>12.97186806063432</v>
      </c>
      <c r="AX14" s="168">
        <f t="shared" si="3"/>
        <v>8.8472965961322441</v>
      </c>
      <c r="AY14" s="150"/>
      <c r="BA14" s="151"/>
      <c r="BB14" s="72">
        <v>9</v>
      </c>
      <c r="BC14" s="168">
        <f>ABS(Cálculos!L15-Cálculos!L14)</f>
        <v>0.40917443864482428</v>
      </c>
      <c r="BD14" s="168">
        <f>ABS(Cálculos!AN15-Cálculos!AN14)</f>
        <v>1.3098340974618816E-2</v>
      </c>
      <c r="BE14" s="168">
        <f>ABS(Cálculos!BP15-Cálculos!BP14)</f>
        <v>1.2262710705226831E-2</v>
      </c>
      <c r="BF14" s="150"/>
    </row>
    <row r="15" spans="2:58" x14ac:dyDescent="0.35">
      <c r="B15" s="11"/>
      <c r="C15" s="152"/>
      <c r="D15" s="152"/>
      <c r="E15" s="152"/>
      <c r="F15" s="152"/>
      <c r="G15" s="152"/>
      <c r="H15" s="152"/>
      <c r="I15" s="152"/>
      <c r="J15" s="152"/>
      <c r="K15" s="152"/>
      <c r="L15" s="152"/>
      <c r="M15" s="152"/>
      <c r="N15" s="152"/>
      <c r="O15" s="152"/>
      <c r="P15" s="152"/>
      <c r="Q15" s="150"/>
      <c r="S15" s="151"/>
      <c r="T15" s="56">
        <f>MAX(Observaciones!C:C)</f>
        <v>730</v>
      </c>
      <c r="U15" s="73">
        <f>(T15-0.44)/(MAX(Cálculos!C:C)+0.12)*100</f>
        <v>99.923300279406106</v>
      </c>
      <c r="V15" s="152">
        <f>Entradas!$D52</f>
        <v>1E-3</v>
      </c>
      <c r="W15" s="150"/>
      <c r="Y15" s="151"/>
      <c r="Z15" s="72">
        <f>(Cálculos!C16-0.44)/(MAX(Cálculos!C:C)+0.12)*100</f>
        <v>1.3093738015668659</v>
      </c>
      <c r="AA15" s="152"/>
      <c r="AB15" s="167">
        <f>Cálculos!L425</f>
        <v>3.1830416796154948</v>
      </c>
      <c r="AC15" s="152"/>
      <c r="AD15" s="167">
        <f>Cálculos!AN85</f>
        <v>1.4987481114002501</v>
      </c>
      <c r="AE15" s="152"/>
      <c r="AF15" s="167">
        <f>Cálculos!BP89</f>
        <v>1.439392092746334</v>
      </c>
      <c r="AG15" s="152"/>
      <c r="AH15" s="167">
        <f>Cálculos!N412</f>
        <v>1.6743656272852805E-2</v>
      </c>
      <c r="AI15" s="152"/>
      <c r="AJ15" s="167">
        <f>Cálculos!AP16</f>
        <v>0</v>
      </c>
      <c r="AK15" s="152"/>
      <c r="AL15" s="167">
        <f>Cálculos!BR16</f>
        <v>0</v>
      </c>
      <c r="AM15" s="150"/>
      <c r="AO15" s="151"/>
      <c r="AP15" s="72">
        <v>10</v>
      </c>
      <c r="AQ15" s="168">
        <f>SUM(Observaciones!$F644:$F674)</f>
        <v>10</v>
      </c>
      <c r="AR15" s="168">
        <f t="shared" si="0"/>
        <v>31.366666666666674</v>
      </c>
      <c r="AS15" s="168">
        <f>SUM(Cálculos!$L645:$L675)</f>
        <v>10.125112121722646</v>
      </c>
      <c r="AT15" s="168">
        <f t="shared" si="0"/>
        <v>13.616277316796287</v>
      </c>
      <c r="AU15" s="168">
        <f>SUM(Cálculos!$AN645:$AN675)</f>
        <v>11.531488519277911</v>
      </c>
      <c r="AV15" s="168">
        <f t="shared" si="1"/>
        <v>10.956228185084242</v>
      </c>
      <c r="AW15" s="168">
        <f>SUM(Cálculos!$BP645:$BP675)</f>
        <v>11.123678104684661</v>
      </c>
      <c r="AX15" s="168">
        <f t="shared" si="3"/>
        <v>10.695486552081903</v>
      </c>
      <c r="AY15" s="150"/>
      <c r="BA15" s="151"/>
      <c r="BB15" s="72">
        <v>10</v>
      </c>
      <c r="BC15" s="168">
        <f>ABS(Cálculos!L16-Cálculos!L15)</f>
        <v>7.1125268138570896E-2</v>
      </c>
      <c r="BD15" s="168">
        <f>ABS(Cálculos!AN16-Cálculos!AN15)</f>
        <v>2.4687698420277182E-2</v>
      </c>
      <c r="BE15" s="168">
        <f>ABS(Cálculos!BP16-Cálculos!BP15)</f>
        <v>2.2692001430312692E-2</v>
      </c>
      <c r="BF15" s="150"/>
    </row>
    <row r="16" spans="2:58" x14ac:dyDescent="0.35">
      <c r="B16" s="11"/>
      <c r="C16" s="152"/>
      <c r="D16" s="152"/>
      <c r="E16" s="152"/>
      <c r="F16" s="152"/>
      <c r="G16" s="152"/>
      <c r="H16" s="152"/>
      <c r="I16" s="152"/>
      <c r="J16" s="152"/>
      <c r="K16" s="152"/>
      <c r="L16" s="152"/>
      <c r="M16" s="152"/>
      <c r="N16" s="152"/>
      <c r="O16" s="152"/>
      <c r="P16" s="152"/>
      <c r="Q16" s="150"/>
      <c r="S16" s="151"/>
      <c r="T16" s="152"/>
      <c r="U16" s="152"/>
      <c r="V16" s="152"/>
      <c r="W16" s="150"/>
      <c r="Y16" s="151"/>
      <c r="Z16" s="72">
        <f>(Cálculos!C17-0.44)/(MAX(Cálculos!C:C)+0.12)*100</f>
        <v>1.4463375883416425</v>
      </c>
      <c r="AA16" s="152"/>
      <c r="AB16" s="167">
        <f>Cálculos!L38</f>
        <v>3.1408926974791895</v>
      </c>
      <c r="AC16" s="152"/>
      <c r="AD16" s="167">
        <f>Cálculos!AN89</f>
        <v>1.4975366982715641</v>
      </c>
      <c r="AE16" s="152"/>
      <c r="AF16" s="167">
        <f>Cálculos!BP457</f>
        <v>1.4370842861425659</v>
      </c>
      <c r="AG16" s="152"/>
      <c r="AH16" s="167">
        <f>Cálculos!N27</f>
        <v>1.6743656272852805E-2</v>
      </c>
      <c r="AI16" s="152"/>
      <c r="AJ16" s="167">
        <f>Cálculos!AP17</f>
        <v>0</v>
      </c>
      <c r="AK16" s="152"/>
      <c r="AL16" s="167">
        <f>Cálculos!BR17</f>
        <v>0</v>
      </c>
      <c r="AM16" s="150"/>
      <c r="AO16" s="151"/>
      <c r="AP16" s="72">
        <v>11</v>
      </c>
      <c r="AQ16" s="168">
        <f>SUM(Observaciones!$F675:$F704)</f>
        <v>1.7999999999999998</v>
      </c>
      <c r="AR16" s="168">
        <f t="shared" si="0"/>
        <v>39.566666666666677</v>
      </c>
      <c r="AS16" s="168">
        <f>SUM(Cálculos!$L676:$L705)</f>
        <v>7.645770217898372</v>
      </c>
      <c r="AT16" s="168">
        <f t="shared" si="0"/>
        <v>16.095619220620563</v>
      </c>
      <c r="AU16" s="168">
        <f>SUM(Cálculos!$AN676:$AN705)</f>
        <v>8.8028507183348825</v>
      </c>
      <c r="AV16" s="168">
        <f t="shared" si="1"/>
        <v>13.684865986027271</v>
      </c>
      <c r="AW16" s="168">
        <f>SUM(Cálculos!$BP676:$BP705)</f>
        <v>8.5039975482000383</v>
      </c>
      <c r="AX16" s="168">
        <f t="shared" si="3"/>
        <v>13.315167108566525</v>
      </c>
      <c r="AY16" s="150"/>
      <c r="BA16" s="151"/>
      <c r="BB16" s="72">
        <v>11</v>
      </c>
      <c r="BC16" s="168">
        <f>ABS(Cálculos!L17-Cálculos!L16)</f>
        <v>3.2581451623437347</v>
      </c>
      <c r="BD16" s="168">
        <f>ABS(Cálculos!AN17-Cálculos!AN16)</f>
        <v>0.1025669623962181</v>
      </c>
      <c r="BE16" s="168">
        <f>ABS(Cálculos!BP17-Cálculos!BP16)</f>
        <v>9.2074829641282774E-2</v>
      </c>
      <c r="BF16" s="150"/>
    </row>
    <row r="17" spans="2:58" x14ac:dyDescent="0.35">
      <c r="B17" s="11"/>
      <c r="C17" s="152"/>
      <c r="D17" s="152"/>
      <c r="E17" s="152"/>
      <c r="F17" s="152"/>
      <c r="G17" s="152"/>
      <c r="H17" s="152"/>
      <c r="I17" s="152"/>
      <c r="J17" s="152"/>
      <c r="K17" s="152"/>
      <c r="L17" s="152"/>
      <c r="M17" s="152"/>
      <c r="N17" s="152"/>
      <c r="O17" s="152"/>
      <c r="P17" s="152"/>
      <c r="Q17" s="150"/>
      <c r="S17" s="151"/>
      <c r="T17" s="138" t="s">
        <v>33</v>
      </c>
      <c r="U17" s="139" t="s">
        <v>307</v>
      </c>
      <c r="V17" s="28" t="s">
        <v>225</v>
      </c>
      <c r="W17" s="150"/>
      <c r="Y17" s="151"/>
      <c r="Z17" s="72">
        <f>(Cálculos!C18-0.44)/(MAX(Cálculos!C:C)+0.12)*100</f>
        <v>1.5833013751164193</v>
      </c>
      <c r="AA17" s="152"/>
      <c r="AB17" s="167">
        <f>Cálculos!L60</f>
        <v>3.136094358926603</v>
      </c>
      <c r="AC17" s="152"/>
      <c r="AD17" s="167">
        <f>Cálculos!AN87</f>
        <v>1.4830191522056075</v>
      </c>
      <c r="AE17" s="152"/>
      <c r="AF17" s="167">
        <f>Cálculos!BP85</f>
        <v>1.4346377929937175</v>
      </c>
      <c r="AG17" s="152"/>
      <c r="AH17" s="167">
        <f>Cálculos!N392</f>
        <v>1.6743656272852805E-2</v>
      </c>
      <c r="AI17" s="152"/>
      <c r="AJ17" s="167">
        <f>Cálculos!AP18</f>
        <v>0</v>
      </c>
      <c r="AK17" s="152"/>
      <c r="AL17" s="167">
        <f>Cálculos!BR18</f>
        <v>0</v>
      </c>
      <c r="AM17" s="150"/>
      <c r="AO17" s="151"/>
      <c r="AP17" s="72">
        <v>12</v>
      </c>
      <c r="AQ17" s="168">
        <f>SUM(Observaciones!$F705:$F735)</f>
        <v>28.8</v>
      </c>
      <c r="AR17" s="168">
        <f>ABS(AQ17-AQ$19)</f>
        <v>12.566666666666674</v>
      </c>
      <c r="AS17" s="168">
        <f>SUM(Cálculos!$L706:$L736)</f>
        <v>8.2802085580005151</v>
      </c>
      <c r="AT17" s="168">
        <f>ABS(AS17-AS$19)</f>
        <v>15.461180880518418</v>
      </c>
      <c r="AU17" s="168">
        <f>SUM(Cálculos!$AN706:$AN736)</f>
        <v>8.6877115044569031</v>
      </c>
      <c r="AV17" s="168">
        <f>ABS(AU17-AU$19)</f>
        <v>13.80000519990525</v>
      </c>
      <c r="AW17" s="168">
        <f>SUM(Cálculos!$BP706:$BP736)</f>
        <v>8.3207063632656553</v>
      </c>
      <c r="AX17" s="168">
        <f>ABS(AW17-AW$19)</f>
        <v>13.498458293500908</v>
      </c>
      <c r="AY17" s="150"/>
      <c r="BA17" s="151"/>
      <c r="BB17" s="72">
        <v>12</v>
      </c>
      <c r="BC17" s="168">
        <f>ABS(Cálculos!L18-Cálculos!L17)</f>
        <v>3.2131563493373148</v>
      </c>
      <c r="BD17" s="168">
        <f>ABS(Cálculos!AN18-Cálculos!AN17)</f>
        <v>1.8555688089507694E-2</v>
      </c>
      <c r="BE17" s="168">
        <f>ABS(Cálculos!BP18-Cálculos!BP17)</f>
        <v>1.4988616945342315E-2</v>
      </c>
      <c r="BF17" s="150"/>
    </row>
    <row r="18" spans="2:58" x14ac:dyDescent="0.35">
      <c r="B18" s="11"/>
      <c r="C18" s="152"/>
      <c r="D18" s="152"/>
      <c r="E18" s="152"/>
      <c r="F18" s="152"/>
      <c r="G18" s="152"/>
      <c r="H18" s="152"/>
      <c r="I18" s="152"/>
      <c r="J18" s="152"/>
      <c r="K18" s="152"/>
      <c r="L18" s="152"/>
      <c r="M18" s="152"/>
      <c r="N18" s="152"/>
      <c r="O18" s="152"/>
      <c r="P18" s="152"/>
      <c r="Q18" s="150"/>
      <c r="S18" s="151"/>
      <c r="T18" s="56">
        <f>MIN(Observaciones!C:C)</f>
        <v>1</v>
      </c>
      <c r="U18" s="73">
        <f>(T18-0.44)/(MAX(Cálculos!C:C)+0.12)*100</f>
        <v>7.669972059387499E-2</v>
      </c>
      <c r="V18" s="152">
        <f>Entradas!$D53</f>
        <v>1E-4</v>
      </c>
      <c r="W18" s="150"/>
      <c r="Y18" s="151"/>
      <c r="Z18" s="72">
        <f>(Cálculos!C19-0.44)/(MAX(Cálculos!C:C)+0.12)*100</f>
        <v>1.7202651618911959</v>
      </c>
      <c r="AA18" s="152"/>
      <c r="AB18" s="167">
        <f>Cálculos!L412</f>
        <v>3.1143228562804124</v>
      </c>
      <c r="AC18" s="152"/>
      <c r="AD18" s="167">
        <f>Cálculos!AN457</f>
        <v>1.4829052572534689</v>
      </c>
      <c r="AE18" s="152"/>
      <c r="AF18" s="167">
        <f>Cálculos!BP87</f>
        <v>1.4236836892840723</v>
      </c>
      <c r="AG18" s="152"/>
      <c r="AH18" s="167">
        <f>Cálculos!N69</f>
        <v>1.5733256956322963E-2</v>
      </c>
      <c r="AI18" s="152"/>
      <c r="AJ18" s="167">
        <f>Cálculos!AP19</f>
        <v>0</v>
      </c>
      <c r="AK18" s="152"/>
      <c r="AL18" s="167">
        <f>Cálculos!BR19</f>
        <v>0</v>
      </c>
      <c r="AM18" s="150"/>
      <c r="AO18" s="151"/>
      <c r="AP18" s="169" t="s">
        <v>327</v>
      </c>
      <c r="AQ18" s="170">
        <f>SUM(AQ6:AQ17)</f>
        <v>496.40000000000009</v>
      </c>
      <c r="AR18" s="170">
        <f t="shared" ref="AR18:AX18" si="4">SUM(AR6:AR17)</f>
        <v>526.80000000000007</v>
      </c>
      <c r="AS18" s="170">
        <f t="shared" si="4"/>
        <v>284.89667326222718</v>
      </c>
      <c r="AT18" s="170">
        <f t="shared" si="4"/>
        <v>135.80832543876733</v>
      </c>
      <c r="AU18" s="170">
        <f t="shared" si="4"/>
        <v>269.85260045234583</v>
      </c>
      <c r="AV18" s="170">
        <f t="shared" si="4"/>
        <v>113.98892085158357</v>
      </c>
      <c r="AW18" s="170">
        <f t="shared" si="4"/>
        <v>261.82997588119878</v>
      </c>
      <c r="AX18" s="170">
        <f t="shared" si="4"/>
        <v>112.53160215232309</v>
      </c>
      <c r="AY18" s="150"/>
      <c r="BA18" s="151"/>
      <c r="BB18" s="72">
        <v>13</v>
      </c>
      <c r="BC18" s="168">
        <f>ABS(Cálculos!L19-Cálculos!L18)</f>
        <v>2.252667545505882E-2</v>
      </c>
      <c r="BD18" s="168">
        <f>ABS(Cálculos!AN19-Cálculos!AN18)</f>
        <v>1.8923713853305379E-2</v>
      </c>
      <c r="BE18" s="168">
        <f>ABS(Cálculos!BP19-Cálculos!BP18)</f>
        <v>1.5404599030644395E-2</v>
      </c>
      <c r="BF18" s="150"/>
    </row>
    <row r="19" spans="2:58" x14ac:dyDescent="0.35">
      <c r="B19" s="11"/>
      <c r="C19" s="152"/>
      <c r="D19" s="152"/>
      <c r="E19" s="152"/>
      <c r="F19" s="152"/>
      <c r="G19" s="152"/>
      <c r="H19" s="152"/>
      <c r="I19" s="152"/>
      <c r="J19" s="152"/>
      <c r="K19" s="152"/>
      <c r="L19" s="152"/>
      <c r="M19" s="152"/>
      <c r="N19" s="152"/>
      <c r="O19" s="152"/>
      <c r="P19" s="152"/>
      <c r="Q19" s="150"/>
      <c r="S19" s="151"/>
      <c r="T19" s="56">
        <f>MAX(Observaciones!C:C)</f>
        <v>730</v>
      </c>
      <c r="U19" s="73">
        <f>(T19-0.44)/(MAX(Cálculos!C:C)+0.12)*100</f>
        <v>99.923300279406106</v>
      </c>
      <c r="V19" s="152">
        <f>Entradas!$D53</f>
        <v>1E-4</v>
      </c>
      <c r="W19" s="150"/>
      <c r="Y19" s="151"/>
      <c r="Z19" s="72">
        <f>(Cálculos!C20-0.44)/(MAX(Cálculos!C:C)+0.12)*100</f>
        <v>1.8572289486659728</v>
      </c>
      <c r="AA19" s="152"/>
      <c r="AB19" s="167">
        <f>Cálculos!L47</f>
        <v>3.0629486989594898</v>
      </c>
      <c r="AC19" s="152"/>
      <c r="AD19" s="167">
        <f>Cálculos!AN449</f>
        <v>1.4737755596417648</v>
      </c>
      <c r="AE19" s="152"/>
      <c r="AF19" s="167">
        <f>Cálculos!BP90</f>
        <v>1.4194588630445018</v>
      </c>
      <c r="AG19" s="152"/>
      <c r="AH19" s="167">
        <f>Cálculos!N434</f>
        <v>1.5733256956322963E-2</v>
      </c>
      <c r="AI19" s="152"/>
      <c r="AJ19" s="167">
        <f>Cálculos!AP20</f>
        <v>0</v>
      </c>
      <c r="AK19" s="152"/>
      <c r="AL19" s="167">
        <f>Cálculos!BR20</f>
        <v>0</v>
      </c>
      <c r="AM19" s="150"/>
      <c r="AO19" s="151"/>
      <c r="AP19" s="169" t="s">
        <v>328</v>
      </c>
      <c r="AQ19" s="170">
        <f>AVERAGE(AQ6:AQ17)</f>
        <v>41.366666666666674</v>
      </c>
      <c r="AR19" s="170">
        <f>AVERAGE(AR6:AR17)</f>
        <v>43.900000000000006</v>
      </c>
      <c r="AS19" s="170">
        <f t="shared" ref="AS19:AX19" si="5">AVERAGE(AS6:AS17)</f>
        <v>23.741389438518933</v>
      </c>
      <c r="AT19" s="170">
        <f t="shared" si="5"/>
        <v>11.317360453230611</v>
      </c>
      <c r="AU19" s="170">
        <f t="shared" si="5"/>
        <v>22.487716704362153</v>
      </c>
      <c r="AV19" s="170">
        <f t="shared" si="5"/>
        <v>9.4990767376319649</v>
      </c>
      <c r="AW19" s="170">
        <f t="shared" si="5"/>
        <v>21.819164656766564</v>
      </c>
      <c r="AX19" s="170">
        <f t="shared" si="5"/>
        <v>9.3776335126935901</v>
      </c>
      <c r="AY19" s="150"/>
      <c r="BA19" s="151"/>
      <c r="BB19" s="72">
        <v>14</v>
      </c>
      <c r="BC19" s="168">
        <f>ABS(Cálculos!L20-Cálculos!L19)</f>
        <v>1.877845028029429E-2</v>
      </c>
      <c r="BD19" s="168">
        <f>ABS(Cálculos!AN20-Cálculos!AN19)</f>
        <v>1.559760976849689E-2</v>
      </c>
      <c r="BE19" s="168">
        <f>ABS(Cálculos!BP20-Cálculos!BP19)</f>
        <v>1.2560076803604825E-2</v>
      </c>
      <c r="BF19" s="150"/>
    </row>
    <row r="20" spans="2:58" ht="15" thickBot="1" x14ac:dyDescent="0.4">
      <c r="B20" s="11"/>
      <c r="C20" s="152"/>
      <c r="D20" s="152"/>
      <c r="E20" s="152"/>
      <c r="F20" s="152"/>
      <c r="G20" s="152"/>
      <c r="H20" s="152"/>
      <c r="I20" s="152"/>
      <c r="J20" s="152"/>
      <c r="K20" s="152"/>
      <c r="L20" s="152"/>
      <c r="M20" s="152"/>
      <c r="N20" s="152"/>
      <c r="O20" s="152"/>
      <c r="P20" s="152"/>
      <c r="Q20" s="150"/>
      <c r="S20" s="153"/>
      <c r="T20" s="154"/>
      <c r="U20" s="154"/>
      <c r="V20" s="154"/>
      <c r="W20" s="155"/>
      <c r="Y20" s="151"/>
      <c r="Z20" s="72">
        <f>(Cálculos!C21-0.44)/(MAX(Cálculos!C:C)+0.12)*100</f>
        <v>1.9941927354407494</v>
      </c>
      <c r="AA20" s="152"/>
      <c r="AB20" s="167">
        <f>Cálculos!L441</f>
        <v>2.9993034803589396</v>
      </c>
      <c r="AC20" s="152"/>
      <c r="AD20" s="167">
        <f>Cálculos!AN90</f>
        <v>1.4734133794728221</v>
      </c>
      <c r="AE20" s="152"/>
      <c r="AF20" s="167">
        <f>Cálculos!BP449</f>
        <v>1.4181078363992157</v>
      </c>
      <c r="AG20" s="152"/>
      <c r="AH20" s="167">
        <f>Cálculos!N60</f>
        <v>1.4449201862999651E-2</v>
      </c>
      <c r="AI20" s="152"/>
      <c r="AJ20" s="167">
        <f>Cálculos!AP21</f>
        <v>0</v>
      </c>
      <c r="AK20" s="152"/>
      <c r="AL20" s="167">
        <f>Cálculos!BR21</f>
        <v>0</v>
      </c>
      <c r="AM20" s="150"/>
      <c r="AO20" s="151"/>
      <c r="AP20" s="169" t="s">
        <v>329</v>
      </c>
      <c r="AQ20" s="170">
        <f>(6/11)*AR$18/AQ$18</f>
        <v>0.57885869167093984</v>
      </c>
      <c r="AR20" s="170"/>
      <c r="AS20" s="170">
        <f>(6/11)*AT$18/AS$18</f>
        <v>0.26001450832303308</v>
      </c>
      <c r="AT20" s="170"/>
      <c r="AU20" s="170">
        <f>(6/11)*AV$18/AU$18</f>
        <v>0.23040643264408525</v>
      </c>
      <c r="AV20" s="170"/>
      <c r="AW20" s="170">
        <f>(6/11)*AX$18/AW$18</f>
        <v>0.23443027749090783</v>
      </c>
      <c r="AX20" s="170"/>
      <c r="AY20" s="150"/>
      <c r="BA20" s="151"/>
      <c r="BB20" s="72">
        <v>15</v>
      </c>
      <c r="BC20" s="168">
        <f>ABS(Cálculos!L21-Cálculos!L20)</f>
        <v>0.64411196742206778</v>
      </c>
      <c r="BD20" s="168">
        <f>ABS(Cálculos!AN21-Cálculos!AN20)</f>
        <v>8.0076281034334507E-2</v>
      </c>
      <c r="BE20" s="168">
        <f>ABS(Cálculos!BP21-Cálculos!BP20)</f>
        <v>7.2060834398440687E-2</v>
      </c>
      <c r="BF20" s="150"/>
    </row>
    <row r="21" spans="2:58" ht="15" thickBot="1" x14ac:dyDescent="0.4">
      <c r="B21" s="11"/>
      <c r="C21" s="152"/>
      <c r="D21" s="152"/>
      <c r="E21" s="152"/>
      <c r="F21" s="152"/>
      <c r="G21" s="152"/>
      <c r="H21" s="152"/>
      <c r="I21" s="152"/>
      <c r="J21" s="152"/>
      <c r="K21" s="152"/>
      <c r="L21" s="152"/>
      <c r="M21" s="152"/>
      <c r="N21" s="152"/>
      <c r="O21" s="152"/>
      <c r="P21" s="152"/>
      <c r="Q21" s="150"/>
      <c r="Y21" s="151"/>
      <c r="Z21" s="72">
        <f>(Cálculos!C22-0.44)/(MAX(Cálculos!C:C)+0.12)*100</f>
        <v>2.1311565222155262</v>
      </c>
      <c r="AA21" s="152"/>
      <c r="AB21" s="167">
        <f>Cálculos!L76</f>
        <v>2.9572844513294867</v>
      </c>
      <c r="AC21" s="152"/>
      <c r="AD21" s="167">
        <f>Cálculos!AN458</f>
        <v>1.4599106176946681</v>
      </c>
      <c r="AE21" s="152"/>
      <c r="AF21" s="167">
        <f>Cálculos!BP458</f>
        <v>1.4180131635495687</v>
      </c>
      <c r="AG21" s="152"/>
      <c r="AH21" s="167">
        <f>Cálculos!N425</f>
        <v>1.4449201862999651E-2</v>
      </c>
      <c r="AI21" s="152"/>
      <c r="AJ21" s="167">
        <f>Cálculos!AP22</f>
        <v>0</v>
      </c>
      <c r="AK21" s="152"/>
      <c r="AL21" s="167">
        <f>Cálculos!BR22</f>
        <v>0</v>
      </c>
      <c r="AM21" s="150"/>
      <c r="AO21" s="153"/>
      <c r="AP21" s="154"/>
      <c r="AQ21" s="154"/>
      <c r="AR21" s="154"/>
      <c r="AS21" s="154"/>
      <c r="AT21" s="154"/>
      <c r="AU21" s="154"/>
      <c r="AV21" s="154"/>
      <c r="AW21" s="154"/>
      <c r="AX21" s="154"/>
      <c r="AY21" s="155"/>
      <c r="BA21" s="151"/>
      <c r="BB21" s="72">
        <v>16</v>
      </c>
      <c r="BC21" s="168">
        <f>ABS(Cálculos!L22-Cálculos!L21)</f>
        <v>0.15766888452425132</v>
      </c>
      <c r="BD21" s="168">
        <f>ABS(Cálculos!AN22-Cálculos!AN21)</f>
        <v>5.4835377142954722E-2</v>
      </c>
      <c r="BE21" s="168">
        <f>ABS(Cálculos!BP22-Cálculos!BP21)</f>
        <v>5.0121470665951628E-2</v>
      </c>
      <c r="BF21" s="150"/>
    </row>
    <row r="22" spans="2:58" x14ac:dyDescent="0.35">
      <c r="B22" s="11"/>
      <c r="C22" s="152"/>
      <c r="D22" s="152"/>
      <c r="E22" s="152"/>
      <c r="F22" s="152"/>
      <c r="G22" s="152"/>
      <c r="H22" s="152"/>
      <c r="I22" s="152"/>
      <c r="J22" s="152"/>
      <c r="K22" s="152"/>
      <c r="L22" s="152"/>
      <c r="M22" s="152"/>
      <c r="N22" s="152"/>
      <c r="O22" s="152"/>
      <c r="P22" s="152"/>
      <c r="Q22" s="150"/>
      <c r="S22" s="209" t="s">
        <v>314</v>
      </c>
      <c r="T22" s="209"/>
      <c r="U22" s="209"/>
      <c r="V22" s="209"/>
      <c r="W22" s="209"/>
      <c r="Y22" s="151"/>
      <c r="Z22" s="72">
        <f>(Cálculos!C23-0.44)/(MAX(Cálculos!C:C)+0.12)*100</f>
        <v>2.2681203089903028</v>
      </c>
      <c r="AA22" s="152"/>
      <c r="AB22" s="167">
        <f>Cálculos!L392</f>
        <v>2.9482687091898185</v>
      </c>
      <c r="AC22" s="152"/>
      <c r="AD22" s="167">
        <f>Cálculos!AN91</f>
        <v>1.4498536914618381</v>
      </c>
      <c r="AE22" s="152"/>
      <c r="AF22" s="167">
        <f>Cálculos!BP91</f>
        <v>1.3999981103528527</v>
      </c>
      <c r="AG22" s="152"/>
      <c r="AH22" s="167">
        <f>Cálculos!N76</f>
        <v>1.1276086002804183E-2</v>
      </c>
      <c r="AI22" s="152"/>
      <c r="AJ22" s="167">
        <f>Cálculos!AP23</f>
        <v>0</v>
      </c>
      <c r="AK22" s="152"/>
      <c r="AL22" s="167">
        <f>Cálculos!BR23</f>
        <v>0</v>
      </c>
      <c r="AM22" s="150"/>
      <c r="BA22" s="151"/>
      <c r="BB22" s="72">
        <v>17</v>
      </c>
      <c r="BC22" s="168">
        <f>ABS(Cálculos!L23-Cálculos!L22)</f>
        <v>0.57433628159888928</v>
      </c>
      <c r="BD22" s="168">
        <f>ABS(Cálculos!AN23-Cálculos!AN22)</f>
        <v>2.5807226879669187E-2</v>
      </c>
      <c r="BE22" s="168">
        <f>ABS(Cálculos!BP23-Cálculos!BP22)</f>
        <v>2.4473980640253079E-2</v>
      </c>
      <c r="BF22" s="150"/>
    </row>
    <row r="23" spans="2:58" x14ac:dyDescent="0.35">
      <c r="B23" s="11"/>
      <c r="C23" s="152"/>
      <c r="D23" s="152"/>
      <c r="E23" s="152"/>
      <c r="F23" s="152"/>
      <c r="G23" s="152"/>
      <c r="H23" s="152"/>
      <c r="I23" s="152"/>
      <c r="J23" s="152"/>
      <c r="K23" s="152"/>
      <c r="L23" s="152"/>
      <c r="M23" s="152"/>
      <c r="N23" s="152"/>
      <c r="O23" s="152"/>
      <c r="P23" s="152"/>
      <c r="Q23" s="150"/>
      <c r="S23" s="209"/>
      <c r="T23" s="209"/>
      <c r="U23" s="209"/>
      <c r="V23" s="209"/>
      <c r="W23" s="209"/>
      <c r="Y23" s="151"/>
      <c r="Z23" s="72">
        <f>(Cálculos!C24-0.44)/(MAX(Cálculos!C:C)+0.12)*100</f>
        <v>2.4050840957650794</v>
      </c>
      <c r="AA23" s="152"/>
      <c r="AB23" s="167">
        <f>Cálculos!L27</f>
        <v>2.8892552991859159</v>
      </c>
      <c r="AC23" s="152"/>
      <c r="AD23" s="167">
        <f>Cálculos!AN459</f>
        <v>1.4374589430568934</v>
      </c>
      <c r="AE23" s="152"/>
      <c r="AF23" s="167">
        <f>Cálculos!BP459</f>
        <v>1.3993938851254473</v>
      </c>
      <c r="AG23" s="152"/>
      <c r="AH23" s="167">
        <f>Cálculos!N441</f>
        <v>1.1276086002804183E-2</v>
      </c>
      <c r="AI23" s="152"/>
      <c r="AJ23" s="167">
        <f>Cálculos!AP24</f>
        <v>0</v>
      </c>
      <c r="AK23" s="152"/>
      <c r="AL23" s="167">
        <f>Cálculos!BR24</f>
        <v>0</v>
      </c>
      <c r="AM23" s="150"/>
      <c r="BA23" s="151"/>
      <c r="BB23" s="72">
        <v>18</v>
      </c>
      <c r="BC23" s="168">
        <f>ABS(Cálculos!L24-Cálculos!L23)</f>
        <v>5.911461328141332E-2</v>
      </c>
      <c r="BD23" s="168">
        <f>ABS(Cálculos!AN24-Cálculos!AN23)</f>
        <v>2.8427718478137853E-2</v>
      </c>
      <c r="BE23" s="168">
        <f>ABS(Cálculos!BP24-Cálculos!BP23)</f>
        <v>2.6820461218704073E-2</v>
      </c>
      <c r="BF23" s="150"/>
    </row>
    <row r="24" spans="2:58" x14ac:dyDescent="0.35">
      <c r="B24" s="11"/>
      <c r="C24" s="152"/>
      <c r="D24" s="152"/>
      <c r="E24" s="152"/>
      <c r="F24" s="152"/>
      <c r="G24" s="152"/>
      <c r="H24" s="152"/>
      <c r="I24" s="152"/>
      <c r="J24" s="152"/>
      <c r="K24" s="152"/>
      <c r="L24" s="152"/>
      <c r="M24" s="152"/>
      <c r="N24" s="152"/>
      <c r="O24" s="152"/>
      <c r="P24" s="152"/>
      <c r="Q24" s="150"/>
      <c r="S24" s="209"/>
      <c r="T24" s="209"/>
      <c r="U24" s="209"/>
      <c r="V24" s="209"/>
      <c r="W24" s="209"/>
      <c r="Y24" s="151"/>
      <c r="Z24" s="72">
        <f>(Cálculos!C25-0.44)/(MAX(Cálculos!C:C)+0.12)*100</f>
        <v>2.542047882539856</v>
      </c>
      <c r="AA24" s="152"/>
      <c r="AB24" s="167">
        <f>Cálculos!L525</f>
        <v>2.6093987699791241</v>
      </c>
      <c r="AC24" s="152"/>
      <c r="AD24" s="167">
        <f>Cálculos!AN92</f>
        <v>1.4267383141854817</v>
      </c>
      <c r="AE24" s="152"/>
      <c r="AF24" s="167">
        <f>Cálculos!BP92</f>
        <v>1.3809049995883365</v>
      </c>
      <c r="AG24" s="152"/>
      <c r="AH24" s="167">
        <f>Cálculos!N160</f>
        <v>1.1276086002804183E-2</v>
      </c>
      <c r="AI24" s="152"/>
      <c r="AJ24" s="167">
        <f>Cálculos!AP25</f>
        <v>0</v>
      </c>
      <c r="AK24" s="152"/>
      <c r="AL24" s="167">
        <f>Cálculos!BR25</f>
        <v>0</v>
      </c>
      <c r="AM24" s="150"/>
      <c r="BA24" s="151"/>
      <c r="BB24" s="72">
        <v>19</v>
      </c>
      <c r="BC24" s="168">
        <f>ABS(Cálculos!L25-Cálculos!L24)</f>
        <v>9.0977731916340732E-2</v>
      </c>
      <c r="BD24" s="168">
        <f>ABS(Cálculos!AN25-Cálculos!AN24)</f>
        <v>5.018186330637886E-3</v>
      </c>
      <c r="BE24" s="168">
        <f>ABS(Cálculos!BP25-Cálculos!BP24)</f>
        <v>2.8004432213957209E-3</v>
      </c>
      <c r="BF24" s="150"/>
    </row>
    <row r="25" spans="2:58" x14ac:dyDescent="0.35">
      <c r="B25" s="11"/>
      <c r="C25" s="152"/>
      <c r="D25" s="152"/>
      <c r="E25" s="152"/>
      <c r="F25" s="152"/>
      <c r="G25" s="152"/>
      <c r="H25" s="152"/>
      <c r="I25" s="152"/>
      <c r="J25" s="152"/>
      <c r="K25" s="152"/>
      <c r="L25" s="152"/>
      <c r="M25" s="152"/>
      <c r="N25" s="152"/>
      <c r="O25" s="152"/>
      <c r="P25" s="152"/>
      <c r="Q25" s="150"/>
      <c r="Y25" s="151"/>
      <c r="Z25" s="72">
        <f>(Cálculos!C26-0.44)/(MAX(Cálculos!C:C)+0.12)*100</f>
        <v>2.6790116693146331</v>
      </c>
      <c r="AA25" s="152"/>
      <c r="AB25" s="167">
        <f>Cálculos!L160</f>
        <v>2.5859251096346783</v>
      </c>
      <c r="AC25" s="152"/>
      <c r="AD25" s="167">
        <f>Cálculos!AN460</f>
        <v>1.4150327181942894</v>
      </c>
      <c r="AE25" s="152"/>
      <c r="AF25" s="167">
        <f>Cálculos!BP460</f>
        <v>1.3807736106027197</v>
      </c>
      <c r="AG25" s="152"/>
      <c r="AH25" s="167">
        <f>Cálculos!N525</f>
        <v>1.1276086002804183E-2</v>
      </c>
      <c r="AI25" s="152"/>
      <c r="AJ25" s="167">
        <f>Cálculos!AP26</f>
        <v>0</v>
      </c>
      <c r="AK25" s="152"/>
      <c r="AL25" s="167">
        <f>Cálculos!BR26</f>
        <v>0</v>
      </c>
      <c r="AM25" s="150"/>
      <c r="BA25" s="151"/>
      <c r="BB25" s="72">
        <v>20</v>
      </c>
      <c r="BC25" s="168">
        <f>ABS(Cálculos!L26-Cálculos!L25)</f>
        <v>0.73510609590721221</v>
      </c>
      <c r="BD25" s="168">
        <f>ABS(Cálculos!AN26-Cálculos!AN25)</f>
        <v>5.7790034196632978E-2</v>
      </c>
      <c r="BE25" s="168">
        <f>ABS(Cálculos!BP26-Cálculos!BP25)</f>
        <v>5.2713234852274859E-2</v>
      </c>
      <c r="BF25" s="150"/>
    </row>
    <row r="26" spans="2:58" x14ac:dyDescent="0.35">
      <c r="B26" s="11"/>
      <c r="C26" s="152"/>
      <c r="D26" s="152"/>
      <c r="E26" s="152"/>
      <c r="F26" s="152"/>
      <c r="G26" s="152"/>
      <c r="H26" s="152"/>
      <c r="I26" s="152"/>
      <c r="J26" s="152"/>
      <c r="K26" s="152"/>
      <c r="L26" s="152"/>
      <c r="M26" s="152"/>
      <c r="N26" s="152"/>
      <c r="O26" s="152"/>
      <c r="P26" s="152"/>
      <c r="Q26" s="150"/>
      <c r="Y26" s="151"/>
      <c r="Z26" s="72">
        <f>(Cálculos!C27-0.44)/(MAX(Cálculos!C:C)+0.12)*100</f>
        <v>2.8159754560894097</v>
      </c>
      <c r="AA26" s="152"/>
      <c r="AB26" s="167">
        <f>Cálculos!L417</f>
        <v>2.3014473313886992</v>
      </c>
      <c r="AC26" s="152"/>
      <c r="AD26" s="167">
        <f>Cálculos!AN84</f>
        <v>1.4143852798942165</v>
      </c>
      <c r="AE26" s="152"/>
      <c r="AF26" s="167">
        <f>Cálculos!BP461</f>
        <v>1.3626281848082593</v>
      </c>
      <c r="AG26" s="152"/>
      <c r="AH26" s="167">
        <f>Cálculos!N52</f>
        <v>6.7471977286597167E-3</v>
      </c>
      <c r="AI26" s="152"/>
      <c r="AJ26" s="167">
        <f>Cálculos!AP27</f>
        <v>0</v>
      </c>
      <c r="AK26" s="152"/>
      <c r="AL26" s="167">
        <f>Cálculos!BR27</f>
        <v>0</v>
      </c>
      <c r="AM26" s="150"/>
      <c r="BA26" s="151"/>
      <c r="BB26" s="72">
        <v>21</v>
      </c>
      <c r="BC26" s="168">
        <f>ABS(Cálculos!L27-Cálculos!L26)</f>
        <v>1.5205297041232149</v>
      </c>
      <c r="BD26" s="168">
        <f>ABS(Cálculos!AN27-Cálculos!AN26)</f>
        <v>8.5106528358340539E-2</v>
      </c>
      <c r="BE26" s="168">
        <f>ABS(Cálculos!BP27-Cálculos!BP26)</f>
        <v>7.7049937089130882E-2</v>
      </c>
      <c r="BF26" s="150"/>
    </row>
    <row r="27" spans="2:58" x14ac:dyDescent="0.35">
      <c r="B27" s="11"/>
      <c r="C27" s="152"/>
      <c r="D27" s="152"/>
      <c r="E27" s="152"/>
      <c r="F27" s="152"/>
      <c r="G27" s="152"/>
      <c r="H27" s="152"/>
      <c r="I27" s="152"/>
      <c r="J27" s="152"/>
      <c r="K27" s="152"/>
      <c r="L27" s="152"/>
      <c r="M27" s="152"/>
      <c r="N27" s="152"/>
      <c r="O27" s="152"/>
      <c r="P27" s="152"/>
      <c r="Q27" s="150"/>
      <c r="Y27" s="151"/>
      <c r="Z27" s="72">
        <f>(Cálculos!C28-0.44)/(MAX(Cálculos!C:C)+0.12)*100</f>
        <v>2.9529392428641867</v>
      </c>
      <c r="AA27" s="152"/>
      <c r="AB27" s="167">
        <f>Cálculos!L52</f>
        <v>2.2518231664645203</v>
      </c>
      <c r="AC27" s="152"/>
      <c r="AD27" s="167">
        <f>Cálculos!AN93</f>
        <v>1.4041345965709784</v>
      </c>
      <c r="AE27" s="152"/>
      <c r="AF27" s="167">
        <f>Cálculos!BP93</f>
        <v>1.3622376457486771</v>
      </c>
      <c r="AG27" s="152"/>
      <c r="AH27" s="167">
        <f>Cálculos!N417</f>
        <v>6.7471977286597167E-3</v>
      </c>
      <c r="AI27" s="152"/>
      <c r="AJ27" s="167">
        <f>Cálculos!AP28</f>
        <v>0</v>
      </c>
      <c r="AK27" s="152"/>
      <c r="AL27" s="167">
        <f>Cálculos!BR28</f>
        <v>0</v>
      </c>
      <c r="AM27" s="150"/>
      <c r="BA27" s="151"/>
      <c r="BB27" s="72">
        <v>22</v>
      </c>
      <c r="BC27" s="168">
        <f>ABS(Cálculos!L28-Cálculos!L27)</f>
        <v>2.0906715958105262</v>
      </c>
      <c r="BD27" s="168">
        <f>ABS(Cálculos!AN28-Cálculos!AN27)</f>
        <v>1.1116513550478935E-2</v>
      </c>
      <c r="BE27" s="168">
        <f>ABS(Cálculos!BP28-Cálculos!BP27)</f>
        <v>1.1674027145848198E-2</v>
      </c>
      <c r="BF27" s="150"/>
    </row>
    <row r="28" spans="2:58" x14ac:dyDescent="0.35">
      <c r="B28" s="11"/>
      <c r="C28" s="152"/>
      <c r="D28" s="152"/>
      <c r="E28" s="152"/>
      <c r="F28" s="152"/>
      <c r="G28" s="152"/>
      <c r="H28" s="152"/>
      <c r="I28" s="152"/>
      <c r="J28" s="152"/>
      <c r="K28" s="152"/>
      <c r="L28" s="152"/>
      <c r="M28" s="152"/>
      <c r="N28" s="152"/>
      <c r="O28" s="152"/>
      <c r="P28" s="152"/>
      <c r="Q28" s="150"/>
      <c r="Y28" s="151"/>
      <c r="Z28" s="72">
        <f>(Cálculos!C29-0.44)/(MAX(Cálculos!C:C)+0.12)*100</f>
        <v>3.0899030296389633</v>
      </c>
      <c r="AA28" s="152"/>
      <c r="AB28" s="167">
        <f>Cálculos!L453</f>
        <v>1.8064537637336979</v>
      </c>
      <c r="AC28" s="152"/>
      <c r="AD28" s="167">
        <f>Cálculos!AN442</f>
        <v>1.3941471477070182</v>
      </c>
      <c r="AE28" s="152"/>
      <c r="AF28" s="167">
        <f>Cálculos!BP84</f>
        <v>1.3586220394933695</v>
      </c>
      <c r="AG28" s="152"/>
      <c r="AH28" s="167">
        <f>Cálculos!N26</f>
        <v>3.1354334681902595E-3</v>
      </c>
      <c r="AI28" s="152"/>
      <c r="AJ28" s="167">
        <f>Cálculos!AP29</f>
        <v>0</v>
      </c>
      <c r="AK28" s="152"/>
      <c r="AL28" s="167">
        <f>Cálculos!BR29</f>
        <v>0</v>
      </c>
      <c r="AM28" s="150"/>
      <c r="BA28" s="151"/>
      <c r="BB28" s="72">
        <v>23</v>
      </c>
      <c r="BC28" s="168">
        <f>ABS(Cálculos!L29-Cálculos!L28)</f>
        <v>0.23456454024113449</v>
      </c>
      <c r="BD28" s="168">
        <f>ABS(Cálculos!AN29-Cálculos!AN28)</f>
        <v>3.5076058990609393E-2</v>
      </c>
      <c r="BE28" s="168">
        <f>ABS(Cálculos!BP29-Cálculos!BP28)</f>
        <v>3.2921875667046074E-2</v>
      </c>
      <c r="BF28" s="150"/>
    </row>
    <row r="29" spans="2:58" x14ac:dyDescent="0.35">
      <c r="B29" s="11"/>
      <c r="C29" s="152"/>
      <c r="D29" s="152"/>
      <c r="E29" s="152"/>
      <c r="F29" s="152"/>
      <c r="G29" s="152"/>
      <c r="H29" s="152"/>
      <c r="I29" s="152"/>
      <c r="J29" s="152"/>
      <c r="K29" s="152"/>
      <c r="L29" s="152"/>
      <c r="M29" s="152"/>
      <c r="N29" s="152"/>
      <c r="O29" s="152"/>
      <c r="P29" s="152"/>
      <c r="Q29" s="150"/>
      <c r="Y29" s="151"/>
      <c r="Z29" s="72">
        <f>(Cálculos!C30-0.44)/(MAX(Cálculos!C:C)+0.12)*100</f>
        <v>3.22686681641374</v>
      </c>
      <c r="AA29" s="152"/>
      <c r="AB29" s="167">
        <f>Cálculos!L88</f>
        <v>1.7677883721295469</v>
      </c>
      <c r="AC29" s="152"/>
      <c r="AD29" s="167">
        <f>Cálculos!AN461</f>
        <v>1.3931781364829225</v>
      </c>
      <c r="AE29" s="152"/>
      <c r="AF29" s="167">
        <f>Cálculos!BP462</f>
        <v>1.3450424216753658</v>
      </c>
      <c r="AG29" s="152"/>
      <c r="AH29" s="167">
        <f>Cálculos!N391</f>
        <v>3.1354334681902595E-3</v>
      </c>
      <c r="AI29" s="152"/>
      <c r="AJ29" s="167">
        <f>Cálculos!AP30</f>
        <v>0</v>
      </c>
      <c r="AK29" s="152"/>
      <c r="AL29" s="167">
        <f>Cálculos!BR30</f>
        <v>0</v>
      </c>
      <c r="AM29" s="150"/>
      <c r="BA29" s="151"/>
      <c r="BB29" s="72">
        <v>24</v>
      </c>
      <c r="BC29" s="168">
        <f>ABS(Cálculos!L30-Cálculos!L29)</f>
        <v>0.20758946883805363</v>
      </c>
      <c r="BD29" s="168">
        <f>ABS(Cálculos!AN30-Cálculos!AN29)</f>
        <v>7.4961518153089379E-3</v>
      </c>
      <c r="BE29" s="168">
        <f>ABS(Cálculos!BP30-Cálculos!BP29)</f>
        <v>4.7636236469620341E-3</v>
      </c>
      <c r="BF29" s="150"/>
    </row>
    <row r="30" spans="2:58" x14ac:dyDescent="0.35">
      <c r="B30" s="11"/>
      <c r="C30" s="152"/>
      <c r="D30" s="152"/>
      <c r="E30" s="152"/>
      <c r="F30" s="152"/>
      <c r="G30" s="152"/>
      <c r="H30" s="152"/>
      <c r="I30" s="152"/>
      <c r="J30" s="152"/>
      <c r="K30" s="152"/>
      <c r="L30" s="152"/>
      <c r="M30" s="152"/>
      <c r="N30" s="152"/>
      <c r="O30" s="152"/>
      <c r="P30" s="152"/>
      <c r="Q30" s="150"/>
      <c r="Y30" s="151"/>
      <c r="Z30" s="72">
        <f>(Cálculos!C31-0.44)/(MAX(Cálculos!C:C)+0.12)*100</f>
        <v>3.363830603188517</v>
      </c>
      <c r="AA30" s="152"/>
      <c r="AB30" s="167">
        <f>Cálculos!L485</f>
        <v>1.6871852704862933</v>
      </c>
      <c r="AC30" s="152"/>
      <c r="AD30" s="167">
        <f>Cálculos!AN448</f>
        <v>1.3855874605318119</v>
      </c>
      <c r="AE30" s="152"/>
      <c r="AF30" s="167">
        <f>Cálculos!BP94</f>
        <v>1.3440204101037903</v>
      </c>
      <c r="AG30" s="152"/>
      <c r="AH30" s="167">
        <f>Cálculos!N22</f>
        <v>3.0223258665295536E-3</v>
      </c>
      <c r="AI30" s="152"/>
      <c r="AJ30" s="167">
        <f>Cálculos!AP31</f>
        <v>0</v>
      </c>
      <c r="AK30" s="152"/>
      <c r="AL30" s="167">
        <f>Cálculos!BR31</f>
        <v>0</v>
      </c>
      <c r="AM30" s="150"/>
      <c r="BA30" s="151"/>
      <c r="BB30" s="72">
        <v>25</v>
      </c>
      <c r="BC30" s="168">
        <f>ABS(Cálculos!L31-Cálculos!L30)</f>
        <v>6.2442610561704859E-3</v>
      </c>
      <c r="BD30" s="168">
        <f>ABS(Cálculos!AN31-Cálculos!AN30)</f>
        <v>4.0660942678265588E-3</v>
      </c>
      <c r="BE30" s="168">
        <f>ABS(Cálculos!BP31-Cálculos!BP30)</f>
        <v>1.7470845544502733E-3</v>
      </c>
      <c r="BF30" s="150"/>
    </row>
    <row r="31" spans="2:58" x14ac:dyDescent="0.35">
      <c r="B31" s="11"/>
      <c r="C31" s="152"/>
      <c r="D31" s="152"/>
      <c r="E31" s="152"/>
      <c r="F31" s="152"/>
      <c r="G31" s="152"/>
      <c r="H31" s="152"/>
      <c r="I31" s="152"/>
      <c r="J31" s="152"/>
      <c r="K31" s="152"/>
      <c r="L31" s="152"/>
      <c r="M31" s="152"/>
      <c r="N31" s="152"/>
      <c r="O31" s="152"/>
      <c r="P31" s="152"/>
      <c r="Q31" s="150"/>
      <c r="Y31" s="151"/>
      <c r="Z31" s="72">
        <f>(Cálculos!C32-0.44)/(MAX(Cálculos!C:C)+0.12)*100</f>
        <v>3.5007943899632936</v>
      </c>
      <c r="AA31" s="152"/>
      <c r="AB31" s="167">
        <f>Cálculos!L120</f>
        <v>1.6562115899670009</v>
      </c>
      <c r="AC31" s="152"/>
      <c r="AD31" s="167">
        <f>Cálculos!AN94</f>
        <v>1.3820712785994362</v>
      </c>
      <c r="AE31" s="152"/>
      <c r="AF31" s="167">
        <f>Cálculos!BP448</f>
        <v>1.3388294538601955</v>
      </c>
      <c r="AG31" s="152"/>
      <c r="AH31" s="167">
        <f>Cálculos!N387</f>
        <v>3.0223258665295536E-3</v>
      </c>
      <c r="AI31" s="152"/>
      <c r="AJ31" s="167">
        <f>Cálculos!AP32</f>
        <v>0</v>
      </c>
      <c r="AK31" s="152"/>
      <c r="AL31" s="167">
        <f>Cálculos!BR32</f>
        <v>0</v>
      </c>
      <c r="AM31" s="150"/>
      <c r="BA31" s="151"/>
      <c r="BB31" s="72">
        <v>26</v>
      </c>
      <c r="BC31" s="168">
        <f>ABS(Cálculos!L32-Cálculos!L31)</f>
        <v>2.4991776708935376E-2</v>
      </c>
      <c r="BD31" s="168">
        <f>ABS(Cálculos!AN32-Cálculos!AN31)</f>
        <v>2.0959210683781704E-2</v>
      </c>
      <c r="BE31" s="168">
        <f>ABS(Cálculos!BP32-Cálculos!BP31)</f>
        <v>1.6821681135146038E-2</v>
      </c>
      <c r="BF31" s="150"/>
    </row>
    <row r="32" spans="2:58" x14ac:dyDescent="0.35">
      <c r="B32" s="11"/>
      <c r="C32" s="152"/>
      <c r="D32" s="152"/>
      <c r="E32" s="152"/>
      <c r="F32" s="152"/>
      <c r="G32" s="152"/>
      <c r="H32" s="152"/>
      <c r="I32" s="152"/>
      <c r="J32" s="152"/>
      <c r="K32" s="152"/>
      <c r="L32" s="152"/>
      <c r="M32" s="152"/>
      <c r="N32" s="152"/>
      <c r="O32" s="152"/>
      <c r="P32" s="152"/>
      <c r="Q32" s="150"/>
      <c r="Y32" s="151"/>
      <c r="Z32" s="72">
        <f>(Cálculos!C33-0.44)/(MAX(Cálculos!C:C)+0.12)*100</f>
        <v>3.6377581767380698</v>
      </c>
      <c r="AA32" s="152"/>
      <c r="AB32" s="167">
        <f>Cálculos!L448</f>
        <v>1.6484412438658771</v>
      </c>
      <c r="AC32" s="152"/>
      <c r="AD32" s="167">
        <f>Cálculos!AN462</f>
        <v>1.3719934781202723</v>
      </c>
      <c r="AE32" s="152"/>
      <c r="AF32" s="167">
        <f>Cálculos!BP442</f>
        <v>1.338713072180403</v>
      </c>
      <c r="AG32" s="152"/>
      <c r="AH32" s="167">
        <f>Cálculos!N208</f>
        <v>2.3996419157120033E-3</v>
      </c>
      <c r="AI32" s="152"/>
      <c r="AJ32" s="167">
        <f>Cálculos!AP33</f>
        <v>0</v>
      </c>
      <c r="AK32" s="152"/>
      <c r="AL32" s="167">
        <f>Cálculos!BR33</f>
        <v>0</v>
      </c>
      <c r="AM32" s="150"/>
      <c r="BA32" s="151"/>
      <c r="BB32" s="72">
        <v>27</v>
      </c>
      <c r="BC32" s="168">
        <f>ABS(Cálculos!L33-Cálculos!L32)</f>
        <v>2.4114327542315017E-2</v>
      </c>
      <c r="BD32" s="168">
        <f>ABS(Cálculos!AN33-Cálculos!AN32)</f>
        <v>2.0190078135700062E-2</v>
      </c>
      <c r="BE32" s="168">
        <f>ABS(Cálculos!BP33-Cálculos!BP32)</f>
        <v>1.6200543759223418E-2</v>
      </c>
      <c r="BF32" s="150"/>
    </row>
    <row r="33" spans="2:58" x14ac:dyDescent="0.35">
      <c r="B33" s="11"/>
      <c r="C33" s="152"/>
      <c r="D33" s="152"/>
      <c r="E33" s="152"/>
      <c r="F33" s="152"/>
      <c r="G33" s="152"/>
      <c r="H33" s="152"/>
      <c r="I33" s="152"/>
      <c r="J33" s="152"/>
      <c r="K33" s="152"/>
      <c r="L33" s="152"/>
      <c r="M33" s="152"/>
      <c r="N33" s="152"/>
      <c r="O33" s="152"/>
      <c r="P33" s="152"/>
      <c r="Q33" s="150"/>
      <c r="Y33" s="151"/>
      <c r="Z33" s="72">
        <f>(Cálculos!C34-0.44)/(MAX(Cálculos!C:C)+0.12)*100</f>
        <v>3.7747219635128468</v>
      </c>
      <c r="AA33" s="152"/>
      <c r="AB33" s="167">
        <f>Cálculos!L83</f>
        <v>1.6084123201715086</v>
      </c>
      <c r="AC33" s="152"/>
      <c r="AD33" s="167">
        <f>Cálculos!AN443</f>
        <v>1.3698497559039486</v>
      </c>
      <c r="AE33" s="152"/>
      <c r="AF33" s="167">
        <f>Cálculos!BP463</f>
        <v>1.3273169873596169</v>
      </c>
      <c r="AG33" s="152"/>
      <c r="AH33" s="167">
        <f>Cálculos!N573</f>
        <v>2.3996419157120033E-3</v>
      </c>
      <c r="AI33" s="152"/>
      <c r="AJ33" s="167">
        <f>Cálculos!AP34</f>
        <v>0</v>
      </c>
      <c r="AK33" s="152"/>
      <c r="AL33" s="167">
        <f>Cálculos!BR34</f>
        <v>0</v>
      </c>
      <c r="AM33" s="150"/>
      <c r="BA33" s="151"/>
      <c r="BB33" s="72">
        <v>28</v>
      </c>
      <c r="BC33" s="168">
        <f>ABS(Cálculos!L34-Cálculos!L33)</f>
        <v>2.3984584439303624E-2</v>
      </c>
      <c r="BD33" s="168">
        <f>ABS(Cálculos!AN34-Cálculos!AN33)</f>
        <v>2.0099361387020398E-2</v>
      </c>
      <c r="BE33" s="168">
        <f>ABS(Cálculos!BP34-Cálculos!BP33)</f>
        <v>1.6175061523005629E-2</v>
      </c>
      <c r="BF33" s="150"/>
    </row>
    <row r="34" spans="2:58" x14ac:dyDescent="0.35">
      <c r="B34" s="11"/>
      <c r="C34" s="152"/>
      <c r="D34" s="152"/>
      <c r="E34" s="152"/>
      <c r="F34" s="152"/>
      <c r="G34" s="152"/>
      <c r="H34" s="152"/>
      <c r="I34" s="152"/>
      <c r="J34" s="152"/>
      <c r="K34" s="152"/>
      <c r="L34" s="152"/>
      <c r="M34" s="152"/>
      <c r="N34" s="152"/>
      <c r="O34" s="152"/>
      <c r="P34" s="152"/>
      <c r="Q34" s="150"/>
      <c r="Y34" s="151"/>
      <c r="Z34" s="72">
        <f>(Cálculos!C35-0.44)/(MAX(Cálculos!C:C)+0.12)*100</f>
        <v>3.9116857502876239</v>
      </c>
      <c r="AA34" s="152"/>
      <c r="AB34" s="167">
        <f>Cálculos!L416</f>
        <v>1.5991091700898254</v>
      </c>
      <c r="AC34" s="152"/>
      <c r="AD34" s="167">
        <f>Cálculos!AN434</f>
        <v>1.3672340249694772</v>
      </c>
      <c r="AE34" s="152"/>
      <c r="AF34" s="167">
        <f>Cálculos!BP95</f>
        <v>1.3258005477053902</v>
      </c>
      <c r="AG34" s="152"/>
      <c r="AH34" s="167">
        <f>Cálculos!N21</f>
        <v>2.3996419157120033E-3</v>
      </c>
      <c r="AI34" s="152"/>
      <c r="AJ34" s="167">
        <f>Cálculos!AP35</f>
        <v>0</v>
      </c>
      <c r="AK34" s="152"/>
      <c r="AL34" s="167">
        <f>Cálculos!BR35</f>
        <v>0</v>
      </c>
      <c r="AM34" s="150"/>
      <c r="BA34" s="151"/>
      <c r="BB34" s="72">
        <v>29</v>
      </c>
      <c r="BC34" s="168">
        <f>ABS(Cálculos!L35-Cálculos!L34)</f>
        <v>2.3993593689110471E-2</v>
      </c>
      <c r="BD34" s="168">
        <f>ABS(Cálculos!AN35-Cálculos!AN34)</f>
        <v>2.0135538895872607E-2</v>
      </c>
      <c r="BE34" s="168">
        <f>ABS(Cálculos!BP35-Cálculos!BP34)</f>
        <v>1.6264714617577947E-2</v>
      </c>
      <c r="BF34" s="150"/>
    </row>
    <row r="35" spans="2:58" x14ac:dyDescent="0.35">
      <c r="B35" s="11"/>
      <c r="C35" s="152"/>
      <c r="D35" s="152"/>
      <c r="E35" s="152"/>
      <c r="F35" s="152"/>
      <c r="G35" s="152"/>
      <c r="H35" s="152"/>
      <c r="I35" s="152"/>
      <c r="J35" s="152"/>
      <c r="K35" s="152"/>
      <c r="L35" s="152"/>
      <c r="M35" s="152"/>
      <c r="N35" s="152"/>
      <c r="O35" s="152"/>
      <c r="P35" s="152"/>
      <c r="Q35" s="150"/>
      <c r="Y35" s="151"/>
      <c r="Z35" s="72">
        <f>(Cálculos!C36-0.44)/(MAX(Cálculos!C:C)+0.12)*100</f>
        <v>4.0486495370624009</v>
      </c>
      <c r="AA35" s="152"/>
      <c r="AB35" s="167">
        <f>Cálculos!L442</f>
        <v>1.5945015699608358</v>
      </c>
      <c r="AC35" s="152"/>
      <c r="AD35" s="167">
        <f>Cálculos!AN441</f>
        <v>1.3631922186292424</v>
      </c>
      <c r="AE35" s="152"/>
      <c r="AF35" s="167">
        <f>Cálculos!BP443</f>
        <v>1.3185936957442335</v>
      </c>
      <c r="AG35" s="152"/>
      <c r="AH35" s="167">
        <f>Cálculos!N386</f>
        <v>2.3996419157120033E-3</v>
      </c>
      <c r="AI35" s="152"/>
      <c r="AJ35" s="167">
        <f>Cálculos!AP36</f>
        <v>0</v>
      </c>
      <c r="AK35" s="152"/>
      <c r="AL35" s="167">
        <f>Cálculos!BR36</f>
        <v>0</v>
      </c>
      <c r="AM35" s="150"/>
      <c r="BA35" s="151"/>
      <c r="BB35" s="72">
        <v>30</v>
      </c>
      <c r="BC35" s="168">
        <f>ABS(Cálculos!L36-Cálculos!L35)</f>
        <v>2.3312319581014762E-2</v>
      </c>
      <c r="BD35" s="168">
        <f>ABS(Cálculos!AN36-Cálculos!AN35)</f>
        <v>1.9547468657871159E-2</v>
      </c>
      <c r="BE35" s="168">
        <f>ABS(Cálculos!BP36-Cálculos!BP35)</f>
        <v>1.5814126010874618E-2</v>
      </c>
      <c r="BF35" s="150"/>
    </row>
    <row r="36" spans="2:58" x14ac:dyDescent="0.35">
      <c r="B36" s="11"/>
      <c r="C36" s="152"/>
      <c r="D36" s="152"/>
      <c r="E36" s="152"/>
      <c r="F36" s="152"/>
      <c r="G36" s="152"/>
      <c r="H36" s="152"/>
      <c r="I36" s="152"/>
      <c r="J36" s="152"/>
      <c r="K36" s="152"/>
      <c r="L36" s="152"/>
      <c r="M36" s="152"/>
      <c r="N36" s="152"/>
      <c r="O36" s="152"/>
      <c r="P36" s="152"/>
      <c r="Q36" s="150"/>
      <c r="Y36" s="151"/>
      <c r="Z36" s="72">
        <f>(Cálculos!C37-0.44)/(MAX(Cálculos!C:C)+0.12)*100</f>
        <v>4.1856133238371767</v>
      </c>
      <c r="AA36" s="152"/>
      <c r="AB36" s="167">
        <f>Cálculos!L451</f>
        <v>1.593920525007225</v>
      </c>
      <c r="AC36" s="152"/>
      <c r="AD36" s="167">
        <f>Cálculos!AN95</f>
        <v>1.3600308699361219</v>
      </c>
      <c r="AE36" s="152"/>
      <c r="AF36" s="167">
        <f>Cálculos!BP441</f>
        <v>1.3098829964944936</v>
      </c>
      <c r="AG36" s="152"/>
      <c r="AH36" s="167">
        <f>Cálculos!N51</f>
        <v>2.1228362617080566E-3</v>
      </c>
      <c r="AI36" s="152"/>
      <c r="AJ36" s="167">
        <f>Cálculos!AP37</f>
        <v>0</v>
      </c>
      <c r="AK36" s="152"/>
      <c r="AL36" s="167">
        <f>Cálculos!BR37</f>
        <v>0</v>
      </c>
      <c r="AM36" s="150"/>
      <c r="BA36" s="151"/>
      <c r="BB36" s="72">
        <v>31</v>
      </c>
      <c r="BC36" s="168">
        <f>ABS(Cálculos!L37-Cálculos!L36)</f>
        <v>2.328290682866152E-2</v>
      </c>
      <c r="BD36" s="168">
        <f>ABS(Cálculos!AN37-Cálculos!AN36)</f>
        <v>1.9551361809137968E-2</v>
      </c>
      <c r="BE36" s="168">
        <f>ABS(Cálculos!BP37-Cálculos!BP36)</f>
        <v>1.5885208558977015E-2</v>
      </c>
      <c r="BF36" s="150"/>
    </row>
    <row r="37" spans="2:58" x14ac:dyDescent="0.35">
      <c r="B37" s="11"/>
      <c r="C37" s="152"/>
      <c r="D37" s="152"/>
      <c r="E37" s="152"/>
      <c r="F37" s="152"/>
      <c r="G37" s="152"/>
      <c r="H37" s="152"/>
      <c r="I37" s="152"/>
      <c r="J37" s="152"/>
      <c r="K37" s="152"/>
      <c r="L37" s="152"/>
      <c r="M37" s="152"/>
      <c r="N37" s="152"/>
      <c r="O37" s="152"/>
      <c r="P37" s="152"/>
      <c r="Q37" s="150"/>
      <c r="Y37" s="151"/>
      <c r="Z37" s="72">
        <f>(Cálculos!C38-0.44)/(MAX(Cálculos!C:C)+0.12)*100</f>
        <v>4.3225771106119542</v>
      </c>
      <c r="AA37" s="152"/>
      <c r="AB37" s="167">
        <f>Cálculos!L454</f>
        <v>1.5793330970060453</v>
      </c>
      <c r="AC37" s="152"/>
      <c r="AD37" s="167">
        <f>Cálculos!AN435</f>
        <v>1.3561482525485005</v>
      </c>
      <c r="AE37" s="152"/>
      <c r="AF37" s="167">
        <f>Cálculos!BP464</f>
        <v>1.3097673229893774</v>
      </c>
      <c r="AG37" s="152"/>
      <c r="AH37" s="167">
        <f>Cálculos!N120</f>
        <v>2.1228362617080566E-3</v>
      </c>
      <c r="AI37" s="152"/>
      <c r="AJ37" s="167">
        <f>Cálculos!AP38</f>
        <v>0</v>
      </c>
      <c r="AK37" s="152"/>
      <c r="AL37" s="167">
        <f>Cálculos!BR38</f>
        <v>0</v>
      </c>
      <c r="AM37" s="150"/>
      <c r="BA37" s="151"/>
      <c r="BB37" s="72">
        <v>32</v>
      </c>
      <c r="BC37" s="168">
        <f>ABS(Cálculos!L38-Cálculos!L37)</f>
        <v>2.4652576925462304</v>
      </c>
      <c r="BD37" s="168">
        <f>ABS(Cálculos!AN38-Cálculos!AN37)</f>
        <v>0.147505058072392</v>
      </c>
      <c r="BE37" s="168">
        <f>ABS(Cálculos!BP38-Cálculos!BP37)</f>
        <v>0.13138549869982352</v>
      </c>
      <c r="BF37" s="150"/>
    </row>
    <row r="38" spans="2:58" x14ac:dyDescent="0.35">
      <c r="B38" s="11"/>
      <c r="C38" s="152"/>
      <c r="D38" s="152"/>
      <c r="E38" s="152"/>
      <c r="F38" s="152"/>
      <c r="G38" s="152"/>
      <c r="H38" s="152"/>
      <c r="I38" s="152"/>
      <c r="J38" s="152"/>
      <c r="K38" s="152"/>
      <c r="L38" s="152"/>
      <c r="M38" s="152"/>
      <c r="N38" s="152"/>
      <c r="O38" s="152"/>
      <c r="P38" s="152"/>
      <c r="Q38" s="150"/>
      <c r="Y38" s="151"/>
      <c r="Z38" s="72">
        <f>(Cálculos!C39-0.44)/(MAX(Cálculos!C:C)+0.12)*100</f>
        <v>4.4595408973867308</v>
      </c>
      <c r="AA38" s="152"/>
      <c r="AB38" s="167">
        <f>Cálculos!L452</f>
        <v>1.5664975038963163</v>
      </c>
      <c r="AC38" s="152"/>
      <c r="AD38" s="167">
        <f>Cálculos!AN463</f>
        <v>1.3506791602496473</v>
      </c>
      <c r="AE38" s="152"/>
      <c r="AF38" s="167">
        <f>Cálculos!BP96</f>
        <v>1.3080540249179102</v>
      </c>
      <c r="AG38" s="152"/>
      <c r="AH38" s="167">
        <f>Cálculos!N416</f>
        <v>2.1228362617080566E-3</v>
      </c>
      <c r="AI38" s="152"/>
      <c r="AJ38" s="167">
        <f>Cálculos!AP39</f>
        <v>0</v>
      </c>
      <c r="AK38" s="152"/>
      <c r="AL38" s="167">
        <f>Cálculos!BR39</f>
        <v>0</v>
      </c>
      <c r="AM38" s="150"/>
      <c r="BA38" s="151"/>
      <c r="BB38" s="72">
        <v>33</v>
      </c>
      <c r="BC38" s="168">
        <f>ABS(Cálculos!L39-Cálculos!L38)</f>
        <v>2.328936648862026</v>
      </c>
      <c r="BD38" s="168">
        <f>ABS(Cálculos!AN39-Cálculos!AN38)</f>
        <v>2.0930513025437025E-2</v>
      </c>
      <c r="BE38" s="168">
        <f>ABS(Cálculos!BP39-Cálculos!BP38)</f>
        <v>1.6913581076992035E-2</v>
      </c>
      <c r="BF38" s="150"/>
    </row>
    <row r="39" spans="2:58" x14ac:dyDescent="0.35">
      <c r="B39" s="11"/>
      <c r="C39" s="152"/>
      <c r="D39" s="152"/>
      <c r="E39" s="152"/>
      <c r="F39" s="152"/>
      <c r="G39" s="152"/>
      <c r="H39" s="152"/>
      <c r="I39" s="152"/>
      <c r="J39" s="152"/>
      <c r="K39" s="152"/>
      <c r="L39" s="152"/>
      <c r="M39" s="152"/>
      <c r="N39" s="152"/>
      <c r="O39" s="152"/>
      <c r="P39" s="152"/>
      <c r="Q39" s="150"/>
      <c r="Y39" s="151"/>
      <c r="Z39" s="72">
        <f>(Cálculos!C40-0.44)/(MAX(Cálculos!C:C)+0.12)*100</f>
        <v>4.5965046841615083</v>
      </c>
      <c r="AA39" s="152"/>
      <c r="AB39" s="167">
        <f>Cálculos!L86</f>
        <v>1.5547153846504023</v>
      </c>
      <c r="AC39" s="152"/>
      <c r="AD39" s="167">
        <f>Cálculos!AN444</f>
        <v>1.3460046669321482</v>
      </c>
      <c r="AE39" s="152"/>
      <c r="AF39" s="167">
        <f>Cálculos!BP434</f>
        <v>1.3041128407973752</v>
      </c>
      <c r="AG39" s="152"/>
      <c r="AH39" s="167">
        <f>Cálculos!N485</f>
        <v>2.1228362617080566E-3</v>
      </c>
      <c r="AI39" s="152"/>
      <c r="AJ39" s="167">
        <f>Cálculos!AP40</f>
        <v>0</v>
      </c>
      <c r="AK39" s="152"/>
      <c r="AL39" s="167">
        <f>Cálculos!BR40</f>
        <v>0</v>
      </c>
      <c r="AM39" s="150"/>
      <c r="BA39" s="151"/>
      <c r="BB39" s="72">
        <v>34</v>
      </c>
      <c r="BC39" s="168">
        <f>ABS(Cálculos!L40-Cálculos!L39)</f>
        <v>0.1018364407211767</v>
      </c>
      <c r="BD39" s="168">
        <f>ABS(Cálculos!AN40-Cálculos!AN39)</f>
        <v>3.4333475511029166E-2</v>
      </c>
      <c r="BE39" s="168">
        <f>ABS(Cálculos!BP40-Cálculos!BP39)</f>
        <v>3.1956689170958619E-2</v>
      </c>
      <c r="BF39" s="150"/>
    </row>
    <row r="40" spans="2:58" x14ac:dyDescent="0.35">
      <c r="B40" s="11"/>
      <c r="C40" s="152"/>
      <c r="D40" s="152"/>
      <c r="E40" s="152"/>
      <c r="F40" s="152"/>
      <c r="G40" s="152"/>
      <c r="H40" s="152"/>
      <c r="I40" s="152"/>
      <c r="J40" s="152"/>
      <c r="K40" s="152"/>
      <c r="L40" s="152"/>
      <c r="M40" s="152"/>
      <c r="N40" s="152"/>
      <c r="O40" s="152"/>
      <c r="P40" s="152"/>
      <c r="Q40" s="150"/>
      <c r="Y40" s="151"/>
      <c r="Z40" s="72">
        <f>(Cálculos!C41-0.44)/(MAX(Cálculos!C:C)+0.12)*100</f>
        <v>4.7334684709362849</v>
      </c>
      <c r="AA40" s="152"/>
      <c r="AB40" s="167">
        <f>Cálculos!L77</f>
        <v>1.5527727875661352</v>
      </c>
      <c r="AC40" s="152"/>
      <c r="AD40" s="167">
        <f>Cálculos!AN96</f>
        <v>1.3385595912088191</v>
      </c>
      <c r="AE40" s="152"/>
      <c r="AF40" s="167">
        <f>Cálculos!BP469</f>
        <v>1.3000315500064823</v>
      </c>
      <c r="AG40" s="152"/>
      <c r="AH40" s="167">
        <f>Cálculos!N14</f>
        <v>1.6339542688591914E-3</v>
      </c>
      <c r="AI40" s="152"/>
      <c r="AJ40" s="167">
        <f>Cálculos!AP41</f>
        <v>0</v>
      </c>
      <c r="AK40" s="152"/>
      <c r="AL40" s="167">
        <f>Cálculos!BR41</f>
        <v>0</v>
      </c>
      <c r="AM40" s="150"/>
      <c r="BA40" s="151"/>
      <c r="BB40" s="72">
        <v>35</v>
      </c>
      <c r="BC40" s="168">
        <f>ABS(Cálculos!L41-Cálculos!L40)</f>
        <v>6.335205783912512E-2</v>
      </c>
      <c r="BD40" s="168">
        <f>ABS(Cálculos!AN41-Cálculos!AN40)</f>
        <v>3.4131128171945857E-3</v>
      </c>
      <c r="BE40" s="168">
        <f>ABS(Cálculos!BP41-Cálculos!BP40)</f>
        <v>4.5968464650154583E-3</v>
      </c>
      <c r="BF40" s="150"/>
    </row>
    <row r="41" spans="2:58" x14ac:dyDescent="0.35">
      <c r="B41" s="11"/>
      <c r="C41" s="152"/>
      <c r="D41" s="152"/>
      <c r="E41" s="152"/>
      <c r="F41" s="152"/>
      <c r="G41" s="152"/>
      <c r="H41" s="152"/>
      <c r="I41" s="152"/>
      <c r="J41" s="152"/>
      <c r="K41" s="152"/>
      <c r="L41" s="152"/>
      <c r="M41" s="152"/>
      <c r="N41" s="152"/>
      <c r="O41" s="152"/>
      <c r="P41" s="152"/>
      <c r="Q41" s="150"/>
      <c r="Y41" s="151"/>
      <c r="Z41" s="72">
        <f>(Cálculos!C42-0.44)/(MAX(Cálculos!C:C)+0.12)*100</f>
        <v>4.8704322577110615</v>
      </c>
      <c r="AA41" s="152"/>
      <c r="AB41" s="167">
        <f>Cálculos!L455</f>
        <v>1.550996927454253</v>
      </c>
      <c r="AC41" s="152"/>
      <c r="AD41" s="167">
        <f>Cálculos!AN447</f>
        <v>1.3365424851641481</v>
      </c>
      <c r="AE41" s="152"/>
      <c r="AF41" s="167">
        <f>Cálculos!BP444</f>
        <v>1.2988413639002416</v>
      </c>
      <c r="AG41" s="152"/>
      <c r="AH41" s="167">
        <f>Cálculos!N379</f>
        <v>1.6339542688591914E-3</v>
      </c>
      <c r="AI41" s="152"/>
      <c r="AJ41" s="167">
        <f>Cálculos!AP42</f>
        <v>0</v>
      </c>
      <c r="AK41" s="152"/>
      <c r="AL41" s="167">
        <f>Cálculos!BR42</f>
        <v>0</v>
      </c>
      <c r="AM41" s="150"/>
      <c r="BA41" s="151"/>
      <c r="BB41" s="72">
        <v>36</v>
      </c>
      <c r="BC41" s="168">
        <f>ABS(Cálculos!L42-Cálculos!L41)</f>
        <v>2.2228345545653561E-2</v>
      </c>
      <c r="BD41" s="168">
        <f>ABS(Cálculos!AN42-Cálculos!AN41)</f>
        <v>1.858388653722054E-2</v>
      </c>
      <c r="BE41" s="168">
        <f>ABS(Cálculos!BP42-Cálculos!BP41)</f>
        <v>1.4882294109556327E-2</v>
      </c>
      <c r="BF41" s="150"/>
    </row>
    <row r="42" spans="2:58" x14ac:dyDescent="0.35">
      <c r="B42" s="11"/>
      <c r="C42" s="152"/>
      <c r="D42" s="152"/>
      <c r="E42" s="152"/>
      <c r="F42" s="152"/>
      <c r="G42" s="152"/>
      <c r="H42" s="152"/>
      <c r="I42" s="152"/>
      <c r="J42" s="152"/>
      <c r="K42" s="152"/>
      <c r="L42" s="152"/>
      <c r="M42" s="152"/>
      <c r="N42" s="152"/>
      <c r="O42" s="152"/>
      <c r="P42" s="152"/>
      <c r="Q42" s="150"/>
      <c r="Y42" s="151"/>
      <c r="Z42" s="72">
        <f>(Cálculos!C43-0.44)/(MAX(Cálculos!C:C)+0.12)*100</f>
        <v>5.0073960444858381</v>
      </c>
      <c r="AA42" s="152"/>
      <c r="AB42" s="167">
        <f>Cálculos!L51</f>
        <v>1.5491398418024938</v>
      </c>
      <c r="AC42" s="152"/>
      <c r="AD42" s="167">
        <f>Cálculos!AN436</f>
        <v>1.3318653142787829</v>
      </c>
      <c r="AE42" s="152"/>
      <c r="AF42" s="167">
        <f>Cálculos!BP435</f>
        <v>1.2958266745729279</v>
      </c>
      <c r="AG42" s="152"/>
      <c r="AH42" s="167">
        <f>Cálculos!N355</f>
        <v>1.3531735258171026E-3</v>
      </c>
      <c r="AI42" s="152"/>
      <c r="AJ42" s="167">
        <f>Cálculos!AP43</f>
        <v>0</v>
      </c>
      <c r="AK42" s="152"/>
      <c r="AL42" s="167">
        <f>Cálculos!BR43</f>
        <v>0</v>
      </c>
      <c r="AM42" s="150"/>
      <c r="BA42" s="151"/>
      <c r="BB42" s="72">
        <v>37</v>
      </c>
      <c r="BC42" s="168">
        <f>ABS(Cálculos!L43-Cálculos!L42)</f>
        <v>8.2908484742873156E-2</v>
      </c>
      <c r="BD42" s="168">
        <f>ABS(Cálculos!AN43-Cálculos!AN42)</f>
        <v>3.1754182190644631E-2</v>
      </c>
      <c r="BE42" s="168">
        <f>ABS(Cálculos!BP43-Cálculos!BP42)</f>
        <v>2.9575575913918128E-2</v>
      </c>
      <c r="BF42" s="150"/>
    </row>
    <row r="43" spans="2:58" x14ac:dyDescent="0.35">
      <c r="B43" s="11"/>
      <c r="C43" s="152"/>
      <c r="D43" s="152"/>
      <c r="E43" s="152"/>
      <c r="F43" s="152"/>
      <c r="G43" s="152"/>
      <c r="H43" s="152"/>
      <c r="I43" s="152"/>
      <c r="J43" s="152"/>
      <c r="K43" s="152"/>
      <c r="L43" s="152"/>
      <c r="M43" s="152"/>
      <c r="N43" s="152"/>
      <c r="O43" s="152"/>
      <c r="P43" s="152"/>
      <c r="Q43" s="150"/>
      <c r="Y43" s="151"/>
      <c r="Z43" s="72">
        <f>(Cálculos!C44-0.44)/(MAX(Cálculos!C:C)+0.12)*100</f>
        <v>5.1443598312606147</v>
      </c>
      <c r="AA43" s="152"/>
      <c r="AB43" s="167">
        <f>Cálculos!L89</f>
        <v>1.5409347867708287</v>
      </c>
      <c r="AC43" s="152"/>
      <c r="AD43" s="167">
        <f>Cálculos!AN77</f>
        <v>1.3317700924067963</v>
      </c>
      <c r="AE43" s="152"/>
      <c r="AF43" s="167">
        <f>Cálculos!BP447</f>
        <v>1.2945927636053347</v>
      </c>
      <c r="AG43" s="152"/>
      <c r="AH43" s="167">
        <f>Cálculos!N720</f>
        <v>1.3531735258171026E-3</v>
      </c>
      <c r="AI43" s="152"/>
      <c r="AJ43" s="167">
        <f>Cálculos!AP44</f>
        <v>0</v>
      </c>
      <c r="AK43" s="152"/>
      <c r="AL43" s="167">
        <f>Cálculos!BR44</f>
        <v>0</v>
      </c>
      <c r="AM43" s="150"/>
      <c r="BA43" s="151"/>
      <c r="BB43" s="72">
        <v>38</v>
      </c>
      <c r="BC43" s="168">
        <f>ABS(Cálculos!L44-Cálculos!L43)</f>
        <v>7.536527021063355E-2</v>
      </c>
      <c r="BD43" s="168">
        <f>ABS(Cálculos!AN44-Cálculos!AN43)</f>
        <v>2.200498752750657E-2</v>
      </c>
      <c r="BE43" s="168">
        <f>ABS(Cálculos!BP44-Cálculos!BP43)</f>
        <v>1.7982232366130169E-2</v>
      </c>
      <c r="BF43" s="150"/>
    </row>
    <row r="44" spans="2:58" x14ac:dyDescent="0.35">
      <c r="B44" s="11"/>
      <c r="C44" s="152"/>
      <c r="D44" s="152"/>
      <c r="E44" s="152"/>
      <c r="F44" s="152"/>
      <c r="G44" s="152"/>
      <c r="H44" s="152"/>
      <c r="I44" s="152"/>
      <c r="J44" s="152"/>
      <c r="K44" s="152"/>
      <c r="L44" s="152"/>
      <c r="M44" s="152"/>
      <c r="N44" s="152"/>
      <c r="O44" s="152"/>
      <c r="P44" s="152"/>
      <c r="Q44" s="150"/>
      <c r="Y44" s="151"/>
      <c r="Z44" s="72">
        <f>(Cálculos!C45-0.44)/(MAX(Cálculos!C:C)+0.12)*100</f>
        <v>5.2813236180353922</v>
      </c>
      <c r="AA44" s="152"/>
      <c r="AB44" s="167">
        <f>Cálculos!L87</f>
        <v>1.5275631732254</v>
      </c>
      <c r="AC44" s="152"/>
      <c r="AD44" s="167">
        <f>Cálculos!AN446</f>
        <v>1.330360346776144</v>
      </c>
      <c r="AE44" s="152"/>
      <c r="AF44" s="167">
        <f>Cálculos!BP465</f>
        <v>1.2925144139896534</v>
      </c>
      <c r="AG44" s="152"/>
      <c r="AH44" s="167">
        <f>Cálculos!N59</f>
        <v>1.1060737013250557E-3</v>
      </c>
      <c r="AI44" s="152"/>
      <c r="AJ44" s="167">
        <f>Cálculos!AP45</f>
        <v>0</v>
      </c>
      <c r="AK44" s="152"/>
      <c r="AL44" s="167">
        <f>Cálculos!BR45</f>
        <v>0</v>
      </c>
      <c r="AM44" s="150"/>
      <c r="BA44" s="151"/>
      <c r="BB44" s="72">
        <v>39</v>
      </c>
      <c r="BC44" s="168">
        <f>ABS(Cálculos!L45-Cálculos!L44)</f>
        <v>2.4786015019293561E-2</v>
      </c>
      <c r="BD44" s="168">
        <f>ABS(Cálculos!AN45-Cálculos!AN44)</f>
        <v>2.0931463944217632E-2</v>
      </c>
      <c r="BE44" s="168">
        <f>ABS(Cálculos!BP45-Cálculos!BP44)</f>
        <v>1.7106102389657041E-2</v>
      </c>
      <c r="BF44" s="150"/>
    </row>
    <row r="45" spans="2:58" x14ac:dyDescent="0.35">
      <c r="B45" s="11"/>
      <c r="C45" s="152"/>
      <c r="D45" s="152"/>
      <c r="E45" s="152"/>
      <c r="F45" s="152"/>
      <c r="G45" s="152"/>
      <c r="H45" s="152"/>
      <c r="I45" s="152"/>
      <c r="J45" s="152"/>
      <c r="K45" s="152"/>
      <c r="L45" s="152"/>
      <c r="M45" s="152"/>
      <c r="N45" s="152"/>
      <c r="O45" s="152"/>
      <c r="P45" s="152"/>
      <c r="Q45" s="150"/>
      <c r="Y45" s="151"/>
      <c r="Z45" s="72">
        <f>(Cálculos!C46-0.44)/(MAX(Cálculos!C:C)+0.12)*100</f>
        <v>5.4182874048101679</v>
      </c>
      <c r="AA45" s="152"/>
      <c r="AB45" s="167">
        <f>Cálculos!L456</f>
        <v>1.5232970522049483</v>
      </c>
      <c r="AC45" s="152"/>
      <c r="AD45" s="167">
        <f>Cálculos!AN464</f>
        <v>1.3295982254478345</v>
      </c>
      <c r="AE45" s="152"/>
      <c r="AF45" s="167">
        <f>Cálculos!BP97</f>
        <v>1.2908657663520691</v>
      </c>
      <c r="AG45" s="152"/>
      <c r="AH45" s="167">
        <f>Cálculos!N424</f>
        <v>1.1060737013250557E-3</v>
      </c>
      <c r="AI45" s="152"/>
      <c r="AJ45" s="167">
        <f>Cálculos!AP46</f>
        <v>0</v>
      </c>
      <c r="AK45" s="152"/>
      <c r="AL45" s="167">
        <f>Cálculos!BR46</f>
        <v>0</v>
      </c>
      <c r="AM45" s="150"/>
      <c r="BA45" s="151"/>
      <c r="BB45" s="72">
        <v>40</v>
      </c>
      <c r="BC45" s="168">
        <f>ABS(Cálculos!L46-Cálculos!L45)</f>
        <v>0.26764088897364346</v>
      </c>
      <c r="BD45" s="168">
        <f>ABS(Cálculos!AN46-Cálculos!AN45)</f>
        <v>5.586723455553011E-2</v>
      </c>
      <c r="BE45" s="168">
        <f>ABS(Cálculos!BP46-Cálculos!BP45)</f>
        <v>5.0756503566815159E-2</v>
      </c>
      <c r="BF45" s="150"/>
    </row>
    <row r="46" spans="2:58" x14ac:dyDescent="0.35">
      <c r="B46" s="11"/>
      <c r="C46" s="152"/>
      <c r="D46" s="152"/>
      <c r="E46" s="152"/>
      <c r="F46" s="152"/>
      <c r="G46" s="152"/>
      <c r="H46" s="152"/>
      <c r="I46" s="152"/>
      <c r="J46" s="152"/>
      <c r="K46" s="152"/>
      <c r="L46" s="152"/>
      <c r="M46" s="152"/>
      <c r="N46" s="152"/>
      <c r="O46" s="152"/>
      <c r="P46" s="152"/>
      <c r="Q46" s="150"/>
      <c r="Y46" s="151"/>
      <c r="Z46" s="72">
        <f>(Cálculos!C47-0.44)/(MAX(Cálculos!C:C)+0.12)*100</f>
        <v>5.5552511915849454</v>
      </c>
      <c r="AA46" s="152"/>
      <c r="AB46" s="167">
        <f>Cálculos!L90</f>
        <v>1.5128638537221963</v>
      </c>
      <c r="AC46" s="152"/>
      <c r="AD46" s="167">
        <f>Cálculos!AN83</f>
        <v>1.3257807881642485</v>
      </c>
      <c r="AE46" s="152"/>
      <c r="AF46" s="167">
        <f>Cálculos!BP446</f>
        <v>1.287729420768551</v>
      </c>
      <c r="AG46" s="152"/>
      <c r="AH46" s="167">
        <f>Cálculos!N54</f>
        <v>7.9399087742904344E-4</v>
      </c>
      <c r="AI46" s="152"/>
      <c r="AJ46" s="167">
        <f>Cálculos!AP47</f>
        <v>0</v>
      </c>
      <c r="AK46" s="152"/>
      <c r="AL46" s="167">
        <f>Cálculos!BR47</f>
        <v>0</v>
      </c>
      <c r="AM46" s="150"/>
      <c r="BA46" s="151"/>
      <c r="BB46" s="72">
        <v>41</v>
      </c>
      <c r="BC46" s="168">
        <f>ABS(Cálculos!L47-Cálculos!L46)</f>
        <v>1.9843385245193388</v>
      </c>
      <c r="BD46" s="168">
        <f>ABS(Cálculos!AN47-Cálculos!AN46)</f>
        <v>8.3386793322336228E-2</v>
      </c>
      <c r="BE46" s="168">
        <f>ABS(Cálculos!BP47-Cálculos!BP46)</f>
        <v>7.5312171199087397E-2</v>
      </c>
      <c r="BF46" s="150"/>
    </row>
    <row r="47" spans="2:58" x14ac:dyDescent="0.35">
      <c r="B47" s="11"/>
      <c r="C47" s="152"/>
      <c r="D47" s="152"/>
      <c r="E47" s="152"/>
      <c r="F47" s="152"/>
      <c r="G47" s="152"/>
      <c r="H47" s="152"/>
      <c r="I47" s="152"/>
      <c r="J47" s="152"/>
      <c r="K47" s="152"/>
      <c r="L47" s="152"/>
      <c r="M47" s="152"/>
      <c r="N47" s="152"/>
      <c r="O47" s="152"/>
      <c r="P47" s="152"/>
      <c r="Q47" s="150"/>
      <c r="Y47" s="151"/>
      <c r="Z47" s="72">
        <f>(Cálculos!C48-0.44)/(MAX(Cálculos!C:C)+0.12)*100</f>
        <v>5.692214978359722</v>
      </c>
      <c r="AA47" s="152"/>
      <c r="AB47" s="167">
        <f>Cálculos!L424</f>
        <v>1.5099234627494778</v>
      </c>
      <c r="AC47" s="152"/>
      <c r="AD47" s="167">
        <f>Cálculos!AN445</f>
        <v>1.3222970151577855</v>
      </c>
      <c r="AE47" s="152"/>
      <c r="AF47" s="167">
        <f>Cálculos!BP470</f>
        <v>1.2828236228089076</v>
      </c>
      <c r="AG47" s="152"/>
      <c r="AH47" s="167">
        <f>Cálculos!N83</f>
        <v>7.9399087742904344E-4</v>
      </c>
      <c r="AI47" s="152"/>
      <c r="AJ47" s="167">
        <f>Cálculos!AP48</f>
        <v>0</v>
      </c>
      <c r="AK47" s="152"/>
      <c r="AL47" s="167">
        <f>Cálculos!BR48</f>
        <v>0</v>
      </c>
      <c r="AM47" s="150"/>
      <c r="BA47" s="151"/>
      <c r="BB47" s="72">
        <v>42</v>
      </c>
      <c r="BC47" s="168">
        <f>ABS(Cálculos!L48-Cálculos!L47)</f>
        <v>2.1268124873873342</v>
      </c>
      <c r="BD47" s="168">
        <f>ABS(Cálculos!AN48-Cálculos!AN47)</f>
        <v>2.1639900337259377E-2</v>
      </c>
      <c r="BE47" s="168">
        <f>ABS(Cálculos!BP48-Cálculos!BP47)</f>
        <v>1.7562634858753645E-2</v>
      </c>
      <c r="BF47" s="150"/>
    </row>
    <row r="48" spans="2:58" x14ac:dyDescent="0.35">
      <c r="B48" s="11"/>
      <c r="C48" s="152"/>
      <c r="D48" s="152"/>
      <c r="E48" s="152"/>
      <c r="F48" s="152"/>
      <c r="G48" s="152"/>
      <c r="H48" s="152"/>
      <c r="I48" s="152"/>
      <c r="J48" s="152"/>
      <c r="K48" s="152"/>
      <c r="L48" s="152"/>
      <c r="M48" s="152"/>
      <c r="N48" s="152"/>
      <c r="O48" s="152"/>
      <c r="P48" s="152"/>
      <c r="Q48" s="150"/>
      <c r="Y48" s="151"/>
      <c r="Z48" s="72">
        <f>(Cálculos!C49-0.44)/(MAX(Cálculos!C:C)+0.12)*100</f>
        <v>5.8291787651344986</v>
      </c>
      <c r="AA48" s="152"/>
      <c r="AB48" s="167">
        <f>Cálculos!L457</f>
        <v>1.4961018006171636</v>
      </c>
      <c r="AC48" s="152"/>
      <c r="AD48" s="167">
        <f>Cálculos!AN97</f>
        <v>1.3177557480229285</v>
      </c>
      <c r="AE48" s="152"/>
      <c r="AF48" s="167">
        <f>Cálculos!BP445</f>
        <v>1.2791796478738882</v>
      </c>
      <c r="AG48" s="152"/>
      <c r="AH48" s="167">
        <f>Cálculos!N419</f>
        <v>7.9399087742904344E-4</v>
      </c>
      <c r="AI48" s="152"/>
      <c r="AJ48" s="167">
        <f>Cálculos!AP49</f>
        <v>0</v>
      </c>
      <c r="AK48" s="152"/>
      <c r="AL48" s="167">
        <f>Cálculos!BR49</f>
        <v>0</v>
      </c>
      <c r="AM48" s="150"/>
      <c r="BA48" s="151"/>
      <c r="BB48" s="72">
        <v>43</v>
      </c>
      <c r="BC48" s="168">
        <f>ABS(Cálculos!L49-Cálculos!L48)</f>
        <v>1.6746760525972237E-2</v>
      </c>
      <c r="BD48" s="168">
        <f>ABS(Cálculos!AN49-Cálculos!AN48)</f>
        <v>1.6585956643601629E-2</v>
      </c>
      <c r="BE48" s="168">
        <f>ABS(Cálculos!BP49-Cálculos!BP48)</f>
        <v>1.6164385539029658E-2</v>
      </c>
      <c r="BF48" s="150"/>
    </row>
    <row r="49" spans="2:58" x14ac:dyDescent="0.35">
      <c r="B49" s="11"/>
      <c r="C49" s="152"/>
      <c r="D49" s="152"/>
      <c r="E49" s="152"/>
      <c r="F49" s="152"/>
      <c r="G49" s="152"/>
      <c r="H49" s="152"/>
      <c r="I49" s="152"/>
      <c r="J49" s="152"/>
      <c r="K49" s="152"/>
      <c r="L49" s="152"/>
      <c r="M49" s="152"/>
      <c r="N49" s="152"/>
      <c r="O49" s="152"/>
      <c r="P49" s="152"/>
      <c r="Q49" s="150"/>
      <c r="Y49" s="151"/>
      <c r="Z49" s="72">
        <f>(Cálculos!C50-0.44)/(MAX(Cálculos!C:C)+0.12)*100</f>
        <v>5.9661425519092752</v>
      </c>
      <c r="AA49" s="152"/>
      <c r="AB49" s="167">
        <f>Cálculos!L91</f>
        <v>1.4854273828536955</v>
      </c>
      <c r="AC49" s="152"/>
      <c r="AD49" s="167">
        <f>Cálculos!AN437</f>
        <v>1.3152282711521106</v>
      </c>
      <c r="AE49" s="152"/>
      <c r="AF49" s="167">
        <f>Cálculos!BP83</f>
        <v>1.2789139534120915</v>
      </c>
      <c r="AG49" s="152"/>
      <c r="AH49" s="167">
        <f>Cálculos!N448</f>
        <v>7.9399087742904344E-4</v>
      </c>
      <c r="AI49" s="152"/>
      <c r="AJ49" s="167">
        <f>Cálculos!AP50</f>
        <v>0</v>
      </c>
      <c r="AK49" s="152"/>
      <c r="AL49" s="167">
        <f>Cálculos!BR50</f>
        <v>0</v>
      </c>
      <c r="AM49" s="150"/>
      <c r="BA49" s="151"/>
      <c r="BB49" s="72">
        <v>44</v>
      </c>
      <c r="BC49" s="168">
        <f>ABS(Cálculos!L50-Cálculos!L49)</f>
        <v>0.20359184683672904</v>
      </c>
      <c r="BD49" s="168">
        <f>ABS(Cálculos!AN50-Cálculos!AN49)</f>
        <v>3.2405191629959806E-2</v>
      </c>
      <c r="BE49" s="168">
        <f>ABS(Cálculos!BP50-Cálculos!BP49)</f>
        <v>3.0292542485736762E-2</v>
      </c>
      <c r="BF49" s="150"/>
    </row>
    <row r="50" spans="2:58" x14ac:dyDescent="0.35">
      <c r="B50" s="11"/>
      <c r="C50" s="152"/>
      <c r="D50" s="152"/>
      <c r="E50" s="152"/>
      <c r="F50" s="152"/>
      <c r="G50" s="152"/>
      <c r="H50" s="152"/>
      <c r="I50" s="152"/>
      <c r="J50" s="152"/>
      <c r="K50" s="152"/>
      <c r="L50" s="152"/>
      <c r="M50" s="152"/>
      <c r="N50" s="152"/>
      <c r="O50" s="152"/>
      <c r="P50" s="152"/>
      <c r="Q50" s="150"/>
      <c r="Y50" s="151"/>
      <c r="Z50" s="72">
        <f>(Cálculos!C51-0.44)/(MAX(Cálculos!C:C)+0.12)*100</f>
        <v>6.1031063386840518</v>
      </c>
      <c r="AA50" s="152"/>
      <c r="AB50" s="167">
        <f>Cálculos!L458</f>
        <v>1.469485473538509</v>
      </c>
      <c r="AC50" s="152"/>
      <c r="AD50" s="167">
        <f>Cálculos!AN469</f>
        <v>1.3124907731850008</v>
      </c>
      <c r="AE50" s="152"/>
      <c r="AF50" s="167">
        <f>Cálculos!BP468</f>
        <v>1.2763948679013146</v>
      </c>
      <c r="AG50" s="152"/>
      <c r="AH50" s="167">
        <f>Cálculos!N124</f>
        <v>7.4838808772518378E-4</v>
      </c>
      <c r="AI50" s="152"/>
      <c r="AJ50" s="167">
        <f>Cálculos!AP51</f>
        <v>0</v>
      </c>
      <c r="AK50" s="152"/>
      <c r="AL50" s="167">
        <f>Cálculos!BR51</f>
        <v>0</v>
      </c>
      <c r="AM50" s="150"/>
      <c r="BA50" s="151"/>
      <c r="BB50" s="72">
        <v>45</v>
      </c>
      <c r="BC50" s="168">
        <f>ABS(Cálculos!L51-Cálculos!L50)</f>
        <v>0.39266502286763671</v>
      </c>
      <c r="BD50" s="168">
        <f>ABS(Cálculos!AN51-Cálculos!AN50)</f>
        <v>4.7871217332729255E-2</v>
      </c>
      <c r="BE50" s="168">
        <f>ABS(Cálculos!BP51-Cálculos!BP50)</f>
        <v>4.3998614325610141E-2</v>
      </c>
      <c r="BF50" s="150"/>
    </row>
    <row r="51" spans="2:58" x14ac:dyDescent="0.35">
      <c r="B51" s="11"/>
      <c r="C51" s="152"/>
      <c r="D51" s="152"/>
      <c r="E51" s="152"/>
      <c r="F51" s="152"/>
      <c r="G51" s="152"/>
      <c r="H51" s="152"/>
      <c r="I51" s="152"/>
      <c r="J51" s="152"/>
      <c r="K51" s="152"/>
      <c r="L51" s="152"/>
      <c r="M51" s="152"/>
      <c r="N51" s="152"/>
      <c r="O51" s="152"/>
      <c r="P51" s="152"/>
      <c r="Q51" s="150"/>
      <c r="Y51" s="151"/>
      <c r="Z51" s="72">
        <f>(Cálculos!C52-0.44)/(MAX(Cálculos!C:C)+0.12)*100</f>
        <v>6.2400701254588293</v>
      </c>
      <c r="AA51" s="152"/>
      <c r="AB51" s="167">
        <f>Cálculos!L59</f>
        <v>1.4626495976215059</v>
      </c>
      <c r="AC51" s="152"/>
      <c r="AD51" s="167">
        <f>Cálculos!AN465</f>
        <v>1.3088909800656969</v>
      </c>
      <c r="AE51" s="152"/>
      <c r="AF51" s="167">
        <f>Cálculos!BP77</f>
        <v>1.2761042183983788</v>
      </c>
      <c r="AG51" s="152"/>
      <c r="AH51" s="167">
        <f>Cálculos!N489</f>
        <v>7.4838808772518378E-4</v>
      </c>
      <c r="AI51" s="152"/>
      <c r="AJ51" s="167">
        <f>Cálculos!AP52</f>
        <v>0</v>
      </c>
      <c r="AK51" s="152"/>
      <c r="AL51" s="167">
        <f>Cálculos!BR52</f>
        <v>0</v>
      </c>
      <c r="AM51" s="150"/>
      <c r="BA51" s="151"/>
      <c r="BB51" s="72">
        <v>46</v>
      </c>
      <c r="BC51" s="168">
        <f>ABS(Cálculos!L52-Cálculos!L51)</f>
        <v>0.70268332466202654</v>
      </c>
      <c r="BD51" s="168">
        <f>ABS(Cálculos!AN52-Cálculos!AN51)</f>
        <v>6.4894641838714962E-2</v>
      </c>
      <c r="BE51" s="168">
        <f>ABS(Cálculos!BP52-Cálculos!BP51)</f>
        <v>5.9077191380899841E-2</v>
      </c>
      <c r="BF51" s="150"/>
    </row>
    <row r="52" spans="2:58" x14ac:dyDescent="0.35">
      <c r="B52" s="11"/>
      <c r="C52" s="152"/>
      <c r="D52" s="152"/>
      <c r="E52" s="152"/>
      <c r="F52" s="152"/>
      <c r="G52" s="152"/>
      <c r="H52" s="152"/>
      <c r="I52" s="152"/>
      <c r="J52" s="152"/>
      <c r="K52" s="152"/>
      <c r="L52" s="152"/>
      <c r="M52" s="152"/>
      <c r="N52" s="152"/>
      <c r="O52" s="152"/>
      <c r="P52" s="152"/>
      <c r="Q52" s="150"/>
      <c r="Y52" s="151"/>
      <c r="Z52" s="72">
        <f>(Cálculos!C53-0.44)/(MAX(Cálculos!C:C)+0.12)*100</f>
        <v>6.3770339122336051</v>
      </c>
      <c r="AA52" s="152"/>
      <c r="AB52" s="167">
        <f>Cálculos!L92</f>
        <v>1.4584937161797527</v>
      </c>
      <c r="AC52" s="152"/>
      <c r="AD52" s="167">
        <f>Cálculos!AN78</f>
        <v>1.3079081234326637</v>
      </c>
      <c r="AE52" s="152"/>
      <c r="AF52" s="167">
        <f>Cálculos!BP436</f>
        <v>1.2757930111638414</v>
      </c>
      <c r="AG52" s="152"/>
      <c r="AH52" s="167">
        <f>Cálculos!N46</f>
        <v>6.219108365844645E-4</v>
      </c>
      <c r="AI52" s="152"/>
      <c r="AJ52" s="167">
        <f>Cálculos!AP53</f>
        <v>0</v>
      </c>
      <c r="AK52" s="152"/>
      <c r="AL52" s="167">
        <f>Cálculos!BR53</f>
        <v>0</v>
      </c>
      <c r="AM52" s="150"/>
      <c r="BA52" s="151"/>
      <c r="BB52" s="72">
        <v>47</v>
      </c>
      <c r="BC52" s="168">
        <f>ABS(Cálculos!L53-Cálculos!L52)</f>
        <v>1.1694866018675198</v>
      </c>
      <c r="BD52" s="168">
        <f>ABS(Cálculos!AN53-Cálculos!AN52)</f>
        <v>2.2353394020588224E-2</v>
      </c>
      <c r="BE52" s="168">
        <f>ABS(Cálculos!BP53-Cálculos!BP52)</f>
        <v>1.8132611239542129E-2</v>
      </c>
      <c r="BF52" s="150"/>
    </row>
    <row r="53" spans="2:58" x14ac:dyDescent="0.35">
      <c r="B53" s="11"/>
      <c r="C53" s="152"/>
      <c r="D53" s="152"/>
      <c r="E53" s="152"/>
      <c r="F53" s="152"/>
      <c r="G53" s="152"/>
      <c r="H53" s="152"/>
      <c r="I53" s="152"/>
      <c r="J53" s="152"/>
      <c r="K53" s="152"/>
      <c r="L53" s="152"/>
      <c r="M53" s="152"/>
      <c r="N53" s="152"/>
      <c r="O53" s="152"/>
      <c r="P53" s="152"/>
      <c r="Q53" s="150"/>
      <c r="Y53" s="151"/>
      <c r="Z53" s="72">
        <f>(Cálculos!C54-0.44)/(MAX(Cálculos!C:C)+0.12)*100</f>
        <v>6.5139976990083825</v>
      </c>
      <c r="AA53" s="152"/>
      <c r="AB53" s="167">
        <f>Cálculos!L489</f>
        <v>1.4486529062421605</v>
      </c>
      <c r="AC53" s="152"/>
      <c r="AD53" s="167">
        <f>Cálculos!AN69</f>
        <v>1.3012578531495296</v>
      </c>
      <c r="AE53" s="152"/>
      <c r="AF53" s="167">
        <f>Cálculos!BP466</f>
        <v>1.2757679107583071</v>
      </c>
      <c r="AG53" s="152"/>
      <c r="AH53" s="167">
        <f>Cálculos!N411</f>
        <v>6.219108365844645E-4</v>
      </c>
      <c r="AI53" s="152"/>
      <c r="AJ53" s="167">
        <f>Cálculos!AP54</f>
        <v>0</v>
      </c>
      <c r="AK53" s="152"/>
      <c r="AL53" s="167">
        <f>Cálculos!BR54</f>
        <v>0</v>
      </c>
      <c r="AM53" s="150"/>
      <c r="BA53" s="151"/>
      <c r="BB53" s="72">
        <v>48</v>
      </c>
      <c r="BC53" s="168">
        <f>ABS(Cálculos!L54-Cálculos!L53)</f>
        <v>0.29770147675724523</v>
      </c>
      <c r="BD53" s="168">
        <f>ABS(Cálculos!AN54-Cálculos!AN53)</f>
        <v>4.5333511218710099E-2</v>
      </c>
      <c r="BE53" s="168">
        <f>ABS(Cálculos!BP54-Cálculos!BP53)</f>
        <v>4.173445839936174E-2</v>
      </c>
      <c r="BF53" s="150"/>
    </row>
    <row r="54" spans="2:58" x14ac:dyDescent="0.35">
      <c r="B54" s="11"/>
      <c r="C54" s="152"/>
      <c r="D54" s="152"/>
      <c r="E54" s="152"/>
      <c r="F54" s="152"/>
      <c r="G54" s="152"/>
      <c r="H54" s="152"/>
      <c r="I54" s="152"/>
      <c r="J54" s="152"/>
      <c r="K54" s="152"/>
      <c r="L54" s="152"/>
      <c r="M54" s="152"/>
      <c r="N54" s="152"/>
      <c r="O54" s="152"/>
      <c r="P54" s="152"/>
      <c r="Q54" s="150"/>
      <c r="Y54" s="151"/>
      <c r="Z54" s="72">
        <f>(Cálculos!C55-0.44)/(MAX(Cálculos!C:C)+0.12)*100</f>
        <v>6.6509614857831592</v>
      </c>
      <c r="AA54" s="152"/>
      <c r="AB54" s="167">
        <f>Cálculos!L459</f>
        <v>1.4434797713810581</v>
      </c>
      <c r="AC54" s="152"/>
      <c r="AD54" s="167">
        <f>Cálculos!AN76</f>
        <v>1.3003769400968364</v>
      </c>
      <c r="AE54" s="152"/>
      <c r="AF54" s="167">
        <f>Cálculos!BP98</f>
        <v>1.2735365515190369</v>
      </c>
      <c r="AG54" s="152"/>
      <c r="AH54" s="167">
        <f>Cálculos!N29</f>
        <v>5.8308539419674979E-4</v>
      </c>
      <c r="AI54" s="152"/>
      <c r="AJ54" s="167">
        <f>Cálculos!AP55</f>
        <v>0</v>
      </c>
      <c r="AK54" s="152"/>
      <c r="AL54" s="167">
        <f>Cálculos!BR55</f>
        <v>0</v>
      </c>
      <c r="AM54" s="150"/>
      <c r="BA54" s="151"/>
      <c r="BB54" s="72">
        <v>49</v>
      </c>
      <c r="BC54" s="168">
        <f>ABS(Cálculos!L55-Cálculos!L54)</f>
        <v>0.27598561550112888</v>
      </c>
      <c r="BD54" s="168">
        <f>ABS(Cálculos!AN55-Cálculos!AN54)</f>
        <v>2.279560941561698E-2</v>
      </c>
      <c r="BE54" s="168">
        <f>ABS(Cálculos!BP55-Cálculos!BP54)</f>
        <v>1.8543593168207417E-2</v>
      </c>
      <c r="BF54" s="150"/>
    </row>
    <row r="55" spans="2:58" x14ac:dyDescent="0.35">
      <c r="B55" s="11"/>
      <c r="C55" s="152"/>
      <c r="D55" s="152"/>
      <c r="E55" s="152"/>
      <c r="F55" s="152"/>
      <c r="G55" s="152"/>
      <c r="H55" s="152"/>
      <c r="I55" s="152"/>
      <c r="J55" s="152"/>
      <c r="K55" s="152"/>
      <c r="L55" s="152"/>
      <c r="M55" s="152"/>
      <c r="N55" s="152"/>
      <c r="O55" s="152"/>
      <c r="P55" s="152"/>
      <c r="Q55" s="150"/>
      <c r="Y55" s="151"/>
      <c r="Z55" s="72">
        <f>(Cálculos!C56-0.44)/(MAX(Cálculos!C:C)+0.12)*100</f>
        <v>6.7879252725579358</v>
      </c>
      <c r="AA55" s="152"/>
      <c r="AB55" s="167">
        <f>Cálculos!L93</f>
        <v>1.4321371671159537</v>
      </c>
      <c r="AC55" s="152"/>
      <c r="AD55" s="167">
        <f>Cálculos!AN98</f>
        <v>1.2968197826969674</v>
      </c>
      <c r="AE55" s="152"/>
      <c r="AF55" s="167">
        <f>Cálculos!BP471</f>
        <v>1.2653572014294701</v>
      </c>
      <c r="AG55" s="152"/>
      <c r="AH55" s="167">
        <f>Cálculos!N394</f>
        <v>5.8308539419674979E-4</v>
      </c>
      <c r="AI55" s="152"/>
      <c r="AJ55" s="167">
        <f>Cálculos!AP56</f>
        <v>0</v>
      </c>
      <c r="AK55" s="152"/>
      <c r="AL55" s="167">
        <f>Cálculos!BR56</f>
        <v>0</v>
      </c>
      <c r="AM55" s="150"/>
      <c r="BA55" s="151"/>
      <c r="BB55" s="72">
        <v>50</v>
      </c>
      <c r="BC55" s="168">
        <f>ABS(Cálculos!L56-Cálculos!L55)</f>
        <v>2.5753446379468192E-2</v>
      </c>
      <c r="BD55" s="168">
        <f>ABS(Cálculos!AN56-Cálculos!AN55)</f>
        <v>2.1797216515746731E-2</v>
      </c>
      <c r="BE55" s="168">
        <f>ABS(Cálculos!BP56-Cálculos!BP55)</f>
        <v>1.7706511569173133E-2</v>
      </c>
      <c r="BF55" s="150"/>
    </row>
    <row r="56" spans="2:58" x14ac:dyDescent="0.35">
      <c r="B56" s="11"/>
      <c r="C56" s="152"/>
      <c r="D56" s="152"/>
      <c r="E56" s="152"/>
      <c r="F56" s="152"/>
      <c r="G56" s="152"/>
      <c r="H56" s="152"/>
      <c r="I56" s="152"/>
      <c r="J56" s="152"/>
      <c r="K56" s="152"/>
      <c r="L56" s="152"/>
      <c r="M56" s="152"/>
      <c r="N56" s="152"/>
      <c r="O56" s="152"/>
      <c r="P56" s="152"/>
      <c r="Q56" s="150"/>
      <c r="Y56" s="151"/>
      <c r="Z56" s="72">
        <f>(Cálculos!C57-0.44)/(MAX(Cálculos!C:C)+0.12)*100</f>
        <v>6.9248890593327133</v>
      </c>
      <c r="AA56" s="152"/>
      <c r="AB56" s="167">
        <f>Cálculos!L419</f>
        <v>1.4289790157356435</v>
      </c>
      <c r="AC56" s="152"/>
      <c r="AD56" s="167">
        <f>Cálculos!AN470</f>
        <v>1.2919926594494502</v>
      </c>
      <c r="AE56" s="152"/>
      <c r="AF56" s="167">
        <f>Cálculos!BP437</f>
        <v>1.2625270229824701</v>
      </c>
      <c r="AG56" s="152"/>
      <c r="AH56" s="167">
        <f>Cálculos!N88</f>
        <v>5.8308539419674979E-4</v>
      </c>
      <c r="AI56" s="152"/>
      <c r="AJ56" s="167">
        <f>Cálculos!AP57</f>
        <v>0</v>
      </c>
      <c r="AK56" s="152"/>
      <c r="AL56" s="167">
        <f>Cálculos!BR57</f>
        <v>0</v>
      </c>
      <c r="AM56" s="150"/>
      <c r="BA56" s="151"/>
      <c r="BB56" s="72">
        <v>51</v>
      </c>
      <c r="BC56" s="168">
        <f>ABS(Cálculos!L57-Cálculos!L56)</f>
        <v>2.5819307410818837E-2</v>
      </c>
      <c r="BD56" s="168">
        <f>ABS(Cálculos!AN57-Cálculos!AN56)</f>
        <v>2.1874389410265094E-2</v>
      </c>
      <c r="BE56" s="168">
        <f>ABS(Cálculos!BP57-Cálculos!BP56)</f>
        <v>1.7810404744200148E-2</v>
      </c>
      <c r="BF56" s="150"/>
    </row>
    <row r="57" spans="2:58" x14ac:dyDescent="0.35">
      <c r="B57" s="11"/>
      <c r="C57" s="152"/>
      <c r="D57" s="152"/>
      <c r="E57" s="152"/>
      <c r="F57" s="152"/>
      <c r="G57" s="152"/>
      <c r="H57" s="152"/>
      <c r="I57" s="152"/>
      <c r="J57" s="152"/>
      <c r="K57" s="152"/>
      <c r="L57" s="152"/>
      <c r="M57" s="152"/>
      <c r="N57" s="152"/>
      <c r="O57" s="152"/>
      <c r="P57" s="152"/>
      <c r="Q57" s="150"/>
      <c r="Y57" s="151"/>
      <c r="Z57" s="72">
        <f>(Cálculos!C58-0.44)/(MAX(Cálculos!C:C)+0.12)*100</f>
        <v>7.0618528461074899</v>
      </c>
      <c r="AA57" s="152"/>
      <c r="AB57" s="167">
        <f>Cálculos!L391</f>
        <v>1.4281494757938882</v>
      </c>
      <c r="AC57" s="152"/>
      <c r="AD57" s="167">
        <f>Cálculos!AN438</f>
        <v>1.2915009168344249</v>
      </c>
      <c r="AE57" s="152"/>
      <c r="AF57" s="167">
        <f>Cálculos!BP467</f>
        <v>1.2591181224372077</v>
      </c>
      <c r="AG57" s="152"/>
      <c r="AH57" s="167">
        <f>Cálculos!N453</f>
        <v>5.8308539419674979E-4</v>
      </c>
      <c r="AI57" s="152"/>
      <c r="AJ57" s="167">
        <f>Cálculos!AP58</f>
        <v>0</v>
      </c>
      <c r="AK57" s="152"/>
      <c r="AL57" s="167">
        <f>Cálculos!BR58</f>
        <v>0</v>
      </c>
      <c r="AM57" s="150"/>
      <c r="BA57" s="151"/>
      <c r="BB57" s="72">
        <v>52</v>
      </c>
      <c r="BC57" s="168">
        <f>ABS(Cálculos!L58-Cálculos!L57)</f>
        <v>5.9263642922716686E-2</v>
      </c>
      <c r="BD57" s="168">
        <f>ABS(Cálculos!AN58-Cálculos!AN57)</f>
        <v>3.9123755311806674E-2</v>
      </c>
      <c r="BE57" s="168">
        <f>ABS(Cálculos!BP58-Cálculos!BP57)</f>
        <v>3.6361809893494579E-2</v>
      </c>
      <c r="BF57" s="150"/>
    </row>
    <row r="58" spans="2:58" x14ac:dyDescent="0.35">
      <c r="B58" s="11"/>
      <c r="C58" s="152"/>
      <c r="D58" s="152"/>
      <c r="E58" s="152"/>
      <c r="F58" s="152"/>
      <c r="G58" s="152"/>
      <c r="H58" s="152"/>
      <c r="I58" s="152"/>
      <c r="J58" s="152"/>
      <c r="K58" s="152"/>
      <c r="L58" s="152"/>
      <c r="M58" s="152"/>
      <c r="N58" s="152"/>
      <c r="O58" s="152"/>
      <c r="P58" s="152"/>
      <c r="Q58" s="150"/>
      <c r="Y58" s="151"/>
      <c r="Z58" s="72">
        <f>(Cálculos!C59-0.44)/(MAX(Cálculos!C:C)+0.12)*100</f>
        <v>7.1988166328822656</v>
      </c>
      <c r="AA58" s="152"/>
      <c r="AB58" s="167">
        <f>Cálculos!L124</f>
        <v>1.418526202645503</v>
      </c>
      <c r="AC58" s="152"/>
      <c r="AD58" s="167">
        <f>Cálculos!AN70</f>
        <v>1.2906325162907712</v>
      </c>
      <c r="AE58" s="152"/>
      <c r="AF58" s="167">
        <f>Cálculos!BP78</f>
        <v>1.2564387170800899</v>
      </c>
      <c r="AG58" s="152"/>
      <c r="AH58" s="167">
        <f>Cálculos!N77</f>
        <v>5.1023667467837693E-4</v>
      </c>
      <c r="AI58" s="152"/>
      <c r="AJ58" s="167">
        <f>Cálculos!AP59</f>
        <v>0</v>
      </c>
      <c r="AK58" s="152"/>
      <c r="AL58" s="167">
        <f>Cálculos!BR59</f>
        <v>0</v>
      </c>
      <c r="AM58" s="150"/>
      <c r="BA58" s="151"/>
      <c r="BB58" s="72">
        <v>53</v>
      </c>
      <c r="BC58" s="168">
        <f>ABS(Cálculos!L59-Cálculos!L58)</f>
        <v>0.35090628263595947</v>
      </c>
      <c r="BD58" s="168">
        <f>ABS(Cálculos!AN59-Cálculos!AN58)</f>
        <v>4.6541390521994463E-2</v>
      </c>
      <c r="BE58" s="168">
        <f>ABS(Cálculos!BP59-Cálculos!BP58)</f>
        <v>4.2361031089047652E-2</v>
      </c>
      <c r="BF58" s="150"/>
    </row>
    <row r="59" spans="2:58" x14ac:dyDescent="0.35">
      <c r="B59" s="11"/>
      <c r="C59" s="152"/>
      <c r="D59" s="152"/>
      <c r="E59" s="152"/>
      <c r="F59" s="152"/>
      <c r="G59" s="152"/>
      <c r="H59" s="152"/>
      <c r="I59" s="152"/>
      <c r="J59" s="152"/>
      <c r="K59" s="152"/>
      <c r="L59" s="152"/>
      <c r="M59" s="152"/>
      <c r="N59" s="152"/>
      <c r="O59" s="152"/>
      <c r="P59" s="152"/>
      <c r="Q59" s="150"/>
      <c r="Y59" s="151"/>
      <c r="Z59" s="72">
        <f>(Cálculos!C60-0.44)/(MAX(Cálculos!C:C)+0.12)*100</f>
        <v>7.3357804196570422</v>
      </c>
      <c r="AA59" s="152"/>
      <c r="AB59" s="167">
        <f>Cálculos!L460</f>
        <v>1.4175137329424112</v>
      </c>
      <c r="AC59" s="152"/>
      <c r="AD59" s="167">
        <f>Cálculos!AN428</f>
        <v>1.2895277670440048</v>
      </c>
      <c r="AE59" s="152"/>
      <c r="AF59" s="167">
        <f>Cálculos!BP99</f>
        <v>1.2563819822816567</v>
      </c>
      <c r="AG59" s="152"/>
      <c r="AH59" s="167">
        <f>Cálculos!N442</f>
        <v>5.1023667467837693E-4</v>
      </c>
      <c r="AI59" s="152"/>
      <c r="AJ59" s="167">
        <f>Cálculos!AP60</f>
        <v>0</v>
      </c>
      <c r="AK59" s="152"/>
      <c r="AL59" s="167">
        <f>Cálculos!BR60</f>
        <v>0</v>
      </c>
      <c r="AM59" s="150"/>
      <c r="BA59" s="151"/>
      <c r="BB59" s="72">
        <v>54</v>
      </c>
      <c r="BC59" s="168">
        <f>ABS(Cálculos!L60-Cálculos!L59)</f>
        <v>1.6734447613050971</v>
      </c>
      <c r="BD59" s="168">
        <f>ABS(Cálculos!AN60-Cálculos!AN59)</f>
        <v>7.8872670469755324E-2</v>
      </c>
      <c r="BE59" s="168">
        <f>ABS(Cálculos!BP60-Cálculos!BP59)</f>
        <v>7.1350686860289114E-2</v>
      </c>
      <c r="BF59" s="150"/>
    </row>
    <row r="60" spans="2:58" ht="15" thickBot="1" x14ac:dyDescent="0.4">
      <c r="B60" s="29"/>
      <c r="C60" s="154"/>
      <c r="D60" s="154"/>
      <c r="E60" s="154"/>
      <c r="F60" s="154"/>
      <c r="G60" s="154"/>
      <c r="H60" s="154"/>
      <c r="I60" s="154"/>
      <c r="J60" s="154"/>
      <c r="K60" s="154"/>
      <c r="L60" s="154"/>
      <c r="M60" s="154"/>
      <c r="N60" s="154"/>
      <c r="O60" s="154"/>
      <c r="P60" s="154"/>
      <c r="Q60" s="155"/>
      <c r="Y60" s="151"/>
      <c r="Z60" s="72">
        <f>(Cálculos!C61-0.44)/(MAX(Cálculos!C:C)+0.12)*100</f>
        <v>7.4727442064318197</v>
      </c>
      <c r="AA60" s="152"/>
      <c r="AB60" s="167">
        <f>Cálculos!L94</f>
        <v>1.4063894485555355</v>
      </c>
      <c r="AC60" s="152"/>
      <c r="AD60" s="167">
        <f>Cálculos!AN466</f>
        <v>1.2887993145401522</v>
      </c>
      <c r="AE60" s="152"/>
      <c r="AF60" s="167">
        <f>Cálculos!BP489</f>
        <v>1.25357620291017</v>
      </c>
      <c r="AG60" s="152"/>
      <c r="AH60" s="167">
        <f>Cálculos!N50</f>
        <v>4.7614724926720487E-4</v>
      </c>
      <c r="AI60" s="152"/>
      <c r="AJ60" s="167">
        <f>Cálculos!AP61</f>
        <v>0</v>
      </c>
      <c r="AK60" s="152"/>
      <c r="AL60" s="167">
        <f>Cálculos!BR61</f>
        <v>0</v>
      </c>
      <c r="AM60" s="150"/>
      <c r="BA60" s="151"/>
      <c r="BB60" s="72">
        <v>55</v>
      </c>
      <c r="BC60" s="168">
        <f>ABS(Cálculos!L61-Cálculos!L60)</f>
        <v>1.9112928428253566</v>
      </c>
      <c r="BD60" s="168">
        <f>ABS(Cálculos!AN61-Cálculos!AN60)</f>
        <v>3.1335807353052303E-3</v>
      </c>
      <c r="BE60" s="168">
        <f>ABS(Cálculos!BP61-Cálculos!BP60)</f>
        <v>1.1866725093487851E-3</v>
      </c>
      <c r="BF60" s="150"/>
    </row>
    <row r="61" spans="2:58" x14ac:dyDescent="0.35">
      <c r="Y61" s="151"/>
      <c r="Z61" s="72">
        <f>(Cálculos!C62-0.44)/(MAX(Cálculos!C:C)+0.12)*100</f>
        <v>7.6097079932065963</v>
      </c>
      <c r="AA61" s="152"/>
      <c r="AB61" s="167">
        <f>Cálculos!L427</f>
        <v>1.402728309646762</v>
      </c>
      <c r="AC61" s="152"/>
      <c r="AD61" s="167">
        <f>Cálculos!AN433</f>
        <v>1.2881816425289949</v>
      </c>
      <c r="AE61" s="152"/>
      <c r="AF61" s="167">
        <f>Cálculos!BP104</f>
        <v>1.2486045878434195</v>
      </c>
      <c r="AG61" s="152"/>
      <c r="AH61" s="167">
        <f>Cálculos!N415</f>
        <v>4.7614724926720487E-4</v>
      </c>
      <c r="AI61" s="152"/>
      <c r="AJ61" s="167">
        <f>Cálculos!AP62</f>
        <v>0</v>
      </c>
      <c r="AK61" s="152"/>
      <c r="AL61" s="167">
        <f>Cálculos!BR62</f>
        <v>0</v>
      </c>
      <c r="AM61" s="150"/>
      <c r="BA61" s="151"/>
      <c r="BB61" s="72">
        <v>56</v>
      </c>
      <c r="BC61" s="168">
        <f>ABS(Cálculos!L62-Cálculos!L61)</f>
        <v>0.13162581049379307</v>
      </c>
      <c r="BD61" s="168">
        <f>ABS(Cálculos!AN62-Cálculos!AN61)</f>
        <v>2.6082036599527125E-2</v>
      </c>
      <c r="BE61" s="168">
        <f>ABS(Cálculos!BP62-Cálculos!BP61)</f>
        <v>2.4738990853364839E-2</v>
      </c>
      <c r="BF61" s="150"/>
    </row>
    <row r="62" spans="2:58" x14ac:dyDescent="0.35">
      <c r="Y62" s="151"/>
      <c r="Z62" s="72">
        <f>(Cálculos!C63-0.44)/(MAX(Cálculos!C:C)+0.12)*100</f>
        <v>7.7466717799813729</v>
      </c>
      <c r="AA62" s="152"/>
      <c r="AB62" s="167">
        <f>Cálculos!L461</f>
        <v>1.3921900531198508</v>
      </c>
      <c r="AC62" s="152"/>
      <c r="AD62" s="167">
        <f>Cálculos!AN468</f>
        <v>1.2870890816900762</v>
      </c>
      <c r="AE62" s="152"/>
      <c r="AF62" s="167">
        <f>Cálculos!BP472</f>
        <v>1.2482972445765734</v>
      </c>
      <c r="AG62" s="152"/>
      <c r="AH62" s="167">
        <f>Cálculos!N206</f>
        <v>3.828216110375607E-4</v>
      </c>
      <c r="AI62" s="152"/>
      <c r="AJ62" s="167">
        <f>Cálculos!AP63</f>
        <v>0</v>
      </c>
      <c r="AK62" s="152"/>
      <c r="AL62" s="167">
        <f>Cálculos!BR63</f>
        <v>0</v>
      </c>
      <c r="AM62" s="150"/>
      <c r="BA62" s="151"/>
      <c r="BB62" s="72">
        <v>57</v>
      </c>
      <c r="BC62" s="168">
        <f>ABS(Cálculos!L63-Cálculos!L62)</f>
        <v>4.8524916868151635E-2</v>
      </c>
      <c r="BD62" s="168">
        <f>ABS(Cálculos!AN63-Cálculos!AN62)</f>
        <v>1.9652010177390711E-2</v>
      </c>
      <c r="BE62" s="168">
        <f>ABS(Cálculos!BP63-Cálculos!BP62)</f>
        <v>1.902979963206386E-2</v>
      </c>
      <c r="BF62" s="150"/>
    </row>
    <row r="63" spans="2:58" x14ac:dyDescent="0.35">
      <c r="Y63" s="151"/>
      <c r="Z63" s="72">
        <f>(Cálculos!C64-0.44)/(MAX(Cálculos!C:C)+0.12)*100</f>
        <v>7.8836355667561504</v>
      </c>
      <c r="AA63" s="152"/>
      <c r="AB63" s="167">
        <f>Cálculos!L443</f>
        <v>1.3878882205132461</v>
      </c>
      <c r="AC63" s="152"/>
      <c r="AD63" s="167">
        <f>Cálculos!AN79</f>
        <v>1.2844956970008812</v>
      </c>
      <c r="AE63" s="152"/>
      <c r="AF63" s="167">
        <f>Cálculos!BP76</f>
        <v>1.2468185723230987</v>
      </c>
      <c r="AG63" s="152"/>
      <c r="AH63" s="167">
        <f>Cálculos!N571</f>
        <v>3.828216110375607E-4</v>
      </c>
      <c r="AI63" s="152"/>
      <c r="AJ63" s="167">
        <f>Cálculos!AP64</f>
        <v>0</v>
      </c>
      <c r="AK63" s="152"/>
      <c r="AL63" s="167">
        <f>Cálculos!BR64</f>
        <v>0</v>
      </c>
      <c r="AM63" s="150"/>
      <c r="BA63" s="151"/>
      <c r="BB63" s="72">
        <v>58</v>
      </c>
      <c r="BC63" s="168">
        <f>ABS(Cálculos!L64-Cálculos!L63)</f>
        <v>5.5484599140998903E-2</v>
      </c>
      <c r="BD63" s="168">
        <f>ABS(Cálculos!AN64-Cálculos!AN63)</f>
        <v>1.6683065833500432E-2</v>
      </c>
      <c r="BE63" s="168">
        <f>ABS(Cálculos!BP64-Cálculos!BP63)</f>
        <v>1.313932855205735E-2</v>
      </c>
      <c r="BF63" s="150"/>
    </row>
    <row r="64" spans="2:58" x14ac:dyDescent="0.35">
      <c r="Y64" s="151"/>
      <c r="Z64" s="72">
        <f>(Cálculos!C65-0.44)/(MAX(Cálculos!C:C)+0.12)*100</f>
        <v>8.0205993535309279</v>
      </c>
      <c r="AA64" s="152"/>
      <c r="AB64" s="167">
        <f>Cálculos!L435</f>
        <v>1.3829934353652478</v>
      </c>
      <c r="AC64" s="152"/>
      <c r="AD64" s="167">
        <f>Cálculos!AN82</f>
        <v>1.2763148225825838</v>
      </c>
      <c r="AE64" s="152"/>
      <c r="AF64" s="167">
        <f>Cálculos!BP438</f>
        <v>1.2429220856442953</v>
      </c>
      <c r="AG64" s="152"/>
      <c r="AH64" s="167">
        <f>Cálculos!N62</f>
        <v>2.5510143020521128E-4</v>
      </c>
      <c r="AI64" s="152"/>
      <c r="AJ64" s="167">
        <f>Cálculos!AP65</f>
        <v>0</v>
      </c>
      <c r="AK64" s="152"/>
      <c r="AL64" s="167">
        <f>Cálculos!BR65</f>
        <v>0</v>
      </c>
      <c r="AM64" s="150"/>
      <c r="BA64" s="151"/>
      <c r="BB64" s="72">
        <v>59</v>
      </c>
      <c r="BC64" s="168">
        <f>ABS(Cálculos!L65-Cálculos!L64)</f>
        <v>2.822414705899301E-2</v>
      </c>
      <c r="BD64" s="168">
        <f>ABS(Cálculos!AN65-Cálculos!AN64)</f>
        <v>2.4093479667919082E-2</v>
      </c>
      <c r="BE64" s="168">
        <f>ABS(Cálculos!BP65-Cálculos!BP64)</f>
        <v>1.9758004266754003E-2</v>
      </c>
      <c r="BF64" s="150"/>
    </row>
    <row r="65" spans="25:58" x14ac:dyDescent="0.35">
      <c r="Y65" s="151"/>
      <c r="Z65" s="72">
        <f>(Cálculos!C66-0.44)/(MAX(Cálculos!C:C)+0.12)*100</f>
        <v>8.1575631403057027</v>
      </c>
      <c r="AA65" s="152"/>
      <c r="AB65" s="167">
        <f>Cálculos!L95</f>
        <v>1.3806796116910478</v>
      </c>
      <c r="AC65" s="152"/>
      <c r="AD65" s="167">
        <f>Cálculos!AN99</f>
        <v>1.2761147673065636</v>
      </c>
      <c r="AE65" s="152"/>
      <c r="AF65" s="167">
        <f>Cálculos!BP100</f>
        <v>1.2395232030814505</v>
      </c>
      <c r="AG65" s="152"/>
      <c r="AH65" s="167">
        <f>Cálculos!N427</f>
        <v>2.5510143020521128E-4</v>
      </c>
      <c r="AI65" s="152"/>
      <c r="AJ65" s="167">
        <f>Cálculos!AP66</f>
        <v>0</v>
      </c>
      <c r="AK65" s="152"/>
      <c r="AL65" s="167">
        <f>Cálculos!BR66</f>
        <v>0</v>
      </c>
      <c r="AM65" s="150"/>
      <c r="BA65" s="151"/>
      <c r="BB65" s="72">
        <v>60</v>
      </c>
      <c r="BC65" s="168">
        <f>ABS(Cálculos!L66-Cálculos!L65)</f>
        <v>3.1730876344304493E-2</v>
      </c>
      <c r="BD65" s="168">
        <f>ABS(Cálculos!AN66-Cálculos!AN65)</f>
        <v>2.7618486670536901E-2</v>
      </c>
      <c r="BE65" s="168">
        <f>ABS(Cálculos!BP66-Cálculos!BP65)</f>
        <v>2.5829306056226686E-2</v>
      </c>
      <c r="BF65" s="150"/>
    </row>
    <row r="66" spans="25:58" x14ac:dyDescent="0.35">
      <c r="Y66" s="151"/>
      <c r="Z66" s="72">
        <f>(Cálculos!C67-0.44)/(MAX(Cálculos!C:C)+0.12)*100</f>
        <v>8.2945269270804793</v>
      </c>
      <c r="AA66" s="152"/>
      <c r="AB66" s="167">
        <f>Cálculos!L54</f>
        <v>1.3800380413542457</v>
      </c>
      <c r="AC66" s="152"/>
      <c r="AD66" s="167">
        <f>Cálculos!AN431</f>
        <v>1.2749351754036073</v>
      </c>
      <c r="AE66" s="152"/>
      <c r="AF66" s="167">
        <f>Cálculos!BP69</f>
        <v>1.237740168458807</v>
      </c>
      <c r="AG66" s="152"/>
      <c r="AH66" s="167">
        <f>Cálculos!N13</f>
        <v>2.1297894875481097E-4</v>
      </c>
      <c r="AI66" s="152"/>
      <c r="AJ66" s="167">
        <f>Cálculos!AP67</f>
        <v>0</v>
      </c>
      <c r="AK66" s="152"/>
      <c r="AL66" s="167">
        <f>Cálculos!BR67</f>
        <v>0</v>
      </c>
      <c r="AM66" s="150"/>
      <c r="BA66" s="151"/>
      <c r="BB66" s="72">
        <v>61</v>
      </c>
      <c r="BC66" s="168">
        <f>ABS(Cálculos!L67-Cálculos!L66)</f>
        <v>4.7888503761668311E-3</v>
      </c>
      <c r="BD66" s="168">
        <f>ABS(Cálculos!AN67-Cálculos!AN66)</f>
        <v>5.6221227854269529E-4</v>
      </c>
      <c r="BE66" s="168">
        <f>ABS(Cálculos!BP67-Cálculos!BP66)</f>
        <v>1.0028924582687893E-3</v>
      </c>
      <c r="BF66" s="150"/>
    </row>
    <row r="67" spans="25:58" x14ac:dyDescent="0.35">
      <c r="Y67" s="151"/>
      <c r="Z67" s="72">
        <f>(Cálculos!C68-0.44)/(MAX(Cálculos!C:C)+0.12)*100</f>
        <v>8.4314907138552559</v>
      </c>
      <c r="AA67" s="152"/>
      <c r="AB67" s="167">
        <f>Cálculos!L26</f>
        <v>1.3687255950627011</v>
      </c>
      <c r="AC67" s="152"/>
      <c r="AD67" s="167">
        <f>Cálculos!AN432</f>
        <v>1.2739010363186394</v>
      </c>
      <c r="AE67" s="152"/>
      <c r="AF67" s="167">
        <f>Cálculos!BP79</f>
        <v>1.2371387486477796</v>
      </c>
      <c r="AG67" s="152"/>
      <c r="AH67" s="167">
        <f>Cálculos!N378</f>
        <v>2.1297894875481097E-4</v>
      </c>
      <c r="AI67" s="152"/>
      <c r="AJ67" s="167">
        <f>Cálculos!AP68</f>
        <v>0</v>
      </c>
      <c r="AK67" s="152"/>
      <c r="AL67" s="167">
        <f>Cálculos!BR68</f>
        <v>0</v>
      </c>
      <c r="AM67" s="150"/>
      <c r="BA67" s="151"/>
      <c r="BB67" s="72">
        <v>62</v>
      </c>
      <c r="BC67" s="168">
        <f>ABS(Cálculos!L68-Cálculos!L67)</f>
        <v>2.4396750411249446E-2</v>
      </c>
      <c r="BD67" s="168">
        <f>ABS(Cálculos!AN68-Cálculos!AN67)</f>
        <v>1.4749266599174859E-2</v>
      </c>
      <c r="BE67" s="168">
        <f>ABS(Cálculos!BP68-Cálculos!BP67)</f>
        <v>1.4583745182440433E-2</v>
      </c>
      <c r="BF67" s="150"/>
    </row>
    <row r="68" spans="25:58" x14ac:dyDescent="0.35">
      <c r="Y68" s="151"/>
      <c r="Z68" s="72">
        <f>(Cálculos!C69-0.44)/(MAX(Cálculos!C:C)+0.12)*100</f>
        <v>8.5684545006300343</v>
      </c>
      <c r="AA68" s="152"/>
      <c r="AB68" s="167">
        <f>Cálculos!L462</f>
        <v>1.3676171922592359</v>
      </c>
      <c r="AC68" s="152"/>
      <c r="AD68" s="167">
        <f>Cálculos!AN429</f>
        <v>1.2723634551400604</v>
      </c>
      <c r="AE68" s="152"/>
      <c r="AF68" s="167">
        <f>Cálculos!BP490</f>
        <v>1.2363869612543932</v>
      </c>
      <c r="AG68" s="152"/>
      <c r="AH68" s="167">
        <f>Cálculos!N24</f>
        <v>1.9370660588210174E-4</v>
      </c>
      <c r="AI68" s="152"/>
      <c r="AJ68" s="167">
        <f>Cálculos!AP69</f>
        <v>0</v>
      </c>
      <c r="AK68" s="152"/>
      <c r="AL68" s="167">
        <f>Cálculos!BR69</f>
        <v>0</v>
      </c>
      <c r="AM68" s="150"/>
      <c r="BA68" s="151"/>
      <c r="BB68" s="72">
        <v>63</v>
      </c>
      <c r="BC68" s="168">
        <f>ABS(Cálculos!L69-Cálculos!L68)</f>
        <v>2.0935585052428625</v>
      </c>
      <c r="BD68" s="168">
        <f>ABS(Cálculos!AN69-Cálculos!AN68)</f>
        <v>7.9515824496170451E-2</v>
      </c>
      <c r="BE68" s="168">
        <f>ABS(Cálculos!BP69-Cálculos!BP68)</f>
        <v>7.1844932925250404E-2</v>
      </c>
      <c r="BF68" s="150"/>
    </row>
    <row r="69" spans="25:58" x14ac:dyDescent="0.35">
      <c r="Y69" s="151"/>
      <c r="Z69" s="72">
        <f>(Cálculos!C70-0.44)/(MAX(Cálculos!C:C)+0.12)*100</f>
        <v>8.7054182874048109</v>
      </c>
      <c r="AA69" s="152"/>
      <c r="AB69" s="167">
        <f>Cálculos!L444</f>
        <v>1.3602516917807563</v>
      </c>
      <c r="AC69" s="152"/>
      <c r="AD69" s="167">
        <f>Cálculos!AN471</f>
        <v>1.2712417509289402</v>
      </c>
      <c r="AE69" s="152"/>
      <c r="AF69" s="167">
        <f>Cálculos!BP82</f>
        <v>1.23423622218531</v>
      </c>
      <c r="AG69" s="152"/>
      <c r="AH69" s="167">
        <f>Cálculos!N389</f>
        <v>1.9370660588210174E-4</v>
      </c>
      <c r="AI69" s="152"/>
      <c r="AJ69" s="167">
        <f>Cálculos!AP70</f>
        <v>0</v>
      </c>
      <c r="AK69" s="152"/>
      <c r="AL69" s="167">
        <f>Cálculos!BR70</f>
        <v>0</v>
      </c>
      <c r="AM69" s="150"/>
      <c r="BA69" s="151"/>
      <c r="BB69" s="72">
        <v>64</v>
      </c>
      <c r="BC69" s="168">
        <f>ABS(Cálculos!L70-Cálculos!L69)</f>
        <v>2.0299009088508919</v>
      </c>
      <c r="BD69" s="168">
        <f>ABS(Cálculos!AN70-Cálculos!AN69)</f>
        <v>1.0625336858758327E-2</v>
      </c>
      <c r="BE69" s="168">
        <f>ABS(Cálculos!BP70-Cálculos!BP69)</f>
        <v>7.8073555894173641E-3</v>
      </c>
      <c r="BF69" s="150"/>
    </row>
    <row r="70" spans="25:58" x14ac:dyDescent="0.35">
      <c r="Y70" s="151"/>
      <c r="Z70" s="72">
        <f>(Cálculos!C71-0.44)/(MAX(Cálculos!C:C)+0.12)*100</f>
        <v>8.8423820741795875</v>
      </c>
      <c r="AA70" s="152"/>
      <c r="AB70" s="167">
        <f>Cálculos!L573</f>
        <v>1.3575114005897682</v>
      </c>
      <c r="AC70" s="152"/>
      <c r="AD70" s="167">
        <f>Cálculos!AN427</f>
        <v>1.2703600648948425</v>
      </c>
      <c r="AE70" s="152"/>
      <c r="AF70" s="167">
        <f>Cálculos!BP433</f>
        <v>1.2327489361663271</v>
      </c>
      <c r="AG70" s="152"/>
      <c r="AH70" s="167">
        <f>Cálculos!N40</f>
        <v>1.4264883341571656E-4</v>
      </c>
      <c r="AI70" s="152"/>
      <c r="AJ70" s="167">
        <f>Cálculos!AP71</f>
        <v>0</v>
      </c>
      <c r="AK70" s="152"/>
      <c r="AL70" s="167">
        <f>Cálculos!BR71</f>
        <v>0</v>
      </c>
      <c r="AM70" s="150"/>
      <c r="BA70" s="151"/>
      <c r="BB70" s="72">
        <v>65</v>
      </c>
      <c r="BC70" s="168">
        <f>ABS(Cálculos!L71-Cálculos!L70)</f>
        <v>2.7886633090308477E-2</v>
      </c>
      <c r="BD70" s="168">
        <f>ABS(Cálculos!AN71-Cálculos!AN70)</f>
        <v>2.3825430191581454E-2</v>
      </c>
      <c r="BE70" s="168">
        <f>ABS(Cálculos!BP71-Cálculos!BP70)</f>
        <v>1.9556678649740089E-2</v>
      </c>
      <c r="BF70" s="150"/>
    </row>
    <row r="71" spans="25:58" x14ac:dyDescent="0.35">
      <c r="Y71" s="151"/>
      <c r="Z71" s="72">
        <f>(Cálculos!C72-0.44)/(MAX(Cálculos!C:C)+0.12)*100</f>
        <v>8.9793458609543642</v>
      </c>
      <c r="AA71" s="152"/>
      <c r="AB71" s="167">
        <f>Cálculos!L62</f>
        <v>1.3564273265950395</v>
      </c>
      <c r="AC71" s="152"/>
      <c r="AD71" s="167">
        <f>Cálculos!AN81</f>
        <v>1.2697084085570485</v>
      </c>
      <c r="AE71" s="152"/>
      <c r="AF71" s="167">
        <f>Cálculos!BP105</f>
        <v>1.2317841772030125</v>
      </c>
      <c r="AG71" s="152"/>
      <c r="AH71" s="167">
        <f>Cálculos!N405</f>
        <v>1.4264883341571656E-4</v>
      </c>
      <c r="AI71" s="152"/>
      <c r="AJ71" s="167">
        <f>Cálculos!AP72</f>
        <v>0</v>
      </c>
      <c r="AK71" s="152"/>
      <c r="AL71" s="167">
        <f>Cálculos!BR72</f>
        <v>0</v>
      </c>
      <c r="AM71" s="150"/>
      <c r="BA71" s="151"/>
      <c r="BB71" s="72">
        <v>66</v>
      </c>
      <c r="BC71" s="168">
        <f>ABS(Cálculos!L72-Cálculos!L71)</f>
        <v>1.9380961102418715E-2</v>
      </c>
      <c r="BD71" s="168">
        <f>ABS(Cálculos!AN72-Cálculos!AN71)</f>
        <v>1.618245471727664E-2</v>
      </c>
      <c r="BE71" s="168">
        <f>ABS(Cálculos!BP72-Cálculos!BP71)</f>
        <v>1.2790873310209561E-2</v>
      </c>
      <c r="BF71" s="150"/>
    </row>
    <row r="72" spans="25:58" x14ac:dyDescent="0.35">
      <c r="Y72" s="151"/>
      <c r="Z72" s="72">
        <f>(Cálculos!C73-0.44)/(MAX(Cálculos!C:C)+0.12)*100</f>
        <v>9.1163096477291408</v>
      </c>
      <c r="AA72" s="152"/>
      <c r="AB72" s="167">
        <f>Cálculos!L96</f>
        <v>1.3556103637291037</v>
      </c>
      <c r="AC72" s="152"/>
      <c r="AD72" s="167">
        <f>Cálculos!AN467</f>
        <v>1.2688558772953247</v>
      </c>
      <c r="AE72" s="152"/>
      <c r="AF72" s="167">
        <f>Cálculos!BP473</f>
        <v>1.2313351301427145</v>
      </c>
      <c r="AG72" s="152"/>
      <c r="AH72" s="167">
        <f>Cálculos!N23</f>
        <v>1.1391327319939908E-4</v>
      </c>
      <c r="AI72" s="152"/>
      <c r="AJ72" s="167">
        <f>Cálculos!AP73</f>
        <v>0</v>
      </c>
      <c r="AK72" s="152"/>
      <c r="AL72" s="167">
        <f>Cálculos!BR73</f>
        <v>0</v>
      </c>
      <c r="AM72" s="150"/>
      <c r="BA72" s="151"/>
      <c r="BB72" s="72">
        <v>67</v>
      </c>
      <c r="BC72" s="168">
        <f>ABS(Cálculos!L73-Cálculos!L72)</f>
        <v>2.7249888562284941E-2</v>
      </c>
      <c r="BD72" s="168">
        <f>ABS(Cálculos!AN73-Cálculos!AN72)</f>
        <v>2.3275609441385736E-2</v>
      </c>
      <c r="BE72" s="168">
        <f>ABS(Cálculos!BP73-Cálculos!BP72)</f>
        <v>1.9131293781425196E-2</v>
      </c>
      <c r="BF72" s="150"/>
    </row>
    <row r="73" spans="25:58" x14ac:dyDescent="0.35">
      <c r="Y73" s="151"/>
      <c r="Z73" s="72">
        <f>(Cálculos!C74-0.44)/(MAX(Cálculos!C:C)+0.12)*100</f>
        <v>9.2532734345039174</v>
      </c>
      <c r="AA73" s="152"/>
      <c r="AB73" s="167">
        <f>Cálculos!L436</f>
        <v>1.3548042300960108</v>
      </c>
      <c r="AC73" s="152"/>
      <c r="AD73" s="167">
        <f>Cálculos!AN439</f>
        <v>1.2682942579263852</v>
      </c>
      <c r="AE73" s="152"/>
      <c r="AF73" s="167">
        <f>Cálculos!BP70</f>
        <v>1.2299328128693896</v>
      </c>
      <c r="AG73" s="152"/>
      <c r="AH73" s="167">
        <f>Cálculos!N388</f>
        <v>1.1391327319939908E-4</v>
      </c>
      <c r="AI73" s="152"/>
      <c r="AJ73" s="167">
        <f>Cálculos!AP74</f>
        <v>0</v>
      </c>
      <c r="AK73" s="152"/>
      <c r="AL73" s="167">
        <f>Cálculos!BR74</f>
        <v>0</v>
      </c>
      <c r="AM73" s="150"/>
      <c r="BA73" s="151"/>
      <c r="BB73" s="72">
        <v>68</v>
      </c>
      <c r="BC73" s="168">
        <f>ABS(Cálculos!L74-Cálculos!L73)</f>
        <v>2.666253099398852E-2</v>
      </c>
      <c r="BD73" s="168">
        <f>ABS(Cálculos!AN74-Cálculos!AN73)</f>
        <v>2.2757716942015893E-2</v>
      </c>
      <c r="BE73" s="168">
        <f>ABS(Cálculos!BP74-Cálculos!BP73)</f>
        <v>1.8708846198858264E-2</v>
      </c>
      <c r="BF73" s="150"/>
    </row>
    <row r="74" spans="25:58" x14ac:dyDescent="0.35">
      <c r="Y74" s="151"/>
      <c r="Z74" s="72">
        <f>(Cálculos!C75-0.44)/(MAX(Cálculos!C:C)+0.12)*100</f>
        <v>9.390237221278694</v>
      </c>
      <c r="AA74" s="152"/>
      <c r="AB74" s="167">
        <f>Cálculos!L428</f>
        <v>1.3538835685269108</v>
      </c>
      <c r="AC74" s="152"/>
      <c r="AD74" s="167">
        <f>Cálculos!AN71</f>
        <v>1.2668070860991898</v>
      </c>
      <c r="AE74" s="152"/>
      <c r="AF74" s="167">
        <f>Cálculos!BP81</f>
        <v>1.2269264882149429</v>
      </c>
      <c r="AG74" s="152"/>
      <c r="AH74" s="167">
        <f>Cálculos!N43</f>
        <v>1.0103762443412344E-4</v>
      </c>
      <c r="AI74" s="152"/>
      <c r="AJ74" s="167">
        <f>Cálculos!AP75</f>
        <v>0</v>
      </c>
      <c r="AK74" s="152"/>
      <c r="AL74" s="167">
        <f>Cálculos!BR75</f>
        <v>0</v>
      </c>
      <c r="AM74" s="150"/>
      <c r="BA74" s="151"/>
      <c r="BB74" s="72">
        <v>69</v>
      </c>
      <c r="BC74" s="168">
        <f>ABS(Cálculos!L75-Cálculos!L74)</f>
        <v>2.6602179311266294E-2</v>
      </c>
      <c r="BD74" s="168">
        <f>ABS(Cálculos!AN75-Cálculos!AN74)</f>
        <v>2.2717575211143481E-2</v>
      </c>
      <c r="BE74" s="168">
        <f>ABS(Cálculos!BP75-Cálculos!BP74)</f>
        <v>1.8705182833548051E-2</v>
      </c>
      <c r="BF74" s="150"/>
    </row>
    <row r="75" spans="25:58" x14ac:dyDescent="0.35">
      <c r="Y75" s="151"/>
      <c r="Z75" s="72">
        <f>(Cálculos!C76-0.44)/(MAX(Cálculos!C:C)+0.12)*100</f>
        <v>9.5272010080534706</v>
      </c>
      <c r="AA75" s="152"/>
      <c r="AB75" s="167">
        <f>Cálculos!L78</f>
        <v>1.346447679873344</v>
      </c>
      <c r="AC75" s="152"/>
      <c r="AD75" s="167">
        <f>Cálculos!AN80</f>
        <v>1.2612179831549895</v>
      </c>
      <c r="AE75" s="152"/>
      <c r="AF75" s="167">
        <f>Cálculos!BP428</f>
        <v>1.2267237219399554</v>
      </c>
      <c r="AG75" s="152"/>
      <c r="AH75" s="167">
        <f>Cálculos!N408</f>
        <v>1.0103762443412344E-4</v>
      </c>
      <c r="AI75" s="152"/>
      <c r="AJ75" s="167">
        <f>Cálculos!AP76</f>
        <v>0</v>
      </c>
      <c r="AK75" s="152"/>
      <c r="AL75" s="167">
        <f>Cálculos!BR76</f>
        <v>0</v>
      </c>
      <c r="AM75" s="150"/>
      <c r="BA75" s="151"/>
      <c r="BB75" s="72">
        <v>70</v>
      </c>
      <c r="BC75" s="168">
        <f>ABS(Cálculos!L76-Cálculos!L75)</f>
        <v>1.7458766080914998</v>
      </c>
      <c r="BD75" s="168">
        <f>ABS(Cálculos!AN76-Cálculos!AN75)</f>
        <v>0.11850321030946831</v>
      </c>
      <c r="BE75" s="168">
        <f>ABS(Cálculos!BP76-Cálculos!BP75)</f>
        <v>0.10577863422749023</v>
      </c>
      <c r="BF75" s="150"/>
    </row>
    <row r="76" spans="25:58" x14ac:dyDescent="0.35">
      <c r="Y76" s="151"/>
      <c r="Z76" s="72">
        <f>(Cálculos!C77-0.44)/(MAX(Cálculos!C:C)+0.12)*100</f>
        <v>9.6641647948282472</v>
      </c>
      <c r="AA76" s="152"/>
      <c r="AB76" s="167">
        <f>Cálculos!L447</f>
        <v>1.3463746301292536</v>
      </c>
      <c r="AC76" s="152"/>
      <c r="AD76" s="167">
        <f>Cálculos!AN104</f>
        <v>1.2608508717105882</v>
      </c>
      <c r="AE76" s="152"/>
      <c r="AF76" s="167">
        <f>Cálculos!BP491</f>
        <v>1.2258451479332719</v>
      </c>
      <c r="AG76" s="152"/>
      <c r="AH76" s="167">
        <f>Cálculos!N16</f>
        <v>8.9112930696835351E-5</v>
      </c>
      <c r="AI76" s="152"/>
      <c r="AJ76" s="167">
        <f>Cálculos!AP77</f>
        <v>0</v>
      </c>
      <c r="AK76" s="152"/>
      <c r="AL76" s="167">
        <f>Cálculos!BR77</f>
        <v>0</v>
      </c>
      <c r="AM76" s="150"/>
      <c r="BA76" s="151"/>
      <c r="BB76" s="72">
        <v>71</v>
      </c>
      <c r="BC76" s="168">
        <f>ABS(Cálculos!L77-Cálculos!L76)</f>
        <v>1.4045116637633515</v>
      </c>
      <c r="BD76" s="168">
        <f>ABS(Cálculos!AN77-Cálculos!AN76)</f>
        <v>3.1393152309959982E-2</v>
      </c>
      <c r="BE76" s="168">
        <f>ABS(Cálculos!BP77-Cálculos!BP76)</f>
        <v>2.9285646075280169E-2</v>
      </c>
      <c r="BF76" s="150"/>
    </row>
    <row r="77" spans="25:58" x14ac:dyDescent="0.35">
      <c r="Y77" s="151"/>
      <c r="Z77" s="72">
        <f>(Cálculos!C78-0.44)/(MAX(Cálculos!C:C)+0.12)*100</f>
        <v>9.8011285816030238</v>
      </c>
      <c r="AA77" s="152"/>
      <c r="AB77" s="167">
        <f>Cálculos!L463</f>
        <v>1.3429129984851667</v>
      </c>
      <c r="AC77" s="152"/>
      <c r="AD77" s="167">
        <f>Cálculos!AN100</f>
        <v>1.2557810366983519</v>
      </c>
      <c r="AE77" s="152"/>
      <c r="AF77" s="167">
        <f>Cálculos!BP103</f>
        <v>1.2245800861944416</v>
      </c>
      <c r="AG77" s="152"/>
      <c r="AH77" s="167">
        <f>Cálculos!N381</f>
        <v>8.9112930696835351E-5</v>
      </c>
      <c r="AI77" s="152"/>
      <c r="AJ77" s="167">
        <f>Cálculos!AP78</f>
        <v>0</v>
      </c>
      <c r="AK77" s="152"/>
      <c r="AL77" s="167">
        <f>Cálculos!BR78</f>
        <v>0</v>
      </c>
      <c r="AM77" s="150"/>
      <c r="BA77" s="151"/>
      <c r="BB77" s="72">
        <v>72</v>
      </c>
      <c r="BC77" s="168">
        <f>ABS(Cálculos!L78-Cálculos!L77)</f>
        <v>0.20632510769279122</v>
      </c>
      <c r="BD77" s="168">
        <f>ABS(Cálculos!AN78-Cálculos!AN77)</f>
        <v>2.3861968974132619E-2</v>
      </c>
      <c r="BE77" s="168">
        <f>ABS(Cálculos!BP78-Cálculos!BP77)</f>
        <v>1.9665501318288925E-2</v>
      </c>
      <c r="BF77" s="150"/>
    </row>
    <row r="78" spans="25:58" x14ac:dyDescent="0.35">
      <c r="Y78" s="151"/>
      <c r="Z78" s="72">
        <f>(Cálculos!C79-0.44)/(MAX(Cálculos!C:C)+0.12)*100</f>
        <v>9.9380923683778022</v>
      </c>
      <c r="AA78" s="152"/>
      <c r="AB78" s="167">
        <f>Cálculos!L208</f>
        <v>1.3406813113692388</v>
      </c>
      <c r="AC78" s="152"/>
      <c r="AD78" s="167">
        <f>Cálculos!AN489</f>
        <v>1.2547551459223065</v>
      </c>
      <c r="AE78" s="152"/>
      <c r="AF78" s="167">
        <f>Cálculos!BP439</f>
        <v>1.2237408854823932</v>
      </c>
      <c r="AG78" s="152"/>
      <c r="AH78" s="167">
        <f>Cálculos!N293</f>
        <v>6.798529487732714E-5</v>
      </c>
      <c r="AI78" s="152"/>
      <c r="AJ78" s="167">
        <f>Cálculos!AP79</f>
        <v>0</v>
      </c>
      <c r="AK78" s="152"/>
      <c r="AL78" s="167">
        <f>Cálculos!BR79</f>
        <v>0</v>
      </c>
      <c r="AM78" s="150"/>
      <c r="BA78" s="151"/>
      <c r="BB78" s="72">
        <v>73</v>
      </c>
      <c r="BC78" s="168">
        <f>ABS(Cálculos!L79-Cálculos!L78)</f>
        <v>2.7350278008928086E-2</v>
      </c>
      <c r="BD78" s="168">
        <f>ABS(Cálculos!AN79-Cálculos!AN78)</f>
        <v>2.341242643178254E-2</v>
      </c>
      <c r="BE78" s="168">
        <f>ABS(Cálculos!BP79-Cálculos!BP78)</f>
        <v>1.9299968432310299E-2</v>
      </c>
      <c r="BF78" s="150"/>
    </row>
    <row r="79" spans="25:58" x14ac:dyDescent="0.35">
      <c r="Y79" s="151"/>
      <c r="Z79" s="72">
        <f>(Cálculos!C80-0.44)/(MAX(Cálculos!C:C)+0.12)*100</f>
        <v>10.075056155152579</v>
      </c>
      <c r="AA79" s="152"/>
      <c r="AB79" s="167">
        <f>Cálculos!L446</f>
        <v>1.3406162083612942</v>
      </c>
      <c r="AC79" s="152"/>
      <c r="AD79" s="167">
        <f>Cálculos!AN472</f>
        <v>1.25100298092893</v>
      </c>
      <c r="AE79" s="152"/>
      <c r="AF79" s="167">
        <f>Cálculos!BP485</f>
        <v>1.2233388513178021</v>
      </c>
      <c r="AG79" s="152"/>
      <c r="AH79" s="167">
        <f>Cálculos!N658</f>
        <v>6.798529487732714E-5</v>
      </c>
      <c r="AI79" s="152"/>
      <c r="AJ79" s="167">
        <f>Cálculos!AP80</f>
        <v>0</v>
      </c>
      <c r="AK79" s="152"/>
      <c r="AL79" s="167">
        <f>Cálculos!BR80</f>
        <v>0</v>
      </c>
      <c r="AM79" s="150"/>
      <c r="BA79" s="151"/>
      <c r="BB79" s="72">
        <v>74</v>
      </c>
      <c r="BC79" s="168">
        <f>ABS(Cálculos!L80-Cálculos!L79)</f>
        <v>2.7186680676682284E-2</v>
      </c>
      <c r="BD79" s="168">
        <f>ABS(Cálculos!AN80-Cálculos!AN79)</f>
        <v>2.3277713845891723E-2</v>
      </c>
      <c r="BE79" s="168">
        <f>ABS(Cálculos!BP80-Cálculos!BP79)</f>
        <v>1.9210704243198373E-2</v>
      </c>
      <c r="BF79" s="150"/>
    </row>
    <row r="80" spans="25:58" x14ac:dyDescent="0.35">
      <c r="Y80" s="151"/>
      <c r="Z80" s="72">
        <f>(Cálculos!C81-0.44)/(MAX(Cálculos!C:C)+0.12)*100</f>
        <v>10.212019941927354</v>
      </c>
      <c r="AA80" s="152"/>
      <c r="AB80" s="167">
        <f>Cálculos!L70</f>
        <v>1.3391900362982538</v>
      </c>
      <c r="AC80" s="152"/>
      <c r="AD80" s="167">
        <f>Cálculos!AN72</f>
        <v>1.2506246313819132</v>
      </c>
      <c r="AE80" s="152"/>
      <c r="AF80" s="167">
        <f>Cálculos!BP101</f>
        <v>1.223170029893538</v>
      </c>
      <c r="AG80" s="152"/>
      <c r="AH80" s="167">
        <f>Cálculos!N63</f>
        <v>6.798529487732714E-5</v>
      </c>
      <c r="AI80" s="152"/>
      <c r="AJ80" s="167">
        <f>Cálculos!AP81</f>
        <v>0</v>
      </c>
      <c r="AK80" s="152"/>
      <c r="AL80" s="167">
        <f>Cálculos!BR81</f>
        <v>0</v>
      </c>
      <c r="AM80" s="150"/>
      <c r="BA80" s="151"/>
      <c r="BB80" s="72">
        <v>75</v>
      </c>
      <c r="BC80" s="168">
        <f>ABS(Cálculos!L81-Cálculos!L80)</f>
        <v>8.1177805278644932E-3</v>
      </c>
      <c r="BD80" s="168">
        <f>ABS(Cálculos!AN81-Cálculos!AN80)</f>
        <v>8.4904254020590209E-3</v>
      </c>
      <c r="BE80" s="168">
        <f>ABS(Cálculos!BP81-Cálculos!BP80)</f>
        <v>8.9984438103616338E-3</v>
      </c>
      <c r="BF80" s="150"/>
    </row>
    <row r="81" spans="25:58" x14ac:dyDescent="0.35">
      <c r="Y81" s="151"/>
      <c r="Z81" s="72">
        <f>(Cálculos!C82-0.44)/(MAX(Cálculos!C:C)+0.12)*100</f>
        <v>10.34898372870213</v>
      </c>
      <c r="AA81" s="152"/>
      <c r="AB81" s="167">
        <f>Cálculos!L437</f>
        <v>1.3351227868333699</v>
      </c>
      <c r="AC81" s="152"/>
      <c r="AD81" s="167">
        <f>Cálculos!AN425</f>
        <v>1.2483907064845003</v>
      </c>
      <c r="AE81" s="152"/>
      <c r="AF81" s="167">
        <f>Cálculos!BP432</f>
        <v>1.2186578806672612</v>
      </c>
      <c r="AG81" s="152"/>
      <c r="AH81" s="167">
        <f>Cálculos!N428</f>
        <v>6.798529487732714E-5</v>
      </c>
      <c r="AI81" s="152"/>
      <c r="AJ81" s="167">
        <f>Cálculos!AP82</f>
        <v>0</v>
      </c>
      <c r="AK81" s="152"/>
      <c r="AL81" s="167">
        <f>Cálculos!BR82</f>
        <v>0</v>
      </c>
      <c r="AM81" s="150"/>
      <c r="BA81" s="151"/>
      <c r="BB81" s="72">
        <v>76</v>
      </c>
      <c r="BC81" s="168">
        <f>ABS(Cálculos!L82-Cálculos!L81)</f>
        <v>6.0387815368145858E-3</v>
      </c>
      <c r="BD81" s="168">
        <f>ABS(Cálculos!AN82-Cálculos!AN81)</f>
        <v>6.606414025535301E-3</v>
      </c>
      <c r="BE81" s="168">
        <f>ABS(Cálculos!BP82-Cálculos!BP81)</f>
        <v>7.3097339703671604E-3</v>
      </c>
      <c r="BF81" s="150"/>
    </row>
    <row r="82" spans="25:58" x14ac:dyDescent="0.35">
      <c r="Y82" s="151"/>
      <c r="Z82" s="72">
        <f>(Cálculos!C83-0.44)/(MAX(Cálculos!C:C)+0.12)*100</f>
        <v>10.485947515476909</v>
      </c>
      <c r="AA82" s="152"/>
      <c r="AB82" s="167">
        <f>Cálculos!L445</f>
        <v>1.3327807376586915</v>
      </c>
      <c r="AC82" s="152"/>
      <c r="AD82" s="167">
        <f>Cálculos!AN430</f>
        <v>1.2477916981367385</v>
      </c>
      <c r="AE82" s="152"/>
      <c r="AF82" s="167">
        <f>Cálculos!BP431</f>
        <v>1.2181512854346366</v>
      </c>
      <c r="AG82" s="152"/>
      <c r="AH82" s="167">
        <f>Cálculos!N58</f>
        <v>2.9519549149171465E-5</v>
      </c>
      <c r="AI82" s="152"/>
      <c r="AJ82" s="167">
        <f>Cálculos!AP83</f>
        <v>0</v>
      </c>
      <c r="AK82" s="152"/>
      <c r="AL82" s="167">
        <f>Cálculos!BR83</f>
        <v>0</v>
      </c>
      <c r="AM82" s="150"/>
      <c r="BA82" s="151"/>
      <c r="BB82" s="72">
        <v>77</v>
      </c>
      <c r="BC82" s="168">
        <f>ABS(Cálculos!L83-Cálculos!L82)</f>
        <v>0.30234503691909587</v>
      </c>
      <c r="BD82" s="168">
        <f>ABS(Cálculos!AN83-Cálculos!AN82)</f>
        <v>4.9465965581664717E-2</v>
      </c>
      <c r="BE82" s="168">
        <f>ABS(Cálculos!BP83-Cálculos!BP82)</f>
        <v>4.4677731226781425E-2</v>
      </c>
      <c r="BF82" s="150"/>
    </row>
    <row r="83" spans="25:58" x14ac:dyDescent="0.35">
      <c r="Y83" s="151"/>
      <c r="Z83" s="72">
        <f>(Cálculos!C84-0.44)/(MAX(Cálculos!C:C)+0.12)*100</f>
        <v>10.622911302251685</v>
      </c>
      <c r="AA83" s="152"/>
      <c r="AB83" s="167">
        <f>Cálculos!L97</f>
        <v>1.3312901772398675</v>
      </c>
      <c r="AC83" s="152"/>
      <c r="AD83" s="167">
        <f>Cálculos!AN440</f>
        <v>1.245130502314862</v>
      </c>
      <c r="AE83" s="152"/>
      <c r="AF83" s="167">
        <f>Cálculos!BP80</f>
        <v>1.2179280444045812</v>
      </c>
      <c r="AG83" s="152"/>
      <c r="AH83" s="167">
        <f>Cálculos!N423</f>
        <v>2.9519549149171465E-5</v>
      </c>
      <c r="AI83" s="152"/>
      <c r="AJ83" s="167">
        <f>Cálculos!AP84</f>
        <v>0</v>
      </c>
      <c r="AK83" s="152"/>
      <c r="AL83" s="167">
        <f>Cálculos!BR84</f>
        <v>0</v>
      </c>
      <c r="AM83" s="150"/>
      <c r="BA83" s="151"/>
      <c r="BB83" s="72">
        <v>78</v>
      </c>
      <c r="BC83" s="168">
        <f>ABS(Cálculos!L84-Cálculos!L83)</f>
        <v>2.4857839615790285</v>
      </c>
      <c r="BD83" s="168">
        <f>ABS(Cálculos!AN84-Cálculos!AN83)</f>
        <v>8.8604491729967982E-2</v>
      </c>
      <c r="BE83" s="168">
        <f>ABS(Cálculos!BP84-Cálculos!BP83)</f>
        <v>7.9708086081277996E-2</v>
      </c>
      <c r="BF83" s="150"/>
    </row>
    <row r="84" spans="25:58" x14ac:dyDescent="0.35">
      <c r="Y84" s="151"/>
      <c r="Z84" s="72">
        <f>(Cálculos!C85-0.44)/(MAX(Cálculos!C:C)+0.12)*100</f>
        <v>10.759875089026462</v>
      </c>
      <c r="AA84" s="152"/>
      <c r="AB84" s="167">
        <f>Cálculos!L433</f>
        <v>1.3199473116372875</v>
      </c>
      <c r="AC84" s="152"/>
      <c r="AD84" s="167">
        <f>Cálculos!AN426</f>
        <v>1.2447657767346298</v>
      </c>
      <c r="AE84" s="152"/>
      <c r="AF84" s="167">
        <f>Cálculos!BP474</f>
        <v>1.2149121048527314</v>
      </c>
      <c r="AG84" s="152"/>
      <c r="AH84" s="167">
        <f>Cálculos!N367</f>
        <v>2.9519549149171465E-5</v>
      </c>
      <c r="AI84" s="152"/>
      <c r="AJ84" s="167">
        <f>Cálculos!AP85</f>
        <v>0</v>
      </c>
      <c r="AK84" s="152"/>
      <c r="AL84" s="167">
        <f>Cálculos!BR85</f>
        <v>0</v>
      </c>
      <c r="AM84" s="150"/>
      <c r="BA84" s="151"/>
      <c r="BB84" s="72">
        <v>79</v>
      </c>
      <c r="BC84" s="168">
        <f>ABS(Cálculos!L85-Cálculos!L84)</f>
        <v>0.21284303581231967</v>
      </c>
      <c r="BD84" s="168">
        <f>ABS(Cálculos!AN85-Cálculos!AN84)</f>
        <v>8.4362831506033631E-2</v>
      </c>
      <c r="BE84" s="168">
        <f>ABS(Cálculos!BP85-Cálculos!BP84)</f>
        <v>7.601575350034806E-2</v>
      </c>
      <c r="BF84" s="150"/>
    </row>
    <row r="85" spans="25:58" x14ac:dyDescent="0.35">
      <c r="Y85" s="151"/>
      <c r="Z85" s="72">
        <f>(Cálculos!C86-0.44)/(MAX(Cálculos!C:C)+0.12)*100</f>
        <v>10.896838875801238</v>
      </c>
      <c r="AA85" s="152"/>
      <c r="AB85" s="167">
        <f>Cálculos!L79</f>
        <v>1.3190974018644159</v>
      </c>
      <c r="AC85" s="152"/>
      <c r="AD85" s="167">
        <f>Cálculos!AN105</f>
        <v>1.2407142931368853</v>
      </c>
      <c r="AE85" s="152"/>
      <c r="AF85" s="167">
        <f>Cálculos!BP106</f>
        <v>1.2147051765611734</v>
      </c>
      <c r="AG85" s="152"/>
      <c r="AH85" s="167">
        <f>Cálculos!N732</f>
        <v>2.9519549149171465E-5</v>
      </c>
      <c r="AI85" s="152"/>
      <c r="AJ85" s="167">
        <f>Cálculos!AP86</f>
        <v>0</v>
      </c>
      <c r="AK85" s="152"/>
      <c r="AL85" s="167">
        <f>Cálculos!BR86</f>
        <v>0</v>
      </c>
      <c r="AM85" s="150"/>
      <c r="BA85" s="151"/>
      <c r="BB85" s="72">
        <v>80</v>
      </c>
      <c r="BC85" s="168">
        <f>ABS(Cálculos!L86-Cálculos!L85)</f>
        <v>2.3266378612878151</v>
      </c>
      <c r="BD85" s="168">
        <f>ABS(Cálculos!AN86-Cálculos!AN85)</f>
        <v>7.5423313930658153E-3</v>
      </c>
      <c r="BE85" s="168">
        <f>ABS(Cálculos!BP86-Cálculos!BP85)</f>
        <v>8.1735823959616649E-3</v>
      </c>
      <c r="BF85" s="150"/>
    </row>
    <row r="86" spans="25:58" x14ac:dyDescent="0.35">
      <c r="Y86" s="151"/>
      <c r="Z86" s="72">
        <f>(Cálculos!C87-0.44)/(MAX(Cálculos!C:C)+0.12)*100</f>
        <v>11.033802662576015</v>
      </c>
      <c r="AA86" s="152"/>
      <c r="AB86" s="167">
        <f>Cálculos!L464</f>
        <v>1.318478123955686</v>
      </c>
      <c r="AC86" s="152"/>
      <c r="AD86" s="167">
        <f>Cálculos!AN101</f>
        <v>1.2360605096994788</v>
      </c>
      <c r="AE86" s="152"/>
      <c r="AF86" s="167">
        <f>Cálculos!BP429</f>
        <v>1.2130807831045258</v>
      </c>
      <c r="AG86" s="152"/>
      <c r="AH86" s="167">
        <f>Cálculos!N357</f>
        <v>2.4027040029670739E-5</v>
      </c>
      <c r="AI86" s="152"/>
      <c r="AJ86" s="167">
        <f>Cálculos!AP87</f>
        <v>0</v>
      </c>
      <c r="AK86" s="152"/>
      <c r="AL86" s="167">
        <f>Cálculos!BR87</f>
        <v>0</v>
      </c>
      <c r="AM86" s="150"/>
      <c r="BA86" s="151"/>
      <c r="BB86" s="72">
        <v>81</v>
      </c>
      <c r="BC86" s="168">
        <f>ABS(Cálculos!L87-Cálculos!L86)</f>
        <v>2.7152211425002237E-2</v>
      </c>
      <c r="BD86" s="168">
        <f>ABS(Cálculos!AN87-Cálculos!AN86)</f>
        <v>2.3271290587708382E-2</v>
      </c>
      <c r="BE86" s="168">
        <f>ABS(Cálculos!BP87-Cálculos!BP86)</f>
        <v>1.9127686105606889E-2</v>
      </c>
      <c r="BF86" s="150"/>
    </row>
    <row r="87" spans="25:58" x14ac:dyDescent="0.35">
      <c r="Y87" s="151"/>
      <c r="Z87" s="72">
        <f>(Cálculos!C88-0.44)/(MAX(Cálculos!C:C)+0.12)*100</f>
        <v>11.170766449350792</v>
      </c>
      <c r="AA87" s="152"/>
      <c r="AB87" s="167">
        <f>Cálculos!L71</f>
        <v>1.3113034032079454</v>
      </c>
      <c r="AC87" s="152"/>
      <c r="AD87" s="167">
        <f>Cálculos!AN490</f>
        <v>1.2352060328554222</v>
      </c>
      <c r="AE87" s="152"/>
      <c r="AF87" s="167">
        <f>Cálculos!BP71</f>
        <v>1.2103761342196495</v>
      </c>
      <c r="AG87" s="152"/>
      <c r="AH87" s="167">
        <f>Cálculos!N722</f>
        <v>2.4027040029670739E-5</v>
      </c>
      <c r="AI87" s="152"/>
      <c r="AJ87" s="167">
        <f>Cálculos!AP88</f>
        <v>0</v>
      </c>
      <c r="AK87" s="152"/>
      <c r="AL87" s="167">
        <f>Cálculos!BR88</f>
        <v>0</v>
      </c>
      <c r="AM87" s="150"/>
      <c r="BA87" s="151"/>
      <c r="BB87" s="72">
        <v>82</v>
      </c>
      <c r="BC87" s="168">
        <f>ABS(Cálculos!L88-Cálculos!L87)</f>
        <v>0.24022519890414684</v>
      </c>
      <c r="BD87" s="168">
        <f>ABS(Cálculos!AN88-Cálculos!AN87)</f>
        <v>3.978250717815901E-2</v>
      </c>
      <c r="BE87" s="168">
        <f>ABS(Cálculos!BP88-Cálculos!BP87)</f>
        <v>3.6619415817122247E-2</v>
      </c>
      <c r="BF87" s="150"/>
    </row>
    <row r="88" spans="25:58" x14ac:dyDescent="0.35">
      <c r="Y88" s="151"/>
      <c r="Z88" s="72">
        <f>(Cálculos!C89-0.44)/(MAX(Cálculos!C:C)+0.12)*100</f>
        <v>11.307730236125568</v>
      </c>
      <c r="AA88" s="152"/>
      <c r="AB88" s="167">
        <f>Cálculos!L63</f>
        <v>1.3079024097268879</v>
      </c>
      <c r="AC88" s="152"/>
      <c r="AD88" s="167">
        <f>Cálculos!AN103</f>
        <v>1.2350853713539778</v>
      </c>
      <c r="AE88" s="152"/>
      <c r="AF88" s="167">
        <f>Cálculos!BP124</f>
        <v>1.2100796910246325</v>
      </c>
      <c r="AG88" s="152"/>
      <c r="AH88" s="167">
        <f>Cálculos!N68</f>
        <v>1.4984378919557114E-5</v>
      </c>
      <c r="AI88" s="152"/>
      <c r="AJ88" s="167">
        <f>Cálculos!AP89</f>
        <v>0</v>
      </c>
      <c r="AK88" s="152"/>
      <c r="AL88" s="167">
        <f>Cálculos!BR89</f>
        <v>0</v>
      </c>
      <c r="AM88" s="150"/>
      <c r="BA88" s="151"/>
      <c r="BB88" s="72">
        <v>83</v>
      </c>
      <c r="BC88" s="168">
        <f>ABS(Cálculos!L89-Cálculos!L88)</f>
        <v>0.22685358535871814</v>
      </c>
      <c r="BD88" s="168">
        <f>ABS(Cálculos!AN89-Cálculos!AN88)</f>
        <v>2.5264961112202444E-2</v>
      </c>
      <c r="BE88" s="168">
        <f>ABS(Cálculos!BP89-Cálculos!BP88)</f>
        <v>2.0911012354860592E-2</v>
      </c>
      <c r="BF88" s="150"/>
    </row>
    <row r="89" spans="25:58" x14ac:dyDescent="0.35">
      <c r="Y89" s="151"/>
      <c r="Z89" s="72">
        <f>(Cálculos!C90-0.44)/(MAX(Cálculos!C:C)+0.12)*100</f>
        <v>11.444694022900345</v>
      </c>
      <c r="AA89" s="152"/>
      <c r="AB89" s="167">
        <f>Cálculos!L438</f>
        <v>1.3075744916927556</v>
      </c>
      <c r="AC89" s="152"/>
      <c r="AD89" s="167">
        <f>Cálculos!AN473</f>
        <v>1.2309259413532205</v>
      </c>
      <c r="AE89" s="152"/>
      <c r="AF89" s="167">
        <f>Cálculos!BP492</f>
        <v>1.2090153790159446</v>
      </c>
      <c r="AG89" s="152"/>
      <c r="AH89" s="167">
        <f>Cálculos!N433</f>
        <v>1.4984378919557114E-5</v>
      </c>
      <c r="AI89" s="152"/>
      <c r="AJ89" s="167">
        <f>Cálculos!AP90</f>
        <v>0</v>
      </c>
      <c r="AK89" s="152"/>
      <c r="AL89" s="167">
        <f>Cálculos!BR90</f>
        <v>0</v>
      </c>
      <c r="AM89" s="150"/>
      <c r="BA89" s="151"/>
      <c r="BB89" s="72">
        <v>84</v>
      </c>
      <c r="BC89" s="168">
        <f>ABS(Cálculos!L90-Cálculos!L89)</f>
        <v>2.8070933048632396E-2</v>
      </c>
      <c r="BD89" s="168">
        <f>ABS(Cálculos!AN90-Cálculos!AN89)</f>
        <v>2.4123318798741966E-2</v>
      </c>
      <c r="BE89" s="168">
        <f>ABS(Cálculos!BP90-Cálculos!BP89)</f>
        <v>1.99332297018322E-2</v>
      </c>
      <c r="BF89" s="150"/>
    </row>
    <row r="90" spans="25:58" x14ac:dyDescent="0.35">
      <c r="Y90" s="151"/>
      <c r="Z90" s="72">
        <f>(Cálculos!C91-0.44)/(MAX(Cálculos!C:C)+0.12)*100</f>
        <v>11.581657809675121</v>
      </c>
      <c r="AA90" s="152"/>
      <c r="AB90" s="167">
        <f>Cálculos!L98</f>
        <v>1.3068369124878032</v>
      </c>
      <c r="AC90" s="152"/>
      <c r="AD90" s="167">
        <f>Cálculos!AN73</f>
        <v>1.2273490219405274</v>
      </c>
      <c r="AE90" s="152"/>
      <c r="AF90" s="167">
        <f>Cálculos!BP427</f>
        <v>1.2081995035161461</v>
      </c>
      <c r="AG90" s="152"/>
      <c r="AH90" s="167">
        <f>Cálculos!N66</f>
        <v>3.7730583725074559E-6</v>
      </c>
      <c r="AI90" s="152"/>
      <c r="AJ90" s="167">
        <f>Cálculos!AP91</f>
        <v>0</v>
      </c>
      <c r="AK90" s="152"/>
      <c r="AL90" s="167">
        <f>Cálculos!BR91</f>
        <v>0</v>
      </c>
      <c r="AM90" s="150"/>
      <c r="BA90" s="151"/>
      <c r="BB90" s="72">
        <v>85</v>
      </c>
      <c r="BC90" s="168">
        <f>ABS(Cálculos!L91-Cálculos!L90)</f>
        <v>2.7436470868500873E-2</v>
      </c>
      <c r="BD90" s="168">
        <f>ABS(Cálculos!AN91-Cálculos!AN90)</f>
        <v>2.355968801098407E-2</v>
      </c>
      <c r="BE90" s="168">
        <f>ABS(Cálculos!BP91-Cálculos!BP90)</f>
        <v>1.9460752691649041E-2</v>
      </c>
      <c r="BF90" s="150"/>
    </row>
    <row r="91" spans="25:58" x14ac:dyDescent="0.35">
      <c r="Y91" s="151"/>
      <c r="Z91" s="72">
        <f>(Cálculos!C92-0.44)/(MAX(Cálculos!C:C)+0.12)*100</f>
        <v>11.7186215964499</v>
      </c>
      <c r="AA91" s="152"/>
      <c r="AB91" s="167">
        <f>Cálculos!L82</f>
        <v>1.3060672832524127</v>
      </c>
      <c r="AC91" s="152"/>
      <c r="AD91" s="167">
        <f>Cálculos!AN491</f>
        <v>1.2232290483128216</v>
      </c>
      <c r="AE91" s="152"/>
      <c r="AF91" s="167">
        <f>Cálculos!BP102</f>
        <v>1.2069129350763401</v>
      </c>
      <c r="AG91" s="152"/>
      <c r="AH91" s="167">
        <f>Cálculos!N431</f>
        <v>3.7730583725074559E-6</v>
      </c>
      <c r="AI91" s="152"/>
      <c r="AJ91" s="167">
        <f>Cálculos!AP92</f>
        <v>0</v>
      </c>
      <c r="AK91" s="152"/>
      <c r="AL91" s="167">
        <f>Cálculos!BR92</f>
        <v>0</v>
      </c>
      <c r="AM91" s="150"/>
      <c r="BA91" s="151"/>
      <c r="BB91" s="72">
        <v>86</v>
      </c>
      <c r="BC91" s="168">
        <f>ABS(Cálculos!L92-Cálculos!L91)</f>
        <v>2.6933666673942813E-2</v>
      </c>
      <c r="BD91" s="168">
        <f>ABS(Cálculos!AN92-Cálculos!AN91)</f>
        <v>2.3115377276356375E-2</v>
      </c>
      <c r="BE91" s="168">
        <f>ABS(Cálculos!BP92-Cálculos!BP91)</f>
        <v>1.9093110764516252E-2</v>
      </c>
      <c r="BF91" s="150"/>
    </row>
    <row r="92" spans="25:58" x14ac:dyDescent="0.35">
      <c r="Y92" s="151"/>
      <c r="Z92" s="72">
        <f>(Cálculos!C93-0.44)/(MAX(Cálculos!C:C)+0.12)*100</f>
        <v>11.855585383224676</v>
      </c>
      <c r="AA92" s="152"/>
      <c r="AB92" s="167">
        <f>Cálculos!L431</f>
        <v>1.3009594201065111</v>
      </c>
      <c r="AC92" s="152"/>
      <c r="AD92" s="167">
        <f>Cálculos!AN68</f>
        <v>1.2217420286533591</v>
      </c>
      <c r="AE92" s="152"/>
      <c r="AF92" s="167">
        <f>Cálculos!BP486</f>
        <v>1.206430150089481</v>
      </c>
      <c r="AG92" s="152"/>
      <c r="AH92" s="167">
        <f>Cálculos!N292</f>
        <v>4.0315255765170038E-8</v>
      </c>
      <c r="AI92" s="152"/>
      <c r="AJ92" s="167">
        <f>Cálculos!AP93</f>
        <v>0</v>
      </c>
      <c r="AK92" s="152"/>
      <c r="AL92" s="167">
        <f>Cálculos!BR93</f>
        <v>0</v>
      </c>
      <c r="AM92" s="150"/>
      <c r="BA92" s="151"/>
      <c r="BB92" s="72">
        <v>87</v>
      </c>
      <c r="BC92" s="168">
        <f>ABS(Cálculos!L93-Cálculos!L92)</f>
        <v>2.6356549063798917E-2</v>
      </c>
      <c r="BD92" s="168">
        <f>ABS(Cálculos!AN93-Cálculos!AN92)</f>
        <v>2.2603717614503305E-2</v>
      </c>
      <c r="BE92" s="168">
        <f>ABS(Cálculos!BP93-Cálculos!BP92)</f>
        <v>1.866735383965934E-2</v>
      </c>
      <c r="BF92" s="150"/>
    </row>
    <row r="93" spans="25:58" x14ac:dyDescent="0.35">
      <c r="Y93" s="151"/>
      <c r="Z93" s="72">
        <f>(Cálculos!C94-0.44)/(MAX(Cálculos!C:C)+0.12)*100</f>
        <v>11.992549169999453</v>
      </c>
      <c r="AA93" s="152"/>
      <c r="AB93" s="167">
        <f>Cálculos!L387</f>
        <v>1.3009134187077904</v>
      </c>
      <c r="AC93" s="152"/>
      <c r="AD93" s="167">
        <f>Cálculos!AN485</f>
        <v>1.2215755738764265</v>
      </c>
      <c r="AE93" s="152"/>
      <c r="AF93" s="167">
        <f>Cálculos!BP440</f>
        <v>1.2045644447535389</v>
      </c>
      <c r="AG93" s="152"/>
      <c r="AH93" s="167">
        <f>Cálculos!N657</f>
        <v>4.0315255765170038E-8</v>
      </c>
      <c r="AI93" s="152"/>
      <c r="AJ93" s="167">
        <f>Cálculos!AP94</f>
        <v>0</v>
      </c>
      <c r="AK93" s="152"/>
      <c r="AL93" s="167">
        <f>Cálculos!BR94</f>
        <v>0</v>
      </c>
      <c r="AM93" s="150"/>
      <c r="BA93" s="151"/>
      <c r="BB93" s="72">
        <v>88</v>
      </c>
      <c r="BC93" s="168">
        <f>ABS(Cálculos!L94-Cálculos!L93)</f>
        <v>2.5747718560418242E-2</v>
      </c>
      <c r="BD93" s="168">
        <f>ABS(Cálculos!AN94-Cálculos!AN93)</f>
        <v>2.2063317971542151E-2</v>
      </c>
      <c r="BE93" s="168">
        <f>ABS(Cálculos!BP94-Cálculos!BP93)</f>
        <v>1.8217235644886864E-2</v>
      </c>
      <c r="BF93" s="150"/>
    </row>
    <row r="94" spans="25:58" x14ac:dyDescent="0.35">
      <c r="Y94" s="151"/>
      <c r="Z94" s="72">
        <f>(Cálculos!C95-0.44)/(MAX(Cálculos!C:C)+0.12)*100</f>
        <v>12.129512956774228</v>
      </c>
      <c r="AA94" s="152"/>
      <c r="AB94" s="167">
        <f>Cálculos!L81</f>
        <v>1.3000285017155981</v>
      </c>
      <c r="AC94" s="152"/>
      <c r="AD94" s="167">
        <f>Cálculos!AN63</f>
        <v>1.2207130331636096</v>
      </c>
      <c r="AE94" s="152"/>
      <c r="AF94" s="167">
        <f>Cálculos!BP487</f>
        <v>1.1995365929965516</v>
      </c>
      <c r="AG94" s="152"/>
      <c r="AH94" s="167">
        <f>Cálculos!N73</f>
        <v>0</v>
      </c>
      <c r="AI94" s="152"/>
      <c r="AJ94" s="167">
        <f>Cálculos!AP95</f>
        <v>0</v>
      </c>
      <c r="AK94" s="152"/>
      <c r="AL94" s="167">
        <f>Cálculos!BR95</f>
        <v>0</v>
      </c>
      <c r="AM94" s="150"/>
      <c r="BA94" s="151"/>
      <c r="BB94" s="72">
        <v>89</v>
      </c>
      <c r="BC94" s="168">
        <f>ABS(Cálculos!L95-Cálculos!L94)</f>
        <v>2.570983686448769E-2</v>
      </c>
      <c r="BD94" s="168">
        <f>ABS(Cálculos!AN95-Cálculos!AN94)</f>
        <v>2.2040408663314359E-2</v>
      </c>
      <c r="BE94" s="168">
        <f>ABS(Cálculos!BP95-Cálculos!BP94)</f>
        <v>1.8219862398400011E-2</v>
      </c>
      <c r="BF94" s="150"/>
    </row>
    <row r="95" spans="25:58" x14ac:dyDescent="0.35">
      <c r="Y95" s="151"/>
      <c r="Z95" s="72">
        <f>(Cálculos!C96-0.44)/(MAX(Cálculos!C:C)+0.12)*100</f>
        <v>12.266476743549006</v>
      </c>
      <c r="AA95" s="152"/>
      <c r="AB95" s="167">
        <f>Cálculos!L429</f>
        <v>1.2980813543216907</v>
      </c>
      <c r="AC95" s="152"/>
      <c r="AD95" s="167">
        <f>Cálculos!AN106</f>
        <v>1.2203226756903935</v>
      </c>
      <c r="AE95" s="152"/>
      <c r="AF95" s="167">
        <f>Cálculos!BP475</f>
        <v>1.1980400698450904</v>
      </c>
      <c r="AG95" s="152"/>
      <c r="AH95" s="167">
        <f>Cálculos!N438</f>
        <v>0</v>
      </c>
      <c r="AI95" s="152"/>
      <c r="AJ95" s="167">
        <f>Cálculos!AP96</f>
        <v>0</v>
      </c>
      <c r="AK95" s="152"/>
      <c r="AL95" s="167">
        <f>Cálculos!BR96</f>
        <v>0</v>
      </c>
      <c r="AM95" s="150"/>
      <c r="BA95" s="151"/>
      <c r="BB95" s="72">
        <v>90</v>
      </c>
      <c r="BC95" s="168">
        <f>ABS(Cálculos!L96-Cálculos!L95)</f>
        <v>2.5069247961944097E-2</v>
      </c>
      <c r="BD95" s="168">
        <f>ABS(Cálculos!AN96-Cálculos!AN95)</f>
        <v>2.1471278727302812E-2</v>
      </c>
      <c r="BE95" s="168">
        <f>ABS(Cálculos!BP96-Cálculos!BP95)</f>
        <v>1.7746522787480012E-2</v>
      </c>
      <c r="BF95" s="150"/>
    </row>
    <row r="96" spans="25:58" x14ac:dyDescent="0.35">
      <c r="Y96" s="151"/>
      <c r="Z96" s="72">
        <f>(Cálculos!C97-0.44)/(MAX(Cálculos!C:C)+0.12)*100</f>
        <v>12.403440530323783</v>
      </c>
      <c r="AA96" s="152"/>
      <c r="AB96" s="167">
        <f>Cálculos!L432</f>
        <v>1.2958594910896259</v>
      </c>
      <c r="AC96" s="152"/>
      <c r="AD96" s="167">
        <f>Cálculos!AN102</f>
        <v>1.2164858622243395</v>
      </c>
      <c r="AE96" s="152"/>
      <c r="AF96" s="167">
        <f>Cálculos!BP107</f>
        <v>1.1980328475930315</v>
      </c>
      <c r="AG96" s="152"/>
      <c r="AH96" s="167">
        <f>Cálculos!N57</f>
        <v>0</v>
      </c>
      <c r="AI96" s="152"/>
      <c r="AJ96" s="167">
        <f>Cálculos!AP97</f>
        <v>0</v>
      </c>
      <c r="AK96" s="152"/>
      <c r="AL96" s="167">
        <f>Cálculos!BR97</f>
        <v>0</v>
      </c>
      <c r="AM96" s="150"/>
      <c r="BA96" s="151"/>
      <c r="BB96" s="72">
        <v>91</v>
      </c>
      <c r="BC96" s="168">
        <f>ABS(Cálculos!L97-Cálculos!L96)</f>
        <v>2.4320186489236173E-2</v>
      </c>
      <c r="BD96" s="168">
        <f>ABS(Cálculos!AN97-Cálculos!AN96)</f>
        <v>2.0803843185890569E-2</v>
      </c>
      <c r="BE96" s="168">
        <f>ABS(Cálculos!BP97-Cálculos!BP96)</f>
        <v>1.7188258565841164E-2</v>
      </c>
      <c r="BF96" s="150"/>
    </row>
    <row r="97" spans="25:58" x14ac:dyDescent="0.35">
      <c r="Y97" s="151"/>
      <c r="Z97" s="72">
        <f>(Cálculos!C98-0.44)/(MAX(Cálculos!C:C)+0.12)*100</f>
        <v>12.540404317098561</v>
      </c>
      <c r="AA97" s="152"/>
      <c r="AB97" s="167">
        <f>Cálculos!L469</f>
        <v>1.2945470316691374</v>
      </c>
      <c r="AC97" s="152"/>
      <c r="AD97" s="167">
        <f>Cálculos!AN474</f>
        <v>1.2115196038085869</v>
      </c>
      <c r="AE97" s="152"/>
      <c r="AF97" s="167">
        <f>Cálculos!BP72</f>
        <v>1.19758526090944</v>
      </c>
      <c r="AG97" s="152"/>
      <c r="AH97" s="167">
        <f>Cálculos!N422</f>
        <v>0</v>
      </c>
      <c r="AI97" s="152"/>
      <c r="AJ97" s="167">
        <f>Cálculos!AP98</f>
        <v>0</v>
      </c>
      <c r="AK97" s="152"/>
      <c r="AL97" s="167">
        <f>Cálculos!BR98</f>
        <v>0</v>
      </c>
      <c r="AM97" s="150"/>
      <c r="BA97" s="151"/>
      <c r="BB97" s="72">
        <v>92</v>
      </c>
      <c r="BC97" s="168">
        <f>ABS(Cálculos!L98-Cálculos!L97)</f>
        <v>2.445326475206433E-2</v>
      </c>
      <c r="BD97" s="168">
        <f>ABS(Cálculos!AN98-Cálculos!AN97)</f>
        <v>2.0935965325961092E-2</v>
      </c>
      <c r="BE97" s="168">
        <f>ABS(Cálculos!BP98-Cálculos!BP97)</f>
        <v>1.732921483303218E-2</v>
      </c>
      <c r="BF97" s="150"/>
    </row>
    <row r="98" spans="25:58" x14ac:dyDescent="0.35">
      <c r="Y98" s="151"/>
      <c r="Z98" s="72">
        <f>(Cálculos!C99-0.44)/(MAX(Cálculos!C:C)+0.12)*100</f>
        <v>12.677368103873334</v>
      </c>
      <c r="AA98" s="152"/>
      <c r="AB98" s="167">
        <f>Cálculos!L465</f>
        <v>1.2944674556553784</v>
      </c>
      <c r="AC98" s="152"/>
      <c r="AD98" s="167">
        <f>Cálculos!AN124</f>
        <v>1.209950317333788</v>
      </c>
      <c r="AE98" s="152"/>
      <c r="AF98" s="167">
        <f>Cálculos!BP125</f>
        <v>1.193277463634181</v>
      </c>
      <c r="AG98" s="152"/>
      <c r="AH98" s="167">
        <f>Cálculos!N365</f>
        <v>0</v>
      </c>
      <c r="AI98" s="152"/>
      <c r="AJ98" s="167">
        <f>Cálculos!AP99</f>
        <v>0</v>
      </c>
      <c r="AK98" s="152"/>
      <c r="AL98" s="167">
        <f>Cálculos!BR99</f>
        <v>0</v>
      </c>
      <c r="AM98" s="150"/>
      <c r="BA98" s="151"/>
      <c r="BB98" s="72">
        <v>93</v>
      </c>
      <c r="BC98" s="168">
        <f>ABS(Cálculos!L99-Cálculos!L98)</f>
        <v>2.4185678800839883E-2</v>
      </c>
      <c r="BD98" s="168">
        <f>ABS(Cálculos!AN99-Cálculos!AN98)</f>
        <v>2.0705015390403814E-2</v>
      </c>
      <c r="BE98" s="168">
        <f>ABS(Cálculos!BP99-Cálculos!BP98)</f>
        <v>1.7154569237380235E-2</v>
      </c>
      <c r="BF98" s="150"/>
    </row>
    <row r="99" spans="25:58" x14ac:dyDescent="0.35">
      <c r="Y99" s="151"/>
      <c r="Z99" s="72">
        <f>(Cálculos!C100-0.44)/(MAX(Cálculos!C:C)+0.12)*100</f>
        <v>12.814331890648113</v>
      </c>
      <c r="AA99" s="152"/>
      <c r="AB99" s="167">
        <f>Cálculos!L72</f>
        <v>1.2919224421055266</v>
      </c>
      <c r="AC99" s="152"/>
      <c r="AD99" s="167">
        <f>Cálculos!AN66</f>
        <v>1.207554974332727</v>
      </c>
      <c r="AE99" s="152"/>
      <c r="AF99" s="167">
        <f>Cálculos!BP430</f>
        <v>1.1928206819922074</v>
      </c>
      <c r="AG99" s="152"/>
      <c r="AH99" s="167">
        <f>Cálculos!N730</f>
        <v>0</v>
      </c>
      <c r="AI99" s="152"/>
      <c r="AJ99" s="167">
        <f>Cálculos!AP100</f>
        <v>0</v>
      </c>
      <c r="AK99" s="152"/>
      <c r="AL99" s="167">
        <f>Cálculos!BR100</f>
        <v>0</v>
      </c>
      <c r="AM99" s="150"/>
      <c r="BA99" s="151"/>
      <c r="BB99" s="72">
        <v>94</v>
      </c>
      <c r="BC99" s="168">
        <f>ABS(Cálculos!L100-Cálculos!L99)</f>
        <v>2.376319389229975E-2</v>
      </c>
      <c r="BD99" s="168">
        <f>ABS(Cálculos!AN100-Cálculos!AN99)</f>
        <v>2.0333730608211642E-2</v>
      </c>
      <c r="BE99" s="168">
        <f>ABS(Cálculos!BP100-Cálculos!BP99)</f>
        <v>1.6858779200206175E-2</v>
      </c>
      <c r="BF99" s="150"/>
    </row>
    <row r="100" spans="25:58" x14ac:dyDescent="0.35">
      <c r="Y100" s="151"/>
      <c r="Z100" s="72">
        <f>(Cálculos!C101-0.44)/(MAX(Cálculos!C:C)+0.12)*100</f>
        <v>12.951295677422889</v>
      </c>
      <c r="AA100" s="152"/>
      <c r="AB100" s="167">
        <f>Cálculos!L80</f>
        <v>1.2919107211877336</v>
      </c>
      <c r="AC100" s="152"/>
      <c r="AD100" s="167">
        <f>Cálculos!AN67</f>
        <v>1.2069927620541843</v>
      </c>
      <c r="AE100" s="152"/>
      <c r="AF100" s="167">
        <f>Cálculos!BP493</f>
        <v>1.1920768193494902</v>
      </c>
      <c r="AG100" s="152"/>
      <c r="AH100" s="167">
        <f>Cálculos!N7</f>
        <v>0</v>
      </c>
      <c r="AI100" s="152"/>
      <c r="AJ100" s="167">
        <f>Cálculos!AP101</f>
        <v>0</v>
      </c>
      <c r="AK100" s="152"/>
      <c r="AL100" s="167">
        <f>Cálculos!BR101</f>
        <v>0</v>
      </c>
      <c r="AM100" s="150"/>
      <c r="BA100" s="151"/>
      <c r="BB100" s="72">
        <v>95</v>
      </c>
      <c r="BC100" s="168">
        <f>ABS(Cálculos!L101-Cálculos!L100)</f>
        <v>2.30737406042274E-2</v>
      </c>
      <c r="BD100" s="168">
        <f>ABS(Cálculos!AN101-Cálculos!AN100)</f>
        <v>1.9720526998873167E-2</v>
      </c>
      <c r="BE100" s="168">
        <f>ABS(Cálculos!BP101-Cálculos!BP100)</f>
        <v>1.6353173187912518E-2</v>
      </c>
      <c r="BF100" s="150"/>
    </row>
    <row r="101" spans="25:58" x14ac:dyDescent="0.35">
      <c r="Y101" s="151"/>
      <c r="Z101" s="72">
        <f>(Cálculos!C102-0.44)/(MAX(Cálculos!C:C)+0.12)*100</f>
        <v>13.088259464197666</v>
      </c>
      <c r="AA101" s="152"/>
      <c r="AB101" s="167">
        <f>Cálculos!L99</f>
        <v>1.2826512336869633</v>
      </c>
      <c r="AC101" s="152"/>
      <c r="AD101" s="167">
        <f>Cálculos!AN74</f>
        <v>1.2045913049985115</v>
      </c>
      <c r="AE101" s="152"/>
      <c r="AF101" s="167">
        <f>Cálculos!BP425</f>
        <v>1.1856709813082504</v>
      </c>
      <c r="AG101" s="152"/>
      <c r="AH101" s="167">
        <f>Cálculos!N372</f>
        <v>0</v>
      </c>
      <c r="AI101" s="152"/>
      <c r="AJ101" s="167">
        <f>Cálculos!AP102</f>
        <v>0</v>
      </c>
      <c r="AK101" s="152"/>
      <c r="AL101" s="167">
        <f>Cálculos!BR102</f>
        <v>0</v>
      </c>
      <c r="AM101" s="150"/>
      <c r="BA101" s="151"/>
      <c r="BB101" s="72">
        <v>96</v>
      </c>
      <c r="BC101" s="168">
        <f>ABS(Cálculos!L102-Cálculos!L101)</f>
        <v>2.2899838950323437E-2</v>
      </c>
      <c r="BD101" s="168">
        <f>ABS(Cálculos!AN102-Cálculos!AN101)</f>
        <v>1.9574647475139262E-2</v>
      </c>
      <c r="BE101" s="168">
        <f>ABS(Cálculos!BP102-Cálculos!BP101)</f>
        <v>1.6257094817197837E-2</v>
      </c>
      <c r="BF101" s="150"/>
    </row>
    <row r="102" spans="25:58" x14ac:dyDescent="0.35">
      <c r="Y102" s="151"/>
      <c r="Z102" s="72">
        <f>(Cálculos!C103-0.44)/(MAX(Cálculos!C:C)+0.12)*100</f>
        <v>13.225223250972443</v>
      </c>
      <c r="AA102" s="152"/>
      <c r="AB102" s="167">
        <f>Cálculos!L439</f>
        <v>1.2806156153652397</v>
      </c>
      <c r="AC102" s="152"/>
      <c r="AD102" s="167">
        <f>Cálculos!AN492</f>
        <v>1.2043095697757755</v>
      </c>
      <c r="AE102" s="152"/>
      <c r="AF102" s="167">
        <f>Cálculos!BP426</f>
        <v>1.1839700722174191</v>
      </c>
      <c r="AG102" s="152"/>
      <c r="AH102" s="167">
        <f>Cálculos!N81</f>
        <v>0</v>
      </c>
      <c r="AI102" s="152"/>
      <c r="AJ102" s="167">
        <f>Cálculos!AP103</f>
        <v>0</v>
      </c>
      <c r="AK102" s="152"/>
      <c r="AL102" s="167">
        <f>Cálculos!BR103</f>
        <v>0</v>
      </c>
      <c r="AM102" s="150"/>
      <c r="BA102" s="151"/>
      <c r="BB102" s="72">
        <v>97</v>
      </c>
      <c r="BC102" s="168">
        <f>ABS(Cálculos!L103-Cálculos!L102)</f>
        <v>1.9528056407245975E-2</v>
      </c>
      <c r="BD102" s="168">
        <f>ABS(Cálculos!AN103-Cálculos!AN102)</f>
        <v>1.8599509129638259E-2</v>
      </c>
      <c r="BE102" s="168">
        <f>ABS(Cálculos!BP103-Cálculos!BP102)</f>
        <v>1.7667151118101465E-2</v>
      </c>
      <c r="BF102" s="150"/>
    </row>
    <row r="103" spans="25:58" x14ac:dyDescent="0.35">
      <c r="Y103" s="151"/>
      <c r="Z103" s="72">
        <f>(Cálculos!C104-0.44)/(MAX(Cálculos!C:C)+0.12)*100</f>
        <v>13.362187037747219</v>
      </c>
      <c r="AA103" s="152"/>
      <c r="AB103" s="167">
        <f>Cálculos!L68</f>
        <v>1.2755324399062831</v>
      </c>
      <c r="AC103" s="152"/>
      <c r="AD103" s="167">
        <f>Cálculos!AN64</f>
        <v>1.2040299673301091</v>
      </c>
      <c r="AE103" s="152"/>
      <c r="AF103" s="167">
        <f>Cálculos!BP488</f>
        <v>1.1831813089668708</v>
      </c>
      <c r="AG103" s="152"/>
      <c r="AH103" s="167">
        <f>Cálculos!N446</f>
        <v>0</v>
      </c>
      <c r="AI103" s="152"/>
      <c r="AJ103" s="167">
        <f>Cálculos!AP104</f>
        <v>0</v>
      </c>
      <c r="AK103" s="152"/>
      <c r="AL103" s="167">
        <f>Cálculos!BR104</f>
        <v>0</v>
      </c>
      <c r="AM103" s="150"/>
      <c r="BA103" s="151"/>
      <c r="BB103" s="72">
        <v>98</v>
      </c>
      <c r="BC103" s="168">
        <f>ABS(Cálculos!L104-Cálculos!L103)</f>
        <v>2.7498020158815306E-2</v>
      </c>
      <c r="BD103" s="168">
        <f>ABS(Cálculos!AN104-Cálculos!AN103)</f>
        <v>2.5765500356610405E-2</v>
      </c>
      <c r="BE103" s="168">
        <f>ABS(Cálculos!BP104-Cálculos!BP103)</f>
        <v>2.4024501648977958E-2</v>
      </c>
      <c r="BF103" s="150"/>
    </row>
    <row r="104" spans="25:58" x14ac:dyDescent="0.35">
      <c r="Y104" s="151"/>
      <c r="Z104" s="72">
        <f>(Cálculos!C105-0.44)/(MAX(Cálculos!C:C)+0.12)*100</f>
        <v>13.499150824521996</v>
      </c>
      <c r="AA104" s="152"/>
      <c r="AB104" s="167">
        <f>Cálculos!L426</f>
        <v>1.2714245479582604</v>
      </c>
      <c r="AC104" s="152"/>
      <c r="AD104" s="167">
        <f>Cálculos!AN486</f>
        <v>1.202216593523463</v>
      </c>
      <c r="AE104" s="152"/>
      <c r="AF104" s="167">
        <f>Cálculos!BP126</f>
        <v>1.1831256793656841</v>
      </c>
      <c r="AG104" s="152"/>
      <c r="AH104" s="167">
        <f>Cálculos!N53</f>
        <v>0</v>
      </c>
      <c r="AI104" s="152"/>
      <c r="AJ104" s="167">
        <f>Cálculos!AP105</f>
        <v>0</v>
      </c>
      <c r="AK104" s="152"/>
      <c r="AL104" s="167">
        <f>Cálculos!BR105</f>
        <v>0</v>
      </c>
      <c r="AM104" s="150"/>
      <c r="BA104" s="151"/>
      <c r="BB104" s="72">
        <v>99</v>
      </c>
      <c r="BC104" s="168">
        <f>ABS(Cálculos!L105-Cálculos!L104)</f>
        <v>2.3495668384670543E-2</v>
      </c>
      <c r="BD104" s="168">
        <f>ABS(Cálculos!AN105-Cálculos!AN104)</f>
        <v>2.0136578573702879E-2</v>
      </c>
      <c r="BE104" s="168">
        <f>ABS(Cálculos!BP105-Cálculos!BP104)</f>
        <v>1.6820410640407069E-2</v>
      </c>
      <c r="BF104" s="150"/>
    </row>
    <row r="105" spans="25:58" x14ac:dyDescent="0.35">
      <c r="Y105" s="151"/>
      <c r="Z105" s="72">
        <f>(Cálculos!C106-0.44)/(MAX(Cálculos!C:C)+0.12)*100</f>
        <v>13.636114611296774</v>
      </c>
      <c r="AA105" s="152"/>
      <c r="AB105" s="167">
        <f>Cálculos!L466</f>
        <v>1.2711479500737455</v>
      </c>
      <c r="AC105" s="152"/>
      <c r="AD105" s="167">
        <f>Cálculos!AN62</f>
        <v>1.2010610229862189</v>
      </c>
      <c r="AE105" s="152"/>
      <c r="AF105" s="167">
        <f>Cálculos!BP476</f>
        <v>1.1820190241144517</v>
      </c>
      <c r="AG105" s="152"/>
      <c r="AH105" s="167">
        <f>Cálculos!N418</f>
        <v>0</v>
      </c>
      <c r="AI105" s="152"/>
      <c r="AJ105" s="167">
        <f>Cálculos!AP106</f>
        <v>0</v>
      </c>
      <c r="AK105" s="152"/>
      <c r="AL105" s="167">
        <f>Cálculos!BR106</f>
        <v>0</v>
      </c>
      <c r="AM105" s="150"/>
      <c r="BA105" s="151"/>
      <c r="BB105" s="72">
        <v>100</v>
      </c>
      <c r="BC105" s="168">
        <f>ABS(Cálculos!L106-Cálculos!L105)</f>
        <v>2.3763815496629759E-2</v>
      </c>
      <c r="BD105" s="168">
        <f>ABS(Cálculos!AN106-Cálculos!AN105)</f>
        <v>2.0391617446491761E-2</v>
      </c>
      <c r="BE105" s="168">
        <f>ABS(Cálculos!BP106-Cálculos!BP105)</f>
        <v>1.7079000641839093E-2</v>
      </c>
      <c r="BF105" s="150"/>
    </row>
    <row r="106" spans="25:58" x14ac:dyDescent="0.35">
      <c r="Y106" s="151"/>
      <c r="Z106" s="72">
        <f>(Cálculos!C107-0.44)/(MAX(Cálculos!C:C)+0.12)*100</f>
        <v>13.773078398071551</v>
      </c>
      <c r="AA106" s="152"/>
      <c r="AB106" s="167">
        <f>Cálculos!L470</f>
        <v>1.2708123187632927</v>
      </c>
      <c r="AC106" s="152"/>
      <c r="AD106" s="167">
        <f>Cálculos!AN107</f>
        <v>1.2004409895875197</v>
      </c>
      <c r="AE106" s="152"/>
      <c r="AF106" s="167">
        <f>Cálculos!BP108</f>
        <v>1.1814588297019619</v>
      </c>
      <c r="AG106" s="152"/>
      <c r="AH106" s="167">
        <f>Cálculos!N18</f>
        <v>0</v>
      </c>
      <c r="AI106" s="152"/>
      <c r="AJ106" s="167">
        <f>Cálculos!AP107</f>
        <v>0</v>
      </c>
      <c r="AK106" s="152"/>
      <c r="AL106" s="167">
        <f>Cálculos!BR107</f>
        <v>0</v>
      </c>
      <c r="AM106" s="150"/>
      <c r="BA106" s="151"/>
      <c r="BB106" s="72">
        <v>101</v>
      </c>
      <c r="BC106" s="168">
        <f>ABS(Cálculos!L107-Cálculos!L106)</f>
        <v>2.3187774244426196E-2</v>
      </c>
      <c r="BD106" s="168">
        <f>ABS(Cálculos!AN107-Cálculos!AN106)</f>
        <v>1.9881686102873886E-2</v>
      </c>
      <c r="BE106" s="168">
        <f>ABS(Cálculos!BP107-Cálculos!BP106)</f>
        <v>1.6672328968141858E-2</v>
      </c>
      <c r="BF106" s="150"/>
    </row>
    <row r="107" spans="25:58" x14ac:dyDescent="0.35">
      <c r="Y107" s="151"/>
      <c r="Z107" s="72">
        <f>(Cálculos!C108-0.44)/(MAX(Cálculos!C:C)+0.12)*100</f>
        <v>13.910042184846327</v>
      </c>
      <c r="AA107" s="152"/>
      <c r="AB107" s="167">
        <f>Cálculos!L430</f>
        <v>1.2695417861259815</v>
      </c>
      <c r="AC107" s="152"/>
      <c r="AD107" s="167">
        <f>Cálculos!AN487</f>
        <v>1.1942053091021694</v>
      </c>
      <c r="AE107" s="152"/>
      <c r="AF107" s="167">
        <f>Cálculos!BP73</f>
        <v>1.1784539671280148</v>
      </c>
      <c r="AG107" s="152"/>
      <c r="AH107" s="167">
        <f>Cálculos!N383</f>
        <v>0</v>
      </c>
      <c r="AI107" s="152"/>
      <c r="AJ107" s="167">
        <f>Cálculos!AP108</f>
        <v>0</v>
      </c>
      <c r="AK107" s="152"/>
      <c r="AL107" s="167">
        <f>Cálculos!BR108</f>
        <v>0</v>
      </c>
      <c r="AM107" s="150"/>
      <c r="BA107" s="151"/>
      <c r="BB107" s="72">
        <v>102</v>
      </c>
      <c r="BC107" s="168">
        <f>ABS(Cálculos!L108-Cálculos!L107)</f>
        <v>2.2998203426790376E-2</v>
      </c>
      <c r="BD107" s="168">
        <f>ABS(Cálculos!AN108-Cálculos!AN107)</f>
        <v>1.9722130411562455E-2</v>
      </c>
      <c r="BE107" s="168">
        <f>ABS(Cálculos!BP108-Cálculos!BP107)</f>
        <v>1.6574017891069603E-2</v>
      </c>
      <c r="BF107" s="150"/>
    </row>
    <row r="108" spans="25:58" x14ac:dyDescent="0.35">
      <c r="Y108" s="151"/>
      <c r="Z108" s="72">
        <f>(Cálculos!C109-0.44)/(MAX(Cálculos!C:C)+0.12)*100</f>
        <v>14.047005971621104</v>
      </c>
      <c r="AA108" s="152"/>
      <c r="AB108" s="167">
        <f>Cálculos!L468</f>
        <v>1.2672897187176291</v>
      </c>
      <c r="AC108" s="152"/>
      <c r="AD108" s="167">
        <f>Cálculos!AN475</f>
        <v>1.1916558870304772</v>
      </c>
      <c r="AE108" s="152"/>
      <c r="AF108" s="167">
        <f>Cálculos!BP120</f>
        <v>1.1782632729280604</v>
      </c>
      <c r="AG108" s="152"/>
      <c r="AH108" s="167">
        <f>Cálculos!N359</f>
        <v>0</v>
      </c>
      <c r="AI108" s="152"/>
      <c r="AJ108" s="167">
        <f>Cálculos!AP109</f>
        <v>0</v>
      </c>
      <c r="AK108" s="152"/>
      <c r="AL108" s="167">
        <f>Cálculos!BR109</f>
        <v>0</v>
      </c>
      <c r="AM108" s="150"/>
      <c r="BA108" s="151"/>
      <c r="BB108" s="72">
        <v>103</v>
      </c>
      <c r="BC108" s="168">
        <f>ABS(Cálculos!L109-Cálculos!L108)</f>
        <v>2.2246873815668478E-2</v>
      </c>
      <c r="BD108" s="168">
        <f>ABS(Cálculos!AN109-Cálculos!AN108)</f>
        <v>1.9053566521982201E-2</v>
      </c>
      <c r="BE108" s="168">
        <f>ABS(Cálculos!BP109-Cálculos!BP108)</f>
        <v>1.6034136278948896E-2</v>
      </c>
      <c r="BF108" s="150"/>
    </row>
    <row r="109" spans="25:58" x14ac:dyDescent="0.35">
      <c r="Y109" s="151"/>
      <c r="Z109" s="72">
        <f>(Cálculos!C110-0.44)/(MAX(Cálculos!C:C)+0.12)*100</f>
        <v>14.183969758395881</v>
      </c>
      <c r="AA109" s="152"/>
      <c r="AB109" s="167">
        <f>Cálculos!L73</f>
        <v>1.2646725535432417</v>
      </c>
      <c r="AC109" s="152"/>
      <c r="AD109" s="167">
        <f>Cálculos!AN125</f>
        <v>1.1907211002717464</v>
      </c>
      <c r="AE109" s="152"/>
      <c r="AF109" s="167">
        <f>Cálculos!BP494</f>
        <v>1.1755222217111008</v>
      </c>
      <c r="AG109" s="152"/>
      <c r="AH109" s="167">
        <f>Cálculos!N724</f>
        <v>0</v>
      </c>
      <c r="AI109" s="152"/>
      <c r="AJ109" s="167">
        <f>Cálculos!AP110</f>
        <v>0</v>
      </c>
      <c r="AK109" s="152"/>
      <c r="AL109" s="167">
        <f>Cálculos!BR110</f>
        <v>0</v>
      </c>
      <c r="AM109" s="150"/>
      <c r="BA109" s="151"/>
      <c r="BB109" s="72">
        <v>104</v>
      </c>
      <c r="BC109" s="168">
        <f>ABS(Cálculos!L110-Cálculos!L109)</f>
        <v>2.2740028589330219E-2</v>
      </c>
      <c r="BD109" s="168">
        <f>ABS(Cálculos!AN110-Cálculos!AN109)</f>
        <v>1.9513050658864106E-2</v>
      </c>
      <c r="BE109" s="168">
        <f>ABS(Cálculos!BP110-Cálculos!BP109)</f>
        <v>1.6482064272817398E-2</v>
      </c>
      <c r="BF109" s="150"/>
    </row>
    <row r="110" spans="25:58" x14ac:dyDescent="0.35">
      <c r="Y110" s="151"/>
      <c r="Z110" s="72">
        <f>(Cálculos!C111-0.44)/(MAX(Cálculos!C:C)+0.12)*100</f>
        <v>14.320933545170659</v>
      </c>
      <c r="AA110" s="152"/>
      <c r="AB110" s="167">
        <f>Cálculos!L104</f>
        <v>1.259940536806174</v>
      </c>
      <c r="AC110" s="152"/>
      <c r="AD110" s="167">
        <f>Cálculos!AN493</f>
        <v>1.1853963690511975</v>
      </c>
      <c r="AE110" s="152"/>
      <c r="AF110" s="167">
        <f>Cálculos!BP477</f>
        <v>1.1694654660711123</v>
      </c>
      <c r="AG110" s="152"/>
      <c r="AH110" s="167">
        <f>Cálculos!N12</f>
        <v>0</v>
      </c>
      <c r="AI110" s="152"/>
      <c r="AJ110" s="167">
        <f>Cálculos!AP111</f>
        <v>0</v>
      </c>
      <c r="AK110" s="152"/>
      <c r="AL110" s="167">
        <f>Cálculos!BR111</f>
        <v>0</v>
      </c>
      <c r="AM110" s="150"/>
      <c r="BA110" s="151"/>
      <c r="BB110" s="72">
        <v>105</v>
      </c>
      <c r="BC110" s="168">
        <f>ABS(Cálculos!L111-Cálculos!L110)</f>
        <v>2.1584377822558842E-2</v>
      </c>
      <c r="BD110" s="168">
        <f>ABS(Cálculos!AN111-Cálculos!AN110)</f>
        <v>1.8478390678862366E-2</v>
      </c>
      <c r="BE110" s="168">
        <f>ABS(Cálculos!BP111-Cálculos!BP110)</f>
        <v>1.5629518332231696E-2</v>
      </c>
      <c r="BF110" s="150"/>
    </row>
    <row r="111" spans="25:58" x14ac:dyDescent="0.35">
      <c r="Y111" s="151"/>
      <c r="Z111" s="72">
        <f>(Cálculos!C112-0.44)/(MAX(Cálculos!C:C)+0.12)*100</f>
        <v>14.457897331945436</v>
      </c>
      <c r="AA111" s="152"/>
      <c r="AB111" s="167">
        <f>Cálculos!L100</f>
        <v>1.2588880397946636</v>
      </c>
      <c r="AC111" s="152"/>
      <c r="AD111" s="167">
        <f>Cálculos!AN75</f>
        <v>1.181873729787368</v>
      </c>
      <c r="AE111" s="152"/>
      <c r="AF111" s="167">
        <f>Cálculos!BP127</f>
        <v>1.1666911227054912</v>
      </c>
      <c r="AG111" s="152"/>
      <c r="AH111" s="167">
        <f>Cálculos!N377</f>
        <v>0</v>
      </c>
      <c r="AI111" s="152"/>
      <c r="AJ111" s="167">
        <f>Cálculos!AP112</f>
        <v>0</v>
      </c>
      <c r="AK111" s="152"/>
      <c r="AL111" s="167">
        <f>Cálculos!BR112</f>
        <v>0</v>
      </c>
      <c r="AM111" s="150"/>
      <c r="BA111" s="151"/>
      <c r="BB111" s="72">
        <v>106</v>
      </c>
      <c r="BC111" s="168">
        <f>ABS(Cálculos!L112-Cálculos!L111)</f>
        <v>1.4530269867439216E-2</v>
      </c>
      <c r="BD111" s="168">
        <f>ABS(Cálculos!AN112-Cálculos!AN111)</f>
        <v>1.0547283003163876E-2</v>
      </c>
      <c r="BE111" s="168">
        <f>ABS(Cálculos!BP112-Cálculos!BP111)</f>
        <v>1.2160183181561424E-2</v>
      </c>
      <c r="BF111" s="150"/>
    </row>
    <row r="112" spans="25:58" x14ac:dyDescent="0.35">
      <c r="Y112" s="151"/>
      <c r="Z112" s="72">
        <f>(Cálculos!C113-0.44)/(MAX(Cálculos!C:C)+0.12)*100</f>
        <v>14.594861118720209</v>
      </c>
      <c r="AA112" s="152"/>
      <c r="AB112" s="167">
        <f>Cálculos!L66</f>
        <v>1.2559245398712005</v>
      </c>
      <c r="AC112" s="152"/>
      <c r="AD112" s="167">
        <f>Cálculos!AN108</f>
        <v>1.1807188591759572</v>
      </c>
      <c r="AE112" s="152"/>
      <c r="AF112" s="167">
        <f>Cálculos!BP68</f>
        <v>1.1658952355335566</v>
      </c>
      <c r="AG112" s="152"/>
      <c r="AH112" s="167">
        <f>Cálculos!N9</f>
        <v>0</v>
      </c>
      <c r="AI112" s="152"/>
      <c r="AJ112" s="167">
        <f>Cálculos!AP113</f>
        <v>0</v>
      </c>
      <c r="AK112" s="152"/>
      <c r="AL112" s="167">
        <f>Cálculos!BR113</f>
        <v>0</v>
      </c>
      <c r="AM112" s="150"/>
      <c r="BA112" s="151"/>
      <c r="BB112" s="72">
        <v>107</v>
      </c>
      <c r="BC112" s="168">
        <f>ABS(Cálculos!L113-Cálculos!L112)</f>
        <v>8.7884266307358683E-3</v>
      </c>
      <c r="BD112" s="168">
        <f>ABS(Cálculos!AN113-Cálculos!AN112)</f>
        <v>6.6393670155691087E-3</v>
      </c>
      <c r="BE112" s="168">
        <f>ABS(Cálculos!BP113-Cálculos!BP112)</f>
        <v>5.988196331450979E-3</v>
      </c>
      <c r="BF112" s="150"/>
    </row>
    <row r="113" spans="25:58" x14ac:dyDescent="0.35">
      <c r="Y113" s="151"/>
      <c r="Z113" s="72">
        <f>(Cálculos!C114-0.44)/(MAX(Cálculos!C:C)+0.12)*100</f>
        <v>14.731824905494987</v>
      </c>
      <c r="AA113" s="152"/>
      <c r="AB113" s="167">
        <f>Cálculos!L440</f>
        <v>1.2537191377271888</v>
      </c>
      <c r="AC113" s="152"/>
      <c r="AD113" s="167">
        <f>Cálculos!AN65</f>
        <v>1.1799364876621901</v>
      </c>
      <c r="AE113" s="152"/>
      <c r="AF113" s="167">
        <f>Cálculos!BP109</f>
        <v>1.165424693423013</v>
      </c>
      <c r="AG113" s="152"/>
      <c r="AH113" s="167">
        <f>Cálculos!N374</f>
        <v>0</v>
      </c>
      <c r="AI113" s="152"/>
      <c r="AJ113" s="167">
        <f>Cálculos!AP114</f>
        <v>0</v>
      </c>
      <c r="AK113" s="152"/>
      <c r="AL113" s="167">
        <f>Cálculos!BR114</f>
        <v>0</v>
      </c>
      <c r="AM113" s="150"/>
      <c r="BA113" s="151"/>
      <c r="BB113" s="72">
        <v>108</v>
      </c>
      <c r="BC113" s="168">
        <f>ABS(Cálculos!L114-Cálculos!L113)</f>
        <v>7.6770933254040052E-3</v>
      </c>
      <c r="BD113" s="168">
        <f>ABS(Cálculos!AN114-Cálculos!AN113)</f>
        <v>5.8840187157820356E-3</v>
      </c>
      <c r="BE113" s="168">
        <f>ABS(Cálculos!BP114-Cálculos!BP113)</f>
        <v>4.8670122698482032E-3</v>
      </c>
      <c r="BF113" s="150"/>
    </row>
    <row r="114" spans="25:58" x14ac:dyDescent="0.35">
      <c r="Y114" s="151"/>
      <c r="Z114" s="72">
        <f>(Cálculos!C115-0.44)/(MAX(Cálculos!C:C)+0.12)*100</f>
        <v>14.868788692269764</v>
      </c>
      <c r="AA114" s="152"/>
      <c r="AB114" s="167">
        <f>Cálculos!L64</f>
        <v>1.252417810585889</v>
      </c>
      <c r="AC114" s="152"/>
      <c r="AD114" s="167">
        <f>Cálculos!AN126</f>
        <v>1.1790623635618547</v>
      </c>
      <c r="AE114" s="152"/>
      <c r="AF114" s="167">
        <f>Cálculos!BP496</f>
        <v>1.1653701784170238</v>
      </c>
      <c r="AG114" s="152"/>
      <c r="AH114" s="167">
        <f>Cálculos!N362</f>
        <v>0</v>
      </c>
      <c r="AI114" s="152"/>
      <c r="AJ114" s="167">
        <f>Cálculos!AP115</f>
        <v>0</v>
      </c>
      <c r="AK114" s="152"/>
      <c r="AL114" s="167">
        <f>Cálculos!BR115</f>
        <v>0</v>
      </c>
      <c r="AM114" s="150"/>
      <c r="BA114" s="151"/>
      <c r="BB114" s="72">
        <v>109</v>
      </c>
      <c r="BC114" s="168">
        <f>ABS(Cálculos!L115-Cálculos!L114)</f>
        <v>7.4284026218160992E-3</v>
      </c>
      <c r="BD114" s="168">
        <f>ABS(Cálculos!AN115-Cálculos!AN114)</f>
        <v>5.7162044865399775E-3</v>
      </c>
      <c r="BE114" s="168">
        <f>ABS(Cálculos!BP115-Cálculos!BP114)</f>
        <v>4.6904009816757242E-3</v>
      </c>
      <c r="BF114" s="150"/>
    </row>
    <row r="115" spans="25:58" x14ac:dyDescent="0.35">
      <c r="Y115" s="151"/>
      <c r="Z115" s="72">
        <f>(Cálculos!C116-0.44)/(MAX(Cálculos!C:C)+0.12)*100</f>
        <v>15.00575247904454</v>
      </c>
      <c r="AA115" s="152"/>
      <c r="AB115" s="167">
        <f>Cálculos!L67</f>
        <v>1.2511356894950336</v>
      </c>
      <c r="AC115" s="152"/>
      <c r="AD115" s="167">
        <f>Cálculos!AN60</f>
        <v>1.178112567121997</v>
      </c>
      <c r="AE115" s="152"/>
      <c r="AF115" s="167">
        <f>Cálculos!BP478</f>
        <v>1.1630815744591347</v>
      </c>
      <c r="AG115" s="152"/>
      <c r="AH115" s="167">
        <f>Cálculos!N727</f>
        <v>0</v>
      </c>
      <c r="AI115" s="152"/>
      <c r="AJ115" s="167">
        <f>Cálculos!AP116</f>
        <v>0</v>
      </c>
      <c r="AK115" s="152"/>
      <c r="AL115" s="167">
        <f>Cálculos!BR116</f>
        <v>0</v>
      </c>
      <c r="AM115" s="150"/>
      <c r="BA115" s="151"/>
      <c r="BB115" s="72">
        <v>110</v>
      </c>
      <c r="BC115" s="168">
        <f>ABS(Cálculos!L116-Cálculos!L115)</f>
        <v>7.3406523923500444E-3</v>
      </c>
      <c r="BD115" s="168">
        <f>ABS(Cálculos!AN116-Cálculos!AN115)</f>
        <v>5.6583068477860099E-3</v>
      </c>
      <c r="BE115" s="168">
        <f>ABS(Cálculos!BP116-Cálculos!BP115)</f>
        <v>4.6948197415253023E-3</v>
      </c>
      <c r="BF115" s="150"/>
    </row>
    <row r="116" spans="25:58" x14ac:dyDescent="0.35">
      <c r="Y116" s="151"/>
      <c r="Z116" s="72">
        <f>(Cálculos!C117-0.44)/(MAX(Cálculos!C:C)+0.12)*100</f>
        <v>15.142716265819317</v>
      </c>
      <c r="AA116" s="152"/>
      <c r="AB116" s="167">
        <f>Cálculos!L467</f>
        <v>1.2480040437687194</v>
      </c>
      <c r="AC116" s="152"/>
      <c r="AD116" s="167">
        <f>Cálculos!AN488</f>
        <v>1.1756763972589228</v>
      </c>
      <c r="AE116" s="152"/>
      <c r="AF116" s="167">
        <f>Cálculos!BP121</f>
        <v>1.1617501369483869</v>
      </c>
      <c r="AG116" s="152"/>
      <c r="AH116" s="167">
        <f>Cálculos!N330</f>
        <v>0</v>
      </c>
      <c r="AI116" s="152"/>
      <c r="AJ116" s="167">
        <f>Cálculos!AP117</f>
        <v>0</v>
      </c>
      <c r="AK116" s="152"/>
      <c r="AL116" s="167">
        <f>Cálculos!BR117</f>
        <v>0</v>
      </c>
      <c r="AM116" s="150"/>
      <c r="BA116" s="151"/>
      <c r="BB116" s="72">
        <v>111</v>
      </c>
      <c r="BC116" s="168">
        <f>ABS(Cálculos!L117-Cálculos!L116)</f>
        <v>7.2831607612209304E-3</v>
      </c>
      <c r="BD116" s="168">
        <f>ABS(Cálculos!AN117-Cálculos!AN116)</f>
        <v>5.6213817848151937E-3</v>
      </c>
      <c r="BE116" s="168">
        <f>ABS(Cálculos!BP117-Cálculos!BP116)</f>
        <v>4.7383139948009578E-3</v>
      </c>
      <c r="BF116" s="150"/>
    </row>
    <row r="117" spans="25:58" x14ac:dyDescent="0.35">
      <c r="Y117" s="151"/>
      <c r="Z117" s="72">
        <f>(Cálculos!C118-0.44)/(MAX(Cálculos!C:C)+0.12)*100</f>
        <v>15.279680052594093</v>
      </c>
      <c r="AA117" s="152"/>
      <c r="AB117" s="167">
        <f>Cálculos!L471</f>
        <v>1.2468111099466097</v>
      </c>
      <c r="AC117" s="152"/>
      <c r="AD117" s="167">
        <f>Cálculos!AN120</f>
        <v>1.175470098585669</v>
      </c>
      <c r="AE117" s="152"/>
      <c r="AF117" s="167">
        <f>Cálculos!BP74</f>
        <v>1.1597451209291565</v>
      </c>
      <c r="AG117" s="152"/>
      <c r="AH117" s="167">
        <f>Cálculos!N695</f>
        <v>0</v>
      </c>
      <c r="AI117" s="152"/>
      <c r="AJ117" s="167">
        <f>Cálculos!AP118</f>
        <v>0</v>
      </c>
      <c r="AK117" s="152"/>
      <c r="AL117" s="167">
        <f>Cálculos!BR118</f>
        <v>0</v>
      </c>
      <c r="AM117" s="150"/>
      <c r="BA117" s="151"/>
      <c r="BB117" s="72">
        <v>112</v>
      </c>
      <c r="BC117" s="168">
        <f>ABS(Cálculos!L118-Cálculos!L117)</f>
        <v>7.2315885122185009E-3</v>
      </c>
      <c r="BD117" s="168">
        <f>ABS(Cálculos!AN118-Cálculos!AN117)</f>
        <v>5.5888183386618717E-3</v>
      </c>
      <c r="BE117" s="168">
        <f>ABS(Cálculos!BP118-Cálculos!BP117)</f>
        <v>4.7938686586643797E-3</v>
      </c>
      <c r="BF117" s="150"/>
    </row>
    <row r="118" spans="25:58" x14ac:dyDescent="0.35">
      <c r="Y118" s="151"/>
      <c r="Z118" s="72">
        <f>(Cálculos!C119-0.44)/(MAX(Cálculos!C:C)+0.12)*100</f>
        <v>15.41664383936887</v>
      </c>
      <c r="AA118" s="152"/>
      <c r="AB118" s="167">
        <f>Cálculos!L22</f>
        <v>1.2398188993893056</v>
      </c>
      <c r="AC118" s="152"/>
      <c r="AD118" s="167">
        <f>Cálculos!AN61</f>
        <v>1.1749789863866917</v>
      </c>
      <c r="AE118" s="152"/>
      <c r="AF118" s="167">
        <f>Cálculos!BP495</f>
        <v>1.1592805396619763</v>
      </c>
      <c r="AG118" s="152"/>
      <c r="AH118" s="167">
        <f>Cálculos!N44</f>
        <v>0</v>
      </c>
      <c r="AI118" s="152"/>
      <c r="AJ118" s="167">
        <f>Cálculos!AP119</f>
        <v>0</v>
      </c>
      <c r="AK118" s="152"/>
      <c r="AL118" s="167">
        <f>Cálculos!BR119</f>
        <v>0</v>
      </c>
      <c r="AM118" s="150"/>
      <c r="BA118" s="151"/>
      <c r="BB118" s="72">
        <v>113</v>
      </c>
      <c r="BC118" s="168">
        <f>ABS(Cálculos!L119-Cálculos!L118)</f>
        <v>7.1814009238819754E-3</v>
      </c>
      <c r="BD118" s="168">
        <f>ABS(Cálculos!AN119-Cálculos!AN118)</f>
        <v>5.5576649926070143E-3</v>
      </c>
      <c r="BE118" s="168">
        <f>ABS(Cálculos!BP119-Cálculos!BP118)</f>
        <v>4.8587038447955866E-3</v>
      </c>
      <c r="BF118" s="150"/>
    </row>
    <row r="119" spans="25:58" x14ac:dyDescent="0.35">
      <c r="Y119" s="151"/>
      <c r="Z119" s="72">
        <f>(Cálculos!C120-0.44)/(MAX(Cálculos!C:C)+0.12)*100</f>
        <v>15.553607626143648</v>
      </c>
      <c r="AA119" s="152"/>
      <c r="AB119" s="167">
        <f>Cálculos!L74</f>
        <v>1.2380100225492532</v>
      </c>
      <c r="AC119" s="152"/>
      <c r="AD119" s="167">
        <f>Cálculos!AN476</f>
        <v>1.1728288890761773</v>
      </c>
      <c r="AE119" s="152"/>
      <c r="AF119" s="167">
        <f>Cálculos!BP479</f>
        <v>1.157816104013661</v>
      </c>
      <c r="AG119" s="152"/>
      <c r="AH119" s="167">
        <f>Cálculos!N325</f>
        <v>0</v>
      </c>
      <c r="AI119" s="152"/>
      <c r="AJ119" s="167">
        <f>Cálculos!AP120</f>
        <v>0</v>
      </c>
      <c r="AK119" s="152"/>
      <c r="AL119" s="167">
        <f>Cálculos!BR120</f>
        <v>0</v>
      </c>
      <c r="AM119" s="150"/>
      <c r="BA119" s="151"/>
      <c r="BB119" s="72">
        <v>114</v>
      </c>
      <c r="BC119" s="168">
        <f>ABS(Cálculos!L120-Cálculos!L119)</f>
        <v>0.62374878997596794</v>
      </c>
      <c r="BD119" s="168">
        <f>ABS(Cálculos!AN120-Cálculos!AN119)</f>
        <v>0.10300929245434554</v>
      </c>
      <c r="BE119" s="168">
        <f>ABS(Cálculos!BP120-Cálculos!BP119)</f>
        <v>9.174166111441906E-2</v>
      </c>
      <c r="BF119" s="150"/>
    </row>
    <row r="120" spans="25:58" x14ac:dyDescent="0.35">
      <c r="Y120" s="151"/>
      <c r="Z120" s="72">
        <f>(Cálculos!C121-0.44)/(MAX(Cálculos!C:C)+0.12)*100</f>
        <v>15.690571412918425</v>
      </c>
      <c r="AA120" s="152"/>
      <c r="AB120" s="167">
        <f>Cálculos!L105</f>
        <v>1.2364448684215035</v>
      </c>
      <c r="AC120" s="152"/>
      <c r="AD120" s="167">
        <f>Cálculos!AN424</f>
        <v>1.1700125936691093</v>
      </c>
      <c r="AE120" s="152"/>
      <c r="AF120" s="167">
        <f>Cálculos!BP63</f>
        <v>1.157376624655432</v>
      </c>
      <c r="AG120" s="152"/>
      <c r="AH120" s="167">
        <f>Cálculos!N409</f>
        <v>0</v>
      </c>
      <c r="AI120" s="152"/>
      <c r="AJ120" s="167">
        <f>Cálculos!AP121</f>
        <v>0</v>
      </c>
      <c r="AK120" s="152"/>
      <c r="AL120" s="167">
        <f>Cálculos!BR121</f>
        <v>0</v>
      </c>
      <c r="AM120" s="150"/>
      <c r="BA120" s="151"/>
      <c r="BB120" s="72">
        <v>115</v>
      </c>
      <c r="BC120" s="168">
        <f>ABS(Cálculos!L121-Cálculos!L120)</f>
        <v>0.53261017565112145</v>
      </c>
      <c r="BD120" s="168">
        <f>ABS(Cálculos!AN121-Cálculos!AN120)</f>
        <v>1.9030865955565801E-2</v>
      </c>
      <c r="BE120" s="168">
        <f>ABS(Cálculos!BP121-Cálculos!BP120)</f>
        <v>1.6513135979673521E-2</v>
      </c>
      <c r="BF120" s="150"/>
    </row>
    <row r="121" spans="25:58" x14ac:dyDescent="0.35">
      <c r="Y121" s="151"/>
      <c r="Z121" s="72">
        <f>(Cálculos!C122-0.44)/(MAX(Cálculos!C:C)+0.12)*100</f>
        <v>15.827535199693202</v>
      </c>
      <c r="AA121" s="152"/>
      <c r="AB121" s="167">
        <f>Cálculos!L101</f>
        <v>1.2358142991904362</v>
      </c>
      <c r="AC121" s="152"/>
      <c r="AD121" s="167">
        <f>Cálculos!AN494</f>
        <v>1.1670648848683198</v>
      </c>
      <c r="AE121" s="152"/>
      <c r="AF121" s="167">
        <f>Cálculos!BP122</f>
        <v>1.1552544113355712</v>
      </c>
      <c r="AG121" s="152"/>
      <c r="AH121" s="167">
        <f>Cálculos!N690</f>
        <v>0</v>
      </c>
      <c r="AI121" s="152"/>
      <c r="AJ121" s="167">
        <f>Cálculos!AP122</f>
        <v>0</v>
      </c>
      <c r="AK121" s="152"/>
      <c r="AL121" s="167">
        <f>Cálculos!BR122</f>
        <v>0</v>
      </c>
      <c r="AM121" s="150"/>
      <c r="BA121" s="151"/>
      <c r="BB121" s="72">
        <v>116</v>
      </c>
      <c r="BC121" s="168">
        <f>ABS(Cálculos!L122-Cálculos!L121)</f>
        <v>9.4335191701111487E-3</v>
      </c>
      <c r="BD121" s="168">
        <f>ABS(Cálculos!AN122-Cálculos!AN121)</f>
        <v>7.6849658370488072E-3</v>
      </c>
      <c r="BE121" s="168">
        <f>ABS(Cálculos!BP122-Cálculos!BP121)</f>
        <v>6.4957256128157503E-3</v>
      </c>
      <c r="BF121" s="150"/>
    </row>
    <row r="122" spans="25:58" x14ac:dyDescent="0.35">
      <c r="Y122" s="151"/>
      <c r="Z122" s="72">
        <f>(Cálculos!C123-0.44)/(MAX(Cálculos!C:C)+0.12)*100</f>
        <v>15.964498986467978</v>
      </c>
      <c r="AA122" s="152"/>
      <c r="AB122" s="167">
        <f>Cálculos!L103</f>
        <v>1.2324425166473587</v>
      </c>
      <c r="AC122" s="152"/>
      <c r="AD122" s="167">
        <f>Cálculos!AN477</f>
        <v>1.1619350252640519</v>
      </c>
      <c r="AE122" s="152"/>
      <c r="AF122" s="167">
        <f>Cálculos!BP480</f>
        <v>1.1527240385517543</v>
      </c>
      <c r="AG122" s="152"/>
      <c r="AH122" s="167">
        <f>Cálculos!N75</f>
        <v>0</v>
      </c>
      <c r="AI122" s="152"/>
      <c r="AJ122" s="167">
        <f>Cálculos!AP123</f>
        <v>0</v>
      </c>
      <c r="AK122" s="152"/>
      <c r="AL122" s="167">
        <f>Cálculos!BR123</f>
        <v>0</v>
      </c>
      <c r="AM122" s="150"/>
      <c r="BA122" s="151"/>
      <c r="BB122" s="72">
        <v>117</v>
      </c>
      <c r="BC122" s="168">
        <f>ABS(Cálculos!L123-Cálculos!L122)</f>
        <v>2.1111818841899943E-2</v>
      </c>
      <c r="BD122" s="168">
        <f>ABS(Cálculos!AN123-Cálculos!AN122)</f>
        <v>1.8204197426070934E-2</v>
      </c>
      <c r="BE122" s="168">
        <f>ABS(Cálculos!BP123-Cálculos!BP122)</f>
        <v>1.5952327278280221E-2</v>
      </c>
      <c r="BF122" s="150"/>
    </row>
    <row r="123" spans="25:58" x14ac:dyDescent="0.35">
      <c r="Y123" s="151"/>
      <c r="Z123" s="72">
        <f>(Cálculos!C124-0.44)/(MAX(Cálculos!C:C)+0.12)*100</f>
        <v>16.101462773242755</v>
      </c>
      <c r="AA123" s="152"/>
      <c r="AB123" s="167">
        <f>Cálculos!L61</f>
        <v>1.2248015161012464</v>
      </c>
      <c r="AC123" s="152"/>
      <c r="AD123" s="167">
        <f>Cálculos!AN109</f>
        <v>1.161665292653975</v>
      </c>
      <c r="AE123" s="152"/>
      <c r="AF123" s="167">
        <f>Cálculos!BP67</f>
        <v>1.1513114903511161</v>
      </c>
      <c r="AG123" s="152"/>
      <c r="AH123" s="167">
        <f>Cálculos!N440</f>
        <v>0</v>
      </c>
      <c r="AI123" s="152"/>
      <c r="AJ123" s="167">
        <f>Cálculos!AP124</f>
        <v>0</v>
      </c>
      <c r="AK123" s="152"/>
      <c r="AL123" s="167">
        <f>Cálculos!BR124</f>
        <v>0</v>
      </c>
      <c r="AM123" s="150"/>
      <c r="BA123" s="151"/>
      <c r="BB123" s="72">
        <v>118</v>
      </c>
      <c r="BC123" s="168">
        <f>ABS(Cálculos!L124-Cálculos!L123)</f>
        <v>0.32547012634163464</v>
      </c>
      <c r="BD123" s="168">
        <f>ABS(Cálculos!AN124-Cálculos!AN123)</f>
        <v>7.940024796680456E-2</v>
      </c>
      <c r="BE123" s="168">
        <f>ABS(Cálculos!BP124-Cálculos!BP123)</f>
        <v>7.0777606967341589E-2</v>
      </c>
      <c r="BF123" s="150"/>
    </row>
    <row r="124" spans="25:58" x14ac:dyDescent="0.35">
      <c r="Y124" s="151"/>
      <c r="Z124" s="72">
        <f>(Cálculos!C125-0.44)/(MAX(Cálculos!C:C)+0.12)*100</f>
        <v>16.238426560017533</v>
      </c>
      <c r="AA124" s="152"/>
      <c r="AB124" s="167">
        <f>Cálculos!L65</f>
        <v>1.224193663526896</v>
      </c>
      <c r="AC124" s="152"/>
      <c r="AD124" s="167">
        <f>Cálculos!AN127</f>
        <v>1.1604596485569045</v>
      </c>
      <c r="AE124" s="152"/>
      <c r="AF124" s="167">
        <f>Cálculos!BP66</f>
        <v>1.1503085978928473</v>
      </c>
      <c r="AG124" s="152"/>
      <c r="AH124" s="167">
        <f>Cálculos!N336</f>
        <v>0</v>
      </c>
      <c r="AI124" s="152"/>
      <c r="AJ124" s="167">
        <f>Cálculos!AP125</f>
        <v>0</v>
      </c>
      <c r="AK124" s="152"/>
      <c r="AL124" s="167">
        <f>Cálculos!BR125</f>
        <v>0</v>
      </c>
      <c r="AM124" s="150"/>
      <c r="BA124" s="151"/>
      <c r="BB124" s="72">
        <v>119</v>
      </c>
      <c r="BC124" s="168">
        <f>ABS(Cálculos!L125-Cálculos!L124)</f>
        <v>0.26057897906705318</v>
      </c>
      <c r="BD124" s="168">
        <f>ABS(Cálculos!AN125-Cálculos!AN124)</f>
        <v>1.9229217062041615E-2</v>
      </c>
      <c r="BE124" s="168">
        <f>ABS(Cálculos!BP125-Cálculos!BP124)</f>
        <v>1.6802227390451563E-2</v>
      </c>
      <c r="BF124" s="150"/>
    </row>
    <row r="125" spans="25:58" x14ac:dyDescent="0.35">
      <c r="Y125" s="151"/>
      <c r="Z125" s="72">
        <f>(Cálculos!C126-0.44)/(MAX(Cálculos!C:C)+0.12)*100</f>
        <v>16.375390346792308</v>
      </c>
      <c r="AA125" s="152"/>
      <c r="AB125" s="167">
        <f>Cálculos!L472</f>
        <v>1.2233875821775717</v>
      </c>
      <c r="AC125" s="152"/>
      <c r="AD125" s="167">
        <f>Cálculos!AN496</f>
        <v>1.1565838036719558</v>
      </c>
      <c r="AE125" s="152"/>
      <c r="AF125" s="167">
        <f>Cálculos!BP128</f>
        <v>1.1501532548778386</v>
      </c>
      <c r="AG125" s="152"/>
      <c r="AH125" s="167">
        <f>Cálculos!N701</f>
        <v>0</v>
      </c>
      <c r="AI125" s="152"/>
      <c r="AJ125" s="167">
        <f>Cálculos!AP126</f>
        <v>0</v>
      </c>
      <c r="AK125" s="152"/>
      <c r="AL125" s="167">
        <f>Cálculos!BR126</f>
        <v>0</v>
      </c>
      <c r="AM125" s="150"/>
      <c r="BA125" s="151"/>
      <c r="BB125" s="72">
        <v>120</v>
      </c>
      <c r="BC125" s="168">
        <f>ABS(Cálculos!L126-Cálculos!L125)</f>
        <v>1.3814434955375043E-2</v>
      </c>
      <c r="BD125" s="168">
        <f>ABS(Cálculos!AN126-Cálculos!AN125)</f>
        <v>1.1658736709891704E-2</v>
      </c>
      <c r="BE125" s="168">
        <f>ABS(Cálculos!BP126-Cálculos!BP125)</f>
        <v>1.0151784268496833E-2</v>
      </c>
      <c r="BF125" s="150"/>
    </row>
    <row r="126" spans="25:58" x14ac:dyDescent="0.35">
      <c r="Y126" s="151"/>
      <c r="Z126" s="72">
        <f>(Cálculos!C127-0.44)/(MAX(Cálculos!C:C)+0.12)*100</f>
        <v>16.512354133567083</v>
      </c>
      <c r="AA126" s="152"/>
      <c r="AB126" s="167">
        <f>Cálculos!L102</f>
        <v>1.2129144602401127</v>
      </c>
      <c r="AC126" s="152"/>
      <c r="AD126" s="167">
        <f>Cálculos!AN121</f>
        <v>1.1564392326301032</v>
      </c>
      <c r="AE126" s="152"/>
      <c r="AF126" s="167">
        <f>Cálculos!BP497</f>
        <v>1.1492114129217488</v>
      </c>
      <c r="AG126" s="152"/>
      <c r="AH126" s="167">
        <f>Cálculos!N295</f>
        <v>0</v>
      </c>
      <c r="AI126" s="152"/>
      <c r="AJ126" s="167">
        <f>Cálculos!AP127</f>
        <v>0</v>
      </c>
      <c r="AK126" s="152"/>
      <c r="AL126" s="167">
        <f>Cálculos!BR127</f>
        <v>0</v>
      </c>
      <c r="AM126" s="150"/>
      <c r="BA126" s="151"/>
      <c r="BB126" s="72">
        <v>121</v>
      </c>
      <c r="BC126" s="168">
        <f>ABS(Cálculos!L127-Cálculos!L126)</f>
        <v>2.1518199566026519E-2</v>
      </c>
      <c r="BD126" s="168">
        <f>ABS(Cálculos!AN127-Cálculos!AN126)</f>
        <v>1.8602715004950143E-2</v>
      </c>
      <c r="BE126" s="168">
        <f>ABS(Cálculos!BP127-Cálculos!BP126)</f>
        <v>1.6434556660192889E-2</v>
      </c>
      <c r="BF126" s="150"/>
    </row>
    <row r="127" spans="25:58" x14ac:dyDescent="0.35">
      <c r="Y127" s="151"/>
      <c r="Z127" s="72">
        <f>(Cálculos!C128-0.44)/(MAX(Cálculos!C:C)+0.12)*100</f>
        <v>16.649317920341861</v>
      </c>
      <c r="AA127" s="152"/>
      <c r="AB127" s="167">
        <f>Cálculos!L106</f>
        <v>1.2126810529248737</v>
      </c>
      <c r="AC127" s="152"/>
      <c r="AD127" s="167">
        <f>Cálculos!AN478</f>
        <v>1.1549510591955676</v>
      </c>
      <c r="AE127" s="152"/>
      <c r="AF127" s="167">
        <f>Cálculos!BP110</f>
        <v>1.1489426291501956</v>
      </c>
      <c r="AG127" s="152"/>
      <c r="AH127" s="167">
        <f>Cálculos!N660</f>
        <v>0</v>
      </c>
      <c r="AI127" s="152"/>
      <c r="AJ127" s="167">
        <f>Cálculos!AP128</f>
        <v>0</v>
      </c>
      <c r="AK127" s="152"/>
      <c r="AL127" s="167">
        <f>Cálculos!BR128</f>
        <v>0</v>
      </c>
      <c r="AM127" s="150"/>
      <c r="BA127" s="151"/>
      <c r="BB127" s="72">
        <v>122</v>
      </c>
      <c r="BC127" s="168">
        <f>ABS(Cálculos!L128-Cálculos!L127)</f>
        <v>2.149603691052282E-2</v>
      </c>
      <c r="BD127" s="168">
        <f>ABS(Cálculos!AN128-Cálculos!AN127)</f>
        <v>1.8597860788242659E-2</v>
      </c>
      <c r="BE127" s="168">
        <f>ABS(Cálculos!BP128-Cálculos!BP127)</f>
        <v>1.6537867827652653E-2</v>
      </c>
      <c r="BF127" s="150"/>
    </row>
    <row r="128" spans="25:58" x14ac:dyDescent="0.35">
      <c r="Y128" s="151"/>
      <c r="Z128" s="72">
        <f>(Cálculos!C129-0.44)/(MAX(Cálculos!C:C)+0.12)*100</f>
        <v>16.786281707116636</v>
      </c>
      <c r="AA128" s="152"/>
      <c r="AB128" s="167">
        <f>Cálculos!L75</f>
        <v>1.2114078432379869</v>
      </c>
      <c r="AC128" s="152"/>
      <c r="AD128" s="167">
        <f>Cálculos!AN419</f>
        <v>1.1533548483149143</v>
      </c>
      <c r="AE128" s="152"/>
      <c r="AF128" s="167">
        <f>Cálculos!BP481</f>
        <v>1.1476238022822984</v>
      </c>
      <c r="AG128" s="152"/>
      <c r="AH128" s="167">
        <f>Cálculos!N55</f>
        <v>0</v>
      </c>
      <c r="AI128" s="152"/>
      <c r="AJ128" s="167">
        <f>Cálculos!AP129</f>
        <v>0</v>
      </c>
      <c r="AK128" s="152"/>
      <c r="AL128" s="167">
        <f>Cálculos!BR129</f>
        <v>0</v>
      </c>
      <c r="AM128" s="150"/>
      <c r="BA128" s="151"/>
      <c r="BB128" s="72">
        <v>123</v>
      </c>
      <c r="BC128" s="168">
        <f>ABS(Cálculos!L129-Cálculos!L128)</f>
        <v>2.0838345733207309E-2</v>
      </c>
      <c r="BD128" s="168">
        <f>ABS(Cálculos!AN129-Cálculos!AN128)</f>
        <v>1.8017488240019475E-2</v>
      </c>
      <c r="BE128" s="168">
        <f>ABS(Cálculos!BP129-Cálculos!BP128)</f>
        <v>1.6147947815307706E-2</v>
      </c>
      <c r="BF128" s="150"/>
    </row>
    <row r="129" spans="25:58" x14ac:dyDescent="0.35">
      <c r="Y129" s="151"/>
      <c r="Z129" s="72">
        <f>(Cálculos!C130-0.44)/(MAX(Cálculos!C:C)+0.12)*100</f>
        <v>16.923245493891415</v>
      </c>
      <c r="AA129" s="152"/>
      <c r="AB129" s="167">
        <f>Cálculos!L415</f>
        <v>1.206791711386392</v>
      </c>
      <c r="AC129" s="152"/>
      <c r="AD129" s="167">
        <f>Cálculos!AN495</f>
        <v>1.1492416482064434</v>
      </c>
      <c r="AE129" s="152"/>
      <c r="AF129" s="167">
        <f>Cálculos!BP64</f>
        <v>1.1442372961033747</v>
      </c>
      <c r="AG129" s="152"/>
      <c r="AH129" s="167">
        <f>Cálculos!N122</f>
        <v>0</v>
      </c>
      <c r="AI129" s="152"/>
      <c r="AJ129" s="167">
        <f>Cálculos!AP130</f>
        <v>0</v>
      </c>
      <c r="AK129" s="152"/>
      <c r="AL129" s="167">
        <f>Cálculos!BR130</f>
        <v>0</v>
      </c>
      <c r="AM129" s="150"/>
      <c r="BA129" s="151"/>
      <c r="BB129" s="72">
        <v>124</v>
      </c>
      <c r="BC129" s="168">
        <f>ABS(Cálculos!L130-Cálculos!L129)</f>
        <v>2.0261188617182846E-2</v>
      </c>
      <c r="BD129" s="168">
        <f>ABS(Cálculos!AN130-Cálculos!AN129)</f>
        <v>1.7510514948374523E-2</v>
      </c>
      <c r="BE129" s="168">
        <f>ABS(Cálculos!BP130-Cálculos!BP129)</f>
        <v>1.5828983417221609E-2</v>
      </c>
      <c r="BF129" s="150"/>
    </row>
    <row r="130" spans="25:58" x14ac:dyDescent="0.35">
      <c r="Y130" s="151"/>
      <c r="Z130" s="72">
        <f>(Cálculos!C131-0.44)/(MAX(Cálculos!C:C)+0.12)*100</f>
        <v>17.060209280666193</v>
      </c>
      <c r="AA130" s="152"/>
      <c r="AB130" s="167">
        <f>Cálculos!L473</f>
        <v>1.2001552536947167</v>
      </c>
      <c r="AC130" s="152"/>
      <c r="AD130" s="167">
        <f>Cálculos!AN122</f>
        <v>1.1487542667930544</v>
      </c>
      <c r="AE130" s="152"/>
      <c r="AF130" s="167">
        <f>Cálculos!BP482</f>
        <v>1.1424757508611805</v>
      </c>
      <c r="AG130" s="152"/>
      <c r="AH130" s="167">
        <f>Cálculos!N420</f>
        <v>0</v>
      </c>
      <c r="AI130" s="152"/>
      <c r="AJ130" s="167">
        <f>Cálculos!AP131</f>
        <v>0</v>
      </c>
      <c r="AK130" s="152"/>
      <c r="AL130" s="167">
        <f>Cálculos!BR131</f>
        <v>0</v>
      </c>
      <c r="AM130" s="150"/>
      <c r="BA130" s="151"/>
      <c r="BB130" s="72">
        <v>125</v>
      </c>
      <c r="BC130" s="168">
        <f>ABS(Cálculos!L131-Cálculos!L130)</f>
        <v>7.7078437287174673E-3</v>
      </c>
      <c r="BD130" s="168">
        <f>ABS(Cálculos!AN131-Cálculos!AN130)</f>
        <v>7.6531575937781593E-3</v>
      </c>
      <c r="BE130" s="168">
        <f>ABS(Cálculos!BP131-Cálculos!BP130)</f>
        <v>6.4987279372170637E-3</v>
      </c>
      <c r="BF130" s="150"/>
    </row>
    <row r="131" spans="25:58" x14ac:dyDescent="0.35">
      <c r="Y131" s="151"/>
      <c r="Z131" s="72">
        <f>(Cálculos!C132-0.44)/(MAX(Cálculos!C:C)+0.12)*100</f>
        <v>17.197173067440968</v>
      </c>
      <c r="AA131" s="152"/>
      <c r="AB131" s="167">
        <f>Cálculos!L107</f>
        <v>1.1894932786804475</v>
      </c>
      <c r="AC131" s="152"/>
      <c r="AD131" s="167">
        <f>Cálculos!AN479</f>
        <v>1.1487243806240757</v>
      </c>
      <c r="AE131" s="152"/>
      <c r="AF131" s="167">
        <f>Cálculos!BP75</f>
        <v>1.1410399380956084</v>
      </c>
      <c r="AG131" s="152"/>
      <c r="AH131" s="167">
        <f>Cálculos!N487</f>
        <v>0</v>
      </c>
      <c r="AI131" s="152"/>
      <c r="AJ131" s="167">
        <f>Cálculos!AP132</f>
        <v>0</v>
      </c>
      <c r="AK131" s="152"/>
      <c r="AL131" s="167">
        <f>Cálculos!BR132</f>
        <v>0</v>
      </c>
      <c r="AM131" s="150"/>
      <c r="BA131" s="151"/>
      <c r="BB131" s="72">
        <v>126</v>
      </c>
      <c r="BC131" s="168">
        <f>ABS(Cálculos!L132-Cálculos!L131)</f>
        <v>1.9909011852809799E-2</v>
      </c>
      <c r="BD131" s="168">
        <f>ABS(Cálculos!AN132-Cálculos!AN131)</f>
        <v>1.7216948417086986E-2</v>
      </c>
      <c r="BE131" s="168">
        <f>ABS(Cálculos!BP132-Cálculos!BP131)</f>
        <v>1.5743988429193667E-2</v>
      </c>
      <c r="BF131" s="150"/>
    </row>
    <row r="132" spans="25:58" x14ac:dyDescent="0.35">
      <c r="Y132" s="151"/>
      <c r="Z132" s="72">
        <f>(Cálculos!C133-0.44)/(MAX(Cálculos!C:C)+0.12)*100</f>
        <v>17.334136854215746</v>
      </c>
      <c r="AA132" s="152"/>
      <c r="AB132" s="167">
        <f>Cálculos!L490</f>
        <v>1.1878658268325462</v>
      </c>
      <c r="AC132" s="152"/>
      <c r="AD132" s="167">
        <f>Cálculos!AN480</f>
        <v>1.142667412334224</v>
      </c>
      <c r="AE132" s="152"/>
      <c r="AF132" s="167">
        <f>Cálculos!BP123</f>
        <v>1.1393020840572909</v>
      </c>
      <c r="AG132" s="152"/>
      <c r="AH132" s="167">
        <f>Cálculos!N93</f>
        <v>0</v>
      </c>
      <c r="AI132" s="152"/>
      <c r="AJ132" s="167">
        <f>Cálculos!AP133</f>
        <v>0</v>
      </c>
      <c r="AK132" s="152"/>
      <c r="AL132" s="167">
        <f>Cálculos!BR133</f>
        <v>0</v>
      </c>
      <c r="AM132" s="150"/>
      <c r="BA132" s="151"/>
      <c r="BB132" s="72">
        <v>127</v>
      </c>
      <c r="BC132" s="168">
        <f>ABS(Cálculos!L133-Cálculos!L132)</f>
        <v>1.9611369490720953E-2</v>
      </c>
      <c r="BD132" s="168">
        <f>ABS(Cálculos!AN133-Cálculos!AN132)</f>
        <v>1.6964630149454818E-2</v>
      </c>
      <c r="BE132" s="168">
        <f>ABS(Cálculos!BP133-Cálculos!BP132)</f>
        <v>1.566345889531795E-2</v>
      </c>
      <c r="BF132" s="150"/>
    </row>
    <row r="133" spans="25:58" x14ac:dyDescent="0.35">
      <c r="Y133" s="151"/>
      <c r="Z133" s="72">
        <f>(Cálculos!C134-0.44)/(MAX(Cálculos!C:C)+0.12)*100</f>
        <v>17.471100640990521</v>
      </c>
      <c r="AA133" s="152"/>
      <c r="AB133" s="167">
        <f>Cálculos!L474</f>
        <v>1.1776758720428764</v>
      </c>
      <c r="AC133" s="152"/>
      <c r="AD133" s="167">
        <f>Cálculos!AN110</f>
        <v>1.1421522419951109</v>
      </c>
      <c r="AE133" s="152"/>
      <c r="AF133" s="167">
        <f>Cálculos!BP62</f>
        <v>1.1383468250233681</v>
      </c>
      <c r="AG133" s="152"/>
      <c r="AH133" s="167">
        <f>Cálculos!N458</f>
        <v>0</v>
      </c>
      <c r="AI133" s="152"/>
      <c r="AJ133" s="167">
        <f>Cálculos!AP134</f>
        <v>0</v>
      </c>
      <c r="AK133" s="152"/>
      <c r="AL133" s="167">
        <f>Cálculos!BR134</f>
        <v>0</v>
      </c>
      <c r="AM133" s="150"/>
      <c r="BA133" s="151"/>
      <c r="BB133" s="72">
        <v>128</v>
      </c>
      <c r="BC133" s="168">
        <f>ABS(Cálculos!L134-Cálculos!L133)</f>
        <v>1.9286174155039415E-2</v>
      </c>
      <c r="BD133" s="168">
        <f>ABS(Cálculos!AN134-Cálculos!AN133)</f>
        <v>1.6687985425784646E-2</v>
      </c>
      <c r="BE133" s="168">
        <f>ABS(Cálculos!BP134-Cálculos!BP133)</f>
        <v>1.5569200407680839E-2</v>
      </c>
      <c r="BF133" s="150"/>
    </row>
    <row r="134" spans="25:58" x14ac:dyDescent="0.35">
      <c r="Y134" s="151"/>
      <c r="Z134" s="72">
        <f>(Cálculos!C135-0.44)/(MAX(Cálculos!C:C)+0.12)*100</f>
        <v>17.608064427765299</v>
      </c>
      <c r="AA134" s="152"/>
      <c r="AB134" s="167">
        <f>Cálculos!L491</f>
        <v>1.1738447289886762</v>
      </c>
      <c r="AC134" s="152"/>
      <c r="AD134" s="167">
        <f>Cálculos!AN128</f>
        <v>1.1418617877686619</v>
      </c>
      <c r="AE134" s="152"/>
      <c r="AF134" s="167">
        <f>Cálculos!BP483</f>
        <v>1.1372673438781806</v>
      </c>
      <c r="AG134" s="152"/>
      <c r="AH134" s="167">
        <f>Cálculos!N159</f>
        <v>0</v>
      </c>
      <c r="AI134" s="152"/>
      <c r="AJ134" s="167">
        <f>Cálculos!AP135</f>
        <v>0</v>
      </c>
      <c r="AK134" s="152"/>
      <c r="AL134" s="167">
        <f>Cálculos!BR135</f>
        <v>0</v>
      </c>
      <c r="AM134" s="150"/>
      <c r="BA134" s="151"/>
      <c r="BB134" s="72">
        <v>129</v>
      </c>
      <c r="BC134" s="168">
        <f>ABS(Cálculos!L135-Cálculos!L134)</f>
        <v>1.9348737762046042E-2</v>
      </c>
      <c r="BD134" s="168">
        <f>ABS(Cálculos!AN135-Cálculos!AN134)</f>
        <v>1.6763523062171215E-2</v>
      </c>
      <c r="BE134" s="168">
        <f>ABS(Cálculos!BP135-Cálculos!BP134)</f>
        <v>1.5789071400084564E-2</v>
      </c>
      <c r="BF134" s="150"/>
    </row>
    <row r="135" spans="25:58" x14ac:dyDescent="0.35">
      <c r="Y135" s="151"/>
      <c r="Z135" s="72">
        <f>(Cálculos!C136-0.44)/(MAX(Cálculos!C:C)+0.12)*100</f>
        <v>17.745028214540078</v>
      </c>
      <c r="AA135" s="152"/>
      <c r="AB135" s="167">
        <f>Cálculos!L108</f>
        <v>1.1664950752536571</v>
      </c>
      <c r="AC135" s="152"/>
      <c r="AD135" s="167">
        <f>Cálculos!AN497</f>
        <v>1.1390570078335032</v>
      </c>
      <c r="AE135" s="152"/>
      <c r="AF135" s="167">
        <f>Cálculos!BP129</f>
        <v>1.1340053070625309</v>
      </c>
      <c r="AG135" s="152"/>
      <c r="AH135" s="167">
        <f>Cálculos!N524</f>
        <v>0</v>
      </c>
      <c r="AI135" s="152"/>
      <c r="AJ135" s="167">
        <f>Cálculos!AP136</f>
        <v>0</v>
      </c>
      <c r="AK135" s="152"/>
      <c r="AL135" s="167">
        <f>Cálculos!BR136</f>
        <v>0</v>
      </c>
      <c r="AM135" s="150"/>
      <c r="BA135" s="151"/>
      <c r="BB135" s="72">
        <v>130</v>
      </c>
      <c r="BC135" s="168">
        <f>ABS(Cálculos!L136-Cálculos!L135)</f>
        <v>1.9217132692675443E-2</v>
      </c>
      <c r="BD135" s="168">
        <f>ABS(Cálculos!AN136-Cálculos!AN135)</f>
        <v>1.6663972564970875E-2</v>
      </c>
      <c r="BE135" s="168">
        <f>ABS(Cálculos!BP136-Cálculos!BP135)</f>
        <v>1.5864965937423925E-2</v>
      </c>
      <c r="BF135" s="150"/>
    </row>
    <row r="136" spans="25:58" x14ac:dyDescent="0.35">
      <c r="Y136" s="151"/>
      <c r="Z136" s="72">
        <f>(Cálculos!C137-0.44)/(MAX(Cálculos!C:C)+0.12)*100</f>
        <v>17.881992001314853</v>
      </c>
      <c r="AA136" s="152"/>
      <c r="AB136" s="167">
        <f>Cálculos!L423</f>
        <v>1.1593459958487904</v>
      </c>
      <c r="AC136" s="152"/>
      <c r="AD136" s="167">
        <f>Cálculos!AN481</f>
        <v>1.1366701875358554</v>
      </c>
      <c r="AE136" s="152"/>
      <c r="AF136" s="167">
        <f>Cálculos!BP111</f>
        <v>1.1333131108179639</v>
      </c>
      <c r="AG136" s="152"/>
      <c r="AH136" s="167">
        <f>Cálculos!N11</f>
        <v>0</v>
      </c>
      <c r="AI136" s="152"/>
      <c r="AJ136" s="167">
        <f>Cálculos!AP137</f>
        <v>0</v>
      </c>
      <c r="AK136" s="152"/>
      <c r="AL136" s="167">
        <f>Cálculos!BR137</f>
        <v>0</v>
      </c>
      <c r="AM136" s="150"/>
      <c r="BA136" s="151"/>
      <c r="BB136" s="72">
        <v>131</v>
      </c>
      <c r="BC136" s="168">
        <f>ABS(Cálculos!L137-Cálculos!L136)</f>
        <v>1.8391866804896906E-2</v>
      </c>
      <c r="BD136" s="168">
        <f>ABS(Cálculos!AN137-Cálculos!AN136)</f>
        <v>1.5936585807839077E-2</v>
      </c>
      <c r="BE136" s="168">
        <f>ABS(Cálculos!BP137-Cálculos!BP136)</f>
        <v>1.5399122937883813E-2</v>
      </c>
      <c r="BF136" s="150"/>
    </row>
    <row r="137" spans="25:58" x14ac:dyDescent="0.35">
      <c r="Y137" s="151"/>
      <c r="Z137" s="72">
        <f>(Cálculos!C138-0.44)/(MAX(Cálculos!C:C)+0.12)*100</f>
        <v>18.018955788089631</v>
      </c>
      <c r="AA137" s="152"/>
      <c r="AB137" s="167">
        <f>Cálculos!L125</f>
        <v>1.1579472235784498</v>
      </c>
      <c r="AC137" s="152"/>
      <c r="AD137" s="167">
        <f>Cálculos!AN417</f>
        <v>1.1314142022109979</v>
      </c>
      <c r="AE137" s="152"/>
      <c r="AF137" s="167">
        <f>Cálculos!BP498</f>
        <v>1.1331276694722228</v>
      </c>
      <c r="AG137" s="152"/>
      <c r="AH137" s="167">
        <f>Cálculos!N376</f>
        <v>0</v>
      </c>
      <c r="AI137" s="152"/>
      <c r="AJ137" s="167">
        <f>Cálculos!AP138</f>
        <v>0</v>
      </c>
      <c r="AK137" s="152"/>
      <c r="AL137" s="167">
        <f>Cálculos!BR138</f>
        <v>0</v>
      </c>
      <c r="AM137" s="150"/>
      <c r="BA137" s="151"/>
      <c r="BB137" s="72">
        <v>132</v>
      </c>
      <c r="BC137" s="168">
        <f>ABS(Cálculos!L138-Cálculos!L137)</f>
        <v>1.8024187915117174E-2</v>
      </c>
      <c r="BD137" s="168">
        <f>ABS(Cálculos!AN138-Cálculos!AN137)</f>
        <v>1.5624669350523757E-2</v>
      </c>
      <c r="BE137" s="168">
        <f>ABS(Cálculos!BP138-Cálculos!BP137)</f>
        <v>1.529387847235042E-2</v>
      </c>
      <c r="BF137" s="150"/>
    </row>
    <row r="138" spans="25:58" x14ac:dyDescent="0.35">
      <c r="Y138" s="151"/>
      <c r="Z138" s="72">
        <f>(Cálculos!C139-0.44)/(MAX(Cálculos!C:C)+0.12)*100</f>
        <v>18.155919574864406</v>
      </c>
      <c r="AA138" s="152"/>
      <c r="AB138" s="167">
        <f>Cálculos!L50</f>
        <v>1.156474818934857</v>
      </c>
      <c r="AC138" s="152"/>
      <c r="AD138" s="167">
        <f>Cálculos!AN482</f>
        <v>1.1307116808036199</v>
      </c>
      <c r="AE138" s="152"/>
      <c r="AF138" s="167">
        <f>Cálculos!BP484</f>
        <v>1.1319886426945098</v>
      </c>
      <c r="AG138" s="152"/>
      <c r="AH138" s="167">
        <f>Cálculos!N326</f>
        <v>0</v>
      </c>
      <c r="AI138" s="152"/>
      <c r="AJ138" s="167">
        <f>Cálculos!AP139</f>
        <v>0</v>
      </c>
      <c r="AK138" s="152"/>
      <c r="AL138" s="167">
        <f>Cálculos!BR139</f>
        <v>0</v>
      </c>
      <c r="AM138" s="150"/>
      <c r="BA138" s="151"/>
      <c r="BB138" s="72">
        <v>133</v>
      </c>
      <c r="BC138" s="168">
        <f>ABS(Cálculos!L139-Cálculos!L138)</f>
        <v>1.7601632254000243E-2</v>
      </c>
      <c r="BD138" s="168">
        <f>ABS(Cálculos!AN139-Cálculos!AN138)</f>
        <v>1.5263960918967201E-2</v>
      </c>
      <c r="BE138" s="168">
        <f>ABS(Cálculos!BP139-Cálculos!BP138)</f>
        <v>1.5145790438811924E-2</v>
      </c>
      <c r="BF138" s="150"/>
    </row>
    <row r="139" spans="25:58" x14ac:dyDescent="0.35">
      <c r="Y139" s="151"/>
      <c r="Z139" s="72">
        <f>(Cálculos!C140-0.44)/(MAX(Cálculos!C:C)+0.12)*100</f>
        <v>18.292883361639184</v>
      </c>
      <c r="AA139" s="152"/>
      <c r="AB139" s="167">
        <f>Cálculos!L475</f>
        <v>1.1547049416663135</v>
      </c>
      <c r="AC139" s="152"/>
      <c r="AD139" s="167">
        <f>Cálculos!AN123</f>
        <v>1.1305500693669834</v>
      </c>
      <c r="AE139" s="152"/>
      <c r="AF139" s="167">
        <f>Cálculos!BP131</f>
        <v>1.1246750515825263</v>
      </c>
      <c r="AG139" s="152"/>
      <c r="AH139" s="167">
        <f>Cálculos!N691</f>
        <v>0</v>
      </c>
      <c r="AI139" s="152"/>
      <c r="AJ139" s="167">
        <f>Cálculos!AP140</f>
        <v>0</v>
      </c>
      <c r="AK139" s="152"/>
      <c r="AL139" s="167">
        <f>Cálculos!BR140</f>
        <v>0</v>
      </c>
      <c r="AM139" s="150"/>
      <c r="BA139" s="151"/>
      <c r="BB139" s="72">
        <v>134</v>
      </c>
      <c r="BC139" s="168">
        <f>ABS(Cálculos!L140-Cálculos!L139)</f>
        <v>6.4498228232110488E-3</v>
      </c>
      <c r="BD139" s="168">
        <f>ABS(Cálculos!AN140-Cálculos!AN139)</f>
        <v>5.1793002829426671E-3</v>
      </c>
      <c r="BE139" s="168">
        <f>ABS(Cálculos!BP140-Cálculos!BP139)</f>
        <v>6.5024497882634202E-3</v>
      </c>
      <c r="BF139" s="150"/>
    </row>
    <row r="140" spans="25:58" x14ac:dyDescent="0.35">
      <c r="Y140" s="151"/>
      <c r="Z140" s="72">
        <f>(Cálculos!C141-0.44)/(MAX(Cálculos!C:C)+0.12)*100</f>
        <v>18.429847148413963</v>
      </c>
      <c r="AA140" s="152"/>
      <c r="AB140" s="167">
        <f>Cálculos!L486</f>
        <v>1.1543611439956534</v>
      </c>
      <c r="AC140" s="152"/>
      <c r="AD140" s="167">
        <f>Cálculos!AN420</f>
        <v>1.1300446952980052</v>
      </c>
      <c r="AE140" s="152"/>
      <c r="AF140" s="167">
        <f>Cálculos!BP65</f>
        <v>1.1244792918366207</v>
      </c>
      <c r="AG140" s="152"/>
      <c r="AH140" s="167">
        <f>Cálculos!N61</f>
        <v>0</v>
      </c>
      <c r="AI140" s="152"/>
      <c r="AJ140" s="167">
        <f>Cálculos!AP141</f>
        <v>0</v>
      </c>
      <c r="AK140" s="152"/>
      <c r="AL140" s="167">
        <f>Cálculos!BR141</f>
        <v>0</v>
      </c>
      <c r="AM140" s="150"/>
      <c r="BA140" s="151"/>
      <c r="BB140" s="72">
        <v>135</v>
      </c>
      <c r="BC140" s="168">
        <f>ABS(Cálculos!L141-Cálculos!L140)</f>
        <v>1.6869680020362487E-2</v>
      </c>
      <c r="BD140" s="168">
        <f>ABS(Cálculos!AN141-Cálculos!AN140)</f>
        <v>1.4641630571460507E-2</v>
      </c>
      <c r="BE140" s="168">
        <f>ABS(Cálculos!BP141-Cálculos!BP140)</f>
        <v>1.4784068176411314E-2</v>
      </c>
      <c r="BF140" s="150"/>
    </row>
    <row r="141" spans="25:58" x14ac:dyDescent="0.35">
      <c r="Y141" s="151"/>
      <c r="Z141" s="72">
        <f>(Cálculos!C142-0.44)/(MAX(Cálculos!C:C)+0.12)*100</f>
        <v>18.566810935188734</v>
      </c>
      <c r="AA141" s="152"/>
      <c r="AB141" s="167">
        <f>Cálculos!L420</f>
        <v>1.152655340230659</v>
      </c>
      <c r="AC141" s="152"/>
      <c r="AD141" s="167">
        <f>Cálculos!AN483</f>
        <v>1.1247874802238591</v>
      </c>
      <c r="AE141" s="152"/>
      <c r="AF141" s="167">
        <f>Cálculos!BP112</f>
        <v>1.1211529276364025</v>
      </c>
      <c r="AG141" s="152"/>
      <c r="AH141" s="167">
        <f>Cálculos!N426</f>
        <v>0</v>
      </c>
      <c r="AI141" s="152"/>
      <c r="AJ141" s="167">
        <f>Cálculos!AP142</f>
        <v>0</v>
      </c>
      <c r="AK141" s="152"/>
      <c r="AL141" s="167">
        <f>Cálculos!BR142</f>
        <v>0</v>
      </c>
      <c r="AM141" s="150"/>
      <c r="BA141" s="151"/>
      <c r="BB141" s="72">
        <v>136</v>
      </c>
      <c r="BC141" s="168">
        <f>ABS(Cálculos!L142-Cálculos!L141)</f>
        <v>1.1477966302450349E-2</v>
      </c>
      <c r="BD141" s="168">
        <f>ABS(Cálculos!AN142-Cálculos!AN141)</f>
        <v>8.9254371220905959E-3</v>
      </c>
      <c r="BE141" s="168">
        <f>ABS(Cálculos!BP142-Cálculos!BP141)</f>
        <v>1.2179143172306395E-2</v>
      </c>
      <c r="BF141" s="150"/>
    </row>
    <row r="142" spans="25:58" x14ac:dyDescent="0.35">
      <c r="Y142" s="151"/>
      <c r="Z142" s="72">
        <f>(Cálculos!C143-0.44)/(MAX(Cálculos!C:C)+0.12)*100</f>
        <v>18.703774721963512</v>
      </c>
      <c r="AA142" s="152"/>
      <c r="AB142" s="167">
        <f>Cálculos!L492</f>
        <v>1.152121294059</v>
      </c>
      <c r="AC142" s="152"/>
      <c r="AD142" s="167">
        <f>Cálculos!AN423</f>
        <v>1.1239718106903731</v>
      </c>
      <c r="AE142" s="152"/>
      <c r="AF142" s="167">
        <f>Cálculos!BP130</f>
        <v>1.1181763236453093</v>
      </c>
      <c r="AG142" s="152"/>
      <c r="AH142" s="167">
        <f>Cálculos!N78</f>
        <v>0</v>
      </c>
      <c r="AI142" s="152"/>
      <c r="AJ142" s="167">
        <f>Cálculos!AP143</f>
        <v>0</v>
      </c>
      <c r="AK142" s="152"/>
      <c r="AL142" s="167">
        <f>Cálculos!BR143</f>
        <v>0</v>
      </c>
      <c r="AM142" s="150"/>
      <c r="BA142" s="151"/>
      <c r="BB142" s="72">
        <v>137</v>
      </c>
      <c r="BC142" s="168">
        <f>ABS(Cálculos!L143-Cálculos!L142)</f>
        <v>7.0780290091757569E-3</v>
      </c>
      <c r="BD142" s="168">
        <f>ABS(Cálculos!AN143-Cálculos!AN142)</f>
        <v>5.6706158863149003E-3</v>
      </c>
      <c r="BE142" s="168">
        <f>ABS(Cálculos!BP143-Cálculos!BP142)</f>
        <v>7.632255576153546E-3</v>
      </c>
      <c r="BF142" s="150"/>
    </row>
    <row r="143" spans="25:58" x14ac:dyDescent="0.35">
      <c r="Y143" s="151"/>
      <c r="Z143" s="72">
        <f>(Cálculos!C144-0.44)/(MAX(Cálculos!C:C)+0.12)*100</f>
        <v>18.840738508738291</v>
      </c>
      <c r="AA143" s="152"/>
      <c r="AB143" s="167">
        <f>Cálculos!L487</f>
        <v>1.1447151518524235</v>
      </c>
      <c r="AC143" s="152"/>
      <c r="AD143" s="167">
        <f>Cálculos!AN129</f>
        <v>1.1238442995286424</v>
      </c>
      <c r="AE143" s="152"/>
      <c r="AF143" s="167">
        <f>Cálculos!BP499</f>
        <v>1.1171330912915816</v>
      </c>
      <c r="AG143" s="152"/>
      <c r="AH143" s="167">
        <f>Cálculos!N443</f>
        <v>0</v>
      </c>
      <c r="AI143" s="152"/>
      <c r="AJ143" s="167">
        <f>Cálculos!AP144</f>
        <v>0</v>
      </c>
      <c r="AK143" s="152"/>
      <c r="AL143" s="167">
        <f>Cálculos!BR144</f>
        <v>0</v>
      </c>
      <c r="AM143" s="150"/>
      <c r="BA143" s="151"/>
      <c r="BB143" s="72">
        <v>138</v>
      </c>
      <c r="BC143" s="168">
        <f>ABS(Cálculos!L144-Cálculos!L143)</f>
        <v>6.2244905629948999E-3</v>
      </c>
      <c r="BD143" s="168">
        <f>ABS(Cálculos!AN144-Cálculos!AN143)</f>
        <v>5.0563564318304444E-3</v>
      </c>
      <c r="BE143" s="168">
        <f>ABS(Cálculos!BP144-Cálculos!BP143)</f>
        <v>6.8228794953355543E-3</v>
      </c>
      <c r="BF143" s="150"/>
    </row>
    <row r="144" spans="25:58" x14ac:dyDescent="0.35">
      <c r="Y144" s="151"/>
      <c r="Z144" s="72">
        <f>(Cálculos!C145-0.44)/(MAX(Cálculos!C:C)+0.12)*100</f>
        <v>18.977702295513065</v>
      </c>
      <c r="AA144" s="152"/>
      <c r="AB144" s="167">
        <f>Cálculos!L109</f>
        <v>1.1442482014379887</v>
      </c>
      <c r="AC144" s="152"/>
      <c r="AD144" s="167">
        <f>Cálculos!AN111</f>
        <v>1.1236738513162485</v>
      </c>
      <c r="AE144" s="152"/>
      <c r="AF144" s="167">
        <f>Cálculos!BP113</f>
        <v>1.1151647313049515</v>
      </c>
      <c r="AG144" s="152"/>
      <c r="AH144" s="167">
        <f>Cálculos!N298</f>
        <v>0</v>
      </c>
      <c r="AI144" s="152"/>
      <c r="AJ144" s="167">
        <f>Cálculos!AP145</f>
        <v>0</v>
      </c>
      <c r="AK144" s="152"/>
      <c r="AL144" s="167">
        <f>Cálculos!BR145</f>
        <v>0</v>
      </c>
      <c r="AM144" s="150"/>
      <c r="BA144" s="151"/>
      <c r="BB144" s="72">
        <v>139</v>
      </c>
      <c r="BC144" s="168">
        <f>ABS(Cálculos!L145-Cálculos!L144)</f>
        <v>5.9976409418697196E-3</v>
      </c>
      <c r="BD144" s="168">
        <f>ABS(Cálculos!AN145-Cálculos!AN144)</f>
        <v>4.9097159875101104E-3</v>
      </c>
      <c r="BE144" s="168">
        <f>ABS(Cálculos!BP145-Cálculos!BP144)</f>
        <v>6.5782246948649092E-3</v>
      </c>
      <c r="BF144" s="150"/>
    </row>
    <row r="145" spans="25:58" x14ac:dyDescent="0.35">
      <c r="Y145" s="151"/>
      <c r="Z145" s="72">
        <f>(Cálculos!C146-0.44)/(MAX(Cálculos!C:C)+0.12)*100</f>
        <v>19.114666082287844</v>
      </c>
      <c r="AA145" s="152"/>
      <c r="AB145" s="167">
        <f>Cálculos!L126</f>
        <v>1.1441327886230748</v>
      </c>
      <c r="AC145" s="152"/>
      <c r="AD145" s="167">
        <f>Cálculos!AN498</f>
        <v>1.1217835939781757</v>
      </c>
      <c r="AE145" s="152"/>
      <c r="AF145" s="167">
        <f>Cálculos!BP424</f>
        <v>1.1148370100416771</v>
      </c>
      <c r="AG145" s="152"/>
      <c r="AH145" s="167">
        <f>Cálculos!N663</f>
        <v>0</v>
      </c>
      <c r="AI145" s="152"/>
      <c r="AJ145" s="167">
        <f>Cálculos!AP146</f>
        <v>0</v>
      </c>
      <c r="AK145" s="152"/>
      <c r="AL145" s="167">
        <f>Cálculos!BR146</f>
        <v>0</v>
      </c>
      <c r="AM145" s="150"/>
      <c r="BA145" s="151"/>
      <c r="BB145" s="72">
        <v>140</v>
      </c>
      <c r="BC145" s="168">
        <f>ABS(Cálculos!L146-Cálculos!L145)</f>
        <v>5.9897424257810972E-3</v>
      </c>
      <c r="BD145" s="168">
        <f>ABS(Cálculos!AN146-Cálculos!AN145)</f>
        <v>4.9187961239801625E-3</v>
      </c>
      <c r="BE145" s="168">
        <f>ABS(Cálculos!BP146-Cálculos!BP145)</f>
        <v>6.5688091786431091E-3</v>
      </c>
      <c r="BF145" s="150"/>
    </row>
    <row r="146" spans="25:58" x14ac:dyDescent="0.35">
      <c r="Y146" s="151"/>
      <c r="Z146" s="72">
        <f>(Cálculos!C147-0.44)/(MAX(Cálculos!C:C)+0.12)*100</f>
        <v>19.251629869062619</v>
      </c>
      <c r="AA146" s="152"/>
      <c r="AB146" s="167">
        <f>Cálculos!L386</f>
        <v>1.1436690452974534</v>
      </c>
      <c r="AC146" s="152"/>
      <c r="AD146" s="167">
        <f>Cálculos!AN484</f>
        <v>1.1188961126072621</v>
      </c>
      <c r="AE146" s="152"/>
      <c r="AF146" s="167">
        <f>Cálculos!BP60</f>
        <v>1.1147945066793521</v>
      </c>
      <c r="AG146" s="152"/>
      <c r="AH146" s="167">
        <f>Cálculos!N356</f>
        <v>0</v>
      </c>
      <c r="AI146" s="152"/>
      <c r="AJ146" s="167">
        <f>Cálculos!AP147</f>
        <v>0</v>
      </c>
      <c r="AK146" s="152"/>
      <c r="AL146" s="167">
        <f>Cálculos!BR147</f>
        <v>0</v>
      </c>
      <c r="AM146" s="150"/>
      <c r="BA146" s="151"/>
      <c r="BB146" s="72">
        <v>141</v>
      </c>
      <c r="BC146" s="168">
        <f>ABS(Cálculos!L147-Cálculos!L146)</f>
        <v>5.9208451963572717E-3</v>
      </c>
      <c r="BD146" s="168">
        <f>ABS(Cálculos!AN147-Cálculos!AN146)</f>
        <v>4.8930510258491378E-3</v>
      </c>
      <c r="BE146" s="168">
        <f>ABS(Cálculos!BP147-Cálculos!BP146)</f>
        <v>6.4938653645546518E-3</v>
      </c>
      <c r="BF146" s="150"/>
    </row>
    <row r="147" spans="25:58" x14ac:dyDescent="0.35">
      <c r="Y147" s="151"/>
      <c r="Z147" s="72">
        <f>(Cálculos!C148-0.44)/(MAX(Cálculos!C:C)+0.12)*100</f>
        <v>19.388593655837397</v>
      </c>
      <c r="AA147" s="152"/>
      <c r="AB147" s="167">
        <f>Cálculos!L476</f>
        <v>1.1328912570116711</v>
      </c>
      <c r="AC147" s="152"/>
      <c r="AD147" s="167">
        <f>Cálculos!AN131</f>
        <v>1.113986942174046</v>
      </c>
      <c r="AE147" s="152"/>
      <c r="AF147" s="167">
        <f>Cálculos!BP61</f>
        <v>1.1136078341700033</v>
      </c>
      <c r="AG147" s="152"/>
      <c r="AH147" s="167">
        <f>Cálculos!N721</f>
        <v>0</v>
      </c>
      <c r="AI147" s="152"/>
      <c r="AJ147" s="167">
        <f>Cálculos!AP148</f>
        <v>0</v>
      </c>
      <c r="AK147" s="152"/>
      <c r="AL147" s="167">
        <f>Cálculos!BR148</f>
        <v>0</v>
      </c>
      <c r="AM147" s="150"/>
      <c r="BA147" s="151"/>
      <c r="BB147" s="72">
        <v>142</v>
      </c>
      <c r="BC147" s="168">
        <f>ABS(Cálculos!L148-Cálculos!L147)</f>
        <v>5.8748212379384768E-3</v>
      </c>
      <c r="BD147" s="168">
        <f>ABS(Cálculos!AN148-Cálculos!AN147)</f>
        <v>4.8860904805643202E-3</v>
      </c>
      <c r="BE147" s="168">
        <f>ABS(Cálculos!BP148-Cálculos!BP147)</f>
        <v>6.4435021082505095E-3</v>
      </c>
      <c r="BF147" s="150"/>
    </row>
    <row r="148" spans="25:58" x14ac:dyDescent="0.35">
      <c r="Y148" s="151"/>
      <c r="Z148" s="72">
        <f>(Cálculos!C149-0.44)/(MAX(Cálculos!C:C)+0.12)*100</f>
        <v>19.525557442612175</v>
      </c>
      <c r="AA148" s="152"/>
      <c r="AB148" s="167">
        <f>Cálculos!L418</f>
        <v>1.1316179503755324</v>
      </c>
      <c r="AC148" s="152"/>
      <c r="AD148" s="167">
        <f>Cálculos!AN112</f>
        <v>1.1131265683130847</v>
      </c>
      <c r="AE148" s="152"/>
      <c r="AF148" s="167">
        <f>Cálculos!BP114</f>
        <v>1.1102977190351033</v>
      </c>
      <c r="AG148" s="152"/>
      <c r="AH148" s="167">
        <f>Cálculos!N25</f>
        <v>0</v>
      </c>
      <c r="AI148" s="152"/>
      <c r="AJ148" s="167">
        <f>Cálculos!AP149</f>
        <v>0</v>
      </c>
      <c r="AK148" s="152"/>
      <c r="AL148" s="167">
        <f>Cálculos!BR149</f>
        <v>0</v>
      </c>
      <c r="AM148" s="150"/>
      <c r="BA148" s="151"/>
      <c r="BB148" s="72">
        <v>143</v>
      </c>
      <c r="BC148" s="168">
        <f>ABS(Cálculos!L149-Cálculos!L148)</f>
        <v>5.8332863117223077E-3</v>
      </c>
      <c r="BD148" s="168">
        <f>ABS(Cálculos!AN149-Cálculos!AN148)</f>
        <v>4.8847992884442082E-3</v>
      </c>
      <c r="BE148" s="168">
        <f>ABS(Cálculos!BP149-Cálculos!BP148)</f>
        <v>6.3979680321571974E-3</v>
      </c>
      <c r="BF148" s="150"/>
    </row>
    <row r="149" spans="25:58" x14ac:dyDescent="0.35">
      <c r="Y149" s="151"/>
      <c r="Z149" s="72">
        <f>(Cálculos!C150-0.44)/(MAX(Cálculos!C:C)+0.12)*100</f>
        <v>19.66252122938695</v>
      </c>
      <c r="AA149" s="152"/>
      <c r="AB149" s="167">
        <f>Cálculos!L493</f>
        <v>1.1304214394490379</v>
      </c>
      <c r="AC149" s="152"/>
      <c r="AD149" s="167">
        <f>Cálculos!AN418</f>
        <v>1.1085389562592272</v>
      </c>
      <c r="AE149" s="152"/>
      <c r="AF149" s="167">
        <f>Cálculos!BP132</f>
        <v>1.1089310631533327</v>
      </c>
      <c r="AG149" s="152"/>
      <c r="AH149" s="167">
        <f>Cálculos!N390</f>
        <v>0</v>
      </c>
      <c r="AI149" s="152"/>
      <c r="AJ149" s="167">
        <f>Cálculos!AP150</f>
        <v>0</v>
      </c>
      <c r="AK149" s="152"/>
      <c r="AL149" s="167">
        <f>Cálculos!BR150</f>
        <v>0</v>
      </c>
      <c r="AM149" s="150"/>
      <c r="BA149" s="151"/>
      <c r="BB149" s="72">
        <v>144</v>
      </c>
      <c r="BC149" s="168">
        <f>ABS(Cálculos!L150-Cálculos!L149)</f>
        <v>5.7928150874361206E-3</v>
      </c>
      <c r="BD149" s="168">
        <f>ABS(Cálculos!AN150-Cálculos!AN149)</f>
        <v>4.8866220858275744E-3</v>
      </c>
      <c r="BE149" s="168">
        <f>ABS(Cálculos!BP150-Cálculos!BP149)</f>
        <v>6.3535830467361665E-3</v>
      </c>
      <c r="BF149" s="150"/>
    </row>
    <row r="150" spans="25:58" x14ac:dyDescent="0.35">
      <c r="Y150" s="151"/>
      <c r="Z150" s="72">
        <f>(Cálculos!C151-0.44)/(MAX(Cálculos!C:C)+0.12)*100</f>
        <v>19.799485016161729</v>
      </c>
      <c r="AA150" s="152"/>
      <c r="AB150" s="167">
        <f>Cálculos!L411</f>
        <v>1.130341667283941</v>
      </c>
      <c r="AC150" s="152"/>
      <c r="AD150" s="167">
        <f>Cálculos!AN421</f>
        <v>1.1077359589637299</v>
      </c>
      <c r="AE150" s="152"/>
      <c r="AF150" s="167">
        <f>Cálculos!BP115</f>
        <v>1.1056073180534276</v>
      </c>
      <c r="AG150" s="152"/>
      <c r="AH150" s="167">
        <f>Cálculos!N335</f>
        <v>0</v>
      </c>
      <c r="AI150" s="152"/>
      <c r="AJ150" s="167">
        <f>Cálculos!AP151</f>
        <v>0</v>
      </c>
      <c r="AK150" s="152"/>
      <c r="AL150" s="167">
        <f>Cálculos!BR151</f>
        <v>0</v>
      </c>
      <c r="AM150" s="150"/>
      <c r="BA150" s="151"/>
      <c r="BB150" s="72">
        <v>145</v>
      </c>
      <c r="BC150" s="168">
        <f>ABS(Cálculos!L151-Cálculos!L150)</f>
        <v>5.752768083739257E-3</v>
      </c>
      <c r="BD150" s="168">
        <f>ABS(Cálculos!AN151-Cálculos!AN150)</f>
        <v>4.8911348085592943E-3</v>
      </c>
      <c r="BE150" s="168">
        <f>ABS(Cálculos!BP151-Cálculos!BP150)</f>
        <v>6.3096600738846709E-3</v>
      </c>
      <c r="BF150" s="150"/>
    </row>
    <row r="151" spans="25:58" x14ac:dyDescent="0.35">
      <c r="Y151" s="151"/>
      <c r="Z151" s="72">
        <f>(Cálculos!C152-0.44)/(MAX(Cálculos!C:C)+0.12)*100</f>
        <v>19.936448802936503</v>
      </c>
      <c r="AA151" s="152"/>
      <c r="AB151" s="167">
        <f>Cálculos!L421</f>
        <v>1.1265661689983544</v>
      </c>
      <c r="AC151" s="152"/>
      <c r="AD151" s="167">
        <f>Cálculos!AN113</f>
        <v>1.1064872012975155</v>
      </c>
      <c r="AE151" s="152"/>
      <c r="AF151" s="167">
        <f>Cálculos!BP500</f>
        <v>1.1009142583774607</v>
      </c>
      <c r="AG151" s="152"/>
      <c r="AH151" s="167">
        <f>Cálculos!N700</f>
        <v>0</v>
      </c>
      <c r="AI151" s="152"/>
      <c r="AJ151" s="167">
        <f>Cálculos!AP152</f>
        <v>0</v>
      </c>
      <c r="AK151" s="152"/>
      <c r="AL151" s="167">
        <f>Cálculos!BR152</f>
        <v>0</v>
      </c>
      <c r="AM151" s="150"/>
      <c r="BA151" s="151"/>
      <c r="BB151" s="72">
        <v>146</v>
      </c>
      <c r="BC151" s="168">
        <f>ABS(Cálculos!L152-Cálculos!L151)</f>
        <v>5.7130246463359402E-3</v>
      </c>
      <c r="BD151" s="168">
        <f>ABS(Cálculos!AN152-Cálculos!AN151)</f>
        <v>4.8984766985927797E-3</v>
      </c>
      <c r="BE151" s="168">
        <f>ABS(Cálculos!BP152-Cálculos!BP151)</f>
        <v>6.2660694440290765E-3</v>
      </c>
      <c r="BF151" s="150"/>
    </row>
    <row r="152" spans="25:58" x14ac:dyDescent="0.35">
      <c r="Y152" s="151"/>
      <c r="Z152" s="72">
        <f>(Cálculos!C153-0.44)/(MAX(Cálculos!C:C)+0.12)*100</f>
        <v>20.073412589711282</v>
      </c>
      <c r="AA152" s="152"/>
      <c r="AB152" s="167">
        <f>Cálculos!L121</f>
        <v>1.1236014143158795</v>
      </c>
      <c r="AC152" s="152"/>
      <c r="AD152" s="167">
        <f>Cálculos!AN130</f>
        <v>1.1063337845802679</v>
      </c>
      <c r="AE152" s="152"/>
      <c r="AF152" s="167">
        <f>Cálculos!BP116</f>
        <v>1.1009124983119023</v>
      </c>
      <c r="AG152" s="152"/>
      <c r="AH152" s="167">
        <f>Cálculos!N331</f>
        <v>0</v>
      </c>
      <c r="AI152" s="152"/>
      <c r="AJ152" s="167">
        <f>Cálculos!AP153</f>
        <v>0</v>
      </c>
      <c r="AK152" s="152"/>
      <c r="AL152" s="167">
        <f>Cálculos!BR153</f>
        <v>0</v>
      </c>
      <c r="AM152" s="150"/>
      <c r="BA152" s="151"/>
      <c r="BB152" s="72">
        <v>147</v>
      </c>
      <c r="BC152" s="168">
        <f>ABS(Cálculos!L153-Cálculos!L152)</f>
        <v>5.673560754283713E-3</v>
      </c>
      <c r="BD152" s="168">
        <f>ABS(Cálculos!AN153-Cálculos!AN152)</f>
        <v>4.9092114313890045E-3</v>
      </c>
      <c r="BE152" s="168">
        <f>ABS(Cálculos!BP153-Cálculos!BP152)</f>
        <v>6.2227853071277206E-3</v>
      </c>
      <c r="BF152" s="150"/>
    </row>
    <row r="153" spans="25:58" x14ac:dyDescent="0.35">
      <c r="Y153" s="151"/>
      <c r="Z153" s="72">
        <f>(Cálculos!C154-0.44)/(MAX(Cálculos!C:C)+0.12)*100</f>
        <v>20.210376376486057</v>
      </c>
      <c r="AA153" s="152"/>
      <c r="AB153" s="167">
        <f>Cálculos!L488</f>
        <v>1.1233923276954363</v>
      </c>
      <c r="AC153" s="152"/>
      <c r="AD153" s="167">
        <f>Cálculos!AN499</f>
        <v>1.1047877903603669</v>
      </c>
      <c r="AE153" s="152"/>
      <c r="AF153" s="167">
        <f>Cálculos!BP117</f>
        <v>1.0961741843171013</v>
      </c>
      <c r="AG153" s="152"/>
      <c r="AH153" s="167">
        <f>Cálculos!N696</f>
        <v>0</v>
      </c>
      <c r="AI153" s="152"/>
      <c r="AJ153" s="167">
        <f>Cálculos!AP154</f>
        <v>0</v>
      </c>
      <c r="AK153" s="152"/>
      <c r="AL153" s="167">
        <f>Cálculos!BR154</f>
        <v>0</v>
      </c>
      <c r="AM153" s="150"/>
      <c r="BA153" s="151"/>
      <c r="BB153" s="72">
        <v>148</v>
      </c>
      <c r="BC153" s="168">
        <f>ABS(Cálculos!L154-Cálculos!L153)</f>
        <v>5.6343703936458933E-3</v>
      </c>
      <c r="BD153" s="168">
        <f>ABS(Cálculos!AN154-Cálculos!AN153)</f>
        <v>4.9229748206057744E-3</v>
      </c>
      <c r="BE153" s="168">
        <f>ABS(Cálculos!BP154-Cálculos!BP153)</f>
        <v>6.1798011594830227E-3</v>
      </c>
      <c r="BF153" s="150"/>
    </row>
    <row r="154" spans="25:58" x14ac:dyDescent="0.35">
      <c r="Y154" s="151"/>
      <c r="Z154" s="72">
        <f>(Cálculos!C155-0.44)/(MAX(Cálculos!C:C)+0.12)*100</f>
        <v>20.347340163260835</v>
      </c>
      <c r="AA154" s="152"/>
      <c r="AB154" s="167">
        <f>Cálculos!L127</f>
        <v>1.1226145890570483</v>
      </c>
      <c r="AC154" s="152"/>
      <c r="AD154" s="167">
        <f>Cálculos!AN114</f>
        <v>1.1006031825817335</v>
      </c>
      <c r="AE154" s="152"/>
      <c r="AF154" s="167">
        <f>Cálculos!BP133</f>
        <v>1.0932676042580147</v>
      </c>
      <c r="AG154" s="152"/>
      <c r="AH154" s="167">
        <f>Cálculos!N291</f>
        <v>0</v>
      </c>
      <c r="AI154" s="152"/>
      <c r="AJ154" s="167">
        <f>Cálculos!AP155</f>
        <v>0</v>
      </c>
      <c r="AK154" s="152"/>
      <c r="AL154" s="167">
        <f>Cálculos!BR155</f>
        <v>0</v>
      </c>
      <c r="AM154" s="150"/>
      <c r="BA154" s="151"/>
      <c r="BB154" s="72">
        <v>149</v>
      </c>
      <c r="BC154" s="168">
        <f>ABS(Cálculos!L155-Cálculos!L154)</f>
        <v>5.595450905581778E-3</v>
      </c>
      <c r="BD154" s="168">
        <f>ABS(Cálculos!AN155-Cálculos!AN154)</f>
        <v>4.9400939536595745E-3</v>
      </c>
      <c r="BE154" s="168">
        <f>ABS(Cálculos!BP155-Cálculos!BP154)</f>
        <v>6.1371141022821263E-3</v>
      </c>
      <c r="BF154" s="150"/>
    </row>
    <row r="155" spans="25:58" x14ac:dyDescent="0.35">
      <c r="Y155" s="151"/>
      <c r="Z155" s="72">
        <f>(Cálculos!C156-0.44)/(MAX(Cálculos!C:C)+0.12)*100</f>
        <v>20.48430395003561</v>
      </c>
      <c r="AA155" s="152"/>
      <c r="AB155" s="167">
        <f>Cálculos!L110</f>
        <v>1.1215081728486584</v>
      </c>
      <c r="AC155" s="152"/>
      <c r="AD155" s="167">
        <f>Cálculos!AN59</f>
        <v>1.0992398966522416</v>
      </c>
      <c r="AE155" s="152"/>
      <c r="AF155" s="167">
        <f>Cálculos!BP419</f>
        <v>1.0928757550364268</v>
      </c>
      <c r="AG155" s="152"/>
      <c r="AH155" s="167">
        <f>Cálculos!N368</f>
        <v>0</v>
      </c>
      <c r="AI155" s="152"/>
      <c r="AJ155" s="167">
        <f>Cálculos!AP156</f>
        <v>0</v>
      </c>
      <c r="AK155" s="152"/>
      <c r="AL155" s="167">
        <f>Cálculos!BR156</f>
        <v>0</v>
      </c>
      <c r="AM155" s="150"/>
      <c r="BA155" s="151"/>
      <c r="BB155" s="72">
        <v>150</v>
      </c>
      <c r="BC155" s="168">
        <f>ABS(Cálculos!L156-Cálculos!L155)</f>
        <v>5.5568003029188295E-3</v>
      </c>
      <c r="BD155" s="168">
        <f>ABS(Cálculos!AN156-Cálculos!AN155)</f>
        <v>4.9393777489907809E-3</v>
      </c>
      <c r="BE155" s="168">
        <f>ABS(Cálculos!BP156-Cálculos!BP155)</f>
        <v>6.0947219586162671E-3</v>
      </c>
      <c r="BF155" s="150"/>
    </row>
    <row r="156" spans="25:58" x14ac:dyDescent="0.35">
      <c r="Y156" s="151"/>
      <c r="Z156" s="72">
        <f>(Cálculos!C157-0.44)/(MAX(Cálculos!C:C)+0.12)*100</f>
        <v>20.621267736810385</v>
      </c>
      <c r="AA156" s="152"/>
      <c r="AB156" s="167">
        <f>Cálculos!L477</f>
        <v>1.1181332642501374</v>
      </c>
      <c r="AC156" s="152"/>
      <c r="AD156" s="167">
        <f>Cálculos!AN132</f>
        <v>1.096769993756959</v>
      </c>
      <c r="AE156" s="152"/>
      <c r="AF156" s="167">
        <f>Cálculos!BP118</f>
        <v>1.091380315658437</v>
      </c>
      <c r="AG156" s="152"/>
      <c r="AH156" s="167">
        <f>Cálculos!N656</f>
        <v>0</v>
      </c>
      <c r="AI156" s="152"/>
      <c r="AJ156" s="167">
        <f>Cálculos!AP157</f>
        <v>0</v>
      </c>
      <c r="AK156" s="152"/>
      <c r="AL156" s="167">
        <f>Cálculos!BR157</f>
        <v>0</v>
      </c>
      <c r="AM156" s="150"/>
      <c r="BA156" s="151"/>
      <c r="BB156" s="72">
        <v>151</v>
      </c>
      <c r="BC156" s="168">
        <f>ABS(Cálculos!L157-Cálculos!L156)</f>
        <v>5.5184166794697287E-3</v>
      </c>
      <c r="BD156" s="168">
        <f>ABS(Cálculos!AN157-Cálculos!AN156)</f>
        <v>4.9397287625950748E-3</v>
      </c>
      <c r="BE156" s="168">
        <f>ABS(Cálculos!BP157-Cálculos!BP156)</f>
        <v>6.0526226388755155E-3</v>
      </c>
      <c r="BF156" s="150"/>
    </row>
    <row r="157" spans="25:58" x14ac:dyDescent="0.35">
      <c r="Y157" s="151"/>
      <c r="Z157" s="72">
        <f>(Cálculos!C158-0.44)/(MAX(Cálculos!C:C)+0.12)*100</f>
        <v>20.758231523585163</v>
      </c>
      <c r="AA157" s="152"/>
      <c r="AB157" s="167">
        <f>Cálculos!L122</f>
        <v>1.1141678951457683</v>
      </c>
      <c r="AC157" s="152"/>
      <c r="AD157" s="167">
        <f>Cálculos!AN115</f>
        <v>1.0948869780951935</v>
      </c>
      <c r="AE157" s="152"/>
      <c r="AF157" s="167">
        <f>Cálculos!BP119</f>
        <v>1.0865216118136414</v>
      </c>
      <c r="AG157" s="152"/>
      <c r="AH157" s="167">
        <f>Cálculos!N733</f>
        <v>0</v>
      </c>
      <c r="AI157" s="152"/>
      <c r="AJ157" s="167">
        <f>Cálculos!AP158</f>
        <v>0</v>
      </c>
      <c r="AK157" s="152"/>
      <c r="AL157" s="167">
        <f>Cálculos!BR158</f>
        <v>0</v>
      </c>
      <c r="AM157" s="150"/>
      <c r="BA157" s="151"/>
      <c r="BB157" s="72">
        <v>152</v>
      </c>
      <c r="BC157" s="168">
        <f>ABS(Cálculos!L158-Cálculos!L157)</f>
        <v>5.4802981910750947E-3</v>
      </c>
      <c r="BD157" s="168">
        <f>ABS(Cálculos!AN158-Cálculos!AN157)</f>
        <v>4.9410957135533895E-3</v>
      </c>
      <c r="BE157" s="168">
        <f>ABS(Cálculos!BP158-Cálculos!BP157)</f>
        <v>6.010814120378849E-3</v>
      </c>
      <c r="BF157" s="150"/>
    </row>
    <row r="158" spans="25:58" x14ac:dyDescent="0.35">
      <c r="Y158" s="151"/>
      <c r="Z158" s="72">
        <f>(Cálculos!C159-0.44)/(MAX(Cálculos!C:C)+0.12)*100</f>
        <v>20.895195310359941</v>
      </c>
      <c r="AA158" s="152"/>
      <c r="AB158" s="167">
        <f>Cálculos!L58</f>
        <v>1.1117433149855465</v>
      </c>
      <c r="AC158" s="152"/>
      <c r="AD158" s="167">
        <f>Cálculos!AN116</f>
        <v>1.0892286712474075</v>
      </c>
      <c r="AE158" s="152"/>
      <c r="AF158" s="167">
        <f>Cálculos!BP501</f>
        <v>1.0846158596767326</v>
      </c>
      <c r="AG158" s="152"/>
      <c r="AH158" s="167">
        <f>Cálculos!N71</f>
        <v>0</v>
      </c>
      <c r="AI158" s="152"/>
      <c r="AJ158" s="167">
        <f>Cálculos!AP159</f>
        <v>0</v>
      </c>
      <c r="AK158" s="152"/>
      <c r="AL158" s="167">
        <f>Cálculos!BR159</f>
        <v>0</v>
      </c>
      <c r="AM158" s="150"/>
      <c r="BA158" s="151"/>
      <c r="BB158" s="72">
        <v>153</v>
      </c>
      <c r="BC158" s="168">
        <f>ABS(Cálculos!L159-Cálculos!L158)</f>
        <v>5.4424430148615199E-3</v>
      </c>
      <c r="BD158" s="168">
        <f>ABS(Cálculos!AN159-Cálculos!AN158)</f>
        <v>4.9434148023486113E-3</v>
      </c>
      <c r="BE158" s="168">
        <f>ABS(Cálculos!BP159-Cálculos!BP158)</f>
        <v>5.9692944035985018E-3</v>
      </c>
      <c r="BF158" s="150"/>
    </row>
    <row r="159" spans="25:58" x14ac:dyDescent="0.35">
      <c r="Y159" s="151"/>
      <c r="Z159" s="72">
        <f>(Cálculos!C160-0.44)/(MAX(Cálculos!C:C)+0.12)*100</f>
        <v>21.032159097134716</v>
      </c>
      <c r="AA159" s="152"/>
      <c r="AB159" s="167">
        <f>Cálculos!L494</f>
        <v>1.1093806838880809</v>
      </c>
      <c r="AC159" s="152"/>
      <c r="AD159" s="167">
        <f>Cálculos!AN500</f>
        <v>1.0877173098028976</v>
      </c>
      <c r="AE159" s="152"/>
      <c r="AF159" s="167">
        <f>Cálculos!BP134</f>
        <v>1.0776984038503339</v>
      </c>
      <c r="AG159" s="152"/>
      <c r="AH159" s="167">
        <f>Cálculos!N304</f>
        <v>0</v>
      </c>
      <c r="AI159" s="152"/>
      <c r="AJ159" s="167">
        <f>Cálculos!AP160</f>
        <v>0</v>
      </c>
      <c r="AK159" s="152"/>
      <c r="AL159" s="167">
        <f>Cálculos!BR160</f>
        <v>0</v>
      </c>
      <c r="AM159" s="150"/>
      <c r="BA159" s="151"/>
      <c r="BB159" s="72">
        <v>154</v>
      </c>
      <c r="BC159" s="168">
        <f>ABS(Cálculos!L160-Cálculos!L159)</f>
        <v>1.8034646339283427</v>
      </c>
      <c r="BD159" s="168">
        <f>ABS(Cálculos!AN160-Cálculos!AN159)</f>
        <v>0.16945555533214984</v>
      </c>
      <c r="BE159" s="168">
        <f>ABS(Cálculos!BP160-Cálculos!BP159)</f>
        <v>0.14908470355671399</v>
      </c>
      <c r="BF159" s="150"/>
    </row>
    <row r="160" spans="25:58" x14ac:dyDescent="0.35">
      <c r="Y160" s="151"/>
      <c r="Z160" s="72">
        <f>(Cálculos!C161-0.44)/(MAX(Cálculos!C:C)+0.12)*100</f>
        <v>21.169122883909495</v>
      </c>
      <c r="AA160" s="152"/>
      <c r="AB160" s="167">
        <f>Cálculos!L478</f>
        <v>1.1091186877222368</v>
      </c>
      <c r="AC160" s="152"/>
      <c r="AD160" s="167">
        <f>Cálculos!AN422</f>
        <v>1.0853530188579774</v>
      </c>
      <c r="AE160" s="152"/>
      <c r="AF160" s="167">
        <f>Cálculos!BP420</f>
        <v>1.0737873546000523</v>
      </c>
      <c r="AG160" s="152"/>
      <c r="AH160" s="167">
        <f>Cálculos!N436</f>
        <v>0</v>
      </c>
      <c r="AI160" s="152"/>
      <c r="AJ160" s="167">
        <f>Cálculos!AP161</f>
        <v>0</v>
      </c>
      <c r="AK160" s="152"/>
      <c r="AL160" s="167">
        <f>Cálculos!BR161</f>
        <v>0</v>
      </c>
      <c r="AM160" s="150"/>
      <c r="BA160" s="151"/>
      <c r="BB160" s="72">
        <v>155</v>
      </c>
      <c r="BC160" s="168">
        <f>ABS(Cálculos!L161-Cálculos!L160)</f>
        <v>1.6341156900304235</v>
      </c>
      <c r="BD160" s="168">
        <f>ABS(Cálculos!AN161-Cálculos!AN160)</f>
        <v>1.5716889891967956E-2</v>
      </c>
      <c r="BE160" s="168">
        <f>ABS(Cálculos!BP161-Cálculos!BP160)</f>
        <v>1.4725779100345449E-2</v>
      </c>
      <c r="BF160" s="150"/>
    </row>
    <row r="161" spans="25:58" x14ac:dyDescent="0.35">
      <c r="Y161" s="151"/>
      <c r="Z161" s="72">
        <f>(Cálculos!C162-0.44)/(MAX(Cálculos!C:C)+0.12)*100</f>
        <v>21.30608667068427</v>
      </c>
      <c r="AA161" s="152"/>
      <c r="AB161" s="167">
        <f>Cálculos!L55</f>
        <v>1.1040524258531168</v>
      </c>
      <c r="AC161" s="152"/>
      <c r="AD161" s="167">
        <f>Cálculos!AN117</f>
        <v>1.0836072894625923</v>
      </c>
      <c r="AE161" s="152"/>
      <c r="AF161" s="167">
        <f>Cálculos!BP423</f>
        <v>1.0730067016374396</v>
      </c>
      <c r="AG161" s="152"/>
      <c r="AH161" s="167">
        <f>Cálculos!N669</f>
        <v>0</v>
      </c>
      <c r="AI161" s="152"/>
      <c r="AJ161" s="167">
        <f>Cálculos!AP162</f>
        <v>0</v>
      </c>
      <c r="AK161" s="152"/>
      <c r="AL161" s="167">
        <f>Cálculos!BR162</f>
        <v>0</v>
      </c>
      <c r="AM161" s="150"/>
      <c r="BA161" s="151"/>
      <c r="BB161" s="72">
        <v>156</v>
      </c>
      <c r="BC161" s="168">
        <f>ABS(Cálculos!L162-Cálculos!L161)</f>
        <v>1.6699264536048752E-2</v>
      </c>
      <c r="BD161" s="168">
        <f>ABS(Cálculos!AN162-Cálculos!AN161)</f>
        <v>1.4798839579753365E-2</v>
      </c>
      <c r="BE161" s="168">
        <f>ABS(Cálculos!BP162-Cálculos!BP161)</f>
        <v>1.4032724676368402E-2</v>
      </c>
      <c r="BF161" s="150"/>
    </row>
    <row r="162" spans="25:58" x14ac:dyDescent="0.35">
      <c r="Y162" s="151"/>
      <c r="Z162" s="72">
        <f>(Cálculos!C163-0.44)/(MAX(Cálculos!C:C)+0.12)*100</f>
        <v>21.443050457459048</v>
      </c>
      <c r="AA162" s="152"/>
      <c r="AB162" s="167">
        <f>Cálculos!L479</f>
        <v>1.1012170066311149</v>
      </c>
      <c r="AC162" s="152"/>
      <c r="AD162" s="167">
        <f>Cálculos!AN54</f>
        <v>1.0800419661600693</v>
      </c>
      <c r="AE162" s="152"/>
      <c r="AF162" s="167">
        <f>Cálculos!BP417</f>
        <v>1.0703727081374963</v>
      </c>
      <c r="AG162" s="152"/>
      <c r="AH162" s="167">
        <f>Cálculos!N80</f>
        <v>0</v>
      </c>
      <c r="AI162" s="152"/>
      <c r="AJ162" s="167">
        <f>Cálculos!AP163</f>
        <v>0</v>
      </c>
      <c r="AK162" s="152"/>
      <c r="AL162" s="167">
        <f>Cálculos!BR163</f>
        <v>0</v>
      </c>
      <c r="AM162" s="150"/>
      <c r="BA162" s="151"/>
      <c r="BB162" s="72">
        <v>157</v>
      </c>
      <c r="BC162" s="168">
        <f>ABS(Cálculos!L163-Cálculos!L162)</f>
        <v>1.7246177451554434E-2</v>
      </c>
      <c r="BD162" s="168">
        <f>ABS(Cálculos!AN163-Cálculos!AN162)</f>
        <v>1.5327243842756744E-2</v>
      </c>
      <c r="BE162" s="168">
        <f>ABS(Cálculos!BP163-Cálculos!BP162)</f>
        <v>1.4654831952825909E-2</v>
      </c>
      <c r="BF162" s="150"/>
    </row>
    <row r="163" spans="25:58" x14ac:dyDescent="0.35">
      <c r="Y163" s="151"/>
      <c r="Z163" s="72">
        <f>(Cálculos!C164-0.44)/(MAX(Cálculos!C:C)+0.12)*100</f>
        <v>21.580014244233826</v>
      </c>
      <c r="AA163" s="152"/>
      <c r="AB163" s="167">
        <f>Cálculos!L128</f>
        <v>1.1011185521465254</v>
      </c>
      <c r="AC163" s="152"/>
      <c r="AD163" s="167">
        <f>Cálculos!AN133</f>
        <v>1.0798053636075042</v>
      </c>
      <c r="AE163" s="152"/>
      <c r="AF163" s="167">
        <f>Cálculos!BP502</f>
        <v>1.0687808017244318</v>
      </c>
      <c r="AG163" s="152"/>
      <c r="AH163" s="167">
        <f>Cálculos!N445</f>
        <v>0</v>
      </c>
      <c r="AI163" s="152"/>
      <c r="AJ163" s="167">
        <f>Cálculos!AP164</f>
        <v>0</v>
      </c>
      <c r="AK163" s="152"/>
      <c r="AL163" s="167">
        <f>Cálculos!BR164</f>
        <v>0</v>
      </c>
      <c r="AM163" s="150"/>
      <c r="BA163" s="151"/>
      <c r="BB163" s="72">
        <v>158</v>
      </c>
      <c r="BC163" s="168">
        <f>ABS(Cálculos!L164-Cálculos!L163)</f>
        <v>1.7180523949714366E-2</v>
      </c>
      <c r="BD163" s="168">
        <f>ABS(Cálculos!AN164-Cálculos!AN163)</f>
        <v>1.5311265455969725E-2</v>
      </c>
      <c r="BE163" s="168">
        <f>ABS(Cálculos!BP164-Cálculos!BP163)</f>
        <v>1.4770502769066884E-2</v>
      </c>
      <c r="BF163" s="150"/>
    </row>
    <row r="164" spans="25:58" x14ac:dyDescent="0.35">
      <c r="Y164" s="151"/>
      <c r="Z164" s="72">
        <f>(Cálculos!C165-0.44)/(MAX(Cálculos!C:C)+0.12)*100</f>
        <v>21.716978031008601</v>
      </c>
      <c r="AA164" s="152"/>
      <c r="AB164" s="167">
        <f>Cálculos!L422</f>
        <v>1.1004134557556522</v>
      </c>
      <c r="AC164" s="152"/>
      <c r="AD164" s="167">
        <f>Cálculos!AN118</f>
        <v>1.0780184711239305</v>
      </c>
      <c r="AE164" s="152"/>
      <c r="AF164" s="167">
        <f>Cálculos!BP135</f>
        <v>1.0619093324502493</v>
      </c>
      <c r="AG164" s="152"/>
      <c r="AH164" s="167">
        <f>Cálculos!N36</f>
        <v>0</v>
      </c>
      <c r="AI164" s="152"/>
      <c r="AJ164" s="167">
        <f>Cálculos!AP165</f>
        <v>0</v>
      </c>
      <c r="AK164" s="152"/>
      <c r="AL164" s="167">
        <f>Cálculos!BR165</f>
        <v>0</v>
      </c>
      <c r="AM164" s="150"/>
      <c r="BA164" s="151"/>
      <c r="BB164" s="72">
        <v>159</v>
      </c>
      <c r="BC164" s="168">
        <f>ABS(Cálculos!L165-Cálculos!L164)</f>
        <v>2.4348662468776983E-2</v>
      </c>
      <c r="BD164" s="168">
        <f>ABS(Cálculos!AN165-Cálculos!AN164)</f>
        <v>2.206366686718142E-2</v>
      </c>
      <c r="BE164" s="168">
        <f>ABS(Cálculos!BP165-Cálculos!BP164)</f>
        <v>1.8637972800448876E-2</v>
      </c>
      <c r="BF164" s="150"/>
    </row>
    <row r="165" spans="25:58" x14ac:dyDescent="0.35">
      <c r="Y165" s="151"/>
      <c r="Z165" s="72">
        <f>(Cálculos!C166-0.44)/(MAX(Cálculos!C:C)+0.12)*100</f>
        <v>21.85394181778338</v>
      </c>
      <c r="AA165" s="152"/>
      <c r="AB165" s="167">
        <f>Cálculos!L111</f>
        <v>1.0999237950260996</v>
      </c>
      <c r="AC165" s="152"/>
      <c r="AD165" s="167">
        <f>Cálculos!AN525</f>
        <v>1.0727705847175453</v>
      </c>
      <c r="AE165" s="152"/>
      <c r="AF165" s="167">
        <f>Cálculos!BP421</f>
        <v>1.0555370212316819</v>
      </c>
      <c r="AG165" s="152"/>
      <c r="AH165" s="167">
        <f>Cálculos!N401</f>
        <v>0</v>
      </c>
      <c r="AI165" s="152"/>
      <c r="AJ165" s="167">
        <f>Cálculos!AP166</f>
        <v>0</v>
      </c>
      <c r="AK165" s="152"/>
      <c r="AL165" s="167">
        <f>Cálculos!BR166</f>
        <v>0</v>
      </c>
      <c r="AM165" s="150"/>
      <c r="BA165" s="151"/>
      <c r="BB165" s="72">
        <v>160</v>
      </c>
      <c r="BC165" s="168">
        <f>ABS(Cálculos!L166-Cálculos!L165)</f>
        <v>1.6947869681310235E-2</v>
      </c>
      <c r="BD165" s="168">
        <f>ABS(Cálculos!AN166-Cálculos!AN165)</f>
        <v>1.5146010568534707E-2</v>
      </c>
      <c r="BE165" s="168">
        <f>ABS(Cálculos!BP166-Cálculos!BP165)</f>
        <v>1.4573430135452203E-2</v>
      </c>
      <c r="BF165" s="150"/>
    </row>
    <row r="166" spans="25:58" x14ac:dyDescent="0.35">
      <c r="Y166" s="151"/>
      <c r="Z166" s="72">
        <f>(Cálculos!C167-0.44)/(MAX(Cálculos!C:C)+0.12)*100</f>
        <v>21.990905604558154</v>
      </c>
      <c r="AA166" s="152"/>
      <c r="AB166" s="167">
        <f>Cálculos!L496</f>
        <v>1.0964267041268358</v>
      </c>
      <c r="AC166" s="152"/>
      <c r="AD166" s="167">
        <f>Cálculos!AN119</f>
        <v>1.0724608061313234</v>
      </c>
      <c r="AE166" s="152"/>
      <c r="AF166" s="167">
        <f>Cálculos!BP503</f>
        <v>1.0530505828201282</v>
      </c>
      <c r="AG166" s="152"/>
      <c r="AH166" s="167">
        <f>Cálculos!N207</f>
        <v>0</v>
      </c>
      <c r="AI166" s="152"/>
      <c r="AJ166" s="167">
        <f>Cálculos!AP167</f>
        <v>0</v>
      </c>
      <c r="AK166" s="152"/>
      <c r="AL166" s="167">
        <f>Cálculos!BR167</f>
        <v>0</v>
      </c>
      <c r="AM166" s="150"/>
      <c r="BA166" s="151"/>
      <c r="BB166" s="72">
        <v>161</v>
      </c>
      <c r="BC166" s="168">
        <f>ABS(Cálculos!L167-Cálculos!L166)</f>
        <v>1.6754535003293047E-2</v>
      </c>
      <c r="BD166" s="168">
        <f>ABS(Cálculos!AN167-Cálculos!AN166)</f>
        <v>1.5019672876393053E-2</v>
      </c>
      <c r="BE166" s="168">
        <f>ABS(Cálculos!BP167-Cálculos!BP166)</f>
        <v>1.4580713587607708E-2</v>
      </c>
      <c r="BF166" s="150"/>
    </row>
    <row r="167" spans="25:58" x14ac:dyDescent="0.35">
      <c r="Y167" s="151"/>
      <c r="Z167" s="72">
        <f>(Cálculos!C168-0.44)/(MAX(Cálculos!C:C)+0.12)*100</f>
        <v>22.127869391332933</v>
      </c>
      <c r="AA167" s="152"/>
      <c r="AB167" s="167">
        <f>Cálculos!L480</f>
        <v>1.093565567584597</v>
      </c>
      <c r="AC167" s="152"/>
      <c r="AD167" s="167">
        <f>Cálculos!AN501</f>
        <v>1.0707471102851749</v>
      </c>
      <c r="AE167" s="152"/>
      <c r="AF167" s="167">
        <f>Cálculos!BP418</f>
        <v>1.0516873033121825</v>
      </c>
      <c r="AG167" s="152"/>
      <c r="AH167" s="167">
        <f>Cálculos!N572</f>
        <v>0</v>
      </c>
      <c r="AI167" s="152"/>
      <c r="AJ167" s="167">
        <f>Cálculos!AP168</f>
        <v>0</v>
      </c>
      <c r="AK167" s="152"/>
      <c r="AL167" s="167">
        <f>Cálculos!BR168</f>
        <v>0</v>
      </c>
      <c r="AM167" s="150"/>
      <c r="BA167" s="151"/>
      <c r="BB167" s="72">
        <v>162</v>
      </c>
      <c r="BC167" s="168">
        <f>ABS(Cálculos!L168-Cálculos!L167)</f>
        <v>1.6618829791705259E-2</v>
      </c>
      <c r="BD167" s="168">
        <f>ABS(Cálculos!AN168-Cálculos!AN167)</f>
        <v>1.4948641116466321E-2</v>
      </c>
      <c r="BE167" s="168">
        <f>ABS(Cálculos!BP168-Cálculos!BP167)</f>
        <v>1.4628033419582409E-2</v>
      </c>
      <c r="BF167" s="150"/>
    </row>
    <row r="168" spans="25:58" x14ac:dyDescent="0.35">
      <c r="Y168" s="151"/>
      <c r="Z168" s="72">
        <f>(Cálculos!C169-0.44)/(MAX(Cálculos!C:C)+0.12)*100</f>
        <v>22.264833178107711</v>
      </c>
      <c r="AA168" s="152"/>
      <c r="AB168" s="167">
        <f>Cálculos!L123</f>
        <v>1.0930560763038684</v>
      </c>
      <c r="AC168" s="152"/>
      <c r="AD168" s="167">
        <f>Cálculos!AN416</f>
        <v>1.0670445360443319</v>
      </c>
      <c r="AE168" s="152"/>
      <c r="AF168" s="167">
        <f>Cálculos!BP136</f>
        <v>1.0460443665128254</v>
      </c>
      <c r="AG168" s="152"/>
      <c r="AH168" s="167">
        <f>Cálculos!N274</f>
        <v>0</v>
      </c>
      <c r="AI168" s="152"/>
      <c r="AJ168" s="167">
        <f>Cálculos!AP169</f>
        <v>0</v>
      </c>
      <c r="AK168" s="152"/>
      <c r="AL168" s="167">
        <f>Cálculos!BR169</f>
        <v>0</v>
      </c>
      <c r="AM168" s="150"/>
      <c r="BA168" s="151"/>
      <c r="BB168" s="72">
        <v>163</v>
      </c>
      <c r="BC168" s="168">
        <f>ABS(Cálculos!L169-Cálculos!L168)</f>
        <v>1.3518757748583798E-2</v>
      </c>
      <c r="BD168" s="168">
        <f>ABS(Cálculos!AN169-Cálculos!AN168)</f>
        <v>1.2207575048707842E-2</v>
      </c>
      <c r="BE168" s="168">
        <f>ABS(Cálculos!BP169-Cálculos!BP168)</f>
        <v>1.2271075507021445E-2</v>
      </c>
      <c r="BF168" s="150"/>
    </row>
    <row r="169" spans="25:58" x14ac:dyDescent="0.35">
      <c r="Y169" s="151"/>
      <c r="Z169" s="72">
        <f>(Cálculos!C170-0.44)/(MAX(Cálculos!C:C)+0.12)*100</f>
        <v>22.401796964882486</v>
      </c>
      <c r="AA169" s="152"/>
      <c r="AB169" s="167">
        <f>Cálculos!L394</f>
        <v>1.0913491985660482</v>
      </c>
      <c r="AC169" s="152"/>
      <c r="AD169" s="167">
        <f>Cálculos!AN134</f>
        <v>1.0631173781817196</v>
      </c>
      <c r="AE169" s="152"/>
      <c r="AF169" s="167">
        <f>Cálculos!BP59</f>
        <v>1.043443819819063</v>
      </c>
      <c r="AG169" s="152"/>
      <c r="AH169" s="167">
        <f>Cálculos!N639</f>
        <v>0</v>
      </c>
      <c r="AI169" s="152"/>
      <c r="AJ169" s="167">
        <f>Cálculos!AP170</f>
        <v>0</v>
      </c>
      <c r="AK169" s="152"/>
      <c r="AL169" s="167">
        <f>Cálculos!BR170</f>
        <v>0</v>
      </c>
      <c r="AM169" s="150"/>
      <c r="BA169" s="151"/>
      <c r="BB169" s="72">
        <v>164</v>
      </c>
      <c r="BC169" s="168">
        <f>ABS(Cálculos!L170-Cálculos!L169)</f>
        <v>6.7069833818260705E-3</v>
      </c>
      <c r="BD169" s="168">
        <f>ABS(Cálculos!AN170-Cálculos!AN169)</f>
        <v>6.1199635339320713E-3</v>
      </c>
      <c r="BE169" s="168">
        <f>ABS(Cálculos!BP170-Cálculos!BP169)</f>
        <v>6.8275660193756194E-3</v>
      </c>
      <c r="BF169" s="150"/>
    </row>
    <row r="170" spans="25:58" x14ac:dyDescent="0.35">
      <c r="Y170" s="151"/>
      <c r="Z170" s="72">
        <f>(Cálculos!C171-0.44)/(MAX(Cálculos!C:C)+0.12)*100</f>
        <v>22.538760751657261</v>
      </c>
      <c r="AA170" s="152"/>
      <c r="AB170" s="167">
        <f>Cálculos!L495</f>
        <v>1.0889184835899566</v>
      </c>
      <c r="AC170" s="152"/>
      <c r="AD170" s="167">
        <f>Cálculos!AN55</f>
        <v>1.0572463567444523</v>
      </c>
      <c r="AE170" s="152"/>
      <c r="AF170" s="167">
        <f>Cálculos!BP525</f>
        <v>1.0388866458876587</v>
      </c>
      <c r="AG170" s="152"/>
      <c r="AH170" s="167">
        <f>Cálculos!N294</f>
        <v>0</v>
      </c>
      <c r="AI170" s="152"/>
      <c r="AJ170" s="167">
        <f>Cálculos!AP171</f>
        <v>0</v>
      </c>
      <c r="AK170" s="152"/>
      <c r="AL170" s="167">
        <f>Cálculos!BR171</f>
        <v>0</v>
      </c>
      <c r="AM170" s="150"/>
      <c r="BA170" s="151"/>
      <c r="BB170" s="72">
        <v>165</v>
      </c>
      <c r="BC170" s="168">
        <f>ABS(Cálculos!L171-Cálculos!L170)</f>
        <v>1.6917929837592327E-2</v>
      </c>
      <c r="BD170" s="168">
        <f>ABS(Cálculos!AN171-Cálculos!AN170)</f>
        <v>1.5373726409047217E-2</v>
      </c>
      <c r="BE170" s="168">
        <f>ABS(Cálculos!BP171-Cálculos!BP170)</f>
        <v>1.498123623174985E-2</v>
      </c>
      <c r="BF170" s="150"/>
    </row>
    <row r="171" spans="25:58" x14ac:dyDescent="0.35">
      <c r="Y171" s="151"/>
      <c r="Z171" s="72">
        <f>(Cálculos!C172-0.44)/(MAX(Cálculos!C:C)+0.12)*100</f>
        <v>22.675724538432039</v>
      </c>
      <c r="AA171" s="152"/>
      <c r="AB171" s="167">
        <f>Cálculos!L481</f>
        <v>1.0860034193926669</v>
      </c>
      <c r="AC171" s="152"/>
      <c r="AD171" s="167">
        <f>Cálculos!AN52</f>
        <v>1.0570618489619474</v>
      </c>
      <c r="AE171" s="152"/>
      <c r="AF171" s="167">
        <f>Cálculos!BP504</f>
        <v>1.0374700007701314</v>
      </c>
      <c r="AG171" s="152"/>
      <c r="AH171" s="167">
        <f>Cálculos!N659</f>
        <v>0</v>
      </c>
      <c r="AI171" s="152"/>
      <c r="AJ171" s="167">
        <f>Cálculos!AP172</f>
        <v>0</v>
      </c>
      <c r="AK171" s="152"/>
      <c r="AL171" s="167">
        <f>Cálculos!BR172</f>
        <v>0</v>
      </c>
      <c r="AM171" s="150"/>
      <c r="BA171" s="151"/>
      <c r="BB171" s="72">
        <v>166</v>
      </c>
      <c r="BC171" s="168">
        <f>ABS(Cálculos!L172-Cálculos!L171)</f>
        <v>1.6057686645187141E-2</v>
      </c>
      <c r="BD171" s="168">
        <f>ABS(Cálculos!AN172-Cálculos!AN171)</f>
        <v>1.4660108845929276E-2</v>
      </c>
      <c r="BE171" s="168">
        <f>ABS(Cálculos!BP172-Cálculos!BP171)</f>
        <v>1.4289295841865557E-2</v>
      </c>
      <c r="BF171" s="150"/>
    </row>
    <row r="172" spans="25:58" x14ac:dyDescent="0.35">
      <c r="Y172" s="151"/>
      <c r="Z172" s="72">
        <f>(Cálculos!C173-0.44)/(MAX(Cálculos!C:C)+0.12)*100</f>
        <v>22.812688325206814</v>
      </c>
      <c r="AA172" s="152"/>
      <c r="AB172" s="167">
        <f>Cálculos!L112</f>
        <v>1.0853935251586604</v>
      </c>
      <c r="AC172" s="152"/>
      <c r="AD172" s="167">
        <f>Cálculos!AN526</f>
        <v>1.0567838812727479</v>
      </c>
      <c r="AE172" s="152"/>
      <c r="AF172" s="167">
        <f>Cálculos!BP422</f>
        <v>1.0371835455430831</v>
      </c>
      <c r="AG172" s="152"/>
      <c r="AH172" s="167">
        <f>Cálculos!N353</f>
        <v>0</v>
      </c>
      <c r="AI172" s="152"/>
      <c r="AJ172" s="167">
        <f>Cálculos!AP173</f>
        <v>0</v>
      </c>
      <c r="AK172" s="152"/>
      <c r="AL172" s="167">
        <f>Cálculos!BR173</f>
        <v>0</v>
      </c>
      <c r="AM172" s="150"/>
      <c r="BA172" s="151"/>
      <c r="BB172" s="72">
        <v>167</v>
      </c>
      <c r="BC172" s="168">
        <f>ABS(Cálculos!L173-Cálculos!L172)</f>
        <v>1.6045473266657728E-2</v>
      </c>
      <c r="BD172" s="168">
        <f>ABS(Cálculos!AN173-Cálculos!AN172)</f>
        <v>1.4716836945244949E-2</v>
      </c>
      <c r="BE172" s="168">
        <f>ABS(Cálculos!BP173-Cálculos!BP172)</f>
        <v>1.4268508092742715E-2</v>
      </c>
      <c r="BF172" s="150"/>
    </row>
    <row r="173" spans="25:58" x14ac:dyDescent="0.35">
      <c r="Y173" s="151"/>
      <c r="Z173" s="72">
        <f>(Cálculos!C174-0.44)/(MAX(Cálculos!C:C)+0.12)*100</f>
        <v>22.949652111981592</v>
      </c>
      <c r="AA173" s="152"/>
      <c r="AB173" s="167">
        <f>Cálculos!L53</f>
        <v>1.0823365645970005</v>
      </c>
      <c r="AC173" s="152"/>
      <c r="AD173" s="167">
        <f>Cálculos!AN502</f>
        <v>1.054504893548041</v>
      </c>
      <c r="AE173" s="152"/>
      <c r="AF173" s="167">
        <f>Cálculos!BP137</f>
        <v>1.0306452435749416</v>
      </c>
      <c r="AG173" s="152"/>
      <c r="AH173" s="167">
        <f>Cálculos!N370</f>
        <v>0</v>
      </c>
      <c r="AI173" s="152"/>
      <c r="AJ173" s="167">
        <f>Cálculos!AP174</f>
        <v>0</v>
      </c>
      <c r="AK173" s="152"/>
      <c r="AL173" s="167">
        <f>Cálculos!BR174</f>
        <v>0</v>
      </c>
      <c r="AM173" s="150"/>
      <c r="BA173" s="151"/>
      <c r="BB173" s="72">
        <v>168</v>
      </c>
      <c r="BC173" s="168">
        <f>ABS(Cálculos!L174-Cálculos!L173)</f>
        <v>1.5767486711925516E-2</v>
      </c>
      <c r="BD173" s="168">
        <f>ABS(Cálculos!AN174-Cálculos!AN173)</f>
        <v>1.4536462344068246E-2</v>
      </c>
      <c r="BE173" s="168">
        <f>ABS(Cálculos!BP174-Cálculos!BP173)</f>
        <v>1.403749203718363E-2</v>
      </c>
      <c r="BF173" s="150"/>
    </row>
    <row r="174" spans="25:58" x14ac:dyDescent="0.35">
      <c r="Y174" s="151"/>
      <c r="Z174" s="72">
        <f>(Cálculos!C175-0.44)/(MAX(Cálculos!C:C)+0.12)*100</f>
        <v>23.086615898756367</v>
      </c>
      <c r="AA174" s="152"/>
      <c r="AB174" s="167">
        <f>Cálculos!L21</f>
        <v>1.0821500148650542</v>
      </c>
      <c r="AC174" s="152"/>
      <c r="AD174" s="167">
        <f>Cálculos!AN58</f>
        <v>1.0526985061302472</v>
      </c>
      <c r="AE174" s="152"/>
      <c r="AF174" s="167">
        <f>Cálculos!BP505</f>
        <v>1.0305364940642414</v>
      </c>
      <c r="AG174" s="152"/>
      <c r="AH174" s="167">
        <f>Cálculos!N718</f>
        <v>0</v>
      </c>
      <c r="AI174" s="152"/>
      <c r="AJ174" s="167">
        <f>Cálculos!AP175</f>
        <v>0</v>
      </c>
      <c r="AK174" s="152"/>
      <c r="AL174" s="167">
        <f>Cálculos!BR175</f>
        <v>0</v>
      </c>
      <c r="AM174" s="150"/>
      <c r="BA174" s="151"/>
      <c r="BB174" s="72">
        <v>169</v>
      </c>
      <c r="BC174" s="168">
        <f>ABS(Cálculos!L175-Cálculos!L174)</f>
        <v>1.5521920690682922E-2</v>
      </c>
      <c r="BD174" s="168">
        <f>ABS(Cálculos!AN175-Cálculos!AN174)</f>
        <v>1.4388247561999967E-2</v>
      </c>
      <c r="BE174" s="168">
        <f>ABS(Cálculos!BP175-Cálculos!BP174)</f>
        <v>1.3832211437330932E-2</v>
      </c>
      <c r="BF174" s="150"/>
    </row>
    <row r="175" spans="25:58" x14ac:dyDescent="0.35">
      <c r="Y175" s="151"/>
      <c r="Z175" s="72">
        <f>(Cálculos!C176-0.44)/(MAX(Cálculos!C:C)+0.12)*100</f>
        <v>23.223579685531146</v>
      </c>
      <c r="AA175" s="152"/>
      <c r="AB175" s="167">
        <f>Cálculos!L129</f>
        <v>1.0802802064133181</v>
      </c>
      <c r="AC175" s="152"/>
      <c r="AD175" s="167">
        <f>Cálculos!AN135</f>
        <v>1.0463538551195484</v>
      </c>
      <c r="AE175" s="152"/>
      <c r="AF175" s="167">
        <f>Cálculos!BP526</f>
        <v>1.0238525883266165</v>
      </c>
      <c r="AG175" s="152"/>
      <c r="AH175" s="167">
        <f>Cálculos!N735</f>
        <v>0</v>
      </c>
      <c r="AI175" s="152"/>
      <c r="AJ175" s="167">
        <f>Cálculos!AP176</f>
        <v>0</v>
      </c>
      <c r="AK175" s="152"/>
      <c r="AL175" s="167">
        <f>Cálculos!BR176</f>
        <v>0</v>
      </c>
      <c r="AM175" s="150"/>
      <c r="BA175" s="151"/>
      <c r="BB175" s="72">
        <v>170</v>
      </c>
      <c r="BC175" s="168">
        <f>ABS(Cálculos!L176-Cálculos!L175)</f>
        <v>1.5387981008346374E-2</v>
      </c>
      <c r="BD175" s="168">
        <f>ABS(Cálculos!AN176-Cálculos!AN175)</f>
        <v>1.4343730650751119E-2</v>
      </c>
      <c r="BE175" s="168">
        <f>ABS(Cálculos!BP176-Cálculos!BP175)</f>
        <v>1.371534095455218E-2</v>
      </c>
      <c r="BF175" s="150"/>
    </row>
    <row r="176" spans="25:58" x14ac:dyDescent="0.35">
      <c r="Y176" s="151"/>
      <c r="Z176" s="72">
        <f>(Cálculos!C177-0.44)/(MAX(Cálculos!C:C)+0.12)*100</f>
        <v>23.360543472305924</v>
      </c>
      <c r="AA176" s="152"/>
      <c r="AB176" s="167">
        <f>Cálculos!L46</f>
        <v>1.0786101744401511</v>
      </c>
      <c r="AC176" s="152"/>
      <c r="AD176" s="167">
        <f>Cálculos!AN527</f>
        <v>1.0417143345284461</v>
      </c>
      <c r="AE176" s="152"/>
      <c r="AF176" s="167">
        <f>Cálculos!BP54</f>
        <v>1.0187814883181014</v>
      </c>
      <c r="AG176" s="152"/>
      <c r="AH176" s="167">
        <f>Cálculos!N32</f>
        <v>0</v>
      </c>
      <c r="AI176" s="152"/>
      <c r="AJ176" s="167">
        <f>Cálculos!AP177</f>
        <v>0</v>
      </c>
      <c r="AK176" s="152"/>
      <c r="AL176" s="167">
        <f>Cálculos!BR177</f>
        <v>0</v>
      </c>
      <c r="AM176" s="150"/>
      <c r="BA176" s="151"/>
      <c r="BB176" s="72">
        <v>171</v>
      </c>
      <c r="BC176" s="168">
        <f>ABS(Cálculos!L177-Cálculos!L176)</f>
        <v>1.5071243154408442E-2</v>
      </c>
      <c r="BD176" s="168">
        <f>ABS(Cálculos!AN177-Cálculos!AN176)</f>
        <v>1.413600097832457E-2</v>
      </c>
      <c r="BE176" s="168">
        <f>ABS(Cálculos!BP177-Cálculos!BP176)</f>
        <v>1.3453901043739669E-2</v>
      </c>
      <c r="BF176" s="150"/>
    </row>
    <row r="177" spans="25:58" x14ac:dyDescent="0.35">
      <c r="Y177" s="151"/>
      <c r="Z177" s="72">
        <f>(Cálculos!C178-0.44)/(MAX(Cálculos!C:C)+0.12)*100</f>
        <v>23.497507259080699</v>
      </c>
      <c r="AA177" s="152"/>
      <c r="AB177" s="167">
        <f>Cálculos!L482</f>
        <v>1.0785002928151119</v>
      </c>
      <c r="AC177" s="152"/>
      <c r="AD177" s="167">
        <f>Cálculos!AN160</f>
        <v>1.0391422977822884</v>
      </c>
      <c r="AE177" s="152"/>
      <c r="AF177" s="167">
        <f>Cálculos!BP138</f>
        <v>1.0153513651025912</v>
      </c>
      <c r="AG177" s="152"/>
      <c r="AH177" s="167">
        <f>Cálculos!N397</f>
        <v>0</v>
      </c>
      <c r="AI177" s="152"/>
      <c r="AJ177" s="167">
        <f>Cálculos!AP178</f>
        <v>0</v>
      </c>
      <c r="AK177" s="152"/>
      <c r="AL177" s="167">
        <f>Cálculos!BR178</f>
        <v>0</v>
      </c>
      <c r="AM177" s="150"/>
      <c r="BA177" s="151"/>
      <c r="BB177" s="72">
        <v>172</v>
      </c>
      <c r="BC177" s="168">
        <f>ABS(Cálculos!L178-Cálculos!L177)</f>
        <v>1.4893499529536558E-2</v>
      </c>
      <c r="BD177" s="168">
        <f>ABS(Cálculos!AN178-Cálculos!AN177)</f>
        <v>1.4055378930276752E-2</v>
      </c>
      <c r="BE177" s="168">
        <f>ABS(Cálculos!BP178-Cálculos!BP177)</f>
        <v>1.3302525770956475E-2</v>
      </c>
      <c r="BF177" s="150"/>
    </row>
    <row r="178" spans="25:58" x14ac:dyDescent="0.35">
      <c r="Y178" s="151"/>
      <c r="Z178" s="72">
        <f>(Cálculos!C179-0.44)/(MAX(Cálculos!C:C)+0.12)*100</f>
        <v>23.634471045855477</v>
      </c>
      <c r="AA178" s="152"/>
      <c r="AB178" s="167">
        <f>Cálculos!L56</f>
        <v>1.0782989794736486</v>
      </c>
      <c r="AC178" s="152"/>
      <c r="AD178" s="167">
        <f>Cálculos!AN503</f>
        <v>1.0385750795155606</v>
      </c>
      <c r="AE178" s="152"/>
      <c r="AF178" s="167">
        <f>Cálculos!BP506</f>
        <v>1.0153370644015951</v>
      </c>
      <c r="AG178" s="152"/>
      <c r="AH178" s="167">
        <f>Cálculos!N369</f>
        <v>0</v>
      </c>
      <c r="AI178" s="152"/>
      <c r="AJ178" s="167">
        <f>Cálculos!AP179</f>
        <v>0</v>
      </c>
      <c r="AK178" s="152"/>
      <c r="AL178" s="167">
        <f>Cálculos!BR179</f>
        <v>0</v>
      </c>
      <c r="AM178" s="150"/>
      <c r="BA178" s="151"/>
      <c r="BB178" s="72">
        <v>173</v>
      </c>
      <c r="BC178" s="168">
        <f>ABS(Cálculos!L179-Cálculos!L178)</f>
        <v>1.4693289380814378E-2</v>
      </c>
      <c r="BD178" s="168">
        <f>ABS(Cálculos!AN179-Cálculos!AN178)</f>
        <v>1.3955423198427908E-2</v>
      </c>
      <c r="BE178" s="168">
        <f>ABS(Cálculos!BP179-Cálculos!BP178)</f>
        <v>1.3133450818267556E-2</v>
      </c>
      <c r="BF178" s="150"/>
    </row>
    <row r="179" spans="25:58" x14ac:dyDescent="0.35">
      <c r="Y179" s="151"/>
      <c r="Z179" s="72">
        <f>(Cálculos!C180-0.44)/(MAX(Cálculos!C:C)+0.12)*100</f>
        <v>23.771434832630252</v>
      </c>
      <c r="AA179" s="152"/>
      <c r="AB179" s="167">
        <f>Cálculos!L113</f>
        <v>1.0766050985279245</v>
      </c>
      <c r="AC179" s="152"/>
      <c r="AD179" s="167">
        <f>Cálculos!AN56</f>
        <v>1.0354491402287056</v>
      </c>
      <c r="AE179" s="152"/>
      <c r="AF179" s="167">
        <f>Cálculos!BP416</f>
        <v>1.0118495703986952</v>
      </c>
      <c r="AG179" s="152"/>
      <c r="AH179" s="167">
        <f>Cálculos!N734</f>
        <v>0</v>
      </c>
      <c r="AI179" s="152"/>
      <c r="AJ179" s="167">
        <f>Cálculos!AP180</f>
        <v>0</v>
      </c>
      <c r="AK179" s="152"/>
      <c r="AL179" s="167">
        <f>Cálculos!BR180</f>
        <v>0</v>
      </c>
      <c r="AM179" s="150"/>
      <c r="BA179" s="151"/>
      <c r="BB179" s="72">
        <v>174</v>
      </c>
      <c r="BC179" s="168">
        <f>ABS(Cálculos!L180-Cálculos!L179)</f>
        <v>1.4286120337886676E-2</v>
      </c>
      <c r="BD179" s="168">
        <f>ABS(Cálculos!AN180-Cálculos!AN179)</f>
        <v>1.3667973160744196E-2</v>
      </c>
      <c r="BE179" s="168">
        <f>ABS(Cálculos!BP180-Cálculos!BP179)</f>
        <v>1.2800691329961755E-2</v>
      </c>
      <c r="BF179" s="150"/>
    </row>
    <row r="180" spans="25:58" x14ac:dyDescent="0.35">
      <c r="Y180" s="151"/>
      <c r="Z180" s="72">
        <f>(Cálculos!C181-0.44)/(MAX(Cálculos!C:C)+0.12)*100</f>
        <v>23.90839861940503</v>
      </c>
      <c r="AA180" s="152"/>
      <c r="AB180" s="167">
        <f>Cálculos!L497</f>
        <v>1.0763194479802967</v>
      </c>
      <c r="AC180" s="152"/>
      <c r="AD180" s="167">
        <f>Cálculos!AN53</f>
        <v>1.0347084549413592</v>
      </c>
      <c r="AE180" s="152"/>
      <c r="AF180" s="167">
        <f>Cálculos!BP527</f>
        <v>1.0095133209408969</v>
      </c>
      <c r="AG180" s="152"/>
      <c r="AH180" s="167">
        <f>Cálculos!N366</f>
        <v>0</v>
      </c>
      <c r="AI180" s="152"/>
      <c r="AJ180" s="167">
        <f>Cálculos!AP181</f>
        <v>0</v>
      </c>
      <c r="AK180" s="152"/>
      <c r="AL180" s="167">
        <f>Cálculos!BR181</f>
        <v>0</v>
      </c>
      <c r="AM180" s="150"/>
      <c r="BA180" s="151"/>
      <c r="BB180" s="72">
        <v>175</v>
      </c>
      <c r="BC180" s="168">
        <f>ABS(Cálculos!L181-Cálculos!L180)</f>
        <v>1.4335332358766162E-2</v>
      </c>
      <c r="BD180" s="168">
        <f>ABS(Cálculos!AN181-Cálculos!AN180)</f>
        <v>1.3792258495036291E-2</v>
      </c>
      <c r="BE180" s="168">
        <f>ABS(Cálculos!BP181-Cálculos!BP180)</f>
        <v>1.2829133116665448E-2</v>
      </c>
      <c r="BF180" s="150"/>
    </row>
    <row r="181" spans="25:58" x14ac:dyDescent="0.35">
      <c r="Y181" s="151"/>
      <c r="Z181" s="72">
        <f>(Cálculos!C182-0.44)/(MAX(Cálculos!C:C)+0.12)*100</f>
        <v>24.045362406179809</v>
      </c>
      <c r="AA181" s="152"/>
      <c r="AB181" s="167">
        <f>Cálculos!L483</f>
        <v>1.0710502579014394</v>
      </c>
      <c r="AC181" s="152"/>
      <c r="AD181" s="167">
        <f>Cálculos!AN530</f>
        <v>1.0323236207639568</v>
      </c>
      <c r="AE181" s="152"/>
      <c r="AF181" s="167">
        <f>Cálculos!BP160</f>
        <v>1.0072906463785407</v>
      </c>
      <c r="AG181" s="152"/>
      <c r="AH181" s="167">
        <f>Cálculos!N731</f>
        <v>0</v>
      </c>
      <c r="AI181" s="152"/>
      <c r="AJ181" s="167">
        <f>Cálculos!AP182</f>
        <v>0</v>
      </c>
      <c r="AK181" s="152"/>
      <c r="AL181" s="167">
        <f>Cálculos!BR182</f>
        <v>0</v>
      </c>
      <c r="AM181" s="150"/>
      <c r="BA181" s="151"/>
      <c r="BB181" s="72">
        <v>176</v>
      </c>
      <c r="BC181" s="168">
        <f>ABS(Cálculos!L182-Cálculos!L181)</f>
        <v>1.3883613103063408E-2</v>
      </c>
      <c r="BD181" s="168">
        <f>ABS(Cálculos!AN182-Cálculos!AN181)</f>
        <v>1.3462324206042542E-2</v>
      </c>
      <c r="BE181" s="168">
        <f>ABS(Cálculos!BP182-Cálculos!BP181)</f>
        <v>1.2461276171822688E-2</v>
      </c>
      <c r="BF181" s="150"/>
    </row>
    <row r="182" spans="25:58" x14ac:dyDescent="0.35">
      <c r="Y182" s="151"/>
      <c r="Z182" s="72">
        <f>(Cálculos!C183-0.44)/(MAX(Cálculos!C:C)+0.12)*100</f>
        <v>24.182326192954584</v>
      </c>
      <c r="AA182" s="152"/>
      <c r="AB182" s="167">
        <f>Cálculos!L114</f>
        <v>1.0689280052025205</v>
      </c>
      <c r="AC182" s="152"/>
      <c r="AD182" s="167">
        <f>Cálculos!AN136</f>
        <v>1.0296898825545775</v>
      </c>
      <c r="AE182" s="152"/>
      <c r="AF182" s="167">
        <f>Cálculos!BP507</f>
        <v>1.0027488262348541</v>
      </c>
      <c r="AG182" s="152"/>
      <c r="AH182" s="167">
        <f>Cálculos!N329</f>
        <v>0</v>
      </c>
      <c r="AI182" s="152"/>
      <c r="AJ182" s="167">
        <f>Cálculos!AP183</f>
        <v>0</v>
      </c>
      <c r="AK182" s="152"/>
      <c r="AL182" s="167">
        <f>Cálculos!BR183</f>
        <v>0</v>
      </c>
      <c r="AM182" s="150"/>
      <c r="BA182" s="151"/>
      <c r="BB182" s="72">
        <v>177</v>
      </c>
      <c r="BC182" s="168">
        <f>ABS(Cálculos!L183-Cálculos!L182)</f>
        <v>8.2462784590439098E-3</v>
      </c>
      <c r="BD182" s="168">
        <f>ABS(Cálculos!AN183-Cálculos!AN182)</f>
        <v>7.8735753568226485E-3</v>
      </c>
      <c r="BE182" s="168">
        <f>ABS(Cálculos!BP183-Cálculos!BP182)</f>
        <v>9.2139082899336255E-3</v>
      </c>
      <c r="BF182" s="150"/>
    </row>
    <row r="183" spans="25:58" x14ac:dyDescent="0.35">
      <c r="Y183" s="151"/>
      <c r="Z183" s="72">
        <f>(Cálculos!C184-0.44)/(MAX(Cálculos!C:C)+0.12)*100</f>
        <v>24.319289979729362</v>
      </c>
      <c r="AA183" s="152"/>
      <c r="AB183" s="167">
        <f>Cálculos!L131</f>
        <v>1.0677268615248527</v>
      </c>
      <c r="AC183" s="152"/>
      <c r="AD183" s="167">
        <f>Cálculos!AN528</f>
        <v>1.0261151116139442</v>
      </c>
      <c r="AE183" s="152"/>
      <c r="AF183" s="167">
        <f>Cálculos!BP58</f>
        <v>1.0010827887300153</v>
      </c>
      <c r="AG183" s="152"/>
      <c r="AH183" s="167">
        <f>Cálculos!N694</f>
        <v>0</v>
      </c>
      <c r="AI183" s="152"/>
      <c r="AJ183" s="167">
        <f>Cálculos!AP184</f>
        <v>0</v>
      </c>
      <c r="AK183" s="152"/>
      <c r="AL183" s="167">
        <f>Cálculos!BR184</f>
        <v>0</v>
      </c>
      <c r="AM183" s="150"/>
      <c r="BA183" s="151"/>
      <c r="BB183" s="72">
        <v>178</v>
      </c>
      <c r="BC183" s="168">
        <f>ABS(Cálculos!L184-Cálculos!L183)</f>
        <v>5.2540296295306987E-3</v>
      </c>
      <c r="BD183" s="168">
        <f>ABS(Cálculos!AN184-Cálculos!AN183)</f>
        <v>5.6922951124503962E-3</v>
      </c>
      <c r="BE183" s="168">
        <f>ABS(Cálculos!BP184-Cálculos!BP183)</f>
        <v>5.8217878637332188E-3</v>
      </c>
      <c r="BF183" s="150"/>
    </row>
    <row r="184" spans="25:58" x14ac:dyDescent="0.35">
      <c r="Y184" s="151"/>
      <c r="Z184" s="72">
        <f>(Cálculos!C185-0.44)/(MAX(Cálculos!C:C)+0.12)*100</f>
        <v>24.456253766504137</v>
      </c>
      <c r="AA184" s="152"/>
      <c r="AB184" s="167">
        <f>Cálculos!L484</f>
        <v>1.0636519194956184</v>
      </c>
      <c r="AC184" s="152"/>
      <c r="AD184" s="167">
        <f>Cálculos!AN161</f>
        <v>1.0234254078903204</v>
      </c>
      <c r="AE184" s="152"/>
      <c r="AF184" s="167">
        <f>Cálculos!BP55</f>
        <v>1.000237895149894</v>
      </c>
      <c r="AG184" s="152"/>
      <c r="AH184" s="167">
        <f>Cálculos!N108</f>
        <v>0</v>
      </c>
      <c r="AI184" s="152"/>
      <c r="AJ184" s="167">
        <f>Cálculos!AP185</f>
        <v>0</v>
      </c>
      <c r="AK184" s="152"/>
      <c r="AL184" s="167">
        <f>Cálculos!BR185</f>
        <v>0</v>
      </c>
      <c r="AM184" s="150"/>
      <c r="BA184" s="151"/>
      <c r="BB184" s="72">
        <v>179</v>
      </c>
      <c r="BC184" s="168">
        <f>ABS(Cálculos!L185-Cálculos!L184)</f>
        <v>4.67109084331363E-3</v>
      </c>
      <c r="BD184" s="168">
        <f>ABS(Cálculos!AN185-Cálculos!AN184)</f>
        <v>5.2881522571983641E-3</v>
      </c>
      <c r="BE184" s="168">
        <f>ABS(Cálculos!BP185-Cálculos!BP184)</f>
        <v>5.1617028781866248E-3</v>
      </c>
      <c r="BF184" s="150"/>
    </row>
    <row r="185" spans="25:58" x14ac:dyDescent="0.35">
      <c r="Y185" s="151"/>
      <c r="Z185" s="72">
        <f>(Cálculos!C186-0.44)/(MAX(Cálculos!C:C)+0.12)*100</f>
        <v>24.593217553278912</v>
      </c>
      <c r="AA185" s="152"/>
      <c r="AB185" s="167">
        <f>Cálculos!L115</f>
        <v>1.0614996025807044</v>
      </c>
      <c r="AC185" s="152"/>
      <c r="AD185" s="167">
        <f>Cálculos!AN504</f>
        <v>1.0230063203960176</v>
      </c>
      <c r="AE185" s="152"/>
      <c r="AF185" s="167">
        <f>Cálculos!BP139</f>
        <v>1.0002055746637792</v>
      </c>
      <c r="AG185" s="152"/>
      <c r="AH185" s="167">
        <f>Cálculos!N473</f>
        <v>0</v>
      </c>
      <c r="AI185" s="152"/>
      <c r="AJ185" s="167">
        <f>Cálculos!AP186</f>
        <v>0</v>
      </c>
      <c r="AK185" s="152"/>
      <c r="AL185" s="167">
        <f>Cálculos!BR186</f>
        <v>0</v>
      </c>
      <c r="AM185" s="150"/>
      <c r="BA185" s="151"/>
      <c r="BB185" s="72">
        <v>180</v>
      </c>
      <c r="BC185" s="168">
        <f>ABS(Cálculos!L186-Cálculos!L185)</f>
        <v>4.5370217961110404E-3</v>
      </c>
      <c r="BD185" s="168">
        <f>ABS(Cálculos!AN186-Cálculos!AN185)</f>
        <v>5.1751171200238311E-3</v>
      </c>
      <c r="BE185" s="168">
        <f>ABS(Cálculos!BP186-Cálculos!BP185)</f>
        <v>5.0106081468132002E-3</v>
      </c>
      <c r="BF185" s="150"/>
    </row>
    <row r="186" spans="25:58" x14ac:dyDescent="0.35">
      <c r="Y186" s="151"/>
      <c r="Z186" s="72">
        <f>(Cálculos!C187-0.44)/(MAX(Cálculos!C:C)+0.12)*100</f>
        <v>24.73018134005369</v>
      </c>
      <c r="AA186" s="152"/>
      <c r="AB186" s="167">
        <f>Cálculos!L130</f>
        <v>1.0600190177961353</v>
      </c>
      <c r="AC186" s="152"/>
      <c r="AD186" s="167">
        <f>Cálculos!AN415</f>
        <v>1.0197043452400802</v>
      </c>
      <c r="AE186" s="152"/>
      <c r="AF186" s="167">
        <f>Cálculos!BP530</f>
        <v>0.99783440617933761</v>
      </c>
      <c r="AG186" s="152"/>
      <c r="AH186" s="167">
        <f>Cálculos!N67</f>
        <v>0</v>
      </c>
      <c r="AI186" s="152"/>
      <c r="AJ186" s="167">
        <f>Cálculos!AP187</f>
        <v>0</v>
      </c>
      <c r="AK186" s="152"/>
      <c r="AL186" s="167">
        <f>Cálculos!BR187</f>
        <v>0</v>
      </c>
      <c r="AM186" s="150"/>
      <c r="BA186" s="151"/>
      <c r="BB186" s="72">
        <v>181</v>
      </c>
      <c r="BC186" s="168">
        <f>ABS(Cálculos!L187-Cálculos!L186)</f>
        <v>4.4867231625729254E-3</v>
      </c>
      <c r="BD186" s="168">
        <f>ABS(Cálculos!AN187-Cálculos!AN186)</f>
        <v>5.1251218318868474E-3</v>
      </c>
      <c r="BE186" s="168">
        <f>ABS(Cálculos!BP187-Cálculos!BP186)</f>
        <v>4.9544985991066826E-3</v>
      </c>
      <c r="BF186" s="150"/>
    </row>
    <row r="187" spans="25:58" x14ac:dyDescent="0.35">
      <c r="Y187" s="151"/>
      <c r="Z187" s="72">
        <f>(Cálculos!C188-0.44)/(MAX(Cálculos!C:C)+0.12)*100</f>
        <v>24.867145126828465</v>
      </c>
      <c r="AA187" s="152"/>
      <c r="AB187" s="167">
        <f>Cálculos!L498</f>
        <v>1.0565112035692097</v>
      </c>
      <c r="AC187" s="152"/>
      <c r="AD187" s="167">
        <f>Cálculos!AN505</f>
        <v>1.0175224222830099</v>
      </c>
      <c r="AE187" s="152"/>
      <c r="AF187" s="167">
        <f>Cálculos!BP52</f>
        <v>0.99517964115828184</v>
      </c>
      <c r="AG187" s="152"/>
      <c r="AH187" s="167">
        <f>Cálculos!N79</f>
        <v>0</v>
      </c>
      <c r="AI187" s="152"/>
      <c r="AJ187" s="167">
        <f>Cálculos!AP188</f>
        <v>0</v>
      </c>
      <c r="AK187" s="152"/>
      <c r="AL187" s="167">
        <f>Cálculos!BR188</f>
        <v>0</v>
      </c>
      <c r="AM187" s="150"/>
      <c r="BA187" s="151"/>
      <c r="BB187" s="72">
        <v>182</v>
      </c>
      <c r="BC187" s="168">
        <f>ABS(Cálculos!L188-Cálculos!L187)</f>
        <v>4.452200290909758E-3</v>
      </c>
      <c r="BD187" s="168">
        <f>ABS(Cálculos!AN188-Cálculos!AN187)</f>
        <v>5.087066559239295E-3</v>
      </c>
      <c r="BE187" s="168">
        <f>ABS(Cálculos!BP188-Cálculos!BP187)</f>
        <v>4.9162716072438384E-3</v>
      </c>
      <c r="BF187" s="150"/>
    </row>
    <row r="188" spans="25:58" x14ac:dyDescent="0.35">
      <c r="Y188" s="151"/>
      <c r="Z188" s="72">
        <f>(Cálculos!C189-0.44)/(MAX(Cálculos!C:C)+0.12)*100</f>
        <v>25.004108913603247</v>
      </c>
      <c r="AA188" s="152"/>
      <c r="AB188" s="167">
        <f>Cálculos!L116</f>
        <v>1.0541589501883544</v>
      </c>
      <c r="AC188" s="152"/>
      <c r="AD188" s="167">
        <f>Cálculos!AN531</f>
        <v>1.0169055413244139</v>
      </c>
      <c r="AE188" s="152"/>
      <c r="AF188" s="167">
        <f>Cálculos!BP508</f>
        <v>0.99476001282640925</v>
      </c>
      <c r="AG188" s="152"/>
      <c r="AH188" s="167">
        <f>Cálculos!N299</f>
        <v>0</v>
      </c>
      <c r="AI188" s="152"/>
      <c r="AJ188" s="167">
        <f>Cálculos!AP189</f>
        <v>0</v>
      </c>
      <c r="AK188" s="152"/>
      <c r="AL188" s="167">
        <f>Cálculos!BR189</f>
        <v>0</v>
      </c>
      <c r="AM188" s="150"/>
      <c r="BA188" s="151"/>
      <c r="BB188" s="72">
        <v>183</v>
      </c>
      <c r="BC188" s="168">
        <f>ABS(Cálculos!L189-Cálculos!L188)</f>
        <v>4.420789144614079E-3</v>
      </c>
      <c r="BD188" s="168">
        <f>ABS(Cálculos!AN189-Cálculos!AN188)</f>
        <v>5.0514334608361411E-3</v>
      </c>
      <c r="BE188" s="168">
        <f>ABS(Cálculos!BP189-Cálculos!BP188)</f>
        <v>4.881566805734705E-3</v>
      </c>
      <c r="BF188" s="150"/>
    </row>
    <row r="189" spans="25:58" x14ac:dyDescent="0.35">
      <c r="Y189" s="151"/>
      <c r="Z189" s="72">
        <f>(Cálculos!C190-0.44)/(MAX(Cálculos!C:C)+0.12)*100</f>
        <v>25.141072700378018</v>
      </c>
      <c r="AA189" s="152"/>
      <c r="AB189" s="167">
        <f>Cálculos!L57</f>
        <v>1.0524796720628298</v>
      </c>
      <c r="AC189" s="152"/>
      <c r="AD189" s="167">
        <f>Cálculos!AN137</f>
        <v>1.0137532967467384</v>
      </c>
      <c r="AE189" s="152"/>
      <c r="AF189" s="167">
        <f>Cálculos!BP528</f>
        <v>0.99455386351227582</v>
      </c>
      <c r="AG189" s="152"/>
      <c r="AH189" s="167">
        <f>Cálculos!N432</f>
        <v>0</v>
      </c>
      <c r="AI189" s="152"/>
      <c r="AJ189" s="167">
        <f>Cálculos!AP190</f>
        <v>0</v>
      </c>
      <c r="AK189" s="152"/>
      <c r="AL189" s="167">
        <f>Cálculos!BR190</f>
        <v>0</v>
      </c>
      <c r="AM189" s="150"/>
      <c r="BA189" s="151"/>
      <c r="BB189" s="72">
        <v>184</v>
      </c>
      <c r="BC189" s="168">
        <f>ABS(Cálculos!L190-Cálculos!L189)</f>
        <v>4.3901300656504771E-3</v>
      </c>
      <c r="BD189" s="168">
        <f>ABS(Cálculos!AN190-Cálculos!AN189)</f>
        <v>5.0164486318562407E-3</v>
      </c>
      <c r="BE189" s="168">
        <f>ABS(Cálculos!BP190-Cálculos!BP189)</f>
        <v>4.8477084995092179E-3</v>
      </c>
      <c r="BF189" s="150"/>
    </row>
    <row r="190" spans="25:58" x14ac:dyDescent="0.35">
      <c r="Y190" s="151"/>
      <c r="Z190" s="72">
        <f>(Cálculos!C191-0.44)/(MAX(Cálculos!C:C)+0.12)*100</f>
        <v>25.2780364871528</v>
      </c>
      <c r="AA190" s="152"/>
      <c r="AB190" s="167">
        <f>Cálculos!L132</f>
        <v>1.0478178496720429</v>
      </c>
      <c r="AC190" s="152"/>
      <c r="AD190" s="167">
        <f>Cálculos!AN57</f>
        <v>1.0135747508184405</v>
      </c>
      <c r="AE190" s="152"/>
      <c r="AF190" s="167">
        <f>Cálculos!BP140</f>
        <v>0.99370312487551582</v>
      </c>
      <c r="AG190" s="152"/>
      <c r="AH190" s="167">
        <f>Cálculos!N444</f>
        <v>0</v>
      </c>
      <c r="AI190" s="152"/>
      <c r="AJ190" s="167">
        <f>Cálculos!AP191</f>
        <v>0</v>
      </c>
      <c r="AK190" s="152"/>
      <c r="AL190" s="167">
        <f>Cálculos!BR191</f>
        <v>0</v>
      </c>
      <c r="AM190" s="150"/>
      <c r="BA190" s="151"/>
      <c r="BB190" s="72">
        <v>185</v>
      </c>
      <c r="BC190" s="168">
        <f>ABS(Cálculos!L191-Cálculos!L190)</f>
        <v>4.3597824165474419E-3</v>
      </c>
      <c r="BD190" s="168">
        <f>ABS(Cálculos!AN191-Cálculos!AN190)</f>
        <v>4.981780351176579E-3</v>
      </c>
      <c r="BE190" s="168">
        <f>ABS(Cálculos!BP191-Cálculos!BP190)</f>
        <v>4.8141970704242976E-3</v>
      </c>
      <c r="BF190" s="150"/>
    </row>
    <row r="191" spans="25:58" x14ac:dyDescent="0.35">
      <c r="Y191" s="151"/>
      <c r="Z191" s="72">
        <f>(Cálculos!C192-0.44)/(MAX(Cálculos!C:C)+0.12)*100</f>
        <v>25.415000273927575</v>
      </c>
      <c r="AA191" s="152"/>
      <c r="AB191" s="167">
        <f>Cálculos!L117</f>
        <v>1.0468757894271334</v>
      </c>
      <c r="AC191" s="152"/>
      <c r="AD191" s="167">
        <f>Cálculos!AN529</f>
        <v>1.0105304849331891</v>
      </c>
      <c r="AE191" s="152"/>
      <c r="AF191" s="167">
        <f>Cálculos!BP161</f>
        <v>0.99256486727819526</v>
      </c>
      <c r="AG191" s="152"/>
      <c r="AH191" s="167">
        <f>Cálculos!N664</f>
        <v>0</v>
      </c>
      <c r="AI191" s="152"/>
      <c r="AJ191" s="167">
        <f>Cálculos!AP192</f>
        <v>0</v>
      </c>
      <c r="AK191" s="152"/>
      <c r="AL191" s="167">
        <f>Cálculos!BR192</f>
        <v>0</v>
      </c>
      <c r="AM191" s="150"/>
      <c r="BA191" s="151"/>
      <c r="BB191" s="72">
        <v>186</v>
      </c>
      <c r="BC191" s="168">
        <f>ABS(Cálculos!L192-Cálculos!L191)</f>
        <v>4.3296629524550712E-3</v>
      </c>
      <c r="BD191" s="168">
        <f>ABS(Cálculos!AN192-Cálculos!AN191)</f>
        <v>4.9473654888519958E-3</v>
      </c>
      <c r="BE191" s="168">
        <f>ABS(Cálculos!BP192-Cálculos!BP191)</f>
        <v>4.7809381661217953E-3</v>
      </c>
      <c r="BF191" s="150"/>
    </row>
    <row r="192" spans="25:58" x14ac:dyDescent="0.35">
      <c r="Y192" s="151"/>
      <c r="Z192" s="72">
        <f>(Cálculos!C193-0.44)/(MAX(Cálculos!C:C)+0.12)*100</f>
        <v>25.551964060702346</v>
      </c>
      <c r="AA192" s="152"/>
      <c r="AB192" s="167">
        <f>Cálculos!L118</f>
        <v>1.0396442009149149</v>
      </c>
      <c r="AC192" s="152"/>
      <c r="AD192" s="167">
        <f>Cálculos!AN162</f>
        <v>1.0086265683105671</v>
      </c>
      <c r="AE192" s="152"/>
      <c r="AF192" s="167">
        <f>Cálculos!BP509</f>
        <v>0.98769086452708887</v>
      </c>
      <c r="AG192" s="152"/>
      <c r="AH192" s="167">
        <f>Cálculos!N41</f>
        <v>0</v>
      </c>
      <c r="AI192" s="152"/>
      <c r="AJ192" s="167">
        <f>Cálculos!AP193</f>
        <v>0</v>
      </c>
      <c r="AK192" s="152"/>
      <c r="AL192" s="167">
        <f>Cálculos!BR193</f>
        <v>0</v>
      </c>
      <c r="AM192" s="150"/>
      <c r="BA192" s="151"/>
      <c r="BB192" s="72">
        <v>187</v>
      </c>
      <c r="BC192" s="168">
        <f>ABS(Cálculos!L193-Cálculos!L192)</f>
        <v>4.2997549948954328E-3</v>
      </c>
      <c r="BD192" s="168">
        <f>ABS(Cálculos!AN193-Cálculos!AN192)</f>
        <v>4.9131909447421851E-3</v>
      </c>
      <c r="BE192" s="168">
        <f>ABS(Cálculos!BP193-Cálculos!BP192)</f>
        <v>4.74791291701393E-3</v>
      </c>
      <c r="BF192" s="150"/>
    </row>
    <row r="193" spans="25:58" x14ac:dyDescent="0.35">
      <c r="Y193" s="151"/>
      <c r="Z193" s="72">
        <f>(Cálculos!C194-0.44)/(MAX(Cálculos!C:C)+0.12)*100</f>
        <v>25.688927847477128</v>
      </c>
      <c r="AA193" s="152"/>
      <c r="AB193" s="167">
        <f>Cálculos!L499</f>
        <v>1.0370295144082149</v>
      </c>
      <c r="AC193" s="152"/>
      <c r="AD193" s="167">
        <f>Cálculos!AN506</f>
        <v>1.0025770075667242</v>
      </c>
      <c r="AE193" s="152"/>
      <c r="AF193" s="167">
        <f>Cálculos!BP531</f>
        <v>0.98297826489799589</v>
      </c>
      <c r="AG193" s="152"/>
      <c r="AH193" s="167">
        <f>Cálculos!N235</f>
        <v>0</v>
      </c>
      <c r="AI193" s="152"/>
      <c r="AJ193" s="167">
        <f>Cálculos!AP194</f>
        <v>0</v>
      </c>
      <c r="AK193" s="152"/>
      <c r="AL193" s="167">
        <f>Cálculos!BR194</f>
        <v>0</v>
      </c>
      <c r="AM193" s="150"/>
      <c r="BA193" s="151"/>
      <c r="BB193" s="72">
        <v>188</v>
      </c>
      <c r="BC193" s="168">
        <f>ABS(Cálculos!L194-Cálculos!L193)</f>
        <v>4.270054270346102E-3</v>
      </c>
      <c r="BD193" s="168">
        <f>ABS(Cálculos!AN194-Cálculos!AN193)</f>
        <v>4.8792529451722189E-3</v>
      </c>
      <c r="BE193" s="168">
        <f>ABS(Cálculos!BP194-Cálculos!BP193)</f>
        <v>4.7151165198410228E-3</v>
      </c>
      <c r="BF193" s="150"/>
    </row>
    <row r="194" spans="25:58" x14ac:dyDescent="0.35">
      <c r="Y194" s="151"/>
      <c r="Z194" s="72">
        <f>(Cálculos!C195-0.44)/(MAX(Cálculos!C:C)+0.12)*100</f>
        <v>25.825891634251903</v>
      </c>
      <c r="AA194" s="152"/>
      <c r="AB194" s="167">
        <f>Cálculos!L29</f>
        <v>1.0331482436165242</v>
      </c>
      <c r="AC194" s="152"/>
      <c r="AD194" s="167">
        <f>Cálculos!AN532</f>
        <v>1.0016121573583152</v>
      </c>
      <c r="AE194" s="152"/>
      <c r="AF194" s="167">
        <f>Cálculos!BP56</f>
        <v>0.9825313835807209</v>
      </c>
      <c r="AG194" s="152"/>
      <c r="AH194" s="167">
        <f>Cálculos!N406</f>
        <v>0</v>
      </c>
      <c r="AI194" s="152"/>
      <c r="AJ194" s="167">
        <f>Cálculos!AP195</f>
        <v>0</v>
      </c>
      <c r="AK194" s="152"/>
      <c r="AL194" s="167">
        <f>Cálculos!BR195</f>
        <v>0</v>
      </c>
      <c r="AM194" s="150"/>
      <c r="BA194" s="151"/>
      <c r="BB194" s="72">
        <v>189</v>
      </c>
      <c r="BC194" s="168">
        <f>ABS(Cálculos!L195-Cálculos!L194)</f>
        <v>4.2405588235568947E-3</v>
      </c>
      <c r="BD194" s="168">
        <f>ABS(Cálculos!AN195-Cálculos!AN194)</f>
        <v>4.8455494625735396E-3</v>
      </c>
      <c r="BE194" s="168">
        <f>ABS(Cálculos!BP195-Cálculos!BP194)</f>
        <v>4.6825467998582448E-3</v>
      </c>
      <c r="BF194" s="150"/>
    </row>
    <row r="195" spans="25:58" x14ac:dyDescent="0.35">
      <c r="Y195" s="151"/>
      <c r="Z195" s="72">
        <f>(Cálculos!C196-0.44)/(MAX(Cálculos!C:C)+0.12)*100</f>
        <v>25.962855421026681</v>
      </c>
      <c r="AA195" s="152"/>
      <c r="AB195" s="167">
        <f>Cálculos!L119</f>
        <v>1.032462799991033</v>
      </c>
      <c r="AC195" s="152"/>
      <c r="AD195" s="167">
        <f>Cálculos!AN165</f>
        <v>1.000051725879022</v>
      </c>
      <c r="AE195" s="152"/>
      <c r="AF195" s="167">
        <f>Cálculos!BP510</f>
        <v>0.98086807213112648</v>
      </c>
      <c r="AG195" s="152"/>
      <c r="AH195" s="167">
        <f>Cálculos!N600</f>
        <v>0</v>
      </c>
      <c r="AI195" s="152"/>
      <c r="AJ195" s="167">
        <f>Cálculos!AP196</f>
        <v>0</v>
      </c>
      <c r="AK195" s="152"/>
      <c r="AL195" s="167">
        <f>Cálculos!BR196</f>
        <v>0</v>
      </c>
      <c r="AM195" s="150"/>
      <c r="BA195" s="151"/>
      <c r="BB195" s="72">
        <v>190</v>
      </c>
      <c r="BC195" s="168">
        <f>ABS(Cálculos!L196-Cálculos!L195)</f>
        <v>4.2112671390248657E-3</v>
      </c>
      <c r="BD195" s="168">
        <f>ABS(Cálculos!AN196-Cálculos!AN195)</f>
        <v>4.8120788037112616E-3</v>
      </c>
      <c r="BE195" s="168">
        <f>ABS(Cálculos!BP196-Cálculos!BP195)</f>
        <v>4.6502020806789002E-3</v>
      </c>
      <c r="BF195" s="150"/>
    </row>
    <row r="196" spans="25:58" x14ac:dyDescent="0.35">
      <c r="Y196" s="151"/>
      <c r="Z196" s="72">
        <f>(Cálculos!C197-0.44)/(MAX(Cálculos!C:C)+0.12)*100</f>
        <v>26.099819207801456</v>
      </c>
      <c r="AA196" s="152"/>
      <c r="AB196" s="167">
        <f>Cálculos!L133</f>
        <v>1.028206480181322</v>
      </c>
      <c r="AC196" s="152"/>
      <c r="AD196" s="167">
        <f>Cálculos!AN138</f>
        <v>0.99812862739621466</v>
      </c>
      <c r="AE196" s="152"/>
      <c r="AF196" s="167">
        <f>Cálculos!BP529</f>
        <v>0.97948193729937505</v>
      </c>
      <c r="AG196" s="152"/>
      <c r="AH196" s="167">
        <f>Cálculos!N302</f>
        <v>0</v>
      </c>
      <c r="AI196" s="152"/>
      <c r="AJ196" s="167">
        <f>Cálculos!AP197</f>
        <v>0</v>
      </c>
      <c r="AK196" s="152"/>
      <c r="AL196" s="167">
        <f>Cálculos!BR197</f>
        <v>0</v>
      </c>
      <c r="AM196" s="150"/>
      <c r="BA196" s="151"/>
      <c r="BB196" s="72">
        <v>191</v>
      </c>
      <c r="BC196" s="168">
        <f>ABS(Cálculos!L197-Cálculos!L196)</f>
        <v>4.1821777910950875E-3</v>
      </c>
      <c r="BD196" s="168">
        <f>ABS(Cálculos!AN197-Cálculos!AN196)</f>
        <v>4.7788393467024237E-3</v>
      </c>
      <c r="BE196" s="168">
        <f>ABS(Cálculos!BP197-Cálculos!BP196)</f>
        <v>4.6180807875089158E-3</v>
      </c>
      <c r="BF196" s="150"/>
    </row>
    <row r="197" spans="25:58" x14ac:dyDescent="0.35">
      <c r="Y197" s="151"/>
      <c r="Z197" s="72">
        <f>(Cálculos!C198-0.44)/(MAX(Cálculos!C:C)+0.12)*100</f>
        <v>26.236782994576235</v>
      </c>
      <c r="AA197" s="152"/>
      <c r="AB197" s="167">
        <f>Cálculos!L500</f>
        <v>1.0174866121610091</v>
      </c>
      <c r="AC197" s="152"/>
      <c r="AD197" s="167">
        <f>Cálculos!AN412</f>
        <v>0.99397494587035295</v>
      </c>
      <c r="AE197" s="152"/>
      <c r="AF197" s="167">
        <f>Cálculos!BP141</f>
        <v>0.97891905669910451</v>
      </c>
      <c r="AG197" s="152"/>
      <c r="AH197" s="167">
        <f>Cálculos!N667</f>
        <v>0</v>
      </c>
      <c r="AI197" s="152"/>
      <c r="AJ197" s="167">
        <f>Cálculos!AP198</f>
        <v>0</v>
      </c>
      <c r="AK197" s="152"/>
      <c r="AL197" s="167">
        <f>Cálculos!BR198</f>
        <v>0</v>
      </c>
      <c r="AM197" s="150"/>
      <c r="BA197" s="151"/>
      <c r="BB197" s="72">
        <v>192</v>
      </c>
      <c r="BC197" s="168">
        <f>ABS(Cálculos!L198-Cálculos!L197)</f>
        <v>2.7765598280783399E-3</v>
      </c>
      <c r="BD197" s="168">
        <f>ABS(Cálculos!AN198-Cálculos!AN197)</f>
        <v>3.5067728963785738E-3</v>
      </c>
      <c r="BE197" s="168">
        <f>ABS(Cálculos!BP198-Cálculos!BP197)</f>
        <v>3.4847977326648572E-3</v>
      </c>
      <c r="BF197" s="150"/>
    </row>
    <row r="198" spans="25:58" x14ac:dyDescent="0.35">
      <c r="Y198" s="151"/>
      <c r="Z198" s="72">
        <f>(Cálculos!C199-0.44)/(MAX(Cálculos!C:C)+0.12)*100</f>
        <v>26.373746781351009</v>
      </c>
      <c r="AA198" s="152"/>
      <c r="AB198" s="167">
        <f>Cálculos!L134</f>
        <v>1.0089203060262826</v>
      </c>
      <c r="AC198" s="152"/>
      <c r="AD198" s="167">
        <f>Cálculos!AN507</f>
        <v>0.99334773081980821</v>
      </c>
      <c r="AE198" s="152"/>
      <c r="AF198" s="167">
        <f>Cálculos!BP162</f>
        <v>0.97853214260182686</v>
      </c>
      <c r="AG198" s="152"/>
      <c r="AH198" s="167">
        <f>Cálculos!N37</f>
        <v>0</v>
      </c>
      <c r="AI198" s="152"/>
      <c r="AJ198" s="167">
        <f>Cálculos!AP199</f>
        <v>0</v>
      </c>
      <c r="AK198" s="152"/>
      <c r="AL198" s="167">
        <f>Cálculos!BR199</f>
        <v>0</v>
      </c>
      <c r="AM198" s="150"/>
      <c r="BA198" s="151"/>
      <c r="BB198" s="72">
        <v>193</v>
      </c>
      <c r="BC198" s="168">
        <f>ABS(Cálculos!L199-Cálculos!L198)</f>
        <v>5.2449379964626397E-3</v>
      </c>
      <c r="BD198" s="168">
        <f>ABS(Cálculos!AN199-Cálculos!AN198)</f>
        <v>5.7213513878595634E-3</v>
      </c>
      <c r="BE198" s="168">
        <f>ABS(Cálculos!BP199-Cálculos!BP198)</f>
        <v>5.4507722908672118E-3</v>
      </c>
      <c r="BF198" s="150"/>
    </row>
    <row r="199" spans="25:58" x14ac:dyDescent="0.35">
      <c r="Y199" s="151"/>
      <c r="Z199" s="72">
        <f>(Cálculos!C200-0.44)/(MAX(Cálculos!C:C)+0.12)*100</f>
        <v>26.510710568125788</v>
      </c>
      <c r="AA199" s="152"/>
      <c r="AB199" s="167">
        <f>Cálculos!L414</f>
        <v>1.0035498462138084</v>
      </c>
      <c r="AC199" s="152"/>
      <c r="AD199" s="167">
        <f>Cálculos!AN163</f>
        <v>0.99329932446781033</v>
      </c>
      <c r="AE199" s="152"/>
      <c r="AF199" s="167">
        <f>Cálculos!BP53</f>
        <v>0.97704702991873971</v>
      </c>
      <c r="AG199" s="152"/>
      <c r="AH199" s="167">
        <f>Cálculos!N402</f>
        <v>0</v>
      </c>
      <c r="AI199" s="152"/>
      <c r="AJ199" s="167">
        <f>Cálculos!AP200</f>
        <v>0</v>
      </c>
      <c r="AK199" s="152"/>
      <c r="AL199" s="167">
        <f>Cálculos!BR200</f>
        <v>0</v>
      </c>
      <c r="AM199" s="150"/>
      <c r="BA199" s="151"/>
      <c r="BB199" s="72">
        <v>194</v>
      </c>
      <c r="BC199" s="168">
        <f>ABS(Cálculos!L200-Cálculos!L199)</f>
        <v>4.3047532959225032E-3</v>
      </c>
      <c r="BD199" s="168">
        <f>ABS(Cálculos!AN200-Cálculos!AN199)</f>
        <v>4.8682713863855698E-3</v>
      </c>
      <c r="BE199" s="168">
        <f>ABS(Cálculos!BP200-Cálculos!BP199)</f>
        <v>4.6899568424766391E-3</v>
      </c>
      <c r="BF199" s="150"/>
    </row>
    <row r="200" spans="25:58" x14ac:dyDescent="0.35">
      <c r="Y200" s="151"/>
      <c r="Z200" s="72">
        <f>(Cálculos!C201-0.44)/(MAX(Cálculos!C:C)+0.12)*100</f>
        <v>26.647674354900563</v>
      </c>
      <c r="AA200" s="152"/>
      <c r="AB200" s="167">
        <f>Cálculos!L501</f>
        <v>0.99807665617524133</v>
      </c>
      <c r="AC200" s="152"/>
      <c r="AD200" s="167">
        <f>Cálculos!AN51</f>
        <v>0.99216720712323248</v>
      </c>
      <c r="AE200" s="152"/>
      <c r="AF200" s="167">
        <f>Cálculos!BP511</f>
        <v>0.97405638460389699</v>
      </c>
      <c r="AG200" s="152"/>
      <c r="AH200" s="167">
        <f>Cálculos!N289</f>
        <v>0</v>
      </c>
      <c r="AI200" s="152"/>
      <c r="AJ200" s="167">
        <f>Cálculos!AP201</f>
        <v>0</v>
      </c>
      <c r="AK200" s="152"/>
      <c r="AL200" s="167">
        <f>Cálculos!BR201</f>
        <v>0</v>
      </c>
      <c r="AM200" s="150"/>
      <c r="BA200" s="151"/>
      <c r="BB200" s="72">
        <v>195</v>
      </c>
      <c r="BC200" s="168">
        <f>ABS(Cálculos!L201-Cálculos!L200)</f>
        <v>2.1792507877704814E-3</v>
      </c>
      <c r="BD200" s="168">
        <f>ABS(Cálculos!AN201-Cálculos!AN200)</f>
        <v>2.9484531149640558E-3</v>
      </c>
      <c r="BE200" s="168">
        <f>ABS(Cálculos!BP201-Cálculos!BP200)</f>
        <v>2.9809470200925503E-3</v>
      </c>
      <c r="BF200" s="150"/>
    </row>
    <row r="201" spans="25:58" x14ac:dyDescent="0.35">
      <c r="Y201" s="151"/>
      <c r="Z201" s="72">
        <f>(Cálculos!C202-0.44)/(MAX(Cálculos!C:C)+0.12)*100</f>
        <v>26.784638141675345</v>
      </c>
      <c r="AA201" s="152"/>
      <c r="AB201" s="167">
        <f>Cálculos!L135</f>
        <v>0.98957156826423653</v>
      </c>
      <c r="AC201" s="152"/>
      <c r="AD201" s="167">
        <f>Cálculos!AN414</f>
        <v>0.98783555554378755</v>
      </c>
      <c r="AE201" s="152"/>
      <c r="AF201" s="167">
        <f>Cálculos!BP415</f>
        <v>0.96841840852033467</v>
      </c>
      <c r="AG201" s="152"/>
      <c r="AH201" s="167">
        <f>Cálculos!N654</f>
        <v>0</v>
      </c>
      <c r="AI201" s="152"/>
      <c r="AJ201" s="167">
        <f>Cálculos!AP202</f>
        <v>0</v>
      </c>
      <c r="AK201" s="152"/>
      <c r="AL201" s="167">
        <f>Cálculos!BR202</f>
        <v>0</v>
      </c>
      <c r="AM201" s="150"/>
      <c r="BA201" s="151"/>
      <c r="BB201" s="72">
        <v>196</v>
      </c>
      <c r="BC201" s="168">
        <f>ABS(Cálculos!L202-Cálculos!L201)</f>
        <v>5.615426241110999E-3</v>
      </c>
      <c r="BD201" s="168">
        <f>ABS(Cálculos!AN202-Cálculos!AN201)</f>
        <v>6.0341924359097465E-3</v>
      </c>
      <c r="BE201" s="168">
        <f>ABS(Cálculos!BP202-Cálculos!BP201)</f>
        <v>5.7213390254297058E-3</v>
      </c>
      <c r="BF201" s="150"/>
    </row>
    <row r="202" spans="25:58" x14ac:dyDescent="0.35">
      <c r="Y202" s="151"/>
      <c r="Z202" s="72">
        <f>(Cálculos!C203-0.44)/(MAX(Cálculos!C:C)+0.12)*100</f>
        <v>26.921601928450116</v>
      </c>
      <c r="AA202" s="152"/>
      <c r="AB202" s="167">
        <f>Cálculos!L413</f>
        <v>0.98715550166696542</v>
      </c>
      <c r="AC202" s="152"/>
      <c r="AD202" s="167">
        <f>Cálculos!AN508</f>
        <v>0.98737303639162544</v>
      </c>
      <c r="AE202" s="152"/>
      <c r="AF202" s="167">
        <f>Cálculos!BP532</f>
        <v>0.96811857561651471</v>
      </c>
      <c r="AG202" s="152"/>
      <c r="AH202" s="167">
        <f>Cálculos!N8</f>
        <v>0</v>
      </c>
      <c r="AI202" s="152"/>
      <c r="AJ202" s="167">
        <f>Cálculos!AP203</f>
        <v>0</v>
      </c>
      <c r="AK202" s="152"/>
      <c r="AL202" s="167">
        <f>Cálculos!BR203</f>
        <v>0</v>
      </c>
      <c r="AM202" s="150"/>
      <c r="BA202" s="151"/>
      <c r="BB202" s="72">
        <v>197</v>
      </c>
      <c r="BC202" s="168">
        <f>ABS(Cálculos!L203-Cálculos!L202)</f>
        <v>4.3052616028107504E-3</v>
      </c>
      <c r="BD202" s="168">
        <f>ABS(Cálculos!AN203-Cálculos!AN202)</f>
        <v>4.8482727737996223E-3</v>
      </c>
      <c r="BE202" s="168">
        <f>ABS(Cálculos!BP203-Cálculos!BP202)</f>
        <v>4.6647180052719062E-3</v>
      </c>
      <c r="BF202" s="150"/>
    </row>
    <row r="203" spans="25:58" x14ac:dyDescent="0.35">
      <c r="Y203" s="151"/>
      <c r="Z203" s="72">
        <f>(Cálculos!C204-0.44)/(MAX(Cálculos!C:C)+0.12)*100</f>
        <v>27.058565715224898</v>
      </c>
      <c r="AA203" s="152"/>
      <c r="AB203" s="167">
        <f>Cálculos!L502</f>
        <v>0.97949329800502893</v>
      </c>
      <c r="AC203" s="152"/>
      <c r="AD203" s="167">
        <f>Cálculos!AN533</f>
        <v>0.98638801829699863</v>
      </c>
      <c r="AE203" s="152"/>
      <c r="AF203" s="167">
        <f>Cálculos!BP165</f>
        <v>0.96774478068038294</v>
      </c>
      <c r="AG203" s="152"/>
      <c r="AH203" s="167">
        <f>Cálculos!N10</f>
        <v>0</v>
      </c>
      <c r="AI203" s="152"/>
      <c r="AJ203" s="167">
        <f>Cálculos!AP204</f>
        <v>0</v>
      </c>
      <c r="AK203" s="152"/>
      <c r="AL203" s="167">
        <f>Cálculos!BR204</f>
        <v>0</v>
      </c>
      <c r="AM203" s="150"/>
      <c r="BA203" s="151"/>
      <c r="BB203" s="72">
        <v>198</v>
      </c>
      <c r="BC203" s="168">
        <f>ABS(Cálculos!L204-Cálculos!L203)</f>
        <v>4.0387511873229975E-3</v>
      </c>
      <c r="BD203" s="168">
        <f>ABS(Cálculos!AN204-Cálculos!AN203)</f>
        <v>4.6016886863028406E-3</v>
      </c>
      <c r="BE203" s="168">
        <f>ABS(Cálculos!BP204-Cálculos!BP203)</f>
        <v>4.4430790033083145E-3</v>
      </c>
      <c r="BF203" s="150"/>
    </row>
    <row r="204" spans="25:58" x14ac:dyDescent="0.35">
      <c r="Y204" s="151"/>
      <c r="Z204" s="72">
        <f>(Cálculos!C205-0.44)/(MAX(Cálculos!C:C)+0.12)*100</f>
        <v>27.195529501999673</v>
      </c>
      <c r="AA204" s="152"/>
      <c r="AB204" s="167">
        <f>Cálculos!L526</f>
        <v>0.97512093553276202</v>
      </c>
      <c r="AC204" s="152"/>
      <c r="AD204" s="167">
        <f>Cálculos!AN166</f>
        <v>0.98490571531048732</v>
      </c>
      <c r="AE204" s="152"/>
      <c r="AF204" s="167">
        <f>Cálculos!BP512</f>
        <v>0.96732131857405723</v>
      </c>
      <c r="AG204" s="152"/>
      <c r="AH204" s="167">
        <f>Cálculos!N15</f>
        <v>0</v>
      </c>
      <c r="AI204" s="152"/>
      <c r="AJ204" s="167">
        <f>Cálculos!AP205</f>
        <v>0</v>
      </c>
      <c r="AK204" s="152"/>
      <c r="AL204" s="167">
        <f>Cálculos!BR205</f>
        <v>0</v>
      </c>
      <c r="AM204" s="150"/>
      <c r="BA204" s="151"/>
      <c r="BB204" s="72">
        <v>199</v>
      </c>
      <c r="BC204" s="168">
        <f>ABS(Cálculos!L205-Cálculos!L204)</f>
        <v>3.9667588421600231E-3</v>
      </c>
      <c r="BD204" s="168">
        <f>ABS(Cálculos!AN205-Cálculos!AN204)</f>
        <v>4.5302173130875589E-3</v>
      </c>
      <c r="BE204" s="168">
        <f>ABS(Cálculos!BP205-Cálculos!BP204)</f>
        <v>4.3771126924929682E-3</v>
      </c>
      <c r="BF204" s="150"/>
    </row>
    <row r="205" spans="25:58" x14ac:dyDescent="0.35">
      <c r="Y205" s="151"/>
      <c r="Z205" s="72">
        <f>(Cálculos!C206-0.44)/(MAX(Cálculos!C:C)+0.12)*100</f>
        <v>27.332493288774451</v>
      </c>
      <c r="AA205" s="152"/>
      <c r="AB205" s="167">
        <f>Cálculos!L136</f>
        <v>0.97035443557156109</v>
      </c>
      <c r="AC205" s="152"/>
      <c r="AD205" s="167">
        <f>Cálculos!AN139</f>
        <v>0.98286466647724746</v>
      </c>
      <c r="AE205" s="152"/>
      <c r="AF205" s="167">
        <f>Cálculos!BP142</f>
        <v>0.96673991352679811</v>
      </c>
      <c r="AG205" s="152"/>
      <c r="AH205" s="167">
        <f>Cálculos!N19</f>
        <v>0</v>
      </c>
      <c r="AI205" s="152"/>
      <c r="AJ205" s="167">
        <f>Cálculos!AP206</f>
        <v>0</v>
      </c>
      <c r="AK205" s="152"/>
      <c r="AL205" s="167">
        <f>Cálculos!BR206</f>
        <v>0</v>
      </c>
      <c r="AM205" s="150"/>
      <c r="BA205" s="151"/>
      <c r="BB205" s="72">
        <v>200</v>
      </c>
      <c r="BC205" s="168">
        <f>ABS(Cálculos!L206-Cálculos!L205)</f>
        <v>0.22451241622859452</v>
      </c>
      <c r="BD205" s="168">
        <f>ABS(Cálculos!AN206-Cálculos!AN205)</f>
        <v>7.2343057694407853E-2</v>
      </c>
      <c r="BE205" s="168">
        <f>ABS(Cálculos!BP206-Cálculos!BP205)</f>
        <v>6.3975760790014546E-2</v>
      </c>
      <c r="BF205" s="150"/>
    </row>
    <row r="206" spans="25:58" x14ac:dyDescent="0.35">
      <c r="Y206" s="151"/>
      <c r="Z206" s="72">
        <f>(Cálculos!C207-0.44)/(MAX(Cálculos!C:C)+0.12)*100</f>
        <v>27.469457075549226</v>
      </c>
      <c r="AA206" s="152"/>
      <c r="AB206" s="167">
        <f>Cálculos!L405</f>
        <v>0.9677207993851884</v>
      </c>
      <c r="AC206" s="152"/>
      <c r="AD206" s="167">
        <f>Cálculos!AN509</f>
        <v>0.98201215447452828</v>
      </c>
      <c r="AE206" s="152"/>
      <c r="AF206" s="167">
        <f>Cálculos!BP57</f>
        <v>0.96472097883652075</v>
      </c>
      <c r="AG206" s="152"/>
      <c r="AH206" s="167">
        <f>Cálculos!N20</f>
        <v>0</v>
      </c>
      <c r="AI206" s="152"/>
      <c r="AJ206" s="167">
        <f>Cálculos!AP207</f>
        <v>0</v>
      </c>
      <c r="AK206" s="152"/>
      <c r="AL206" s="167">
        <f>Cálculos!BR207</f>
        <v>0</v>
      </c>
      <c r="AM206" s="150"/>
      <c r="BA206" s="151"/>
      <c r="BB206" s="72">
        <v>201</v>
      </c>
      <c r="BC206" s="168">
        <f>ABS(Cálculos!L207-Cálculos!L206)</f>
        <v>0.13169778206354499</v>
      </c>
      <c r="BD206" s="168">
        <f>ABS(Cálculos!AN207-Cálculos!AN206)</f>
        <v>9.3520544701245489E-3</v>
      </c>
      <c r="BE206" s="168">
        <f>ABS(Cálculos!BP207-Cálculos!BP206)</f>
        <v>7.9672496662035464E-3</v>
      </c>
      <c r="BF206" s="150"/>
    </row>
    <row r="207" spans="25:58" x14ac:dyDescent="0.35">
      <c r="Y207" s="151"/>
      <c r="Z207" s="72">
        <f>(Cálculos!C208-0.44)/(MAX(Cálculos!C:C)+0.12)*100</f>
        <v>27.606420862324001</v>
      </c>
      <c r="AA207" s="152"/>
      <c r="AB207" s="167">
        <f>Cálculos!L408</f>
        <v>0.96393905217087905</v>
      </c>
      <c r="AC207" s="152"/>
      <c r="AD207" s="167">
        <f>Cálculos!AN164</f>
        <v>0.9779880590118406</v>
      </c>
      <c r="AE207" s="152"/>
      <c r="AF207" s="167">
        <f>Cálculos!BP163</f>
        <v>0.96387731064900095</v>
      </c>
      <c r="AG207" s="152"/>
      <c r="AH207" s="167">
        <f>Cálculos!N28</f>
        <v>0</v>
      </c>
      <c r="AI207" s="152"/>
      <c r="AJ207" s="167">
        <f>Cálculos!AP208</f>
        <v>0</v>
      </c>
      <c r="AK207" s="152"/>
      <c r="AL207" s="167">
        <f>Cálculos!BR208</f>
        <v>0</v>
      </c>
      <c r="AM207" s="150"/>
      <c r="BA207" s="151"/>
      <c r="BB207" s="72">
        <v>202</v>
      </c>
      <c r="BC207" s="168">
        <f>ABS(Cálculos!L208-Cálculos!L207)</f>
        <v>0.67902633426136716</v>
      </c>
      <c r="BD207" s="168">
        <f>ABS(Cálculos!AN208-Cálculos!AN207)</f>
        <v>0.10942963424118923</v>
      </c>
      <c r="BE207" s="168">
        <f>ABS(Cálculos!BP208-Cálculos!BP207)</f>
        <v>9.6820294138246221E-2</v>
      </c>
      <c r="BF207" s="150"/>
    </row>
    <row r="208" spans="25:58" x14ac:dyDescent="0.35">
      <c r="Y208" s="151"/>
      <c r="Z208" s="72">
        <f>(Cálculos!C209-0.44)/(MAX(Cálculos!C:C)+0.12)*100</f>
        <v>27.743384649098779</v>
      </c>
      <c r="AA208" s="152"/>
      <c r="AB208" s="167">
        <f>Cálculos!L503</f>
        <v>0.96127894145207593</v>
      </c>
      <c r="AC208" s="152"/>
      <c r="AD208" s="167">
        <f>Cálculos!AN140</f>
        <v>0.97768536619430479</v>
      </c>
      <c r="AE208" s="152"/>
      <c r="AF208" s="167">
        <f>Cálculos!BP513</f>
        <v>0.96063828189521772</v>
      </c>
      <c r="AG208" s="152"/>
      <c r="AH208" s="167">
        <f>Cálculos!N30</f>
        <v>0</v>
      </c>
      <c r="AI208" s="152"/>
      <c r="AJ208" s="167">
        <f>Cálculos!AP209</f>
        <v>0</v>
      </c>
      <c r="AK208" s="152"/>
      <c r="AL208" s="167">
        <f>Cálculos!BR209</f>
        <v>0</v>
      </c>
      <c r="AM208" s="150"/>
      <c r="BA208" s="151"/>
      <c r="BB208" s="72">
        <v>203</v>
      </c>
      <c r="BC208" s="168">
        <f>ABS(Cálculos!L209-Cálculos!L208)</f>
        <v>0.56269959453278107</v>
      </c>
      <c r="BD208" s="168">
        <f>ABS(Cálculos!AN209-Cálculos!AN208)</f>
        <v>5.6671818528273299E-3</v>
      </c>
      <c r="BE208" s="168">
        <f>ABS(Cálculos!BP209-Cálculos!BP208)</f>
        <v>5.3860936112724023E-3</v>
      </c>
      <c r="BF208" s="150"/>
    </row>
    <row r="209" spans="25:58" x14ac:dyDescent="0.35">
      <c r="Y209" s="151"/>
      <c r="Z209" s="72">
        <f>(Cálculos!C210-0.44)/(MAX(Cálculos!C:C)+0.12)*100</f>
        <v>27.880348435873554</v>
      </c>
      <c r="AA209" s="152"/>
      <c r="AB209" s="167">
        <f>Cálculos!L527</f>
        <v>0.95826064659406762</v>
      </c>
      <c r="AC209" s="152"/>
      <c r="AD209" s="167">
        <f>Cálculos!AN510</f>
        <v>0.97679729755278455</v>
      </c>
      <c r="AE209" s="152"/>
      <c r="AF209" s="167">
        <f>Cálculos!BP143</f>
        <v>0.95910765795064457</v>
      </c>
      <c r="AG209" s="152"/>
      <c r="AH209" s="167">
        <f>Cálculos!N31</f>
        <v>0</v>
      </c>
      <c r="AI209" s="152"/>
      <c r="AJ209" s="167">
        <f>Cálculos!AP210</f>
        <v>0</v>
      </c>
      <c r="AK209" s="152"/>
      <c r="AL209" s="167">
        <f>Cálculos!BR210</f>
        <v>0</v>
      </c>
      <c r="AM209" s="150"/>
      <c r="BA209" s="151"/>
      <c r="BB209" s="72">
        <v>204</v>
      </c>
      <c r="BC209" s="168">
        <f>ABS(Cálculos!L210-Cálculos!L209)</f>
        <v>6.9152977382900271E-3</v>
      </c>
      <c r="BD209" s="168">
        <f>ABS(Cálculos!AN210-Cálculos!AN209)</f>
        <v>6.8811501155634502E-3</v>
      </c>
      <c r="BE209" s="168">
        <f>ABS(Cálculos!BP210-Cálculos!BP209)</f>
        <v>6.4650655558382564E-3</v>
      </c>
      <c r="BF209" s="150"/>
    </row>
    <row r="210" spans="25:58" x14ac:dyDescent="0.35">
      <c r="Y210" s="151"/>
      <c r="Z210" s="72">
        <f>(Cálculos!C211-0.44)/(MAX(Cálculos!C:C)+0.12)*100</f>
        <v>28.017312222648332</v>
      </c>
      <c r="AA210" s="152"/>
      <c r="AB210" s="167">
        <f>Cálculos!L49</f>
        <v>0.952882972098128</v>
      </c>
      <c r="AC210" s="152"/>
      <c r="AD210" s="167">
        <f>Cálculos!AN534</f>
        <v>0.97390344289044994</v>
      </c>
      <c r="AE210" s="152"/>
      <c r="AF210" s="167">
        <f>Cálculos!BP514</f>
        <v>0.95400243387861072</v>
      </c>
      <c r="AG210" s="152"/>
      <c r="AH210" s="167">
        <f>Cálculos!N33</f>
        <v>0</v>
      </c>
      <c r="AI210" s="152"/>
      <c r="AJ210" s="167">
        <f>Cálculos!AP211</f>
        <v>0</v>
      </c>
      <c r="AK210" s="152"/>
      <c r="AL210" s="167">
        <f>Cálculos!BR211</f>
        <v>0</v>
      </c>
      <c r="AM210" s="150"/>
      <c r="BA210" s="151"/>
      <c r="BB210" s="72">
        <v>205</v>
      </c>
      <c r="BC210" s="168">
        <f>ABS(Cálculos!L211-Cálculos!L210)</f>
        <v>1.7547358846827121E-2</v>
      </c>
      <c r="BD210" s="168">
        <f>ABS(Cálculos!AN211-Cálculos!AN210)</f>
        <v>1.653736054908328E-2</v>
      </c>
      <c r="BE210" s="168">
        <f>ABS(Cálculos!BP211-Cálculos!BP210)</f>
        <v>1.4895779760348282E-2</v>
      </c>
      <c r="BF210" s="150"/>
    </row>
    <row r="211" spans="25:58" x14ac:dyDescent="0.35">
      <c r="Y211" s="151"/>
      <c r="Z211" s="72">
        <f>(Cálculos!C212-0.44)/(MAX(Cálculos!C:C)+0.12)*100</f>
        <v>28.154276009423107</v>
      </c>
      <c r="AA211" s="152"/>
      <c r="AB211" s="167">
        <f>Cálculos!L137</f>
        <v>0.95196256876666419</v>
      </c>
      <c r="AC211" s="152"/>
      <c r="AD211" s="167">
        <f>Cálculos!AN413</f>
        <v>0.97179057261903268</v>
      </c>
      <c r="AE211" s="152"/>
      <c r="AF211" s="167">
        <f>Cálculos!BP533</f>
        <v>0.95321602459851495</v>
      </c>
      <c r="AG211" s="152"/>
      <c r="AH211" s="167">
        <f>Cálculos!N34</f>
        <v>0</v>
      </c>
      <c r="AI211" s="152"/>
      <c r="AJ211" s="167">
        <f>Cálculos!AP212</f>
        <v>0</v>
      </c>
      <c r="AK211" s="152"/>
      <c r="AL211" s="167">
        <f>Cálculos!BR212</f>
        <v>0</v>
      </c>
      <c r="AM211" s="150"/>
      <c r="BA211" s="151"/>
      <c r="BB211" s="72">
        <v>206</v>
      </c>
      <c r="BC211" s="168">
        <f>ABS(Cálculos!L212-Cálculos!L211)</f>
        <v>1.7445642749550627E-2</v>
      </c>
      <c r="BD211" s="168">
        <f>ABS(Cálculos!AN212-Cálculos!AN211)</f>
        <v>1.6534790457473969E-2</v>
      </c>
      <c r="BE211" s="168">
        <f>ABS(Cálculos!BP212-Cálculos!BP211)</f>
        <v>1.4989500041259762E-2</v>
      </c>
      <c r="BF211" s="150"/>
    </row>
    <row r="212" spans="25:58" x14ac:dyDescent="0.35">
      <c r="Y212" s="151"/>
      <c r="Z212" s="72">
        <f>(Cálculos!C213-0.44)/(MAX(Cálculos!C:C)+0.12)*100</f>
        <v>28.291239796197885</v>
      </c>
      <c r="AA212" s="152"/>
      <c r="AB212" s="167">
        <f>Cálculos!L161</f>
        <v>0.95180941960425491</v>
      </c>
      <c r="AC212" s="152"/>
      <c r="AD212" s="167">
        <f>Cálculos!AN511</f>
        <v>0.97157366725807526</v>
      </c>
      <c r="AE212" s="152"/>
      <c r="AF212" s="167">
        <f>Cálculos!BP166</f>
        <v>0.95317135054493074</v>
      </c>
      <c r="AG212" s="152"/>
      <c r="AH212" s="167">
        <f>Cálculos!N35</f>
        <v>0</v>
      </c>
      <c r="AI212" s="152"/>
      <c r="AJ212" s="167">
        <f>Cálculos!AP213</f>
        <v>0</v>
      </c>
      <c r="AK212" s="152"/>
      <c r="AL212" s="167">
        <f>Cálculos!BR213</f>
        <v>0</v>
      </c>
      <c r="AM212" s="150"/>
      <c r="BA212" s="151"/>
      <c r="BB212" s="72">
        <v>207</v>
      </c>
      <c r="BC212" s="168">
        <f>ABS(Cálculos!L213-Cálculos!L212)</f>
        <v>1.7078492827017788E-2</v>
      </c>
      <c r="BD212" s="168">
        <f>ABS(Cálculos!AN213-Cálculos!AN212)</f>
        <v>1.6290132409860103E-2</v>
      </c>
      <c r="BE212" s="168">
        <f>ABS(Cálculos!BP213-Cálculos!BP212)</f>
        <v>1.4723168335257442E-2</v>
      </c>
      <c r="BF212" s="150"/>
    </row>
    <row r="213" spans="25:58" x14ac:dyDescent="0.35">
      <c r="Y213" s="151"/>
      <c r="Z213" s="72">
        <f>(Cálculos!C214-0.44)/(MAX(Cálculos!C:C)+0.12)*100</f>
        <v>28.42820358297266</v>
      </c>
      <c r="AA213" s="152"/>
      <c r="AB213" s="167">
        <f>Cálculos!L530</f>
        <v>0.94770617743525709</v>
      </c>
      <c r="AC213" s="152"/>
      <c r="AD213" s="167">
        <f>Cálculos!AN167</f>
        <v>0.96988604243409426</v>
      </c>
      <c r="AE213" s="152"/>
      <c r="AF213" s="167">
        <f>Cálculos!BP144</f>
        <v>0.95228477845530901</v>
      </c>
      <c r="AG213" s="152"/>
      <c r="AH213" s="167">
        <f>Cálculos!N39</f>
        <v>0</v>
      </c>
      <c r="AI213" s="152"/>
      <c r="AJ213" s="167">
        <f>Cálculos!AP214</f>
        <v>0</v>
      </c>
      <c r="AK213" s="152"/>
      <c r="AL213" s="167">
        <f>Cálculos!BR214</f>
        <v>0</v>
      </c>
      <c r="AM213" s="150"/>
      <c r="BA213" s="151"/>
      <c r="BB213" s="72">
        <v>208</v>
      </c>
      <c r="BC213" s="168">
        <f>ABS(Cálculos!L214-Cálculos!L213)</f>
        <v>1.6686062951145386E-2</v>
      </c>
      <c r="BD213" s="168">
        <f>ABS(Cálculos!AN214-Cálculos!AN213)</f>
        <v>1.5997819117241185E-2</v>
      </c>
      <c r="BE213" s="168">
        <f>ABS(Cálculos!BP214-Cálculos!BP213)</f>
        <v>1.4404104993690825E-2</v>
      </c>
      <c r="BF213" s="150"/>
    </row>
    <row r="214" spans="25:58" x14ac:dyDescent="0.35">
      <c r="Y214" s="151"/>
      <c r="Z214" s="72">
        <f>(Cálculos!C215-0.44)/(MAX(Cálculos!C:C)+0.12)*100</f>
        <v>28.565167369747442</v>
      </c>
      <c r="AA214" s="152"/>
      <c r="AB214" s="167">
        <f>Cálculos!L504</f>
        <v>0.9434884541509736</v>
      </c>
      <c r="AC214" s="152"/>
      <c r="AD214" s="167">
        <f>Cálculos!AN535</f>
        <v>0.96750608804099414</v>
      </c>
      <c r="AE214" s="152"/>
      <c r="AF214" s="167">
        <f>Cálculos!BP164</f>
        <v>0.94910680787993407</v>
      </c>
      <c r="AG214" s="152"/>
      <c r="AH214" s="167">
        <f>Cálculos!N42</f>
        <v>0</v>
      </c>
      <c r="AI214" s="152"/>
      <c r="AJ214" s="167">
        <f>Cálculos!AP215</f>
        <v>0</v>
      </c>
      <c r="AK214" s="152"/>
      <c r="AL214" s="167">
        <f>Cálculos!BR215</f>
        <v>0</v>
      </c>
      <c r="AM214" s="150"/>
      <c r="BA214" s="151"/>
      <c r="BB214" s="72">
        <v>209</v>
      </c>
      <c r="BC214" s="168">
        <f>ABS(Cálculos!L215-Cálculos!L214)</f>
        <v>1.6357986394127222E-2</v>
      </c>
      <c r="BD214" s="168">
        <f>ABS(Cálculos!AN215-Cálculos!AN214)</f>
        <v>1.5694471725225312E-2</v>
      </c>
      <c r="BE214" s="168">
        <f>ABS(Cálculos!BP215-Cálculos!BP214)</f>
        <v>1.4136033458463815E-2</v>
      </c>
      <c r="BF214" s="150"/>
    </row>
    <row r="215" spans="25:58" x14ac:dyDescent="0.35">
      <c r="Y215" s="151"/>
      <c r="Z215" s="72">
        <f>(Cálculos!C216-0.44)/(MAX(Cálculos!C:C)+0.12)*100</f>
        <v>28.702131156522213</v>
      </c>
      <c r="AA215" s="152"/>
      <c r="AB215" s="167">
        <f>Cálculos!L528</f>
        <v>0.94085455701666354</v>
      </c>
      <c r="AC215" s="152"/>
      <c r="AD215" s="167">
        <f>Cálculos!AN512</f>
        <v>0.96637474863363004</v>
      </c>
      <c r="AE215" s="152"/>
      <c r="AF215" s="167">
        <f>Cálculos!BP515</f>
        <v>0.94741261400450272</v>
      </c>
      <c r="AG215" s="152"/>
      <c r="AH215" s="167">
        <f>Cálculos!N45</f>
        <v>0</v>
      </c>
      <c r="AI215" s="152"/>
      <c r="AJ215" s="167">
        <f>Cálculos!AP216</f>
        <v>0</v>
      </c>
      <c r="AK215" s="152"/>
      <c r="AL215" s="167">
        <f>Cálculos!BR216</f>
        <v>0</v>
      </c>
      <c r="AM215" s="150"/>
      <c r="BA215" s="151"/>
      <c r="BB215" s="72">
        <v>210</v>
      </c>
      <c r="BC215" s="168">
        <f>ABS(Cálculos!L216-Cálculos!L215)</f>
        <v>1.6364324657108575E-2</v>
      </c>
      <c r="BD215" s="168">
        <f>ABS(Cálculos!AN216-Cálculos!AN215)</f>
        <v>1.5694318030891163E-2</v>
      </c>
      <c r="BE215" s="168">
        <f>ABS(Cálculos!BP216-Cálculos!BP215)</f>
        <v>1.4132672089251286E-2</v>
      </c>
      <c r="BF215" s="150"/>
    </row>
    <row r="216" spans="25:58" x14ac:dyDescent="0.35">
      <c r="Y216" s="151"/>
      <c r="Z216" s="72">
        <f>(Cálculos!C217-0.44)/(MAX(Cálculos!C:C)+0.12)*100</f>
        <v>28.839094943296995</v>
      </c>
      <c r="AA216" s="152"/>
      <c r="AB216" s="167">
        <f>Cálculos!L505</f>
        <v>0.93685108079776014</v>
      </c>
      <c r="AC216" s="152"/>
      <c r="AD216" s="167">
        <f>Cálculos!AN141</f>
        <v>0.96304373562284429</v>
      </c>
      <c r="AE216" s="152"/>
      <c r="AF216" s="167">
        <f>Cálculos!BP145</f>
        <v>0.9457065537604441</v>
      </c>
      <c r="AG216" s="152"/>
      <c r="AH216" s="167">
        <f>Cálculos!N48</f>
        <v>0</v>
      </c>
      <c r="AI216" s="152"/>
      <c r="AJ216" s="167">
        <f>Cálculos!AP217</f>
        <v>0</v>
      </c>
      <c r="AK216" s="152"/>
      <c r="AL216" s="167">
        <f>Cálculos!BR217</f>
        <v>0</v>
      </c>
      <c r="AM216" s="150"/>
      <c r="BA216" s="151"/>
      <c r="BB216" s="72">
        <v>211</v>
      </c>
      <c r="BC216" s="168">
        <f>ABS(Cálculos!L217-Cálculos!L216)</f>
        <v>1.5979756235979581E-2</v>
      </c>
      <c r="BD216" s="168">
        <f>ABS(Cálculos!AN217-Cálculos!AN216)</f>
        <v>1.5339838409701434E-2</v>
      </c>
      <c r="BE216" s="168">
        <f>ABS(Cálculos!BP217-Cálculos!BP216)</f>
        <v>1.3820015346554082E-2</v>
      </c>
      <c r="BF216" s="150"/>
    </row>
    <row r="217" spans="25:58" x14ac:dyDescent="0.35">
      <c r="Y217" s="151"/>
      <c r="Z217" s="72">
        <f>(Cálculos!C218-0.44)/(MAX(Cálculos!C:C)+0.12)*100</f>
        <v>28.97605873007177</v>
      </c>
      <c r="AA217" s="152"/>
      <c r="AB217" s="167">
        <f>Cálculos!L48</f>
        <v>0.93613621157215576</v>
      </c>
      <c r="AC217" s="152"/>
      <c r="AD217" s="167">
        <f>Cálculos!AN513</f>
        <v>0.96118154369976549</v>
      </c>
      <c r="AE217" s="152"/>
      <c r="AF217" s="167">
        <f>Cálculos!BP412</f>
        <v>0.94128022622148833</v>
      </c>
      <c r="AG217" s="152"/>
      <c r="AH217" s="167">
        <f>Cálculos!N49</f>
        <v>0</v>
      </c>
      <c r="AI217" s="152"/>
      <c r="AJ217" s="167">
        <f>Cálculos!AP218</f>
        <v>0</v>
      </c>
      <c r="AK217" s="152"/>
      <c r="AL217" s="167">
        <f>Cálculos!BR218</f>
        <v>0</v>
      </c>
      <c r="AM217" s="150"/>
      <c r="BA217" s="151"/>
      <c r="BB217" s="72">
        <v>212</v>
      </c>
      <c r="BC217" s="168">
        <f>ABS(Cálculos!L218-Cálculos!L217)</f>
        <v>1.6146451072074242E-2</v>
      </c>
      <c r="BD217" s="168">
        <f>ABS(Cálculos!AN218-Cálculos!AN217)</f>
        <v>1.5485127304907254E-2</v>
      </c>
      <c r="BE217" s="168">
        <f>ABS(Cálculos!BP218-Cálculos!BP217)</f>
        <v>1.3943680572618189E-2</v>
      </c>
      <c r="BF217" s="150"/>
    </row>
    <row r="218" spans="25:58" x14ac:dyDescent="0.35">
      <c r="Y218" s="151"/>
      <c r="Z218" s="72">
        <f>(Cálculos!C219-0.44)/(MAX(Cálculos!C:C)+0.12)*100</f>
        <v>29.113022516846549</v>
      </c>
      <c r="AA218" s="152"/>
      <c r="AB218" s="167">
        <f>Cálculos!L162</f>
        <v>0.93511015506820616</v>
      </c>
      <c r="AC218" s="152"/>
      <c r="AD218" s="167">
        <f>Cálculos!AN514</f>
        <v>0.95598810593515282</v>
      </c>
      <c r="AE218" s="152"/>
      <c r="AF218" s="167">
        <f>Cálculos!BP516</f>
        <v>0.94086834891020932</v>
      </c>
      <c r="AG218" s="152"/>
      <c r="AH218" s="167">
        <f>Cálculos!N56</f>
        <v>0</v>
      </c>
      <c r="AI218" s="152"/>
      <c r="AJ218" s="167">
        <f>Cálculos!AP219</f>
        <v>0</v>
      </c>
      <c r="AK218" s="152"/>
      <c r="AL218" s="167">
        <f>Cálculos!BR219</f>
        <v>0</v>
      </c>
      <c r="AM218" s="150"/>
      <c r="BA218" s="151"/>
      <c r="BB218" s="72">
        <v>213</v>
      </c>
      <c r="BC218" s="168">
        <f>ABS(Cálculos!L219-Cálculos!L218)</f>
        <v>1.6039625688477499E-2</v>
      </c>
      <c r="BD218" s="168">
        <f>ABS(Cálculos!AN219-Cálculos!AN218)</f>
        <v>1.5382503429609562E-2</v>
      </c>
      <c r="BE218" s="168">
        <f>ABS(Cálculos!BP219-Cálculos!BP218)</f>
        <v>1.3850946412879872E-2</v>
      </c>
      <c r="BF218" s="150"/>
    </row>
    <row r="219" spans="25:58" x14ac:dyDescent="0.35">
      <c r="Y219" s="151"/>
      <c r="Z219" s="72">
        <f>(Cálculos!C220-0.44)/(MAX(Cálculos!C:C)+0.12)*100</f>
        <v>29.249986303621323</v>
      </c>
      <c r="AA219" s="152"/>
      <c r="AB219" s="167">
        <f>Cálculos!L138</f>
        <v>0.93393838085154701</v>
      </c>
      <c r="AC219" s="152"/>
      <c r="AD219" s="167">
        <f>Cálculos!AN168</f>
        <v>0.95493740131762794</v>
      </c>
      <c r="AE219" s="152"/>
      <c r="AF219" s="167">
        <f>Cálculos!BP534</f>
        <v>0.94072544499498034</v>
      </c>
      <c r="AG219" s="152"/>
      <c r="AH219" s="167">
        <f>Cálculos!N64</f>
        <v>0</v>
      </c>
      <c r="AI219" s="152"/>
      <c r="AJ219" s="167">
        <f>Cálculos!AP220</f>
        <v>0</v>
      </c>
      <c r="AK219" s="152"/>
      <c r="AL219" s="167">
        <f>Cálculos!BR220</f>
        <v>0</v>
      </c>
      <c r="AM219" s="150"/>
      <c r="BA219" s="151"/>
      <c r="BB219" s="72">
        <v>214</v>
      </c>
      <c r="BC219" s="168">
        <f>ABS(Cálculos!L220-Cálculos!L219)</f>
        <v>1.6463755803199254E-2</v>
      </c>
      <c r="BD219" s="168">
        <f>ABS(Cálculos!AN220-Cálculos!AN219)</f>
        <v>1.5761218510088493E-2</v>
      </c>
      <c r="BE219" s="168">
        <f>ABS(Cálculos!BP220-Cálculos!BP219)</f>
        <v>1.4178487984800037E-2</v>
      </c>
      <c r="BF219" s="150"/>
    </row>
    <row r="220" spans="25:58" x14ac:dyDescent="0.35">
      <c r="Y220" s="151"/>
      <c r="Z220" s="72">
        <f>(Cálculos!C221-0.44)/(MAX(Cálculos!C:C)+0.12)*100</f>
        <v>29.386950090396098</v>
      </c>
      <c r="AA220" s="152"/>
      <c r="AB220" s="167">
        <f>Cálculos!L531</f>
        <v>0.93060168657205911</v>
      </c>
      <c r="AC220" s="152"/>
      <c r="AD220" s="167">
        <f>Cálculos!AN142</f>
        <v>0.95411829850075369</v>
      </c>
      <c r="AE220" s="152"/>
      <c r="AF220" s="167">
        <f>Cálculos!BP146</f>
        <v>0.93913774458180099</v>
      </c>
      <c r="AG220" s="152"/>
      <c r="AH220" s="167">
        <f>Cálculos!N65</f>
        <v>0</v>
      </c>
      <c r="AI220" s="152"/>
      <c r="AJ220" s="167">
        <f>Cálculos!AP221</f>
        <v>0</v>
      </c>
      <c r="AK220" s="152"/>
      <c r="AL220" s="167">
        <f>Cálculos!BR221</f>
        <v>0</v>
      </c>
      <c r="AM220" s="150"/>
      <c r="BA220" s="151"/>
      <c r="BB220" s="72">
        <v>215</v>
      </c>
      <c r="BC220" s="168">
        <f>ABS(Cálculos!L221-Cálculos!L220)</f>
        <v>1.5826437746474187E-2</v>
      </c>
      <c r="BD220" s="168">
        <f>ABS(Cálculos!AN221-Cálculos!AN220)</f>
        <v>1.5177789298712718E-2</v>
      </c>
      <c r="BE220" s="168">
        <f>ABS(Cálculos!BP221-Cálculos!BP220)</f>
        <v>1.3666022952296242E-2</v>
      </c>
      <c r="BF220" s="150"/>
    </row>
    <row r="221" spans="25:58" x14ac:dyDescent="0.35">
      <c r="Y221" s="151"/>
      <c r="Z221" s="72">
        <f>(Cálculos!C222-0.44)/(MAX(Cálculos!C:C)+0.12)*100</f>
        <v>29.523913877170877</v>
      </c>
      <c r="AA221" s="152"/>
      <c r="AB221" s="167">
        <f>Cálculos!L165</f>
        <v>0.92503211613571434</v>
      </c>
      <c r="AC221" s="152"/>
      <c r="AD221" s="167">
        <f>Cálculos!AN536</f>
        <v>0.95185298070958702</v>
      </c>
      <c r="AE221" s="152"/>
      <c r="AF221" s="167">
        <f>Cálculos!BP414</f>
        <v>0.9387046536019894</v>
      </c>
      <c r="AG221" s="152"/>
      <c r="AH221" s="167">
        <f>Cálculos!N70</f>
        <v>0</v>
      </c>
      <c r="AI221" s="152"/>
      <c r="AJ221" s="167">
        <f>Cálculos!AP222</f>
        <v>0</v>
      </c>
      <c r="AK221" s="152"/>
      <c r="AL221" s="167">
        <f>Cálculos!BR222</f>
        <v>0</v>
      </c>
      <c r="AM221" s="150"/>
      <c r="BA221" s="151"/>
      <c r="BB221" s="72">
        <v>216</v>
      </c>
      <c r="BC221" s="168">
        <f>ABS(Cálculos!L222-Cálculos!L221)</f>
        <v>1.5758682090411313E-2</v>
      </c>
      <c r="BD221" s="168">
        <f>ABS(Cálculos!AN222-Cálculos!AN221)</f>
        <v>1.5110695161953624E-2</v>
      </c>
      <c r="BE221" s="168">
        <f>ABS(Cálculos!BP222-Cálculos!BP221)</f>
        <v>1.3604387304873344E-2</v>
      </c>
      <c r="BF221" s="150"/>
    </row>
    <row r="222" spans="25:58" x14ac:dyDescent="0.35">
      <c r="Y222" s="151"/>
      <c r="Z222" s="72">
        <f>(Cálculos!C223-0.44)/(MAX(Cálculos!C:C)+0.12)*100</f>
        <v>29.660877663945652</v>
      </c>
      <c r="AA222" s="152"/>
      <c r="AB222" s="167">
        <f>Cálculos!L529</f>
        <v>0.92351522553483822</v>
      </c>
      <c r="AC222" s="152"/>
      <c r="AD222" s="167">
        <f>Cálculos!AN515</f>
        <v>0.95079105914045381</v>
      </c>
      <c r="AE222" s="152"/>
      <c r="AF222" s="167">
        <f>Cálculos!BP167</f>
        <v>0.93859063695732303</v>
      </c>
      <c r="AG222" s="152"/>
      <c r="AH222" s="167">
        <f>Cálculos!N72</f>
        <v>0</v>
      </c>
      <c r="AI222" s="152"/>
      <c r="AJ222" s="167">
        <f>Cálculos!AP223</f>
        <v>0</v>
      </c>
      <c r="AK222" s="152"/>
      <c r="AL222" s="167">
        <f>Cálculos!BR223</f>
        <v>0</v>
      </c>
      <c r="AM222" s="150"/>
      <c r="BA222" s="151"/>
      <c r="BB222" s="72">
        <v>217</v>
      </c>
      <c r="BC222" s="168">
        <f>ABS(Cálculos!L223-Cálculos!L222)</f>
        <v>4.4254177984496268E-3</v>
      </c>
      <c r="BD222" s="168">
        <f>ABS(Cálculos!AN223-Cálculos!AN222)</f>
        <v>4.8327162334529383E-3</v>
      </c>
      <c r="BE222" s="168">
        <f>ABS(Cálculos!BP223-Cálculos!BP222)</f>
        <v>4.6255370265853024E-3</v>
      </c>
      <c r="BF222" s="150"/>
    </row>
    <row r="223" spans="25:58" x14ac:dyDescent="0.35">
      <c r="Y223" s="151"/>
      <c r="Z223" s="72">
        <f>(Cálculos!C224-0.44)/(MAX(Cálculos!C:C)+0.12)*100</f>
        <v>29.79784145072043</v>
      </c>
      <c r="AA223" s="152"/>
      <c r="AB223" s="167">
        <f>Cálculos!L506</f>
        <v>0.91979514575353682</v>
      </c>
      <c r="AC223" s="152"/>
      <c r="AD223" s="167">
        <f>Cálculos!AN143</f>
        <v>0.94844768261443879</v>
      </c>
      <c r="AE223" s="152"/>
      <c r="AF223" s="167">
        <f>Cálculos!BP51</f>
        <v>0.936102449777382</v>
      </c>
      <c r="AG223" s="152"/>
      <c r="AH223" s="167">
        <f>Cálculos!N74</f>
        <v>0</v>
      </c>
      <c r="AI223" s="152"/>
      <c r="AJ223" s="167">
        <f>Cálculos!AP224</f>
        <v>0</v>
      </c>
      <c r="AK223" s="152"/>
      <c r="AL223" s="167">
        <f>Cálculos!BR224</f>
        <v>0</v>
      </c>
      <c r="AM223" s="150"/>
      <c r="BA223" s="151"/>
      <c r="BB223" s="72">
        <v>218</v>
      </c>
      <c r="BC223" s="168">
        <f>ABS(Cálculos!L224-Cálculos!L223)</f>
        <v>4.3884494887409531E-3</v>
      </c>
      <c r="BD223" s="168">
        <f>ABS(Cálculos!AN224-Cálculos!AN223)</f>
        <v>4.7936219483281084E-3</v>
      </c>
      <c r="BE223" s="168">
        <f>ABS(Cálculos!BP224-Cálculos!BP223)</f>
        <v>4.5883611676631464E-3</v>
      </c>
      <c r="BF223" s="150"/>
    </row>
    <row r="224" spans="25:58" x14ac:dyDescent="0.35">
      <c r="Y224" s="151"/>
      <c r="Z224" s="72">
        <f>(Cálculos!C225-0.44)/(MAX(Cálculos!C:C)+0.12)*100</f>
        <v>29.934805237495205</v>
      </c>
      <c r="AA224" s="152"/>
      <c r="AB224" s="167">
        <f>Cálculos!L163</f>
        <v>0.91786397761665173</v>
      </c>
      <c r="AC224" s="152"/>
      <c r="AD224" s="167">
        <f>Cálculos!AN516</f>
        <v>0.9455874638913655</v>
      </c>
      <c r="AE224" s="152"/>
      <c r="AF224" s="167">
        <f>Cálculos!BP517</f>
        <v>0.93436929498102039</v>
      </c>
      <c r="AG224" s="152"/>
      <c r="AH224" s="167">
        <f>Cálculos!N82</f>
        <v>0</v>
      </c>
      <c r="AI224" s="152"/>
      <c r="AJ224" s="167">
        <f>Cálculos!AP225</f>
        <v>0</v>
      </c>
      <c r="AK224" s="152"/>
      <c r="AL224" s="167">
        <f>Cálculos!BR225</f>
        <v>0</v>
      </c>
      <c r="AM224" s="150"/>
      <c r="BA224" s="151"/>
      <c r="BB224" s="72">
        <v>219</v>
      </c>
      <c r="BC224" s="168">
        <f>ABS(Cálculos!L225-Cálculos!L224)</f>
        <v>1.5687367831073051E-2</v>
      </c>
      <c r="BD224" s="168">
        <f>ABS(Cálculos!AN225-Cálculos!AN224)</f>
        <v>1.5029219811914296E-2</v>
      </c>
      <c r="BE224" s="168">
        <f>ABS(Cálculos!BP225-Cálculos!BP224)</f>
        <v>1.3524298372236565E-2</v>
      </c>
      <c r="BF224" s="150"/>
    </row>
    <row r="225" spans="25:58" x14ac:dyDescent="0.35">
      <c r="Y225" s="151"/>
      <c r="Z225" s="72">
        <f>(Cálculos!C226-0.44)/(MAX(Cálculos!C:C)+0.12)*100</f>
        <v>30.071769024269983</v>
      </c>
      <c r="AA225" s="152"/>
      <c r="AB225" s="167">
        <f>Cálculos!L139</f>
        <v>0.91633674859754677</v>
      </c>
      <c r="AC225" s="152"/>
      <c r="AD225" s="167">
        <f>Cálculos!AN50</f>
        <v>0.94429598979050322</v>
      </c>
      <c r="AE225" s="152"/>
      <c r="AF225" s="167">
        <f>Cálculos!BP535</f>
        <v>0.93369732706169339</v>
      </c>
      <c r="AG225" s="152"/>
      <c r="AH225" s="167">
        <f>Cálculos!N86</f>
        <v>0</v>
      </c>
      <c r="AI225" s="152"/>
      <c r="AJ225" s="167">
        <f>Cálculos!AP226</f>
        <v>0</v>
      </c>
      <c r="AK225" s="152"/>
      <c r="AL225" s="167">
        <f>Cálculos!BR226</f>
        <v>0</v>
      </c>
      <c r="AM225" s="150"/>
      <c r="BA225" s="151"/>
      <c r="BB225" s="72">
        <v>220</v>
      </c>
      <c r="BC225" s="168">
        <f>ABS(Cálculos!L226-Cálculos!L225)</f>
        <v>1.5464984745763632E-2</v>
      </c>
      <c r="BD225" s="168">
        <f>ABS(Cálculos!AN226-Cálculos!AN225)</f>
        <v>1.4822108631655118E-2</v>
      </c>
      <c r="BE225" s="168">
        <f>ABS(Cálculos!BP226-Cálculos!BP225)</f>
        <v>1.3340513991417224E-2</v>
      </c>
      <c r="BF225" s="150"/>
    </row>
    <row r="226" spans="25:58" x14ac:dyDescent="0.35">
      <c r="Y226" s="151"/>
      <c r="Z226" s="72">
        <f>(Cálculos!C227-0.44)/(MAX(Cálculos!C:C)+0.12)*100</f>
        <v>30.208732811044758</v>
      </c>
      <c r="AA226" s="152"/>
      <c r="AB226" s="167">
        <f>Cálculos!L40</f>
        <v>0.91379248933834023</v>
      </c>
      <c r="AC226" s="152"/>
      <c r="AD226" s="167">
        <f>Cálculos!AN144</f>
        <v>0.94339132618260835</v>
      </c>
      <c r="AE226" s="152"/>
      <c r="AF226" s="167">
        <f>Cálculos!BP147</f>
        <v>0.93264387921724634</v>
      </c>
      <c r="AG226" s="152"/>
      <c r="AH226" s="167">
        <f>Cálculos!N87</f>
        <v>0</v>
      </c>
      <c r="AI226" s="152"/>
      <c r="AJ226" s="167">
        <f>Cálculos!AP227</f>
        <v>0</v>
      </c>
      <c r="AK226" s="152"/>
      <c r="AL226" s="167">
        <f>Cálculos!BR227</f>
        <v>0</v>
      </c>
      <c r="AM226" s="150"/>
      <c r="BA226" s="151"/>
      <c r="BB226" s="72">
        <v>221</v>
      </c>
      <c r="BC226" s="168">
        <f>ABS(Cálculos!L227-Cálculos!L226)</f>
        <v>1.5212733000279699E-2</v>
      </c>
      <c r="BD226" s="168">
        <f>ABS(Cálculos!AN227-Cálculos!AN226)</f>
        <v>1.4587959014159435E-2</v>
      </c>
      <c r="BE226" s="168">
        <f>ABS(Cálculos!BP227-Cálculos!BP226)</f>
        <v>1.3133146517509409E-2</v>
      </c>
      <c r="BF226" s="150"/>
    </row>
    <row r="227" spans="25:58" x14ac:dyDescent="0.35">
      <c r="Y227" s="151"/>
      <c r="Z227" s="72">
        <f>(Cálculos!C228-0.44)/(MAX(Cálculos!C:C)+0.12)*100</f>
        <v>30.34569659781954</v>
      </c>
      <c r="AA227" s="152"/>
      <c r="AB227" s="167">
        <f>Cálculos!L532</f>
        <v>0.91369161224840734</v>
      </c>
      <c r="AC227" s="152"/>
      <c r="AD227" s="167">
        <f>Cálculos!AN169</f>
        <v>0.9427298262689201</v>
      </c>
      <c r="AE227" s="152"/>
      <c r="AF227" s="167">
        <f>Cálculos!BP518</f>
        <v>0.92791513453012719</v>
      </c>
      <c r="AG227" s="152"/>
      <c r="AH227" s="167">
        <f>Cálculos!N89</f>
        <v>0</v>
      </c>
      <c r="AI227" s="152"/>
      <c r="AJ227" s="167">
        <f>Cálculos!AP228</f>
        <v>0</v>
      </c>
      <c r="AK227" s="152"/>
      <c r="AL227" s="167">
        <f>Cálculos!BR228</f>
        <v>0</v>
      </c>
      <c r="AM227" s="150"/>
      <c r="BA227" s="151"/>
      <c r="BB227" s="72">
        <v>222</v>
      </c>
      <c r="BC227" s="168">
        <f>ABS(Cálculos!L228-Cálculos!L227)</f>
        <v>1.483332307252927E-2</v>
      </c>
      <c r="BD227" s="168">
        <f>ABS(Cálculos!AN228-Cálculos!AN227)</f>
        <v>1.4238578767327925E-2</v>
      </c>
      <c r="BE227" s="168">
        <f>ABS(Cálculos!BP228-Cálculos!BP227)</f>
        <v>1.2825198501035473E-2</v>
      </c>
      <c r="BF227" s="150"/>
    </row>
    <row r="228" spans="25:58" x14ac:dyDescent="0.35">
      <c r="Y228" s="151"/>
      <c r="Z228" s="72">
        <f>(Cálculos!C229-0.44)/(MAX(Cálculos!C:C)+0.12)*100</f>
        <v>30.482660384594311</v>
      </c>
      <c r="AA228" s="152"/>
      <c r="AB228" s="167">
        <f>Cálculos!L43</f>
        <v>0.91112057069643471</v>
      </c>
      <c r="AC228" s="152"/>
      <c r="AD228" s="167">
        <f>Cálculos!AN517</f>
        <v>0.94037423579189394</v>
      </c>
      <c r="AE228" s="152"/>
      <c r="AF228" s="167">
        <f>Cálculos!BP148</f>
        <v>0.92620037710899583</v>
      </c>
      <c r="AG228" s="152"/>
      <c r="AH228" s="167">
        <f>Cálculos!N90</f>
        <v>0</v>
      </c>
      <c r="AI228" s="152"/>
      <c r="AJ228" s="167">
        <f>Cálculos!AP229</f>
        <v>0</v>
      </c>
      <c r="AK228" s="152"/>
      <c r="AL228" s="167">
        <f>Cálculos!BR229</f>
        <v>0</v>
      </c>
      <c r="AM228" s="150"/>
      <c r="BA228" s="151"/>
      <c r="BB228" s="72">
        <v>223</v>
      </c>
      <c r="BC228" s="168">
        <f>ABS(Cálculos!L229-Cálculos!L228)</f>
        <v>1.4619574592985185E-2</v>
      </c>
      <c r="BD228" s="168">
        <f>ABS(Cálculos!AN229-Cálculos!AN228)</f>
        <v>1.4039404667058886E-2</v>
      </c>
      <c r="BE228" s="168">
        <f>ABS(Cálculos!BP229-Cálculos!BP228)</f>
        <v>1.2648414606069025E-2</v>
      </c>
      <c r="BF228" s="150"/>
    </row>
    <row r="229" spans="25:58" x14ac:dyDescent="0.35">
      <c r="Y229" s="151"/>
      <c r="Z229" s="72">
        <f>(Cálculos!C230-0.44)/(MAX(Cálculos!C:C)+0.12)*100</f>
        <v>30.619624171369093</v>
      </c>
      <c r="AA229" s="152"/>
      <c r="AB229" s="167">
        <f>Cálculos!L140</f>
        <v>0.90988692577433572</v>
      </c>
      <c r="AC229" s="152"/>
      <c r="AD229" s="167">
        <f>Cálculos!AN145</f>
        <v>0.93848161019509824</v>
      </c>
      <c r="AE229" s="152"/>
      <c r="AF229" s="167">
        <f>Cálculos!BP168</f>
        <v>0.92396260353774062</v>
      </c>
      <c r="AG229" s="152"/>
      <c r="AH229" s="167">
        <f>Cálculos!N91</f>
        <v>0</v>
      </c>
      <c r="AI229" s="152"/>
      <c r="AJ229" s="167">
        <f>Cálculos!AP230</f>
        <v>0</v>
      </c>
      <c r="AK229" s="152"/>
      <c r="AL229" s="167">
        <f>Cálculos!BR230</f>
        <v>0</v>
      </c>
      <c r="AM229" s="150"/>
      <c r="BA229" s="151"/>
      <c r="BB229" s="72">
        <v>224</v>
      </c>
      <c r="BC229" s="168">
        <f>ABS(Cálculos!L230-Cálculos!L229)</f>
        <v>9.087790534744622E-3</v>
      </c>
      <c r="BD229" s="168">
        <f>ABS(Cálculos!AN230-Cálculos!AN229)</f>
        <v>8.341647533455232E-3</v>
      </c>
      <c r="BE229" s="168">
        <f>ABS(Cálculos!BP230-Cálculos!BP229)</f>
        <v>9.4850848148275713E-3</v>
      </c>
      <c r="BF229" s="150"/>
    </row>
    <row r="230" spans="25:58" x14ac:dyDescent="0.35">
      <c r="Y230" s="151"/>
      <c r="Z230" s="72">
        <f>(Cálculos!C231-0.44)/(MAX(Cálculos!C:C)+0.12)*100</f>
        <v>30.756587958143868</v>
      </c>
      <c r="AA230" s="152"/>
      <c r="AB230" s="167">
        <f>Cálculos!L507</f>
        <v>0.9081322109846528</v>
      </c>
      <c r="AC230" s="152"/>
      <c r="AD230" s="167">
        <f>Cálculos!AN537</f>
        <v>0.93691134542962662</v>
      </c>
      <c r="AE230" s="152"/>
      <c r="AF230" s="167">
        <f>Cálculos!BP413</f>
        <v>0.92312740097493018</v>
      </c>
      <c r="AG230" s="152"/>
      <c r="AH230" s="167">
        <f>Cálculos!N92</f>
        <v>0</v>
      </c>
      <c r="AI230" s="152"/>
      <c r="AJ230" s="167">
        <f>Cálculos!AP231</f>
        <v>0</v>
      </c>
      <c r="AK230" s="152"/>
      <c r="AL230" s="167">
        <f>Cálculos!BR231</f>
        <v>0</v>
      </c>
      <c r="AM230" s="150"/>
      <c r="BA230" s="151"/>
      <c r="BB230" s="72">
        <v>225</v>
      </c>
      <c r="BC230" s="168">
        <f>ABS(Cálculos!L231-Cálculos!L230)</f>
        <v>4.3769268595586497E-3</v>
      </c>
      <c r="BD230" s="168">
        <f>ABS(Cálculos!AN231-Cálculos!AN230)</f>
        <v>4.6280669246943074E-3</v>
      </c>
      <c r="BE230" s="168">
        <f>ABS(Cálculos!BP231-Cálculos!BP230)</f>
        <v>4.7363712996052465E-3</v>
      </c>
      <c r="BF230" s="150"/>
    </row>
    <row r="231" spans="25:58" x14ac:dyDescent="0.35">
      <c r="Y231" s="151"/>
      <c r="Z231" s="72">
        <f>(Cálculos!C232-0.44)/(MAX(Cálculos!C:C)+0.12)*100</f>
        <v>30.893551744918646</v>
      </c>
      <c r="AA231" s="152"/>
      <c r="AB231" s="167">
        <f>Cálculos!L166</f>
        <v>0.90808424645440411</v>
      </c>
      <c r="AC231" s="152"/>
      <c r="AD231" s="167">
        <f>Cálculos!AN170</f>
        <v>0.93660986273498803</v>
      </c>
      <c r="AE231" s="152"/>
      <c r="AF231" s="167">
        <f>Cálculos!BP519</f>
        <v>0.92150555645174015</v>
      </c>
      <c r="AG231" s="152"/>
      <c r="AH231" s="167">
        <f>Cálculos!N94</f>
        <v>0</v>
      </c>
      <c r="AI231" s="152"/>
      <c r="AJ231" s="167">
        <f>Cálculos!AP232</f>
        <v>0</v>
      </c>
      <c r="AK231" s="152"/>
      <c r="AL231" s="167">
        <f>Cálculos!BR232</f>
        <v>0</v>
      </c>
      <c r="AM231" s="150"/>
      <c r="BA231" s="151"/>
      <c r="BB231" s="72">
        <v>226</v>
      </c>
      <c r="BC231" s="168">
        <f>ABS(Cálculos!L232-Cálculos!L231)</f>
        <v>3.2846503452021447E-3</v>
      </c>
      <c r="BD231" s="168">
        <f>ABS(Cálculos!AN232-Cálculos!AN231)</f>
        <v>3.7607474145605613E-3</v>
      </c>
      <c r="BE231" s="168">
        <f>ABS(Cálculos!BP232-Cálculos!BP231)</f>
        <v>3.6335906526165918E-3</v>
      </c>
      <c r="BF231" s="150"/>
    </row>
    <row r="232" spans="25:58" x14ac:dyDescent="0.35">
      <c r="Y232" s="151"/>
      <c r="Z232" s="72">
        <f>(Cálculos!C233-0.44)/(MAX(Cálculos!C:C)+0.12)*100</f>
        <v>31.030515531693421</v>
      </c>
      <c r="AA232" s="152"/>
      <c r="AB232" s="167">
        <f>Cálculos!L406</f>
        <v>0.90399623149834207</v>
      </c>
      <c r="AC232" s="152"/>
      <c r="AD232" s="167">
        <f>Cálculos!AN518</f>
        <v>0.93514767804423937</v>
      </c>
      <c r="AE232" s="152"/>
      <c r="AF232" s="167">
        <f>Cálculos!BP149</f>
        <v>0.91980240907683863</v>
      </c>
      <c r="AG232" s="152"/>
      <c r="AH232" s="167">
        <f>Cálculos!N95</f>
        <v>0</v>
      </c>
      <c r="AI232" s="152"/>
      <c r="AJ232" s="167">
        <f>Cálculos!AP233</f>
        <v>0</v>
      </c>
      <c r="AK232" s="152"/>
      <c r="AL232" s="167">
        <f>Cálculos!BR233</f>
        <v>0</v>
      </c>
      <c r="AM232" s="150"/>
      <c r="BA232" s="151"/>
      <c r="BB232" s="72">
        <v>227</v>
      </c>
      <c r="BC232" s="168">
        <f>ABS(Cálculos!L233-Cálculos!L232)</f>
        <v>3.2619384207919211E-3</v>
      </c>
      <c r="BD232" s="168">
        <f>ABS(Cálculos!AN233-Cálculos!AN232)</f>
        <v>3.7347517967429855E-3</v>
      </c>
      <c r="BE232" s="168">
        <f>ABS(Cálculos!BP233-Cálculos!BP232)</f>
        <v>3.6084682463154438E-3</v>
      </c>
      <c r="BF232" s="150"/>
    </row>
    <row r="233" spans="25:58" x14ac:dyDescent="0.35">
      <c r="Y233" s="151"/>
      <c r="Z233" s="72">
        <f>(Cálculos!C234-0.44)/(MAX(Cálculos!C:C)+0.12)*100</f>
        <v>31.1674793184682</v>
      </c>
      <c r="AA233" s="152"/>
      <c r="AB233" s="167">
        <f>Cálculos!L508</f>
        <v>0.90087049117956919</v>
      </c>
      <c r="AC233" s="152"/>
      <c r="AD233" s="167">
        <f>Cálculos!AN146</f>
        <v>0.93356281407111807</v>
      </c>
      <c r="AE233" s="152"/>
      <c r="AF233" s="167">
        <f>Cálculos!BP536</f>
        <v>0.91851692422929254</v>
      </c>
      <c r="AG233" s="152"/>
      <c r="AH233" s="167">
        <f>Cálculos!N96</f>
        <v>0</v>
      </c>
      <c r="AI233" s="152"/>
      <c r="AJ233" s="167">
        <f>Cálculos!AP234</f>
        <v>0</v>
      </c>
      <c r="AK233" s="152"/>
      <c r="AL233" s="167">
        <f>Cálculos!BR234</f>
        <v>0</v>
      </c>
      <c r="AM233" s="150"/>
      <c r="BA233" s="151"/>
      <c r="BB233" s="72">
        <v>228</v>
      </c>
      <c r="BC233" s="168">
        <f>ABS(Cálculos!L234-Cálculos!L233)</f>
        <v>3.2393836983278246E-3</v>
      </c>
      <c r="BD233" s="168">
        <f>ABS(Cálculos!AN234-Cálculos!AN233)</f>
        <v>3.7089359948607736E-3</v>
      </c>
      <c r="BE233" s="168">
        <f>ABS(Cálculos!BP234-Cálculos!BP233)</f>
        <v>3.583519694786319E-3</v>
      </c>
      <c r="BF233" s="150"/>
    </row>
    <row r="234" spans="25:58" x14ac:dyDescent="0.35">
      <c r="Y234" s="151"/>
      <c r="Z234" s="72">
        <f>(Cálculos!C235-0.44)/(MAX(Cálculos!C:C)+0.12)*100</f>
        <v>31.304443105242974</v>
      </c>
      <c r="AA234" s="152"/>
      <c r="AB234" s="167">
        <f>Cálculos!L164</f>
        <v>0.90068345366693736</v>
      </c>
      <c r="AC234" s="152"/>
      <c r="AD234" s="167">
        <f>Cálculos!AN519</f>
        <v>0.92990455115077897</v>
      </c>
      <c r="AE234" s="152"/>
      <c r="AF234" s="167">
        <f>Cálculos!BP520</f>
        <v>0.91514025261566978</v>
      </c>
      <c r="AG234" s="152"/>
      <c r="AH234" s="167">
        <f>Cálculos!N97</f>
        <v>0</v>
      </c>
      <c r="AI234" s="152"/>
      <c r="AJ234" s="167">
        <f>Cálculos!AP235</f>
        <v>0</v>
      </c>
      <c r="AK234" s="152"/>
      <c r="AL234" s="167">
        <f>Cálculos!BR235</f>
        <v>0</v>
      </c>
      <c r="AM234" s="150"/>
      <c r="BA234" s="151"/>
      <c r="BB234" s="72">
        <v>229</v>
      </c>
      <c r="BC234" s="168">
        <f>ABS(Cálculos!L235-Cálculos!L234)</f>
        <v>3.4054004389953985E-3</v>
      </c>
      <c r="BD234" s="168">
        <f>ABS(Cálculos!AN235-Cálculos!AN234)</f>
        <v>3.8314970879279597E-3</v>
      </c>
      <c r="BE234" s="168">
        <f>ABS(Cálculos!BP235-Cálculos!BP234)</f>
        <v>3.7485821847533796E-3</v>
      </c>
      <c r="BF234" s="150"/>
    </row>
    <row r="235" spans="25:58" x14ac:dyDescent="0.35">
      <c r="Y235" s="151"/>
      <c r="Z235" s="72">
        <f>(Cálculos!C236-0.44)/(MAX(Cálculos!C:C)+0.12)*100</f>
        <v>31.441406892017749</v>
      </c>
      <c r="AA235" s="152"/>
      <c r="AB235" s="167">
        <f>Cálculos!L533</f>
        <v>0.89691831752490803</v>
      </c>
      <c r="AC235" s="152"/>
      <c r="AD235" s="167">
        <f>Cálculos!AN147</f>
        <v>0.92866976304526894</v>
      </c>
      <c r="AE235" s="152"/>
      <c r="AF235" s="167">
        <f>Cálculos!BP150</f>
        <v>0.91344882603010247</v>
      </c>
      <c r="AG235" s="152"/>
      <c r="AH235" s="167">
        <f>Cálculos!N98</f>
        <v>0</v>
      </c>
      <c r="AI235" s="152"/>
      <c r="AJ235" s="167">
        <f>Cálculos!AP236</f>
        <v>0</v>
      </c>
      <c r="AK235" s="152"/>
      <c r="AL235" s="167">
        <f>Cálculos!BR236</f>
        <v>0</v>
      </c>
      <c r="AM235" s="150"/>
      <c r="BA235" s="151"/>
      <c r="BB235" s="72">
        <v>230</v>
      </c>
      <c r="BC235" s="168">
        <f>ABS(Cálculos!L236-Cálculos!L235)</f>
        <v>3.227236636405062E-3</v>
      </c>
      <c r="BD235" s="168">
        <f>ABS(Cálculos!AN236-Cálculos!AN235)</f>
        <v>3.6833979500624503E-3</v>
      </c>
      <c r="BE235" s="168">
        <f>ABS(Cálculos!BP236-Cálculos!BP235)</f>
        <v>3.5668798990340367E-3</v>
      </c>
      <c r="BF235" s="150"/>
    </row>
    <row r="236" spans="25:58" x14ac:dyDescent="0.35">
      <c r="Y236" s="151"/>
      <c r="Z236" s="72">
        <f>(Cálculos!C237-0.44)/(MAX(Cálculos!C:C)+0.12)*100</f>
        <v>31.578370678792528</v>
      </c>
      <c r="AA236" s="152"/>
      <c r="AB236" s="167">
        <f>Cálculos!L509</f>
        <v>0.89446357866567749</v>
      </c>
      <c r="AC236" s="152"/>
      <c r="AD236" s="167">
        <f>Cálculos!AN520</f>
        <v>0.92464129396029426</v>
      </c>
      <c r="AE236" s="152"/>
      <c r="AF236" s="167">
        <f>Cálculos!BP169</f>
        <v>0.91169152803071918</v>
      </c>
      <c r="AG236" s="152"/>
      <c r="AH236" s="167">
        <f>Cálculos!N99</f>
        <v>0</v>
      </c>
      <c r="AI236" s="152"/>
      <c r="AJ236" s="167">
        <f>Cálculos!AP237</f>
        <v>0</v>
      </c>
      <c r="AK236" s="152"/>
      <c r="AL236" s="167">
        <f>Cálculos!BR237</f>
        <v>0</v>
      </c>
      <c r="AM236" s="150"/>
      <c r="BA236" s="151"/>
      <c r="BB236" s="72">
        <v>231</v>
      </c>
      <c r="BC236" s="168">
        <f>ABS(Cálculos!L237-Cálculos!L236)</f>
        <v>3.1761452760270537E-3</v>
      </c>
      <c r="BD236" s="168">
        <f>ABS(Cálculos!AN237-Cálculos!AN236)</f>
        <v>3.6353028092671602E-3</v>
      </c>
      <c r="BE236" s="168">
        <f>ABS(Cálculos!BP237-Cálculos!BP236)</f>
        <v>3.5132249401018667E-3</v>
      </c>
      <c r="BF236" s="150"/>
    </row>
    <row r="237" spans="25:58" x14ac:dyDescent="0.35">
      <c r="Y237" s="151"/>
      <c r="Z237" s="72">
        <f>(Cálculos!C238-0.44)/(MAX(Cálculos!C:C)+0.12)*100</f>
        <v>31.715334465567302</v>
      </c>
      <c r="AA237" s="152"/>
      <c r="AB237" s="167">
        <f>Cálculos!L141</f>
        <v>0.89301724575397323</v>
      </c>
      <c r="AC237" s="152"/>
      <c r="AD237" s="167">
        <f>Cálculos!AN148</f>
        <v>0.92378367256470462</v>
      </c>
      <c r="AE237" s="152"/>
      <c r="AF237" s="167">
        <f>Cálculos!BP521</f>
        <v>0.90881891714489282</v>
      </c>
      <c r="AG237" s="152"/>
      <c r="AH237" s="167">
        <f>Cálculos!N100</f>
        <v>0</v>
      </c>
      <c r="AI237" s="152"/>
      <c r="AJ237" s="167">
        <f>Cálculos!AP238</f>
        <v>0</v>
      </c>
      <c r="AK237" s="152"/>
      <c r="AL237" s="167">
        <f>Cálculos!BR238</f>
        <v>0</v>
      </c>
      <c r="AM237" s="150"/>
      <c r="BA237" s="151"/>
      <c r="BB237" s="72">
        <v>232</v>
      </c>
      <c r="BC237" s="168">
        <f>ABS(Cálculos!L238-Cálculos!L237)</f>
        <v>3.1488426835379335E-3</v>
      </c>
      <c r="BD237" s="168">
        <f>ABS(Cálculos!AN238-Cálculos!AN237)</f>
        <v>3.6059733854972853E-3</v>
      </c>
      <c r="BE237" s="168">
        <f>ABS(Cálculos!BP238-Cálculos!BP237)</f>
        <v>3.4835534606020291E-3</v>
      </c>
      <c r="BF237" s="150"/>
    </row>
    <row r="238" spans="25:58" x14ac:dyDescent="0.35">
      <c r="Y238" s="151"/>
      <c r="Z238" s="72">
        <f>(Cálculos!C239-0.44)/(MAX(Cálculos!C:C)+0.12)*100</f>
        <v>31.852298252342081</v>
      </c>
      <c r="AA238" s="152"/>
      <c r="AB238" s="167">
        <f>Cálculos!L167</f>
        <v>0.89132971145111106</v>
      </c>
      <c r="AC238" s="152"/>
      <c r="AD238" s="167">
        <f>Cálculos!AN538</f>
        <v>0.92191113328090812</v>
      </c>
      <c r="AE238" s="152"/>
      <c r="AF238" s="167">
        <f>Cálculos!BP151</f>
        <v>0.9071391659562178</v>
      </c>
      <c r="AG238" s="152"/>
      <c r="AH238" s="167">
        <f>Cálculos!N101</f>
        <v>0</v>
      </c>
      <c r="AI238" s="152"/>
      <c r="AJ238" s="167">
        <f>Cálculos!AP239</f>
        <v>0</v>
      </c>
      <c r="AK238" s="152"/>
      <c r="AL238" s="167">
        <f>Cálculos!BR239</f>
        <v>0</v>
      </c>
      <c r="AM238" s="150"/>
      <c r="BA238" s="151"/>
      <c r="BB238" s="72">
        <v>233</v>
      </c>
      <c r="BC238" s="168">
        <f>ABS(Cálculos!L239-Cálculos!L238)</f>
        <v>3.1260932063192359E-3</v>
      </c>
      <c r="BD238" s="168">
        <f>ABS(Cálculos!AN239-Cálculos!AN238)</f>
        <v>3.5802794753436729E-3</v>
      </c>
      <c r="BE238" s="168">
        <f>ABS(Cálculos!BP239-Cálculos!BP238)</f>
        <v>3.4584844233062628E-3</v>
      </c>
      <c r="BF238" s="150"/>
    </row>
    <row r="239" spans="25:58" x14ac:dyDescent="0.35">
      <c r="Y239" s="151"/>
      <c r="Z239" s="72">
        <f>(Cálculos!C240-0.44)/(MAX(Cálculos!C:C)+0.12)*100</f>
        <v>31.989262039116856</v>
      </c>
      <c r="AA239" s="152"/>
      <c r="AB239" s="167">
        <f>Cálculos!L510</f>
        <v>0.88828477585336907</v>
      </c>
      <c r="AC239" s="152"/>
      <c r="AD239" s="167">
        <f>Cálculos!AN171</f>
        <v>0.92123613632594081</v>
      </c>
      <c r="AE239" s="152"/>
      <c r="AF239" s="167">
        <f>Cálculos!BP170</f>
        <v>0.90486396201134356</v>
      </c>
      <c r="AG239" s="152"/>
      <c r="AH239" s="167">
        <f>Cálculos!N102</f>
        <v>0</v>
      </c>
      <c r="AI239" s="152"/>
      <c r="AJ239" s="167">
        <f>Cálculos!AP240</f>
        <v>0</v>
      </c>
      <c r="AK239" s="152"/>
      <c r="AL239" s="167">
        <f>Cálculos!BR240</f>
        <v>0</v>
      </c>
      <c r="AM239" s="150"/>
      <c r="BA239" s="151"/>
      <c r="BB239" s="72">
        <v>234</v>
      </c>
      <c r="BC239" s="168">
        <f>ABS(Cálculos!L240-Cálculos!L239)</f>
        <v>3.104313688045035E-3</v>
      </c>
      <c r="BD239" s="168">
        <f>ABS(Cálculos!AN240-Cálculos!AN239)</f>
        <v>3.5554023680585134E-3</v>
      </c>
      <c r="BE239" s="168">
        <f>ABS(Cálculos!BP240-Cálculos!BP239)</f>
        <v>3.4344075062711088E-3</v>
      </c>
      <c r="BF239" s="150"/>
    </row>
    <row r="240" spans="25:58" x14ac:dyDescent="0.35">
      <c r="Y240" s="151"/>
      <c r="Z240" s="72">
        <f>(Cálculos!C241-0.44)/(MAX(Cálculos!C:C)+0.12)*100</f>
        <v>32.126225825891638</v>
      </c>
      <c r="AA240" s="152"/>
      <c r="AB240" s="167">
        <f>Cálculos!L409</f>
        <v>0.88820893805845191</v>
      </c>
      <c r="AC240" s="152"/>
      <c r="AD240" s="167">
        <f>Cálculos!AN521</f>
        <v>0.91937862529631853</v>
      </c>
      <c r="AE240" s="152"/>
      <c r="AF240" s="167">
        <f>Cálculos!BP537</f>
        <v>0.90402983753097887</v>
      </c>
      <c r="AG240" s="152"/>
      <c r="AH240" s="167">
        <f>Cálculos!N103</f>
        <v>0</v>
      </c>
      <c r="AI240" s="152"/>
      <c r="AJ240" s="167">
        <f>Cálculos!AP241</f>
        <v>0</v>
      </c>
      <c r="AK240" s="152"/>
      <c r="AL240" s="167">
        <f>Cálculos!BR241</f>
        <v>0</v>
      </c>
      <c r="AM240" s="150"/>
      <c r="BA240" s="151"/>
      <c r="BB240" s="72">
        <v>235</v>
      </c>
      <c r="BC240" s="168">
        <f>ABS(Cálculos!L241-Cálculos!L240)</f>
        <v>3.0828281244357769E-3</v>
      </c>
      <c r="BD240" s="168">
        <f>ABS(Cálculos!AN241-Cálculos!AN240)</f>
        <v>3.5308099794714165E-3</v>
      </c>
      <c r="BE240" s="168">
        <f>ABS(Cálculos!BP241-Cálculos!BP240)</f>
        <v>3.4106414970974663E-3</v>
      </c>
      <c r="BF240" s="150"/>
    </row>
    <row r="241" spans="25:58" x14ac:dyDescent="0.35">
      <c r="Y241" s="151"/>
      <c r="Z241" s="72">
        <f>(Cálculos!C242-0.44)/(MAX(Cálculos!C:C)+0.12)*100</f>
        <v>32.263189612666409</v>
      </c>
      <c r="AA241" s="152"/>
      <c r="AB241" s="167">
        <f>Cálculos!L395</f>
        <v>0.88335770636611199</v>
      </c>
      <c r="AC241" s="152"/>
      <c r="AD241" s="167">
        <f>Cálculos!AN149</f>
        <v>0.91889887327626041</v>
      </c>
      <c r="AE241" s="152"/>
      <c r="AF241" s="167">
        <f>Cálculos!BP522</f>
        <v>0.90254124632772548</v>
      </c>
      <c r="AG241" s="152"/>
      <c r="AH241" s="167">
        <f>Cálculos!N104</f>
        <v>0</v>
      </c>
      <c r="AI241" s="152"/>
      <c r="AJ241" s="167">
        <f>Cálculos!AP242</f>
        <v>0</v>
      </c>
      <c r="AK241" s="152"/>
      <c r="AL241" s="167">
        <f>Cálculos!BR242</f>
        <v>0</v>
      </c>
      <c r="AM241" s="150"/>
      <c r="BA241" s="151"/>
      <c r="BB241" s="72">
        <v>236</v>
      </c>
      <c r="BC241" s="168">
        <f>ABS(Cálculos!L242-Cálculos!L241)</f>
        <v>3.061533474171485E-3</v>
      </c>
      <c r="BD241" s="168">
        <f>ABS(Cálculos!AN242-Cálculos!AN241)</f>
        <v>3.5064208926972595E-3</v>
      </c>
      <c r="BE241" s="168">
        <f>ABS(Cálculos!BP242-Cálculos!BP241)</f>
        <v>3.3870824744586248E-3</v>
      </c>
      <c r="BF241" s="150"/>
    </row>
    <row r="242" spans="25:58" x14ac:dyDescent="0.35">
      <c r="Y242" s="151"/>
      <c r="Z242" s="72">
        <f>(Cálculos!C243-0.44)/(MAX(Cálculos!C:C)+0.12)*100</f>
        <v>32.400153399441187</v>
      </c>
      <c r="AA242" s="152"/>
      <c r="AB242" s="167">
        <f>Cálculos!L534</f>
        <v>0.88324616181175131</v>
      </c>
      <c r="AC242" s="152"/>
      <c r="AD242" s="167">
        <f>Cálculos!AN47</f>
        <v>0.91694474185420116</v>
      </c>
      <c r="AE242" s="152"/>
      <c r="AF242" s="167">
        <f>Cálculos!BP152</f>
        <v>0.90087309651218872</v>
      </c>
      <c r="AG242" s="152"/>
      <c r="AH242" s="167">
        <f>Cálculos!N105</f>
        <v>0</v>
      </c>
      <c r="AI242" s="152"/>
      <c r="AJ242" s="167">
        <f>Cálculos!AP243</f>
        <v>0</v>
      </c>
      <c r="AK242" s="152"/>
      <c r="AL242" s="167">
        <f>Cálculos!BR243</f>
        <v>0</v>
      </c>
      <c r="AM242" s="150"/>
      <c r="BA242" s="151"/>
      <c r="BB242" s="72">
        <v>237</v>
      </c>
      <c r="BC242" s="168">
        <f>ABS(Cálculos!L243-Cálculos!L242)</f>
        <v>3.0403935623999345E-3</v>
      </c>
      <c r="BD242" s="168">
        <f>ABS(Cálculos!AN243-Cálculos!AN242)</f>
        <v>3.4822062873066661E-3</v>
      </c>
      <c r="BE242" s="168">
        <f>ABS(Cálculos!BP243-Cálculos!BP242)</f>
        <v>3.3636938892199209E-3</v>
      </c>
      <c r="BF242" s="150"/>
    </row>
    <row r="243" spans="25:58" x14ac:dyDescent="0.35">
      <c r="Y243" s="151"/>
      <c r="Z243" s="72">
        <f>(Cálculos!C244-0.44)/(MAX(Cálculos!C:C)+0.12)*100</f>
        <v>32.537117186215966</v>
      </c>
      <c r="AA243" s="152"/>
      <c r="AB243" s="167">
        <f>Cálculos!L511</f>
        <v>0.88211512293359606</v>
      </c>
      <c r="AC243" s="152"/>
      <c r="AD243" s="167">
        <f>Cálculos!AN522</f>
        <v>0.91411559808587572</v>
      </c>
      <c r="AE243" s="152"/>
      <c r="AF243" s="167">
        <f>Cálculos!BP523</f>
        <v>0.89630693855037358</v>
      </c>
      <c r="AG243" s="152"/>
      <c r="AH243" s="167">
        <f>Cálculos!N106</f>
        <v>0</v>
      </c>
      <c r="AI243" s="152"/>
      <c r="AJ243" s="167">
        <f>Cálculos!AP244</f>
        <v>0</v>
      </c>
      <c r="AK243" s="152"/>
      <c r="AL243" s="167">
        <f>Cálculos!BR244</f>
        <v>0</v>
      </c>
      <c r="AM243" s="150"/>
      <c r="BA243" s="151"/>
      <c r="BB243" s="72">
        <v>238</v>
      </c>
      <c r="BC243" s="168">
        <f>ABS(Cálculos!L244-Cálculos!L243)</f>
        <v>3.0193857549167258E-3</v>
      </c>
      <c r="BD243" s="168">
        <f>ABS(Cálculos!AN244-Cálculos!AN243)</f>
        <v>3.4581479958179506E-3</v>
      </c>
      <c r="BE243" s="168">
        <f>ABS(Cálculos!BP244-Cálculos!BP243)</f>
        <v>3.3404528358603747E-3</v>
      </c>
      <c r="BF243" s="150"/>
    </row>
    <row r="244" spans="25:58" x14ac:dyDescent="0.35">
      <c r="Y244" s="151"/>
      <c r="Z244" s="72">
        <f>(Cálculos!C245-0.44)/(MAX(Cálculos!C:C)+0.12)*100</f>
        <v>32.674080972990744</v>
      </c>
      <c r="AA244" s="152"/>
      <c r="AB244" s="167">
        <f>Cálculos!L142</f>
        <v>0.88153927945152288</v>
      </c>
      <c r="AC244" s="152"/>
      <c r="AD244" s="167">
        <f>Cálculos!AN150</f>
        <v>0.91401225119043283</v>
      </c>
      <c r="AE244" s="152"/>
      <c r="AF244" s="167">
        <f>Cálculos!BP153</f>
        <v>0.894650311205061</v>
      </c>
      <c r="AG244" s="152"/>
      <c r="AH244" s="167">
        <f>Cálculos!N107</f>
        <v>0</v>
      </c>
      <c r="AI244" s="152"/>
      <c r="AJ244" s="167">
        <f>Cálculos!AP245</f>
        <v>0</v>
      </c>
      <c r="AK244" s="152"/>
      <c r="AL244" s="167">
        <f>Cálculos!BR245</f>
        <v>0</v>
      </c>
      <c r="AM244" s="150"/>
      <c r="BA244" s="151"/>
      <c r="BB244" s="72">
        <v>239</v>
      </c>
      <c r="BC244" s="168">
        <f>ABS(Cálculos!L245-Cálculos!L244)</f>
        <v>2.9985281654126839E-3</v>
      </c>
      <c r="BD244" s="168">
        <f>ABS(Cálculos!AN245-Cálculos!AN244)</f>
        <v>3.434259903574155E-3</v>
      </c>
      <c r="BE244" s="168">
        <f>ABS(Cálculos!BP245-Cálculos!BP244)</f>
        <v>3.3173774652033861E-3</v>
      </c>
      <c r="BF244" s="150"/>
    </row>
    <row r="245" spans="25:58" x14ac:dyDescent="0.35">
      <c r="Y245" s="151"/>
      <c r="Z245" s="72">
        <f>(Cálculos!C246-0.44)/(MAX(Cálculos!C:C)+0.12)*100</f>
        <v>32.811044759765515</v>
      </c>
      <c r="AA245" s="152"/>
      <c r="AB245" s="167">
        <f>Cálculos!L407</f>
        <v>0.88139794901982127</v>
      </c>
      <c r="AC245" s="152"/>
      <c r="AD245" s="167">
        <f>Cálculos!AN49</f>
        <v>0.91189079816054341</v>
      </c>
      <c r="AE245" s="152"/>
      <c r="AF245" s="167">
        <f>Cálculos!BP50</f>
        <v>0.89210383545177185</v>
      </c>
      <c r="AG245" s="152"/>
      <c r="AH245" s="167">
        <f>Cálculos!N109</f>
        <v>0</v>
      </c>
      <c r="AI245" s="152"/>
      <c r="AJ245" s="167">
        <f>Cálculos!AP246</f>
        <v>0</v>
      </c>
      <c r="AK245" s="152"/>
      <c r="AL245" s="167">
        <f>Cálculos!BR246</f>
        <v>0</v>
      </c>
      <c r="AM245" s="150"/>
      <c r="BA245" s="151"/>
      <c r="BB245" s="72">
        <v>240</v>
      </c>
      <c r="BC245" s="168">
        <f>ABS(Cálculos!L246-Cálculos!L245)</f>
        <v>2.9778156007916334E-3</v>
      </c>
      <c r="BD245" s="168">
        <f>ABS(Cálculos!AN246-Cálculos!AN245)</f>
        <v>3.4105375664378879E-3</v>
      </c>
      <c r="BE245" s="168">
        <f>ABS(Cálculos!BP246-Cálculos!BP245)</f>
        <v>3.2944624459455563E-3</v>
      </c>
      <c r="BF245" s="150"/>
    </row>
    <row r="246" spans="25:58" x14ac:dyDescent="0.35">
      <c r="Y246" s="151"/>
      <c r="Z246" s="72">
        <f>(Cálculos!C247-0.44)/(MAX(Cálculos!C:C)+0.12)*100</f>
        <v>32.948008546540294</v>
      </c>
      <c r="AA246" s="152"/>
      <c r="AB246" s="167">
        <f>Cálculos!L396</f>
        <v>0.87671419892626545</v>
      </c>
      <c r="AC246" s="152"/>
      <c r="AD246" s="167">
        <f>Cálculos!AN411</f>
        <v>0.91113557288848646</v>
      </c>
      <c r="AE246" s="152"/>
      <c r="AF246" s="167">
        <f>Cálculos!BP524</f>
        <v>0.89011569427325721</v>
      </c>
      <c r="AG246" s="152"/>
      <c r="AH246" s="167">
        <f>Cálculos!N110</f>
        <v>0</v>
      </c>
      <c r="AI246" s="152"/>
      <c r="AJ246" s="167">
        <f>Cálculos!AP247</f>
        <v>0</v>
      </c>
      <c r="AK246" s="152"/>
      <c r="AL246" s="167">
        <f>Cálculos!BR247</f>
        <v>0</v>
      </c>
      <c r="AM246" s="150"/>
      <c r="BA246" s="151"/>
      <c r="BB246" s="72">
        <v>241</v>
      </c>
      <c r="BC246" s="168">
        <f>ABS(Cálculos!L247-Cálculos!L246)</f>
        <v>2.9572462854107195E-3</v>
      </c>
      <c r="BD246" s="168">
        <f>ABS(Cálculos!AN247-Cálculos!AN246)</f>
        <v>3.3869792307559266E-3</v>
      </c>
      <c r="BE246" s="168">
        <f>ABS(Cálculos!BP247-Cálculos!BP246)</f>
        <v>3.271705890730614E-3</v>
      </c>
      <c r="BF246" s="150"/>
    </row>
    <row r="247" spans="25:58" x14ac:dyDescent="0.35">
      <c r="Y247" s="151"/>
      <c r="Z247" s="72">
        <f>(Cálculos!C248-0.44)/(MAX(Cálculos!C:C)+0.12)*100</f>
        <v>33.084972333315072</v>
      </c>
      <c r="AA247" s="152"/>
      <c r="AB247" s="167">
        <f>Cálculos!L535</f>
        <v>0.87638684006249279</v>
      </c>
      <c r="AC247" s="152"/>
      <c r="AD247" s="167">
        <f>Cálculos!AN151</f>
        <v>0.90912111638187354</v>
      </c>
      <c r="AE247" s="152"/>
      <c r="AF247" s="167">
        <f>Cálculos!BP171</f>
        <v>0.88988272577959371</v>
      </c>
      <c r="AG247" s="152"/>
      <c r="AH247" s="167">
        <f>Cálculos!N111</f>
        <v>0</v>
      </c>
      <c r="AI247" s="152"/>
      <c r="AJ247" s="167">
        <f>Cálculos!AP248</f>
        <v>0</v>
      </c>
      <c r="AK247" s="152"/>
      <c r="AL247" s="167">
        <f>Cálculos!BR248</f>
        <v>0</v>
      </c>
      <c r="AM247" s="150"/>
      <c r="BA247" s="151"/>
      <c r="BB247" s="72">
        <v>242</v>
      </c>
      <c r="BC247" s="168">
        <f>ABS(Cálculos!L248-Cálculos!L247)</f>
        <v>2.936819085652187E-3</v>
      </c>
      <c r="BD247" s="168">
        <f>ABS(Cálculos!AN248-Cálculos!AN247)</f>
        <v>3.3635836503277394E-3</v>
      </c>
      <c r="BE247" s="168">
        <f>ABS(Cálculos!BP248-Cálculos!BP247)</f>
        <v>3.2491065597565205E-3</v>
      </c>
      <c r="BF247" s="150"/>
    </row>
    <row r="248" spans="25:58" x14ac:dyDescent="0.35">
      <c r="Y248" s="151"/>
      <c r="Z248" s="72">
        <f>(Cálculos!C249-0.44)/(MAX(Cálculos!C:C)+0.12)*100</f>
        <v>33.22193612008985</v>
      </c>
      <c r="AA248" s="152"/>
      <c r="AB248" s="167">
        <f>Cálculos!L512</f>
        <v>0.87601560997580519</v>
      </c>
      <c r="AC248" s="152"/>
      <c r="AD248" s="167">
        <f>Cálculos!AN523</f>
        <v>0.90885134608259699</v>
      </c>
      <c r="AE248" s="152"/>
      <c r="AF248" s="167">
        <f>Cálculos!BP538</f>
        <v>0.88956490482303152</v>
      </c>
      <c r="AG248" s="152"/>
      <c r="AH248" s="167">
        <f>Cálculos!N112</f>
        <v>0</v>
      </c>
      <c r="AI248" s="152"/>
      <c r="AJ248" s="167">
        <f>Cálculos!AP249</f>
        <v>0</v>
      </c>
      <c r="AK248" s="152"/>
      <c r="AL248" s="167">
        <f>Cálculos!BR249</f>
        <v>0</v>
      </c>
      <c r="AM248" s="150"/>
      <c r="BA248" s="151"/>
      <c r="BB248" s="72">
        <v>243</v>
      </c>
      <c r="BC248" s="168">
        <f>ABS(Cálculos!L249-Cálculos!L248)</f>
        <v>2.9165329930117001E-3</v>
      </c>
      <c r="BD248" s="168">
        <f>ABS(Cálculos!AN249-Cálculos!AN248)</f>
        <v>3.3403496798095622E-3</v>
      </c>
      <c r="BE248" s="168">
        <f>ABS(Cálculos!BP249-Cálculos!BP248)</f>
        <v>3.2266633399530842E-3</v>
      </c>
      <c r="BF248" s="150"/>
    </row>
    <row r="249" spans="25:58" x14ac:dyDescent="0.35">
      <c r="Y249" s="151"/>
      <c r="Z249" s="72">
        <f>(Cálculos!C250-0.44)/(MAX(Cálculos!C:C)+0.12)*100</f>
        <v>33.358899906864622</v>
      </c>
      <c r="AA249" s="152"/>
      <c r="AB249" s="167">
        <f>Cálculos!L168</f>
        <v>0.8747108816594058</v>
      </c>
      <c r="AC249" s="152"/>
      <c r="AD249" s="167">
        <f>Cálculos!AN539</f>
        <v>0.90708959051665661</v>
      </c>
      <c r="AE249" s="152"/>
      <c r="AF249" s="167">
        <f>Cálculos!BP154</f>
        <v>0.88847051004557798</v>
      </c>
      <c r="AG249" s="152"/>
      <c r="AH249" s="167">
        <f>Cálculos!N113</f>
        <v>0</v>
      </c>
      <c r="AI249" s="152"/>
      <c r="AJ249" s="167">
        <f>Cálculos!AP250</f>
        <v>0</v>
      </c>
      <c r="AK249" s="152"/>
      <c r="AL249" s="167">
        <f>Cálculos!BR250</f>
        <v>0</v>
      </c>
      <c r="AM249" s="150"/>
      <c r="BA249" s="151"/>
      <c r="BB249" s="72">
        <v>244</v>
      </c>
      <c r="BC249" s="168">
        <f>ABS(Cálculos!L250-Cálculos!L249)</f>
        <v>2.8963870277926573E-3</v>
      </c>
      <c r="BD249" s="168">
        <f>ABS(Cálculos!AN250-Cálculos!AN249)</f>
        <v>3.3172761989483934E-3</v>
      </c>
      <c r="BE249" s="168">
        <f>ABS(Cálculos!BP250-Cálculos!BP249)</f>
        <v>3.2043751479454152E-3</v>
      </c>
      <c r="BF249" s="150"/>
    </row>
    <row r="250" spans="25:58" x14ac:dyDescent="0.35">
      <c r="Y250" s="151"/>
      <c r="Z250" s="72">
        <f>(Cálculos!C251-0.44)/(MAX(Cálculos!C:C)+0.12)*100</f>
        <v>33.4958636936394</v>
      </c>
      <c r="AA250" s="152"/>
      <c r="AB250" s="167">
        <f>Cálculos!L143</f>
        <v>0.87446125044234713</v>
      </c>
      <c r="AC250" s="152"/>
      <c r="AD250" s="167">
        <f>Cálculos!AN172</f>
        <v>0.90657602748001154</v>
      </c>
      <c r="AE250" s="152"/>
      <c r="AF250" s="167">
        <f>Cálculos!BP155</f>
        <v>0.88233339594329585</v>
      </c>
      <c r="AG250" s="152"/>
      <c r="AH250" s="167">
        <f>Cálculos!N114</f>
        <v>0</v>
      </c>
      <c r="AI250" s="152"/>
      <c r="AJ250" s="167">
        <f>Cálculos!AP251</f>
        <v>0</v>
      </c>
      <c r="AK250" s="152"/>
      <c r="AL250" s="167">
        <f>Cálculos!BR251</f>
        <v>0</v>
      </c>
      <c r="AM250" s="150"/>
      <c r="BA250" s="151"/>
      <c r="BB250" s="72">
        <v>245</v>
      </c>
      <c r="BC250" s="168">
        <f>ABS(Cálculos!L251-Cálculos!L250)</f>
        <v>2.8763802211222433E-3</v>
      </c>
      <c r="BD250" s="168">
        <f>ABS(Cálculos!AN251-Cálculos!AN250)</f>
        <v>3.2943620984204891E-3</v>
      </c>
      <c r="BE250" s="168">
        <f>ABS(Cálculos!BP251-Cálculos!BP250)</f>
        <v>3.1822409119293682E-3</v>
      </c>
      <c r="BF250" s="150"/>
    </row>
    <row r="251" spans="25:58" x14ac:dyDescent="0.35">
      <c r="Y251" s="151"/>
      <c r="Z251" s="72">
        <f>(Cálculos!C252-0.44)/(MAX(Cálculos!C:C)+0.12)*100</f>
        <v>33.632827480414178</v>
      </c>
      <c r="AA251" s="152"/>
      <c r="AB251" s="167">
        <f>Cálculos!L513</f>
        <v>0.86996335512481049</v>
      </c>
      <c r="AC251" s="152"/>
      <c r="AD251" s="167">
        <f>Cálculos!AN152</f>
        <v>0.90422263968328076</v>
      </c>
      <c r="AE251" s="152"/>
      <c r="AF251" s="167">
        <f>Cálculos!BP156</f>
        <v>0.87623867398467958</v>
      </c>
      <c r="AG251" s="152"/>
      <c r="AH251" s="167">
        <f>Cálculos!N115</f>
        <v>0</v>
      </c>
      <c r="AI251" s="152"/>
      <c r="AJ251" s="167">
        <f>Cálculos!AP252</f>
        <v>0</v>
      </c>
      <c r="AK251" s="152"/>
      <c r="AL251" s="167">
        <f>Cálculos!BR252</f>
        <v>0</v>
      </c>
      <c r="AM251" s="150"/>
      <c r="BA251" s="151"/>
      <c r="BB251" s="72">
        <v>246</v>
      </c>
      <c r="BC251" s="168">
        <f>ABS(Cálculos!L252-Cálculos!L251)</f>
        <v>2.8565116116309186E-3</v>
      </c>
      <c r="BD251" s="168">
        <f>ABS(Cálculos!AN252-Cálculos!AN251)</f>
        <v>3.2716062772022436E-3</v>
      </c>
      <c r="BE251" s="168">
        <f>ABS(Cálculos!BP252-Cálculos!BP251)</f>
        <v>3.1602595683206114E-3</v>
      </c>
      <c r="BF251" s="150"/>
    </row>
    <row r="252" spans="25:58" x14ac:dyDescent="0.35">
      <c r="Y252" s="151"/>
      <c r="Z252" s="72">
        <f>(Cálculos!C253-0.44)/(MAX(Cálculos!C:C)+0.12)*100</f>
        <v>33.76979126718895</v>
      </c>
      <c r="AA252" s="152"/>
      <c r="AB252" s="167">
        <f>Cálculos!L144</f>
        <v>0.86823675987935223</v>
      </c>
      <c r="AC252" s="152"/>
      <c r="AD252" s="167">
        <f>Cálculos!AN524</f>
        <v>0.90358509735963677</v>
      </c>
      <c r="AE252" s="152"/>
      <c r="AF252" s="167">
        <f>Cálculos!BP172</f>
        <v>0.87559342993772815</v>
      </c>
      <c r="AG252" s="152"/>
      <c r="AH252" s="167">
        <f>Cálculos!N116</f>
        <v>0</v>
      </c>
      <c r="AI252" s="152"/>
      <c r="AJ252" s="167">
        <f>Cálculos!AP253</f>
        <v>0</v>
      </c>
      <c r="AK252" s="152"/>
      <c r="AL252" s="167">
        <f>Cálculos!BR253</f>
        <v>0</v>
      </c>
      <c r="AM252" s="150"/>
      <c r="BA252" s="151"/>
      <c r="BB252" s="72">
        <v>247</v>
      </c>
      <c r="BC252" s="168">
        <f>ABS(Cálculos!L253-Cálculos!L252)</f>
        <v>2.8367802446305213E-3</v>
      </c>
      <c r="BD252" s="168">
        <f>ABS(Cálculos!AN253-Cálculos!AN252)</f>
        <v>3.24900764190722E-3</v>
      </c>
      <c r="BE252" s="168">
        <f>ABS(Cálculos!BP253-Cálculos!BP252)</f>
        <v>3.1384300609234028E-3</v>
      </c>
      <c r="BF252" s="150"/>
    </row>
    <row r="253" spans="25:58" x14ac:dyDescent="0.35">
      <c r="Y253" s="151"/>
      <c r="Z253" s="72">
        <f>(Cálculos!C254-0.44)/(MAX(Cálculos!C:C)+0.12)*100</f>
        <v>33.906755053963735</v>
      </c>
      <c r="AA253" s="152"/>
      <c r="AB253" s="167">
        <f>Cálculos!L404</f>
        <v>0.86625945972401686</v>
      </c>
      <c r="AC253" s="152"/>
      <c r="AD253" s="167">
        <f>Cálculos!AN408</f>
        <v>0.89989673462713471</v>
      </c>
      <c r="AE253" s="152"/>
      <c r="AF253" s="167">
        <f>Cálculos!BP539</f>
        <v>0.87533234497456902</v>
      </c>
      <c r="AG253" s="152"/>
      <c r="AH253" s="167">
        <f>Cálculos!N117</f>
        <v>0</v>
      </c>
      <c r="AI253" s="152"/>
      <c r="AJ253" s="167">
        <f>Cálculos!AP254</f>
        <v>0</v>
      </c>
      <c r="AK253" s="152"/>
      <c r="AL253" s="167">
        <f>Cálculos!BR254</f>
        <v>0</v>
      </c>
      <c r="AM253" s="150"/>
      <c r="BA253" s="151"/>
      <c r="BB253" s="72">
        <v>248</v>
      </c>
      <c r="BC253" s="168">
        <f>ABS(Cálculos!L254-Cálculos!L253)</f>
        <v>2.8171851721448538E-3</v>
      </c>
      <c r="BD253" s="168">
        <f>ABS(Cálculos!AN254-Cálculos!AN253)</f>
        <v>3.2265651067941992E-3</v>
      </c>
      <c r="BE253" s="168">
        <f>ABS(Cálculos!BP254-Cálculos!BP253)</f>
        <v>3.1167513409551817E-3</v>
      </c>
      <c r="BF253" s="150"/>
    </row>
    <row r="254" spans="25:58" x14ac:dyDescent="0.35">
      <c r="Y254" s="151"/>
      <c r="Z254" s="72">
        <f>(Cálculos!C255-0.44)/(MAX(Cálculos!C:C)+0.12)*100</f>
        <v>34.043718840738507</v>
      </c>
      <c r="AA254" s="152"/>
      <c r="AB254" s="167">
        <f>Cálculos!L514</f>
        <v>0.86395386082352355</v>
      </c>
      <c r="AC254" s="152"/>
      <c r="AD254" s="167">
        <f>Cálculos!AN153</f>
        <v>0.89931342825189176</v>
      </c>
      <c r="AE254" s="152"/>
      <c r="AF254" s="167">
        <f>Cálculos!BP157</f>
        <v>0.87018605134580407</v>
      </c>
      <c r="AG254" s="152"/>
      <c r="AH254" s="167">
        <f>Cálculos!N118</f>
        <v>0</v>
      </c>
      <c r="AI254" s="152"/>
      <c r="AJ254" s="167">
        <f>Cálculos!AP255</f>
        <v>0</v>
      </c>
      <c r="AK254" s="152"/>
      <c r="AL254" s="167">
        <f>Cálculos!BR255</f>
        <v>0</v>
      </c>
      <c r="AM254" s="150"/>
      <c r="BA254" s="151"/>
      <c r="BB254" s="72">
        <v>249</v>
      </c>
      <c r="BC254" s="168">
        <f>ABS(Cálculos!L255-Cálculos!L254)</f>
        <v>2.7977254527132844E-3</v>
      </c>
      <c r="BD254" s="168">
        <f>ABS(Cálculos!AN255-Cálculos!AN254)</f>
        <v>3.2042775935962053E-3</v>
      </c>
      <c r="BE254" s="168">
        <f>ABS(Cálculos!BP255-Cálculos!BP254)</f>
        <v>3.0952223668456735E-3</v>
      </c>
      <c r="BF254" s="150"/>
    </row>
    <row r="255" spans="25:58" x14ac:dyDescent="0.35">
      <c r="Y255" s="151"/>
      <c r="Z255" s="72">
        <f>(Cálculos!C256-0.44)/(MAX(Cálculos!C:C)+0.12)*100</f>
        <v>34.180682627513285</v>
      </c>
      <c r="AA255" s="152"/>
      <c r="AB255" s="167">
        <f>Cálculos!L410</f>
        <v>0.86306059929828116</v>
      </c>
      <c r="AC255" s="152"/>
      <c r="AD255" s="167">
        <f>Cálculos!AN48</f>
        <v>0.89530484151694179</v>
      </c>
      <c r="AE255" s="152"/>
      <c r="AF255" s="167">
        <f>Cálculos!BP411</f>
        <v>0.86655808559254022</v>
      </c>
      <c r="AG255" s="152"/>
      <c r="AH255" s="167">
        <f>Cálculos!N119</f>
        <v>0</v>
      </c>
      <c r="AI255" s="152"/>
      <c r="AJ255" s="167">
        <f>Cálculos!AP256</f>
        <v>0</v>
      </c>
      <c r="AK255" s="152"/>
      <c r="AL255" s="167">
        <f>Cálculos!BR256</f>
        <v>0</v>
      </c>
      <c r="AM255" s="150"/>
      <c r="BA255" s="151"/>
      <c r="BB255" s="72">
        <v>250</v>
      </c>
      <c r="BC255" s="168">
        <f>ABS(Cálculos!L256-Cálculos!L255)</f>
        <v>2.7784001513826984E-3</v>
      </c>
      <c r="BD255" s="168">
        <f>ABS(Cálculos!AN256-Cálculos!AN255)</f>
        <v>3.1821440314973581E-3</v>
      </c>
      <c r="BE255" s="168">
        <f>ABS(Cálculos!BP256-Cálculos!BP255)</f>
        <v>3.0738421042232345E-3</v>
      </c>
      <c r="BF255" s="150"/>
    </row>
    <row r="256" spans="25:58" x14ac:dyDescent="0.35">
      <c r="Y256" s="151"/>
      <c r="Z256" s="72">
        <f>(Cálculos!C257-0.44)/(MAX(Cálculos!C:C)+0.12)*100</f>
        <v>34.317646414288063</v>
      </c>
      <c r="AA256" s="152"/>
      <c r="AB256" s="167">
        <f>Cálculos!L145</f>
        <v>0.86223911893748251</v>
      </c>
      <c r="AC256" s="152"/>
      <c r="AD256" s="167">
        <f>Cálculos!AN154</f>
        <v>0.89439045343128598</v>
      </c>
      <c r="AE256" s="152"/>
      <c r="AF256" s="167">
        <f>Cálculos!BP158</f>
        <v>0.86417523722542522</v>
      </c>
      <c r="AG256" s="152"/>
      <c r="AH256" s="167">
        <f>Cálculos!N121</f>
        <v>0</v>
      </c>
      <c r="AI256" s="152"/>
      <c r="AJ256" s="167">
        <f>Cálculos!AP257</f>
        <v>0</v>
      </c>
      <c r="AK256" s="152"/>
      <c r="AL256" s="167">
        <f>Cálculos!BR257</f>
        <v>0</v>
      </c>
      <c r="AM256" s="150"/>
      <c r="BA256" s="151"/>
      <c r="BB256" s="72">
        <v>251</v>
      </c>
      <c r="BC256" s="168">
        <f>ABS(Cálculos!L257-Cálculos!L256)</f>
        <v>2.7592083396592582E-3</v>
      </c>
      <c r="BD256" s="168">
        <f>ABS(Cálculos!AN257-Cálculos!AN256)</f>
        <v>3.1601633570797483E-3</v>
      </c>
      <c r="BE256" s="168">
        <f>ABS(Cálculos!BP257-Cálculos!BP256)</f>
        <v>3.0526095258624486E-3</v>
      </c>
      <c r="BF256" s="150"/>
    </row>
    <row r="257" spans="25:58" x14ac:dyDescent="0.35">
      <c r="Y257" s="151"/>
      <c r="Z257" s="72">
        <f>(Cálculos!C258-0.44)/(MAX(Cálculos!C:C)+0.12)*100</f>
        <v>34.454610201062842</v>
      </c>
      <c r="AA257" s="152"/>
      <c r="AB257" s="167">
        <f>Cálculos!L169</f>
        <v>0.861192123910822</v>
      </c>
      <c r="AC257" s="152"/>
      <c r="AD257" s="167">
        <f>Cálculos!AN540</f>
        <v>0.89241489786727768</v>
      </c>
      <c r="AE257" s="152"/>
      <c r="AF257" s="167">
        <f>Cálculos!BP47</f>
        <v>0.86320954228575908</v>
      </c>
      <c r="AG257" s="152"/>
      <c r="AH257" s="167">
        <f>Cálculos!N123</f>
        <v>0</v>
      </c>
      <c r="AI257" s="152"/>
      <c r="AJ257" s="167">
        <f>Cálculos!AP258</f>
        <v>0</v>
      </c>
      <c r="AK257" s="152"/>
      <c r="AL257" s="167">
        <f>Cálculos!BR258</f>
        <v>0</v>
      </c>
      <c r="AM257" s="150"/>
      <c r="BA257" s="151"/>
      <c r="BB257" s="72">
        <v>252</v>
      </c>
      <c r="BC257" s="168">
        <f>ABS(Cálculos!L258-Cálculos!L257)</f>
        <v>2.7401490954629404E-3</v>
      </c>
      <c r="BD257" s="168">
        <f>ABS(Cálculos!AN258-Cálculos!AN257)</f>
        <v>3.138334514271035E-3</v>
      </c>
      <c r="BE257" s="168">
        <f>ABS(Cálculos!BP258-Cálculos!BP257)</f>
        <v>3.0315236116337241E-3</v>
      </c>
      <c r="BF257" s="150"/>
    </row>
    <row r="258" spans="25:58" x14ac:dyDescent="0.35">
      <c r="Y258" s="151"/>
      <c r="Z258" s="72">
        <f>(Cálculos!C259-0.44)/(MAX(Cálculos!C:C)+0.12)*100</f>
        <v>34.591573987837613</v>
      </c>
      <c r="AA258" s="152"/>
      <c r="AB258" s="167">
        <f>Cálculos!L536</f>
        <v>0.85931762413543633</v>
      </c>
      <c r="AC258" s="152"/>
      <c r="AD258" s="167">
        <f>Cálculos!AN173</f>
        <v>0.89185919053476659</v>
      </c>
      <c r="AE258" s="152"/>
      <c r="AF258" s="167">
        <f>Cálculos!BP49</f>
        <v>0.86181129296603509</v>
      </c>
      <c r="AG258" s="152"/>
      <c r="AH258" s="167">
        <f>Cálculos!N125</f>
        <v>0</v>
      </c>
      <c r="AI258" s="152"/>
      <c r="AJ258" s="167">
        <f>Cálculos!AP259</f>
        <v>0</v>
      </c>
      <c r="AK258" s="152"/>
      <c r="AL258" s="167">
        <f>Cálculos!BR259</f>
        <v>0</v>
      </c>
      <c r="AM258" s="150"/>
      <c r="BA258" s="151"/>
      <c r="BB258" s="72">
        <v>253</v>
      </c>
      <c r="BC258" s="168">
        <f>ABS(Cálculos!L259-Cálculos!L258)</f>
        <v>2.721221503082738E-3</v>
      </c>
      <c r="BD258" s="168">
        <f>ABS(Cálculos!AN259-Cálculos!AN258)</f>
        <v>3.1166564542935982E-3</v>
      </c>
      <c r="BE258" s="168">
        <f>ABS(Cálculos!BP259-Cálculos!BP258)</f>
        <v>3.0105833484535549E-3</v>
      </c>
      <c r="BF258" s="150"/>
    </row>
    <row r="259" spans="25:58" x14ac:dyDescent="0.35">
      <c r="Y259" s="151"/>
      <c r="Z259" s="72">
        <f>(Cálculos!C260-0.44)/(MAX(Cálculos!C:C)+0.12)*100</f>
        <v>34.728537774612391</v>
      </c>
      <c r="AA259" s="152"/>
      <c r="AB259" s="167">
        <f>Cálculos!L515</f>
        <v>0.85798605490401492</v>
      </c>
      <c r="AC259" s="152"/>
      <c r="AD259" s="167">
        <f>Cálculos!AN155</f>
        <v>0.88945035947762641</v>
      </c>
      <c r="AE259" s="152"/>
      <c r="AF259" s="167">
        <f>Cálculos!BP173</f>
        <v>0.86132492184498544</v>
      </c>
      <c r="AG259" s="152"/>
      <c r="AH259" s="167">
        <f>Cálculos!N126</f>
        <v>0</v>
      </c>
      <c r="AI259" s="152"/>
      <c r="AJ259" s="167">
        <f>Cálculos!AP260</f>
        <v>0</v>
      </c>
      <c r="AK259" s="152"/>
      <c r="AL259" s="167">
        <f>Cálculos!BR260</f>
        <v>0</v>
      </c>
      <c r="AM259" s="150"/>
      <c r="BA259" s="151"/>
      <c r="BB259" s="72">
        <v>254</v>
      </c>
      <c r="BC259" s="168">
        <f>ABS(Cálculos!L260-Cálculos!L259)</f>
        <v>2.7024246531333618E-3</v>
      </c>
      <c r="BD259" s="168">
        <f>ABS(Cálculos!AN260-Cálculos!AN259)</f>
        <v>3.0951281356144111E-3</v>
      </c>
      <c r="BE259" s="168">
        <f>ABS(Cálculos!BP260-Cálculos!BP259)</f>
        <v>2.9897877302368925E-3</v>
      </c>
      <c r="BF259" s="150"/>
    </row>
    <row r="260" spans="25:58" x14ac:dyDescent="0.35">
      <c r="Y260" s="151"/>
      <c r="Z260" s="72">
        <f>(Cálculos!C261-0.44)/(MAX(Cálculos!C:C)+0.12)*100</f>
        <v>34.86550156138717</v>
      </c>
      <c r="AA260" s="152"/>
      <c r="AB260" s="167">
        <f>Cálculos!L393</f>
        <v>0.85718947798041434</v>
      </c>
      <c r="AC260" s="152"/>
      <c r="AD260" s="167">
        <f>Cálculos!AN406</f>
        <v>0.88787068148890103</v>
      </c>
      <c r="AE260" s="152"/>
      <c r="AF260" s="167">
        <f>Cálculos!BP540</f>
        <v>0.86130641315775569</v>
      </c>
      <c r="AG260" s="152"/>
      <c r="AH260" s="167">
        <f>Cálculos!N127</f>
        <v>0</v>
      </c>
      <c r="AI260" s="152"/>
      <c r="AJ260" s="167">
        <f>Cálculos!AP261</f>
        <v>0</v>
      </c>
      <c r="AK260" s="152"/>
      <c r="AL260" s="167">
        <f>Cálculos!BR261</f>
        <v>0</v>
      </c>
      <c r="AM260" s="150"/>
      <c r="BA260" s="151"/>
      <c r="BB260" s="72">
        <v>255</v>
      </c>
      <c r="BC260" s="168">
        <f>ABS(Cálculos!L261-Cálculos!L260)</f>
        <v>2.6837576425107756E-3</v>
      </c>
      <c r="BD260" s="168">
        <f>ABS(Cálculos!AN261-Cálculos!AN260)</f>
        <v>3.0737485238945816E-3</v>
      </c>
      <c r="BE260" s="168">
        <f>ABS(Cálculos!BP261-Cálculos!BP260)</f>
        <v>2.9691357578480737E-3</v>
      </c>
      <c r="BF260" s="150"/>
    </row>
    <row r="261" spans="25:58" x14ac:dyDescent="0.35">
      <c r="Y261" s="151"/>
      <c r="Z261" s="72">
        <f>(Cálculos!C262-0.44)/(MAX(Cálculos!C:C)+0.12)*100</f>
        <v>35.002465348161948</v>
      </c>
      <c r="AA261" s="152"/>
      <c r="AB261" s="167">
        <f>Cálculos!L146</f>
        <v>0.85624937651170141</v>
      </c>
      <c r="AC261" s="152"/>
      <c r="AD261" s="167">
        <f>Cálculos!AN405</f>
        <v>0.88503460074641294</v>
      </c>
      <c r="AE261" s="152"/>
      <c r="AF261" s="167">
        <f>Cálculos!BP159</f>
        <v>0.85820594282182672</v>
      </c>
      <c r="AG261" s="152"/>
      <c r="AH261" s="167">
        <f>Cálculos!N128</f>
        <v>0</v>
      </c>
      <c r="AI261" s="152"/>
      <c r="AJ261" s="167">
        <f>Cálculos!AP262</f>
        <v>0</v>
      </c>
      <c r="AK261" s="152"/>
      <c r="AL261" s="167">
        <f>Cálculos!BR262</f>
        <v>0</v>
      </c>
      <c r="AM261" s="150"/>
      <c r="BA261" s="151"/>
      <c r="BB261" s="72">
        <v>256</v>
      </c>
      <c r="BC261" s="168">
        <f>ABS(Cálculos!L262-Cálculos!L261)</f>
        <v>2.6652195743493423E-3</v>
      </c>
      <c r="BD261" s="168">
        <f>ABS(Cálculos!AN262-Cálculos!AN261)</f>
        <v>3.0525165919404462E-3</v>
      </c>
      <c r="BE261" s="168">
        <f>ABS(Cálculos!BP262-Cálculos!BP261)</f>
        <v>2.9486264390526373E-3</v>
      </c>
      <c r="BF261" s="150"/>
    </row>
    <row r="262" spans="25:58" x14ac:dyDescent="0.35">
      <c r="Y262" s="151"/>
      <c r="Z262" s="72">
        <f>(Cálculos!C263-0.44)/(MAX(Cálculos!C:C)+0.12)*100</f>
        <v>35.139429134936719</v>
      </c>
      <c r="AA262" s="152"/>
      <c r="AB262" s="167">
        <f>Cálculos!L170</f>
        <v>0.85448514052899593</v>
      </c>
      <c r="AC262" s="152"/>
      <c r="AD262" s="167">
        <f>Cálculos!AN156</f>
        <v>0.88451098172863563</v>
      </c>
      <c r="AE262" s="152"/>
      <c r="AF262" s="167">
        <f>Cálculos!BP408</f>
        <v>0.85278869616100961</v>
      </c>
      <c r="AG262" s="152"/>
      <c r="AH262" s="167">
        <f>Cálculos!N129</f>
        <v>0</v>
      </c>
      <c r="AI262" s="152"/>
      <c r="AJ262" s="167">
        <f>Cálculos!AP263</f>
        <v>0</v>
      </c>
      <c r="AK262" s="152"/>
      <c r="AL262" s="167">
        <f>Cálculos!BR263</f>
        <v>0</v>
      </c>
      <c r="AM262" s="150"/>
      <c r="BA262" s="151"/>
      <c r="BB262" s="72">
        <v>257</v>
      </c>
      <c r="BC262" s="168">
        <f>ABS(Cálculos!L263-Cálculos!L262)</f>
        <v>2.6468095579781359E-3</v>
      </c>
      <c r="BD262" s="168">
        <f>ABS(Cálculos!AN263-Cálculos!AN262)</f>
        <v>3.0314313196531661E-3</v>
      </c>
      <c r="BE262" s="168">
        <f>ABS(Cálculos!BP263-Cálculos!BP262)</f>
        <v>2.9282587884704725E-3</v>
      </c>
      <c r="BF262" s="150"/>
    </row>
    <row r="263" spans="25:58" x14ac:dyDescent="0.35">
      <c r="Y263" s="151"/>
      <c r="Z263" s="72">
        <f>(Cálculos!C264-0.44)/(MAX(Cálculos!C:C)+0.12)*100</f>
        <v>35.276392921711498</v>
      </c>
      <c r="AA263" s="152"/>
      <c r="AB263" s="167">
        <f>Cálculos!L516</f>
        <v>0.85205950473817416</v>
      </c>
      <c r="AC263" s="152"/>
      <c r="AD263" s="167">
        <f>Cálculos!AN157</f>
        <v>0.87957125296604055</v>
      </c>
      <c r="AE263" s="152"/>
      <c r="AF263" s="167">
        <f>Cálculos!BP541</f>
        <v>0.8473986899481265</v>
      </c>
      <c r="AG263" s="152"/>
      <c r="AH263" s="167">
        <f>Cálculos!N130</f>
        <v>0</v>
      </c>
      <c r="AI263" s="152"/>
      <c r="AJ263" s="167">
        <f>Cálculos!AP264</f>
        <v>0</v>
      </c>
      <c r="AK263" s="152"/>
      <c r="AL263" s="167">
        <f>Cálculos!BR264</f>
        <v>0</v>
      </c>
      <c r="AM263" s="150"/>
      <c r="BA263" s="151"/>
      <c r="BB263" s="72">
        <v>258</v>
      </c>
      <c r="BC263" s="168">
        <f>ABS(Cálculos!L264-Cálculos!L263)</f>
        <v>2.6285267088791975E-3</v>
      </c>
      <c r="BD263" s="168">
        <f>ABS(Cálculos!AN264-Cálculos!AN263)</f>
        <v>3.0104916939802662E-3</v>
      </c>
      <c r="BE263" s="168">
        <f>ABS(Cálculos!BP264-Cálculos!BP263)</f>
        <v>2.9080318275275241E-3</v>
      </c>
      <c r="BF263" s="150"/>
    </row>
    <row r="264" spans="25:58" x14ac:dyDescent="0.35">
      <c r="Y264" s="151"/>
      <c r="Z264" s="72">
        <f>(Cálculos!C265-0.44)/(MAX(Cálculos!C:C)+0.12)*100</f>
        <v>35.413356708486276</v>
      </c>
      <c r="AA264" s="152"/>
      <c r="AB264" s="167">
        <f>Cálculos!L397</f>
        <v>0.85132593362987086</v>
      </c>
      <c r="AC264" s="152"/>
      <c r="AD264" s="167">
        <f>Cálculos!AN541</f>
        <v>0.87778380864998329</v>
      </c>
      <c r="AE264" s="152"/>
      <c r="AF264" s="167">
        <f>Cálculos!BP174</f>
        <v>0.84728742980780181</v>
      </c>
      <c r="AG264" s="152"/>
      <c r="AH264" s="167">
        <f>Cálculos!N131</f>
        <v>0</v>
      </c>
      <c r="AI264" s="152"/>
      <c r="AJ264" s="167">
        <f>Cálculos!AP265</f>
        <v>0</v>
      </c>
      <c r="AK264" s="152"/>
      <c r="AL264" s="167">
        <f>Cálculos!BR265</f>
        <v>0</v>
      </c>
      <c r="AM264" s="150"/>
      <c r="BA264" s="151"/>
      <c r="BB264" s="72">
        <v>259</v>
      </c>
      <c r="BC264" s="168">
        <f>ABS(Cálculos!L265-Cálculos!L264)</f>
        <v>2.6103701486436259E-3</v>
      </c>
      <c r="BD264" s="168">
        <f>ABS(Cálculos!AN265-Cálculos!AN264)</f>
        <v>2.9896967088673398E-3</v>
      </c>
      <c r="BE264" s="168">
        <f>ABS(Cálculos!BP265-Cálculos!BP264)</f>
        <v>2.8879445844096074E-3</v>
      </c>
      <c r="BF264" s="150"/>
    </row>
    <row r="265" spans="25:58" x14ac:dyDescent="0.35">
      <c r="Y265" s="151"/>
      <c r="Z265" s="72">
        <f>(Cálculos!C266-0.44)/(MAX(Cálculos!C:C)+0.12)*100</f>
        <v>35.550320495261047</v>
      </c>
      <c r="AA265" s="152"/>
      <c r="AB265" s="167">
        <f>Cálculos!L41</f>
        <v>0.85044043149921511</v>
      </c>
      <c r="AC265" s="152"/>
      <c r="AD265" s="167">
        <f>Cálculos!AN409</f>
        <v>0.87732429973457671</v>
      </c>
      <c r="AE265" s="152"/>
      <c r="AF265" s="167">
        <f>Cálculos!BP48</f>
        <v>0.84564690742700543</v>
      </c>
      <c r="AG265" s="152"/>
      <c r="AH265" s="167">
        <f>Cálculos!N132</f>
        <v>0</v>
      </c>
      <c r="AI265" s="152"/>
      <c r="AJ265" s="167">
        <f>Cálculos!AP266</f>
        <v>0</v>
      </c>
      <c r="AK265" s="152"/>
      <c r="AL265" s="167">
        <f>Cálculos!BR266</f>
        <v>0</v>
      </c>
      <c r="AM265" s="150"/>
      <c r="BA265" s="151"/>
      <c r="BB265" s="72">
        <v>260</v>
      </c>
      <c r="BC265" s="168">
        <f>ABS(Cálculos!L266-Cálculos!L265)</f>
        <v>2.5923390049309436E-3</v>
      </c>
      <c r="BD265" s="168">
        <f>ABS(Cálculos!AN266-Cálculos!AN265)</f>
        <v>2.9690453652089777E-3</v>
      </c>
      <c r="BE265" s="168">
        <f>ABS(Cálculos!BP266-Cálculos!BP265)</f>
        <v>2.8679960940151683E-3</v>
      </c>
      <c r="BF265" s="150"/>
    </row>
    <row r="266" spans="25:58" x14ac:dyDescent="0.35">
      <c r="Y266" s="151"/>
      <c r="Z266" s="72">
        <f>(Cálculos!C267-0.44)/(MAX(Cálculos!C:C)+0.12)*100</f>
        <v>35.687284282035833</v>
      </c>
      <c r="AA266" s="152"/>
      <c r="AB266" s="167">
        <f>Cálculos!L147</f>
        <v>0.85032853131534414</v>
      </c>
      <c r="AC266" s="152"/>
      <c r="AD266" s="167">
        <f>Cálculos!AN174</f>
        <v>0.87732272819069834</v>
      </c>
      <c r="AE266" s="152"/>
      <c r="AF266" s="167">
        <f>Cálculos!BP406</f>
        <v>0.83936835599727511</v>
      </c>
      <c r="AG266" s="152"/>
      <c r="AH266" s="167">
        <f>Cálculos!N133</f>
        <v>0</v>
      </c>
      <c r="AI266" s="152"/>
      <c r="AJ266" s="167">
        <f>Cálculos!AP267</f>
        <v>0</v>
      </c>
      <c r="AK266" s="152"/>
      <c r="AL266" s="167">
        <f>Cálculos!BR267</f>
        <v>0</v>
      </c>
      <c r="AM266" s="150"/>
      <c r="BA266" s="151"/>
      <c r="BB266" s="72">
        <v>261</v>
      </c>
      <c r="BC266" s="168">
        <f>ABS(Cálculos!L267-Cálculos!L266)</f>
        <v>2.5744324114256312E-3</v>
      </c>
      <c r="BD266" s="168">
        <f>ABS(Cálculos!AN267-Cálculos!AN266)</f>
        <v>2.9485366708011385E-3</v>
      </c>
      <c r="BE266" s="168">
        <f>ABS(Cálculos!BP267-Cálculos!BP266)</f>
        <v>2.8481853979092642E-3</v>
      </c>
      <c r="BF266" s="150"/>
    </row>
    <row r="267" spans="25:58" x14ac:dyDescent="0.35">
      <c r="Y267" s="151"/>
      <c r="Z267" s="72">
        <f>(Cálculos!C268-0.44)/(MAX(Cálculos!C:C)+0.12)*100</f>
        <v>35.824248068810604</v>
      </c>
      <c r="AA267" s="152"/>
      <c r="AB267" s="167">
        <f>Cálculos!L517</f>
        <v>0.84617389841026169</v>
      </c>
      <c r="AC267" s="152"/>
      <c r="AD267" s="167">
        <f>Cálculos!AN158</f>
        <v>0.87463015725248716</v>
      </c>
      <c r="AE267" s="152"/>
      <c r="AF267" s="167">
        <f>Cálculos!BP405</f>
        <v>0.83541004503104466</v>
      </c>
      <c r="AG267" s="152"/>
      <c r="AH267" s="167">
        <f>Cálculos!N134</f>
        <v>0</v>
      </c>
      <c r="AI267" s="152"/>
      <c r="AJ267" s="167">
        <f>Cálculos!AP268</f>
        <v>0</v>
      </c>
      <c r="AK267" s="152"/>
      <c r="AL267" s="167">
        <f>Cálculos!BR268</f>
        <v>0</v>
      </c>
      <c r="AM267" s="150"/>
      <c r="BA267" s="151"/>
      <c r="BB267" s="72">
        <v>262</v>
      </c>
      <c r="BC267" s="168">
        <f>ABS(Cálculos!L268-Cálculos!L267)</f>
        <v>2.556649507796549E-3</v>
      </c>
      <c r="BD267" s="168">
        <f>ABS(Cálculos!AN268-Cálculos!AN267)</f>
        <v>2.9281696402935764E-3</v>
      </c>
      <c r="BE267" s="168">
        <f>ABS(Cálculos!BP268-Cálculos!BP267)</f>
        <v>2.8285115442769904E-3</v>
      </c>
      <c r="BF267" s="150"/>
    </row>
    <row r="268" spans="25:58" x14ac:dyDescent="0.35">
      <c r="Y268" s="151"/>
      <c r="Z268" s="72">
        <f>(Cálculos!C269-0.44)/(MAX(Cálculos!C:C)+0.12)*100</f>
        <v>35.961211855585383</v>
      </c>
      <c r="AA268" s="152"/>
      <c r="AB268" s="167">
        <f>Cálculos!L148</f>
        <v>0.84445371007740566</v>
      </c>
      <c r="AC268" s="152"/>
      <c r="AD268" s="167">
        <f>Cálculos!AN403</f>
        <v>0.87279728192594708</v>
      </c>
      <c r="AE268" s="152"/>
      <c r="AF268" s="167">
        <f>Cálculos!BP409</f>
        <v>0.83417111407114253</v>
      </c>
      <c r="AG268" s="152"/>
      <c r="AH268" s="167">
        <f>Cálculos!N135</f>
        <v>0</v>
      </c>
      <c r="AI268" s="152"/>
      <c r="AJ268" s="167">
        <f>Cálculos!AP269</f>
        <v>0</v>
      </c>
      <c r="AK268" s="152"/>
      <c r="AL268" s="167">
        <f>Cálculos!BR269</f>
        <v>0</v>
      </c>
      <c r="AM268" s="150"/>
      <c r="BA268" s="151"/>
      <c r="BB268" s="72">
        <v>263</v>
      </c>
      <c r="BC268" s="168">
        <f>ABS(Cálculos!L269-Cálculos!L268)</f>
        <v>2.5389894396555812E-3</v>
      </c>
      <c r="BD268" s="168">
        <f>ABS(Cálculos!AN269-Cálculos!AN268)</f>
        <v>2.9079432951420459E-3</v>
      </c>
      <c r="BE268" s="168">
        <f>ABS(Cálculos!BP269-Cálculos!BP268)</f>
        <v>2.808973587878516E-3</v>
      </c>
      <c r="BF268" s="150"/>
    </row>
    <row r="269" spans="25:58" x14ac:dyDescent="0.35">
      <c r="Y269" s="151"/>
      <c r="Z269" s="72">
        <f>(Cálculos!C270-0.44)/(MAX(Cálculos!C:C)+0.12)*100</f>
        <v>36.098175642360161</v>
      </c>
      <c r="AA269" s="152"/>
      <c r="AB269" s="167">
        <f>Cálculos!L537</f>
        <v>0.84310969641013811</v>
      </c>
      <c r="AC269" s="152"/>
      <c r="AD269" s="167">
        <f>Cálculos!AN159</f>
        <v>0.86968674245013855</v>
      </c>
      <c r="AE269" s="152"/>
      <c r="AF269" s="167">
        <f>Cálculos!BP542</f>
        <v>0.83375373553061449</v>
      </c>
      <c r="AG269" s="152"/>
      <c r="AH269" s="167">
        <f>Cálculos!N136</f>
        <v>0</v>
      </c>
      <c r="AI269" s="152"/>
      <c r="AJ269" s="167">
        <f>Cálculos!AP270</f>
        <v>0</v>
      </c>
      <c r="AK269" s="152"/>
      <c r="AL269" s="167">
        <f>Cálculos!BR270</f>
        <v>0</v>
      </c>
      <c r="AM269" s="150"/>
      <c r="BA269" s="151"/>
      <c r="BB269" s="72">
        <v>264</v>
      </c>
      <c r="BC269" s="168">
        <f>ABS(Cálculos!L270-Cálculos!L269)</f>
        <v>2.521451358515947E-3</v>
      </c>
      <c r="BD269" s="168">
        <f>ABS(Cálculos!AN270-Cálculos!AN269)</f>
        <v>2.8878566635620051E-3</v>
      </c>
      <c r="BE269" s="168">
        <f>ABS(Cálculos!BP270-Cálculos!BP269)</f>
        <v>2.7895705900030099E-3</v>
      </c>
      <c r="BF269" s="150"/>
    </row>
    <row r="270" spans="25:58" x14ac:dyDescent="0.35">
      <c r="Y270" s="151"/>
      <c r="Z270" s="72">
        <f>(Cálculos!C271-0.44)/(MAX(Cálculos!C:C)+0.12)*100</f>
        <v>36.235139429134939</v>
      </c>
      <c r="AA270" s="152"/>
      <c r="AB270" s="167">
        <f>Cálculos!L518</f>
        <v>0.84032894808315439</v>
      </c>
      <c r="AC270" s="152"/>
      <c r="AD270" s="167">
        <f>Cálculos!AN407</f>
        <v>0.86871241520336828</v>
      </c>
      <c r="AE270" s="152"/>
      <c r="AF270" s="167">
        <f>Cálculos!BP175</f>
        <v>0.83345521837047087</v>
      </c>
      <c r="AG270" s="152"/>
      <c r="AH270" s="167">
        <f>Cálculos!N137</f>
        <v>0</v>
      </c>
      <c r="AI270" s="152"/>
      <c r="AJ270" s="167">
        <f>Cálculos!AP271</f>
        <v>0</v>
      </c>
      <c r="AK270" s="152"/>
      <c r="AL270" s="167">
        <f>Cálculos!BR271</f>
        <v>0</v>
      </c>
      <c r="AM270" s="150"/>
      <c r="BA270" s="151"/>
      <c r="BB270" s="72">
        <v>265</v>
      </c>
      <c r="BC270" s="168">
        <f>ABS(Cálculos!L271-Cálculos!L270)</f>
        <v>2.5040344217516775E-3</v>
      </c>
      <c r="BD270" s="168">
        <f>ABS(Cálculos!AN271-Cálculos!AN270)</f>
        <v>2.8679087804812653E-3</v>
      </c>
      <c r="BE270" s="168">
        <f>ABS(Cálculos!BP271-Cálculos!BP270)</f>
        <v>2.7703016184238982E-3</v>
      </c>
      <c r="BF270" s="150"/>
    </row>
    <row r="271" spans="25:58" x14ac:dyDescent="0.35">
      <c r="Y271" s="151"/>
      <c r="Z271" s="72">
        <f>(Cálculos!C272-0.44)/(MAX(Cálculos!C:C)+0.12)*100</f>
        <v>36.372103215909711</v>
      </c>
      <c r="AA271" s="152"/>
      <c r="AB271" s="167">
        <f>Cálculos!L149</f>
        <v>0.83862042376568335</v>
      </c>
      <c r="AC271" s="152"/>
      <c r="AD271" s="167">
        <f>Cálculos!AN573</f>
        <v>0.86396614369738234</v>
      </c>
      <c r="AE271" s="152"/>
      <c r="AF271" s="167">
        <f>Cálculos!BP407</f>
        <v>0.82384569543930797</v>
      </c>
      <c r="AG271" s="152"/>
      <c r="AH271" s="167">
        <f>Cálculos!N138</f>
        <v>0</v>
      </c>
      <c r="AI271" s="152"/>
      <c r="AJ271" s="167">
        <f>Cálculos!AP272</f>
        <v>0</v>
      </c>
      <c r="AK271" s="152"/>
      <c r="AL271" s="167">
        <f>Cálculos!BR272</f>
        <v>0</v>
      </c>
      <c r="AM271" s="150"/>
      <c r="BA271" s="151"/>
      <c r="BB271" s="72">
        <v>266</v>
      </c>
      <c r="BC271" s="168">
        <f>ABS(Cálculos!L272-Cálculos!L271)</f>
        <v>2.4867377925575362E-3</v>
      </c>
      <c r="BD271" s="168">
        <f>ABS(Cálculos!AN272-Cálculos!AN271)</f>
        <v>2.8480986874939718E-3</v>
      </c>
      <c r="BE271" s="168">
        <f>ABS(Cálculos!BP272-Cálculos!BP271)</f>
        <v>2.7511657473537898E-3</v>
      </c>
      <c r="BF271" s="150"/>
    </row>
    <row r="272" spans="25:58" x14ac:dyDescent="0.35">
      <c r="Y272" s="151"/>
      <c r="Z272" s="72">
        <f>(Cálculos!C273-0.44)/(MAX(Cálculos!C:C)+0.12)*100</f>
        <v>36.509067002684489</v>
      </c>
      <c r="AA272" s="152"/>
      <c r="AB272" s="167">
        <f>Cálculos!L171</f>
        <v>0.83756721069140361</v>
      </c>
      <c r="AC272" s="152"/>
      <c r="AD272" s="167">
        <f>Cálculos!AN542</f>
        <v>0.86336006530087794</v>
      </c>
      <c r="AE272" s="152"/>
      <c r="AF272" s="167">
        <f>Cálculos!BP403</f>
        <v>0.82165647198889169</v>
      </c>
      <c r="AG272" s="152"/>
      <c r="AH272" s="167">
        <f>Cálculos!N139</f>
        <v>0</v>
      </c>
      <c r="AI272" s="152"/>
      <c r="AJ272" s="167">
        <f>Cálculos!AP273</f>
        <v>0</v>
      </c>
      <c r="AK272" s="152"/>
      <c r="AL272" s="167">
        <f>Cálculos!BR273</f>
        <v>0</v>
      </c>
      <c r="AM272" s="150"/>
      <c r="BA272" s="151"/>
      <c r="BB272" s="72">
        <v>267</v>
      </c>
      <c r="BC272" s="168">
        <f>ABS(Cálculos!L273-Cálculos!L272)</f>
        <v>2.4695606399086079E-3</v>
      </c>
      <c r="BD272" s="168">
        <f>ABS(Cálculos!AN273-Cálculos!AN272)</f>
        <v>2.8284254328143632E-3</v>
      </c>
      <c r="BE272" s="168">
        <f>ABS(Cálculos!BP273-Cálculos!BP272)</f>
        <v>2.7321620574005112E-3</v>
      </c>
      <c r="BF272" s="150"/>
    </row>
    <row r="273" spans="25:58" x14ac:dyDescent="0.35">
      <c r="Y273" s="151"/>
      <c r="Z273" s="72">
        <f>(Cálculos!C274-0.44)/(MAX(Cálculos!C:C)+0.12)*100</f>
        <v>36.646030789459267</v>
      </c>
      <c r="AA273" s="152"/>
      <c r="AB273" s="167">
        <f>Cálculos!L44</f>
        <v>0.83575530048580116</v>
      </c>
      <c r="AC273" s="152"/>
      <c r="AD273" s="167">
        <f>Cálculos!AN175</f>
        <v>0.86293448062869837</v>
      </c>
      <c r="AE273" s="152"/>
      <c r="AF273" s="167">
        <f>Cálculos!BP543</f>
        <v>0.82026147608793665</v>
      </c>
      <c r="AG273" s="152"/>
      <c r="AH273" s="167">
        <f>Cálculos!N140</f>
        <v>0</v>
      </c>
      <c r="AI273" s="152"/>
      <c r="AJ273" s="167">
        <f>Cálculos!AP274</f>
        <v>0</v>
      </c>
      <c r="AK273" s="152"/>
      <c r="AL273" s="167">
        <f>Cálculos!BR274</f>
        <v>0</v>
      </c>
      <c r="AM273" s="150"/>
      <c r="BA273" s="151"/>
      <c r="BB273" s="72">
        <v>268</v>
      </c>
      <c r="BC273" s="168">
        <f>ABS(Cálculos!L274-Cálculos!L273)</f>
        <v>2.4525021385198853E-3</v>
      </c>
      <c r="BD273" s="168">
        <f>ABS(Cálculos!AN274-Cálculos!AN273)</f>
        <v>2.808888071231086E-3</v>
      </c>
      <c r="BE273" s="168">
        <f>ABS(Cálculos!BP274-Cálculos!BP273)</f>
        <v>2.7132896355222536E-3</v>
      </c>
      <c r="BF273" s="150"/>
    </row>
    <row r="274" spans="25:58" x14ac:dyDescent="0.35">
      <c r="Y274" s="151"/>
      <c r="Z274" s="72">
        <f>(Cálculos!C275-0.44)/(MAX(Cálculos!C:C)+0.12)*100</f>
        <v>36.782994576234046</v>
      </c>
      <c r="AA274" s="152"/>
      <c r="AB274" s="167">
        <f>Cálculos!L519</f>
        <v>0.83452437199094154</v>
      </c>
      <c r="AC274" s="152"/>
      <c r="AD274" s="167">
        <f>Cálculos!AN394</f>
        <v>0.86284092442915417</v>
      </c>
      <c r="AE274" s="152"/>
      <c r="AF274" s="167">
        <f>Cálculos!BP176</f>
        <v>0.81973987741591869</v>
      </c>
      <c r="AG274" s="152"/>
      <c r="AH274" s="167">
        <f>Cálculos!N141</f>
        <v>0</v>
      </c>
      <c r="AI274" s="152"/>
      <c r="AJ274" s="167">
        <f>Cálculos!AP275</f>
        <v>0</v>
      </c>
      <c r="AK274" s="152"/>
      <c r="AL274" s="167">
        <f>Cálculos!BR275</f>
        <v>0</v>
      </c>
      <c r="AM274" s="150"/>
      <c r="BA274" s="151"/>
      <c r="BB274" s="72">
        <v>269</v>
      </c>
      <c r="BC274" s="168">
        <f>ABS(Cálculos!L275-Cálculos!L274)</f>
        <v>2.4355614688073568E-3</v>
      </c>
      <c r="BD274" s="168">
        <f>ABS(Cálculos!AN275-Cálculos!AN274)</f>
        <v>2.7894856640622301E-3</v>
      </c>
      <c r="BE274" s="168">
        <f>ABS(Cálculos!BP275-Cálculos!BP274)</f>
        <v>2.694547574984274E-3</v>
      </c>
      <c r="BF274" s="150"/>
    </row>
    <row r="275" spans="25:58" x14ac:dyDescent="0.35">
      <c r="Y275" s="151"/>
      <c r="Z275" s="72">
        <f>(Cálculos!C276-0.44)/(MAX(Cálculos!C:C)+0.12)*100</f>
        <v>36.919958363008817</v>
      </c>
      <c r="AA275" s="152"/>
      <c r="AB275" s="167">
        <f>Cálculos!L150</f>
        <v>0.83282760867824723</v>
      </c>
      <c r="AC275" s="152"/>
      <c r="AD275" s="167">
        <f>Cálculos!AN574</f>
        <v>0.85814114312566847</v>
      </c>
      <c r="AE275" s="152"/>
      <c r="AF275" s="167">
        <f>Cálculos!BP573</f>
        <v>0.81904907568410801</v>
      </c>
      <c r="AG275" s="152"/>
      <c r="AH275" s="167">
        <f>Cálculos!N142</f>
        <v>0</v>
      </c>
      <c r="AI275" s="152"/>
      <c r="AJ275" s="167">
        <f>Cálculos!AP276</f>
        <v>0</v>
      </c>
      <c r="AK275" s="152"/>
      <c r="AL275" s="167">
        <f>Cálculos!BR276</f>
        <v>0</v>
      </c>
      <c r="AM275" s="150"/>
      <c r="BA275" s="151"/>
      <c r="BB275" s="72">
        <v>270</v>
      </c>
      <c r="BC275" s="168">
        <f>ABS(Cálculos!L276-Cálculos!L275)</f>
        <v>2.4187378168482598E-3</v>
      </c>
      <c r="BD275" s="168">
        <f>ABS(Cálculos!AN276-Cálculos!AN275)</f>
        <v>2.770217279109366E-3</v>
      </c>
      <c r="BE275" s="168">
        <f>ABS(Cálculos!BP276-Cálculos!BP275)</f>
        <v>2.6759349753148753E-3</v>
      </c>
      <c r="BF275" s="150"/>
    </row>
    <row r="276" spans="25:58" x14ac:dyDescent="0.35">
      <c r="Y276" s="151"/>
      <c r="Z276" s="72">
        <f>(Cálculos!C277-0.44)/(MAX(Cálculos!C:C)+0.12)*100</f>
        <v>37.056922149783603</v>
      </c>
      <c r="AA276" s="152"/>
      <c r="AB276" s="167">
        <f>Cálculos!L520</f>
        <v>0.82875989108343195</v>
      </c>
      <c r="AC276" s="152"/>
      <c r="AD276" s="167">
        <f>Cálculos!AN410</f>
        <v>0.85582762236518317</v>
      </c>
      <c r="AE276" s="152"/>
      <c r="AF276" s="167">
        <f>Cálculos!BP410</f>
        <v>0.81642604489832959</v>
      </c>
      <c r="AG276" s="152"/>
      <c r="AH276" s="167">
        <f>Cálculos!N143</f>
        <v>0</v>
      </c>
      <c r="AI276" s="152"/>
      <c r="AJ276" s="167">
        <f>Cálculos!AP277</f>
        <v>0</v>
      </c>
      <c r="AK276" s="152"/>
      <c r="AL276" s="167">
        <f>Cálculos!BR277</f>
        <v>0</v>
      </c>
      <c r="AM276" s="150"/>
      <c r="BA276" s="151"/>
      <c r="BB276" s="72">
        <v>271</v>
      </c>
      <c r="BC276" s="168">
        <f>ABS(Cálculos!L277-Cálculos!L276)</f>
        <v>2.4020303743417237E-3</v>
      </c>
      <c r="BD276" s="168">
        <f>ABS(Cálculos!AN277-Cálculos!AN276)</f>
        <v>2.7510819906135242E-3</v>
      </c>
      <c r="BE276" s="168">
        <f>ABS(Cálculos!BP277-Cálculos!BP276)</f>
        <v>2.6574509422627179E-3</v>
      </c>
      <c r="BF276" s="150"/>
    </row>
    <row r="277" spans="25:58" x14ac:dyDescent="0.35">
      <c r="Y277" s="151"/>
      <c r="Z277" s="72">
        <f>(Cálculos!C278-0.44)/(MAX(Cálculos!C:C)+0.12)*100</f>
        <v>37.193885936558374</v>
      </c>
      <c r="AA277" s="152"/>
      <c r="AB277" s="167">
        <f>Cálculos!L42</f>
        <v>0.82821208595356155</v>
      </c>
      <c r="AC277" s="152"/>
      <c r="AD277" s="167">
        <f>Cálculos!AN395</f>
        <v>0.85472110441315974</v>
      </c>
      <c r="AE277" s="152"/>
      <c r="AF277" s="167">
        <f>Cálculos!BP574</f>
        <v>0.81350993497009472</v>
      </c>
      <c r="AG277" s="152"/>
      <c r="AH277" s="167">
        <f>Cálculos!N144</f>
        <v>0</v>
      </c>
      <c r="AI277" s="152"/>
      <c r="AJ277" s="167">
        <f>Cálculos!AP278</f>
        <v>0</v>
      </c>
      <c r="AK277" s="152"/>
      <c r="AL277" s="167">
        <f>Cálculos!BR278</f>
        <v>0</v>
      </c>
      <c r="AM277" s="150"/>
      <c r="BA277" s="151"/>
      <c r="BB277" s="72">
        <v>272</v>
      </c>
      <c r="BC277" s="168">
        <f>ABS(Cálculos!L278-Cálculos!L277)</f>
        <v>2.385438338570578E-3</v>
      </c>
      <c r="BD277" s="168">
        <f>ABS(Cálculos!AN278-Cálculos!AN277)</f>
        <v>2.7320788792103423E-3</v>
      </c>
      <c r="BE277" s="168">
        <f>ABS(Cálculos!BP278-Cálculos!BP277)</f>
        <v>2.6390945877531324E-3</v>
      </c>
      <c r="BF277" s="150"/>
    </row>
    <row r="278" spans="25:58" x14ac:dyDescent="0.35">
      <c r="Y278" s="151"/>
      <c r="Z278" s="72">
        <f>(Cálculos!C279-0.44)/(MAX(Cálculos!C:C)+0.12)*100</f>
        <v>37.330849723333145</v>
      </c>
      <c r="AA278" s="152"/>
      <c r="AB278" s="167">
        <f>Cálculos!L151</f>
        <v>0.82707484059450798</v>
      </c>
      <c r="AC278" s="152"/>
      <c r="AD278" s="167">
        <f>Cálculos!AN404</f>
        <v>0.85128159338726606</v>
      </c>
      <c r="AE278" s="152"/>
      <c r="AF278" s="167">
        <f>Cálculos!BP544</f>
        <v>0.80693960218415084</v>
      </c>
      <c r="AG278" s="152"/>
      <c r="AH278" s="167">
        <f>Cálculos!N145</f>
        <v>0</v>
      </c>
      <c r="AI278" s="152"/>
      <c r="AJ278" s="167">
        <f>Cálculos!AP279</f>
        <v>0</v>
      </c>
      <c r="AK278" s="152"/>
      <c r="AL278" s="167">
        <f>Cálculos!BR279</f>
        <v>0</v>
      </c>
      <c r="AM278" s="150"/>
      <c r="BA278" s="151"/>
      <c r="BB278" s="72">
        <v>273</v>
      </c>
      <c r="BC278" s="168">
        <f>ABS(Cálculos!L279-Cálculos!L278)</f>
        <v>2.3689609123622724E-3</v>
      </c>
      <c r="BD278" s="168">
        <f>ABS(Cálculos!AN279-Cálculos!AN278)</f>
        <v>2.7132070318858226E-3</v>
      </c>
      <c r="BE278" s="168">
        <f>ABS(Cálculos!BP279-Cálculos!BP278)</f>
        <v>2.6208650298461533E-3</v>
      </c>
      <c r="BF278" s="150"/>
    </row>
    <row r="279" spans="25:58" x14ac:dyDescent="0.35">
      <c r="Y279" s="151"/>
      <c r="Z279" s="72">
        <f>(Cálculos!C280-0.44)/(MAX(Cálculos!C:C)+0.12)*100</f>
        <v>37.467813510107931</v>
      </c>
      <c r="AA279" s="152"/>
      <c r="AB279" s="167">
        <f>Cálculos!L538</f>
        <v>0.82691501985431581</v>
      </c>
      <c r="AC279" s="152"/>
      <c r="AD279" s="167">
        <f>Cálculos!AN575</f>
        <v>0.85110326482132093</v>
      </c>
      <c r="AE279" s="152"/>
      <c r="AF279" s="167">
        <f>Cálculos!BP575</f>
        <v>0.80689287948507626</v>
      </c>
      <c r="AG279" s="152"/>
      <c r="AH279" s="167">
        <f>Cálculos!N146</f>
        <v>0</v>
      </c>
      <c r="AI279" s="152"/>
      <c r="AJ279" s="167">
        <f>Cálculos!AP280</f>
        <v>0</v>
      </c>
      <c r="AK279" s="152"/>
      <c r="AL279" s="167">
        <f>Cálculos!BR280</f>
        <v>0</v>
      </c>
      <c r="AM279" s="150"/>
      <c r="BA279" s="151"/>
      <c r="BB279" s="72">
        <v>274</v>
      </c>
      <c r="BC279" s="168">
        <f>ABS(Cálculos!L280-Cálculos!L279)</f>
        <v>2.3525973040506853E-3</v>
      </c>
      <c r="BD279" s="168">
        <f>ABS(Cálculos!AN280-Cálculos!AN279)</f>
        <v>2.6944655419328112E-3</v>
      </c>
      <c r="BE279" s="168">
        <f>ABS(Cálculos!BP280-Cálculos!BP279)</f>
        <v>2.6027613926936644E-3</v>
      </c>
      <c r="BF279" s="150"/>
    </row>
    <row r="280" spans="25:58" x14ac:dyDescent="0.35">
      <c r="Y280" s="151"/>
      <c r="Z280" s="72">
        <f>(Cálculos!C281-0.44)/(MAX(Cálculos!C:C)+0.12)*100</f>
        <v>37.604777296882702</v>
      </c>
      <c r="AA280" s="152"/>
      <c r="AB280" s="167">
        <f>Cálculos!L398</f>
        <v>0.8268178562468238</v>
      </c>
      <c r="AC280" s="152"/>
      <c r="AD280" s="167">
        <f>Cálculos!AN396</f>
        <v>0.85003467773275188</v>
      </c>
      <c r="AE280" s="152"/>
      <c r="AF280" s="167">
        <f>Cálculos!BP177</f>
        <v>0.80628597637217903</v>
      </c>
      <c r="AG280" s="152"/>
      <c r="AH280" s="167">
        <f>Cálculos!N147</f>
        <v>0</v>
      </c>
      <c r="AI280" s="152"/>
      <c r="AJ280" s="167">
        <f>Cálculos!AP281</f>
        <v>0</v>
      </c>
      <c r="AK280" s="152"/>
      <c r="AL280" s="167">
        <f>Cálculos!BR281</f>
        <v>0</v>
      </c>
      <c r="AM280" s="150"/>
      <c r="BA280" s="151"/>
      <c r="BB280" s="72">
        <v>275</v>
      </c>
      <c r="BC280" s="168">
        <f>ABS(Cálculos!L281-Cálculos!L280)</f>
        <v>2.3363467274380434E-3</v>
      </c>
      <c r="BD280" s="168">
        <f>ABS(Cálculos!AN281-Cálculos!AN280)</f>
        <v>2.675853508907089E-3</v>
      </c>
      <c r="BE280" s="168">
        <f>ABS(Cálculos!BP281-Cálculos!BP280)</f>
        <v>2.5847828064972656E-3</v>
      </c>
      <c r="BF280" s="150"/>
    </row>
    <row r="281" spans="25:58" x14ac:dyDescent="0.35">
      <c r="Y281" s="151"/>
      <c r="Z281" s="72">
        <f>(Cálculos!C282-0.44)/(MAX(Cálculos!C:C)+0.12)*100</f>
        <v>37.74174108365748</v>
      </c>
      <c r="AA281" s="152"/>
      <c r="AB281" s="167">
        <f>Cálculos!L30</f>
        <v>0.82555877477847062</v>
      </c>
      <c r="AC281" s="152"/>
      <c r="AD281" s="167">
        <f>Cálculos!AN543</f>
        <v>0.84901728632667561</v>
      </c>
      <c r="AE281" s="152"/>
      <c r="AF281" s="167">
        <f>Cálculos!BP404</f>
        <v>0.8040940075387244</v>
      </c>
      <c r="AG281" s="152"/>
      <c r="AH281" s="167">
        <f>Cálculos!N148</f>
        <v>0</v>
      </c>
      <c r="AI281" s="152"/>
      <c r="AJ281" s="167">
        <f>Cálculos!AP282</f>
        <v>0</v>
      </c>
      <c r="AK281" s="152"/>
      <c r="AL281" s="167">
        <f>Cálculos!BR282</f>
        <v>0</v>
      </c>
      <c r="AM281" s="150"/>
      <c r="BA281" s="151"/>
      <c r="BB281" s="72">
        <v>276</v>
      </c>
      <c r="BC281" s="168">
        <f>ABS(Cálculos!L282-Cálculos!L281)</f>
        <v>2.320208401757673E-3</v>
      </c>
      <c r="BD281" s="168">
        <f>ABS(Cálculos!AN282-Cálculos!AN281)</f>
        <v>2.6573700385845722E-3</v>
      </c>
      <c r="BE281" s="168">
        <f>ABS(Cálculos!BP282-Cálculos!BP281)</f>
        <v>2.566928407467084E-3</v>
      </c>
      <c r="BF281" s="150"/>
    </row>
    <row r="282" spans="25:58" x14ac:dyDescent="0.35">
      <c r="Y282" s="151"/>
      <c r="Z282" s="72">
        <f>(Cálculos!C283-0.44)/(MAX(Cálculos!C:C)+0.12)*100</f>
        <v>37.878704870432259</v>
      </c>
      <c r="AA282" s="152"/>
      <c r="AB282" s="167">
        <f>Cálculos!L521</f>
        <v>0.82303522835409515</v>
      </c>
      <c r="AC282" s="152"/>
      <c r="AD282" s="167">
        <f>Cálculos!AN176</f>
        <v>0.84859074997794726</v>
      </c>
      <c r="AE282" s="152"/>
      <c r="AF282" s="167">
        <f>Cálculos!BP394</f>
        <v>0.80010907832292388</v>
      </c>
      <c r="AG282" s="152"/>
      <c r="AH282" s="167">
        <f>Cálculos!N149</f>
        <v>0</v>
      </c>
      <c r="AI282" s="152"/>
      <c r="AJ282" s="167">
        <f>Cálculos!AP283</f>
        <v>0</v>
      </c>
      <c r="AK282" s="152"/>
      <c r="AL282" s="167">
        <f>Cálculos!BR283</f>
        <v>0</v>
      </c>
      <c r="AM282" s="150"/>
      <c r="BA282" s="151"/>
      <c r="BB282" s="72">
        <v>277</v>
      </c>
      <c r="BC282" s="168">
        <f>ABS(Cálculos!L283-Cálculos!L282)</f>
        <v>2.3041815516354203E-3</v>
      </c>
      <c r="BD282" s="168">
        <f>ABS(Cálculos!AN283-Cálculos!AN282)</f>
        <v>2.639014242917459E-3</v>
      </c>
      <c r="BE282" s="168">
        <f>ABS(Cálculos!BP283-Cálculos!BP282)</f>
        <v>2.5491973377797517E-3</v>
      </c>
      <c r="BF282" s="150"/>
    </row>
    <row r="283" spans="25:58" x14ac:dyDescent="0.35">
      <c r="Y283" s="151"/>
      <c r="Z283" s="72">
        <f>(Cálculos!C284-0.44)/(MAX(Cálculos!C:C)+0.12)*100</f>
        <v>38.015668657207037</v>
      </c>
      <c r="AA283" s="152"/>
      <c r="AB283" s="167">
        <f>Cálculos!L172</f>
        <v>0.82150952404621647</v>
      </c>
      <c r="AC283" s="152"/>
      <c r="AD283" s="167">
        <f>Cálculos!AN208</f>
        <v>0.84111964974688513</v>
      </c>
      <c r="AE283" s="152"/>
      <c r="AF283" s="167">
        <f>Cálculos!BP208</f>
        <v>0.79689243411465704</v>
      </c>
      <c r="AG283" s="152"/>
      <c r="AH283" s="167">
        <f>Cálculos!N150</f>
        <v>0</v>
      </c>
      <c r="AI283" s="152"/>
      <c r="AJ283" s="167">
        <f>Cálculos!AP284</f>
        <v>0</v>
      </c>
      <c r="AK283" s="152"/>
      <c r="AL283" s="167">
        <f>Cálculos!BR284</f>
        <v>0</v>
      </c>
      <c r="AM283" s="150"/>
      <c r="BA283" s="151"/>
      <c r="BB283" s="72">
        <v>278</v>
      </c>
      <c r="BC283" s="168">
        <f>ABS(Cálculos!L284-Cálculos!L283)</f>
        <v>3.6084403612390847E-4</v>
      </c>
      <c r="BD283" s="168">
        <f>ABS(Cálculos!AN284-Cálculos!AN283)</f>
        <v>8.8610600615607327E-4</v>
      </c>
      <c r="BE283" s="168">
        <f>ABS(Cálculos!BP284-Cálculos!BP283)</f>
        <v>9.8965164879327716E-4</v>
      </c>
      <c r="BF283" s="150"/>
    </row>
    <row r="284" spans="25:58" x14ac:dyDescent="0.35">
      <c r="Y284" s="151"/>
      <c r="Z284" s="72">
        <f>(Cálculos!C285-0.44)/(MAX(Cálculos!C:C)+0.12)*100</f>
        <v>38.152632443981808</v>
      </c>
      <c r="AA284" s="152"/>
      <c r="AB284" s="167">
        <f>Cálculos!L152</f>
        <v>0.82136181594817204</v>
      </c>
      <c r="AC284" s="152"/>
      <c r="AD284" s="167">
        <f>Cálculos!AN209</f>
        <v>0.8354524678940578</v>
      </c>
      <c r="AE284" s="152"/>
      <c r="AF284" s="167">
        <f>Cálculos!BP395</f>
        <v>0.79466204696848952</v>
      </c>
      <c r="AG284" s="152"/>
      <c r="AH284" s="167">
        <f>Cálculos!N151</f>
        <v>0</v>
      </c>
      <c r="AI284" s="152"/>
      <c r="AJ284" s="167">
        <f>Cálculos!AP285</f>
        <v>0</v>
      </c>
      <c r="AK284" s="152"/>
      <c r="AL284" s="167">
        <f>Cálculos!BR285</f>
        <v>0</v>
      </c>
      <c r="AM284" s="150"/>
      <c r="BA284" s="151"/>
      <c r="BB284" s="72">
        <v>279</v>
      </c>
      <c r="BC284" s="168">
        <f>ABS(Cálculos!L285-Cálculos!L284)</f>
        <v>3.5655857695034987E-3</v>
      </c>
      <c r="BD284" s="168">
        <f>ABS(Cálculos!AN285-Cálculos!AN284)</f>
        <v>3.7664960635603872E-3</v>
      </c>
      <c r="BE284" s="168">
        <f>ABS(Cálculos!BP285-Cálculos!BP284)</f>
        <v>3.5486030376781219E-3</v>
      </c>
      <c r="BF284" s="150"/>
    </row>
    <row r="285" spans="25:58" x14ac:dyDescent="0.35">
      <c r="Y285" s="151"/>
      <c r="Z285" s="72">
        <f>(Cálculos!C286-0.44)/(MAX(Cálculos!C:C)+0.12)*100</f>
        <v>38.289596230756587</v>
      </c>
      <c r="AA285" s="152"/>
      <c r="AB285" s="167">
        <f>Cálculos!L31</f>
        <v>0.81931451372230013</v>
      </c>
      <c r="AC285" s="152"/>
      <c r="AD285" s="167">
        <f>Cálculos!AN544</f>
        <v>0.8347755745223755</v>
      </c>
      <c r="AE285" s="152"/>
      <c r="AF285" s="167">
        <f>Cálculos!BP545</f>
        <v>0.79395178930199395</v>
      </c>
      <c r="AG285" s="152"/>
      <c r="AH285" s="167">
        <f>Cálculos!N152</f>
        <v>0</v>
      </c>
      <c r="AI285" s="152"/>
      <c r="AJ285" s="167">
        <f>Cálculos!AP286</f>
        <v>0</v>
      </c>
      <c r="AK285" s="152"/>
      <c r="AL285" s="167">
        <f>Cálculos!BR286</f>
        <v>0</v>
      </c>
      <c r="AM285" s="150"/>
      <c r="BA285" s="151"/>
      <c r="BB285" s="72">
        <v>280</v>
      </c>
      <c r="BC285" s="168">
        <f>ABS(Cálculos!L286-Cálculos!L285)</f>
        <v>2.772930548803787E-3</v>
      </c>
      <c r="BD285" s="168">
        <f>ABS(Cálculos!AN286-Cálculos!AN285)</f>
        <v>3.0492556461604314E-3</v>
      </c>
      <c r="BE285" s="168">
        <f>ABS(Cálculos!BP286-Cálculos!BP285)</f>
        <v>2.9096703094213527E-3</v>
      </c>
      <c r="BF285" s="150"/>
    </row>
    <row r="286" spans="25:58" x14ac:dyDescent="0.35">
      <c r="Y286" s="151"/>
      <c r="Z286" s="72">
        <f>(Cálculos!C287-0.44)/(MAX(Cálculos!C:C)+0.12)*100</f>
        <v>38.426560017531365</v>
      </c>
      <c r="AA286" s="152"/>
      <c r="AB286" s="167">
        <f>Cálculos!L522</f>
        <v>0.81735010875868364</v>
      </c>
      <c r="AC286" s="152"/>
      <c r="AD286" s="167">
        <f>Cálculos!AN177</f>
        <v>0.83445474899962269</v>
      </c>
      <c r="AE286" s="152"/>
      <c r="AF286" s="167">
        <f>Cálculos!BP178</f>
        <v>0.79298345060122255</v>
      </c>
      <c r="AG286" s="152"/>
      <c r="AH286" s="167">
        <f>Cálculos!N153</f>
        <v>0</v>
      </c>
      <c r="AI286" s="152"/>
      <c r="AJ286" s="167">
        <f>Cálculos!AP287</f>
        <v>0</v>
      </c>
      <c r="AK286" s="152"/>
      <c r="AL286" s="167">
        <f>Cálculos!BR287</f>
        <v>0</v>
      </c>
      <c r="AM286" s="150"/>
      <c r="BA286" s="151"/>
      <c r="BB286" s="72">
        <v>281</v>
      </c>
      <c r="BC286" s="168">
        <f>ABS(Cálculos!L287-Cálculos!L286)</f>
        <v>2.3373010170448794E-3</v>
      </c>
      <c r="BD286" s="168">
        <f>ABS(Cálculos!AN287-Cálculos!AN286)</f>
        <v>2.6533649476647714E-3</v>
      </c>
      <c r="BE286" s="168">
        <f>ABS(Cálculos!BP287-Cálculos!BP286)</f>
        <v>2.5563913474102029E-3</v>
      </c>
      <c r="BF286" s="150"/>
    </row>
    <row r="287" spans="25:58" x14ac:dyDescent="0.35">
      <c r="Y287" s="151"/>
      <c r="Z287" s="72">
        <f>(Cálculos!C288-0.44)/(MAX(Cálculos!C:C)+0.12)*100</f>
        <v>38.563523804306143</v>
      </c>
      <c r="AA287" s="152"/>
      <c r="AB287" s="167">
        <f>Cálculos!L153</f>
        <v>0.81568825519388832</v>
      </c>
      <c r="AC287" s="152"/>
      <c r="AD287" s="167">
        <f>Cálculos!AN576</f>
        <v>0.83441025907590094</v>
      </c>
      <c r="AE287" s="152"/>
      <c r="AF287" s="167">
        <f>Cálculos!BP396</f>
        <v>0.79223255279273241</v>
      </c>
      <c r="AG287" s="152"/>
      <c r="AH287" s="167">
        <f>Cálculos!N154</f>
        <v>0</v>
      </c>
      <c r="AI287" s="152"/>
      <c r="AJ287" s="167">
        <f>Cálculos!AP288</f>
        <v>0</v>
      </c>
      <c r="AK287" s="152"/>
      <c r="AL287" s="167">
        <f>Cálculos!BR288</f>
        <v>0</v>
      </c>
      <c r="AM287" s="150"/>
      <c r="BA287" s="151"/>
      <c r="BB287" s="72">
        <v>282</v>
      </c>
      <c r="BC287" s="168">
        <f>ABS(Cálculos!L288-Cálculos!L287)</f>
        <v>2.2435947406347911E-3</v>
      </c>
      <c r="BD287" s="168">
        <f>ABS(Cálculos!AN288-Cálculos!AN287)</f>
        <v>2.5652315941086523E-3</v>
      </c>
      <c r="BE287" s="168">
        <f>ABS(Cálculos!BP288-Cálculos!BP287)</f>
        <v>2.4766839753372905E-3</v>
      </c>
      <c r="BF287" s="150"/>
    </row>
    <row r="288" spans="25:58" x14ac:dyDescent="0.35">
      <c r="Y288" s="151"/>
      <c r="Z288" s="72">
        <f>(Cálculos!C289-0.44)/(MAX(Cálculos!C:C)+0.12)*100</f>
        <v>38.700487591080915</v>
      </c>
      <c r="AA288" s="152"/>
      <c r="AB288" s="167">
        <f>Cálculos!L39</f>
        <v>0.81195604861716353</v>
      </c>
      <c r="AC288" s="152"/>
      <c r="AD288" s="167">
        <f>Cálculos!AN46</f>
        <v>0.83355794853186493</v>
      </c>
      <c r="AE288" s="152"/>
      <c r="AF288" s="167">
        <f>Cálculos!BP576</f>
        <v>0.79184615966667682</v>
      </c>
      <c r="AG288" s="152"/>
      <c r="AH288" s="167">
        <f>Cálculos!N155</f>
        <v>0</v>
      </c>
      <c r="AI288" s="152"/>
      <c r="AJ288" s="167">
        <f>Cálculos!AP289</f>
        <v>0</v>
      </c>
      <c r="AK288" s="152"/>
      <c r="AL288" s="167">
        <f>Cálculos!BR289</f>
        <v>0</v>
      </c>
      <c r="AM288" s="150"/>
      <c r="BA288" s="151"/>
      <c r="BB288" s="72">
        <v>283</v>
      </c>
      <c r="BC288" s="168">
        <f>ABS(Cálculos!L289-Cálculos!L288)</f>
        <v>2.2136526380814314E-3</v>
      </c>
      <c r="BD288" s="168">
        <f>ABS(Cálculos!AN289-Cálculos!AN288)</f>
        <v>2.5345122296867029E-3</v>
      </c>
      <c r="BE288" s="168">
        <f>ABS(Cálculos!BP289-Cálculos!BP288)</f>
        <v>2.4480207001604803E-3</v>
      </c>
      <c r="BF288" s="150"/>
    </row>
    <row r="289" spans="25:58" x14ac:dyDescent="0.35">
      <c r="Y289" s="151"/>
      <c r="Z289" s="72">
        <f>(Cálculos!C290-0.44)/(MAX(Cálculos!C:C)+0.12)*100</f>
        <v>38.8374513778557</v>
      </c>
      <c r="AA289" s="152"/>
      <c r="AB289" s="167">
        <f>Cálculos!L523</f>
        <v>0.81170425915281941</v>
      </c>
      <c r="AC289" s="152"/>
      <c r="AD289" s="167">
        <f>Cálculos!AN210</f>
        <v>0.82857131777849435</v>
      </c>
      <c r="AE289" s="152"/>
      <c r="AF289" s="167">
        <f>Cálculos!BP209</f>
        <v>0.79150634050338464</v>
      </c>
      <c r="AG289" s="152"/>
      <c r="AH289" s="167">
        <f>Cálculos!N156</f>
        <v>0</v>
      </c>
      <c r="AI289" s="152"/>
      <c r="AJ289" s="167">
        <f>Cálculos!AP290</f>
        <v>0</v>
      </c>
      <c r="AK289" s="152"/>
      <c r="AL289" s="167">
        <f>Cálculos!BR290</f>
        <v>0</v>
      </c>
      <c r="AM289" s="150"/>
      <c r="BA289" s="151"/>
      <c r="BB289" s="72">
        <v>284</v>
      </c>
      <c r="BC289" s="168">
        <f>ABS(Cálculos!L290-Cálculos!L289)</f>
        <v>2.1956717912257617E-3</v>
      </c>
      <c r="BD289" s="168">
        <f>ABS(Cálculos!AN290-Cálculos!AN289)</f>
        <v>2.5145840468538405E-3</v>
      </c>
      <c r="BE289" s="168">
        <f>ABS(Cálculos!BP290-Cálculos!BP289)</f>
        <v>2.4289589610783091E-3</v>
      </c>
      <c r="BF289" s="150"/>
    </row>
    <row r="290" spans="25:58" x14ac:dyDescent="0.35">
      <c r="Y290" s="151"/>
      <c r="Z290" s="72">
        <f>(Cálculos!C291-0.44)/(MAX(Cálculos!C:C)+0.12)*100</f>
        <v>38.974415164630472</v>
      </c>
      <c r="AA290" s="152"/>
      <c r="AB290" s="167">
        <f>Cálculos!L539</f>
        <v>0.81099936047562637</v>
      </c>
      <c r="AC290" s="152"/>
      <c r="AD290" s="167">
        <f>Cálculos!AN397</f>
        <v>0.82845784809452883</v>
      </c>
      <c r="AE290" s="152"/>
      <c r="AF290" s="167">
        <f>Cálculos!BP46</f>
        <v>0.78789737108667168</v>
      </c>
      <c r="AG290" s="152"/>
      <c r="AH290" s="167">
        <f>Cálculos!N157</f>
        <v>0</v>
      </c>
      <c r="AI290" s="152"/>
      <c r="AJ290" s="167">
        <f>Cálculos!AP291</f>
        <v>0</v>
      </c>
      <c r="AK290" s="152"/>
      <c r="AL290" s="167">
        <f>Cálculos!BR291</f>
        <v>0</v>
      </c>
      <c r="AM290" s="150"/>
      <c r="BA290" s="151"/>
      <c r="BB290" s="72">
        <v>285</v>
      </c>
      <c r="BC290" s="168">
        <f>ABS(Cálculos!L291-Cálculos!L290)</f>
        <v>2.1800042065316383E-3</v>
      </c>
      <c r="BD290" s="168">
        <f>ABS(Cálculos!AN291-Cálculos!AN290)</f>
        <v>2.4967636714764985E-3</v>
      </c>
      <c r="BE290" s="168">
        <f>ABS(Cálculos!BP291-Cálculos!BP290)</f>
        <v>2.4117801385493132E-3</v>
      </c>
      <c r="BF290" s="150"/>
    </row>
    <row r="291" spans="25:58" x14ac:dyDescent="0.35">
      <c r="Y291" s="151"/>
      <c r="Z291" s="72">
        <f>(Cálculos!C292-0.44)/(MAX(Cálculos!C:C)+0.12)*100</f>
        <v>39.11137895140525</v>
      </c>
      <c r="AA291" s="152"/>
      <c r="AB291" s="167">
        <f>Cálculos!L45</f>
        <v>0.81096928546650759</v>
      </c>
      <c r="AC291" s="152"/>
      <c r="AD291" s="167">
        <f>Cálculos!AN393</f>
        <v>0.82839185892152178</v>
      </c>
      <c r="AE291" s="152"/>
      <c r="AF291" s="167">
        <f>Cálculos!BP210</f>
        <v>0.78504127494754639</v>
      </c>
      <c r="AG291" s="152"/>
      <c r="AH291" s="167">
        <f>Cálculos!N158</f>
        <v>0</v>
      </c>
      <c r="AI291" s="152"/>
      <c r="AJ291" s="167">
        <f>Cálculos!AP292</f>
        <v>0</v>
      </c>
      <c r="AK291" s="152"/>
      <c r="AL291" s="167">
        <f>Cálculos!BR292</f>
        <v>0</v>
      </c>
      <c r="AM291" s="150"/>
      <c r="BA291" s="151"/>
      <c r="BB291" s="72">
        <v>286</v>
      </c>
      <c r="BC291" s="168">
        <f>ABS(Cálculos!L292-Cálculos!L291)</f>
        <v>3.3971683929967467E-2</v>
      </c>
      <c r="BD291" s="168">
        <f>ABS(Cálculos!AN292-Cálculos!AN291)</f>
        <v>2.9912915481016544E-2</v>
      </c>
      <c r="BE291" s="168">
        <f>ABS(Cálculos!BP292-Cálculos!BP291)</f>
        <v>2.6622889630486368E-2</v>
      </c>
      <c r="BF291" s="150"/>
    </row>
    <row r="292" spans="25:58" x14ac:dyDescent="0.35">
      <c r="Y292" s="151"/>
      <c r="Z292" s="72">
        <f>(Cálculos!C293-0.44)/(MAX(Cálculos!C:C)+0.12)*100</f>
        <v>39.248342738180028</v>
      </c>
      <c r="AA292" s="152"/>
      <c r="AB292" s="167">
        <f>Cálculos!L571</f>
        <v>0.81041778768228445</v>
      </c>
      <c r="AC292" s="152"/>
      <c r="AD292" s="167">
        <f>Cálculos!AN545</f>
        <v>0.82082328388651526</v>
      </c>
      <c r="AE292" s="152"/>
      <c r="AF292" s="167">
        <f>Cálculos!BP546</f>
        <v>0.78093682717610891</v>
      </c>
      <c r="AG292" s="152"/>
      <c r="AH292" s="167">
        <f>Cálculos!N161</f>
        <v>0</v>
      </c>
      <c r="AI292" s="152"/>
      <c r="AJ292" s="167">
        <f>Cálculos!AP293</f>
        <v>0</v>
      </c>
      <c r="AK292" s="152"/>
      <c r="AL292" s="167">
        <f>Cálculos!BR293</f>
        <v>0</v>
      </c>
      <c r="AM292" s="150"/>
      <c r="BA292" s="151"/>
      <c r="BB292" s="72">
        <v>287</v>
      </c>
      <c r="BC292" s="168">
        <f>ABS(Cálculos!L293-Cálculos!L292)</f>
        <v>9.0098368588356292E-2</v>
      </c>
      <c r="BD292" s="168">
        <f>ABS(Cálculos!AN293-Cálculos!AN292)</f>
        <v>4.8612575034893413E-2</v>
      </c>
      <c r="BE292" s="168">
        <f>ABS(Cálculos!BP293-Cálculos!BP292)</f>
        <v>4.3192891896529917E-2</v>
      </c>
      <c r="BF292" s="150"/>
    </row>
    <row r="293" spans="25:58" x14ac:dyDescent="0.35">
      <c r="Y293" s="151"/>
      <c r="Z293" s="72">
        <f>(Cálculos!C294-0.44)/(MAX(Cálculos!C:C)+0.12)*100</f>
        <v>39.3853065249548</v>
      </c>
      <c r="AA293" s="152"/>
      <c r="AB293" s="167">
        <f>Cálculos!L154</f>
        <v>0.81005388480024243</v>
      </c>
      <c r="AC293" s="152"/>
      <c r="AD293" s="167">
        <f>Cálculos!AN43</f>
        <v>0.82062716544805903</v>
      </c>
      <c r="AE293" s="152"/>
      <c r="AF293" s="167">
        <f>Cálculos!BP179</f>
        <v>0.77984999978295499</v>
      </c>
      <c r="AG293" s="152"/>
      <c r="AH293" s="167">
        <f>Cálculos!N162</f>
        <v>0</v>
      </c>
      <c r="AI293" s="152"/>
      <c r="AJ293" s="167">
        <f>Cálculos!AP294</f>
        <v>0</v>
      </c>
      <c r="AK293" s="152"/>
      <c r="AL293" s="167">
        <f>Cálculos!BR294</f>
        <v>0</v>
      </c>
      <c r="AM293" s="150"/>
      <c r="BA293" s="151"/>
      <c r="BB293" s="72">
        <v>288</v>
      </c>
      <c r="BC293" s="168">
        <f>ABS(Cálculos!L294-Cálculos!L293)</f>
        <v>5.5437792724067625E-2</v>
      </c>
      <c r="BD293" s="168">
        <f>ABS(Cálculos!AN294-Cálculos!AN293)</f>
        <v>1.8589222879636769E-2</v>
      </c>
      <c r="BE293" s="168">
        <f>ABS(Cálculos!BP294-Cálculos!BP293)</f>
        <v>1.6487799683599258E-2</v>
      </c>
      <c r="BF293" s="150"/>
    </row>
    <row r="294" spans="25:58" x14ac:dyDescent="0.35">
      <c r="Y294" s="151"/>
      <c r="Z294" s="72">
        <f>(Cálculos!C295-0.44)/(MAX(Cálculos!C:C)+0.12)*100</f>
        <v>39.522270311729578</v>
      </c>
      <c r="AA294" s="152"/>
      <c r="AB294" s="167">
        <f>Cálculos!L524</f>
        <v>0.80609740827032161</v>
      </c>
      <c r="AC294" s="152"/>
      <c r="AD294" s="167">
        <f>Cálculos!AN178</f>
        <v>0.82039937006934593</v>
      </c>
      <c r="AE294" s="152"/>
      <c r="AF294" s="167">
        <f>Cálculos!BP577</f>
        <v>0.77670676218650581</v>
      </c>
      <c r="AG294" s="152"/>
      <c r="AH294" s="167">
        <f>Cálculos!N163</f>
        <v>0</v>
      </c>
      <c r="AI294" s="152"/>
      <c r="AJ294" s="167">
        <f>Cálculos!AP295</f>
        <v>0</v>
      </c>
      <c r="AK294" s="152"/>
      <c r="AL294" s="167">
        <f>Cálculos!BR295</f>
        <v>0</v>
      </c>
      <c r="AM294" s="150"/>
      <c r="BA294" s="151"/>
      <c r="BB294" s="72">
        <v>289</v>
      </c>
      <c r="BC294" s="168">
        <f>ABS(Cálculos!L295-Cálculos!L294)</f>
        <v>1.9954680178301654E-2</v>
      </c>
      <c r="BD294" s="168">
        <f>ABS(Cálculos!AN295-Cálculos!AN294)</f>
        <v>1.858147289165446E-2</v>
      </c>
      <c r="BE294" s="168">
        <f>ABS(Cálculos!BP295-Cálculos!BP294)</f>
        <v>1.6479161985935908E-2</v>
      </c>
      <c r="BF294" s="150"/>
    </row>
    <row r="295" spans="25:58" x14ac:dyDescent="0.35">
      <c r="Y295" s="151"/>
      <c r="Z295" s="72">
        <f>(Cálculos!C296-0.44)/(MAX(Cálculos!C:C)+0.12)*100</f>
        <v>39.659234098504356</v>
      </c>
      <c r="AA295" s="152"/>
      <c r="AB295" s="167">
        <f>Cálculos!L173</f>
        <v>0.80546405077955874</v>
      </c>
      <c r="AC295" s="152"/>
      <c r="AD295" s="167">
        <f>Cálculos!AN392</f>
        <v>0.81790828140895244</v>
      </c>
      <c r="AE295" s="152"/>
      <c r="AF295" s="167">
        <f>Cálculos!BP397</f>
        <v>0.77472687417929953</v>
      </c>
      <c r="AG295" s="152"/>
      <c r="AH295" s="167">
        <f>Cálculos!N164</f>
        <v>0</v>
      </c>
      <c r="AI295" s="152"/>
      <c r="AJ295" s="167">
        <f>Cálculos!AP296</f>
        <v>0</v>
      </c>
      <c r="AK295" s="152"/>
      <c r="AL295" s="167">
        <f>Cálculos!BR296</f>
        <v>0</v>
      </c>
      <c r="AM295" s="150"/>
      <c r="BA295" s="151"/>
      <c r="BB295" s="72">
        <v>290</v>
      </c>
      <c r="BC295" s="168">
        <f>ABS(Cálculos!L296-Cálculos!L295)</f>
        <v>1.9191912460528038E-2</v>
      </c>
      <c r="BD295" s="168">
        <f>ABS(Cálculos!AN296-Cálculos!AN295)</f>
        <v>1.7886802240695387E-2</v>
      </c>
      <c r="BE295" s="168">
        <f>ABS(Cálculos!BP296-Cálculos!BP295)</f>
        <v>1.587051268470524E-2</v>
      </c>
      <c r="BF295" s="150"/>
    </row>
    <row r="296" spans="25:58" x14ac:dyDescent="0.35">
      <c r="Y296" s="151"/>
      <c r="Z296" s="72">
        <f>(Cálculos!C297-0.44)/(MAX(Cálculos!C:C)+0.12)*100</f>
        <v>39.796197885279135</v>
      </c>
      <c r="AA296" s="152"/>
      <c r="AB296" s="167">
        <f>Cálculos!L155</f>
        <v>0.80445843389466065</v>
      </c>
      <c r="AC296" s="152"/>
      <c r="AD296" s="167">
        <f>Cálculos!AN577</f>
        <v>0.81772089861134045</v>
      </c>
      <c r="AE296" s="152"/>
      <c r="AF296" s="167">
        <f>Cálculos!BP43</f>
        <v>0.77222920227564373</v>
      </c>
      <c r="AG296" s="152"/>
      <c r="AH296" s="167">
        <f>Cálculos!N165</f>
        <v>0</v>
      </c>
      <c r="AI296" s="152"/>
      <c r="AJ296" s="167">
        <f>Cálculos!AP297</f>
        <v>0</v>
      </c>
      <c r="AK296" s="152"/>
      <c r="AL296" s="167">
        <f>Cálculos!BR297</f>
        <v>0</v>
      </c>
      <c r="AM296" s="150"/>
      <c r="BA296" s="151"/>
      <c r="BB296" s="72">
        <v>291</v>
      </c>
      <c r="BC296" s="168">
        <f>ABS(Cálculos!L297-Cálculos!L296)</f>
        <v>1.8972296773954733E-2</v>
      </c>
      <c r="BD296" s="168">
        <f>ABS(Cálculos!AN297-Cálculos!AN296)</f>
        <v>1.7684418115591183E-2</v>
      </c>
      <c r="BE296" s="168">
        <f>ABS(Cálculos!BP297-Cálculos!BP296)</f>
        <v>1.5691888289653677E-2</v>
      </c>
      <c r="BF296" s="150"/>
    </row>
    <row r="297" spans="25:58" x14ac:dyDescent="0.35">
      <c r="Y297" s="151"/>
      <c r="Z297" s="72">
        <f>(Cálculos!C298-0.44)/(MAX(Cálculos!C:C)+0.12)*100</f>
        <v>39.933161672053906</v>
      </c>
      <c r="AA297" s="152"/>
      <c r="AB297" s="167">
        <f>Cálculos!L399</f>
        <v>0.80244224179560963</v>
      </c>
      <c r="AC297" s="152"/>
      <c r="AD297" s="167">
        <f>Cálculos!AN211</f>
        <v>0.81203395722941107</v>
      </c>
      <c r="AE297" s="152"/>
      <c r="AF297" s="167">
        <f>Cálculos!BP211</f>
        <v>0.7701454951871981</v>
      </c>
      <c r="AG297" s="152"/>
      <c r="AH297" s="167">
        <f>Cálculos!N166</f>
        <v>0</v>
      </c>
      <c r="AI297" s="152"/>
      <c r="AJ297" s="167">
        <f>Cálculos!AP298</f>
        <v>0</v>
      </c>
      <c r="AK297" s="152"/>
      <c r="AL297" s="167">
        <f>Cálculos!BR298</f>
        <v>0</v>
      </c>
      <c r="AM297" s="150"/>
      <c r="BA297" s="151"/>
      <c r="BB297" s="72">
        <v>292</v>
      </c>
      <c r="BC297" s="168">
        <f>ABS(Cálculos!L298-Cálculos!L297)</f>
        <v>1.8754560162917655E-2</v>
      </c>
      <c r="BD297" s="168">
        <f>ABS(Cálculos!AN298-Cálculos!AN297)</f>
        <v>1.7483759538140742E-2</v>
      </c>
      <c r="BE297" s="168">
        <f>ABS(Cálculos!BP298-Cálculos!BP297)</f>
        <v>1.5514785238224083E-2</v>
      </c>
      <c r="BF297" s="150"/>
    </row>
    <row r="298" spans="25:58" x14ac:dyDescent="0.35">
      <c r="Y298" s="151"/>
      <c r="Z298" s="72">
        <f>(Cálculos!C299-0.44)/(MAX(Cálculos!C:C)+0.12)*100</f>
        <v>40.070125458828684</v>
      </c>
      <c r="AA298" s="152"/>
      <c r="AB298" s="167">
        <f>Cálculos!L156</f>
        <v>0.79890163359174182</v>
      </c>
      <c r="AC298" s="152"/>
      <c r="AD298" s="167">
        <f>Cálculos!AN398</f>
        <v>0.80765270203775708</v>
      </c>
      <c r="AE298" s="152"/>
      <c r="AF298" s="167">
        <f>Cálculos!BP547</f>
        <v>0.76829100560979602</v>
      </c>
      <c r="AG298" s="152"/>
      <c r="AH298" s="167">
        <f>Cálculos!N167</f>
        <v>0</v>
      </c>
      <c r="AI298" s="152"/>
      <c r="AJ298" s="167">
        <f>Cálculos!AP299</f>
        <v>0</v>
      </c>
      <c r="AK298" s="152"/>
      <c r="AL298" s="167">
        <f>Cálculos!BR299</f>
        <v>0</v>
      </c>
      <c r="AM298" s="150"/>
      <c r="BA298" s="151"/>
      <c r="BB298" s="72">
        <v>293</v>
      </c>
      <c r="BC298" s="168">
        <f>ABS(Cálculos!L299-Cálculos!L298)</f>
        <v>7.4349699561062077E-3</v>
      </c>
      <c r="BD298" s="168">
        <f>ABS(Cálculos!AN299-Cálculos!AN298)</f>
        <v>6.6751054703663715E-3</v>
      </c>
      <c r="BE298" s="168">
        <f>ABS(Cálculos!BP299-Cálculos!BP298)</f>
        <v>7.3215917006988485E-3</v>
      </c>
      <c r="BF298" s="150"/>
    </row>
    <row r="299" spans="25:58" x14ac:dyDescent="0.35">
      <c r="Y299" s="151"/>
      <c r="Z299" s="72">
        <f>(Cálculos!C300-0.44)/(MAX(Cálculos!C:C)+0.12)*100</f>
        <v>40.207089245603463</v>
      </c>
      <c r="AA299" s="152"/>
      <c r="AB299" s="167">
        <f>Cálculos!L28</f>
        <v>0.79858370337538975</v>
      </c>
      <c r="AC299" s="152"/>
      <c r="AD299" s="167">
        <f>Cálculos!AN41</f>
        <v>0.80745686979463493</v>
      </c>
      <c r="AE299" s="152"/>
      <c r="AF299" s="167">
        <f>Cálculos!BP393</f>
        <v>0.76787145568126047</v>
      </c>
      <c r="AG299" s="152"/>
      <c r="AH299" s="167">
        <f>Cálculos!N168</f>
        <v>0</v>
      </c>
      <c r="AI299" s="152"/>
      <c r="AJ299" s="167">
        <f>Cálculos!AP300</f>
        <v>0</v>
      </c>
      <c r="AK299" s="152"/>
      <c r="AL299" s="167">
        <f>Cálculos!BR300</f>
        <v>0</v>
      </c>
      <c r="AM299" s="150"/>
      <c r="BA299" s="151"/>
      <c r="BB299" s="72">
        <v>294</v>
      </c>
      <c r="BC299" s="168">
        <f>ABS(Cálculos!L300-Cálculos!L299)</f>
        <v>3.0486217167233209E-3</v>
      </c>
      <c r="BD299" s="168">
        <f>ABS(Cálculos!AN300-Cálculos!AN299)</f>
        <v>3.148912788317082E-3</v>
      </c>
      <c r="BE299" s="168">
        <f>ABS(Cálculos!BP300-Cálculos!BP299)</f>
        <v>3.2044475144022422E-3</v>
      </c>
      <c r="BF299" s="150"/>
    </row>
    <row r="300" spans="25:58" x14ac:dyDescent="0.35">
      <c r="Y300" s="151"/>
      <c r="Z300" s="72">
        <f>(Cálculos!C301-0.44)/(MAX(Cálculos!C:C)+0.12)*100</f>
        <v>40.344053032378241</v>
      </c>
      <c r="AA300" s="152"/>
      <c r="AB300" s="167">
        <f>Cálculos!L540</f>
        <v>0.79533029062155136</v>
      </c>
      <c r="AC300" s="152"/>
      <c r="AD300" s="167">
        <f>Cálculos!AN546</f>
        <v>0.80674968134682656</v>
      </c>
      <c r="AE300" s="152"/>
      <c r="AF300" s="167">
        <f>Cálculos!BP180</f>
        <v>0.76704930845299324</v>
      </c>
      <c r="AG300" s="152"/>
      <c r="AH300" s="167">
        <f>Cálculos!N169</f>
        <v>0</v>
      </c>
      <c r="AI300" s="152"/>
      <c r="AJ300" s="167">
        <f>Cálculos!AP301</f>
        <v>0</v>
      </c>
      <c r="AK300" s="152"/>
      <c r="AL300" s="167">
        <f>Cálculos!BR301</f>
        <v>0</v>
      </c>
      <c r="AM300" s="150"/>
      <c r="BA300" s="151"/>
      <c r="BB300" s="72">
        <v>295</v>
      </c>
      <c r="BC300" s="168">
        <f>ABS(Cálculos!L301-Cálculos!L300)</f>
        <v>2.220246222394473E-3</v>
      </c>
      <c r="BD300" s="168">
        <f>ABS(Cálculos!AN301-Cálculos!AN300)</f>
        <v>2.4790561365323205E-3</v>
      </c>
      <c r="BE300" s="168">
        <f>ABS(Cálculos!BP301-Cálculos!BP300)</f>
        <v>2.4249844013750077E-3</v>
      </c>
      <c r="BF300" s="150"/>
    </row>
    <row r="301" spans="25:58" x14ac:dyDescent="0.35">
      <c r="Y301" s="151"/>
      <c r="Z301" s="72">
        <f>(Cálculos!C302-0.44)/(MAX(Cálculos!C:C)+0.12)*100</f>
        <v>40.481016819153012</v>
      </c>
      <c r="AA301" s="152"/>
      <c r="AB301" s="167">
        <f>Cálculos!L574</f>
        <v>0.79469555213890131</v>
      </c>
      <c r="AC301" s="152"/>
      <c r="AD301" s="167">
        <f>Cálculos!AN179</f>
        <v>0.80644394687091803</v>
      </c>
      <c r="AE301" s="152"/>
      <c r="AF301" s="167">
        <f>Cálculos!BP578</f>
        <v>0.76183473182958028</v>
      </c>
      <c r="AG301" s="152"/>
      <c r="AH301" s="167">
        <f>Cálculos!N170</f>
        <v>0</v>
      </c>
      <c r="AI301" s="152"/>
      <c r="AJ301" s="167">
        <f>Cálculos!AP302</f>
        <v>0</v>
      </c>
      <c r="AK301" s="152"/>
      <c r="AL301" s="167">
        <f>Cálculos!BR302</f>
        <v>0</v>
      </c>
      <c r="AM301" s="150"/>
      <c r="BA301" s="151"/>
      <c r="BB301" s="72">
        <v>296</v>
      </c>
      <c r="BC301" s="168">
        <f>ABS(Cálculos!L302-Cálculos!L301)</f>
        <v>2.054561009740441E-3</v>
      </c>
      <c r="BD301" s="168">
        <f>ABS(Cálculos!AN302-Cálculos!AN301)</f>
        <v>2.3412336007365142E-3</v>
      </c>
      <c r="BE301" s="168">
        <f>ABS(Cálculos!BP302-Cálculos!BP301)</f>
        <v>2.2671944986820125E-3</v>
      </c>
      <c r="BF301" s="150"/>
    </row>
    <row r="302" spans="25:58" x14ac:dyDescent="0.35">
      <c r="Y302" s="151"/>
      <c r="Z302" s="72">
        <f>(Cálculos!C303-0.44)/(MAX(Cálculos!C:C)+0.12)*100</f>
        <v>40.617980605927798</v>
      </c>
      <c r="AA302" s="152"/>
      <c r="AB302" s="167">
        <f>Cálculos!L32</f>
        <v>0.79432273701336475</v>
      </c>
      <c r="AC302" s="152"/>
      <c r="AD302" s="167">
        <f>Cálculos!AN40</f>
        <v>0.80404375697744035</v>
      </c>
      <c r="AE302" s="152"/>
      <c r="AF302" s="167">
        <f>Cálculos!BP548</f>
        <v>0.75889382667352645</v>
      </c>
      <c r="AG302" s="152"/>
      <c r="AH302" s="167">
        <f>Cálculos!N171</f>
        <v>0</v>
      </c>
      <c r="AI302" s="152"/>
      <c r="AJ302" s="167">
        <f>Cálculos!AP303</f>
        <v>0</v>
      </c>
      <c r="AK302" s="152"/>
      <c r="AL302" s="167">
        <f>Cálculos!BR303</f>
        <v>0</v>
      </c>
      <c r="AM302" s="150"/>
      <c r="BA302" s="151"/>
      <c r="BB302" s="72">
        <v>297</v>
      </c>
      <c r="BC302" s="168">
        <f>ABS(Cálculos!L303-Cálculos!L302)</f>
        <v>2.0123692469133925E-3</v>
      </c>
      <c r="BD302" s="168">
        <f>ABS(Cálculos!AN303-Cálculos!AN302)</f>
        <v>2.302583521261059E-3</v>
      </c>
      <c r="BE302" s="168">
        <f>ABS(Cálculos!BP303-Cálculos!BP302)</f>
        <v>2.2252677098466567E-3</v>
      </c>
      <c r="BF302" s="150"/>
    </row>
    <row r="303" spans="25:58" x14ac:dyDescent="0.35">
      <c r="Y303" s="151"/>
      <c r="Z303" s="72">
        <f>(Cálculos!C304-0.44)/(MAX(Cálculos!C:C)+0.12)*100</f>
        <v>40.754944392702569</v>
      </c>
      <c r="AA303" s="152"/>
      <c r="AB303" s="167">
        <f>Cálculos!L157</f>
        <v>0.79338321691227209</v>
      </c>
      <c r="AC303" s="152"/>
      <c r="AD303" s="167">
        <f>Cálculos!AN578</f>
        <v>0.80127726401922694</v>
      </c>
      <c r="AE303" s="152"/>
      <c r="AF303" s="167">
        <f>Cálculos!BP398</f>
        <v>0.75784011986169775</v>
      </c>
      <c r="AG303" s="152"/>
      <c r="AH303" s="167">
        <f>Cálculos!N172</f>
        <v>0</v>
      </c>
      <c r="AI303" s="152"/>
      <c r="AJ303" s="167">
        <f>Cálculos!AP304</f>
        <v>0</v>
      </c>
      <c r="AK303" s="152"/>
      <c r="AL303" s="167">
        <f>Cálculos!BR304</f>
        <v>0</v>
      </c>
      <c r="AM303" s="150"/>
      <c r="BA303" s="151"/>
      <c r="BB303" s="72">
        <v>298</v>
      </c>
      <c r="BC303" s="168">
        <f>ABS(Cálculos!L304-Cálculos!L303)</f>
        <v>1.993254305032055E-3</v>
      </c>
      <c r="BD303" s="168">
        <f>ABS(Cálculos!AN304-Cálculos!AN303)</f>
        <v>2.2824922767789024E-3</v>
      </c>
      <c r="BE303" s="168">
        <f>ABS(Cálculos!BP304-Cálculos!BP303)</f>
        <v>2.2050050500967977E-3</v>
      </c>
      <c r="BF303" s="150"/>
    </row>
    <row r="304" spans="25:58" x14ac:dyDescent="0.35">
      <c r="Y304" s="151"/>
      <c r="Z304" s="72">
        <f>(Cálculos!C305-0.44)/(MAX(Cálculos!C:C)+0.12)*100</f>
        <v>40.891908179477348</v>
      </c>
      <c r="AA304" s="152"/>
      <c r="AB304" s="167">
        <f>Cálculos!L206</f>
        <v>0.79335275917141668</v>
      </c>
      <c r="AC304" s="152"/>
      <c r="AD304" s="167">
        <f>Cálculos!AN44</f>
        <v>0.79862217792055246</v>
      </c>
      <c r="AE304" s="152"/>
      <c r="AF304" s="167">
        <f>Cálculos!BP41</f>
        <v>0.75753592047128193</v>
      </c>
      <c r="AG304" s="152"/>
      <c r="AH304" s="167">
        <f>Cálculos!N173</f>
        <v>0</v>
      </c>
      <c r="AI304" s="152"/>
      <c r="AJ304" s="167">
        <f>Cálculos!AP305</f>
        <v>0</v>
      </c>
      <c r="AK304" s="152"/>
      <c r="AL304" s="167">
        <f>Cálculos!BR305</f>
        <v>0</v>
      </c>
      <c r="AM304" s="150"/>
      <c r="BA304" s="151"/>
      <c r="BB304" s="72">
        <v>299</v>
      </c>
      <c r="BC304" s="168">
        <f>ABS(Cálculos!L305-Cálculos!L304)</f>
        <v>1.9785147828536576E-3</v>
      </c>
      <c r="BD304" s="168">
        <f>ABS(Cálculos!AN305-Cálculos!AN304)</f>
        <v>2.2659463551047976E-3</v>
      </c>
      <c r="BE304" s="168">
        <f>ABS(Cálculos!BP305-Cálculos!BP304)</f>
        <v>2.1888629893541123E-3</v>
      </c>
      <c r="BF304" s="150"/>
    </row>
    <row r="305" spans="25:58" x14ac:dyDescent="0.35">
      <c r="Y305" s="151"/>
      <c r="Z305" s="72">
        <f>(Cálculos!C306-0.44)/(MAX(Cálculos!C:C)+0.12)*100</f>
        <v>41.028871966252126</v>
      </c>
      <c r="AA305" s="152"/>
      <c r="AB305" s="167">
        <f>Cálculos!L379</f>
        <v>0.79158377674795943</v>
      </c>
      <c r="AC305" s="152"/>
      <c r="AD305" s="167">
        <f>Cálculos!AN212</f>
        <v>0.79549916677193711</v>
      </c>
      <c r="AE305" s="152"/>
      <c r="AF305" s="167">
        <f>Cálculos!BP392</f>
        <v>0.75689240432495231</v>
      </c>
      <c r="AG305" s="152"/>
      <c r="AH305" s="167">
        <f>Cálculos!N174</f>
        <v>0</v>
      </c>
      <c r="AI305" s="152"/>
      <c r="AJ305" s="167">
        <f>Cálculos!AP306</f>
        <v>0</v>
      </c>
      <c r="AK305" s="152"/>
      <c r="AL305" s="167">
        <f>Cálculos!BR306</f>
        <v>0</v>
      </c>
      <c r="AM305" s="150"/>
      <c r="BA305" s="151"/>
      <c r="BB305" s="72">
        <v>300</v>
      </c>
      <c r="BC305" s="168">
        <f>ABS(Cálculos!L306-Cálculos!L305)</f>
        <v>1.9646673307131546E-3</v>
      </c>
      <c r="BD305" s="168">
        <f>ABS(Cálculos!AN306-Cálculos!AN305)</f>
        <v>2.2501491340724544E-3</v>
      </c>
      <c r="BE305" s="168">
        <f>ABS(Cálculos!BP306-Cálculos!BP305)</f>
        <v>2.1735737543151501E-3</v>
      </c>
      <c r="BF305" s="150"/>
    </row>
    <row r="306" spans="25:58" x14ac:dyDescent="0.35">
      <c r="Y306" s="151"/>
      <c r="Z306" s="72">
        <f>(Cálculos!C307-0.44)/(MAX(Cálculos!C:C)+0.12)*100</f>
        <v>41.165835753026897</v>
      </c>
      <c r="AA306" s="152"/>
      <c r="AB306" s="167">
        <f>Cálculos!L174</f>
        <v>0.78969656406763322</v>
      </c>
      <c r="AC306" s="152"/>
      <c r="AD306" s="167">
        <f>Cálculos!AN547</f>
        <v>0.79300976723558414</v>
      </c>
      <c r="AE306" s="152"/>
      <c r="AF306" s="167">
        <f>Cálculos!BP212</f>
        <v>0.75515599514593834</v>
      </c>
      <c r="AG306" s="152"/>
      <c r="AH306" s="167">
        <f>Cálculos!N175</f>
        <v>0</v>
      </c>
      <c r="AI306" s="152"/>
      <c r="AJ306" s="167">
        <f>Cálculos!AP307</f>
        <v>0</v>
      </c>
      <c r="AK306" s="152"/>
      <c r="AL306" s="167">
        <f>Cálculos!BR307</f>
        <v>0</v>
      </c>
      <c r="AM306" s="150"/>
      <c r="BA306" s="151"/>
      <c r="BB306" s="72">
        <v>301</v>
      </c>
      <c r="BC306" s="168">
        <f>ABS(Cálculos!L307-Cálculos!L306)</f>
        <v>1.9510627015579263E-3</v>
      </c>
      <c r="BD306" s="168">
        <f>ABS(Cálculos!AN307-Cálculos!AN306)</f>
        <v>2.2345791802344528E-3</v>
      </c>
      <c r="BE306" s="168">
        <f>ABS(Cálculos!BP307-Cálculos!BP306)</f>
        <v>2.1585281885750929E-3</v>
      </c>
      <c r="BF306" s="150"/>
    </row>
    <row r="307" spans="25:58" x14ac:dyDescent="0.35">
      <c r="Y307" s="151"/>
      <c r="Z307" s="72">
        <f>(Cálculos!C308-0.44)/(MAX(Cálculos!C:C)+0.12)*100</f>
        <v>41.302799539801676</v>
      </c>
      <c r="AA307" s="152"/>
      <c r="AB307" s="167">
        <f>Cálculos!L158</f>
        <v>0.787902918721197</v>
      </c>
      <c r="AC307" s="152"/>
      <c r="AD307" s="167">
        <f>Cálculos!AN180</f>
        <v>0.79277597371017383</v>
      </c>
      <c r="AE307" s="152"/>
      <c r="AF307" s="167">
        <f>Cálculos!BP44</f>
        <v>0.75424696990951356</v>
      </c>
      <c r="AG307" s="152"/>
      <c r="AH307" s="167">
        <f>Cálculos!N176</f>
        <v>0</v>
      </c>
      <c r="AI307" s="152"/>
      <c r="AJ307" s="167">
        <f>Cálculos!AP308</f>
        <v>0</v>
      </c>
      <c r="AK307" s="152"/>
      <c r="AL307" s="167">
        <f>Cálculos!BR308</f>
        <v>0</v>
      </c>
      <c r="AM307" s="150"/>
      <c r="BA307" s="151"/>
      <c r="BB307" s="72">
        <v>302</v>
      </c>
      <c r="BC307" s="168">
        <f>ABS(Cálculos!L308-Cálculos!L307)</f>
        <v>1.9375794546143688E-3</v>
      </c>
      <c r="BD307" s="168">
        <f>ABS(Cálculos!AN308-Cálculos!AN307)</f>
        <v>2.2191387789113892E-3</v>
      </c>
      <c r="BE307" s="168">
        <f>ABS(Cálculos!BP308-Cálculos!BP307)</f>
        <v>2.1436122612195074E-3</v>
      </c>
      <c r="BF307" s="150"/>
    </row>
    <row r="308" spans="25:58" x14ac:dyDescent="0.35">
      <c r="Y308" s="151"/>
      <c r="Z308" s="72">
        <f>(Cálculos!C309-0.44)/(MAX(Cálculos!C:C)+0.12)*100</f>
        <v>41.439763326576454</v>
      </c>
      <c r="AA308" s="152"/>
      <c r="AB308" s="167">
        <f>Cálculos!L575</f>
        <v>0.78766480350699508</v>
      </c>
      <c r="AC308" s="152"/>
      <c r="AD308" s="167">
        <f>Cálculos!AN38</f>
        <v>0.79064079449184821</v>
      </c>
      <c r="AE308" s="152"/>
      <c r="AF308" s="167">
        <f>Cálculos!BP181</f>
        <v>0.75422017533632779</v>
      </c>
      <c r="AG308" s="152"/>
      <c r="AH308" s="167">
        <f>Cálculos!N177</f>
        <v>0</v>
      </c>
      <c r="AI308" s="152"/>
      <c r="AJ308" s="167">
        <f>Cálculos!AP309</f>
        <v>0</v>
      </c>
      <c r="AK308" s="152"/>
      <c r="AL308" s="167">
        <f>Cálculos!BR309</f>
        <v>0</v>
      </c>
      <c r="AM308" s="150"/>
      <c r="BA308" s="151"/>
      <c r="BB308" s="72">
        <v>303</v>
      </c>
      <c r="BC308" s="168">
        <f>ABS(Cálculos!L309-Cálculos!L308)</f>
        <v>1.9241944475589801E-3</v>
      </c>
      <c r="BD308" s="168">
        <f>ABS(Cálculos!AN309-Cálculos!AN308)</f>
        <v>2.203809129906642E-3</v>
      </c>
      <c r="BE308" s="168">
        <f>ABS(Cálculos!BP309-Cálculos!BP308)</f>
        <v>2.1288041539427316E-3</v>
      </c>
      <c r="BF308" s="150"/>
    </row>
    <row r="309" spans="25:58" x14ac:dyDescent="0.35">
      <c r="Y309" s="151"/>
      <c r="Z309" s="72">
        <f>(Cálculos!C310-0.44)/(MAX(Cálculos!C:C)+0.12)*100</f>
        <v>41.576727113351232</v>
      </c>
      <c r="AA309" s="152"/>
      <c r="AB309" s="167">
        <f>Cálculos!L389</f>
        <v>0.78485063826627122</v>
      </c>
      <c r="AC309" s="152"/>
      <c r="AD309" s="167">
        <f>Cálculos!AN42</f>
        <v>0.7888729832574144</v>
      </c>
      <c r="AE309" s="152"/>
      <c r="AF309" s="167">
        <f>Cálculos!BP40</f>
        <v>0.75293907400626647</v>
      </c>
      <c r="AG309" s="152"/>
      <c r="AH309" s="167">
        <f>Cálculos!N178</f>
        <v>0</v>
      </c>
      <c r="AI309" s="152"/>
      <c r="AJ309" s="167">
        <f>Cálculos!AP310</f>
        <v>0</v>
      </c>
      <c r="AK309" s="152"/>
      <c r="AL309" s="167">
        <f>Cálculos!BR310</f>
        <v>0</v>
      </c>
      <c r="AM309" s="150"/>
      <c r="BA309" s="151"/>
      <c r="BB309" s="72">
        <v>304</v>
      </c>
      <c r="BC309" s="168">
        <f>ABS(Cálculos!L310-Cálculos!L309)</f>
        <v>1.9109028480881474E-3</v>
      </c>
      <c r="BD309" s="168">
        <f>ABS(Cálculos!AN310-Cálculos!AN309)</f>
        <v>2.1885861336436441E-3</v>
      </c>
      <c r="BE309" s="168">
        <f>ABS(Cálculos!BP310-Cálculos!BP309)</f>
        <v>2.1140992254615187E-3</v>
      </c>
      <c r="BF309" s="150"/>
    </row>
    <row r="310" spans="25:58" x14ac:dyDescent="0.35">
      <c r="Y310" s="151"/>
      <c r="Z310" s="72">
        <f>(Cálculos!C311-0.44)/(MAX(Cálculos!C:C)+0.12)*100</f>
        <v>41.713690900126004</v>
      </c>
      <c r="AA310" s="152"/>
      <c r="AB310" s="167">
        <f>Cálculos!L159</f>
        <v>0.78246047570633548</v>
      </c>
      <c r="AC310" s="152"/>
      <c r="AD310" s="167">
        <f>Cálculos!AN399</f>
        <v>0.78694065410779734</v>
      </c>
      <c r="AE310" s="152"/>
      <c r="AF310" s="167">
        <f>Cálculos!BP549</f>
        <v>0.75289003410628319</v>
      </c>
      <c r="AG310" s="152"/>
      <c r="AH310" s="167">
        <f>Cálculos!N179</f>
        <v>0</v>
      </c>
      <c r="AI310" s="152"/>
      <c r="AJ310" s="167">
        <f>Cálculos!AP311</f>
        <v>0</v>
      </c>
      <c r="AK310" s="152"/>
      <c r="AL310" s="167">
        <f>Cálculos!BR311</f>
        <v>0</v>
      </c>
      <c r="AM310" s="150"/>
      <c r="BA310" s="151"/>
      <c r="BB310" s="72">
        <v>305</v>
      </c>
      <c r="BC310" s="168">
        <f>ABS(Cálculos!L311-Cálculos!L310)</f>
        <v>1.3470114171659775E-3</v>
      </c>
      <c r="BD310" s="168">
        <f>ABS(Cálculos!AN311-Cálculos!AN310)</f>
        <v>1.6778457941760139E-3</v>
      </c>
      <c r="BE310" s="168">
        <f>ABS(Cálculos!BP311-Cálculos!BP310)</f>
        <v>1.6589425811973091E-3</v>
      </c>
      <c r="BF310" s="150"/>
    </row>
    <row r="311" spans="25:58" x14ac:dyDescent="0.35">
      <c r="Y311" s="151"/>
      <c r="Z311" s="72">
        <f>(Cálculos!C312-0.44)/(MAX(Cálculos!C:C)+0.12)*100</f>
        <v>41.850654686900782</v>
      </c>
      <c r="AA311" s="152"/>
      <c r="AB311" s="167">
        <f>Cálculos!L541</f>
        <v>0.77979617688333036</v>
      </c>
      <c r="AC311" s="152"/>
      <c r="AD311" s="167">
        <f>Cálculos!AN579</f>
        <v>0.78512700850493244</v>
      </c>
      <c r="AE311" s="152"/>
      <c r="AF311" s="167">
        <f>Cálculos!BP550</f>
        <v>0.74754758372290642</v>
      </c>
      <c r="AG311" s="152"/>
      <c r="AH311" s="167">
        <f>Cálculos!N180</f>
        <v>0</v>
      </c>
      <c r="AI311" s="152"/>
      <c r="AJ311" s="167">
        <f>Cálculos!AP312</f>
        <v>0</v>
      </c>
      <c r="AK311" s="152"/>
      <c r="AL311" s="167">
        <f>Cálculos!BR312</f>
        <v>0</v>
      </c>
      <c r="AM311" s="150"/>
      <c r="BA311" s="151"/>
      <c r="BB311" s="72">
        <v>306</v>
      </c>
      <c r="BC311" s="168">
        <f>ABS(Cálculos!L312-Cálculos!L311)</f>
        <v>2.3327298293501775E-3</v>
      </c>
      <c r="BD311" s="168">
        <f>ABS(Cálculos!AN312-Cálculos!AN311)</f>
        <v>2.5617766771551809E-3</v>
      </c>
      <c r="BE311" s="168">
        <f>ABS(Cálculos!BP312-Cálculos!BP311)</f>
        <v>2.4435017464618514E-3</v>
      </c>
      <c r="BF311" s="150"/>
    </row>
    <row r="312" spans="25:58" x14ac:dyDescent="0.35">
      <c r="Y312" s="151"/>
      <c r="Z312" s="72">
        <f>(Cálculos!C313-0.44)/(MAX(Cálculos!C:C)+0.12)*100</f>
        <v>41.98761847367556</v>
      </c>
      <c r="AA312" s="152"/>
      <c r="AB312" s="167">
        <f>Cálculos!L400</f>
        <v>0.77806031913618035</v>
      </c>
      <c r="AC312" s="152"/>
      <c r="AD312" s="167">
        <f>Cálculos!AN548</f>
        <v>0.78486334820582149</v>
      </c>
      <c r="AE312" s="152"/>
      <c r="AF312" s="167">
        <f>Cálculos!BP579</f>
        <v>0.74728279307931544</v>
      </c>
      <c r="AG312" s="152"/>
      <c r="AH312" s="167">
        <f>Cálculos!N181</f>
        <v>0</v>
      </c>
      <c r="AI312" s="152"/>
      <c r="AJ312" s="167">
        <f>Cálculos!AP313</f>
        <v>0</v>
      </c>
      <c r="AK312" s="152"/>
      <c r="AL312" s="167">
        <f>Cálculos!BR313</f>
        <v>0</v>
      </c>
      <c r="AM312" s="150"/>
      <c r="BA312" s="151"/>
      <c r="BB312" s="72">
        <v>307</v>
      </c>
      <c r="BC312" s="168">
        <f>ABS(Cálculos!L313-Cálculos!L312)</f>
        <v>1.9550343790484259E-3</v>
      </c>
      <c r="BD312" s="168">
        <f>ABS(Cálculos!AN313-Cálculos!AN312)</f>
        <v>2.2186572956798267E-3</v>
      </c>
      <c r="BE312" s="168">
        <f>ABS(Cálculos!BP313-Cálculos!BP312)</f>
        <v>2.1373575601153494E-3</v>
      </c>
      <c r="BF312" s="150"/>
    </row>
    <row r="313" spans="25:58" x14ac:dyDescent="0.35">
      <c r="Y313" s="151"/>
      <c r="Z313" s="72">
        <f>(Cálculos!C314-0.44)/(MAX(Cálculos!C:C)+0.12)*100</f>
        <v>42.124582260450339</v>
      </c>
      <c r="AA313" s="152"/>
      <c r="AB313" s="167">
        <f>Cálculos!L209</f>
        <v>0.77798171683645778</v>
      </c>
      <c r="AC313" s="152"/>
      <c r="AD313" s="167">
        <f>Cálculos!AN213</f>
        <v>0.779209034362077</v>
      </c>
      <c r="AE313" s="152"/>
      <c r="AF313" s="167">
        <f>Cálculos!BP42</f>
        <v>0.74265362636172561</v>
      </c>
      <c r="AG313" s="152"/>
      <c r="AH313" s="167">
        <f>Cálculos!N182</f>
        <v>0</v>
      </c>
      <c r="AI313" s="152"/>
      <c r="AJ313" s="167">
        <f>Cálculos!AP314</f>
        <v>0</v>
      </c>
      <c r="AK313" s="152"/>
      <c r="AL313" s="167">
        <f>Cálculos!BR314</f>
        <v>0</v>
      </c>
      <c r="AM313" s="150"/>
      <c r="BA313" s="151"/>
      <c r="BB313" s="72">
        <v>308</v>
      </c>
      <c r="BC313" s="168">
        <f>ABS(Cálculos!L314-Cálculos!L313)</f>
        <v>1.8741915562176525E-3</v>
      </c>
      <c r="BD313" s="168">
        <f>ABS(Cálculos!AN314-Cálculos!AN313)</f>
        <v>2.1427273377687128E-3</v>
      </c>
      <c r="BE313" s="168">
        <f>ABS(Cálculos!BP314-Cálculos!BP313)</f>
        <v>2.068723021830865E-3</v>
      </c>
      <c r="BF313" s="150"/>
    </row>
    <row r="314" spans="25:58" x14ac:dyDescent="0.35">
      <c r="Y314" s="151"/>
      <c r="Z314" s="72">
        <f>(Cálculos!C315-0.44)/(MAX(Cálculos!C:C)+0.12)*100</f>
        <v>42.26154604722511</v>
      </c>
      <c r="AA314" s="152"/>
      <c r="AB314" s="167">
        <f>Cálculos!L175</f>
        <v>0.7741746433769503</v>
      </c>
      <c r="AC314" s="152"/>
      <c r="AD314" s="167">
        <f>Cálculos!AN181</f>
        <v>0.77898371521513754</v>
      </c>
      <c r="AE314" s="152"/>
      <c r="AF314" s="167">
        <f>Cálculos!BP551</f>
        <v>0.74235747658511986</v>
      </c>
      <c r="AG314" s="152"/>
      <c r="AH314" s="167">
        <f>Cálculos!N183</f>
        <v>0</v>
      </c>
      <c r="AI314" s="152"/>
      <c r="AJ314" s="167">
        <f>Cálculos!AP315</f>
        <v>0</v>
      </c>
      <c r="AK314" s="152"/>
      <c r="AL314" s="167">
        <f>Cálculos!BR315</f>
        <v>0</v>
      </c>
      <c r="AM314" s="150"/>
      <c r="BA314" s="151"/>
      <c r="BB314" s="72">
        <v>309</v>
      </c>
      <c r="BC314" s="168">
        <f>ABS(Cálculos!L315-Cálculos!L314)</f>
        <v>1.8487049545476975E-3</v>
      </c>
      <c r="BD314" s="168">
        <f>ABS(Cálculos!AN315-Cálculos!AN314)</f>
        <v>2.1166398854613466E-3</v>
      </c>
      <c r="BE314" s="168">
        <f>ABS(Cálculos!BP315-Cálculos!BP314)</f>
        <v>2.0444008161563665E-3</v>
      </c>
      <c r="BF314" s="150"/>
    </row>
    <row r="315" spans="25:58" x14ac:dyDescent="0.35">
      <c r="Y315" s="151"/>
      <c r="Z315" s="72">
        <f>(Cálculos!C316-0.44)/(MAX(Cálculos!C:C)+0.12)*100</f>
        <v>42.398509833999896</v>
      </c>
      <c r="AA315" s="152"/>
      <c r="AB315" s="167">
        <f>Cálculos!L14</f>
        <v>0.77240353067817291</v>
      </c>
      <c r="AC315" s="152"/>
      <c r="AD315" s="167">
        <f>Cálculos!AN549</f>
        <v>0.77893706990996059</v>
      </c>
      <c r="AE315" s="152"/>
      <c r="AF315" s="167">
        <f>Cálculos!BP182</f>
        <v>0.7417588991645051</v>
      </c>
      <c r="AG315" s="152"/>
      <c r="AH315" s="167">
        <f>Cálculos!N184</f>
        <v>0</v>
      </c>
      <c r="AI315" s="152"/>
      <c r="AJ315" s="167">
        <f>Cálculos!AP316</f>
        <v>0</v>
      </c>
      <c r="AK315" s="152"/>
      <c r="AL315" s="167">
        <f>Cálculos!BR316</f>
        <v>0</v>
      </c>
      <c r="AM315" s="150"/>
      <c r="BA315" s="151"/>
      <c r="BB315" s="72">
        <v>310</v>
      </c>
      <c r="BC315" s="168">
        <f>ABS(Cálculos!L316-Cálculos!L315)</f>
        <v>1.8335995440015296E-3</v>
      </c>
      <c r="BD315" s="168">
        <f>ABS(Cálculos!AN316-Cálculos!AN315)</f>
        <v>2.099917260422024E-3</v>
      </c>
      <c r="BE315" s="168">
        <f>ABS(Cálculos!BP316-Cálculos!BP315)</f>
        <v>2.0284107300793663E-3</v>
      </c>
      <c r="BF315" s="150"/>
    </row>
    <row r="316" spans="25:58" x14ac:dyDescent="0.35">
      <c r="Y316" s="151"/>
      <c r="Z316" s="72">
        <f>(Cálculos!C317-0.44)/(MAX(Cálculos!C:C)+0.12)*100</f>
        <v>42.535473620774667</v>
      </c>
      <c r="AA316" s="152"/>
      <c r="AB316" s="167">
        <f>Cálculos!L210</f>
        <v>0.77106641909816775</v>
      </c>
      <c r="AC316" s="152"/>
      <c r="AD316" s="167">
        <f>Cálculos!AN45</f>
        <v>0.77769071397633482</v>
      </c>
      <c r="AE316" s="152"/>
      <c r="AF316" s="167">
        <f>Cálculos!BP399</f>
        <v>0.74097598228911266</v>
      </c>
      <c r="AG316" s="152"/>
      <c r="AH316" s="167">
        <f>Cálculos!N185</f>
        <v>0</v>
      </c>
      <c r="AI316" s="152"/>
      <c r="AJ316" s="167">
        <f>Cálculos!AP317</f>
        <v>0</v>
      </c>
      <c r="AK316" s="152"/>
      <c r="AL316" s="167">
        <f>Cálculos!BR317</f>
        <v>0</v>
      </c>
      <c r="AM316" s="150"/>
      <c r="BA316" s="151"/>
      <c r="BB316" s="72">
        <v>311</v>
      </c>
      <c r="BC316" s="168">
        <f>ABS(Cálculos!L317-Cálculos!L316)</f>
        <v>1.4836519161944839E-3</v>
      </c>
      <c r="BD316" s="168">
        <f>ABS(Cálculos!AN317-Cálculos!AN316)</f>
        <v>8.8871520431743622E-4</v>
      </c>
      <c r="BE316" s="168">
        <f>ABS(Cálculos!BP317-Cálculos!BP316)</f>
        <v>6.2926921667788571E-4</v>
      </c>
      <c r="BF316" s="150"/>
    </row>
    <row r="317" spans="25:58" x14ac:dyDescent="0.35">
      <c r="Y317" s="151"/>
      <c r="Z317" s="72">
        <f>(Cálculos!C318-0.44)/(MAX(Cálculos!C:C)+0.12)*100</f>
        <v>42.672437407549445</v>
      </c>
      <c r="AA317" s="152"/>
      <c r="AB317" s="167">
        <f>Cálculos!L33</f>
        <v>0.77020840947104974</v>
      </c>
      <c r="AC317" s="152"/>
      <c r="AD317" s="167">
        <f>Cálculos!AN29</f>
        <v>0.7751810020719756</v>
      </c>
      <c r="AE317" s="152"/>
      <c r="AF317" s="167">
        <f>Cálculos!BP213</f>
        <v>0.7404328268106809</v>
      </c>
      <c r="AG317" s="152"/>
      <c r="AH317" s="167">
        <f>Cálculos!N186</f>
        <v>0</v>
      </c>
      <c r="AI317" s="152"/>
      <c r="AJ317" s="167">
        <f>Cálculos!AP318</f>
        <v>0</v>
      </c>
      <c r="AK317" s="152"/>
      <c r="AL317" s="167">
        <f>Cálculos!BR318</f>
        <v>0</v>
      </c>
      <c r="AM317" s="150"/>
      <c r="BA317" s="151"/>
      <c r="BB317" s="72">
        <v>312</v>
      </c>
      <c r="BC317" s="168">
        <f>ABS(Cálculos!L318-Cálculos!L317)</f>
        <v>4.4966528593132216E-3</v>
      </c>
      <c r="BD317" s="168">
        <f>ABS(Cálculos!AN318-Cálculos!AN317)</f>
        <v>4.4904743988258833E-3</v>
      </c>
      <c r="BE317" s="168">
        <f>ABS(Cálculos!BP318-Cálculos!BP317)</f>
        <v>4.1511226178090888E-3</v>
      </c>
      <c r="BF317" s="150"/>
    </row>
    <row r="318" spans="25:58" x14ac:dyDescent="0.35">
      <c r="Y318" s="151"/>
      <c r="Z318" s="72">
        <f>(Cálculos!C319-0.44)/(MAX(Cálculos!C:C)+0.12)*100</f>
        <v>42.809401194324224</v>
      </c>
      <c r="AA318" s="152"/>
      <c r="AB318" s="167">
        <f>Cálculos!L576</f>
        <v>0.77000279124412618</v>
      </c>
      <c r="AC318" s="152"/>
      <c r="AD318" s="167">
        <f>Cálculos!AN550</f>
        <v>0.77346254247737212</v>
      </c>
      <c r="AE318" s="152"/>
      <c r="AF318" s="167">
        <f>Cálculos!BP38</f>
        <v>0.73789596591229989</v>
      </c>
      <c r="AG318" s="152"/>
      <c r="AH318" s="167">
        <f>Cálculos!N187</f>
        <v>0</v>
      </c>
      <c r="AI318" s="152"/>
      <c r="AJ318" s="167">
        <f>Cálculos!AP319</f>
        <v>0</v>
      </c>
      <c r="AK318" s="152"/>
      <c r="AL318" s="167">
        <f>Cálculos!BR319</f>
        <v>0</v>
      </c>
      <c r="AM318" s="150"/>
      <c r="BA318" s="151"/>
      <c r="BB318" s="72">
        <v>313</v>
      </c>
      <c r="BC318" s="168">
        <f>ABS(Cálculos!L319-Cálculos!L318)</f>
        <v>2.2960844825248294E-3</v>
      </c>
      <c r="BD318" s="168">
        <f>ABS(Cálculos!AN319-Cálculos!AN318)</f>
        <v>2.5068994724457561E-3</v>
      </c>
      <c r="BE318" s="168">
        <f>ABS(Cálculos!BP319-Cálculos!BP318)</f>
        <v>2.3868425380694225E-3</v>
      </c>
      <c r="BF318" s="150"/>
    </row>
    <row r="319" spans="25:58" x14ac:dyDescent="0.35">
      <c r="Y319" s="151"/>
      <c r="Z319" s="72">
        <f>(Cálculos!C320-0.44)/(MAX(Cálculos!C:C)+0.12)*100</f>
        <v>42.946364981099002</v>
      </c>
      <c r="AA319" s="152"/>
      <c r="AB319" s="167">
        <f>Cálculos!L542</f>
        <v>0.76457981041154577</v>
      </c>
      <c r="AC319" s="152"/>
      <c r="AD319" s="167">
        <f>Cálculos!AN39</f>
        <v>0.76971028146641118</v>
      </c>
      <c r="AE319" s="152"/>
      <c r="AF319" s="167">
        <f>Cálculos!BP552</f>
        <v>0.73722471888513919</v>
      </c>
      <c r="AG319" s="152"/>
      <c r="AH319" s="167">
        <f>Cálculos!N188</f>
        <v>0</v>
      </c>
      <c r="AI319" s="152"/>
      <c r="AJ319" s="167">
        <f>Cálculos!AP320</f>
        <v>0</v>
      </c>
      <c r="AK319" s="152"/>
      <c r="AL319" s="167">
        <f>Cálculos!BR320</f>
        <v>0</v>
      </c>
      <c r="AM319" s="150"/>
      <c r="BA319" s="151"/>
      <c r="BB319" s="72">
        <v>314</v>
      </c>
      <c r="BC319" s="168">
        <f>ABS(Cálculos!L320-Cálculos!L319)</f>
        <v>1.8761909771324303E-3</v>
      </c>
      <c r="BD319" s="168">
        <f>ABS(Cálculos!AN320-Cálculos!AN319)</f>
        <v>2.1259530906839741E-3</v>
      </c>
      <c r="BE319" s="168">
        <f>ABS(Cálculos!BP320-Cálculos!BP319)</f>
        <v>2.047128779264884E-3</v>
      </c>
      <c r="BF319" s="150"/>
    </row>
    <row r="320" spans="25:58" x14ac:dyDescent="0.35">
      <c r="Y320" s="151"/>
      <c r="Z320" s="72">
        <f>(Cálculos!C321-0.44)/(MAX(Cálculos!C:C)+0.12)*100</f>
        <v>43.083328767873773</v>
      </c>
      <c r="AA320" s="152"/>
      <c r="AB320" s="167">
        <f>Cálculos!L176</f>
        <v>0.75878666236860393</v>
      </c>
      <c r="AC320" s="152"/>
      <c r="AD320" s="167">
        <f>Cálculos!AN580</f>
        <v>0.76928115333776181</v>
      </c>
      <c r="AE320" s="152"/>
      <c r="AF320" s="167">
        <f>Cálculos!BP45</f>
        <v>0.73714086751985652</v>
      </c>
      <c r="AG320" s="152"/>
      <c r="AH320" s="167">
        <f>Cálculos!N189</f>
        <v>0</v>
      </c>
      <c r="AI320" s="152"/>
      <c r="AJ320" s="167">
        <f>Cálculos!AP321</f>
        <v>0</v>
      </c>
      <c r="AK320" s="152"/>
      <c r="AL320" s="167">
        <f>Cálculos!BR321</f>
        <v>0</v>
      </c>
      <c r="AM320" s="150"/>
      <c r="BA320" s="151"/>
      <c r="BB320" s="72">
        <v>315</v>
      </c>
      <c r="BC320" s="168">
        <f>ABS(Cálculos!L321-Cálculos!L320)</f>
        <v>1.7879869668431803E-3</v>
      </c>
      <c r="BD320" s="168">
        <f>ABS(Cálculos!AN321-Cálculos!AN320)</f>
        <v>2.0435482687109485E-3</v>
      </c>
      <c r="BE320" s="168">
        <f>ABS(Cálculos!BP321-Cálculos!BP320)</f>
        <v>1.9727928578379683E-3</v>
      </c>
      <c r="BF320" s="150"/>
    </row>
    <row r="321" spans="25:58" x14ac:dyDescent="0.35">
      <c r="Y321" s="151"/>
      <c r="Z321" s="72">
        <f>(Cálculos!C322-0.44)/(MAX(Cálculos!C:C)+0.12)*100</f>
        <v>43.220292554648552</v>
      </c>
      <c r="AA321" s="152"/>
      <c r="AB321" s="167">
        <f>Cálculos!L401</f>
        <v>0.75436235296898069</v>
      </c>
      <c r="AC321" s="152"/>
      <c r="AD321" s="167">
        <f>Cálculos!AN551</f>
        <v>0.76810233756933277</v>
      </c>
      <c r="AE321" s="152"/>
      <c r="AF321" s="167">
        <f>Cálculos!BP580</f>
        <v>0.7329999470266253</v>
      </c>
      <c r="AG321" s="152"/>
      <c r="AH321" s="167">
        <f>Cálculos!N190</f>
        <v>0</v>
      </c>
      <c r="AI321" s="152"/>
      <c r="AJ321" s="167">
        <f>Cálculos!AP322</f>
        <v>0</v>
      </c>
      <c r="AK321" s="152"/>
      <c r="AL321" s="167">
        <f>Cálculos!BR322</f>
        <v>0</v>
      </c>
      <c r="AM321" s="150"/>
      <c r="BA321" s="151"/>
      <c r="BB321" s="72">
        <v>316</v>
      </c>
      <c r="BC321" s="168">
        <f>ABS(Cálculos!L322-Cálculos!L321)</f>
        <v>1.7616235055097351E-3</v>
      </c>
      <c r="BD321" s="168">
        <f>ABS(Cálculos!AN322-Cálculos!AN321)</f>
        <v>2.0168208098390039E-3</v>
      </c>
      <c r="BE321" s="168">
        <f>ABS(Cálculos!BP322-Cálculos!BP321)</f>
        <v>1.9479554356096052E-3</v>
      </c>
      <c r="BF321" s="150"/>
    </row>
    <row r="322" spans="25:58" x14ac:dyDescent="0.35">
      <c r="Y322" s="151"/>
      <c r="Z322" s="72">
        <f>(Cálculos!C323-0.44)/(MAX(Cálculos!C:C)+0.12)*100</f>
        <v>43.35725634142333</v>
      </c>
      <c r="AA322" s="152"/>
      <c r="AB322" s="167">
        <f>Cálculos!L211</f>
        <v>0.75351906025134063</v>
      </c>
      <c r="AC322" s="152"/>
      <c r="AD322" s="167">
        <f>Cálculos!AN30</f>
        <v>0.76768485025666666</v>
      </c>
      <c r="AE322" s="152"/>
      <c r="AF322" s="167">
        <f>Cálculos!BP183</f>
        <v>0.73254499087457148</v>
      </c>
      <c r="AG322" s="152"/>
      <c r="AH322" s="167">
        <f>Cálculos!N191</f>
        <v>0</v>
      </c>
      <c r="AI322" s="152"/>
      <c r="AJ322" s="167">
        <f>Cálculos!AP323</f>
        <v>0</v>
      </c>
      <c r="AK322" s="152"/>
      <c r="AL322" s="167">
        <f>Cálculos!BR323</f>
        <v>0</v>
      </c>
      <c r="AM322" s="150"/>
      <c r="BA322" s="151"/>
      <c r="BB322" s="72">
        <v>317</v>
      </c>
      <c r="BC322" s="168">
        <f>ABS(Cálculos!L323-Cálculos!L322)</f>
        <v>1.7468454166592595E-3</v>
      </c>
      <c r="BD322" s="168">
        <f>ABS(Cálculos!AN323-Cálculos!AN322)</f>
        <v>2.0005409110891437E-3</v>
      </c>
      <c r="BE322" s="168">
        <f>ABS(Cálculos!BP323-Cálculos!BP322)</f>
        <v>1.9324121913912307E-3</v>
      </c>
      <c r="BF322" s="150"/>
    </row>
    <row r="323" spans="25:58" x14ac:dyDescent="0.35">
      <c r="Y323" s="151"/>
      <c r="Z323" s="72">
        <f>(Cálculos!C324-0.44)/(MAX(Cálculos!C:C)+0.12)*100</f>
        <v>43.494220128198101</v>
      </c>
      <c r="AA323" s="152"/>
      <c r="AB323" s="167">
        <f>Cálculos!L577</f>
        <v>0.75244328704752839</v>
      </c>
      <c r="AC323" s="152"/>
      <c r="AD323" s="167">
        <f>Cálculos!AN400</f>
        <v>0.76619458638013738</v>
      </c>
      <c r="AE323" s="152"/>
      <c r="AF323" s="167">
        <f>Cálculos!BP553</f>
        <v>0.73213141950257399</v>
      </c>
      <c r="AG323" s="152"/>
      <c r="AH323" s="167">
        <f>Cálculos!N192</f>
        <v>0</v>
      </c>
      <c r="AI323" s="152"/>
      <c r="AJ323" s="167">
        <f>Cálculos!AP324</f>
        <v>0</v>
      </c>
      <c r="AK323" s="152"/>
      <c r="AL323" s="167">
        <f>Cálculos!BR324</f>
        <v>0</v>
      </c>
      <c r="AM323" s="150"/>
      <c r="BA323" s="151"/>
      <c r="BB323" s="72">
        <v>318</v>
      </c>
      <c r="BC323" s="168">
        <f>ABS(Cálculos!L324-Cálculos!L323)</f>
        <v>1.7342930687323233E-3</v>
      </c>
      <c r="BD323" s="168">
        <f>ABS(Cálculos!AN324-Cálculos!AN323)</f>
        <v>1.9862847609010137E-3</v>
      </c>
      <c r="BE323" s="168">
        <f>ABS(Cálculos!BP324-Cálculos!BP323)</f>
        <v>1.9186752411693431E-3</v>
      </c>
      <c r="BF323" s="150"/>
    </row>
    <row r="324" spans="25:58" x14ac:dyDescent="0.35">
      <c r="Y324" s="151"/>
      <c r="Z324" s="72">
        <f>(Cálculos!C325-0.44)/(MAX(Cálculos!C:C)+0.12)*100</f>
        <v>43.63118391497288</v>
      </c>
      <c r="AA324" s="152"/>
      <c r="AB324" s="167">
        <f>Cálculos!L543</f>
        <v>0.74954219000460998</v>
      </c>
      <c r="AC324" s="152"/>
      <c r="AD324" s="167">
        <f>Cálculos!AN182</f>
        <v>0.765521391009095</v>
      </c>
      <c r="AE324" s="152"/>
      <c r="AF324" s="167">
        <f>Cálculos!BP554</f>
        <v>0.72707404774168383</v>
      </c>
      <c r="AG324" s="152"/>
      <c r="AH324" s="167">
        <f>Cálculos!N193</f>
        <v>0</v>
      </c>
      <c r="AI324" s="152"/>
      <c r="AJ324" s="167">
        <f>Cálculos!AP325</f>
        <v>0</v>
      </c>
      <c r="AK324" s="152"/>
      <c r="AL324" s="167">
        <f>Cálculos!BR325</f>
        <v>0</v>
      </c>
      <c r="AM324" s="150"/>
      <c r="BA324" s="151"/>
      <c r="BB324" s="72">
        <v>319</v>
      </c>
      <c r="BC324" s="168">
        <f>ABS(Cálculos!L325-Cálculos!L324)</f>
        <v>1.7222229213763318E-3</v>
      </c>
      <c r="BD324" s="168">
        <f>ABS(Cálculos!AN325-Cálculos!AN324)</f>
        <v>1.9724830307883412E-3</v>
      </c>
      <c r="BE324" s="168">
        <f>ABS(Cálculos!BP325-Cálculos!BP324)</f>
        <v>1.9053495751299443E-3</v>
      </c>
      <c r="BF324" s="150"/>
    </row>
    <row r="325" spans="25:58" x14ac:dyDescent="0.35">
      <c r="Y325" s="151"/>
      <c r="Z325" s="72">
        <f>(Cálculos!C326-0.44)/(MAX(Cálculos!C:C)+0.12)*100</f>
        <v>43.768147701747658</v>
      </c>
      <c r="AA325" s="152"/>
      <c r="AB325" s="167">
        <f>Cálculos!L34</f>
        <v>0.74622382503174611</v>
      </c>
      <c r="AC325" s="152"/>
      <c r="AD325" s="167">
        <f>Cálculos!AN31</f>
        <v>0.7636187559888401</v>
      </c>
      <c r="AE325" s="152"/>
      <c r="AF325" s="167">
        <f>Cálculos!BP184</f>
        <v>0.72672320301083826</v>
      </c>
      <c r="AG325" s="152"/>
      <c r="AH325" s="167">
        <f>Cálculos!N194</f>
        <v>0</v>
      </c>
      <c r="AI325" s="152"/>
      <c r="AJ325" s="167">
        <f>Cálculos!AP326</f>
        <v>0</v>
      </c>
      <c r="AK325" s="152"/>
      <c r="AL325" s="167">
        <f>Cálculos!BR326</f>
        <v>0</v>
      </c>
      <c r="AM325" s="150"/>
      <c r="BA325" s="151"/>
      <c r="BB325" s="72">
        <v>320</v>
      </c>
      <c r="BC325" s="168">
        <f>ABS(Cálculos!L326-Cálculos!L325)</f>
        <v>1.7103098027533292E-3</v>
      </c>
      <c r="BD325" s="168">
        <f>ABS(Cálculos!AN326-Cálculos!AN325)</f>
        <v>1.9588429249112749E-3</v>
      </c>
      <c r="BE325" s="168">
        <f>ABS(Cálculos!BP326-Cálculos!BP325)</f>
        <v>1.8921748794973881E-3</v>
      </c>
      <c r="BF325" s="150"/>
    </row>
    <row r="326" spans="25:58" x14ac:dyDescent="0.35">
      <c r="Y326" s="151"/>
      <c r="Z326" s="72">
        <f>(Cálculos!C327-0.44)/(MAX(Cálculos!C:C)+0.12)*100</f>
        <v>43.905111488522437</v>
      </c>
      <c r="AA326" s="152"/>
      <c r="AB326" s="167">
        <f>Cálculos!L177</f>
        <v>0.74371541921419548</v>
      </c>
      <c r="AC326" s="152"/>
      <c r="AD326" s="167">
        <f>Cálculos!AN214</f>
        <v>0.76321121524483582</v>
      </c>
      <c r="AE326" s="152"/>
      <c r="AF326" s="167">
        <f>Cálculos!BP214</f>
        <v>0.72602872181699007</v>
      </c>
      <c r="AG326" s="152"/>
      <c r="AH326" s="167">
        <f>Cálculos!N195</f>
        <v>0</v>
      </c>
      <c r="AI326" s="152"/>
      <c r="AJ326" s="167">
        <f>Cálculos!AP327</f>
        <v>0</v>
      </c>
      <c r="AK326" s="152"/>
      <c r="AL326" s="167">
        <f>Cálculos!BR327</f>
        <v>0</v>
      </c>
      <c r="AM326" s="150"/>
      <c r="BA326" s="151"/>
      <c r="BB326" s="72">
        <v>321</v>
      </c>
      <c r="BC326" s="168">
        <f>ABS(Cálculos!L327-Cálculos!L326)</f>
        <v>1.6984926908603371E-3</v>
      </c>
      <c r="BD326" s="168">
        <f>ABS(Cálculos!AN327-Cálculos!AN326)</f>
        <v>1.9453093832555446E-3</v>
      </c>
      <c r="BE326" s="168">
        <f>ABS(Cálculos!BP327-Cálculos!BP326)</f>
        <v>1.87910216158238E-3</v>
      </c>
      <c r="BF326" s="150"/>
    </row>
    <row r="327" spans="25:58" x14ac:dyDescent="0.35">
      <c r="Y327" s="151"/>
      <c r="Z327" s="72">
        <f>(Cálculos!C328-0.44)/(MAX(Cálculos!C:C)+0.12)*100</f>
        <v>44.042075275297208</v>
      </c>
      <c r="AA327" s="152"/>
      <c r="AB327" s="167">
        <f>Cálculos!L212</f>
        <v>0.73607341750179001</v>
      </c>
      <c r="AC327" s="152"/>
      <c r="AD327" s="167">
        <f>Cálculos!AN552</f>
        <v>0.76279340644417071</v>
      </c>
      <c r="AE327" s="152"/>
      <c r="AF327" s="167">
        <f>Cálculos!BP400</f>
        <v>0.72401843763769225</v>
      </c>
      <c r="AG327" s="152"/>
      <c r="AH327" s="167">
        <f>Cálculos!N196</f>
        <v>0</v>
      </c>
      <c r="AI327" s="152"/>
      <c r="AJ327" s="167">
        <f>Cálculos!AP328</f>
        <v>0</v>
      </c>
      <c r="AK327" s="152"/>
      <c r="AL327" s="167">
        <f>Cálculos!BR328</f>
        <v>0</v>
      </c>
      <c r="AM327" s="150"/>
      <c r="BA327" s="151"/>
      <c r="BB327" s="72">
        <v>322</v>
      </c>
      <c r="BC327" s="168">
        <f>ABS(Cálculos!L328-Cálculos!L327)</f>
        <v>1.6867597602400475E-3</v>
      </c>
      <c r="BD327" s="168">
        <f>ABS(Cálculos!AN328-Cálculos!AN327)</f>
        <v>1.9318716236670919E-3</v>
      </c>
      <c r="BE327" s="168">
        <f>ABS(Cálculos!BP328-Cálculos!BP327)</f>
        <v>1.8661217871404623E-3</v>
      </c>
      <c r="BF327" s="150"/>
    </row>
    <row r="328" spans="25:58" x14ac:dyDescent="0.35">
      <c r="Y328" s="151"/>
      <c r="Z328" s="72">
        <f>(Cálculos!C329-0.44)/(MAX(Cálculos!C:C)+0.12)*100</f>
        <v>44.179039062071993</v>
      </c>
      <c r="AA328" s="152"/>
      <c r="AB328" s="167">
        <f>Cálculos!L578</f>
        <v>0.73525171927192823</v>
      </c>
      <c r="AC328" s="152"/>
      <c r="AD328" s="167">
        <f>Cálculos!AN183</f>
        <v>0.75764781565227235</v>
      </c>
      <c r="AE328" s="152"/>
      <c r="AF328" s="167">
        <f>Cálculos!BP572</f>
        <v>0.72238289317538684</v>
      </c>
      <c r="AG328" s="152"/>
      <c r="AH328" s="167">
        <f>Cálculos!N197</f>
        <v>0</v>
      </c>
      <c r="AI328" s="152"/>
      <c r="AJ328" s="167">
        <f>Cálculos!AP329</f>
        <v>0</v>
      </c>
      <c r="AK328" s="152"/>
      <c r="AL328" s="167">
        <f>Cálculos!BR329</f>
        <v>0</v>
      </c>
      <c r="AM328" s="150"/>
      <c r="BA328" s="151"/>
      <c r="BB328" s="72">
        <v>323</v>
      </c>
      <c r="BC328" s="168">
        <f>ABS(Cálculos!L329-Cálculos!L328)</f>
        <v>1.6751083506263698E-3</v>
      </c>
      <c r="BD328" s="168">
        <f>ABS(Cálculos!AN329-Cálculos!AN328)</f>
        <v>1.9185271136257231E-3</v>
      </c>
      <c r="BE328" s="168">
        <f>ABS(Cálculos!BP329-Cálculos!BP328)</f>
        <v>1.8532314552823226E-3</v>
      </c>
      <c r="BF328" s="150"/>
    </row>
    <row r="329" spans="25:58" x14ac:dyDescent="0.35">
      <c r="Y329" s="151"/>
      <c r="Z329" s="72">
        <f>(Cálculos!C330-0.44)/(MAX(Cálculos!C:C)+0.12)*100</f>
        <v>44.316002848846765</v>
      </c>
      <c r="AA329" s="152"/>
      <c r="AB329" s="167">
        <f>Cálculos!L544</f>
        <v>0.73470577526201475</v>
      </c>
      <c r="AC329" s="152"/>
      <c r="AD329" s="167">
        <f>Cálculos!AN553</f>
        <v>0.75752380025518784</v>
      </c>
      <c r="AE329" s="152"/>
      <c r="AF329" s="167">
        <f>Cálculos!BP555</f>
        <v>0.722051748660549</v>
      </c>
      <c r="AG329" s="152"/>
      <c r="AH329" s="167">
        <f>Cálculos!N198</f>
        <v>0</v>
      </c>
      <c r="AI329" s="152"/>
      <c r="AJ329" s="167">
        <f>Cálculos!AP330</f>
        <v>0</v>
      </c>
      <c r="AK329" s="152"/>
      <c r="AL329" s="167">
        <f>Cálculos!BR330</f>
        <v>0</v>
      </c>
      <c r="AM329" s="150"/>
      <c r="BA329" s="151"/>
      <c r="BB329" s="72">
        <v>324</v>
      </c>
      <c r="BC329" s="168">
        <f>ABS(Cálculos!L330-Cálculos!L329)</f>
        <v>1.6635375117753093E-3</v>
      </c>
      <c r="BD329" s="168">
        <f>ABS(Cálculos!AN330-Cálculos!AN329)</f>
        <v>1.9052748605861147E-3</v>
      </c>
      <c r="BE329" s="168">
        <f>ABS(Cálculos!BP330-Cálculos!BP329)</f>
        <v>1.8404302343280055E-3</v>
      </c>
      <c r="BF329" s="150"/>
    </row>
    <row r="330" spans="25:58" x14ac:dyDescent="0.35">
      <c r="Y330" s="151"/>
      <c r="Z330" s="72">
        <f>(Cálculos!C331-0.44)/(MAX(Cálculos!C:C)+0.12)*100</f>
        <v>44.452966635621543</v>
      </c>
      <c r="AA330" s="152"/>
      <c r="AB330" s="167">
        <f>Cálculos!L402</f>
        <v>0.73069646340968852</v>
      </c>
      <c r="AC330" s="152"/>
      <c r="AD330" s="167">
        <f>Cálculos!AN572</f>
        <v>0.75469542593263594</v>
      </c>
      <c r="AE330" s="152"/>
      <c r="AF330" s="167">
        <f>Cálculos!BP185</f>
        <v>0.72156150013265163</v>
      </c>
      <c r="AG330" s="152"/>
      <c r="AH330" s="167">
        <f>Cálculos!N199</f>
        <v>0</v>
      </c>
      <c r="AI330" s="152"/>
      <c r="AJ330" s="167">
        <f>Cálculos!AP331</f>
        <v>0</v>
      </c>
      <c r="AK330" s="152"/>
      <c r="AL330" s="167">
        <f>Cálculos!BR331</f>
        <v>0</v>
      </c>
      <c r="AM330" s="150"/>
      <c r="BA330" s="151"/>
      <c r="BB330" s="72">
        <v>325</v>
      </c>
      <c r="BC330" s="168">
        <f>ABS(Cálculos!L331-Cálculos!L330)</f>
        <v>5.5066297451472623E-4</v>
      </c>
      <c r="BD330" s="168">
        <f>ABS(Cálculos!AN331-Cálculos!AN330)</f>
        <v>9.0086888591622838E-4</v>
      </c>
      <c r="BE330" s="168">
        <f>ABS(Cálculos!BP331-Cálculos!BP330)</f>
        <v>9.4661053864086853E-4</v>
      </c>
      <c r="BF330" s="150"/>
    </row>
    <row r="331" spans="25:58" x14ac:dyDescent="0.35">
      <c r="Y331" s="151"/>
      <c r="Z331" s="72">
        <f>(Cálculos!C332-0.44)/(MAX(Cálculos!C:C)+0.12)*100</f>
        <v>44.589930422396321</v>
      </c>
      <c r="AA331" s="152"/>
      <c r="AB331" s="167">
        <f>Cálculos!L178</f>
        <v>0.72882191968465893</v>
      </c>
      <c r="AC331" s="152"/>
      <c r="AD331" s="167">
        <f>Cálculos!AN581</f>
        <v>0.75343649754674158</v>
      </c>
      <c r="AE331" s="152"/>
      <c r="AF331" s="167">
        <f>Cálculos!BP39</f>
        <v>0.72098238483530785</v>
      </c>
      <c r="AG331" s="152"/>
      <c r="AH331" s="167">
        <f>Cálculos!N200</f>
        <v>0</v>
      </c>
      <c r="AI331" s="152"/>
      <c r="AJ331" s="167">
        <f>Cálculos!AP332</f>
        <v>0</v>
      </c>
      <c r="AK331" s="152"/>
      <c r="AL331" s="167">
        <f>Cálculos!BR332</f>
        <v>0</v>
      </c>
      <c r="AM331" s="150"/>
      <c r="BA331" s="151"/>
      <c r="BB331" s="72">
        <v>326</v>
      </c>
      <c r="BC331" s="168">
        <f>ABS(Cálculos!L332-Cálculos!L331)</f>
        <v>2.5369050812815153E-3</v>
      </c>
      <c r="BD331" s="168">
        <f>ABS(Cálculos!AN332-Cálculos!AN331)</f>
        <v>2.6856873623745114E-3</v>
      </c>
      <c r="BE331" s="168">
        <f>ABS(Cálculos!BP332-Cálculos!BP331)</f>
        <v>2.5321084730466348E-3</v>
      </c>
      <c r="BF331" s="150"/>
    </row>
    <row r="332" spans="25:58" x14ac:dyDescent="0.35">
      <c r="Y332" s="151"/>
      <c r="Z332" s="72">
        <f>(Cálculos!C333-0.44)/(MAX(Cálculos!C:C)+0.12)*100</f>
        <v>44.7268942091711</v>
      </c>
      <c r="AA332" s="152"/>
      <c r="AB332" s="167">
        <f>Cálculos!L388</f>
        <v>0.72615512049226161</v>
      </c>
      <c r="AC332" s="152"/>
      <c r="AD332" s="167">
        <f>Cálculos!AN554</f>
        <v>0.75229108805793365</v>
      </c>
      <c r="AE332" s="152"/>
      <c r="AF332" s="167">
        <f>Cálculos!BP581</f>
        <v>0.71872147645181239</v>
      </c>
      <c r="AG332" s="152"/>
      <c r="AH332" s="167">
        <f>Cálculos!N201</f>
        <v>0</v>
      </c>
      <c r="AI332" s="152"/>
      <c r="AJ332" s="167">
        <f>Cálculos!AP333</f>
        <v>0</v>
      </c>
      <c r="AK332" s="152"/>
      <c r="AL332" s="167">
        <f>Cálculos!BR333</f>
        <v>0</v>
      </c>
      <c r="AM332" s="150"/>
      <c r="BA332" s="151"/>
      <c r="BB332" s="72">
        <v>327</v>
      </c>
      <c r="BC332" s="168">
        <f>ABS(Cálculos!L333-Cálculos!L332)</f>
        <v>1.7962171838132035E-3</v>
      </c>
      <c r="BD332" s="168">
        <f>ABS(Cálculos!AN333-Cálculos!AN332)</f>
        <v>2.0162881720249826E-3</v>
      </c>
      <c r="BE332" s="168">
        <f>ABS(Cálculos!BP333-Cálculos!BP332)</f>
        <v>1.9360865509801539E-3</v>
      </c>
      <c r="BF332" s="150"/>
    </row>
    <row r="333" spans="25:58" x14ac:dyDescent="0.35">
      <c r="Y333" s="151"/>
      <c r="Z333" s="72">
        <f>(Cálculos!C334-0.44)/(MAX(Cálculos!C:C)+0.12)*100</f>
        <v>44.863857995945871</v>
      </c>
      <c r="AA333" s="152"/>
      <c r="AB333" s="167">
        <f>Cálculos!L24</f>
        <v>0.72459723107182961</v>
      </c>
      <c r="AC333" s="152"/>
      <c r="AD333" s="167">
        <f>Cálculos!AN184</f>
        <v>0.75195552053982195</v>
      </c>
      <c r="AE333" s="152"/>
      <c r="AF333" s="167">
        <f>Cálculos!BP556</f>
        <v>0.71706416699373832</v>
      </c>
      <c r="AG333" s="152"/>
      <c r="AH333" s="167">
        <f>Cálculos!N202</f>
        <v>0</v>
      </c>
      <c r="AI333" s="152"/>
      <c r="AJ333" s="167">
        <f>Cálculos!AP334</f>
        <v>0</v>
      </c>
      <c r="AK333" s="152"/>
      <c r="AL333" s="167">
        <f>Cálculos!BR334</f>
        <v>0</v>
      </c>
      <c r="AM333" s="150"/>
      <c r="BA333" s="151"/>
      <c r="BB333" s="72">
        <v>328</v>
      </c>
      <c r="BC333" s="168">
        <f>ABS(Cálculos!L334-Cálculos!L333)</f>
        <v>1.6491329780458086E-3</v>
      </c>
      <c r="BD333" s="168">
        <f>ABS(Cálculos!AN334-Cálculos!AN333)</f>
        <v>1.8811515076397334E-3</v>
      </c>
      <c r="BE333" s="168">
        <f>ABS(Cálculos!BP334-Cálculos!BP333)</f>
        <v>1.8149715623957396E-3</v>
      </c>
      <c r="BF333" s="150"/>
    </row>
    <row r="334" spans="25:58" x14ac:dyDescent="0.35">
      <c r="Y334" s="151"/>
      <c r="Z334" s="72">
        <f>(Cálculos!C335-0.44)/(MAX(Cálculos!C:C)+0.12)*100</f>
        <v>45.000821782720649</v>
      </c>
      <c r="AA334" s="152"/>
      <c r="AB334" s="167">
        <f>Cálculos!L35</f>
        <v>0.72223023134263564</v>
      </c>
      <c r="AC334" s="152"/>
      <c r="AD334" s="167">
        <f>Cálculos!AN215</f>
        <v>0.7475167435196105</v>
      </c>
      <c r="AE334" s="152"/>
      <c r="AF334" s="167">
        <f>Cálculos!BP186</f>
        <v>0.71655089198583843</v>
      </c>
      <c r="AG334" s="152"/>
      <c r="AH334" s="167">
        <f>Cálculos!N203</f>
        <v>0</v>
      </c>
      <c r="AI334" s="152"/>
      <c r="AJ334" s="167">
        <f>Cálculos!AP335</f>
        <v>0</v>
      </c>
      <c r="AK334" s="152"/>
      <c r="AL334" s="167">
        <f>Cálculos!BR335</f>
        <v>0</v>
      </c>
      <c r="AM334" s="150"/>
      <c r="BA334" s="151"/>
      <c r="BB334" s="72">
        <v>329</v>
      </c>
      <c r="BC334" s="168">
        <f>ABS(Cálculos!L335-Cálculos!L334)</f>
        <v>1.6126603546805507E-3</v>
      </c>
      <c r="BD334" s="168">
        <f>ABS(Cálculos!AN335-Cálculos!AN334)</f>
        <v>1.8455843382020887E-3</v>
      </c>
      <c r="BE334" s="168">
        <f>ABS(Cálculos!BP335-Cálculos!BP334)</f>
        <v>1.7823696542111356E-3</v>
      </c>
      <c r="BF334" s="150"/>
    </row>
    <row r="335" spans="25:58" x14ac:dyDescent="0.35">
      <c r="Y335" s="151"/>
      <c r="Z335" s="72">
        <f>(Cálculos!C336-0.44)/(MAX(Cálculos!C:C)+0.12)*100</f>
        <v>45.137785569495428</v>
      </c>
      <c r="AA335" s="152"/>
      <c r="AB335" s="167">
        <f>Cálculos!L545</f>
        <v>0.72027751820143682</v>
      </c>
      <c r="AC335" s="152"/>
      <c r="AD335" s="167">
        <f>Cálculos!AN555</f>
        <v>0.74709461287335832</v>
      </c>
      <c r="AE335" s="152"/>
      <c r="AF335" s="167">
        <f>Cálculos!BP571</f>
        <v>0.71457082706986186</v>
      </c>
      <c r="AG335" s="152"/>
      <c r="AH335" s="167">
        <f>Cálculos!N204</f>
        <v>0</v>
      </c>
      <c r="AI335" s="152"/>
      <c r="AJ335" s="167">
        <f>Cálculos!AP336</f>
        <v>0</v>
      </c>
      <c r="AK335" s="152"/>
      <c r="AL335" s="167">
        <f>Cálculos!BR336</f>
        <v>0</v>
      </c>
      <c r="AM335" s="150"/>
      <c r="BA335" s="151"/>
      <c r="BB335" s="72">
        <v>330</v>
      </c>
      <c r="BC335" s="168">
        <f>ABS(Cálculos!L336-Cálculos!L335)</f>
        <v>1.596849950665391E-3</v>
      </c>
      <c r="BD335" s="168">
        <f>ABS(Cálculos!AN336-Cálculos!AN335)</f>
        <v>1.8286321052337073E-3</v>
      </c>
      <c r="BE335" s="168">
        <f>ABS(Cálculos!BP336-Cálculos!BP335)</f>
        <v>1.7663211714865623E-3</v>
      </c>
      <c r="BF335" s="150"/>
    </row>
    <row r="336" spans="25:58" x14ac:dyDescent="0.35">
      <c r="Y336" s="151"/>
      <c r="Z336" s="72">
        <f>(Cálculos!C337-0.44)/(MAX(Cálculos!C:C)+0.12)*100</f>
        <v>45.274749356270199</v>
      </c>
      <c r="AA336" s="152"/>
      <c r="AB336" s="167">
        <f>Cálculos!L213</f>
        <v>0.71899492467477222</v>
      </c>
      <c r="AC336" s="152"/>
      <c r="AD336" s="167">
        <f>Cálculos!AN185</f>
        <v>0.74666736828262359</v>
      </c>
      <c r="AE336" s="152"/>
      <c r="AF336" s="167">
        <f>Cálculos!BP557</f>
        <v>0.71211104188612095</v>
      </c>
      <c r="AG336" s="152"/>
      <c r="AH336" s="167">
        <f>Cálculos!N205</f>
        <v>0</v>
      </c>
      <c r="AI336" s="152"/>
      <c r="AJ336" s="167">
        <f>Cálculos!AP337</f>
        <v>0</v>
      </c>
      <c r="AK336" s="152"/>
      <c r="AL336" s="167">
        <f>Cálculos!BR337</f>
        <v>0</v>
      </c>
      <c r="AM336" s="150"/>
      <c r="BA336" s="151"/>
      <c r="BB336" s="72">
        <v>331</v>
      </c>
      <c r="BC336" s="168">
        <f>ABS(Cálculos!L337-Cálculos!L336)</f>
        <v>1.5849498195771583E-3</v>
      </c>
      <c r="BD336" s="168">
        <f>ABS(Cálculos!AN337-Cálculos!AN336)</f>
        <v>1.815217926131818E-3</v>
      </c>
      <c r="BE336" s="168">
        <f>ABS(Cálculos!BP337-Cálculos!BP336)</f>
        <v>1.7534243937206706E-3</v>
      </c>
      <c r="BF336" s="150"/>
    </row>
    <row r="337" spans="25:58" x14ac:dyDescent="0.35">
      <c r="Y337" s="151"/>
      <c r="Z337" s="72">
        <f>(Cálculos!C338-0.44)/(MAX(Cálculos!C:C)+0.12)*100</f>
        <v>45.411713143044977</v>
      </c>
      <c r="AA337" s="152"/>
      <c r="AB337" s="167">
        <f>Cálculos!L579</f>
        <v>0.7184533624379239</v>
      </c>
      <c r="AC337" s="152"/>
      <c r="AD337" s="167">
        <f>Cálculos!AN401</f>
        <v>0.74603848801930095</v>
      </c>
      <c r="AE337" s="152"/>
      <c r="AF337" s="167">
        <f>Cálculos!BP215</f>
        <v>0.71189268835852626</v>
      </c>
      <c r="AG337" s="152"/>
      <c r="AH337" s="167">
        <f>Cálculos!N209</f>
        <v>0</v>
      </c>
      <c r="AI337" s="152"/>
      <c r="AJ337" s="167">
        <f>Cálculos!AP338</f>
        <v>0</v>
      </c>
      <c r="AK337" s="152"/>
      <c r="AL337" s="167">
        <f>Cálculos!BR338</f>
        <v>0</v>
      </c>
      <c r="AM337" s="150"/>
      <c r="BA337" s="151"/>
      <c r="BB337" s="72">
        <v>332</v>
      </c>
      <c r="BC337" s="168">
        <f>ABS(Cálculos!L338-Cálculos!L337)</f>
        <v>1.5738397708459362E-3</v>
      </c>
      <c r="BD337" s="168">
        <f>ABS(Cálculos!AN338-Cálculos!AN337)</f>
        <v>1.8025334994660192E-3</v>
      </c>
      <c r="BE337" s="168">
        <f>ABS(Cálculos!BP338-Cálculos!BP337)</f>
        <v>1.7411830062239453E-3</v>
      </c>
      <c r="BF337" s="150"/>
    </row>
    <row r="338" spans="25:58" x14ac:dyDescent="0.35">
      <c r="Y338" s="151"/>
      <c r="Z338" s="72">
        <f>(Cálculos!C339-0.44)/(MAX(Cálculos!C:C)+0.12)*100</f>
        <v>45.548676929819756</v>
      </c>
      <c r="AA338" s="152"/>
      <c r="AB338" s="167">
        <f>Cálculos!L179</f>
        <v>0.71412863030384455</v>
      </c>
      <c r="AC338" s="152"/>
      <c r="AD338" s="167">
        <f>Cálculos!AN571</f>
        <v>0.74550338674631145</v>
      </c>
      <c r="AE338" s="152"/>
      <c r="AF338" s="167">
        <f>Cálculos!BP187</f>
        <v>0.71159639338673175</v>
      </c>
      <c r="AG338" s="152"/>
      <c r="AH338" s="167">
        <f>Cálculos!N210</f>
        <v>0</v>
      </c>
      <c r="AI338" s="152"/>
      <c r="AJ338" s="167">
        <f>Cálculos!AP339</f>
        <v>0</v>
      </c>
      <c r="AK338" s="152"/>
      <c r="AL338" s="167">
        <f>Cálculos!BR339</f>
        <v>0</v>
      </c>
      <c r="AM338" s="150"/>
      <c r="BA338" s="151"/>
      <c r="BB338" s="72">
        <v>333</v>
      </c>
      <c r="BC338" s="168">
        <f>ABS(Cálculos!L339-Cálculos!L338)</f>
        <v>1.5629382956337812E-3</v>
      </c>
      <c r="BD338" s="168">
        <f>ABS(Cálculos!AN339-Cálculos!AN338)</f>
        <v>1.7900553382612094E-3</v>
      </c>
      <c r="BE338" s="168">
        <f>ABS(Cálculos!BP339-Cálculos!BP338)</f>
        <v>1.7291316408125645E-3</v>
      </c>
      <c r="BF338" s="150"/>
    </row>
    <row r="339" spans="25:58" x14ac:dyDescent="0.35">
      <c r="Y339" s="151"/>
      <c r="Z339" s="72">
        <f>(Cálculos!C340-0.44)/(MAX(Cálculos!C:C)+0.12)*100</f>
        <v>45.685640716594534</v>
      </c>
      <c r="AA339" s="152"/>
      <c r="AB339" s="167">
        <f>Cálculos!L546</f>
        <v>0.70580103093003987</v>
      </c>
      <c r="AC339" s="152"/>
      <c r="AD339" s="167">
        <f>Cálculos!AN32</f>
        <v>0.7426595453050584</v>
      </c>
      <c r="AE339" s="152"/>
      <c r="AF339" s="167">
        <f>Cálculos!BP29</f>
        <v>0.71018251101869334</v>
      </c>
      <c r="AG339" s="152"/>
      <c r="AH339" s="167">
        <f>Cálculos!N211</f>
        <v>0</v>
      </c>
      <c r="AI339" s="152"/>
      <c r="AJ339" s="167">
        <f>Cálculos!AP340</f>
        <v>0</v>
      </c>
      <c r="AK339" s="152"/>
      <c r="AL339" s="167">
        <f>Cálculos!BR340</f>
        <v>0</v>
      </c>
      <c r="AM339" s="150"/>
      <c r="BA339" s="151"/>
      <c r="BB339" s="72">
        <v>334</v>
      </c>
      <c r="BC339" s="168">
        <f>ABS(Cálculos!L340-Cálculos!L339)</f>
        <v>1.5521366736190312E-3</v>
      </c>
      <c r="BD339" s="168">
        <f>ABS(Cálculos!AN340-Cálculos!AN339)</f>
        <v>1.777685466098744E-3</v>
      </c>
      <c r="BE339" s="168">
        <f>ABS(Cálculos!BP340-Cálculos!BP339)</f>
        <v>1.7171831612289024E-3</v>
      </c>
      <c r="BF339" s="150"/>
    </row>
    <row r="340" spans="25:58" x14ac:dyDescent="0.35">
      <c r="Y340" s="151"/>
      <c r="Z340" s="72">
        <f>(Cálculos!C341-0.44)/(MAX(Cálculos!C:C)+0.12)*100</f>
        <v>45.822604503369305</v>
      </c>
      <c r="AA340" s="152"/>
      <c r="AB340" s="167">
        <f>Cálculos!L214</f>
        <v>0.70230886172362683</v>
      </c>
      <c r="AC340" s="152"/>
      <c r="AD340" s="167">
        <f>Cálculos!AN556</f>
        <v>0.74193404950369712</v>
      </c>
      <c r="AE340" s="152"/>
      <c r="AF340" s="167">
        <f>Cálculos!BP401</f>
        <v>0.70750668937885752</v>
      </c>
      <c r="AG340" s="152"/>
      <c r="AH340" s="167">
        <f>Cálculos!N212</f>
        <v>0</v>
      </c>
      <c r="AI340" s="152"/>
      <c r="AJ340" s="167">
        <f>Cálculos!AP341</f>
        <v>0</v>
      </c>
      <c r="AK340" s="152"/>
      <c r="AL340" s="167">
        <f>Cálculos!BR341</f>
        <v>0</v>
      </c>
      <c r="AM340" s="150"/>
      <c r="BA340" s="151"/>
      <c r="BB340" s="72">
        <v>335</v>
      </c>
      <c r="BC340" s="168">
        <f>ABS(Cálculos!L341-Cálculos!L340)</f>
        <v>1.5414142360954952E-3</v>
      </c>
      <c r="BD340" s="168">
        <f>ABS(Cálculos!AN341-Cálculos!AN340)</f>
        <v>1.7654051538987803E-3</v>
      </c>
      <c r="BE340" s="168">
        <f>ABS(Cálculos!BP341-Cálculos!BP340)</f>
        <v>1.7053208736127756E-3</v>
      </c>
      <c r="BF340" s="150"/>
    </row>
    <row r="341" spans="25:58" x14ac:dyDescent="0.35">
      <c r="Y341" s="151"/>
      <c r="Z341" s="72">
        <f>(Cálculos!C342-0.44)/(MAX(Cálculos!C:C)+0.12)*100</f>
        <v>45.959568290144084</v>
      </c>
      <c r="AA341" s="152"/>
      <c r="AB341" s="167">
        <f>Cálculos!L580</f>
        <v>0.70198385783144568</v>
      </c>
      <c r="AC341" s="152"/>
      <c r="AD341" s="167">
        <f>Cálculos!AN186</f>
        <v>0.74149225116259976</v>
      </c>
      <c r="AE341" s="152"/>
      <c r="AF341" s="167">
        <f>Cálculos!BP558</f>
        <v>0.70719213140969539</v>
      </c>
      <c r="AG341" s="152"/>
      <c r="AH341" s="167">
        <f>Cálculos!N213</f>
        <v>0</v>
      </c>
      <c r="AI341" s="152"/>
      <c r="AJ341" s="167">
        <f>Cálculos!AP342</f>
        <v>0</v>
      </c>
      <c r="AK341" s="152"/>
      <c r="AL341" s="167">
        <f>Cálculos!BR342</f>
        <v>0</v>
      </c>
      <c r="AM341" s="150"/>
      <c r="BA341" s="151"/>
      <c r="BB341" s="72">
        <v>336</v>
      </c>
      <c r="BC341" s="168">
        <f>ABS(Cálculos!L342-Cálculos!L341)</f>
        <v>1.5307667153582616E-3</v>
      </c>
      <c r="BD341" s="168">
        <f>ABS(Cálculos!AN342-Cálculos!AN341)</f>
        <v>1.7532104343615518E-3</v>
      </c>
      <c r="BE341" s="168">
        <f>ABS(Cálculos!BP342-Cálculos!BP341)</f>
        <v>1.6935412060024302E-3</v>
      </c>
      <c r="BF341" s="150"/>
    </row>
    <row r="342" spans="25:58" x14ac:dyDescent="0.35">
      <c r="Y342" s="151"/>
      <c r="Z342" s="72">
        <f>(Cálculos!C343-0.44)/(MAX(Cálculos!C:C)+0.12)*100</f>
        <v>46.096532076918862</v>
      </c>
      <c r="AA342" s="152"/>
      <c r="AB342" s="167">
        <f>Cálculos!L180</f>
        <v>0.69984250996595787</v>
      </c>
      <c r="AC342" s="152"/>
      <c r="AD342" s="167">
        <f>Cálculos!AN28</f>
        <v>0.74010494308136621</v>
      </c>
      <c r="AE342" s="152"/>
      <c r="AF342" s="167">
        <f>Cálculos!BP188</f>
        <v>0.70668012177948791</v>
      </c>
      <c r="AG342" s="152"/>
      <c r="AH342" s="167">
        <f>Cálculos!N214</f>
        <v>0</v>
      </c>
      <c r="AI342" s="152"/>
      <c r="AJ342" s="167">
        <f>Cálculos!AP343</f>
        <v>0</v>
      </c>
      <c r="AK342" s="152"/>
      <c r="AL342" s="167">
        <f>Cálculos!BR343</f>
        <v>0</v>
      </c>
      <c r="AM342" s="150"/>
      <c r="BA342" s="151"/>
      <c r="BB342" s="72">
        <v>337</v>
      </c>
      <c r="BC342" s="168">
        <f>ABS(Cálculos!L343-Cálculos!L342)</f>
        <v>1.5201929009963089E-3</v>
      </c>
      <c r="BD342" s="168">
        <f>ABS(Cálculos!AN343-Cálculos!AN342)</f>
        <v>1.7411000926247366E-3</v>
      </c>
      <c r="BE342" s="168">
        <f>ABS(Cálculos!BP343-Cálculos!BP342)</f>
        <v>1.6818430333618573E-3</v>
      </c>
      <c r="BF342" s="150"/>
    </row>
    <row r="343" spans="25:58" x14ac:dyDescent="0.35">
      <c r="Y343" s="151"/>
      <c r="Z343" s="72">
        <f>(Cálculos!C344-0.44)/(MAX(Cálculos!C:C)+0.12)*100</f>
        <v>46.233495863693641</v>
      </c>
      <c r="AA343" s="152"/>
      <c r="AB343" s="167">
        <f>Cálculos!L36</f>
        <v>0.69891791176162088</v>
      </c>
      <c r="AC343" s="152"/>
      <c r="AD343" s="167">
        <f>Cálculos!AN582</f>
        <v>0.73794735983567494</v>
      </c>
      <c r="AE343" s="152"/>
      <c r="AF343" s="167">
        <f>Cálculos!BP30</f>
        <v>0.70541888737173131</v>
      </c>
      <c r="AG343" s="152"/>
      <c r="AH343" s="167">
        <f>Cálculos!N215</f>
        <v>0</v>
      </c>
      <c r="AI343" s="152"/>
      <c r="AJ343" s="167">
        <f>Cálculos!AP344</f>
        <v>0</v>
      </c>
      <c r="AK343" s="152"/>
      <c r="AL343" s="167">
        <f>Cálculos!BR344</f>
        <v>0</v>
      </c>
      <c r="AM343" s="150"/>
      <c r="BA343" s="151"/>
      <c r="BB343" s="72">
        <v>338</v>
      </c>
      <c r="BC343" s="168">
        <f>ABS(Cálculos!L344-Cálculos!L343)</f>
        <v>1.5096921548376496E-3</v>
      </c>
      <c r="BD343" s="168">
        <f>ABS(Cálculos!AN344-Cálculos!AN343)</f>
        <v>1.729073429707656E-3</v>
      </c>
      <c r="BE343" s="168">
        <f>ABS(Cálculos!BP344-Cálculos!BP343)</f>
        <v>1.6702256895279044E-3</v>
      </c>
      <c r="BF343" s="150"/>
    </row>
    <row r="344" spans="25:58" x14ac:dyDescent="0.35">
      <c r="Y344" s="151"/>
      <c r="Z344" s="72">
        <f>(Cálculos!C345-0.44)/(MAX(Cálculos!C:C)+0.12)*100</f>
        <v>46.370459650468412</v>
      </c>
      <c r="AA344" s="152"/>
      <c r="AB344" s="167">
        <f>Cálculos!L390</f>
        <v>0.69345670566478546</v>
      </c>
      <c r="AC344" s="152"/>
      <c r="AD344" s="167">
        <f>Cálculos!AN557</f>
        <v>0.73680913594087649</v>
      </c>
      <c r="AE344" s="152"/>
      <c r="AF344" s="167">
        <f>Cálculos!BP582</f>
        <v>0.70475666972340101</v>
      </c>
      <c r="AG344" s="152"/>
      <c r="AH344" s="167">
        <f>Cálculos!N216</f>
        <v>0</v>
      </c>
      <c r="AI344" s="152"/>
      <c r="AJ344" s="167">
        <f>Cálculos!AP345</f>
        <v>0</v>
      </c>
      <c r="AK344" s="152"/>
      <c r="AL344" s="167">
        <f>Cálculos!BR345</f>
        <v>0</v>
      </c>
      <c r="AM344" s="150"/>
      <c r="BA344" s="151"/>
      <c r="BB344" s="72">
        <v>339</v>
      </c>
      <c r="BC344" s="168">
        <f>ABS(Cálculos!L345-Cálculos!L344)</f>
        <v>1.4992639481306858E-3</v>
      </c>
      <c r="BD344" s="168">
        <f>ABS(Cálculos!AN345-Cálculos!AN344)</f>
        <v>1.7171298459694451E-3</v>
      </c>
      <c r="BE344" s="168">
        <f>ABS(Cálculos!BP345-Cálculos!BP344)</f>
        <v>1.6586885969493148E-3</v>
      </c>
      <c r="BF344" s="150"/>
    </row>
    <row r="345" spans="25:58" x14ac:dyDescent="0.35">
      <c r="Y345" s="151"/>
      <c r="Z345" s="72">
        <f>(Cálculos!C346-0.44)/(MAX(Cálculos!C:C)+0.12)*100</f>
        <v>46.507423437243197</v>
      </c>
      <c r="AA345" s="152"/>
      <c r="AB345" s="167">
        <f>Cálculos!L547</f>
        <v>0.69177723794254886</v>
      </c>
      <c r="AC345" s="152"/>
      <c r="AD345" s="167">
        <f>Cálculos!AN187</f>
        <v>0.73636712933071291</v>
      </c>
      <c r="AE345" s="152"/>
      <c r="AF345" s="167">
        <f>Cálculos!BP31</f>
        <v>0.70367180281728103</v>
      </c>
      <c r="AG345" s="152"/>
      <c r="AH345" s="167">
        <f>Cálculos!N217</f>
        <v>0</v>
      </c>
      <c r="AI345" s="152"/>
      <c r="AJ345" s="167">
        <f>Cálculos!AP346</f>
        <v>0</v>
      </c>
      <c r="AK345" s="152"/>
      <c r="AL345" s="167">
        <f>Cálculos!BR346</f>
        <v>0</v>
      </c>
      <c r="AM345" s="150"/>
      <c r="BA345" s="151"/>
      <c r="BB345" s="72">
        <v>340</v>
      </c>
      <c r="BC345" s="168">
        <f>ABS(Cálculos!L346-Cálculos!L345)</f>
        <v>1.4889077753335034E-3</v>
      </c>
      <c r="BD345" s="168">
        <f>ABS(Cálculos!AN346-Cálculos!AN345)</f>
        <v>1.705268763512291E-3</v>
      </c>
      <c r="BE345" s="168">
        <f>ABS(Cálculos!BP346-Cálculos!BP345)</f>
        <v>1.6472311977099585E-3</v>
      </c>
      <c r="BF345" s="150"/>
    </row>
    <row r="346" spans="25:58" x14ac:dyDescent="0.35">
      <c r="Y346" s="151"/>
      <c r="Z346" s="72">
        <f>(Cálculos!C347-0.44)/(MAX(Cálculos!C:C)+0.12)*100</f>
        <v>46.644387224017969</v>
      </c>
      <c r="AA346" s="152"/>
      <c r="AB346" s="167">
        <f>Cálculos!L215</f>
        <v>0.68595087532949961</v>
      </c>
      <c r="AC346" s="152"/>
      <c r="AD346" s="167">
        <f>Cálculos!AN391</f>
        <v>0.73343881632113428</v>
      </c>
      <c r="AE346" s="152"/>
      <c r="AF346" s="167">
        <f>Cálculos!BP559</f>
        <v>0.70230719849686452</v>
      </c>
      <c r="AG346" s="152"/>
      <c r="AH346" s="167">
        <f>Cálculos!N218</f>
        <v>0</v>
      </c>
      <c r="AI346" s="152"/>
      <c r="AJ346" s="167">
        <f>Cálculos!AP347</f>
        <v>0</v>
      </c>
      <c r="AK346" s="152"/>
      <c r="AL346" s="167">
        <f>Cálculos!BR347</f>
        <v>0</v>
      </c>
      <c r="AM346" s="150"/>
      <c r="BA346" s="151"/>
      <c r="BB346" s="72">
        <v>341</v>
      </c>
      <c r="BC346" s="168">
        <f>ABS(Cálculos!L347-Cálculos!L346)</f>
        <v>1.4786231380378989E-3</v>
      </c>
      <c r="BD346" s="168">
        <f>ABS(Cálculos!AN347-Cálculos!AN346)</f>
        <v>1.6934896117078713E-3</v>
      </c>
      <c r="BE346" s="168">
        <f>ABS(Cálculos!BP347-Cálculos!BP346)</f>
        <v>1.6358529406605149E-3</v>
      </c>
      <c r="BF346" s="150"/>
    </row>
    <row r="347" spans="25:58" x14ac:dyDescent="0.35">
      <c r="Y347" s="151"/>
      <c r="Z347" s="72">
        <f>(Cálculos!C348-0.44)/(MAX(Cálculos!C:C)+0.12)*100</f>
        <v>46.781351010792747</v>
      </c>
      <c r="AA347" s="152"/>
      <c r="AB347" s="167">
        <f>Cálculos!L581</f>
        <v>0.68550878527454706</v>
      </c>
      <c r="AC347" s="152"/>
      <c r="AD347" s="167">
        <f>Cálculos!AN216</f>
        <v>0.73182242548871934</v>
      </c>
      <c r="AE347" s="152"/>
      <c r="AF347" s="167">
        <f>Cálculos!BP189</f>
        <v>0.70179855497375321</v>
      </c>
      <c r="AG347" s="152"/>
      <c r="AH347" s="167">
        <f>Cálculos!N219</f>
        <v>0</v>
      </c>
      <c r="AI347" s="152"/>
      <c r="AJ347" s="167">
        <f>Cálculos!AP348</f>
        <v>0</v>
      </c>
      <c r="AK347" s="152"/>
      <c r="AL347" s="167">
        <f>Cálculos!BR348</f>
        <v>0</v>
      </c>
      <c r="AM347" s="150"/>
      <c r="BA347" s="151"/>
      <c r="BB347" s="72">
        <v>342</v>
      </c>
      <c r="BC347" s="168">
        <f>ABS(Cálculos!L348-Cálculos!L347)</f>
        <v>1.4684095419568444E-3</v>
      </c>
      <c r="BD347" s="168">
        <f>ABS(Cálculos!AN348-Cálculos!AN347)</f>
        <v>1.6817918244804442E-3</v>
      </c>
      <c r="BE347" s="168">
        <f>ABS(Cálculos!BP348-Cálculos!BP347)</f>
        <v>1.6245532790020445E-3</v>
      </c>
      <c r="BF347" s="150"/>
    </row>
    <row r="348" spans="25:58" x14ac:dyDescent="0.35">
      <c r="Y348" s="151"/>
      <c r="Z348" s="72">
        <f>(Cálculos!C349-0.44)/(MAX(Cálculos!C:C)+0.12)*100</f>
        <v>46.918314797567525</v>
      </c>
      <c r="AA348" s="152"/>
      <c r="AB348" s="167">
        <f>Cálculos!L181</f>
        <v>0.68550717760719171</v>
      </c>
      <c r="AC348" s="152"/>
      <c r="AD348" s="167">
        <f>Cálculos!AN558</f>
        <v>0.73171962333629659</v>
      </c>
      <c r="AE348" s="152"/>
      <c r="AF348" s="167">
        <f>Cálculos!BP207</f>
        <v>0.70007213997641082</v>
      </c>
      <c r="AG348" s="152"/>
      <c r="AH348" s="167">
        <f>Cálculos!N220</f>
        <v>0</v>
      </c>
      <c r="AI348" s="152"/>
      <c r="AJ348" s="167">
        <f>Cálculos!AP349</f>
        <v>0</v>
      </c>
      <c r="AK348" s="152"/>
      <c r="AL348" s="167">
        <f>Cálculos!BR349</f>
        <v>0</v>
      </c>
      <c r="AM348" s="150"/>
      <c r="BA348" s="151"/>
      <c r="BB348" s="72">
        <v>343</v>
      </c>
      <c r="BC348" s="168">
        <f>ABS(Cálculos!L349-Cálculos!L348)</f>
        <v>1.4582664963440073E-3</v>
      </c>
      <c r="BD348" s="168">
        <f>ABS(Cálculos!AN349-Cálculos!AN348)</f>
        <v>1.670174839777494E-3</v>
      </c>
      <c r="BE348" s="168">
        <f>ABS(Cálculos!BP349-Cálculos!BP348)</f>
        <v>1.6133316698133393E-3</v>
      </c>
      <c r="BF348" s="150"/>
    </row>
    <row r="349" spans="25:58" x14ac:dyDescent="0.35">
      <c r="Y349" s="151"/>
      <c r="Z349" s="72">
        <f>(Cálculos!C350-0.44)/(MAX(Cálculos!C:C)+0.12)*100</f>
        <v>47.055278584342297</v>
      </c>
      <c r="AA349" s="152"/>
      <c r="AB349" s="167">
        <f>Cálculos!L548</f>
        <v>0.68339174789226853</v>
      </c>
      <c r="AC349" s="152"/>
      <c r="AD349" s="167">
        <f>Cálculos!AN207</f>
        <v>0.7316900155056959</v>
      </c>
      <c r="AE349" s="152"/>
      <c r="AF349" s="167">
        <f>Cálculos!BP216</f>
        <v>0.69776001626927497</v>
      </c>
      <c r="AG349" s="152"/>
      <c r="AH349" s="167">
        <f>Cálculos!N221</f>
        <v>0</v>
      </c>
      <c r="AI349" s="152"/>
      <c r="AJ349" s="167">
        <f>Cálculos!AP350</f>
        <v>0</v>
      </c>
      <c r="AK349" s="152"/>
      <c r="AL349" s="167">
        <f>Cálculos!BR350</f>
        <v>0</v>
      </c>
      <c r="AM349" s="150"/>
      <c r="BA349" s="151"/>
      <c r="BB349" s="72">
        <v>344</v>
      </c>
      <c r="BC349" s="168">
        <f>ABS(Cálculos!L350-Cálculos!L349)</f>
        <v>1.4481935138662971E-3</v>
      </c>
      <c r="BD349" s="168">
        <f>ABS(Cálculos!AN350-Cálculos!AN349)</f>
        <v>1.658638099450549E-3</v>
      </c>
      <c r="BE349" s="168">
        <f>ABS(Cálculos!BP350-Cálculos!BP349)</f>
        <v>1.6021875739423985E-3</v>
      </c>
      <c r="BF349" s="150"/>
    </row>
    <row r="350" spans="25:58" x14ac:dyDescent="0.35">
      <c r="Y350" s="151"/>
      <c r="Z350" s="72">
        <f>(Cálculos!C351-0.44)/(MAX(Cálculos!C:C)+0.12)*100</f>
        <v>47.192242371117075</v>
      </c>
      <c r="AA350" s="152"/>
      <c r="AB350" s="167">
        <f>Cálculos!L720</f>
        <v>0.68068872235909383</v>
      </c>
      <c r="AC350" s="152"/>
      <c r="AD350" s="167">
        <f>Cálculos!AN188</f>
        <v>0.73128006277147362</v>
      </c>
      <c r="AE350" s="152"/>
      <c r="AF350" s="167">
        <f>Cálculos!BP560</f>
        <v>0.69745600831152599</v>
      </c>
      <c r="AG350" s="152"/>
      <c r="AH350" s="167">
        <f>Cálculos!N222</f>
        <v>0</v>
      </c>
      <c r="AI350" s="152"/>
      <c r="AJ350" s="167">
        <f>Cálculos!AP351</f>
        <v>0</v>
      </c>
      <c r="AK350" s="152"/>
      <c r="AL350" s="167">
        <f>Cálculos!BR351</f>
        <v>0</v>
      </c>
      <c r="AM350" s="150"/>
      <c r="BA350" s="151"/>
      <c r="BB350" s="72">
        <v>345</v>
      </c>
      <c r="BC350" s="168">
        <f>ABS(Cálculos!L351-Cálculos!L350)</f>
        <v>1.4381901105610662E-3</v>
      </c>
      <c r="BD350" s="168">
        <f>ABS(Cálculos!AN351-Cálculos!AN350)</f>
        <v>1.647181049210189E-3</v>
      </c>
      <c r="BE350" s="168">
        <f>ABS(Cálculos!BP351-Cálculos!BP350)</f>
        <v>1.5911204559645176E-3</v>
      </c>
      <c r="BF350" s="150"/>
    </row>
    <row r="351" spans="25:58" x14ac:dyDescent="0.35">
      <c r="Y351" s="151"/>
      <c r="Z351" s="72">
        <f>(Cálculos!C352-0.44)/(MAX(Cálculos!C:C)+0.12)*100</f>
        <v>47.329206157891853</v>
      </c>
      <c r="AA351" s="152"/>
      <c r="AB351" s="167">
        <f>Cálculos!L572</f>
        <v>0.67860212885643367</v>
      </c>
      <c r="AC351" s="152"/>
      <c r="AD351" s="167">
        <f>Cálculos!AN27</f>
        <v>0.72898842953088727</v>
      </c>
      <c r="AE351" s="152"/>
      <c r="AF351" s="167">
        <f>Cálculos!BP190</f>
        <v>0.69695084647424399</v>
      </c>
      <c r="AG351" s="152"/>
      <c r="AH351" s="167">
        <f>Cálculos!N223</f>
        <v>0</v>
      </c>
      <c r="AI351" s="152"/>
      <c r="AJ351" s="167">
        <f>Cálculos!AP352</f>
        <v>0</v>
      </c>
      <c r="AK351" s="152"/>
      <c r="AL351" s="167">
        <f>Cálculos!BR352</f>
        <v>0</v>
      </c>
      <c r="AM351" s="150"/>
      <c r="BA351" s="151"/>
      <c r="BB351" s="72">
        <v>346</v>
      </c>
      <c r="BC351" s="168">
        <f>ABS(Cálculos!L352-Cálculos!L351)</f>
        <v>1.4282558058099637E-3</v>
      </c>
      <c r="BD351" s="168">
        <f>ABS(Cálculos!AN352-Cálculos!AN351)</f>
        <v>1.6358031385967642E-3</v>
      </c>
      <c r="BE351" s="168">
        <f>ABS(Cálculos!BP352-Cálculos!BP351)</f>
        <v>1.5801297841547823E-3</v>
      </c>
      <c r="BF351" s="150"/>
    </row>
    <row r="352" spans="25:58" x14ac:dyDescent="0.35">
      <c r="Y352" s="151"/>
      <c r="Z352" s="72">
        <f>(Cálculos!C353-0.44)/(MAX(Cálculos!C:C)+0.12)*100</f>
        <v>47.466169944666632</v>
      </c>
      <c r="AA352" s="152"/>
      <c r="AB352" s="167">
        <f>Cálculos!L549</f>
        <v>0.67799946827620305</v>
      </c>
      <c r="AC352" s="152"/>
      <c r="AD352" s="167">
        <f>Cálculos!AN559</f>
        <v>0.72666526667395648</v>
      </c>
      <c r="AE352" s="152"/>
      <c r="AF352" s="167">
        <f>Cálculos!BP561</f>
        <v>0.69263832775032175</v>
      </c>
      <c r="AG352" s="152"/>
      <c r="AH352" s="167">
        <f>Cálculos!N224</f>
        <v>0</v>
      </c>
      <c r="AI352" s="152"/>
      <c r="AJ352" s="167">
        <f>Cálculos!AP353</f>
        <v>0</v>
      </c>
      <c r="AK352" s="152"/>
      <c r="AL352" s="167">
        <f>Cálculos!BR353</f>
        <v>0</v>
      </c>
      <c r="AM352" s="150"/>
      <c r="BA352" s="151"/>
      <c r="BB352" s="72">
        <v>347</v>
      </c>
      <c r="BC352" s="168">
        <f>ABS(Cálculos!L353-Cálculos!L352)</f>
        <v>1.4183901223142059E-3</v>
      </c>
      <c r="BD352" s="168">
        <f>ABS(Cálculos!AN353-Cálculos!AN352)</f>
        <v>1.6245038209527773E-3</v>
      </c>
      <c r="BE352" s="168">
        <f>ABS(Cálculos!BP353-Cálculos!BP352)</f>
        <v>1.5692150304606189E-3</v>
      </c>
      <c r="BF352" s="150"/>
    </row>
    <row r="353" spans="25:58" x14ac:dyDescent="0.35">
      <c r="Y353" s="151"/>
      <c r="Z353" s="72">
        <f>(Cálculos!C354-0.44)/(MAX(Cálculos!C:C)+0.12)*100</f>
        <v>47.603133731441403</v>
      </c>
      <c r="AA353" s="152"/>
      <c r="AB353" s="167">
        <f>Cálculos!L37</f>
        <v>0.67563500493295936</v>
      </c>
      <c r="AC353" s="152"/>
      <c r="AD353" s="167">
        <f>Cálculos!AN189</f>
        <v>0.72622862931063747</v>
      </c>
      <c r="AE353" s="152"/>
      <c r="AF353" s="167">
        <f>Cálculos!BP191</f>
        <v>0.69213664940381969</v>
      </c>
      <c r="AG353" s="152"/>
      <c r="AH353" s="167">
        <f>Cálculos!N225</f>
        <v>0</v>
      </c>
      <c r="AI353" s="152"/>
      <c r="AJ353" s="167">
        <f>Cálculos!AP354</f>
        <v>0</v>
      </c>
      <c r="AK353" s="152"/>
      <c r="AL353" s="167">
        <f>Cálculos!BR354</f>
        <v>0</v>
      </c>
      <c r="AM353" s="150"/>
      <c r="BA353" s="151"/>
      <c r="BB353" s="72">
        <v>348</v>
      </c>
      <c r="BC353" s="168">
        <f>ABS(Cálculos!L354-Cálculos!L353)</f>
        <v>1.4085925860722603E-3</v>
      </c>
      <c r="BD353" s="168">
        <f>ABS(Cálculos!AN354-Cálculos!AN353)</f>
        <v>1.6132825533970163E-3</v>
      </c>
      <c r="BE353" s="168">
        <f>ABS(Cálculos!BP354-Cálculos!BP353)</f>
        <v>1.5583756704774798E-3</v>
      </c>
      <c r="BF353" s="150"/>
    </row>
    <row r="354" spans="25:58" x14ac:dyDescent="0.35">
      <c r="Y354" s="151"/>
      <c r="Z354" s="72">
        <f>(Cálculos!C355-0.44)/(MAX(Cálculos!C:C)+0.12)*100</f>
        <v>47.740097518216182</v>
      </c>
      <c r="AA354" s="152"/>
      <c r="AB354" s="167">
        <f>Cálculos!L355</f>
        <v>0.67461335806190137</v>
      </c>
      <c r="AC354" s="152"/>
      <c r="AD354" s="167">
        <f>Cálculos!AN402</f>
        <v>0.72588015467185929</v>
      </c>
      <c r="AE354" s="152"/>
      <c r="AF354" s="167">
        <f>Cálculos!BP206</f>
        <v>0.69210489031020728</v>
      </c>
      <c r="AG354" s="152"/>
      <c r="AH354" s="167">
        <f>Cálculos!N226</f>
        <v>0</v>
      </c>
      <c r="AI354" s="152"/>
      <c r="AJ354" s="167">
        <f>Cálculos!AP355</f>
        <v>0</v>
      </c>
      <c r="AK354" s="152"/>
      <c r="AL354" s="167">
        <f>Cálculos!BR355</f>
        <v>0</v>
      </c>
      <c r="AM354" s="150"/>
      <c r="BA354" s="151"/>
      <c r="BB354" s="72">
        <v>349</v>
      </c>
      <c r="BC354" s="168">
        <f>ABS(Cálculos!L355-Cálculos!L354)</f>
        <v>0.47209988686466348</v>
      </c>
      <c r="BD354" s="168">
        <f>ABS(Cálculos!AN355-Cálculos!AN354)</f>
        <v>9.2554147257202068E-2</v>
      </c>
      <c r="BE354" s="168">
        <f>ABS(Cálculos!BP355-Cálculos!BP354)</f>
        <v>8.2141961874549724E-2</v>
      </c>
      <c r="BF354" s="150"/>
    </row>
    <row r="355" spans="25:58" x14ac:dyDescent="0.35">
      <c r="Y355" s="151"/>
      <c r="Z355" s="72">
        <f>(Cálculos!C356-0.44)/(MAX(Cálculos!C:C)+0.12)*100</f>
        <v>47.87706130499096</v>
      </c>
      <c r="AA355" s="152"/>
      <c r="AB355" s="167">
        <f>Cálculos!L550</f>
        <v>0.67319108240876768</v>
      </c>
      <c r="AC355" s="152"/>
      <c r="AD355" s="167">
        <f>Cálculos!AN33</f>
        <v>0.72246946716935834</v>
      </c>
      <c r="AE355" s="152"/>
      <c r="AF355" s="167">
        <f>Cálculos!BP402</f>
        <v>0.69091813520502132</v>
      </c>
      <c r="AG355" s="152"/>
      <c r="AH355" s="167">
        <f>Cálculos!N227</f>
        <v>0</v>
      </c>
      <c r="AI355" s="152"/>
      <c r="AJ355" s="167">
        <f>Cálculos!AP356</f>
        <v>0</v>
      </c>
      <c r="AK355" s="152"/>
      <c r="AL355" s="167">
        <f>Cálculos!BR356</f>
        <v>0</v>
      </c>
      <c r="AM355" s="150"/>
      <c r="BA355" s="151"/>
      <c r="BB355" s="72">
        <v>350</v>
      </c>
      <c r="BC355" s="168">
        <f>ABS(Cálculos!L356-Cálculos!L355)</f>
        <v>0.34253103910715599</v>
      </c>
      <c r="BD355" s="168">
        <f>ABS(Cálculos!AN356-Cálculos!AN355)</f>
        <v>2.33980386221595E-2</v>
      </c>
      <c r="BE355" s="168">
        <f>ABS(Cálculos!BP356-Cálculos!BP355)</f>
        <v>2.0918158791982E-2</v>
      </c>
      <c r="BF355" s="150"/>
    </row>
    <row r="356" spans="25:58" x14ac:dyDescent="0.35">
      <c r="Y356" s="151"/>
      <c r="Z356" s="72">
        <f>(Cálculos!C357-0.44)/(MAX(Cálculos!C:C)+0.12)*100</f>
        <v>48.014025091765738</v>
      </c>
      <c r="AA356" s="152"/>
      <c r="AB356" s="167">
        <f>Cálculos!L182</f>
        <v>0.6716235645041283</v>
      </c>
      <c r="AC356" s="152"/>
      <c r="AD356" s="167">
        <f>Cálculos!AN206</f>
        <v>0.72233796103557135</v>
      </c>
      <c r="AE356" s="152"/>
      <c r="AF356" s="167">
        <f>Cálculos!BP583</f>
        <v>0.69066919791605641</v>
      </c>
      <c r="AG356" s="152"/>
      <c r="AH356" s="167">
        <f>Cálculos!N228</f>
        <v>0</v>
      </c>
      <c r="AI356" s="152"/>
      <c r="AJ356" s="167">
        <f>Cálculos!AP357</f>
        <v>0</v>
      </c>
      <c r="AK356" s="152"/>
      <c r="AL356" s="167">
        <f>Cálculos!BR357</f>
        <v>0</v>
      </c>
      <c r="AM356" s="150"/>
      <c r="BA356" s="151"/>
      <c r="BB356" s="72">
        <v>351</v>
      </c>
      <c r="BC356" s="168">
        <f>ABS(Cálculos!L357-Cálculos!L356)</f>
        <v>6.0644123066119993E-2</v>
      </c>
      <c r="BD356" s="168">
        <f>ABS(Cálculos!AN357-Cálculos!AN356)</f>
        <v>4.1144789626559153E-2</v>
      </c>
      <c r="BE356" s="168">
        <f>ABS(Cálculos!BP357-Cálculos!BP356)</f>
        <v>3.6644105805875737E-2</v>
      </c>
      <c r="BF356" s="150"/>
    </row>
    <row r="357" spans="25:58" x14ac:dyDescent="0.35">
      <c r="Y357" s="151"/>
      <c r="Z357" s="72">
        <f>(Cálculos!C358-0.44)/(MAX(Cálculos!C:C)+0.12)*100</f>
        <v>48.15098887854051</v>
      </c>
      <c r="AA357" s="152"/>
      <c r="AB357" s="167">
        <f>Cálculos!L216</f>
        <v>0.66958655067239103</v>
      </c>
      <c r="AC357" s="152"/>
      <c r="AD357" s="167">
        <f>Cálculos!AN583</f>
        <v>0.72231396451500807</v>
      </c>
      <c r="AE357" s="152"/>
      <c r="AF357" s="167">
        <f>Cálculos!BP562</f>
        <v>0.68785392534065559</v>
      </c>
      <c r="AG357" s="152"/>
      <c r="AH357" s="167">
        <f>Cálculos!N229</f>
        <v>0</v>
      </c>
      <c r="AI357" s="152"/>
      <c r="AJ357" s="167">
        <f>Cálculos!AP358</f>
        <v>0</v>
      </c>
      <c r="AK357" s="152"/>
      <c r="AL357" s="167">
        <f>Cálculos!BR358</f>
        <v>0</v>
      </c>
      <c r="AM357" s="150"/>
      <c r="BA357" s="151"/>
      <c r="BB357" s="72">
        <v>352</v>
      </c>
      <c r="BC357" s="168">
        <f>ABS(Cálculos!L358-Cálculos!L357)</f>
        <v>3.6031750498459858E-2</v>
      </c>
      <c r="BD357" s="168">
        <f>ABS(Cálculos!AN358-Cálculos!AN357)</f>
        <v>1.9849648758940075E-2</v>
      </c>
      <c r="BE357" s="168">
        <f>ABS(Cálculos!BP358-Cálculos!BP357)</f>
        <v>1.7525323579465013E-2</v>
      </c>
      <c r="BF357" s="150"/>
    </row>
    <row r="358" spans="25:58" x14ac:dyDescent="0.35">
      <c r="Y358" s="151"/>
      <c r="Z358" s="72">
        <f>(Cálculos!C359-0.44)/(MAX(Cálculos!C:C)+0.12)*100</f>
        <v>48.287952665315295</v>
      </c>
      <c r="AA358" s="152"/>
      <c r="AB358" s="167">
        <f>Cálculos!L582</f>
        <v>0.66941904613040049</v>
      </c>
      <c r="AC358" s="152"/>
      <c r="AD358" s="167">
        <f>Cálculos!AN560</f>
        <v>0.72164582302394065</v>
      </c>
      <c r="AE358" s="152"/>
      <c r="AF358" s="167">
        <f>Cálculos!BP192</f>
        <v>0.6873557112376979</v>
      </c>
      <c r="AG358" s="152"/>
      <c r="AH358" s="167">
        <f>Cálculos!N230</f>
        <v>0</v>
      </c>
      <c r="AI358" s="152"/>
      <c r="AJ358" s="167">
        <f>Cálculos!AP359</f>
        <v>0</v>
      </c>
      <c r="AK358" s="152"/>
      <c r="AL358" s="167">
        <f>Cálculos!BR359</f>
        <v>0</v>
      </c>
      <c r="AM358" s="150"/>
      <c r="BA358" s="151"/>
      <c r="BB358" s="72">
        <v>353</v>
      </c>
      <c r="BC358" s="168">
        <f>ABS(Cálculos!L359-Cálculos!L358)</f>
        <v>2.1271624988585813E-2</v>
      </c>
      <c r="BD358" s="168">
        <f>ABS(Cálculos!AN359-Cálculos!AN358)</f>
        <v>1.9587193792388546E-2</v>
      </c>
      <c r="BE358" s="168">
        <f>ABS(Cálculos!BP359-Cálculos!BP358)</f>
        <v>1.7294494785073611E-2</v>
      </c>
      <c r="BF358" s="150"/>
    </row>
    <row r="359" spans="25:58" x14ac:dyDescent="0.35">
      <c r="Y359" s="151"/>
      <c r="Z359" s="72">
        <f>(Cálculos!C360-0.44)/(MAX(Cálculos!C:C)+0.12)*100</f>
        <v>48.424916452090066</v>
      </c>
      <c r="AA359" s="152"/>
      <c r="AB359" s="167">
        <f>Cálculos!L551</f>
        <v>0.66851771395454029</v>
      </c>
      <c r="AC359" s="152"/>
      <c r="AD359" s="167">
        <f>Cálculos!AN190</f>
        <v>0.72121218067878123</v>
      </c>
      <c r="AE359" s="152"/>
      <c r="AF359" s="167">
        <f>Cálculos!BP32</f>
        <v>0.686850121682135</v>
      </c>
      <c r="AG359" s="152"/>
      <c r="AH359" s="167">
        <f>Cálculos!N231</f>
        <v>0</v>
      </c>
      <c r="AI359" s="152"/>
      <c r="AJ359" s="167">
        <f>Cálculos!AP360</f>
        <v>0</v>
      </c>
      <c r="AK359" s="152"/>
      <c r="AL359" s="167">
        <f>Cálculos!BR360</f>
        <v>0</v>
      </c>
      <c r="AM359" s="150"/>
      <c r="BA359" s="151"/>
      <c r="BB359" s="72">
        <v>354</v>
      </c>
      <c r="BC359" s="168">
        <f>ABS(Cálculos!L360-Cálculos!L359)</f>
        <v>2.0572490844098401E-2</v>
      </c>
      <c r="BD359" s="168">
        <f>ABS(Cálculos!AN360-Cálculos!AN359)</f>
        <v>1.8951554382622693E-2</v>
      </c>
      <c r="BE359" s="168">
        <f>ABS(Cálculos!BP360-Cálculos!BP359)</f>
        <v>1.6737685193780771E-2</v>
      </c>
      <c r="BF359" s="150"/>
    </row>
    <row r="360" spans="25:58" x14ac:dyDescent="0.35">
      <c r="Y360" s="151"/>
      <c r="Z360" s="72">
        <f>(Cálculos!C361-0.44)/(MAX(Cálculos!C:C)+0.12)*100</f>
        <v>48.561880238864845</v>
      </c>
      <c r="AA360" s="152"/>
      <c r="AB360" s="167">
        <f>Cálculos!L23</f>
        <v>0.66548261779041629</v>
      </c>
      <c r="AC360" s="152"/>
      <c r="AD360" s="167">
        <f>Cálculos!AN561</f>
        <v>0.7166610512076802</v>
      </c>
      <c r="AE360" s="152"/>
      <c r="AF360" s="167">
        <f>Cálculos!BP563</f>
        <v>0.68420395485319774</v>
      </c>
      <c r="AG360" s="152"/>
      <c r="AH360" s="167">
        <f>Cálculos!N232</f>
        <v>0</v>
      </c>
      <c r="AI360" s="152"/>
      <c r="AJ360" s="167">
        <f>Cálculos!AP361</f>
        <v>0</v>
      </c>
      <c r="AK360" s="152"/>
      <c r="AL360" s="167">
        <f>Cálculos!BR361</f>
        <v>0</v>
      </c>
      <c r="AM360" s="150"/>
      <c r="BA360" s="151"/>
      <c r="BB360" s="72">
        <v>355</v>
      </c>
      <c r="BC360" s="168">
        <f>ABS(Cálculos!L361-Cálculos!L360)</f>
        <v>2.0760378640570121E-2</v>
      </c>
      <c r="BD360" s="168">
        <f>ABS(Cálculos!AN361-Cálculos!AN360)</f>
        <v>1.9119823820768767E-2</v>
      </c>
      <c r="BE360" s="168">
        <f>ABS(Cálculos!BP361-Cálculos!BP360)</f>
        <v>1.6883145667495492E-2</v>
      </c>
      <c r="BF360" s="150"/>
    </row>
    <row r="361" spans="25:58" x14ac:dyDescent="0.35">
      <c r="Y361" s="151"/>
      <c r="Z361" s="72">
        <f>(Cálculos!C362-0.44)/(MAX(Cálculos!C:C)+0.12)*100</f>
        <v>48.698844025639623</v>
      </c>
      <c r="AA361" s="152"/>
      <c r="AB361" s="167">
        <f>Cálculos!L552</f>
        <v>0.66389558594901421</v>
      </c>
      <c r="AC361" s="152"/>
      <c r="AD361" s="167">
        <f>Cálculos!AN217</f>
        <v>0.71648258707901791</v>
      </c>
      <c r="AE361" s="152"/>
      <c r="AF361" s="167">
        <f>Cálculos!BP217</f>
        <v>0.68394000092272089</v>
      </c>
      <c r="AG361" s="152"/>
      <c r="AH361" s="167">
        <f>Cálculos!N233</f>
        <v>0</v>
      </c>
      <c r="AI361" s="152"/>
      <c r="AJ361" s="167">
        <f>Cálculos!AP362</f>
        <v>0</v>
      </c>
      <c r="AK361" s="152"/>
      <c r="AL361" s="167">
        <f>Cálculos!BR362</f>
        <v>0</v>
      </c>
      <c r="AM361" s="150"/>
      <c r="BA361" s="151"/>
      <c r="BB361" s="72">
        <v>356</v>
      </c>
      <c r="BC361" s="168">
        <f>ABS(Cálculos!L362-Cálculos!L361)</f>
        <v>2.0668408111794712E-2</v>
      </c>
      <c r="BD361" s="168">
        <f>ABS(Cálculos!AN362-Cálculos!AN361)</f>
        <v>1.9034471862078628E-2</v>
      </c>
      <c r="BE361" s="168">
        <f>ABS(Cálculos!BP362-Cálculos!BP361)</f>
        <v>1.6807073156532903E-2</v>
      </c>
      <c r="BF361" s="150"/>
    </row>
    <row r="362" spans="25:58" x14ac:dyDescent="0.35">
      <c r="Y362" s="151"/>
      <c r="Z362" s="72">
        <f>(Cálculos!C363-0.44)/(MAX(Cálculos!C:C)+0.12)*100</f>
        <v>48.835807812414401</v>
      </c>
      <c r="AA362" s="152"/>
      <c r="AB362" s="167">
        <f>Cálculos!L183</f>
        <v>0.66337728604508439</v>
      </c>
      <c r="AC362" s="152"/>
      <c r="AD362" s="167">
        <f>Cálculos!AN191</f>
        <v>0.71623040032760465</v>
      </c>
      <c r="AE362" s="152"/>
      <c r="AF362" s="167">
        <f>Cálculos!BP193</f>
        <v>0.68260779832068397</v>
      </c>
      <c r="AG362" s="152"/>
      <c r="AH362" s="167">
        <f>Cálculos!N234</f>
        <v>0</v>
      </c>
      <c r="AI362" s="152"/>
      <c r="AJ362" s="167">
        <f>Cálculos!AP363</f>
        <v>0</v>
      </c>
      <c r="AK362" s="152"/>
      <c r="AL362" s="167">
        <f>Cálculos!BR363</f>
        <v>0</v>
      </c>
      <c r="AM362" s="150"/>
      <c r="BA362" s="151"/>
      <c r="BB362" s="72">
        <v>357</v>
      </c>
      <c r="BC362" s="168">
        <f>ABS(Cálculos!L363-Cálculos!L362)</f>
        <v>1.9607922460557869E-2</v>
      </c>
      <c r="BD362" s="168">
        <f>ABS(Cálculos!AN363-Cálculos!AN362)</f>
        <v>1.8071382568221828E-2</v>
      </c>
      <c r="BE362" s="168">
        <f>ABS(Cálculos!BP363-Cálculos!BP362)</f>
        <v>1.5964259753644461E-2</v>
      </c>
      <c r="BF362" s="150"/>
    </row>
    <row r="363" spans="25:58" x14ac:dyDescent="0.35">
      <c r="Y363" s="151"/>
      <c r="Z363" s="72">
        <f>(Cálculos!C364-0.44)/(MAX(Cálculos!C:C)+0.12)*100</f>
        <v>48.972771599189173</v>
      </c>
      <c r="AA363" s="152"/>
      <c r="AB363" s="167">
        <f>Cálculos!L207</f>
        <v>0.66165497710787169</v>
      </c>
      <c r="AC363" s="152"/>
      <c r="AD363" s="167">
        <f>Cálculos!AN562</f>
        <v>0.71171071172620093</v>
      </c>
      <c r="AE363" s="152"/>
      <c r="AF363" s="167">
        <f>Cálculos!BP391</f>
        <v>0.68054153260451433</v>
      </c>
      <c r="AG363" s="152"/>
      <c r="AH363" s="167">
        <f>Cálculos!N236</f>
        <v>0</v>
      </c>
      <c r="AI363" s="152"/>
      <c r="AJ363" s="167">
        <f>Cálculos!AP364</f>
        <v>0</v>
      </c>
      <c r="AK363" s="152"/>
      <c r="AL363" s="167">
        <f>Cálculos!BR364</f>
        <v>0</v>
      </c>
      <c r="AM363" s="150"/>
      <c r="BA363" s="151"/>
      <c r="BB363" s="72">
        <v>358</v>
      </c>
      <c r="BC363" s="168">
        <f>ABS(Cálculos!L364-Cálculos!L363)</f>
        <v>1.948562877220722E-2</v>
      </c>
      <c r="BD363" s="168">
        <f>ABS(Cálculos!AN364-Cálculos!AN363)</f>
        <v>1.7958576945073856E-2</v>
      </c>
      <c r="BE363" s="168">
        <f>ABS(Cálculos!BP364-Cálculos!BP363)</f>
        <v>1.5864226107577317E-2</v>
      </c>
      <c r="BF363" s="150"/>
    </row>
    <row r="364" spans="25:58" x14ac:dyDescent="0.35">
      <c r="Y364" s="151"/>
      <c r="Z364" s="72">
        <f>(Cálculos!C365-0.44)/(MAX(Cálculos!C:C)+0.12)*100</f>
        <v>49.109735385963951</v>
      </c>
      <c r="AA364" s="152"/>
      <c r="AB364" s="167">
        <f>Cálculos!L553</f>
        <v>0.65930891612472164</v>
      </c>
      <c r="AC364" s="152"/>
      <c r="AD364" s="167">
        <f>Cálculos!AN192</f>
        <v>0.71128303483875266</v>
      </c>
      <c r="AE364" s="152"/>
      <c r="AF364" s="167">
        <f>Cálculos!BP564</f>
        <v>0.67858915073909476</v>
      </c>
      <c r="AG364" s="152"/>
      <c r="AH364" s="167">
        <f>Cálculos!N237</f>
        <v>0</v>
      </c>
      <c r="AI364" s="152"/>
      <c r="AJ364" s="167">
        <f>Cálculos!AP365</f>
        <v>0</v>
      </c>
      <c r="AK364" s="152"/>
      <c r="AL364" s="167">
        <f>Cálculos!BR365</f>
        <v>0</v>
      </c>
      <c r="AM364" s="150"/>
      <c r="BA364" s="151"/>
      <c r="BB364" s="72">
        <v>359</v>
      </c>
      <c r="BC364" s="168">
        <f>ABS(Cálculos!L365-Cálculos!L364)</f>
        <v>1.9180129957301256E-2</v>
      </c>
      <c r="BD364" s="168">
        <f>ABS(Cálculos!AN365-Cálculos!AN364)</f>
        <v>1.7679745497564292E-2</v>
      </c>
      <c r="BE364" s="168">
        <f>ABS(Cálculos!BP365-Cálculos!BP364)</f>
        <v>1.5619177743978419E-2</v>
      </c>
      <c r="BF364" s="150"/>
    </row>
    <row r="365" spans="25:58" x14ac:dyDescent="0.35">
      <c r="Y365" s="151"/>
      <c r="Z365" s="72">
        <f>(Cálculos!C366-0.44)/(MAX(Cálculos!C:C)+0.12)*100</f>
        <v>49.24669917273873</v>
      </c>
      <c r="AA365" s="152"/>
      <c r="AB365" s="167">
        <f>Cálculos!L184</f>
        <v>0.65812325641555369</v>
      </c>
      <c r="AC365" s="152"/>
      <c r="AD365" s="167">
        <f>Cálculos!AN563</f>
        <v>0.7080336233330089</v>
      </c>
      <c r="AE365" s="152"/>
      <c r="AF365" s="167">
        <f>Cálculos!BP194</f>
        <v>0.67789268180084294</v>
      </c>
      <c r="AG365" s="152"/>
      <c r="AH365" s="167">
        <f>Cálculos!N238</f>
        <v>0</v>
      </c>
      <c r="AI365" s="152"/>
      <c r="AJ365" s="167">
        <f>Cálculos!AP366</f>
        <v>0</v>
      </c>
      <c r="AK365" s="152"/>
      <c r="AL365" s="167">
        <f>Cálculos!BR366</f>
        <v>0</v>
      </c>
      <c r="AM365" s="150"/>
      <c r="BA365" s="151"/>
      <c r="BB365" s="72">
        <v>360</v>
      </c>
      <c r="BC365" s="168">
        <f>ABS(Cálculos!L366-Cálculos!L365)</f>
        <v>1.1034082805166073E-2</v>
      </c>
      <c r="BD365" s="168">
        <f>ABS(Cálculos!AN366-Cálculos!AN365)</f>
        <v>1.0347073410586466E-2</v>
      </c>
      <c r="BE365" s="168">
        <f>ABS(Cálculos!BP366-Cálculos!BP365)</f>
        <v>9.0982237396082799E-3</v>
      </c>
      <c r="BF365" s="150"/>
    </row>
    <row r="366" spans="25:58" x14ac:dyDescent="0.35">
      <c r="Y366" s="151"/>
      <c r="Z366" s="72">
        <f>(Cálculos!C367-0.44)/(MAX(Cálculos!C:C)+0.12)*100</f>
        <v>49.383662959513501</v>
      </c>
      <c r="AA366" s="152"/>
      <c r="AB366" s="167">
        <f>Cálculos!L554</f>
        <v>0.65475458629564043</v>
      </c>
      <c r="AC366" s="152"/>
      <c r="AD366" s="167">
        <f>Cálculos!AN584</f>
        <v>0.70678421723163443</v>
      </c>
      <c r="AE366" s="152"/>
      <c r="AF366" s="167">
        <f>Cálculos!BP28</f>
        <v>0.67726063535164727</v>
      </c>
      <c r="AG366" s="152"/>
      <c r="AH366" s="167">
        <f>Cálculos!N239</f>
        <v>0</v>
      </c>
      <c r="AI366" s="152"/>
      <c r="AJ366" s="167">
        <f>Cálculos!AP367</f>
        <v>0</v>
      </c>
      <c r="AK366" s="152"/>
      <c r="AL366" s="167">
        <f>Cálculos!BR367</f>
        <v>0</v>
      </c>
      <c r="AM366" s="150"/>
      <c r="BA366" s="151"/>
      <c r="BB366" s="72">
        <v>361</v>
      </c>
      <c r="BC366" s="168">
        <f>ABS(Cálculos!L367-Cálculos!L366)</f>
        <v>6.4717657742126122E-2</v>
      </c>
      <c r="BD366" s="168">
        <f>ABS(Cálculos!AN367-Cálculos!AN366)</f>
        <v>4.2259034750092767E-2</v>
      </c>
      <c r="BE366" s="168">
        <f>ABS(Cálculos!BP367-Cálculos!BP366)</f>
        <v>3.7633673393754119E-2</v>
      </c>
      <c r="BF366" s="150"/>
    </row>
    <row r="367" spans="25:58" x14ac:dyDescent="0.35">
      <c r="Y367" s="151"/>
      <c r="Z367" s="72">
        <f>(Cálculos!C368-0.44)/(MAX(Cálculos!C:C)+0.12)*100</f>
        <v>49.520626746288279</v>
      </c>
      <c r="AA367" s="152"/>
      <c r="AB367" s="167">
        <f>Cálculos!L217</f>
        <v>0.65360679443641145</v>
      </c>
      <c r="AC367" s="152"/>
      <c r="AD367" s="167">
        <f>Cálculos!AN193</f>
        <v>0.70636984389401047</v>
      </c>
      <c r="AE367" s="152"/>
      <c r="AF367" s="167">
        <f>Cálculos!BP584</f>
        <v>0.67667545350706026</v>
      </c>
      <c r="AG367" s="152"/>
      <c r="AH367" s="167">
        <f>Cálculos!N240</f>
        <v>0</v>
      </c>
      <c r="AI367" s="152"/>
      <c r="AJ367" s="167">
        <f>Cálculos!AP368</f>
        <v>0</v>
      </c>
      <c r="AK367" s="152"/>
      <c r="AL367" s="167">
        <f>Cálculos!BR368</f>
        <v>0</v>
      </c>
      <c r="AM367" s="150"/>
      <c r="BA367" s="151"/>
      <c r="BB367" s="72">
        <v>362</v>
      </c>
      <c r="BC367" s="168">
        <f>ABS(Cálculos!L368-Cálculos!L367)</f>
        <v>1.6501568156270463E-2</v>
      </c>
      <c r="BD367" s="168">
        <f>ABS(Cálculos!AN368-Cálculos!AN367)</f>
        <v>3.4500611593324404E-4</v>
      </c>
      <c r="BE367" s="168">
        <f>ABS(Cálculos!BP368-Cálculos!BP367)</f>
        <v>4.0194922089464846E-4</v>
      </c>
      <c r="BF367" s="150"/>
    </row>
    <row r="368" spans="25:58" x14ac:dyDescent="0.35">
      <c r="Y368" s="151"/>
      <c r="Z368" s="72">
        <f>(Cálculos!C369-0.44)/(MAX(Cálculos!C:C)+0.12)*100</f>
        <v>49.657590533063058</v>
      </c>
      <c r="AA368" s="152"/>
      <c r="AB368" s="167">
        <f>Cálculos!L185</f>
        <v>0.65345216557224006</v>
      </c>
      <c r="AC368" s="152"/>
      <c r="AD368" s="167">
        <f>Cálculos!AN34</f>
        <v>0.70237010578233794</v>
      </c>
      <c r="AE368" s="152"/>
      <c r="AF368" s="167">
        <f>Cálculos!BP565</f>
        <v>0.67373629512394972</v>
      </c>
      <c r="AG368" s="152"/>
      <c r="AH368" s="167">
        <f>Cálculos!N241</f>
        <v>0</v>
      </c>
      <c r="AI368" s="152"/>
      <c r="AJ368" s="167">
        <f>Cálculos!AP369</f>
        <v>0</v>
      </c>
      <c r="AK368" s="152"/>
      <c r="AL368" s="167">
        <f>Cálculos!BR369</f>
        <v>0</v>
      </c>
      <c r="AM368" s="150"/>
      <c r="BA368" s="151"/>
      <c r="BB368" s="72">
        <v>363</v>
      </c>
      <c r="BC368" s="168">
        <f>ABS(Cálculos!L369-Cálculos!L368)</f>
        <v>2.0294020950952535E-2</v>
      </c>
      <c r="BD368" s="168">
        <f>ABS(Cálculos!AN369-Cálculos!AN368)</f>
        <v>1.8673795846443131E-2</v>
      </c>
      <c r="BE368" s="168">
        <f>ABS(Cálculos!BP369-Cálculos!BP368)</f>
        <v>1.6499335631416506E-2</v>
      </c>
      <c r="BF368" s="150"/>
    </row>
    <row r="369" spans="25:58" x14ac:dyDescent="0.35">
      <c r="Y369" s="151"/>
      <c r="Z369" s="72">
        <f>(Cálculos!C370-0.44)/(MAX(Cálculos!C:C)+0.12)*100</f>
        <v>49.794554319837836</v>
      </c>
      <c r="AA369" s="152"/>
      <c r="AB369" s="167">
        <f>Cálculos!L583</f>
        <v>0.65316337185759932</v>
      </c>
      <c r="AC369" s="152"/>
      <c r="AD369" s="167">
        <f>Cálculos!AN564</f>
        <v>0.70214313290340724</v>
      </c>
      <c r="AE369" s="152"/>
      <c r="AF369" s="167">
        <f>Cálculos!BP195</f>
        <v>0.6732101350009847</v>
      </c>
      <c r="AG369" s="152"/>
      <c r="AH369" s="167">
        <f>Cálculos!N242</f>
        <v>0</v>
      </c>
      <c r="AI369" s="152"/>
      <c r="AJ369" s="167">
        <f>Cálculos!AP370</f>
        <v>0</v>
      </c>
      <c r="AK369" s="152"/>
      <c r="AL369" s="167">
        <f>Cálculos!BR370</f>
        <v>0</v>
      </c>
      <c r="AM369" s="150"/>
      <c r="BA369" s="151"/>
      <c r="BB369" s="72">
        <v>364</v>
      </c>
      <c r="BC369" s="168">
        <f>ABS(Cálculos!L370-Cálculos!L369)</f>
        <v>5.8663089120628287E-3</v>
      </c>
      <c r="BD369" s="168">
        <f>ABS(Cálculos!AN370-Cálculos!AN369)</f>
        <v>4.8809664124062624E-3</v>
      </c>
      <c r="BE369" s="168">
        <f>ABS(Cálculos!BP370-Cálculos!BP369)</f>
        <v>4.4206838670384496E-3</v>
      </c>
      <c r="BF369" s="150"/>
    </row>
    <row r="370" spans="25:58" x14ac:dyDescent="0.35">
      <c r="Y370" s="151"/>
      <c r="Z370" s="72">
        <f>(Cálculos!C371-0.44)/(MAX(Cálculos!C:C)+0.12)*100</f>
        <v>49.931518106612607</v>
      </c>
      <c r="AA370" s="152"/>
      <c r="AB370" s="167">
        <f>Cálculos!L555</f>
        <v>0.65023183797841</v>
      </c>
      <c r="AC370" s="152"/>
      <c r="AD370" s="167">
        <f>Cálculos!AN194</f>
        <v>0.70149059094883826</v>
      </c>
      <c r="AE370" s="152"/>
      <c r="AF370" s="167">
        <f>Cálculos!BP33</f>
        <v>0.67064957792291158</v>
      </c>
      <c r="AG370" s="152"/>
      <c r="AH370" s="167">
        <f>Cálculos!N243</f>
        <v>0</v>
      </c>
      <c r="AI370" s="152"/>
      <c r="AJ370" s="167">
        <f>Cálculos!AP371</f>
        <v>0</v>
      </c>
      <c r="AK370" s="152"/>
      <c r="AL370" s="167">
        <f>Cálculos!BR371</f>
        <v>0</v>
      </c>
      <c r="AM370" s="150"/>
      <c r="BA370" s="151"/>
      <c r="BB370" s="72">
        <v>365</v>
      </c>
      <c r="BC370" s="168">
        <f>ABS(Cálculos!L371-Cálculos!L370)</f>
        <v>1.5498173683843652E-2</v>
      </c>
      <c r="BD370" s="168">
        <f>ABS(Cálculos!AN371-Cálculos!AN370)</f>
        <v>1.3544890697177958E-2</v>
      </c>
      <c r="BE370" s="168">
        <f>ABS(Cálculos!BP371-Cálculos!BP370)</f>
        <v>1.2138013631114608E-2</v>
      </c>
      <c r="BF370" s="150"/>
    </row>
    <row r="371" spans="25:58" x14ac:dyDescent="0.35">
      <c r="Y371" s="151"/>
      <c r="Z371" s="72">
        <f>(Cálculos!C372-0.44)/(MAX(Cálculos!C:C)+0.12)*100</f>
        <v>50.068481893387386</v>
      </c>
      <c r="AA371" s="152"/>
      <c r="AB371" s="167">
        <f>Cálculos!L186</f>
        <v>0.64891514377612902</v>
      </c>
      <c r="AC371" s="152"/>
      <c r="AD371" s="167">
        <f>Cálculos!AN218</f>
        <v>0.70099745977411065</v>
      </c>
      <c r="AE371" s="152"/>
      <c r="AF371" s="167">
        <f>Cálculos!BP566</f>
        <v>0.67059357455520441</v>
      </c>
      <c r="AG371" s="152"/>
      <c r="AH371" s="167">
        <f>Cálculos!N244</f>
        <v>0</v>
      </c>
      <c r="AI371" s="152"/>
      <c r="AJ371" s="167">
        <f>Cálculos!AP372</f>
        <v>0</v>
      </c>
      <c r="AK371" s="152"/>
      <c r="AL371" s="167">
        <f>Cálculos!BR372</f>
        <v>0</v>
      </c>
      <c r="AM371" s="150"/>
      <c r="BA371" s="151"/>
      <c r="BB371" s="72">
        <v>366</v>
      </c>
      <c r="BC371" s="168">
        <f>ABS(Cálculos!L372-Cálculos!L371)</f>
        <v>1.8041637301746322E-2</v>
      </c>
      <c r="BD371" s="168">
        <f>ABS(Cálculos!AN372-Cálculos!AN371)</f>
        <v>1.6639220557494561E-2</v>
      </c>
      <c r="BE371" s="168">
        <f>ABS(Cálculos!BP372-Cálculos!BP371)</f>
        <v>1.4690593341057323E-2</v>
      </c>
      <c r="BF371" s="150"/>
    </row>
    <row r="372" spans="25:58" x14ac:dyDescent="0.35">
      <c r="Y372" s="151"/>
      <c r="Z372" s="72">
        <f>(Cálculos!C373-0.44)/(MAX(Cálculos!C:C)+0.12)*100</f>
        <v>50.205445680162164</v>
      </c>
      <c r="AA372" s="152"/>
      <c r="AB372" s="167">
        <f>Cálculos!L556</f>
        <v>0.64574035337146063</v>
      </c>
      <c r="AC372" s="152"/>
      <c r="AD372" s="167">
        <f>Cálculos!AN565</f>
        <v>0.69710689080398225</v>
      </c>
      <c r="AE372" s="152"/>
      <c r="AF372" s="167">
        <f>Cálculos!BP218</f>
        <v>0.6699963203501027</v>
      </c>
      <c r="AG372" s="152"/>
      <c r="AH372" s="167">
        <f>Cálculos!N245</f>
        <v>0</v>
      </c>
      <c r="AI372" s="152"/>
      <c r="AJ372" s="167">
        <f>Cálculos!AP373</f>
        <v>0</v>
      </c>
      <c r="AK372" s="152"/>
      <c r="AL372" s="167">
        <f>Cálculos!BR373</f>
        <v>0</v>
      </c>
      <c r="AM372" s="150"/>
      <c r="BA372" s="151"/>
      <c r="BB372" s="72">
        <v>367</v>
      </c>
      <c r="BC372" s="168">
        <f>ABS(Cálculos!L373-Cálculos!L372)</f>
        <v>1.9216456538525994E-2</v>
      </c>
      <c r="BD372" s="168">
        <f>ABS(Cálculos!AN373-Cálculos!AN372)</f>
        <v>1.7684718563377999E-2</v>
      </c>
      <c r="BE372" s="168">
        <f>ABS(Cálculos!BP373-Cálculos!BP372)</f>
        <v>1.5640626009948477E-2</v>
      </c>
      <c r="BF372" s="150"/>
    </row>
    <row r="373" spans="25:58" x14ac:dyDescent="0.35">
      <c r="Y373" s="151"/>
      <c r="Z373" s="72">
        <f>(Cálculos!C374-0.44)/(MAX(Cálculos!C:C)+0.12)*100</f>
        <v>50.342409466936942</v>
      </c>
      <c r="AA373" s="152"/>
      <c r="AB373" s="167">
        <f>Cálculos!L187</f>
        <v>0.6444284206135561</v>
      </c>
      <c r="AC373" s="152"/>
      <c r="AD373" s="167">
        <f>Cálculos!AN195</f>
        <v>0.69664504148626472</v>
      </c>
      <c r="AE373" s="152"/>
      <c r="AF373" s="167">
        <f>Cálculos!BP196</f>
        <v>0.6685599329203058</v>
      </c>
      <c r="AG373" s="152"/>
      <c r="AH373" s="167">
        <f>Cálculos!N246</f>
        <v>0</v>
      </c>
      <c r="AI373" s="152"/>
      <c r="AJ373" s="167">
        <f>Cálculos!AP374</f>
        <v>0</v>
      </c>
      <c r="AK373" s="152"/>
      <c r="AL373" s="167">
        <f>Cálculos!BR374</f>
        <v>0</v>
      </c>
      <c r="AM373" s="150"/>
      <c r="BA373" s="151"/>
      <c r="BB373" s="72">
        <v>368</v>
      </c>
      <c r="BC373" s="168">
        <f>ABS(Cálculos!L374-Cálculos!L373)</f>
        <v>1.8775115858418789E-2</v>
      </c>
      <c r="BD373" s="168">
        <f>ABS(Cálculos!AN374-Cálculos!AN373)</f>
        <v>1.7283055055245355E-2</v>
      </c>
      <c r="BE373" s="168">
        <f>ABS(Cálculos!BP374-Cálculos!BP373)</f>
        <v>1.528800864078303E-2</v>
      </c>
      <c r="BF373" s="150"/>
    </row>
    <row r="374" spans="25:58" x14ac:dyDescent="0.35">
      <c r="Y374" s="151"/>
      <c r="Z374" s="72">
        <f>(Cálculos!C375-0.44)/(MAX(Cálculos!C:C)+0.12)*100</f>
        <v>50.479373253711721</v>
      </c>
      <c r="AA374" s="152"/>
      <c r="AB374" s="167">
        <f>Cálculos!L557</f>
        <v>0.64127989796208484</v>
      </c>
      <c r="AC374" s="152"/>
      <c r="AD374" s="167">
        <f>Cálculos!AN566</f>
        <v>0.69399162723444541</v>
      </c>
      <c r="AE374" s="152"/>
      <c r="AF374" s="167">
        <f>Cálculos!BP27</f>
        <v>0.66558660820579907</v>
      </c>
      <c r="AG374" s="152"/>
      <c r="AH374" s="167">
        <f>Cálculos!N247</f>
        <v>0</v>
      </c>
      <c r="AI374" s="152"/>
      <c r="AJ374" s="167">
        <f>Cálculos!AP375</f>
        <v>0</v>
      </c>
      <c r="AK374" s="152"/>
      <c r="AL374" s="167">
        <f>Cálculos!BR375</f>
        <v>0</v>
      </c>
      <c r="AM374" s="150"/>
      <c r="BA374" s="151"/>
      <c r="BB374" s="72">
        <v>369</v>
      </c>
      <c r="BC374" s="168">
        <f>ABS(Cálculos!L375-Cálculos!L374)</f>
        <v>3.1494440580156491E-3</v>
      </c>
      <c r="BD374" s="168">
        <f>ABS(Cálculos!AN375-Cálculos!AN374)</f>
        <v>3.2152473935010695E-3</v>
      </c>
      <c r="BE374" s="168">
        <f>ABS(Cálculos!BP375-Cálculos!BP374)</f>
        <v>2.7882897416803831E-3</v>
      </c>
      <c r="BF374" s="150"/>
    </row>
    <row r="375" spans="25:58" x14ac:dyDescent="0.35">
      <c r="Y375" s="151"/>
      <c r="Z375" s="72">
        <f>(Cálculos!C376-0.44)/(MAX(Cálculos!C:C)+0.12)*100</f>
        <v>50.616337040486492</v>
      </c>
      <c r="AA375" s="152"/>
      <c r="AB375" s="167">
        <f>Cálculos!L188</f>
        <v>0.63997622032264634</v>
      </c>
      <c r="AC375" s="152"/>
      <c r="AD375" s="167">
        <f>Cálculos!AN196</f>
        <v>0.69183296268255345</v>
      </c>
      <c r="AE375" s="152"/>
      <c r="AF375" s="167">
        <f>Cálculos!BP567</f>
        <v>0.66471157943264747</v>
      </c>
      <c r="AG375" s="152"/>
      <c r="AH375" s="167">
        <f>Cálculos!N248</f>
        <v>0</v>
      </c>
      <c r="AI375" s="152"/>
      <c r="AJ375" s="167">
        <f>Cálculos!AP376</f>
        <v>0</v>
      </c>
      <c r="AK375" s="152"/>
      <c r="AL375" s="167">
        <f>Cálculos!BR376</f>
        <v>0</v>
      </c>
      <c r="AM375" s="150"/>
      <c r="BA375" s="151"/>
      <c r="BB375" s="72">
        <v>370</v>
      </c>
      <c r="BC375" s="168">
        <f>ABS(Cálculos!L376-Cálculos!L375)</f>
        <v>1.6244122972978364E-2</v>
      </c>
      <c r="BD375" s="168">
        <f>ABS(Cálculos!AN376-Cálculos!AN375)</f>
        <v>1.4234027307041319E-2</v>
      </c>
      <c r="BE375" s="168">
        <f>ABS(Cálculos!BP376-Cálculos!BP375)</f>
        <v>1.2738450742418944E-2</v>
      </c>
      <c r="BF375" s="150"/>
    </row>
    <row r="376" spans="25:58" x14ac:dyDescent="0.35">
      <c r="Y376" s="151"/>
      <c r="Z376" s="72">
        <f>(Cálculos!C377-0.44)/(MAX(Cálculos!C:C)+0.12)*100</f>
        <v>50.75330082726127</v>
      </c>
      <c r="AA376" s="152"/>
      <c r="AB376" s="167">
        <f>Cálculos!L218</f>
        <v>0.63746034336433721</v>
      </c>
      <c r="AC376" s="152"/>
      <c r="AD376" s="167">
        <f>Cálculos!AN585</f>
        <v>0.69087677195537356</v>
      </c>
      <c r="AE376" s="152"/>
      <c r="AF376" s="167">
        <f>Cálculos!BP197</f>
        <v>0.66394185213279688</v>
      </c>
      <c r="AG376" s="152"/>
      <c r="AH376" s="167">
        <f>Cálculos!N249</f>
        <v>0</v>
      </c>
      <c r="AI376" s="152"/>
      <c r="AJ376" s="167">
        <f>Cálculos!AP377</f>
        <v>0</v>
      </c>
      <c r="AK376" s="152"/>
      <c r="AL376" s="167">
        <f>Cálculos!BR377</f>
        <v>0</v>
      </c>
      <c r="AM376" s="150"/>
      <c r="BA376" s="151"/>
      <c r="BB376" s="72">
        <v>371</v>
      </c>
      <c r="BC376" s="168">
        <f>ABS(Cálculos!L377-Cálculos!L376)</f>
        <v>1.5651832272789684E-2</v>
      </c>
      <c r="BD376" s="168">
        <f>ABS(Cálculos!AN377-Cálculos!AN376)</f>
        <v>1.4469053191419085E-2</v>
      </c>
      <c r="BE376" s="168">
        <f>ABS(Cálculos!BP377-Cálculos!BP376)</f>
        <v>1.2777324731059136E-2</v>
      </c>
      <c r="BF376" s="150"/>
    </row>
    <row r="377" spans="25:58" x14ac:dyDescent="0.35">
      <c r="Y377" s="151"/>
      <c r="Z377" s="72">
        <f>(Cálculos!C378-0.44)/(MAX(Cálculos!C:C)+0.12)*100</f>
        <v>50.890264614036049</v>
      </c>
      <c r="AA377" s="152"/>
      <c r="AB377" s="167">
        <f>Cálculos!L584</f>
        <v>0.63701527742815212</v>
      </c>
      <c r="AC377" s="152"/>
      <c r="AD377" s="167">
        <f>Cálculos!AN567</f>
        <v>0.68779177658793911</v>
      </c>
      <c r="AE377" s="152"/>
      <c r="AF377" s="167">
        <f>Cálculos!BP585</f>
        <v>0.66235515390395361</v>
      </c>
      <c r="AG377" s="152"/>
      <c r="AH377" s="167">
        <f>Cálculos!N250</f>
        <v>0</v>
      </c>
      <c r="AI377" s="152"/>
      <c r="AJ377" s="167">
        <f>Cálculos!AP378</f>
        <v>0</v>
      </c>
      <c r="AK377" s="152"/>
      <c r="AL377" s="167">
        <f>Cálculos!BR378</f>
        <v>0</v>
      </c>
      <c r="AM377" s="150"/>
      <c r="BA377" s="151"/>
      <c r="BB377" s="72">
        <v>372</v>
      </c>
      <c r="BC377" s="168">
        <f>ABS(Cálculos!L378-Cálculos!L377)</f>
        <v>0.15770644480653581</v>
      </c>
      <c r="BD377" s="168">
        <f>ABS(Cálculos!AN378-Cálculos!AN377)</f>
        <v>6.0323845621429673E-2</v>
      </c>
      <c r="BE377" s="168">
        <f>ABS(Cálculos!BP378-Cálculos!BP377)</f>
        <v>5.3605159949572212E-2</v>
      </c>
      <c r="BF377" s="150"/>
    </row>
    <row r="378" spans="25:58" x14ac:dyDescent="0.35">
      <c r="Y378" s="151"/>
      <c r="Z378" s="72">
        <f>(Cálculos!C379-0.44)/(MAX(Cálculos!C:C)+0.12)*100</f>
        <v>51.02722840081082</v>
      </c>
      <c r="AA378" s="152"/>
      <c r="AB378" s="167">
        <f>Cálculos!L558</f>
        <v>0.63685025395976147</v>
      </c>
      <c r="AC378" s="152"/>
      <c r="AD378" s="167">
        <f>Cálculos!AN197</f>
        <v>0.68705412333585103</v>
      </c>
      <c r="AE378" s="152"/>
      <c r="AF378" s="167">
        <f>Cálculos!BP198</f>
        <v>0.66045705440013203</v>
      </c>
      <c r="AG378" s="152"/>
      <c r="AH378" s="167">
        <f>Cálculos!N251</f>
        <v>0</v>
      </c>
      <c r="AI378" s="152"/>
      <c r="AJ378" s="167">
        <f>Cálculos!AP379</f>
        <v>0</v>
      </c>
      <c r="AK378" s="152"/>
      <c r="AL378" s="167">
        <f>Cálculos!BR379</f>
        <v>0</v>
      </c>
      <c r="AM378" s="150"/>
      <c r="BA378" s="151"/>
      <c r="BB378" s="72">
        <v>373</v>
      </c>
      <c r="BC378" s="168">
        <f>ABS(Cálculos!L379-Cálculos!L378)</f>
        <v>0.43906711882500804</v>
      </c>
      <c r="BD378" s="168">
        <f>ABS(Cálculos!AN379-Cálculos!AN378)</f>
        <v>9.5689519030082271E-2</v>
      </c>
      <c r="BE378" s="168">
        <f>ABS(Cálculos!BP379-Cálculos!BP378)</f>
        <v>8.4785864336317351E-2</v>
      </c>
      <c r="BF378" s="150"/>
    </row>
    <row r="379" spans="25:58" x14ac:dyDescent="0.35">
      <c r="Y379" s="151"/>
      <c r="Z379" s="72">
        <f>(Cálculos!C380-0.44)/(MAX(Cálculos!C:C)+0.12)*100</f>
        <v>51.164192187585599</v>
      </c>
      <c r="AA379" s="152"/>
      <c r="AB379" s="167">
        <f>Cálculos!L189</f>
        <v>0.63555543117803226</v>
      </c>
      <c r="AC379" s="152"/>
      <c r="AD379" s="167">
        <f>Cálculos!AN219</f>
        <v>0.68561495634450109</v>
      </c>
      <c r="AE379" s="152"/>
      <c r="AF379" s="167">
        <f>Cálculos!BP568</f>
        <v>0.65988731506297227</v>
      </c>
      <c r="AG379" s="152"/>
      <c r="AH379" s="167">
        <f>Cálculos!N252</f>
        <v>0</v>
      </c>
      <c r="AI379" s="152"/>
      <c r="AJ379" s="167">
        <f>Cálculos!AP380</f>
        <v>0</v>
      </c>
      <c r="AK379" s="152"/>
      <c r="AL379" s="167">
        <f>Cálculos!BR380</f>
        <v>0</v>
      </c>
      <c r="AM379" s="150"/>
      <c r="BA379" s="151"/>
      <c r="BB379" s="72">
        <v>374</v>
      </c>
      <c r="BC379" s="168">
        <f>ABS(Cálculos!L380-Cálculos!L379)</f>
        <v>0.39472638401341242</v>
      </c>
      <c r="BD379" s="168">
        <f>ABS(Cálculos!AN380-Cálculos!AN379)</f>
        <v>2.5344337975681253E-2</v>
      </c>
      <c r="BE379" s="168">
        <f>ABS(Cálculos!BP380-Cálculos!BP379)</f>
        <v>2.2529148763155704E-2</v>
      </c>
      <c r="BF379" s="150"/>
    </row>
    <row r="380" spans="25:58" x14ac:dyDescent="0.35">
      <c r="Y380" s="151"/>
      <c r="Z380" s="72">
        <f>(Cálculos!C381-0.44)/(MAX(Cálculos!C:C)+0.12)*100</f>
        <v>51.301155974360377</v>
      </c>
      <c r="AA380" s="152"/>
      <c r="AB380" s="167">
        <f>Cálculos!L25</f>
        <v>0.63361949915548887</v>
      </c>
      <c r="AC380" s="152"/>
      <c r="AD380" s="167">
        <f>Cálculos!AN198</f>
        <v>0.68354735043947246</v>
      </c>
      <c r="AE380" s="152"/>
      <c r="AF380" s="167">
        <f>Cálculos!BP219</f>
        <v>0.65614537393722283</v>
      </c>
      <c r="AG380" s="152"/>
      <c r="AH380" s="167">
        <f>Cálculos!N253</f>
        <v>0</v>
      </c>
      <c r="AI380" s="152"/>
      <c r="AJ380" s="167">
        <f>Cálculos!AP381</f>
        <v>0</v>
      </c>
      <c r="AK380" s="152"/>
      <c r="AL380" s="167">
        <f>Cálculos!BR381</f>
        <v>0</v>
      </c>
      <c r="AM380" s="150"/>
      <c r="BA380" s="151"/>
      <c r="BB380" s="72">
        <v>375</v>
      </c>
      <c r="BC380" s="168">
        <f>ABS(Cálculos!L381-Cálculos!L380)</f>
        <v>9.8827465010965621E-2</v>
      </c>
      <c r="BD380" s="168">
        <f>ABS(Cálculos!AN381-Cálculos!AN380)</f>
        <v>4.8991432089913745E-2</v>
      </c>
      <c r="BE380" s="168">
        <f>ABS(Cálculos!BP381-Cálculos!BP380)</f>
        <v>4.3776460624594005E-2</v>
      </c>
      <c r="BF380" s="150"/>
    </row>
    <row r="381" spans="25:58" x14ac:dyDescent="0.35">
      <c r="Y381" s="151"/>
      <c r="Z381" s="72">
        <f>(Cálculos!C382-0.44)/(MAX(Cálculos!C:C)+0.12)*100</f>
        <v>51.438119761135162</v>
      </c>
      <c r="AA381" s="152"/>
      <c r="AB381" s="167">
        <f>Cálculos!L559</f>
        <v>0.63245120789089904</v>
      </c>
      <c r="AC381" s="152"/>
      <c r="AD381" s="167">
        <f>Cálculos!AN568</f>
        <v>0.68277898988838859</v>
      </c>
      <c r="AE381" s="152"/>
      <c r="AF381" s="167">
        <f>Cálculos!BP569</f>
        <v>0.65528579176250079</v>
      </c>
      <c r="AG381" s="152"/>
      <c r="AH381" s="167">
        <f>Cálculos!N254</f>
        <v>0</v>
      </c>
      <c r="AI381" s="152"/>
      <c r="AJ381" s="167">
        <f>Cálculos!AP382</f>
        <v>0</v>
      </c>
      <c r="AK381" s="152"/>
      <c r="AL381" s="167">
        <f>Cálculos!BR382</f>
        <v>0</v>
      </c>
      <c r="AM381" s="150"/>
      <c r="BA381" s="151"/>
      <c r="BB381" s="72">
        <v>376</v>
      </c>
      <c r="BC381" s="168">
        <f>ABS(Cálculos!L382-Cálculos!L381)</f>
        <v>3.2600968140096866</v>
      </c>
      <c r="BD381" s="168">
        <f>ABS(Cálculos!AN382-Cálculos!AN381)</f>
        <v>0.10487257168457165</v>
      </c>
      <c r="BE381" s="168">
        <f>ABS(Cálculos!BP382-Cálculos!BP381)</f>
        <v>9.14945164154084E-2</v>
      </c>
      <c r="BF381" s="150"/>
    </row>
    <row r="382" spans="25:58" x14ac:dyDescent="0.35">
      <c r="Y382" s="151"/>
      <c r="Z382" s="72">
        <f>(Cálculos!C383-0.44)/(MAX(Cálculos!C:C)+0.12)*100</f>
        <v>51.575083547909927</v>
      </c>
      <c r="AA382" s="152"/>
      <c r="AB382" s="167">
        <f>Cálculos!L190</f>
        <v>0.63116530111238178</v>
      </c>
      <c r="AC382" s="152"/>
      <c r="AD382" s="167">
        <f>Cálculos!AN35</f>
        <v>0.68223456688646533</v>
      </c>
      <c r="AE382" s="152"/>
      <c r="AF382" s="167">
        <f>Cálculos!BP199</f>
        <v>0.65500628210926481</v>
      </c>
      <c r="AG382" s="152"/>
      <c r="AH382" s="167">
        <f>Cálculos!N255</f>
        <v>0</v>
      </c>
      <c r="AI382" s="152"/>
      <c r="AJ382" s="167">
        <f>Cálculos!AP383</f>
        <v>0</v>
      </c>
      <c r="AK382" s="152"/>
      <c r="AL382" s="167">
        <f>Cálculos!BR383</f>
        <v>0</v>
      </c>
      <c r="AM382" s="150"/>
      <c r="BA382" s="151"/>
      <c r="BB382" s="72">
        <v>377</v>
      </c>
      <c r="BC382" s="168">
        <f>ABS(Cálculos!L383-Cálculos!L382)</f>
        <v>3.2135939151671256</v>
      </c>
      <c r="BD382" s="168">
        <f>ABS(Cálculos!AN383-Cálculos!AN382)</f>
        <v>1.929634796375379E-2</v>
      </c>
      <c r="BE382" s="168">
        <f>ABS(Cálculos!BP383-Cálculos!BP382)</f>
        <v>1.5925852587135747E-2</v>
      </c>
      <c r="BF382" s="150"/>
    </row>
    <row r="383" spans="25:58" x14ac:dyDescent="0.35">
      <c r="Y383" s="151"/>
      <c r="Z383" s="72">
        <f>(Cálculos!C384-0.44)/(MAX(Cálculos!C:C)+0.12)*100</f>
        <v>51.712047334684705</v>
      </c>
      <c r="AA383" s="152"/>
      <c r="AB383" s="167">
        <f>Cálculos!L560</f>
        <v>0.62808254828026255</v>
      </c>
      <c r="AC383" s="152"/>
      <c r="AD383" s="167">
        <f>Cálculos!AN389</f>
        <v>0.68199719510304679</v>
      </c>
      <c r="AE383" s="152"/>
      <c r="AF383" s="167">
        <f>Cálculos!BP34</f>
        <v>0.65447451639990595</v>
      </c>
      <c r="AG383" s="152"/>
      <c r="AH383" s="167">
        <f>Cálculos!N256</f>
        <v>0</v>
      </c>
      <c r="AI383" s="152"/>
      <c r="AJ383" s="167">
        <f>Cálculos!AP384</f>
        <v>0</v>
      </c>
      <c r="AK383" s="152"/>
      <c r="AL383" s="167">
        <f>Cálculos!BR384</f>
        <v>0</v>
      </c>
      <c r="AM383" s="150"/>
      <c r="BA383" s="151"/>
      <c r="BB383" s="72">
        <v>378</v>
      </c>
      <c r="BC383" s="168">
        <f>ABS(Cálculos!L384-Cálculos!L383)</f>
        <v>2.2961212682913512E-2</v>
      </c>
      <c r="BD383" s="168">
        <f>ABS(Cálculos!AN384-Cálculos!AN383)</f>
        <v>1.9667047865307596E-2</v>
      </c>
      <c r="BE383" s="168">
        <f>ABS(Cálculos!BP384-Cálculos!BP383)</f>
        <v>1.63602426043995E-2</v>
      </c>
      <c r="BF383" s="150"/>
    </row>
    <row r="384" spans="25:58" x14ac:dyDescent="0.35">
      <c r="Y384" s="151"/>
      <c r="Z384" s="72">
        <f>(Cálculos!C385-0.44)/(MAX(Cálculos!C:C)+0.12)*100</f>
        <v>51.84901112145949</v>
      </c>
      <c r="AA384" s="152"/>
      <c r="AB384" s="167">
        <f>Cálculos!L191</f>
        <v>0.62680551869583434</v>
      </c>
      <c r="AC384" s="152"/>
      <c r="AD384" s="167">
        <f>Cálculos!AN569</f>
        <v>0.67801392365702762</v>
      </c>
      <c r="AE384" s="152"/>
      <c r="AF384" s="167">
        <f>Cálculos!BP570</f>
        <v>0.65075132922755019</v>
      </c>
      <c r="AG384" s="152"/>
      <c r="AH384" s="167">
        <f>Cálculos!N257</f>
        <v>0</v>
      </c>
      <c r="AI384" s="152"/>
      <c r="AJ384" s="167">
        <f>Cálculos!AP385</f>
        <v>0</v>
      </c>
      <c r="AK384" s="152"/>
      <c r="AL384" s="167">
        <f>Cálculos!BR385</f>
        <v>0</v>
      </c>
      <c r="AM384" s="150"/>
      <c r="BA384" s="151"/>
      <c r="BB384" s="72">
        <v>379</v>
      </c>
      <c r="BC384" s="168">
        <f>ABS(Cálculos!L385-Cálculos!L384)</f>
        <v>1.9209979910448483E-2</v>
      </c>
      <c r="BD384" s="168">
        <f>ABS(Cálculos!AN385-Cálculos!AN384)</f>
        <v>1.634408843842039E-2</v>
      </c>
      <c r="BE384" s="168">
        <f>ABS(Cálculos!BP385-Cálculos!BP384)</f>
        <v>1.3534687496066122E-2</v>
      </c>
      <c r="BF384" s="150"/>
    </row>
    <row r="385" spans="25:58" x14ac:dyDescent="0.35">
      <c r="Y385" s="151"/>
      <c r="Z385" s="72">
        <f>(Cálculos!C386-0.44)/(MAX(Cálculos!C:C)+0.12)*100</f>
        <v>51.985974908234269</v>
      </c>
      <c r="AA385" s="152"/>
      <c r="AB385" s="167">
        <f>Cálculos!L561</f>
        <v>0.62374406521092929</v>
      </c>
      <c r="AC385" s="152"/>
      <c r="AD385" s="167">
        <f>Cálculos!AN199</f>
        <v>0.67782599905161289</v>
      </c>
      <c r="AE385" s="152"/>
      <c r="AF385" s="167">
        <f>Cálculos!BP200</f>
        <v>0.65031632526678818</v>
      </c>
      <c r="AG385" s="152"/>
      <c r="AH385" s="167">
        <f>Cálculos!N258</f>
        <v>0</v>
      </c>
      <c r="AI385" s="152"/>
      <c r="AJ385" s="167">
        <f>Cálculos!AP386</f>
        <v>0</v>
      </c>
      <c r="AK385" s="152"/>
      <c r="AL385" s="167">
        <f>Cálculos!BR386</f>
        <v>0</v>
      </c>
      <c r="AM385" s="150"/>
      <c r="BA385" s="151"/>
      <c r="BB385" s="72">
        <v>380</v>
      </c>
      <c r="BC385" s="168">
        <f>ABS(Cálculos!L386-Cálculos!L385)</f>
        <v>0.64365248130274166</v>
      </c>
      <c r="BD385" s="168">
        <f>ABS(Cálculos!AN386-Cálculos!AN385)</f>
        <v>7.932215394474651E-2</v>
      </c>
      <c r="BE385" s="168">
        <f>ABS(Cálculos!BP386-Cálculos!BP385)</f>
        <v>7.1173743881277729E-2</v>
      </c>
      <c r="BF385" s="150"/>
    </row>
    <row r="386" spans="25:58" x14ac:dyDescent="0.35">
      <c r="Y386" s="151"/>
      <c r="Z386" s="72">
        <f>(Cálculos!C387-0.44)/(MAX(Cálculos!C:C)+0.12)*100</f>
        <v>52.122938695009033</v>
      </c>
      <c r="AA386" s="152"/>
      <c r="AB386" s="167">
        <f>Cálculos!L192</f>
        <v>0.62247585574337927</v>
      </c>
      <c r="AC386" s="152"/>
      <c r="AD386" s="167">
        <f>Cálculos!AN390</f>
        <v>0.67630582079722312</v>
      </c>
      <c r="AE386" s="152"/>
      <c r="AF386" s="167">
        <f>Cálculos!BP586</f>
        <v>0.64854829889775112</v>
      </c>
      <c r="AG386" s="152"/>
      <c r="AH386" s="167">
        <f>Cálculos!N259</f>
        <v>0</v>
      </c>
      <c r="AI386" s="152"/>
      <c r="AJ386" s="167">
        <f>Cálculos!AP387</f>
        <v>0</v>
      </c>
      <c r="AK386" s="152"/>
      <c r="AL386" s="167">
        <f>Cálculos!BR387</f>
        <v>0</v>
      </c>
      <c r="AM386" s="150"/>
      <c r="BA386" s="151"/>
      <c r="BB386" s="72">
        <v>381</v>
      </c>
      <c r="BC386" s="168">
        <f>ABS(Cálculos!L387-Cálculos!L386)</f>
        <v>0.15724437341033703</v>
      </c>
      <c r="BD386" s="168">
        <f>ABS(Cálculos!AN387-Cálculos!AN386)</f>
        <v>5.4145692233611875E-2</v>
      </c>
      <c r="BE386" s="168">
        <f>ABS(Cálculos!BP387-Cálculos!BP386)</f>
        <v>4.9303478951494895E-2</v>
      </c>
      <c r="BF386" s="150"/>
    </row>
    <row r="387" spans="25:58" x14ac:dyDescent="0.35">
      <c r="Y387" s="151"/>
      <c r="Z387" s="72">
        <f>(Cálculos!C388-0.44)/(MAX(Cálculos!C:C)+0.12)*100</f>
        <v>52.259902481783818</v>
      </c>
      <c r="AA387" s="152"/>
      <c r="AB387" s="167">
        <f>Cálculos!L219</f>
        <v>0.62142071767585971</v>
      </c>
      <c r="AC387" s="152"/>
      <c r="AD387" s="167">
        <f>Cálculos!AN586</f>
        <v>0.67555376595254291</v>
      </c>
      <c r="AE387" s="152"/>
      <c r="AF387" s="167">
        <f>Cálculos!BP201</f>
        <v>0.64733537824669563</v>
      </c>
      <c r="AG387" s="152"/>
      <c r="AH387" s="167">
        <f>Cálculos!N260</f>
        <v>0</v>
      </c>
      <c r="AI387" s="152"/>
      <c r="AJ387" s="167">
        <f>Cálculos!AP388</f>
        <v>0</v>
      </c>
      <c r="AK387" s="152"/>
      <c r="AL387" s="167">
        <f>Cálculos!BR388</f>
        <v>0</v>
      </c>
      <c r="AM387" s="150"/>
      <c r="BA387" s="151"/>
      <c r="BB387" s="72">
        <v>382</v>
      </c>
      <c r="BC387" s="168">
        <f>ABS(Cálculos!L388-Cálculos!L387)</f>
        <v>0.57475829821552882</v>
      </c>
      <c r="BD387" s="168">
        <f>ABS(Cálculos!AN388-Cálculos!AN387)</f>
        <v>2.5124340803891032E-2</v>
      </c>
      <c r="BE387" s="168">
        <f>ABS(Cálculos!BP388-Cálculos!BP387)</f>
        <v>2.3672499950026626E-2</v>
      </c>
      <c r="BF387" s="150"/>
    </row>
    <row r="388" spans="25:58" x14ac:dyDescent="0.35">
      <c r="Y388" s="151"/>
      <c r="Z388" s="72">
        <f>(Cálculos!C389-0.44)/(MAX(Cálculos!C:C)+0.12)*100</f>
        <v>52.396866268558597</v>
      </c>
      <c r="AA388" s="152"/>
      <c r="AB388" s="167">
        <f>Cálculos!L585</f>
        <v>0.62044380213230665</v>
      </c>
      <c r="AC388" s="152"/>
      <c r="AD388" s="167">
        <f>Cálculos!AN570</f>
        <v>0.6733214573300198</v>
      </c>
      <c r="AE388" s="152"/>
      <c r="AF388" s="167">
        <f>Cálculos!BP220</f>
        <v>0.64196688595242279</v>
      </c>
      <c r="AG388" s="152"/>
      <c r="AH388" s="167">
        <f>Cálculos!N261</f>
        <v>0</v>
      </c>
      <c r="AI388" s="152"/>
      <c r="AJ388" s="167">
        <f>Cálculos!AP389</f>
        <v>0</v>
      </c>
      <c r="AK388" s="152"/>
      <c r="AL388" s="167">
        <f>Cálculos!BR389</f>
        <v>0</v>
      </c>
      <c r="AM388" s="150"/>
      <c r="BA388" s="151"/>
      <c r="BB388" s="72">
        <v>383</v>
      </c>
      <c r="BC388" s="168">
        <f>ABS(Cálculos!L389-Cálculos!L388)</f>
        <v>5.8695517774009609E-2</v>
      </c>
      <c r="BD388" s="168">
        <f>ABS(Cálculos!AN389-Cálculos!AN388)</f>
        <v>2.775268231880057E-2</v>
      </c>
      <c r="BE388" s="168">
        <f>ABS(Cálculos!BP389-Cálculos!BP388)</f>
        <v>2.6036549154502819E-2</v>
      </c>
      <c r="BF388" s="150"/>
    </row>
    <row r="389" spans="25:58" x14ac:dyDescent="0.35">
      <c r="Y389" s="151"/>
      <c r="Z389" s="72">
        <f>(Cálculos!C390-0.44)/(MAX(Cálculos!C:C)+0.12)*100</f>
        <v>52.533830055333375</v>
      </c>
      <c r="AA389" s="152"/>
      <c r="AB389" s="167">
        <f>Cálculos!L562</f>
        <v>0.61943555023414509</v>
      </c>
      <c r="AC389" s="152"/>
      <c r="AD389" s="167">
        <f>Cálculos!AN200</f>
        <v>0.67295772766522732</v>
      </c>
      <c r="AE389" s="152"/>
      <c r="AF389" s="167">
        <f>Cálculos!BP202</f>
        <v>0.64161403922126592</v>
      </c>
      <c r="AG389" s="152"/>
      <c r="AH389" s="167">
        <f>Cálculos!N262</f>
        <v>0</v>
      </c>
      <c r="AI389" s="152"/>
      <c r="AJ389" s="167">
        <f>Cálculos!AP390</f>
        <v>0</v>
      </c>
      <c r="AK389" s="152"/>
      <c r="AL389" s="167">
        <f>Cálculos!BR390</f>
        <v>0</v>
      </c>
      <c r="AM389" s="150"/>
      <c r="BA389" s="151"/>
      <c r="BB389" s="72">
        <v>384</v>
      </c>
      <c r="BC389" s="168">
        <f>ABS(Cálculos!L390-Cálculos!L389)</f>
        <v>9.1393932601485761E-2</v>
      </c>
      <c r="BD389" s="168">
        <f>ABS(Cálculos!AN390-Cálculos!AN389)</f>
        <v>5.691374305823671E-3</v>
      </c>
      <c r="BE389" s="168">
        <f>ABS(Cálculos!BP390-Cálculos!BP389)</f>
        <v>3.5878271643322579E-3</v>
      </c>
      <c r="BF389" s="150"/>
    </row>
    <row r="390" spans="25:58" x14ac:dyDescent="0.35">
      <c r="Y390" s="151"/>
      <c r="Z390" s="72">
        <f>(Cálculos!C391-0.44)/(MAX(Cálculos!C:C)+0.12)*100</f>
        <v>52.670793842108147</v>
      </c>
      <c r="AA390" s="152"/>
      <c r="AB390" s="167">
        <f>Cálculos!L193</f>
        <v>0.61817610074848384</v>
      </c>
      <c r="AC390" s="152"/>
      <c r="AD390" s="167">
        <f>Cálculos!AN201</f>
        <v>0.67000927455026327</v>
      </c>
      <c r="AE390" s="152"/>
      <c r="AF390" s="167">
        <f>Cálculos!BP35</f>
        <v>0.638209801782328</v>
      </c>
      <c r="AG390" s="152"/>
      <c r="AH390" s="167">
        <f>Cálculos!N263</f>
        <v>0</v>
      </c>
      <c r="AI390" s="152"/>
      <c r="AJ390" s="167">
        <f>Cálculos!AP391</f>
        <v>0</v>
      </c>
      <c r="AK390" s="152"/>
      <c r="AL390" s="167">
        <f>Cálculos!BR391</f>
        <v>0</v>
      </c>
      <c r="AM390" s="150"/>
      <c r="BA390" s="151"/>
      <c r="BB390" s="72">
        <v>385</v>
      </c>
      <c r="BC390" s="168">
        <f>ABS(Cálculos!L391-Cálculos!L390)</f>
        <v>0.73469277012910272</v>
      </c>
      <c r="BD390" s="168">
        <f>ABS(Cálculos!AN391-Cálculos!AN390)</f>
        <v>5.7132995523911156E-2</v>
      </c>
      <c r="BE390" s="168">
        <f>ABS(Cálculos!BP391-Cálculos!BP390)</f>
        <v>5.1965713444461881E-2</v>
      </c>
      <c r="BF390" s="150"/>
    </row>
    <row r="391" spans="25:58" x14ac:dyDescent="0.35">
      <c r="Y391" s="151"/>
      <c r="Z391" s="72">
        <f>(Cálculos!C392-0.44)/(MAX(Cálculos!C:C)+0.12)*100</f>
        <v>52.807757628882925</v>
      </c>
      <c r="AA391" s="152"/>
      <c r="AB391" s="167">
        <f>Cálculos!L563</f>
        <v>0.61653352589506416</v>
      </c>
      <c r="AC391" s="152"/>
      <c r="AD391" s="167">
        <f>Cálculos!AN220</f>
        <v>0.6698537378344126</v>
      </c>
      <c r="AE391" s="152"/>
      <c r="AF391" s="167">
        <f>Cálculos!BP203</f>
        <v>0.63694932121599401</v>
      </c>
      <c r="AG391" s="152"/>
      <c r="AH391" s="167">
        <f>Cálculos!N264</f>
        <v>0</v>
      </c>
      <c r="AI391" s="152"/>
      <c r="AJ391" s="167">
        <f>Cálculos!AP392</f>
        <v>0</v>
      </c>
      <c r="AK391" s="152"/>
      <c r="AL391" s="167">
        <f>Cálculos!BR392</f>
        <v>0</v>
      </c>
      <c r="AM391" s="150"/>
      <c r="BA391" s="151"/>
      <c r="BB391" s="72">
        <v>386</v>
      </c>
      <c r="BC391" s="168">
        <f>ABS(Cálculos!L392-Cálculos!L391)</f>
        <v>1.5201192333959304</v>
      </c>
      <c r="BD391" s="168">
        <f>ABS(Cálculos!AN392-Cálculos!AN391)</f>
        <v>8.4469465087818163E-2</v>
      </c>
      <c r="BE391" s="168">
        <f>ABS(Cálculos!BP392-Cálculos!BP391)</f>
        <v>7.6350871720437974E-2</v>
      </c>
      <c r="BF391" s="150"/>
    </row>
    <row r="392" spans="25:58" x14ac:dyDescent="0.35">
      <c r="Y392" s="151"/>
      <c r="Z392" s="72">
        <f>(Cálculos!C393-0.44)/(MAX(Cálculos!C:C)+0.12)*100</f>
        <v>52.944721415657703</v>
      </c>
      <c r="AA392" s="152"/>
      <c r="AB392" s="167">
        <f>Cálculos!L194</f>
        <v>0.61390604647813773</v>
      </c>
      <c r="AC392" s="152"/>
      <c r="AD392" s="167">
        <f>Cálculos!AN202</f>
        <v>0.66397508211435352</v>
      </c>
      <c r="AE392" s="152"/>
      <c r="AF392" s="167">
        <f>Cálculos!BP587</f>
        <v>0.63480405233702653</v>
      </c>
      <c r="AG392" s="152"/>
      <c r="AH392" s="167">
        <f>Cálculos!N265</f>
        <v>0</v>
      </c>
      <c r="AI392" s="152"/>
      <c r="AJ392" s="167">
        <f>Cálculos!AP393</f>
        <v>0</v>
      </c>
      <c r="AK392" s="152"/>
      <c r="AL392" s="167">
        <f>Cálculos!BR393</f>
        <v>0</v>
      </c>
      <c r="AM392" s="150"/>
      <c r="BA392" s="151"/>
      <c r="BB392" s="72">
        <v>387</v>
      </c>
      <c r="BC392" s="168">
        <f>ABS(Cálculos!L393-Cálculos!L392)</f>
        <v>2.0910792312094042</v>
      </c>
      <c r="BD392" s="168">
        <f>ABS(Cálculos!AN393-Cálculos!AN392)</f>
        <v>1.0483577512569342E-2</v>
      </c>
      <c r="BE392" s="168">
        <f>ABS(Cálculos!BP393-Cálculos!BP392)</f>
        <v>1.0979051356308167E-2</v>
      </c>
      <c r="BF392" s="150"/>
    </row>
    <row r="393" spans="25:58" x14ac:dyDescent="0.35">
      <c r="Y393" s="151"/>
      <c r="Z393" s="72">
        <f>(Cálculos!C394-0.44)/(MAX(Cálculos!C:C)+0.12)*100</f>
        <v>53.081685202432475</v>
      </c>
      <c r="AA393" s="152"/>
      <c r="AB393" s="167">
        <f>Cálculos!L564</f>
        <v>0.61116399003428123</v>
      </c>
      <c r="AC393" s="152"/>
      <c r="AD393" s="167">
        <f>Cálculos!AN36</f>
        <v>0.66268709822859417</v>
      </c>
      <c r="AE393" s="152"/>
      <c r="AF393" s="167">
        <f>Cálculos!BP204</f>
        <v>0.6325062422126857</v>
      </c>
      <c r="AG393" s="152"/>
      <c r="AH393" s="167">
        <f>Cálculos!N266</f>
        <v>0</v>
      </c>
      <c r="AI393" s="152"/>
      <c r="AJ393" s="167">
        <f>Cálculos!AP394</f>
        <v>0</v>
      </c>
      <c r="AK393" s="152"/>
      <c r="AL393" s="167">
        <f>Cálculos!BR394</f>
        <v>0</v>
      </c>
      <c r="AM393" s="150"/>
      <c r="BA393" s="151"/>
      <c r="BB393" s="72">
        <v>388</v>
      </c>
      <c r="BC393" s="168">
        <f>ABS(Cálculos!L394-Cálculos!L393)</f>
        <v>0.23415972058563383</v>
      </c>
      <c r="BD393" s="168">
        <f>ABS(Cálculos!AN394-Cálculos!AN393)</f>
        <v>3.4449065507632382E-2</v>
      </c>
      <c r="BE393" s="168">
        <f>ABS(Cálculos!BP394-Cálculos!BP393)</f>
        <v>3.223762264166341E-2</v>
      </c>
      <c r="BF393" s="150"/>
    </row>
    <row r="394" spans="25:58" x14ac:dyDescent="0.35">
      <c r="Y394" s="151"/>
      <c r="Z394" s="72">
        <f>(Cálculos!C395-0.44)/(MAX(Cálculos!C:C)+0.12)*100</f>
        <v>53.218648989207253</v>
      </c>
      <c r="AA394" s="152"/>
      <c r="AB394" s="167">
        <f>Cálculos!L195</f>
        <v>0.60966548765458084</v>
      </c>
      <c r="AC394" s="152"/>
      <c r="AD394" s="167">
        <f>Cálculos!AN587</f>
        <v>0.66029885717151782</v>
      </c>
      <c r="AE394" s="152"/>
      <c r="AF394" s="167">
        <f>Cálculos!BP389</f>
        <v>0.63216364632438471</v>
      </c>
      <c r="AG394" s="152"/>
      <c r="AH394" s="167">
        <f>Cálculos!N267</f>
        <v>0</v>
      </c>
      <c r="AI394" s="152"/>
      <c r="AJ394" s="167">
        <f>Cálculos!AP395</f>
        <v>0</v>
      </c>
      <c r="AK394" s="152"/>
      <c r="AL394" s="167">
        <f>Cálculos!BR395</f>
        <v>0</v>
      </c>
      <c r="AM394" s="150"/>
      <c r="BA394" s="151"/>
      <c r="BB394" s="72">
        <v>389</v>
      </c>
      <c r="BC394" s="168">
        <f>ABS(Cálculos!L395-Cálculos!L394)</f>
        <v>0.20799149219993618</v>
      </c>
      <c r="BD394" s="168">
        <f>ABS(Cálculos!AN395-Cálculos!AN394)</f>
        <v>8.1198200159944278E-3</v>
      </c>
      <c r="BE394" s="168">
        <f>ABS(Cálculos!BP395-Cálculos!BP394)</f>
        <v>5.4470313544343618E-3</v>
      </c>
      <c r="BF394" s="150"/>
    </row>
    <row r="395" spans="25:58" x14ac:dyDescent="0.35">
      <c r="Y395" s="151"/>
      <c r="Z395" s="72">
        <f>(Cálculos!C396-0.44)/(MAX(Cálculos!C:C)+0.12)*100</f>
        <v>53.355612775982031</v>
      </c>
      <c r="AA395" s="152"/>
      <c r="AB395" s="167">
        <f>Cálculos!L565</f>
        <v>0.60673549953435479</v>
      </c>
      <c r="AC395" s="152"/>
      <c r="AD395" s="167">
        <f>Cálculos!AN203</f>
        <v>0.6591268093405539</v>
      </c>
      <c r="AE395" s="152"/>
      <c r="AF395" s="167">
        <f>Cálculos!BP588</f>
        <v>0.6300396221330381</v>
      </c>
      <c r="AG395" s="152"/>
      <c r="AH395" s="167">
        <f>Cálculos!N268</f>
        <v>0</v>
      </c>
      <c r="AI395" s="152"/>
      <c r="AJ395" s="167">
        <f>Cálculos!AP396</f>
        <v>0</v>
      </c>
      <c r="AK395" s="152"/>
      <c r="AL395" s="167">
        <f>Cálculos!BR396</f>
        <v>0</v>
      </c>
      <c r="AM395" s="150"/>
      <c r="BA395" s="151"/>
      <c r="BB395" s="72">
        <v>390</v>
      </c>
      <c r="BC395" s="168">
        <f>ABS(Cálculos!L396-Cálculos!L395)</f>
        <v>6.643507439846541E-3</v>
      </c>
      <c r="BD395" s="168">
        <f>ABS(Cálculos!AN396-Cálculos!AN395)</f>
        <v>4.6864266804078625E-3</v>
      </c>
      <c r="BE395" s="168">
        <f>ABS(Cálculos!BP396-Cálculos!BP395)</f>
        <v>2.4294941757571076E-3</v>
      </c>
      <c r="BF395" s="150"/>
    </row>
    <row r="396" spans="25:58" x14ac:dyDescent="0.35">
      <c r="Y396" s="151"/>
      <c r="Z396" s="72">
        <f>(Cálculos!C397-0.44)/(MAX(Cálculos!C:C)+0.12)*100</f>
        <v>53.49257656275681</v>
      </c>
      <c r="AA396" s="152"/>
      <c r="AB396" s="167">
        <f>Cálculos!L196</f>
        <v>0.60545422051555597</v>
      </c>
      <c r="AC396" s="152"/>
      <c r="AD396" s="167">
        <f>Cálculos!AN588</f>
        <v>0.65532292347522503</v>
      </c>
      <c r="AE396" s="152"/>
      <c r="AF396" s="167">
        <f>Cálculos!BP390</f>
        <v>0.62857581916005245</v>
      </c>
      <c r="AG396" s="152"/>
      <c r="AH396" s="167">
        <f>Cálculos!N269</f>
        <v>0</v>
      </c>
      <c r="AI396" s="152"/>
      <c r="AJ396" s="167">
        <f>Cálculos!AP397</f>
        <v>0</v>
      </c>
      <c r="AK396" s="152"/>
      <c r="AL396" s="167">
        <f>Cálculos!BR397</f>
        <v>0</v>
      </c>
      <c r="AM396" s="150"/>
      <c r="BA396" s="151"/>
      <c r="BB396" s="72">
        <v>391</v>
      </c>
      <c r="BC396" s="168">
        <f>ABS(Cálculos!L397-Cálculos!L396)</f>
        <v>2.5388265296394597E-2</v>
      </c>
      <c r="BD396" s="168">
        <f>ABS(Cálculos!AN397-Cálculos!AN396)</f>
        <v>2.157682963822305E-2</v>
      </c>
      <c r="BE396" s="168">
        <f>ABS(Cálculos!BP397-Cálculos!BP396)</f>
        <v>1.7505678613432885E-2</v>
      </c>
      <c r="BF396" s="150"/>
    </row>
    <row r="397" spans="25:58" x14ac:dyDescent="0.35">
      <c r="Y397" s="151"/>
      <c r="Z397" s="72">
        <f>(Cálculos!C398-0.44)/(MAX(Cálculos!C:C)+0.12)*100</f>
        <v>53.629540349531581</v>
      </c>
      <c r="AA397" s="152"/>
      <c r="AB397" s="167">
        <f>Cálculos!L220</f>
        <v>0.60495696187266046</v>
      </c>
      <c r="AC397" s="152"/>
      <c r="AD397" s="167">
        <f>Cálculos!AN221</f>
        <v>0.65467594853569988</v>
      </c>
      <c r="AE397" s="152"/>
      <c r="AF397" s="167">
        <f>Cálculos!BP221</f>
        <v>0.62830086300012655</v>
      </c>
      <c r="AG397" s="152"/>
      <c r="AH397" s="167">
        <f>Cálculos!N270</f>
        <v>0</v>
      </c>
      <c r="AI397" s="152"/>
      <c r="AJ397" s="167">
        <f>Cálculos!AP398</f>
        <v>0</v>
      </c>
      <c r="AK397" s="152"/>
      <c r="AL397" s="167">
        <f>Cálculos!BR398</f>
        <v>0</v>
      </c>
      <c r="AM397" s="150"/>
      <c r="BA397" s="151"/>
      <c r="BB397" s="72">
        <v>392</v>
      </c>
      <c r="BC397" s="168">
        <f>ABS(Cálculos!L398-Cálculos!L397)</f>
        <v>2.4508077383047056E-2</v>
      </c>
      <c r="BD397" s="168">
        <f>ABS(Cálculos!AN398-Cálculos!AN397)</f>
        <v>2.0805146056771751E-2</v>
      </c>
      <c r="BE397" s="168">
        <f>ABS(Cálculos!BP398-Cálculos!BP397)</f>
        <v>1.6886754317601782E-2</v>
      </c>
      <c r="BF397" s="150"/>
    </row>
    <row r="398" spans="25:58" x14ac:dyDescent="0.35">
      <c r="Y398" s="151"/>
      <c r="Z398" s="72">
        <f>(Cálculos!C399-0.44)/(MAX(Cálculos!C:C)+0.12)*100</f>
        <v>53.766504136306359</v>
      </c>
      <c r="AA398" s="152"/>
      <c r="AB398" s="167">
        <f>Cálculos!L586</f>
        <v>0.60451038896607312</v>
      </c>
      <c r="AC398" s="152"/>
      <c r="AD398" s="167">
        <f>Cálculos!AN204</f>
        <v>0.65452512065425106</v>
      </c>
      <c r="AE398" s="152"/>
      <c r="AF398" s="167">
        <f>Cálculos!BP205</f>
        <v>0.62812912952019273</v>
      </c>
      <c r="AG398" s="152"/>
      <c r="AH398" s="167">
        <f>Cálculos!N271</f>
        <v>0</v>
      </c>
      <c r="AI398" s="152"/>
      <c r="AJ398" s="167">
        <f>Cálculos!AP399</f>
        <v>0</v>
      </c>
      <c r="AK398" s="152"/>
      <c r="AL398" s="167">
        <f>Cálculos!BR399</f>
        <v>0</v>
      </c>
      <c r="AM398" s="150"/>
      <c r="BA398" s="151"/>
      <c r="BB398" s="72">
        <v>393</v>
      </c>
      <c r="BC398" s="168">
        <f>ABS(Cálculos!L399-Cálculos!L398)</f>
        <v>2.4375614451214167E-2</v>
      </c>
      <c r="BD398" s="168">
        <f>ABS(Cálculos!AN399-Cálculos!AN398)</f>
        <v>2.0712047929959732E-2</v>
      </c>
      <c r="BE398" s="168">
        <f>ABS(Cálculos!BP399-Cálculos!BP398)</f>
        <v>1.6864137572585092E-2</v>
      </c>
      <c r="BF398" s="150"/>
    </row>
    <row r="399" spans="25:58" x14ac:dyDescent="0.35">
      <c r="Y399" s="151"/>
      <c r="Z399" s="72">
        <f>(Cálculos!C400-0.44)/(MAX(Cálculos!C:C)+0.12)*100</f>
        <v>53.903467923081138</v>
      </c>
      <c r="AA399" s="152"/>
      <c r="AB399" s="167">
        <f>Cálculos!L566</f>
        <v>0.60443336625788135</v>
      </c>
      <c r="AC399" s="152"/>
      <c r="AD399" s="167">
        <f>Cálculos!AN388</f>
        <v>0.65424451278424622</v>
      </c>
      <c r="AE399" s="152"/>
      <c r="AF399" s="167">
        <f>Cálculos!BP589</f>
        <v>0.62531332719322852</v>
      </c>
      <c r="AG399" s="152"/>
      <c r="AH399" s="167">
        <f>Cálculos!N272</f>
        <v>0</v>
      </c>
      <c r="AI399" s="152"/>
      <c r="AJ399" s="167">
        <f>Cálculos!AP400</f>
        <v>0</v>
      </c>
      <c r="AK399" s="152"/>
      <c r="AL399" s="167">
        <f>Cálculos!BR400</f>
        <v>0</v>
      </c>
      <c r="AM399" s="150"/>
      <c r="BA399" s="151"/>
      <c r="BB399" s="72">
        <v>394</v>
      </c>
      <c r="BC399" s="168">
        <f>ABS(Cálculos!L400-Cálculos!L399)</f>
        <v>2.4381922659429289E-2</v>
      </c>
      <c r="BD399" s="168">
        <f>ABS(Cálculos!AN400-Cálculos!AN399)</f>
        <v>2.0746067727659967E-2</v>
      </c>
      <c r="BE399" s="168">
        <f>ABS(Cálculos!BP400-Cálculos!BP399)</f>
        <v>1.6957544651420409E-2</v>
      </c>
      <c r="BF399" s="150"/>
    </row>
    <row r="400" spans="25:58" x14ac:dyDescent="0.35">
      <c r="Y400" s="151"/>
      <c r="Z400" s="72">
        <f>(Cálculos!C401-0.44)/(MAX(Cálculos!C:C)+0.12)*100</f>
        <v>54.040431709855916</v>
      </c>
      <c r="AA400" s="152"/>
      <c r="AB400" s="167">
        <f>Cálculos!L197</f>
        <v>0.60127204272446089</v>
      </c>
      <c r="AC400" s="152"/>
      <c r="AD400" s="167">
        <f>Cálculos!AN589</f>
        <v>0.6503870733393351</v>
      </c>
      <c r="AE400" s="152"/>
      <c r="AF400" s="167">
        <f>Cálculos!BP36</f>
        <v>0.62239567577145338</v>
      </c>
      <c r="AG400" s="152"/>
      <c r="AH400" s="167">
        <f>Cálculos!N273</f>
        <v>0</v>
      </c>
      <c r="AI400" s="152"/>
      <c r="AJ400" s="167">
        <f>Cálculos!AP401</f>
        <v>0</v>
      </c>
      <c r="AK400" s="152"/>
      <c r="AL400" s="167">
        <f>Cálculos!BR401</f>
        <v>0</v>
      </c>
      <c r="AM400" s="150"/>
      <c r="BA400" s="151"/>
      <c r="BB400" s="72">
        <v>395</v>
      </c>
      <c r="BC400" s="168">
        <f>ABS(Cálculos!L401-Cálculos!L400)</f>
        <v>2.3697966167199658E-2</v>
      </c>
      <c r="BD400" s="168">
        <f>ABS(Cálculos!AN401-Cálculos!AN400)</f>
        <v>2.0156098360836427E-2</v>
      </c>
      <c r="BE400" s="168">
        <f>ABS(Cálculos!BP401-Cálculos!BP400)</f>
        <v>1.6511748258834724E-2</v>
      </c>
      <c r="BF400" s="150"/>
    </row>
    <row r="401" spans="25:58" x14ac:dyDescent="0.35">
      <c r="Y401" s="151"/>
      <c r="Z401" s="72">
        <f>(Cálculos!C402-0.44)/(MAX(Cálculos!C:C)+0.12)*100</f>
        <v>54.177395496630687</v>
      </c>
      <c r="AA401" s="152"/>
      <c r="AB401" s="167">
        <f>Cálculos!L567</f>
        <v>0.59869590633941916</v>
      </c>
      <c r="AC401" s="152"/>
      <c r="AD401" s="167">
        <f>Cálculos!AN205</f>
        <v>0.6499949033411635</v>
      </c>
      <c r="AE401" s="152"/>
      <c r="AF401" s="167">
        <f>Cálculos!BP222</f>
        <v>0.61469647569525321</v>
      </c>
      <c r="AG401" s="152"/>
      <c r="AH401" s="167">
        <f>Cálculos!N275</f>
        <v>0</v>
      </c>
      <c r="AI401" s="152"/>
      <c r="AJ401" s="167">
        <f>Cálculos!AP402</f>
        <v>0</v>
      </c>
      <c r="AK401" s="152"/>
      <c r="AL401" s="167">
        <f>Cálculos!BR402</f>
        <v>0</v>
      </c>
      <c r="AM401" s="150"/>
      <c r="BA401" s="151"/>
      <c r="BB401" s="72">
        <v>396</v>
      </c>
      <c r="BC401" s="168">
        <f>ABS(Cálculos!L402-Cálculos!L401)</f>
        <v>2.3665889559292164E-2</v>
      </c>
      <c r="BD401" s="168">
        <f>ABS(Cálculos!AN402-Cálculos!AN401)</f>
        <v>2.0158333347441659E-2</v>
      </c>
      <c r="BE401" s="168">
        <f>ABS(Cálculos!BP402-Cálculos!BP401)</f>
        <v>1.6588554173836201E-2</v>
      </c>
      <c r="BF401" s="150"/>
    </row>
    <row r="402" spans="25:58" x14ac:dyDescent="0.35">
      <c r="Y402" s="151"/>
      <c r="Z402" s="72">
        <f>(Cálculos!C403-0.44)/(MAX(Cálculos!C:C)+0.12)*100</f>
        <v>54.314359283405466</v>
      </c>
      <c r="AA402" s="152"/>
      <c r="AB402" s="167">
        <f>Cálculos!L198</f>
        <v>0.59849548289638255</v>
      </c>
      <c r="AC402" s="152"/>
      <c r="AD402" s="167">
        <f>Cálculos!AN26</f>
        <v>0.64388190117254673</v>
      </c>
      <c r="AE402" s="152"/>
      <c r="AF402" s="167">
        <f>Cálculos!BP590</f>
        <v>0.611652047827006</v>
      </c>
      <c r="AG402" s="152"/>
      <c r="AH402" s="167">
        <f>Cálculos!N276</f>
        <v>0</v>
      </c>
      <c r="AI402" s="152"/>
      <c r="AJ402" s="167">
        <f>Cálculos!AP403</f>
        <v>0</v>
      </c>
      <c r="AK402" s="152"/>
      <c r="AL402" s="167">
        <f>Cálculos!BR403</f>
        <v>0</v>
      </c>
      <c r="AM402" s="150"/>
      <c r="BA402" s="151"/>
      <c r="BB402" s="72">
        <v>397</v>
      </c>
      <c r="BC402" s="168">
        <f>ABS(Cálculos!L403-Cálculos!L402)</f>
        <v>2.4648773552705587</v>
      </c>
      <c r="BD402" s="168">
        <f>ABS(Cálculos!AN403-Cálculos!AN402)</f>
        <v>0.14691712725408779</v>
      </c>
      <c r="BE402" s="168">
        <f>ABS(Cálculos!BP403-Cálculos!BP402)</f>
        <v>0.13073833678387037</v>
      </c>
      <c r="BF402" s="150"/>
    </row>
    <row r="403" spans="25:58" x14ac:dyDescent="0.35">
      <c r="Y403" s="151"/>
      <c r="Z403" s="72">
        <f>(Cálculos!C404-0.44)/(MAX(Cálculos!C:C)+0.12)*100</f>
        <v>54.451323070180244</v>
      </c>
      <c r="AA403" s="152"/>
      <c r="AB403" s="167">
        <f>Cálculos!L568</f>
        <v>0.59426945400744025</v>
      </c>
      <c r="AC403" s="152"/>
      <c r="AD403" s="167">
        <f>Cálculos!AN37</f>
        <v>0.64313573641945621</v>
      </c>
      <c r="AE403" s="152"/>
      <c r="AF403" s="167">
        <f>Cálculos!BP223</f>
        <v>0.61007093866866791</v>
      </c>
      <c r="AG403" s="152"/>
      <c r="AH403" s="167">
        <f>Cálculos!N277</f>
        <v>0</v>
      </c>
      <c r="AI403" s="152"/>
      <c r="AJ403" s="167">
        <f>Cálculos!AP404</f>
        <v>0</v>
      </c>
      <c r="AK403" s="152"/>
      <c r="AL403" s="167">
        <f>Cálculos!BR404</f>
        <v>0</v>
      </c>
      <c r="AM403" s="150"/>
      <c r="BA403" s="151"/>
      <c r="BB403" s="72">
        <v>398</v>
      </c>
      <c r="BC403" s="168">
        <f>ABS(Cálculos!L404-Cálculos!L403)</f>
        <v>2.3293143589562302</v>
      </c>
      <c r="BD403" s="168">
        <f>ABS(Cálculos!AN404-Cálculos!AN403)</f>
        <v>2.1515688538681021E-2</v>
      </c>
      <c r="BE403" s="168">
        <f>ABS(Cálculos!BP404-Cálculos!BP403)</f>
        <v>1.7562464450167292E-2</v>
      </c>
      <c r="BF403" s="150"/>
    </row>
    <row r="404" spans="25:58" x14ac:dyDescent="0.35">
      <c r="Y404" s="151"/>
      <c r="Z404" s="72">
        <f>(Cálculos!C405-0.44)/(MAX(Cálculos!C:C)+0.12)*100</f>
        <v>54.588286856955023</v>
      </c>
      <c r="AA404" s="152"/>
      <c r="AB404" s="167">
        <f>Cálculos!L199</f>
        <v>0.59325054489991991</v>
      </c>
      <c r="AC404" s="152"/>
      <c r="AD404" s="167">
        <f>Cálculos!AN222</f>
        <v>0.63956525337374626</v>
      </c>
      <c r="AE404" s="152"/>
      <c r="AF404" s="167">
        <f>Cálculos!BP37</f>
        <v>0.60651046721247637</v>
      </c>
      <c r="AG404" s="152"/>
      <c r="AH404" s="167">
        <f>Cálculos!N278</f>
        <v>0</v>
      </c>
      <c r="AI404" s="152"/>
      <c r="AJ404" s="167">
        <f>Cálculos!AP405</f>
        <v>0</v>
      </c>
      <c r="AK404" s="152"/>
      <c r="AL404" s="167">
        <f>Cálculos!BR405</f>
        <v>0</v>
      </c>
      <c r="AM404" s="150"/>
      <c r="BA404" s="151"/>
      <c r="BB404" s="72">
        <v>399</v>
      </c>
      <c r="BC404" s="168">
        <f>ABS(Cálculos!L405-Cálculos!L404)</f>
        <v>0.10146133966117155</v>
      </c>
      <c r="BD404" s="168">
        <f>ABS(Cálculos!AN405-Cálculos!AN404)</f>
        <v>3.375300735914688E-2</v>
      </c>
      <c r="BE404" s="168">
        <f>ABS(Cálculos!BP405-Cálculos!BP404)</f>
        <v>3.1316037492320259E-2</v>
      </c>
      <c r="BF404" s="150"/>
    </row>
    <row r="405" spans="25:58" x14ac:dyDescent="0.35">
      <c r="Y405" s="151"/>
      <c r="Z405" s="72">
        <f>(Cálculos!C406-0.44)/(MAX(Cálculos!C:C)+0.12)*100</f>
        <v>54.725250643729794</v>
      </c>
      <c r="AA405" s="152"/>
      <c r="AB405" s="167">
        <f>Cálculos!L569</f>
        <v>0.59011034921646377</v>
      </c>
      <c r="AC405" s="152"/>
      <c r="AD405" s="167">
        <f>Cálculos!AN590</f>
        <v>0.63521660778171363</v>
      </c>
      <c r="AE405" s="152"/>
      <c r="AF405" s="167">
        <f>Cálculos!BP388</f>
        <v>0.60612709716988189</v>
      </c>
      <c r="AG405" s="152"/>
      <c r="AH405" s="167">
        <f>Cálculos!N279</f>
        <v>0</v>
      </c>
      <c r="AI405" s="152"/>
      <c r="AJ405" s="167">
        <f>Cálculos!AP406</f>
        <v>0</v>
      </c>
      <c r="AK405" s="152"/>
      <c r="AL405" s="167">
        <f>Cálculos!BR406</f>
        <v>0</v>
      </c>
      <c r="AM405" s="150"/>
      <c r="BA405" s="151"/>
      <c r="BB405" s="72">
        <v>400</v>
      </c>
      <c r="BC405" s="168">
        <f>ABS(Cálculos!L406-Cálculos!L405)</f>
        <v>6.3724567886846328E-2</v>
      </c>
      <c r="BD405" s="168">
        <f>ABS(Cálculos!AN406-Cálculos!AN405)</f>
        <v>2.8360807424880896E-3</v>
      </c>
      <c r="BE405" s="168">
        <f>ABS(Cálculos!BP406-Cálculos!BP405)</f>
        <v>3.9583109662304494E-3</v>
      </c>
      <c r="BF405" s="150"/>
    </row>
    <row r="406" spans="25:58" x14ac:dyDescent="0.35">
      <c r="Y406" s="151"/>
      <c r="Z406" s="72">
        <f>(Cálculos!C407-0.44)/(MAX(Cálculos!C:C)+0.12)*100</f>
        <v>54.862214430504572</v>
      </c>
      <c r="AA406" s="152"/>
      <c r="AB406" s="167">
        <f>Cálculos!L221</f>
        <v>0.58913052412618627</v>
      </c>
      <c r="AC406" s="152"/>
      <c r="AD406" s="167">
        <f>Cálculos!AN223</f>
        <v>0.63473253714029332</v>
      </c>
      <c r="AE406" s="152"/>
      <c r="AF406" s="167">
        <f>Cálculos!BP224</f>
        <v>0.60548257750100476</v>
      </c>
      <c r="AG406" s="152"/>
      <c r="AH406" s="167">
        <f>Cálculos!N280</f>
        <v>0</v>
      </c>
      <c r="AI406" s="152"/>
      <c r="AJ406" s="167">
        <f>Cálculos!AP407</f>
        <v>0</v>
      </c>
      <c r="AK406" s="152"/>
      <c r="AL406" s="167">
        <f>Cálculos!BR407</f>
        <v>0</v>
      </c>
      <c r="AM406" s="150"/>
      <c r="BA406" s="151"/>
      <c r="BB406" s="72">
        <v>401</v>
      </c>
      <c r="BC406" s="168">
        <f>ABS(Cálculos!L407-Cálculos!L406)</f>
        <v>2.2598282478520804E-2</v>
      </c>
      <c r="BD406" s="168">
        <f>ABS(Cálculos!AN407-Cálculos!AN406)</f>
        <v>1.9158266285532743E-2</v>
      </c>
      <c r="BE406" s="168">
        <f>ABS(Cálculos!BP407-Cálculos!BP406)</f>
        <v>1.5522660557967138E-2</v>
      </c>
      <c r="BF406" s="150"/>
    </row>
    <row r="407" spans="25:58" x14ac:dyDescent="0.35">
      <c r="Y407" s="151"/>
      <c r="Z407" s="72">
        <f>(Cálculos!C408-0.44)/(MAX(Cálculos!C:C)+0.12)*100</f>
        <v>54.999178217279351</v>
      </c>
      <c r="AA407" s="152"/>
      <c r="AB407" s="167">
        <f>Cálculos!L200</f>
        <v>0.5889457916039974</v>
      </c>
      <c r="AC407" s="152"/>
      <c r="AD407" s="167">
        <f>Cálculos!AN224</f>
        <v>0.62993891519196521</v>
      </c>
      <c r="AE407" s="152"/>
      <c r="AF407" s="167">
        <f>Cálculos!BP591</f>
        <v>0.5981754990384438</v>
      </c>
      <c r="AG407" s="152"/>
      <c r="AH407" s="167">
        <f>Cálculos!N281</f>
        <v>0</v>
      </c>
      <c r="AI407" s="152"/>
      <c r="AJ407" s="167">
        <f>Cálculos!AP408</f>
        <v>0</v>
      </c>
      <c r="AK407" s="152"/>
      <c r="AL407" s="167">
        <f>Cálculos!BR408</f>
        <v>0</v>
      </c>
      <c r="AM407" s="150"/>
      <c r="BA407" s="151"/>
      <c r="BB407" s="72">
        <v>402</v>
      </c>
      <c r="BC407" s="168">
        <f>ABS(Cálculos!L408-Cálculos!L407)</f>
        <v>8.2541103151057782E-2</v>
      </c>
      <c r="BD407" s="168">
        <f>ABS(Cálculos!AN408-Cálculos!AN407)</f>
        <v>3.1184319423766427E-2</v>
      </c>
      <c r="BE407" s="168">
        <f>ABS(Cálculos!BP408-Cálculos!BP407)</f>
        <v>2.8943000721701639E-2</v>
      </c>
      <c r="BF407" s="150"/>
    </row>
    <row r="408" spans="25:58" x14ac:dyDescent="0.35">
      <c r="Y408" s="151"/>
      <c r="Z408" s="72">
        <f>(Cálculos!C409-0.44)/(MAX(Cálculos!C:C)+0.12)*100</f>
        <v>55.136142004054122</v>
      </c>
      <c r="AA408" s="152"/>
      <c r="AB408" s="167">
        <f>Cálculos!L587</f>
        <v>0.58864547038910253</v>
      </c>
      <c r="AC408" s="152"/>
      <c r="AD408" s="167">
        <f>Cálculos!AN387</f>
        <v>0.62912017198035519</v>
      </c>
      <c r="AE408" s="152"/>
      <c r="AF408" s="167">
        <f>Cálculos!BP225</f>
        <v>0.59195827912876819</v>
      </c>
      <c r="AG408" s="152"/>
      <c r="AH408" s="167">
        <f>Cálculos!N282</f>
        <v>0</v>
      </c>
      <c r="AI408" s="152"/>
      <c r="AJ408" s="167">
        <f>Cálculos!AP409</f>
        <v>0</v>
      </c>
      <c r="AK408" s="152"/>
      <c r="AL408" s="167">
        <f>Cálculos!BR409</f>
        <v>0</v>
      </c>
      <c r="AM408" s="150"/>
      <c r="BA408" s="151"/>
      <c r="BB408" s="72">
        <v>403</v>
      </c>
      <c r="BC408" s="168">
        <f>ABS(Cálculos!L409-Cálculos!L408)</f>
        <v>7.5730114112427138E-2</v>
      </c>
      <c r="BD408" s="168">
        <f>ABS(Cálculos!AN409-Cálculos!AN408)</f>
        <v>2.2572434892558002E-2</v>
      </c>
      <c r="BE408" s="168">
        <f>ABS(Cálculos!BP409-Cálculos!BP408)</f>
        <v>1.861758208986708E-2</v>
      </c>
      <c r="BF408" s="150"/>
    </row>
    <row r="409" spans="25:58" x14ac:dyDescent="0.35">
      <c r="Y409" s="151"/>
      <c r="Z409" s="72">
        <f>(Cálculos!C410-0.44)/(MAX(Cálculos!C:C)+0.12)*100</f>
        <v>55.2731057908289</v>
      </c>
      <c r="AA409" s="152"/>
      <c r="AB409" s="167">
        <f>Cálculos!L201</f>
        <v>0.58676654081622692</v>
      </c>
      <c r="AC409" s="152"/>
      <c r="AD409" s="167">
        <f>Cálculos!AN591</f>
        <v>0.6202542290599844</v>
      </c>
      <c r="AE409" s="152"/>
      <c r="AF409" s="167">
        <f>Cálculos!BP26</f>
        <v>0.58853667111666819</v>
      </c>
      <c r="AG409" s="152"/>
      <c r="AH409" s="167">
        <f>Cálculos!N283</f>
        <v>0</v>
      </c>
      <c r="AI409" s="152"/>
      <c r="AJ409" s="167">
        <f>Cálculos!AP410</f>
        <v>0</v>
      </c>
      <c r="AK409" s="152"/>
      <c r="AL409" s="167">
        <f>Cálculos!BR410</f>
        <v>0</v>
      </c>
      <c r="AM409" s="150"/>
      <c r="BA409" s="151"/>
      <c r="BB409" s="72">
        <v>404</v>
      </c>
      <c r="BC409" s="168">
        <f>ABS(Cálculos!L410-Cálculos!L409)</f>
        <v>2.5148338760170752E-2</v>
      </c>
      <c r="BD409" s="168">
        <f>ABS(Cálculos!AN410-Cálculos!AN409)</f>
        <v>2.1496677369393535E-2</v>
      </c>
      <c r="BE409" s="168">
        <f>ABS(Cálculos!BP410-Cálculos!BP409)</f>
        <v>1.7745069172812933E-2</v>
      </c>
      <c r="BF409" s="150"/>
    </row>
    <row r="410" spans="25:58" x14ac:dyDescent="0.35">
      <c r="Y410" s="151"/>
      <c r="Z410" s="72">
        <f>(Cálculos!C411-0.44)/(MAX(Cálculos!C:C)+0.12)*100</f>
        <v>55.410069577603679</v>
      </c>
      <c r="AA410" s="152"/>
      <c r="AB410" s="167">
        <f>Cálculos!L570</f>
        <v>0.58602406811371677</v>
      </c>
      <c r="AC410" s="152"/>
      <c r="AD410" s="167">
        <f>Cálculos!AN225</f>
        <v>0.61490969538005091</v>
      </c>
      <c r="AE410" s="152"/>
      <c r="AF410" s="167">
        <f>Cálculos!BP592</f>
        <v>0.58490725738477134</v>
      </c>
      <c r="AG410" s="152"/>
      <c r="AH410" s="167">
        <f>Cálculos!N284</f>
        <v>0</v>
      </c>
      <c r="AI410" s="152"/>
      <c r="AJ410" s="167">
        <f>Cálculos!AP411</f>
        <v>0</v>
      </c>
      <c r="AK410" s="152"/>
      <c r="AL410" s="167">
        <f>Cálculos!BR411</f>
        <v>0</v>
      </c>
      <c r="AM410" s="150"/>
      <c r="BA410" s="151"/>
      <c r="BB410" s="72">
        <v>405</v>
      </c>
      <c r="BC410" s="168">
        <f>ABS(Cálculos!L411-Cálculos!L410)</f>
        <v>0.26728106798565987</v>
      </c>
      <c r="BD410" s="168">
        <f>ABS(Cálculos!AN411-Cálculos!AN410)</f>
        <v>5.5307950523303284E-2</v>
      </c>
      <c r="BE410" s="168">
        <f>ABS(Cálculos!BP411-Cálculos!BP410)</f>
        <v>5.0132040694210622E-2</v>
      </c>
      <c r="BF410" s="150"/>
    </row>
    <row r="411" spans="25:58" x14ac:dyDescent="0.35">
      <c r="Y411" s="151"/>
      <c r="Z411" s="72">
        <f>(Cálculos!C412-0.44)/(MAX(Cálculos!C:C)+0.12)*100</f>
        <v>55.547033364378464</v>
      </c>
      <c r="AA411" s="152"/>
      <c r="AB411" s="167">
        <f>Cálculos!L588</f>
        <v>0.58411454993310929</v>
      </c>
      <c r="AC411" s="152"/>
      <c r="AD411" s="167">
        <f>Cálculos!AN592</f>
        <v>0.60552696887203805</v>
      </c>
      <c r="AE411" s="152"/>
      <c r="AF411" s="167">
        <f>Cálculos!BP387</f>
        <v>0.58245459721985526</v>
      </c>
      <c r="AG411" s="152"/>
      <c r="AH411" s="167">
        <f>Cálculos!N285</f>
        <v>0</v>
      </c>
      <c r="AI411" s="152"/>
      <c r="AJ411" s="167">
        <f>Cálculos!AP412</f>
        <v>0</v>
      </c>
      <c r="AK411" s="152"/>
      <c r="AL411" s="167">
        <f>Cálculos!BR412</f>
        <v>0</v>
      </c>
      <c r="AM411" s="150"/>
      <c r="BA411" s="151"/>
      <c r="BB411" s="72">
        <v>406</v>
      </c>
      <c r="BC411" s="168">
        <f>ABS(Cálculos!L412-Cálculos!L411)</f>
        <v>1.9839811889964714</v>
      </c>
      <c r="BD411" s="168">
        <f>ABS(Cálculos!AN412-Cálculos!AN411)</f>
        <v>8.2839372981866499E-2</v>
      </c>
      <c r="BE411" s="168">
        <f>ABS(Cálculos!BP412-Cálculos!BP411)</f>
        <v>7.4722140628948108E-2</v>
      </c>
      <c r="BF411" s="150"/>
    </row>
    <row r="412" spans="25:58" x14ac:dyDescent="0.35">
      <c r="Y412" s="151"/>
      <c r="Z412" s="72">
        <f>(Cálculos!C413-0.44)/(MAX(Cálculos!C:C)+0.12)*100</f>
        <v>55.683997151153228</v>
      </c>
      <c r="AA412" s="152"/>
      <c r="AB412" s="167">
        <f>Cálculos!L202</f>
        <v>0.58115111457511592</v>
      </c>
      <c r="AC412" s="152"/>
      <c r="AD412" s="167">
        <f>Cálculos!AN226</f>
        <v>0.6000875867483958</v>
      </c>
      <c r="AE412" s="152"/>
      <c r="AF412" s="167">
        <f>Cálculos!BP226</f>
        <v>0.57861776513735097</v>
      </c>
      <c r="AG412" s="152"/>
      <c r="AH412" s="167">
        <f>Cálculos!N286</f>
        <v>0</v>
      </c>
      <c r="AI412" s="152"/>
      <c r="AJ412" s="167">
        <f>Cálculos!AP413</f>
        <v>0</v>
      </c>
      <c r="AK412" s="152"/>
      <c r="AL412" s="167">
        <f>Cálculos!BR413</f>
        <v>0</v>
      </c>
      <c r="AM412" s="150"/>
      <c r="BA412" s="151"/>
      <c r="BB412" s="72">
        <v>407</v>
      </c>
      <c r="BC412" s="168">
        <f>ABS(Cálculos!L413-Cálculos!L412)</f>
        <v>2.1271673546134471</v>
      </c>
      <c r="BD412" s="168">
        <f>ABS(Cálculos!AN413-Cálculos!AN412)</f>
        <v>2.2184373251320277E-2</v>
      </c>
      <c r="BE412" s="168">
        <f>ABS(Cálculos!BP413-Cálculos!BP412)</f>
        <v>1.8152825246558146E-2</v>
      </c>
      <c r="BF412" s="150"/>
    </row>
    <row r="413" spans="25:58" x14ac:dyDescent="0.35">
      <c r="Y413" s="151"/>
      <c r="Z413" s="72">
        <f>(Cálculos!C414-0.44)/(MAX(Cálculos!C:C)+0.12)*100</f>
        <v>55.820960937928007</v>
      </c>
      <c r="AA413" s="152"/>
      <c r="AB413" s="167">
        <f>Cálculos!L589</f>
        <v>0.57962132654691301</v>
      </c>
      <c r="AC413" s="152"/>
      <c r="AD413" s="167">
        <f>Cálculos!AN593</f>
        <v>0.59115005115441654</v>
      </c>
      <c r="AE413" s="152"/>
      <c r="AF413" s="167">
        <f>Cálculos!BP593</f>
        <v>0.57194789691784242</v>
      </c>
      <c r="AG413" s="152"/>
      <c r="AH413" s="167">
        <f>Cálculos!N287</f>
        <v>0</v>
      </c>
      <c r="AI413" s="152"/>
      <c r="AJ413" s="167">
        <f>Cálculos!AP414</f>
        <v>0</v>
      </c>
      <c r="AK413" s="152"/>
      <c r="AL413" s="167">
        <f>Cálculos!BR414</f>
        <v>0</v>
      </c>
      <c r="AM413" s="150"/>
      <c r="BA413" s="151"/>
      <c r="BB413" s="72">
        <v>408</v>
      </c>
      <c r="BC413" s="168">
        <f>ABS(Cálculos!L414-Cálculos!L413)</f>
        <v>1.6394344546842965E-2</v>
      </c>
      <c r="BD413" s="168">
        <f>ABS(Cálculos!AN414-Cálculos!AN413)</f>
        <v>1.6044982924754869E-2</v>
      </c>
      <c r="BE413" s="168">
        <f>ABS(Cálculos!BP414-Cálculos!BP413)</f>
        <v>1.5577252627059224E-2</v>
      </c>
      <c r="BF413" s="150"/>
    </row>
    <row r="414" spans="25:58" x14ac:dyDescent="0.35">
      <c r="Y414" s="151"/>
      <c r="Z414" s="72">
        <f>(Cálculos!C415-0.44)/(MAX(Cálculos!C:C)+0.12)*100</f>
        <v>55.957924724702792</v>
      </c>
      <c r="AA414" s="152"/>
      <c r="AB414" s="167">
        <f>Cálculos!L203</f>
        <v>0.57684585297230517</v>
      </c>
      <c r="AC414" s="152"/>
      <c r="AD414" s="167">
        <f>Cálculos!AN24</f>
        <v>0.59111005330655164</v>
      </c>
      <c r="AE414" s="152"/>
      <c r="AF414" s="167">
        <f>Cálculos!BP227</f>
        <v>0.56548461861984156</v>
      </c>
      <c r="AG414" s="152"/>
      <c r="AH414" s="167">
        <f>Cálculos!N288</f>
        <v>0</v>
      </c>
      <c r="AI414" s="152"/>
      <c r="AJ414" s="167">
        <f>Cálculos!AP415</f>
        <v>0</v>
      </c>
      <c r="AK414" s="152"/>
      <c r="AL414" s="167">
        <f>Cálculos!BR415</f>
        <v>0</v>
      </c>
      <c r="AM414" s="150"/>
      <c r="BA414" s="151"/>
      <c r="BB414" s="72">
        <v>409</v>
      </c>
      <c r="BC414" s="168">
        <f>ABS(Cálculos!L415-Cálculos!L414)</f>
        <v>0.20324186517258358</v>
      </c>
      <c r="BD414" s="168">
        <f>ABS(Cálculos!AN415-Cálculos!AN414)</f>
        <v>3.1868789696292699E-2</v>
      </c>
      <c r="BE414" s="168">
        <f>ABS(Cálculos!BP415-Cálculos!BP414)</f>
        <v>2.971375491834527E-2</v>
      </c>
      <c r="BF414" s="150"/>
    </row>
    <row r="415" spans="25:58" x14ac:dyDescent="0.35">
      <c r="Y415" s="151"/>
      <c r="Z415" s="72">
        <f>(Cálculos!C416-0.44)/(MAX(Cálculos!C:C)+0.12)*100</f>
        <v>56.094888511477571</v>
      </c>
      <c r="AA415" s="152"/>
      <c r="AB415" s="167">
        <f>Cálculos!L222</f>
        <v>0.57337184203577496</v>
      </c>
      <c r="AC415" s="152"/>
      <c r="AD415" s="167">
        <f>Cálculos!AN25</f>
        <v>0.58609186697591376</v>
      </c>
      <c r="AE415" s="152"/>
      <c r="AF415" s="167">
        <f>Cálculos!BP594</f>
        <v>0.55916624707027129</v>
      </c>
      <c r="AG415" s="152"/>
      <c r="AH415" s="167">
        <f>Cálculos!N290</f>
        <v>0</v>
      </c>
      <c r="AI415" s="152"/>
      <c r="AJ415" s="167">
        <f>Cálculos!AP416</f>
        <v>0</v>
      </c>
      <c r="AK415" s="152"/>
      <c r="AL415" s="167">
        <f>Cálculos!BR416</f>
        <v>0</v>
      </c>
      <c r="AM415" s="150"/>
      <c r="BA415" s="151"/>
      <c r="BB415" s="72">
        <v>410</v>
      </c>
      <c r="BC415" s="168">
        <f>ABS(Cálculos!L416-Cálculos!L415)</f>
        <v>0.39231745870343349</v>
      </c>
      <c r="BD415" s="168">
        <f>ABS(Cálculos!AN416-Cálculos!AN415)</f>
        <v>4.7340190804251669E-2</v>
      </c>
      <c r="BE415" s="168">
        <f>ABS(Cálculos!BP416-Cálculos!BP415)</f>
        <v>4.3431161878360491E-2</v>
      </c>
      <c r="BF415" s="150"/>
    </row>
    <row r="416" spans="25:58" x14ac:dyDescent="0.35">
      <c r="Y416" s="151"/>
      <c r="Z416" s="72">
        <f>(Cálculos!C417-0.44)/(MAX(Cálculos!C:C)+0.12)*100</f>
        <v>56.231852298252335</v>
      </c>
      <c r="AA416" s="152"/>
      <c r="AB416" s="167">
        <f>Cálculos!L204</f>
        <v>0.57280710178498218</v>
      </c>
      <c r="AC416" s="152"/>
      <c r="AD416" s="167">
        <f>Cálculos!AN227</f>
        <v>0.58549962773423636</v>
      </c>
      <c r="AE416" s="152"/>
      <c r="AF416" s="167">
        <f>Cálculos!BP228</f>
        <v>0.55265942011880609</v>
      </c>
      <c r="AG416" s="152"/>
      <c r="AH416" s="167">
        <f>Cálculos!N296</f>
        <v>0</v>
      </c>
      <c r="AI416" s="152"/>
      <c r="AJ416" s="167">
        <f>Cálculos!AP417</f>
        <v>0</v>
      </c>
      <c r="AK416" s="152"/>
      <c r="AL416" s="167">
        <f>Cálculos!BR417</f>
        <v>0</v>
      </c>
      <c r="AM416" s="150"/>
      <c r="BA416" s="151"/>
      <c r="BB416" s="72">
        <v>411</v>
      </c>
      <c r="BC416" s="168">
        <f>ABS(Cálculos!L417-Cálculos!L416)</f>
        <v>0.70233816129887372</v>
      </c>
      <c r="BD416" s="168">
        <f>ABS(Cálculos!AN417-Cálculos!AN416)</f>
        <v>6.4369666166665951E-2</v>
      </c>
      <c r="BE416" s="168">
        <f>ABS(Cálculos!BP417-Cálculos!BP416)</f>
        <v>5.8523137738801134E-2</v>
      </c>
      <c r="BF416" s="150"/>
    </row>
    <row r="417" spans="25:58" x14ac:dyDescent="0.35">
      <c r="Y417" s="151"/>
      <c r="Z417" s="72">
        <f>(Cálculos!C418-0.44)/(MAX(Cálculos!C:C)+0.12)*100</f>
        <v>56.36881608502712</v>
      </c>
      <c r="AA417" s="152"/>
      <c r="AB417" s="167">
        <f>Cálculos!L223</f>
        <v>0.56894642423732533</v>
      </c>
      <c r="AC417" s="152"/>
      <c r="AD417" s="167">
        <f>Cálculos!AN594</f>
        <v>0.57697326311399466</v>
      </c>
      <c r="AE417" s="152"/>
      <c r="AF417" s="167">
        <f>Cálculos!BP595</f>
        <v>0.54954884733698051</v>
      </c>
      <c r="AG417" s="152"/>
      <c r="AH417" s="167">
        <f>Cálculos!N297</f>
        <v>0</v>
      </c>
      <c r="AI417" s="152"/>
      <c r="AJ417" s="167">
        <f>Cálculos!AP418</f>
        <v>0</v>
      </c>
      <c r="AK417" s="152"/>
      <c r="AL417" s="167">
        <f>Cálculos!BR418</f>
        <v>0</v>
      </c>
      <c r="AM417" s="150"/>
      <c r="BA417" s="151"/>
      <c r="BB417" s="72">
        <v>412</v>
      </c>
      <c r="BC417" s="168">
        <f>ABS(Cálculos!L418-Cálculos!L417)</f>
        <v>1.1698293810131668</v>
      </c>
      <c r="BD417" s="168">
        <f>ABS(Cálculos!AN418-Cálculos!AN417)</f>
        <v>2.2875245951770706E-2</v>
      </c>
      <c r="BE417" s="168">
        <f>ABS(Cálculos!BP418-Cálculos!BP417)</f>
        <v>1.8685404825313778E-2</v>
      </c>
      <c r="BF417" s="150"/>
    </row>
    <row r="418" spans="25:58" x14ac:dyDescent="0.35">
      <c r="Y418" s="151"/>
      <c r="Z418" s="72">
        <f>(Cálculos!C419-0.44)/(MAX(Cálculos!C:C)+0.12)*100</f>
        <v>56.505779871801899</v>
      </c>
      <c r="AA418" s="152"/>
      <c r="AB418" s="167">
        <f>Cálculos!L205</f>
        <v>0.56884034294282215</v>
      </c>
      <c r="AC418" s="152"/>
      <c r="AD418" s="167">
        <f>Cálculos!AN386</f>
        <v>0.57497447974674332</v>
      </c>
      <c r="AE418" s="152"/>
      <c r="AF418" s="167">
        <f>Cálculos!BP596</f>
        <v>0.54468107508481489</v>
      </c>
      <c r="AG418" s="152"/>
      <c r="AH418" s="167">
        <f>Cálculos!N300</f>
        <v>0</v>
      </c>
      <c r="AI418" s="152"/>
      <c r="AJ418" s="167">
        <f>Cálculos!AP419</f>
        <v>0</v>
      </c>
      <c r="AK418" s="152"/>
      <c r="AL418" s="167">
        <f>Cálculos!BR419</f>
        <v>0</v>
      </c>
      <c r="AM418" s="150"/>
      <c r="BA418" s="151"/>
      <c r="BB418" s="72">
        <v>413</v>
      </c>
      <c r="BC418" s="168">
        <f>ABS(Cálculos!L419-Cálculos!L418)</f>
        <v>0.29736106536011109</v>
      </c>
      <c r="BD418" s="168">
        <f>ABS(Cálculos!AN419-Cálculos!AN418)</f>
        <v>4.4815892055687145E-2</v>
      </c>
      <c r="BE418" s="168">
        <f>ABS(Cálculos!BP419-Cálculos!BP418)</f>
        <v>4.1188451724244235E-2</v>
      </c>
      <c r="BF418" s="150"/>
    </row>
    <row r="419" spans="25:58" x14ac:dyDescent="0.35">
      <c r="Y419" s="151"/>
      <c r="Z419" s="72">
        <f>(Cálculos!C420-0.44)/(MAX(Cálculos!C:C)+0.12)*100</f>
        <v>56.642743658576677</v>
      </c>
      <c r="AA419" s="152"/>
      <c r="AB419" s="167">
        <f>Cálculos!L224</f>
        <v>0.56455797474858438</v>
      </c>
      <c r="AC419" s="152"/>
      <c r="AD419" s="167">
        <f>Cálculos!AN228</f>
        <v>0.57126104896690844</v>
      </c>
      <c r="AE419" s="152"/>
      <c r="AF419" s="167">
        <f>Cálculos!BP597</f>
        <v>0.5409169911323175</v>
      </c>
      <c r="AG419" s="152"/>
      <c r="AH419" s="167">
        <f>Cálculos!N301</f>
        <v>0</v>
      </c>
      <c r="AI419" s="152"/>
      <c r="AJ419" s="167">
        <f>Cálculos!AP420</f>
        <v>0</v>
      </c>
      <c r="AK419" s="152"/>
      <c r="AL419" s="167">
        <f>Cálculos!BR420</f>
        <v>0</v>
      </c>
      <c r="AM419" s="150"/>
      <c r="BA419" s="151"/>
      <c r="BB419" s="72">
        <v>414</v>
      </c>
      <c r="BC419" s="168">
        <f>ABS(Cálculos!L420-Cálculos!L419)</f>
        <v>0.27632367550498449</v>
      </c>
      <c r="BD419" s="168">
        <f>ABS(Cálculos!AN420-Cálculos!AN419)</f>
        <v>2.3310153016909085E-2</v>
      </c>
      <c r="BE419" s="168">
        <f>ABS(Cálculos!BP420-Cálculos!BP419)</f>
        <v>1.9088400436374497E-2</v>
      </c>
      <c r="BF419" s="150"/>
    </row>
    <row r="420" spans="25:58" x14ac:dyDescent="0.35">
      <c r="Y420" s="151"/>
      <c r="Z420" s="72">
        <f>(Cálculos!C421-0.44)/(MAX(Cálculos!C:C)+0.12)*100</f>
        <v>56.779707445351448</v>
      </c>
      <c r="AA420" s="152"/>
      <c r="AB420" s="167">
        <f>Cálculos!L590</f>
        <v>0.5638299085445595</v>
      </c>
      <c r="AC420" s="152"/>
      <c r="AD420" s="167">
        <f>Cálculos!AN595</f>
        <v>0.56849518118345488</v>
      </c>
      <c r="AE420" s="152"/>
      <c r="AF420" s="167">
        <f>Cálculos!BP229</f>
        <v>0.54001100551273706</v>
      </c>
      <c r="AG420" s="152"/>
      <c r="AH420" s="167">
        <f>Cálculos!N303</f>
        <v>0</v>
      </c>
      <c r="AI420" s="152"/>
      <c r="AJ420" s="167">
        <f>Cálculos!AP421</f>
        <v>0</v>
      </c>
      <c r="AK420" s="152"/>
      <c r="AL420" s="167">
        <f>Cálculos!BR421</f>
        <v>0</v>
      </c>
      <c r="AM420" s="150"/>
      <c r="BA420" s="151"/>
      <c r="BB420" s="72">
        <v>415</v>
      </c>
      <c r="BC420" s="168">
        <f>ABS(Cálculos!L421-Cálculos!L420)</f>
        <v>2.6089171232304587E-2</v>
      </c>
      <c r="BD420" s="168">
        <f>ABS(Cálculos!AN421-Cálculos!AN420)</f>
        <v>2.2308736334275325E-2</v>
      </c>
      <c r="BE420" s="168">
        <f>ABS(Cálculos!BP421-Cálculos!BP420)</f>
        <v>1.8250333368370342E-2</v>
      </c>
      <c r="BF420" s="150"/>
    </row>
    <row r="421" spans="25:58" x14ac:dyDescent="0.35">
      <c r="Y421" s="151"/>
      <c r="Z421" s="72">
        <f>(Cálculos!C422-0.44)/(MAX(Cálculos!C:C)+0.12)*100</f>
        <v>56.916671232126227</v>
      </c>
      <c r="AA421" s="152"/>
      <c r="AB421" s="167">
        <f>Cálculos!L225</f>
        <v>0.54887060691751133</v>
      </c>
      <c r="AC421" s="152"/>
      <c r="AD421" s="167">
        <f>Cálculos!AN596</f>
        <v>0.56373162228289642</v>
      </c>
      <c r="AE421" s="152"/>
      <c r="AF421" s="167">
        <f>Cálculos!BP24</f>
        <v>0.53862387948578905</v>
      </c>
      <c r="AG421" s="152"/>
      <c r="AH421" s="167">
        <f>Cálculos!N305</f>
        <v>0</v>
      </c>
      <c r="AI421" s="152"/>
      <c r="AJ421" s="167">
        <f>Cálculos!AP422</f>
        <v>0</v>
      </c>
      <c r="AK421" s="152"/>
      <c r="AL421" s="167">
        <f>Cálculos!BR422</f>
        <v>0</v>
      </c>
      <c r="AM421" s="150"/>
      <c r="BA421" s="151"/>
      <c r="BB421" s="72">
        <v>416</v>
      </c>
      <c r="BC421" s="168">
        <f>ABS(Cálculos!L422-Cálculos!L421)</f>
        <v>2.6152713242702186E-2</v>
      </c>
      <c r="BD421" s="168">
        <f>ABS(Cálculos!AN422-Cálculos!AN421)</f>
        <v>2.238294010575248E-2</v>
      </c>
      <c r="BE421" s="168">
        <f>ABS(Cálculos!BP422-Cálculos!BP421)</f>
        <v>1.8353475688598797E-2</v>
      </c>
      <c r="BF421" s="150"/>
    </row>
    <row r="422" spans="25:58" x14ac:dyDescent="0.35">
      <c r="Y422" s="151"/>
      <c r="Z422" s="72">
        <f>(Cálculos!C423-0.44)/(MAX(Cálculos!C:C)+0.12)*100</f>
        <v>57.053635018901005</v>
      </c>
      <c r="AA422" s="152"/>
      <c r="AB422" s="167">
        <f>Cálculos!L591</f>
        <v>0.5482615923545483</v>
      </c>
      <c r="AC422" s="152"/>
      <c r="AD422" s="167">
        <f>Cálculos!AN23</f>
        <v>0.56268233482841379</v>
      </c>
      <c r="AE422" s="152"/>
      <c r="AF422" s="167">
        <f>Cálculos!BP598</f>
        <v>0.53717893096918545</v>
      </c>
      <c r="AG422" s="152"/>
      <c r="AH422" s="167">
        <f>Cálculos!N306</f>
        <v>0</v>
      </c>
      <c r="AI422" s="152"/>
      <c r="AJ422" s="167">
        <f>Cálculos!AP423</f>
        <v>0</v>
      </c>
      <c r="AK422" s="152"/>
      <c r="AL422" s="167">
        <f>Cálculos!BR423</f>
        <v>0</v>
      </c>
      <c r="AM422" s="150"/>
      <c r="BA422" s="151"/>
      <c r="BB422" s="72">
        <v>417</v>
      </c>
      <c r="BC422" s="168">
        <f>ABS(Cálculos!L423-Cálculos!L422)</f>
        <v>5.8932540093138197E-2</v>
      </c>
      <c r="BD422" s="168">
        <f>ABS(Cálculos!AN423-Cálculos!AN422)</f>
        <v>3.8618791832395694E-2</v>
      </c>
      <c r="BE422" s="168">
        <f>ABS(Cálculos!BP423-Cálculos!BP422)</f>
        <v>3.582315609435649E-2</v>
      </c>
      <c r="BF422" s="150"/>
    </row>
    <row r="423" spans="25:58" x14ac:dyDescent="0.35">
      <c r="Y423" s="151"/>
      <c r="Z423" s="72">
        <f>(Cálculos!C424-0.44)/(MAX(Cálculos!C:C)+0.12)*100</f>
        <v>57.190598805675776</v>
      </c>
      <c r="AA423" s="152"/>
      <c r="AB423" s="167">
        <f>Cálculos!L383</f>
        <v>0.54218775658807372</v>
      </c>
      <c r="AC423" s="152"/>
      <c r="AD423" s="167">
        <f>Cálculos!AN597</f>
        <v>0.55983631880391316</v>
      </c>
      <c r="AE423" s="152"/>
      <c r="AF423" s="167">
        <f>Cálculos!BP25</f>
        <v>0.53582343626439333</v>
      </c>
      <c r="AG423" s="152"/>
      <c r="AH423" s="167">
        <f>Cálculos!N307</f>
        <v>0</v>
      </c>
      <c r="AI423" s="152"/>
      <c r="AJ423" s="167">
        <f>Cálculos!AP424</f>
        <v>0</v>
      </c>
      <c r="AK423" s="152"/>
      <c r="AL423" s="167">
        <f>Cálculos!BR424</f>
        <v>0</v>
      </c>
      <c r="AM423" s="150"/>
      <c r="BA423" s="151"/>
      <c r="BB423" s="72">
        <v>418</v>
      </c>
      <c r="BC423" s="168">
        <f>ABS(Cálculos!L424-Cálculos!L423)</f>
        <v>0.35057746690068736</v>
      </c>
      <c r="BD423" s="168">
        <f>ABS(Cálculos!AN424-Cálculos!AN423)</f>
        <v>4.604078297873615E-2</v>
      </c>
      <c r="BE423" s="168">
        <f>ABS(Cálculos!BP424-Cálculos!BP423)</f>
        <v>4.1830308404237515E-2</v>
      </c>
      <c r="BF423" s="150"/>
    </row>
    <row r="424" spans="25:58" x14ac:dyDescent="0.35">
      <c r="Y424" s="151"/>
      <c r="Z424" s="72">
        <f>(Cálculos!C425-0.44)/(MAX(Cálculos!C:C)+0.12)*100</f>
        <v>57.327562592450555</v>
      </c>
      <c r="AA424" s="152"/>
      <c r="AB424" s="167">
        <f>Cálculos!L226</f>
        <v>0.5334056221717477</v>
      </c>
      <c r="AC424" s="152"/>
      <c r="AD424" s="167">
        <f>Cálculos!AN229</f>
        <v>0.55722164429984955</v>
      </c>
      <c r="AE424" s="152"/>
      <c r="AF424" s="167">
        <f>Cálculos!BP599</f>
        <v>0.53346671451433925</v>
      </c>
      <c r="AG424" s="152"/>
      <c r="AH424" s="167">
        <f>Cálculos!N308</f>
        <v>0</v>
      </c>
      <c r="AI424" s="152"/>
      <c r="AJ424" s="167">
        <f>Cálculos!AP425</f>
        <v>0</v>
      </c>
      <c r="AK424" s="152"/>
      <c r="AL424" s="167">
        <f>Cálculos!BR425</f>
        <v>0</v>
      </c>
      <c r="AM424" s="150"/>
      <c r="BA424" s="151"/>
      <c r="BB424" s="72">
        <v>419</v>
      </c>
      <c r="BC424" s="168">
        <f>ABS(Cálculos!L425-Cálculos!L424)</f>
        <v>1.673118216866017</v>
      </c>
      <c r="BD424" s="168">
        <f>ABS(Cálculos!AN425-Cálculos!AN424)</f>
        <v>7.8378112815391088E-2</v>
      </c>
      <c r="BE424" s="168">
        <f>ABS(Cálculos!BP425-Cálculos!BP424)</f>
        <v>7.0833971266573315E-2</v>
      </c>
      <c r="BF424" s="150"/>
    </row>
    <row r="425" spans="25:58" x14ac:dyDescent="0.35">
      <c r="Y425" s="151"/>
      <c r="Z425" s="72">
        <f>(Cálculos!C426-0.44)/(MAX(Cálculos!C:C)+0.12)*100</f>
        <v>57.464526379225333</v>
      </c>
      <c r="AA425" s="152"/>
      <c r="AB425" s="167">
        <f>Cálculos!L592</f>
        <v>0.53294624167244375</v>
      </c>
      <c r="AC425" s="152"/>
      <c r="AD425" s="167">
        <f>Cálculos!AN598</f>
        <v>0.55596794038937647</v>
      </c>
      <c r="AE425" s="152"/>
      <c r="AF425" s="167">
        <f>Cálculos!BP386</f>
        <v>0.53315111826836037</v>
      </c>
      <c r="AG425" s="152"/>
      <c r="AH425" s="167">
        <f>Cálculos!N309</f>
        <v>0</v>
      </c>
      <c r="AI425" s="152"/>
      <c r="AJ425" s="167">
        <f>Cálculos!AP426</f>
        <v>0</v>
      </c>
      <c r="AK425" s="152"/>
      <c r="AL425" s="167">
        <f>Cálculos!BR426</f>
        <v>0</v>
      </c>
      <c r="AM425" s="150"/>
      <c r="BA425" s="151"/>
      <c r="BB425" s="72">
        <v>420</v>
      </c>
      <c r="BC425" s="168">
        <f>ABS(Cálculos!L426-Cálculos!L425)</f>
        <v>1.9116171316572343</v>
      </c>
      <c r="BD425" s="168">
        <f>ABS(Cálculos!AN426-Cálculos!AN425)</f>
        <v>3.624929749870498E-3</v>
      </c>
      <c r="BE425" s="168">
        <f>ABS(Cálculos!BP426-Cálculos!BP425)</f>
        <v>1.7009090908313151E-3</v>
      </c>
      <c r="BF425" s="150"/>
    </row>
    <row r="426" spans="25:58" x14ac:dyDescent="0.35">
      <c r="Y426" s="151"/>
      <c r="Z426" s="72">
        <f>(Cálculos!C427-0.44)/(MAX(Cálculos!C:C)+0.12)*100</f>
        <v>57.601490166000112</v>
      </c>
      <c r="AA426" s="152"/>
      <c r="AB426" s="167">
        <f>Cálculos!L384</f>
        <v>0.51922654390516021</v>
      </c>
      <c r="AC426" s="152"/>
      <c r="AD426" s="167">
        <f>Cálculos!AN599</f>
        <v>0.55212630080319425</v>
      </c>
      <c r="AE426" s="152"/>
      <c r="AF426" s="167">
        <f>Cálculos!BP230</f>
        <v>0.53052592069790949</v>
      </c>
      <c r="AG426" s="152"/>
      <c r="AH426" s="167">
        <f>Cálculos!N310</f>
        <v>0</v>
      </c>
      <c r="AI426" s="152"/>
      <c r="AJ426" s="167">
        <f>Cálculos!AP427</f>
        <v>0</v>
      </c>
      <c r="AK426" s="152"/>
      <c r="AL426" s="167">
        <f>Cálculos!BR427</f>
        <v>0</v>
      </c>
      <c r="AM426" s="150"/>
      <c r="BA426" s="151"/>
      <c r="BB426" s="72">
        <v>421</v>
      </c>
      <c r="BC426" s="168">
        <f>ABS(Cálculos!L427-Cálculos!L426)</f>
        <v>0.13130376168850155</v>
      </c>
      <c r="BD426" s="168">
        <f>ABS(Cálculos!AN427-Cálculos!AN426)</f>
        <v>2.5594288160212697E-2</v>
      </c>
      <c r="BE426" s="168">
        <f>ABS(Cálculos!BP427-Cálculos!BP426)</f>
        <v>2.4229431298727011E-2</v>
      </c>
      <c r="BF426" s="150"/>
    </row>
    <row r="427" spans="25:58" x14ac:dyDescent="0.35">
      <c r="Y427" s="151"/>
      <c r="Z427" s="72">
        <f>(Cálculos!C428-0.44)/(MAX(Cálculos!C:C)+0.12)*100</f>
        <v>57.738453952774883</v>
      </c>
      <c r="AA427" s="152"/>
      <c r="AB427" s="167">
        <f>Cálculos!L227</f>
        <v>0.518192889171468</v>
      </c>
      <c r="AC427" s="152"/>
      <c r="AD427" s="167">
        <f>Cálculos!AN382</f>
        <v>0.55095981006947858</v>
      </c>
      <c r="AE427" s="152"/>
      <c r="AF427" s="167">
        <f>Cálculos!BP600</f>
        <v>0.52959032454298349</v>
      </c>
      <c r="AG427" s="152"/>
      <c r="AH427" s="167">
        <f>Cálculos!N311</f>
        <v>0</v>
      </c>
      <c r="AI427" s="152"/>
      <c r="AJ427" s="167">
        <f>Cálculos!AP428</f>
        <v>0</v>
      </c>
      <c r="AK427" s="152"/>
      <c r="AL427" s="167">
        <f>Cálculos!BR428</f>
        <v>0</v>
      </c>
      <c r="AM427" s="150"/>
      <c r="BA427" s="151"/>
      <c r="BB427" s="72">
        <v>422</v>
      </c>
      <c r="BC427" s="168">
        <f>ABS(Cálculos!L428-Cálculos!L427)</f>
        <v>4.8844741119851154E-2</v>
      </c>
      <c r="BD427" s="168">
        <f>ABS(Cálculos!AN428-Cálculos!AN427)</f>
        <v>1.9167702149162302E-2</v>
      </c>
      <c r="BE427" s="168">
        <f>ABS(Cálculos!BP428-Cálculos!BP427)</f>
        <v>1.8524218423809247E-2</v>
      </c>
      <c r="BF427" s="150"/>
    </row>
    <row r="428" spans="25:58" x14ac:dyDescent="0.35">
      <c r="Y428" s="151"/>
      <c r="Z428" s="72">
        <f>(Cálculos!C429-0.44)/(MAX(Cálculos!C:C)+0.12)*100</f>
        <v>57.875417739549661</v>
      </c>
      <c r="AA428" s="152"/>
      <c r="AB428" s="167">
        <f>Cálculos!L593</f>
        <v>0.51801100975019487</v>
      </c>
      <c r="AC428" s="152"/>
      <c r="AD428" s="167">
        <f>Cálculos!AN230</f>
        <v>0.54887999676639432</v>
      </c>
      <c r="AE428" s="152"/>
      <c r="AF428" s="167">
        <f>Cálculos!BP601</f>
        <v>0.52589651969021611</v>
      </c>
      <c r="AG428" s="152"/>
      <c r="AH428" s="167">
        <f>Cálculos!N312</f>
        <v>0</v>
      </c>
      <c r="AI428" s="152"/>
      <c r="AJ428" s="167">
        <f>Cálculos!AP429</f>
        <v>0</v>
      </c>
      <c r="AK428" s="152"/>
      <c r="AL428" s="167">
        <f>Cálculos!BR429</f>
        <v>0</v>
      </c>
      <c r="AM428" s="150"/>
      <c r="BA428" s="151"/>
      <c r="BB428" s="72">
        <v>423</v>
      </c>
      <c r="BC428" s="168">
        <f>ABS(Cálculos!L429-Cálculos!L428)</f>
        <v>5.5802214205220135E-2</v>
      </c>
      <c r="BD428" s="168">
        <f>ABS(Cálculos!AN429-Cálculos!AN428)</f>
        <v>1.7164311903944407E-2</v>
      </c>
      <c r="BE428" s="168">
        <f>ABS(Cálculos!BP429-Cálculos!BP428)</f>
        <v>1.3642938835429552E-2</v>
      </c>
      <c r="BF428" s="150"/>
    </row>
    <row r="429" spans="25:58" x14ac:dyDescent="0.35">
      <c r="Y429" s="151"/>
      <c r="Z429" s="72">
        <f>(Cálculos!C430-0.44)/(MAX(Cálculos!C:C)+0.12)*100</f>
        <v>58.01238152632444</v>
      </c>
      <c r="AA429" s="152"/>
      <c r="AB429" s="167">
        <f>Cálculos!L228</f>
        <v>0.50335956609893873</v>
      </c>
      <c r="AC429" s="152"/>
      <c r="AD429" s="167">
        <f>Cálculos!AN600</f>
        <v>0.54816301677460721</v>
      </c>
      <c r="AE429" s="152"/>
      <c r="AF429" s="167">
        <f>Cálculos!BP231</f>
        <v>0.52578954939830425</v>
      </c>
      <c r="AG429" s="152"/>
      <c r="AH429" s="167">
        <f>Cálculos!N313</f>
        <v>0</v>
      </c>
      <c r="AI429" s="152"/>
      <c r="AJ429" s="167">
        <f>Cálculos!AP430</f>
        <v>0</v>
      </c>
      <c r="AK429" s="152"/>
      <c r="AL429" s="167">
        <f>Cálculos!BR430</f>
        <v>0</v>
      </c>
      <c r="AM429" s="150"/>
      <c r="BA429" s="151"/>
      <c r="BB429" s="72">
        <v>424</v>
      </c>
      <c r="BC429" s="168">
        <f>ABS(Cálculos!L430-Cálculos!L429)</f>
        <v>2.8539568195709242E-2</v>
      </c>
      <c r="BD429" s="168">
        <f>ABS(Cálculos!AN430-Cálculos!AN429)</f>
        <v>2.4571757003321926E-2</v>
      </c>
      <c r="BE429" s="168">
        <f>ABS(Cálculos!BP430-Cálculos!BP429)</f>
        <v>2.0260101112318463E-2</v>
      </c>
      <c r="BF429" s="150"/>
    </row>
    <row r="430" spans="25:58" x14ac:dyDescent="0.35">
      <c r="Y430" s="151"/>
      <c r="Z430" s="72">
        <f>(Cálculos!C431-0.44)/(MAX(Cálculos!C:C)+0.12)*100</f>
        <v>58.149345313099218</v>
      </c>
      <c r="AA430" s="152"/>
      <c r="AB430" s="167">
        <f>Cálculos!L594</f>
        <v>0.50329023024333486</v>
      </c>
      <c r="AC430" s="152"/>
      <c r="AD430" s="167">
        <f>Cálculos!AN601</f>
        <v>0.54434874220277962</v>
      </c>
      <c r="AE430" s="152"/>
      <c r="AF430" s="167">
        <f>Cálculos!BP602</f>
        <v>0.52225724653107797</v>
      </c>
      <c r="AG430" s="152"/>
      <c r="AH430" s="167">
        <f>Cálculos!N314</f>
        <v>0</v>
      </c>
      <c r="AI430" s="152"/>
      <c r="AJ430" s="167">
        <f>Cálculos!AP431</f>
        <v>0</v>
      </c>
      <c r="AK430" s="152"/>
      <c r="AL430" s="167">
        <f>Cálculos!BR431</f>
        <v>0</v>
      </c>
      <c r="AM430" s="150"/>
      <c r="BA430" s="151"/>
      <c r="BB430" s="72">
        <v>425</v>
      </c>
      <c r="BC430" s="168">
        <f>ABS(Cálculos!L431-Cálculos!L430)</f>
        <v>3.1417633980529658E-2</v>
      </c>
      <c r="BD430" s="168">
        <f>ABS(Cálculos!AN431-Cálculos!AN430)</f>
        <v>2.7143477266868832E-2</v>
      </c>
      <c r="BE430" s="168">
        <f>ABS(Cálculos!BP431-Cálculos!BP430)</f>
        <v>2.5330603442429211E-2</v>
      </c>
      <c r="BF430" s="150"/>
    </row>
    <row r="431" spans="25:58" x14ac:dyDescent="0.35">
      <c r="Y431" s="151"/>
      <c r="Z431" s="72">
        <f>(Cálculos!C432-0.44)/(MAX(Cálculos!C:C)+0.12)*100</f>
        <v>58.286309099873989</v>
      </c>
      <c r="AA431" s="152"/>
      <c r="AB431" s="167">
        <f>Cálculos!L385</f>
        <v>0.50001656399471173</v>
      </c>
      <c r="AC431" s="152"/>
      <c r="AD431" s="167">
        <f>Cálculos!AN231</f>
        <v>0.54425192984170001</v>
      </c>
      <c r="AE431" s="152"/>
      <c r="AF431" s="167">
        <f>Cálculos!BP232</f>
        <v>0.52215595874568765</v>
      </c>
      <c r="AG431" s="152"/>
      <c r="AH431" s="167">
        <f>Cálculos!N315</f>
        <v>0</v>
      </c>
      <c r="AI431" s="152"/>
      <c r="AJ431" s="167">
        <f>Cálculos!AP432</f>
        <v>0</v>
      </c>
      <c r="AK431" s="152"/>
      <c r="AL431" s="167">
        <f>Cálculos!BR432</f>
        <v>0</v>
      </c>
      <c r="AM431" s="150"/>
      <c r="BA431" s="151"/>
      <c r="BB431" s="72">
        <v>426</v>
      </c>
      <c r="BC431" s="168">
        <f>ABS(Cálculos!L432-Cálculos!L431)</f>
        <v>5.099929016885163E-3</v>
      </c>
      <c r="BD431" s="168">
        <f>ABS(Cálculos!AN432-Cálculos!AN431)</f>
        <v>1.0341390849679666E-3</v>
      </c>
      <c r="BE431" s="168">
        <f>ABS(Cálculos!BP432-Cálculos!BP431)</f>
        <v>5.0659523262464035E-4</v>
      </c>
      <c r="BF431" s="150"/>
    </row>
    <row r="432" spans="25:58" x14ac:dyDescent="0.35">
      <c r="Y432" s="151"/>
      <c r="Z432" s="72">
        <f>(Cálculos!C433-0.44)/(MAX(Cálculos!C:C)+0.12)*100</f>
        <v>58.423272886648768</v>
      </c>
      <c r="AA432" s="152"/>
      <c r="AB432" s="167">
        <f>Cálculos!L381</f>
        <v>0.49568485774551263</v>
      </c>
      <c r="AC432" s="152"/>
      <c r="AD432" s="167">
        <f>Cálculos!AN602</f>
        <v>0.54058346680260949</v>
      </c>
      <c r="AE432" s="152"/>
      <c r="AF432" s="167">
        <f>Cálculos!BP603</f>
        <v>0.51864851553008784</v>
      </c>
      <c r="AG432" s="152"/>
      <c r="AH432" s="167">
        <f>Cálculos!N316</f>
        <v>0</v>
      </c>
      <c r="AI432" s="152"/>
      <c r="AJ432" s="167">
        <f>Cálculos!AP433</f>
        <v>0</v>
      </c>
      <c r="AK432" s="152"/>
      <c r="AL432" s="167">
        <f>Cálculos!BR433</f>
        <v>0</v>
      </c>
      <c r="AM432" s="150"/>
      <c r="BA432" s="151"/>
      <c r="BB432" s="72">
        <v>427</v>
      </c>
      <c r="BC432" s="168">
        <f>ABS(Cálculos!L433-Cálculos!L432)</f>
        <v>2.4087820547661565E-2</v>
      </c>
      <c r="BD432" s="168">
        <f>ABS(Cálculos!AN433-Cálculos!AN432)</f>
        <v>1.428060621035554E-2</v>
      </c>
      <c r="BE432" s="168">
        <f>ABS(Cálculos!BP433-Cálculos!BP432)</f>
        <v>1.4091055499065863E-2</v>
      </c>
      <c r="BF432" s="150"/>
    </row>
    <row r="433" spans="25:58" x14ac:dyDescent="0.35">
      <c r="Y433" s="151"/>
      <c r="Z433" s="72">
        <f>(Cálculos!C434-0.44)/(MAX(Cálculos!C:C)+0.12)*100</f>
        <v>58.560236673423546</v>
      </c>
      <c r="AA433" s="152"/>
      <c r="AB433" s="167">
        <f>Cálculos!L595</f>
        <v>0.4941019338681194</v>
      </c>
      <c r="AC433" s="152"/>
      <c r="AD433" s="167">
        <f>Cálculos!AN232</f>
        <v>0.54049118242713945</v>
      </c>
      <c r="AE433" s="152"/>
      <c r="AF433" s="167">
        <f>Cálculos!BP233</f>
        <v>0.51854749049937221</v>
      </c>
      <c r="AG433" s="152"/>
      <c r="AH433" s="167">
        <f>Cálculos!N317</f>
        <v>0</v>
      </c>
      <c r="AI433" s="152"/>
      <c r="AJ433" s="167">
        <f>Cálculos!AP434</f>
        <v>0</v>
      </c>
      <c r="AK433" s="152"/>
      <c r="AL433" s="167">
        <f>Cálculos!BR434</f>
        <v>0</v>
      </c>
      <c r="AM433" s="150"/>
      <c r="BA433" s="151"/>
      <c r="BB433" s="72">
        <v>428</v>
      </c>
      <c r="BC433" s="168">
        <f>ABS(Cálculos!L434-Cálculos!L433)</f>
        <v>2.0932517093137166</v>
      </c>
      <c r="BD433" s="168">
        <f>ABS(Cálculos!AN434-Cálculos!AN433)</f>
        <v>7.9052382440482294E-2</v>
      </c>
      <c r="BE433" s="168">
        <f>ABS(Cálculos!BP434-Cálculos!BP433)</f>
        <v>7.1363904631048136E-2</v>
      </c>
      <c r="BF433" s="150"/>
    </row>
    <row r="434" spans="25:58" x14ac:dyDescent="0.35">
      <c r="Y434" s="151"/>
      <c r="Z434" s="72">
        <f>(Cálculos!C435-0.44)/(MAX(Cálculos!C:C)+0.12)*100</f>
        <v>58.697200460198331</v>
      </c>
      <c r="AA434" s="152"/>
      <c r="AB434" s="167">
        <f>Cálculos!L596</f>
        <v>0.48962519541264177</v>
      </c>
      <c r="AC434" s="152"/>
      <c r="AD434" s="167">
        <f>Cálculos!AN22</f>
        <v>0.5368751079487446</v>
      </c>
      <c r="AE434" s="152"/>
      <c r="AF434" s="167">
        <f>Cálculos!BP604</f>
        <v>0.5150657182308247</v>
      </c>
      <c r="AG434" s="152"/>
      <c r="AH434" s="167">
        <f>Cálculos!N318</f>
        <v>0</v>
      </c>
      <c r="AI434" s="152"/>
      <c r="AJ434" s="167">
        <f>Cálculos!AP435</f>
        <v>0</v>
      </c>
      <c r="AK434" s="152"/>
      <c r="AL434" s="167">
        <f>Cálculos!BR435</f>
        <v>0</v>
      </c>
      <c r="AM434" s="150"/>
      <c r="BA434" s="151"/>
      <c r="BB434" s="72">
        <v>429</v>
      </c>
      <c r="BC434" s="168">
        <f>ABS(Cálculos!L435-Cálculos!L434)</f>
        <v>2.0302055855857564</v>
      </c>
      <c r="BD434" s="168">
        <f>ABS(Cálculos!AN435-Cálculos!AN434)</f>
        <v>1.1085772420976747E-2</v>
      </c>
      <c r="BE434" s="168">
        <f>ABS(Cálculos!BP435-Cálculos!BP434)</f>
        <v>8.2861662244473333E-3</v>
      </c>
      <c r="BF434" s="150"/>
    </row>
    <row r="435" spans="25:58" x14ac:dyDescent="0.35">
      <c r="Y435" s="151"/>
      <c r="Z435" s="72">
        <f>(Cálculos!C436-0.44)/(MAX(Cálculos!C:C)+0.12)*100</f>
        <v>58.834164246973096</v>
      </c>
      <c r="AA435" s="152"/>
      <c r="AB435" s="167">
        <f>Cálculos!L229</f>
        <v>0.48873999150595354</v>
      </c>
      <c r="AC435" s="152"/>
      <c r="AD435" s="167">
        <f>Cálculos!AN603</f>
        <v>0.5368484186124739</v>
      </c>
      <c r="AE435" s="152"/>
      <c r="AF435" s="167">
        <f>Cálculos!BP234</f>
        <v>0.51496397080458589</v>
      </c>
      <c r="AG435" s="152"/>
      <c r="AH435" s="167">
        <f>Cálculos!N319</f>
        <v>0</v>
      </c>
      <c r="AI435" s="152"/>
      <c r="AJ435" s="167">
        <f>Cálculos!AP436</f>
        <v>0</v>
      </c>
      <c r="AK435" s="152"/>
      <c r="AL435" s="167">
        <f>Cálculos!BR436</f>
        <v>0</v>
      </c>
      <c r="AM435" s="150"/>
      <c r="BA435" s="151"/>
      <c r="BB435" s="72">
        <v>430</v>
      </c>
      <c r="BC435" s="168">
        <f>ABS(Cálculos!L436-Cálculos!L435)</f>
        <v>2.8189205269236961E-2</v>
      </c>
      <c r="BD435" s="168">
        <f>ABS(Cálculos!AN436-Cálculos!AN435)</f>
        <v>2.4282938269717613E-2</v>
      </c>
      <c r="BE435" s="168">
        <f>ABS(Cálculos!BP436-Cálculos!BP435)</f>
        <v>2.0033663409086522E-2</v>
      </c>
      <c r="BF435" s="150"/>
    </row>
    <row r="436" spans="25:58" x14ac:dyDescent="0.35">
      <c r="Y436" s="151"/>
      <c r="Z436" s="72">
        <f>(Cálculos!C437-0.44)/(MAX(Cálculos!C:C)+0.12)*100</f>
        <v>58.971128033747874</v>
      </c>
      <c r="AA436" s="152"/>
      <c r="AB436" s="167">
        <f>Cálculos!L597</f>
        <v>0.48624142292057487</v>
      </c>
      <c r="AC436" s="152"/>
      <c r="AD436" s="167">
        <f>Cálculos!AN233</f>
        <v>0.53675643063039646</v>
      </c>
      <c r="AE436" s="152"/>
      <c r="AF436" s="167">
        <f>Cálculos!BP23</f>
        <v>0.51180341826708498</v>
      </c>
      <c r="AG436" s="152"/>
      <c r="AH436" s="167">
        <f>Cálculos!N320</f>
        <v>0</v>
      </c>
      <c r="AI436" s="152"/>
      <c r="AJ436" s="167">
        <f>Cálculos!AP437</f>
        <v>0</v>
      </c>
      <c r="AK436" s="152"/>
      <c r="AL436" s="167">
        <f>Cálculos!BR437</f>
        <v>0</v>
      </c>
      <c r="AM436" s="150"/>
      <c r="BA436" s="151"/>
      <c r="BB436" s="72">
        <v>431</v>
      </c>
      <c r="BC436" s="168">
        <f>ABS(Cálculos!L437-Cálculos!L436)</f>
        <v>1.9681443262640874E-2</v>
      </c>
      <c r="BD436" s="168">
        <f>ABS(Cálculos!AN437-Cálculos!AN436)</f>
        <v>1.6637043126672246E-2</v>
      </c>
      <c r="BE436" s="168">
        <f>ABS(Cálculos!BP437-Cálculos!BP436)</f>
        <v>1.3265988181371258E-2</v>
      </c>
      <c r="BF436" s="150"/>
    </row>
    <row r="437" spans="25:58" x14ac:dyDescent="0.35">
      <c r="Y437" s="151"/>
      <c r="Z437" s="72">
        <f>(Cálculos!C438-0.44)/(MAX(Cálculos!C:C)+0.12)*100</f>
        <v>59.10809182052266</v>
      </c>
      <c r="AA437" s="152"/>
      <c r="AB437" s="167">
        <f>Cálculos!L598</f>
        <v>0.48288104703959994</v>
      </c>
      <c r="AC437" s="152"/>
      <c r="AD437" s="167">
        <f>Cálculos!AN604</f>
        <v>0.5331399559172938</v>
      </c>
      <c r="AE437" s="152"/>
      <c r="AF437" s="167">
        <f>Cálculos!BP605</f>
        <v>0.51150785654035491</v>
      </c>
      <c r="AG437" s="152"/>
      <c r="AH437" s="167">
        <f>Cálculos!N321</f>
        <v>0</v>
      </c>
      <c r="AI437" s="152"/>
      <c r="AJ437" s="167">
        <f>Cálculos!AP438</f>
        <v>0</v>
      </c>
      <c r="AK437" s="152"/>
      <c r="AL437" s="167">
        <f>Cálculos!BR438</f>
        <v>0</v>
      </c>
      <c r="AM437" s="150"/>
      <c r="BA437" s="151"/>
      <c r="BB437" s="72">
        <v>432</v>
      </c>
      <c r="BC437" s="168">
        <f>ABS(Cálculos!L438-Cálculos!L437)</f>
        <v>2.7548295140614298E-2</v>
      </c>
      <c r="BD437" s="168">
        <f>ABS(Cálculos!AN438-Cálculos!AN437)</f>
        <v>2.3727354317685689E-2</v>
      </c>
      <c r="BE437" s="168">
        <f>ABS(Cálculos!BP438-Cálculos!BP437)</f>
        <v>1.960493733817481E-2</v>
      </c>
      <c r="BF437" s="150"/>
    </row>
    <row r="438" spans="25:58" x14ac:dyDescent="0.35">
      <c r="Y438" s="151"/>
      <c r="Z438" s="72">
        <f>(Cálculos!C439-0.44)/(MAX(Cálculos!C:C)+0.12)*100</f>
        <v>59.245055607297424</v>
      </c>
      <c r="AA438" s="152"/>
      <c r="AB438" s="167">
        <f>Cálculos!L230</f>
        <v>0.47965220097120892</v>
      </c>
      <c r="AC438" s="152"/>
      <c r="AD438" s="167">
        <f>Cálculos!AN234</f>
        <v>0.53304749463553569</v>
      </c>
      <c r="AE438" s="152"/>
      <c r="AF438" s="167">
        <f>Cálculos!BP235</f>
        <v>0.51121538861983251</v>
      </c>
      <c r="AG438" s="152"/>
      <c r="AH438" s="167">
        <f>Cálculos!N322</f>
        <v>0</v>
      </c>
      <c r="AI438" s="152"/>
      <c r="AJ438" s="167">
        <f>Cálculos!AP439</f>
        <v>0</v>
      </c>
      <c r="AK438" s="152"/>
      <c r="AL438" s="167">
        <f>Cálculos!BR439</f>
        <v>0</v>
      </c>
      <c r="AM438" s="150"/>
      <c r="BA438" s="151"/>
      <c r="BB438" s="72">
        <v>433</v>
      </c>
      <c r="BC438" s="168">
        <f>ABS(Cálculos!L439-Cálculos!L438)</f>
        <v>2.6958876327515924E-2</v>
      </c>
      <c r="BD438" s="168">
        <f>ABS(Cálculos!AN439-Cálculos!AN438)</f>
        <v>2.3206658908039746E-2</v>
      </c>
      <c r="BE438" s="168">
        <f>ABS(Cálculos!BP439-Cálculos!BP438)</f>
        <v>1.9181200161902057E-2</v>
      </c>
      <c r="BF438" s="150"/>
    </row>
    <row r="439" spans="25:58" x14ac:dyDescent="0.35">
      <c r="Y439" s="151"/>
      <c r="Z439" s="72">
        <f>(Cálculos!C440-0.44)/(MAX(Cálculos!C:C)+0.12)*100</f>
        <v>59.382019394072202</v>
      </c>
      <c r="AA439" s="152"/>
      <c r="AB439" s="167">
        <f>Cálculos!L599</f>
        <v>0.47954390583829448</v>
      </c>
      <c r="AC439" s="152"/>
      <c r="AD439" s="167">
        <f>Cálculos!AN383</f>
        <v>0.53166346210572479</v>
      </c>
      <c r="AE439" s="152"/>
      <c r="AF439" s="167">
        <f>Cálculos!BP606</f>
        <v>0.50797461361939933</v>
      </c>
      <c r="AG439" s="152"/>
      <c r="AH439" s="167">
        <f>Cálculos!N323</f>
        <v>0</v>
      </c>
      <c r="AI439" s="152"/>
      <c r="AJ439" s="167">
        <f>Cálculos!AP440</f>
        <v>0</v>
      </c>
      <c r="AK439" s="152"/>
      <c r="AL439" s="167">
        <f>Cálculos!BR440</f>
        <v>0</v>
      </c>
      <c r="AM439" s="150"/>
      <c r="BA439" s="151"/>
      <c r="BB439" s="72">
        <v>434</v>
      </c>
      <c r="BC439" s="168">
        <f>ABS(Cálculos!L440-Cálculos!L439)</f>
        <v>2.689647763805092E-2</v>
      </c>
      <c r="BD439" s="168">
        <f>ABS(Cálculos!AN440-Cálculos!AN439)</f>
        <v>2.3163755611523174E-2</v>
      </c>
      <c r="BE439" s="168">
        <f>ABS(Cálculos!BP440-Cálculos!BP439)</f>
        <v>1.9176440728854383E-2</v>
      </c>
      <c r="BF439" s="150"/>
    </row>
    <row r="440" spans="25:58" x14ac:dyDescent="0.35">
      <c r="Y440" s="151"/>
      <c r="Z440" s="72">
        <f>(Cálculos!C441-0.44)/(MAX(Cálculos!C:C)+0.12)*100</f>
        <v>59.518983180846988</v>
      </c>
      <c r="AA440" s="152"/>
      <c r="AB440" s="167">
        <f>Cálculos!L18</f>
        <v>0.47934317317833958</v>
      </c>
      <c r="AC440" s="152"/>
      <c r="AD440" s="167">
        <f>Cálculos!AN605</f>
        <v>0.5294572557555749</v>
      </c>
      <c r="AE440" s="152"/>
      <c r="AF440" s="167">
        <f>Cálculos!BP382</f>
        <v>0.50779815707468401</v>
      </c>
      <c r="AG440" s="152"/>
      <c r="AH440" s="167">
        <f>Cálculos!N324</f>
        <v>0</v>
      </c>
      <c r="AI440" s="152"/>
      <c r="AJ440" s="167">
        <f>Cálculos!AP441</f>
        <v>0</v>
      </c>
      <c r="AK440" s="152"/>
      <c r="AL440" s="167">
        <f>Cálculos!BR441</f>
        <v>0</v>
      </c>
      <c r="AM440" s="150"/>
      <c r="BA440" s="151"/>
      <c r="BB440" s="72">
        <v>435</v>
      </c>
      <c r="BC440" s="168">
        <f>ABS(Cálculos!L441-Cálculos!L440)</f>
        <v>1.7455843426317508</v>
      </c>
      <c r="BD440" s="168">
        <f>ABS(Cálculos!AN441-Cálculos!AN440)</f>
        <v>0.11806171631438045</v>
      </c>
      <c r="BE440" s="168">
        <f>ABS(Cálculos!BP441-Cálculos!BP440)</f>
        <v>0.10531855174095472</v>
      </c>
      <c r="BF440" s="150"/>
    </row>
    <row r="441" spans="25:58" x14ac:dyDescent="0.35">
      <c r="Y441" s="151"/>
      <c r="Z441" s="72">
        <f>(Cálculos!C442-0.44)/(MAX(Cálculos!C:C)+0.12)*100</f>
        <v>59.655946967621766</v>
      </c>
      <c r="AA441" s="152"/>
      <c r="AB441" s="167">
        <f>Cálculos!L600</f>
        <v>0.47604142315671927</v>
      </c>
      <c r="AC441" s="152"/>
      <c r="AD441" s="167">
        <f>Cálculos!AN235</f>
        <v>0.52921599754760773</v>
      </c>
      <c r="AE441" s="152"/>
      <c r="AF441" s="167">
        <f>Cálculos!BP236</f>
        <v>0.50764850872079847</v>
      </c>
      <c r="AG441" s="152"/>
      <c r="AH441" s="167">
        <f>Cálculos!N327</f>
        <v>0</v>
      </c>
      <c r="AI441" s="152"/>
      <c r="AJ441" s="167">
        <f>Cálculos!AP442</f>
        <v>0</v>
      </c>
      <c r="AK441" s="152"/>
      <c r="AL441" s="167">
        <f>Cálculos!BR442</f>
        <v>0</v>
      </c>
      <c r="AM441" s="150"/>
      <c r="BA441" s="151"/>
      <c r="BB441" s="72">
        <v>436</v>
      </c>
      <c r="BC441" s="168">
        <f>ABS(Cálculos!L442-Cálculos!L441)</f>
        <v>1.4048019103981038</v>
      </c>
      <c r="BD441" s="168">
        <f>ABS(Cálculos!AN442-Cálculos!AN441)</f>
        <v>3.095492907777575E-2</v>
      </c>
      <c r="BE441" s="168">
        <f>ABS(Cálculos!BP442-Cálculos!BP441)</f>
        <v>2.8830075685909451E-2</v>
      </c>
      <c r="BF441" s="150"/>
    </row>
    <row r="442" spans="25:58" x14ac:dyDescent="0.35">
      <c r="Y442" s="151"/>
      <c r="Z442" s="72">
        <f>(Cálculos!C443-0.44)/(MAX(Cálculos!C:C)+0.12)*100</f>
        <v>59.79291075439653</v>
      </c>
      <c r="AA442" s="152"/>
      <c r="AB442" s="167">
        <f>Cálculos!L231</f>
        <v>0.47527527411165027</v>
      </c>
      <c r="AC442" s="152"/>
      <c r="AD442" s="167">
        <f>Cálculos!AN606</f>
        <v>0.52580002729253372</v>
      </c>
      <c r="AE442" s="152"/>
      <c r="AF442" s="167">
        <f>Cálculos!BP607</f>
        <v>0.50446577659097724</v>
      </c>
      <c r="AG442" s="152"/>
      <c r="AH442" s="167">
        <f>Cálculos!N328</f>
        <v>0</v>
      </c>
      <c r="AI442" s="152"/>
      <c r="AJ442" s="167">
        <f>Cálculos!AP443</f>
        <v>0</v>
      </c>
      <c r="AK442" s="152"/>
      <c r="AL442" s="167">
        <f>Cálculos!BR443</f>
        <v>0</v>
      </c>
      <c r="AM442" s="150"/>
      <c r="BA442" s="151"/>
      <c r="BB442" s="72">
        <v>437</v>
      </c>
      <c r="BC442" s="168">
        <f>ABS(Cálculos!L443-Cálculos!L442)</f>
        <v>0.20661334944758969</v>
      </c>
      <c r="BD442" s="168">
        <f>ABS(Cálculos!AN443-Cálculos!AN442)</f>
        <v>2.4297391803069557E-2</v>
      </c>
      <c r="BE442" s="168">
        <f>ABS(Cálculos!BP443-Cálculos!BP442)</f>
        <v>2.0119376436169567E-2</v>
      </c>
      <c r="BF442" s="150"/>
    </row>
    <row r="443" spans="25:58" x14ac:dyDescent="0.35">
      <c r="Y443" s="151"/>
      <c r="Z443" s="72">
        <f>(Cálculos!C444-0.44)/(MAX(Cálculos!C:C)+0.12)*100</f>
        <v>59.929874541171316</v>
      </c>
      <c r="AA443" s="152"/>
      <c r="AB443" s="167">
        <f>Cálculos!L601</f>
        <v>0.47271777487376809</v>
      </c>
      <c r="AC443" s="152"/>
      <c r="AD443" s="167">
        <f>Cálculos!AN236</f>
        <v>0.52553259959754528</v>
      </c>
      <c r="AE443" s="152"/>
      <c r="AF443" s="167">
        <f>Cálculos!BP237</f>
        <v>0.50413528378069661</v>
      </c>
      <c r="AG443" s="152"/>
      <c r="AH443" s="167">
        <f>Cálculos!N332</f>
        <v>0</v>
      </c>
      <c r="AI443" s="152"/>
      <c r="AJ443" s="167">
        <f>Cálculos!AP444</f>
        <v>0</v>
      </c>
      <c r="AK443" s="152"/>
      <c r="AL443" s="167">
        <f>Cálculos!BR444</f>
        <v>0</v>
      </c>
      <c r="AM443" s="150"/>
      <c r="BA443" s="151"/>
      <c r="BB443" s="72">
        <v>438</v>
      </c>
      <c r="BC443" s="168">
        <f>ABS(Cálculos!L444-Cálculos!L443)</f>
        <v>2.7636528732489785E-2</v>
      </c>
      <c r="BD443" s="168">
        <f>ABS(Cálculos!AN444-Cálculos!AN443)</f>
        <v>2.3845088971800488E-2</v>
      </c>
      <c r="BE443" s="168">
        <f>ABS(Cálculos!BP444-Cálculos!BP443)</f>
        <v>1.9752331843991833E-2</v>
      </c>
      <c r="BF443" s="150"/>
    </row>
    <row r="444" spans="25:58" x14ac:dyDescent="0.35">
      <c r="Y444" s="151"/>
      <c r="Z444" s="72">
        <f>(Cálculos!C445-0.44)/(MAX(Cálculos!C:C)+0.12)*100</f>
        <v>60.066838327946094</v>
      </c>
      <c r="AA444" s="152"/>
      <c r="AB444" s="167">
        <f>Cálculos!L232</f>
        <v>0.47199062376644813</v>
      </c>
      <c r="AC444" s="152"/>
      <c r="AD444" s="167">
        <f>Cálculos!AN607</f>
        <v>0.52216806115251868</v>
      </c>
      <c r="AE444" s="152"/>
      <c r="AF444" s="167">
        <f>Cálculos!BP608</f>
        <v>0.50098116916793101</v>
      </c>
      <c r="AG444" s="152"/>
      <c r="AH444" s="167">
        <f>Cálculos!N333</f>
        <v>0</v>
      </c>
      <c r="AI444" s="152"/>
      <c r="AJ444" s="167">
        <f>Cálculos!AP445</f>
        <v>0</v>
      </c>
      <c r="AK444" s="152"/>
      <c r="AL444" s="167">
        <f>Cálculos!BR445</f>
        <v>0</v>
      </c>
      <c r="AM444" s="150"/>
      <c r="BA444" s="151"/>
      <c r="BB444" s="72">
        <v>439</v>
      </c>
      <c r="BC444" s="168">
        <f>ABS(Cálculos!L445-Cálculos!L444)</f>
        <v>2.7470954122064795E-2</v>
      </c>
      <c r="BD444" s="168">
        <f>ABS(Cálculos!AN445-Cálculos!AN444)</f>
        <v>2.3707651774362626E-2</v>
      </c>
      <c r="BE444" s="168">
        <f>ABS(Cálculos!BP445-Cálculos!BP444)</f>
        <v>1.9661716026353471E-2</v>
      </c>
      <c r="BF444" s="150"/>
    </row>
    <row r="445" spans="25:58" x14ac:dyDescent="0.35">
      <c r="Y445" s="151"/>
      <c r="Z445" s="72">
        <f>(Cálculos!C446-0.44)/(MAX(Cálculos!C:C)+0.12)*100</f>
        <v>60.203802114720872</v>
      </c>
      <c r="AA445" s="152"/>
      <c r="AB445" s="167">
        <f>Cálculos!L602</f>
        <v>0.4694458839150833</v>
      </c>
      <c r="AC445" s="152"/>
      <c r="AD445" s="167">
        <f>Cálculos!AN237</f>
        <v>0.52189729678827812</v>
      </c>
      <c r="AE445" s="152"/>
      <c r="AF445" s="167">
        <f>Cálculos!BP238</f>
        <v>0.50065173032009458</v>
      </c>
      <c r="AG445" s="152"/>
      <c r="AH445" s="167">
        <f>Cálculos!N334</f>
        <v>0</v>
      </c>
      <c r="AI445" s="152"/>
      <c r="AJ445" s="167">
        <f>Cálculos!AP446</f>
        <v>0</v>
      </c>
      <c r="AK445" s="152"/>
      <c r="AL445" s="167">
        <f>Cálculos!BR446</f>
        <v>0</v>
      </c>
      <c r="AM445" s="150"/>
      <c r="BA445" s="151"/>
      <c r="BB445" s="72">
        <v>440</v>
      </c>
      <c r="BC445" s="168">
        <f>ABS(Cálculos!L446-Cálculos!L445)</f>
        <v>7.8354707026027093E-3</v>
      </c>
      <c r="BD445" s="168">
        <f>ABS(Cálculos!AN446-Cálculos!AN445)</f>
        <v>8.0633316183584824E-3</v>
      </c>
      <c r="BE445" s="168">
        <f>ABS(Cálculos!BP446-Cálculos!BP445)</f>
        <v>8.5497728946628548E-3</v>
      </c>
      <c r="BF445" s="150"/>
    </row>
    <row r="446" spans="25:58" x14ac:dyDescent="0.35">
      <c r="Y446" s="151"/>
      <c r="Z446" s="72">
        <f>(Cálculos!C447-0.44)/(MAX(Cálculos!C:C)+0.12)*100</f>
        <v>60.340765901495644</v>
      </c>
      <c r="AA446" s="152"/>
      <c r="AB446" s="167">
        <f>Cálculos!L233</f>
        <v>0.4687286853456562</v>
      </c>
      <c r="AC446" s="152"/>
      <c r="AD446" s="167">
        <f>Cálculos!AN608</f>
        <v>0.51856117682226288</v>
      </c>
      <c r="AE446" s="152"/>
      <c r="AF446" s="167">
        <f>Cálculos!BP609</f>
        <v>0.49752063800903096</v>
      </c>
      <c r="AG446" s="152"/>
      <c r="AH446" s="167">
        <f>Cálculos!N337</f>
        <v>0</v>
      </c>
      <c r="AI446" s="152"/>
      <c r="AJ446" s="167">
        <f>Cálculos!AP447</f>
        <v>0</v>
      </c>
      <c r="AK446" s="152"/>
      <c r="AL446" s="167">
        <f>Cálculos!BR447</f>
        <v>0</v>
      </c>
      <c r="AM446" s="150"/>
      <c r="BA446" s="151"/>
      <c r="BB446" s="72">
        <v>441</v>
      </c>
      <c r="BC446" s="168">
        <f>ABS(Cálculos!L447-Cálculos!L446)</f>
        <v>5.7584217679593763E-3</v>
      </c>
      <c r="BD446" s="168">
        <f>ABS(Cálculos!AN447-Cálculos!AN446)</f>
        <v>6.182138388004077E-3</v>
      </c>
      <c r="BE446" s="168">
        <f>ABS(Cálculos!BP447-Cálculos!BP446)</f>
        <v>6.8633428367836924E-3</v>
      </c>
      <c r="BF446" s="150"/>
    </row>
    <row r="447" spans="25:58" x14ac:dyDescent="0.35">
      <c r="Y447" s="151"/>
      <c r="Z447" s="72">
        <f>(Cálculos!C448-0.44)/(MAX(Cálculos!C:C)+0.12)*100</f>
        <v>60.477729688270422</v>
      </c>
      <c r="AA447" s="152"/>
      <c r="AB447" s="167">
        <f>Cálculos!L603</f>
        <v>0.46620195691262745</v>
      </c>
      <c r="AC447" s="152"/>
      <c r="AD447" s="167">
        <f>Cálculos!AN238</f>
        <v>0.51829132340278083</v>
      </c>
      <c r="AE447" s="152"/>
      <c r="AF447" s="167">
        <f>Cálculos!BP239</f>
        <v>0.49719324589678832</v>
      </c>
      <c r="AG447" s="152"/>
      <c r="AH447" s="167">
        <f>Cálculos!N338</f>
        <v>0</v>
      </c>
      <c r="AI447" s="152"/>
      <c r="AJ447" s="167">
        <f>Cálculos!AP448</f>
        <v>0</v>
      </c>
      <c r="AK447" s="152"/>
      <c r="AL447" s="167">
        <f>Cálculos!BR448</f>
        <v>0</v>
      </c>
      <c r="AM447" s="150"/>
      <c r="BA447" s="151"/>
      <c r="BB447" s="72">
        <v>442</v>
      </c>
      <c r="BC447" s="168">
        <f>ABS(Cálculos!L448-Cálculos!L447)</f>
        <v>0.30206661373662347</v>
      </c>
      <c r="BD447" s="168">
        <f>ABS(Cálculos!AN448-Cálculos!AN447)</f>
        <v>4.9044975367663834E-2</v>
      </c>
      <c r="BE447" s="168">
        <f>ABS(Cálculos!BP448-Cálculos!BP447)</f>
        <v>4.4236690254860767E-2</v>
      </c>
      <c r="BF447" s="150"/>
    </row>
    <row r="448" spans="25:58" x14ac:dyDescent="0.35">
      <c r="Y448" s="151"/>
      <c r="Z448" s="72">
        <f>(Cálculos!C449-0.44)/(MAX(Cálculos!C:C)+0.12)*100</f>
        <v>60.6146934750452</v>
      </c>
      <c r="AA448" s="152"/>
      <c r="AB448" s="167">
        <f>Cálculos!L234</f>
        <v>0.46548930164732838</v>
      </c>
      <c r="AC448" s="152"/>
      <c r="AD448" s="167">
        <f>Cálculos!AN609</f>
        <v>0.51497921199764662</v>
      </c>
      <c r="AE448" s="152"/>
      <c r="AF448" s="167">
        <f>Cálculos!BP610</f>
        <v>0.49408401166235222</v>
      </c>
      <c r="AG448" s="152"/>
      <c r="AH448" s="167">
        <f>Cálculos!N339</f>
        <v>0</v>
      </c>
      <c r="AI448" s="152"/>
      <c r="AJ448" s="167">
        <f>Cálculos!AP449</f>
        <v>0</v>
      </c>
      <c r="AK448" s="152"/>
      <c r="AL448" s="167">
        <f>Cálculos!BR449</f>
        <v>0</v>
      </c>
      <c r="AM448" s="150"/>
      <c r="BA448" s="151"/>
      <c r="BB448" s="72">
        <v>443</v>
      </c>
      <c r="BC448" s="168">
        <f>ABS(Cálculos!L449-Cálculos!L448)</f>
        <v>2.4855074616059589</v>
      </c>
      <c r="BD448" s="168">
        <f>ABS(Cálculos!AN449-Cálculos!AN448)</f>
        <v>8.8188099109952844E-2</v>
      </c>
      <c r="BE448" s="168">
        <f>ABS(Cálculos!BP449-Cálculos!BP448)</f>
        <v>7.9278382539020198E-2</v>
      </c>
      <c r="BF448" s="150"/>
    </row>
    <row r="449" spans="25:58" x14ac:dyDescent="0.35">
      <c r="Y449" s="151"/>
      <c r="Z449" s="72">
        <f>(Cálculos!C450-0.44)/(MAX(Cálculos!C:C)+0.12)*100</f>
        <v>60.751657261819979</v>
      </c>
      <c r="AA449" s="152"/>
      <c r="AB449" s="167">
        <f>Cálculos!L604</f>
        <v>0.46298143618275711</v>
      </c>
      <c r="AC449" s="152"/>
      <c r="AD449" s="167">
        <f>Cálculos!AN239</f>
        <v>0.51471104392743716</v>
      </c>
      <c r="AE449" s="152"/>
      <c r="AF449" s="167">
        <f>Cálculos!BP240</f>
        <v>0.49375883839051721</v>
      </c>
      <c r="AG449" s="152"/>
      <c r="AH449" s="167">
        <f>Cálculos!N340</f>
        <v>0</v>
      </c>
      <c r="AI449" s="152"/>
      <c r="AJ449" s="167">
        <f>Cálculos!AP450</f>
        <v>0</v>
      </c>
      <c r="AK449" s="152"/>
      <c r="AL449" s="167">
        <f>Cálculos!BR450</f>
        <v>0</v>
      </c>
      <c r="AM449" s="150"/>
      <c r="BA449" s="151"/>
      <c r="BB449" s="72">
        <v>444</v>
      </c>
      <c r="BC449" s="168">
        <f>ABS(Cálculos!L450-Cálculos!L449)</f>
        <v>0.21311762586056382</v>
      </c>
      <c r="BD449" s="168">
        <f>ABS(Cálculos!AN450-Cálculos!AN449)</f>
        <v>8.3950238035998437E-2</v>
      </c>
      <c r="BE449" s="168">
        <f>ABS(Cálculos!BP450-Cálculos!BP449)</f>
        <v>7.5593548447063119E-2</v>
      </c>
      <c r="BF449" s="150"/>
    </row>
    <row r="450" spans="25:58" x14ac:dyDescent="0.35">
      <c r="Y450" s="151"/>
      <c r="Z450" s="72">
        <f>(Cálculos!C451-0.44)/(MAX(Cálculos!C:C)+0.12)*100</f>
        <v>60.88862104859475</v>
      </c>
      <c r="AA450" s="152"/>
      <c r="AB450" s="167">
        <f>Cálculos!L235</f>
        <v>0.46208390120833298</v>
      </c>
      <c r="AC450" s="152"/>
      <c r="AD450" s="167">
        <f>Cálculos!AN384</f>
        <v>0.5119964142404172</v>
      </c>
      <c r="AE450" s="152"/>
      <c r="AF450" s="167">
        <f>Cálculos!BP383</f>
        <v>0.49187230448754826</v>
      </c>
      <c r="AG450" s="152"/>
      <c r="AH450" s="167">
        <f>Cálculos!N341</f>
        <v>0</v>
      </c>
      <c r="AI450" s="152"/>
      <c r="AJ450" s="167">
        <f>Cálculos!AP451</f>
        <v>0</v>
      </c>
      <c r="AK450" s="152"/>
      <c r="AL450" s="167">
        <f>Cálculos!BR451</f>
        <v>0</v>
      </c>
      <c r="AM450" s="150"/>
      <c r="BA450" s="151"/>
      <c r="BB450" s="72">
        <v>445</v>
      </c>
      <c r="BC450" s="168">
        <f>ABS(Cálculos!L451-Cálculos!L450)</f>
        <v>2.3269105546040469</v>
      </c>
      <c r="BD450" s="168">
        <f>ABS(Cálculos!AN451-Cálculos!AN450)</f>
        <v>7.1325682420371184E-3</v>
      </c>
      <c r="BE450" s="168">
        <f>ABS(Cálculos!BP451-Cálculos!BP450)</f>
        <v>7.7541837349794918E-3</v>
      </c>
      <c r="BF450" s="150"/>
    </row>
    <row r="451" spans="25:58" x14ac:dyDescent="0.35">
      <c r="Y451" s="151"/>
      <c r="Z451" s="72">
        <f>(Cálculos!C452-0.44)/(MAX(Cálculos!C:C)+0.12)*100</f>
        <v>61.025584835369528</v>
      </c>
      <c r="AA451" s="152"/>
      <c r="AB451" s="167">
        <f>Cálculos!L605</f>
        <v>0.45978334722971081</v>
      </c>
      <c r="AC451" s="152"/>
      <c r="AD451" s="167">
        <f>Cálculos!AN610</f>
        <v>0.51142199053058379</v>
      </c>
      <c r="AE451" s="152"/>
      <c r="AF451" s="167">
        <f>Cálculos!BP611</f>
        <v>0.49067112404712415</v>
      </c>
      <c r="AG451" s="152"/>
      <c r="AH451" s="167">
        <f>Cálculos!N342</f>
        <v>0</v>
      </c>
      <c r="AI451" s="152"/>
      <c r="AJ451" s="167">
        <f>Cálculos!AP452</f>
        <v>0</v>
      </c>
      <c r="AK451" s="152"/>
      <c r="AL451" s="167">
        <f>Cálculos!BR452</f>
        <v>0</v>
      </c>
      <c r="AM451" s="150"/>
      <c r="BA451" s="151"/>
      <c r="BB451" s="72">
        <v>446</v>
      </c>
      <c r="BC451" s="168">
        <f>ABS(Cálculos!L452-Cálculos!L451)</f>
        <v>2.7423021110908774E-2</v>
      </c>
      <c r="BD451" s="168">
        <f>ABS(Cálculos!AN452-Cálculos!AN451)</f>
        <v>2.3678324745546098E-2</v>
      </c>
      <c r="BE451" s="168">
        <f>ABS(Cálculos!BP452-Cálculos!BP451)</f>
        <v>1.9544891165076406E-2</v>
      </c>
      <c r="BF451" s="150"/>
    </row>
    <row r="452" spans="25:58" x14ac:dyDescent="0.35">
      <c r="Y452" s="151"/>
      <c r="Z452" s="72">
        <f>(Cálculos!C453-0.44)/(MAX(Cálculos!C:C)+0.12)*100</f>
        <v>61.162548622144307</v>
      </c>
      <c r="AA452" s="152"/>
      <c r="AB452" s="167">
        <f>Cálculos!L236</f>
        <v>0.45885666457192792</v>
      </c>
      <c r="AC452" s="152"/>
      <c r="AD452" s="167">
        <f>Cálculos!AN240</f>
        <v>0.51115564155937865</v>
      </c>
      <c r="AE452" s="152"/>
      <c r="AF452" s="167">
        <f>Cálculos!BP241</f>
        <v>0.49034819689341974</v>
      </c>
      <c r="AG452" s="152"/>
      <c r="AH452" s="167">
        <f>Cálculos!N343</f>
        <v>0</v>
      </c>
      <c r="AI452" s="152"/>
      <c r="AJ452" s="167">
        <f>Cálculos!AP453</f>
        <v>0</v>
      </c>
      <c r="AK452" s="152"/>
      <c r="AL452" s="167">
        <f>Cálculos!BR453</f>
        <v>0</v>
      </c>
      <c r="AM452" s="150"/>
      <c r="BA452" s="151"/>
      <c r="BB452" s="72">
        <v>447</v>
      </c>
      <c r="BC452" s="168">
        <f>ABS(Cálculos!L453-Cálculos!L452)</f>
        <v>0.23995625983738167</v>
      </c>
      <c r="BD452" s="168">
        <f>ABS(Cálculos!AN453-Cálculos!AN452)</f>
        <v>3.9378392274386442E-2</v>
      </c>
      <c r="BE452" s="168">
        <f>ABS(Cálculos!BP453-Cálculos!BP452)</f>
        <v>3.6205769014935996E-2</v>
      </c>
      <c r="BF452" s="150"/>
    </row>
    <row r="453" spans="25:58" x14ac:dyDescent="0.35">
      <c r="Y453" s="151"/>
      <c r="Z453" s="72">
        <f>(Cálculos!C454-0.44)/(MAX(Cálculos!C:C)+0.12)*100</f>
        <v>61.299512408919078</v>
      </c>
      <c r="AA453" s="152"/>
      <c r="AB453" s="167">
        <f>Cálculos!L19</f>
        <v>0.45681649772328076</v>
      </c>
      <c r="AC453" s="152"/>
      <c r="AD453" s="167">
        <f>Cálculos!AN611</f>
        <v>0.50788934075821823</v>
      </c>
      <c r="AE453" s="152"/>
      <c r="AF453" s="167">
        <f>Cálculos!BP22</f>
        <v>0.4873294376268319</v>
      </c>
      <c r="AG453" s="152"/>
      <c r="AH453" s="167">
        <f>Cálculos!N344</f>
        <v>0</v>
      </c>
      <c r="AI453" s="152"/>
      <c r="AJ453" s="167">
        <f>Cálculos!AP454</f>
        <v>0</v>
      </c>
      <c r="AK453" s="152"/>
      <c r="AL453" s="167">
        <f>Cálculos!BR454</f>
        <v>0</v>
      </c>
      <c r="AM453" s="150"/>
      <c r="BA453" s="151"/>
      <c r="BB453" s="72">
        <v>448</v>
      </c>
      <c r="BC453" s="168">
        <f>ABS(Cálculos!L454-Cálculos!L453)</f>
        <v>0.22712066672765263</v>
      </c>
      <c r="BD453" s="168">
        <f>ABS(Cálculos!AN454-Cálculos!AN453)</f>
        <v>2.5666387950914027E-2</v>
      </c>
      <c r="BE453" s="168">
        <f>ABS(Cálculos!BP454-Cálculos!BP453)</f>
        <v>2.1322524725154723E-2</v>
      </c>
      <c r="BF453" s="150"/>
    </row>
    <row r="454" spans="25:58" x14ac:dyDescent="0.35">
      <c r="Y454" s="151"/>
      <c r="Z454" s="72">
        <f>(Cálculos!C455-0.44)/(MAX(Cálculos!C:C)+0.12)*100</f>
        <v>61.436476195693857</v>
      </c>
      <c r="AA454" s="152"/>
      <c r="AB454" s="167">
        <f>Cálculos!L606</f>
        <v>0.45660739159334468</v>
      </c>
      <c r="AC454" s="152"/>
      <c r="AD454" s="167">
        <f>Cálculos!AN241</f>
        <v>0.50762483157990723</v>
      </c>
      <c r="AE454" s="152"/>
      <c r="AF454" s="167">
        <f>Cálculos!BP612</f>
        <v>0.48728181100950824</v>
      </c>
      <c r="AG454" s="152"/>
      <c r="AH454" s="167">
        <f>Cálculos!N345</f>
        <v>0</v>
      </c>
      <c r="AI454" s="152"/>
      <c r="AJ454" s="167">
        <f>Cálculos!AP455</f>
        <v>0</v>
      </c>
      <c r="AK454" s="152"/>
      <c r="AL454" s="167">
        <f>Cálculos!BR455</f>
        <v>0</v>
      </c>
      <c r="AM454" s="150"/>
      <c r="BA454" s="151"/>
      <c r="BB454" s="72">
        <v>449</v>
      </c>
      <c r="BC454" s="168">
        <f>ABS(Cálculos!L455-Cálculos!L454)</f>
        <v>2.8336169551792301E-2</v>
      </c>
      <c r="BD454" s="168">
        <f>ABS(Cálculos!AN455-Cálculos!AN454)</f>
        <v>2.4522084354104301E-2</v>
      </c>
      <c r="BE454" s="168">
        <f>ABS(Cálculos!BP455-Cálculos!BP454)</f>
        <v>2.0342698978175422E-2</v>
      </c>
      <c r="BF454" s="150"/>
    </row>
    <row r="455" spans="25:58" x14ac:dyDescent="0.35">
      <c r="Y455" s="151"/>
      <c r="Z455" s="72">
        <f>(Cálculos!C456-0.44)/(MAX(Cálculos!C:C)+0.12)*100</f>
        <v>61.573439982468635</v>
      </c>
      <c r="AA455" s="152"/>
      <c r="AB455" s="167">
        <f>Cálculos!L237</f>
        <v>0.45568051929590087</v>
      </c>
      <c r="AC455" s="152"/>
      <c r="AD455" s="167">
        <f>Cálculos!AN612</f>
        <v>0.50438109281215437</v>
      </c>
      <c r="AE455" s="152"/>
      <c r="AF455" s="167">
        <f>Cálculos!BP242</f>
        <v>0.48696111441896112</v>
      </c>
      <c r="AG455" s="152"/>
      <c r="AH455" s="167">
        <f>Cálculos!N346</f>
        <v>0</v>
      </c>
      <c r="AI455" s="152"/>
      <c r="AJ455" s="167">
        <f>Cálculos!AP456</f>
        <v>0</v>
      </c>
      <c r="AK455" s="152"/>
      <c r="AL455" s="167">
        <f>Cálculos!BR456</f>
        <v>0</v>
      </c>
      <c r="AM455" s="150"/>
      <c r="BA455" s="151"/>
      <c r="BB455" s="72">
        <v>450</v>
      </c>
      <c r="BC455" s="168">
        <f>ABS(Cálculos!L456-Cálculos!L455)</f>
        <v>2.7699875249304728E-2</v>
      </c>
      <c r="BD455" s="168">
        <f>ABS(Cálculos!AN456-Cálculos!AN455)</f>
        <v>2.3955814676356546E-2</v>
      </c>
      <c r="BE455" s="168">
        <f>ABS(Cálculos!BP456-Cálculos!BP455)</f>
        <v>1.9868240712586083E-2</v>
      </c>
      <c r="BF455" s="150"/>
    </row>
    <row r="456" spans="25:58" x14ac:dyDescent="0.35">
      <c r="Y456" s="151"/>
      <c r="Z456" s="72">
        <f>(Cálculos!C457-0.44)/(MAX(Cálculos!C:C)+0.12)*100</f>
        <v>61.710403769243413</v>
      </c>
      <c r="AA456" s="152"/>
      <c r="AB456" s="167">
        <f>Cálculos!L607</f>
        <v>0.45345337388595641</v>
      </c>
      <c r="AC456" s="152"/>
      <c r="AD456" s="167">
        <f>Cálculos!AN242</f>
        <v>0.50411841068720997</v>
      </c>
      <c r="AE456" s="152"/>
      <c r="AF456" s="167">
        <f>Cálculos!BP613</f>
        <v>0.48391590967477022</v>
      </c>
      <c r="AG456" s="152"/>
      <c r="AH456" s="167">
        <f>Cálculos!N347</f>
        <v>0</v>
      </c>
      <c r="AI456" s="152"/>
      <c r="AJ456" s="167">
        <f>Cálculos!AP457</f>
        <v>0</v>
      </c>
      <c r="AK456" s="152"/>
      <c r="AL456" s="167">
        <f>Cálculos!BR457</f>
        <v>0</v>
      </c>
      <c r="AM456" s="150"/>
      <c r="BA456" s="151"/>
      <c r="BB456" s="72">
        <v>451</v>
      </c>
      <c r="BC456" s="168">
        <f>ABS(Cálculos!L457-Cálculos!L456)</f>
        <v>2.7195251587784686E-2</v>
      </c>
      <c r="BD456" s="168">
        <f>ABS(Cálculos!AN457-Cálculos!AN456)</f>
        <v>2.3508889213796902E-2</v>
      </c>
      <c r="BE456" s="168">
        <f>ABS(Cálculos!BP457-Cálculos!BP456)</f>
        <v>1.9498695872635752E-2</v>
      </c>
      <c r="BF456" s="150"/>
    </row>
    <row r="457" spans="25:58" x14ac:dyDescent="0.35">
      <c r="Y457" s="151"/>
      <c r="Z457" s="72">
        <f>(Cálculos!C458-0.44)/(MAX(Cálculos!C:C)+0.12)*100</f>
        <v>61.847367556018185</v>
      </c>
      <c r="AA457" s="152"/>
      <c r="AB457" s="167">
        <f>Cálculos!L238</f>
        <v>0.45253167661236293</v>
      </c>
      <c r="AC457" s="152"/>
      <c r="AD457" s="167">
        <f>Cálculos!AN613</f>
        <v>0.50089707811072282</v>
      </c>
      <c r="AE457" s="152"/>
      <c r="AF457" s="167">
        <f>Cálculos!BP243</f>
        <v>0.4835974205297412</v>
      </c>
      <c r="AG457" s="152"/>
      <c r="AH457" s="167">
        <f>Cálculos!N348</f>
        <v>0</v>
      </c>
      <c r="AI457" s="152"/>
      <c r="AJ457" s="167">
        <f>Cálculos!AP458</f>
        <v>0</v>
      </c>
      <c r="AK457" s="152"/>
      <c r="AL457" s="167">
        <f>Cálculos!BR458</f>
        <v>0</v>
      </c>
      <c r="AM457" s="150"/>
      <c r="BA457" s="151"/>
      <c r="BB457" s="72">
        <v>452</v>
      </c>
      <c r="BC457" s="168">
        <f>ABS(Cálculos!L458-Cálculos!L457)</f>
        <v>2.6616327078654578E-2</v>
      </c>
      <c r="BD457" s="168">
        <f>ABS(Cálculos!AN458-Cálculos!AN457)</f>
        <v>2.2994639558800767E-2</v>
      </c>
      <c r="BE457" s="168">
        <f>ABS(Cálculos!BP458-Cálculos!BP457)</f>
        <v>1.9071122592997147E-2</v>
      </c>
      <c r="BF457" s="150"/>
    </row>
    <row r="458" spans="25:58" x14ac:dyDescent="0.35">
      <c r="Y458" s="151"/>
      <c r="Z458" s="72">
        <f>(Cálculos!C459-0.44)/(MAX(Cálculos!C:C)+0.12)*100</f>
        <v>61.984331342792963</v>
      </c>
      <c r="AA458" s="152"/>
      <c r="AB458" s="167">
        <f>Cálculos!L608</f>
        <v>0.45032113492560261</v>
      </c>
      <c r="AC458" s="152"/>
      <c r="AD458" s="167">
        <f>Cálculos!AN243</f>
        <v>0.50063620439990331</v>
      </c>
      <c r="AE458" s="152"/>
      <c r="AF458" s="167">
        <f>Cálculos!BP614</f>
        <v>0.48057325832027675</v>
      </c>
      <c r="AG458" s="152"/>
      <c r="AH458" s="167">
        <f>Cálculos!N349</f>
        <v>0</v>
      </c>
      <c r="AI458" s="152"/>
      <c r="AJ458" s="167">
        <f>Cálculos!AP459</f>
        <v>0</v>
      </c>
      <c r="AK458" s="152"/>
      <c r="AL458" s="167">
        <f>Cálculos!BR459</f>
        <v>0</v>
      </c>
      <c r="AM458" s="150"/>
      <c r="BA458" s="151"/>
      <c r="BB458" s="72">
        <v>453</v>
      </c>
      <c r="BC458" s="168">
        <f>ABS(Cálculos!L459-Cálculos!L458)</f>
        <v>2.6005702157450905E-2</v>
      </c>
      <c r="BD458" s="168">
        <f>ABS(Cálculos!AN459-Cálculos!AN458)</f>
        <v>2.2451674637774754E-2</v>
      </c>
      <c r="BE458" s="168">
        <f>ABS(Cálculos!BP459-Cálculos!BP458)</f>
        <v>1.8619278424121477E-2</v>
      </c>
      <c r="BF458" s="150"/>
    </row>
    <row r="459" spans="25:58" x14ac:dyDescent="0.35">
      <c r="Y459" s="151"/>
      <c r="Z459" s="72">
        <f>(Cálculos!C460-0.44)/(MAX(Cálculos!C:C)+0.12)*100</f>
        <v>62.121295129567741</v>
      </c>
      <c r="AA459" s="152"/>
      <c r="AB459" s="167">
        <f>Cálculos!L239</f>
        <v>0.4494055834060437</v>
      </c>
      <c r="AC459" s="152"/>
      <c r="AD459" s="167">
        <f>Cálculos!AN614</f>
        <v>0.49743712925784456</v>
      </c>
      <c r="AE459" s="152"/>
      <c r="AF459" s="167">
        <f>Cálculos!BP244</f>
        <v>0.48025696769388082</v>
      </c>
      <c r="AG459" s="152"/>
      <c r="AH459" s="167">
        <f>Cálculos!N350</f>
        <v>0</v>
      </c>
      <c r="AI459" s="152"/>
      <c r="AJ459" s="167">
        <f>Cálculos!AP460</f>
        <v>0</v>
      </c>
      <c r="AK459" s="152"/>
      <c r="AL459" s="167">
        <f>Cálculos!BR460</f>
        <v>0</v>
      </c>
      <c r="AM459" s="150"/>
      <c r="BA459" s="151"/>
      <c r="BB459" s="72">
        <v>454</v>
      </c>
      <c r="BC459" s="168">
        <f>ABS(Cálculos!L460-Cálculos!L459)</f>
        <v>2.5966038438646866E-2</v>
      </c>
      <c r="BD459" s="168">
        <f>ABS(Cálculos!AN460-Cálculos!AN459)</f>
        <v>2.2426224862603927E-2</v>
      </c>
      <c r="BE459" s="168">
        <f>ABS(Cálculos!BP460-Cálculos!BP459)</f>
        <v>1.862027452272752E-2</v>
      </c>
      <c r="BF459" s="150"/>
    </row>
    <row r="460" spans="25:58" x14ac:dyDescent="0.35">
      <c r="Y460" s="151"/>
      <c r="Z460" s="72">
        <f>(Cálculos!C461-0.44)/(MAX(Cálculos!C:C)+0.12)*100</f>
        <v>62.258258916342527</v>
      </c>
      <c r="AA460" s="152"/>
      <c r="AB460" s="167">
        <f>Cálculos!L609</f>
        <v>0.44721053819523748</v>
      </c>
      <c r="AC460" s="152"/>
      <c r="AD460" s="167">
        <f>Cálculos!AN244</f>
        <v>0.49717805640408536</v>
      </c>
      <c r="AE460" s="152"/>
      <c r="AF460" s="167">
        <f>Cálculos!BP615</f>
        <v>0.4772536963455305</v>
      </c>
      <c r="AG460" s="152"/>
      <c r="AH460" s="167">
        <f>Cálculos!N351</f>
        <v>0</v>
      </c>
      <c r="AI460" s="152"/>
      <c r="AJ460" s="167">
        <f>Cálculos!AP461</f>
        <v>0</v>
      </c>
      <c r="AK460" s="152"/>
      <c r="AL460" s="167">
        <f>Cálculos!BR461</f>
        <v>0</v>
      </c>
      <c r="AM460" s="150"/>
      <c r="BA460" s="151"/>
      <c r="BB460" s="72">
        <v>455</v>
      </c>
      <c r="BC460" s="168">
        <f>ABS(Cálculos!L461-Cálculos!L460)</f>
        <v>2.5323679822560452E-2</v>
      </c>
      <c r="BD460" s="168">
        <f>ABS(Cálculos!AN461-Cálculos!AN460)</f>
        <v>2.1854581711366894E-2</v>
      </c>
      <c r="BE460" s="168">
        <f>ABS(Cálculos!BP461-Cálculos!BP460)</f>
        <v>1.8145425794460435E-2</v>
      </c>
      <c r="BF460" s="150"/>
    </row>
    <row r="461" spans="25:58" x14ac:dyDescent="0.35">
      <c r="Y461" s="151"/>
      <c r="Z461" s="72">
        <f>(Cálculos!C462-0.44)/(MAX(Cálculos!C:C)+0.12)*100</f>
        <v>62.395222703117291</v>
      </c>
      <c r="AA461" s="152"/>
      <c r="AB461" s="167">
        <f>Cálculos!L658</f>
        <v>0.44680991433181766</v>
      </c>
      <c r="AC461" s="152"/>
      <c r="AD461" s="167">
        <f>Cálculos!AN385</f>
        <v>0.49565232580199681</v>
      </c>
      <c r="AE461" s="152"/>
      <c r="AF461" s="167">
        <f>Cálculos!BP245</f>
        <v>0.47693959022867743</v>
      </c>
      <c r="AG461" s="152"/>
      <c r="AH461" s="167">
        <f>Cálculos!N352</f>
        <v>0</v>
      </c>
      <c r="AI461" s="152"/>
      <c r="AJ461" s="167">
        <f>Cálculos!AP462</f>
        <v>0</v>
      </c>
      <c r="AK461" s="152"/>
      <c r="AL461" s="167">
        <f>Cálculos!BR462</f>
        <v>0</v>
      </c>
      <c r="AM461" s="150"/>
      <c r="BA461" s="151"/>
      <c r="BB461" s="72">
        <v>456</v>
      </c>
      <c r="BC461" s="168">
        <f>ABS(Cálculos!L462-Cálculos!L461)</f>
        <v>2.4572860860614831E-2</v>
      </c>
      <c r="BD461" s="168">
        <f>ABS(Cálculos!AN462-Cálculos!AN461)</f>
        <v>2.1184658362650266E-2</v>
      </c>
      <c r="BE461" s="168">
        <f>ABS(Cálculos!BP462-Cálculos!BP461)</f>
        <v>1.7585763132893506E-2</v>
      </c>
      <c r="BF461" s="150"/>
    </row>
    <row r="462" spans="25:58" x14ac:dyDescent="0.35">
      <c r="Y462" s="151"/>
      <c r="Z462" s="72">
        <f>(Cálculos!C463-0.44)/(MAX(Cálculos!C:C)+0.12)*100</f>
        <v>62.532186489892069</v>
      </c>
      <c r="AA462" s="152"/>
      <c r="AB462" s="167">
        <f>Cálculos!L240</f>
        <v>0.44630126971799866</v>
      </c>
      <c r="AC462" s="152"/>
      <c r="AD462" s="167">
        <f>Cálculos!AN615</f>
        <v>0.49400108001766108</v>
      </c>
      <c r="AE462" s="152"/>
      <c r="AF462" s="167">
        <f>Cálculos!BP384</f>
        <v>0.47551206188314876</v>
      </c>
      <c r="AG462" s="152"/>
      <c r="AH462" s="167">
        <f>Cálculos!N354</f>
        <v>0</v>
      </c>
      <c r="AI462" s="152"/>
      <c r="AJ462" s="167">
        <f>Cálculos!AP463</f>
        <v>0</v>
      </c>
      <c r="AK462" s="152"/>
      <c r="AL462" s="167">
        <f>Cálculos!BR463</f>
        <v>0</v>
      </c>
      <c r="AM462" s="150"/>
      <c r="BA462" s="151"/>
      <c r="BB462" s="72">
        <v>457</v>
      </c>
      <c r="BC462" s="168">
        <f>ABS(Cálculos!L463-Cálculos!L462)</f>
        <v>2.4704193774069294E-2</v>
      </c>
      <c r="BD462" s="168">
        <f>ABS(Cálculos!AN463-Cálculos!AN462)</f>
        <v>2.1314317870624988E-2</v>
      </c>
      <c r="BE462" s="168">
        <f>ABS(Cálculos!BP463-Cálculos!BP462)</f>
        <v>1.7725434315748911E-2</v>
      </c>
      <c r="BF462" s="150"/>
    </row>
    <row r="463" spans="25:58" x14ac:dyDescent="0.35">
      <c r="Y463" s="151"/>
      <c r="Z463" s="72">
        <f>(Cálculos!C464-0.44)/(MAX(Cálculos!C:C)+0.12)*100</f>
        <v>62.669150276666855</v>
      </c>
      <c r="AA463" s="152"/>
      <c r="AB463" s="167">
        <f>Cálculos!L610</f>
        <v>0.4441214290946055</v>
      </c>
      <c r="AC463" s="152"/>
      <c r="AD463" s="167">
        <f>Cálculos!AN245</f>
        <v>0.4937437965005112</v>
      </c>
      <c r="AE463" s="152"/>
      <c r="AF463" s="167">
        <f>Cálculos!BP616</f>
        <v>0.47395706426033218</v>
      </c>
      <c r="AG463" s="152"/>
      <c r="AH463" s="167">
        <f>Cálculos!N358</f>
        <v>0</v>
      </c>
      <c r="AI463" s="152"/>
      <c r="AJ463" s="167">
        <f>Cálculos!AP464</f>
        <v>0</v>
      </c>
      <c r="AK463" s="152"/>
      <c r="AL463" s="167">
        <f>Cálculos!BR464</f>
        <v>0</v>
      </c>
      <c r="AM463" s="150"/>
      <c r="BA463" s="151"/>
      <c r="BB463" s="72">
        <v>458</v>
      </c>
      <c r="BC463" s="168">
        <f>ABS(Cálculos!L464-Cálculos!L463)</f>
        <v>2.4434874529480677E-2</v>
      </c>
      <c r="BD463" s="168">
        <f>ABS(Cálculos!AN464-Cálculos!AN463)</f>
        <v>2.1080934801812834E-2</v>
      </c>
      <c r="BE463" s="168">
        <f>ABS(Cálculos!BP464-Cálculos!BP463)</f>
        <v>1.7549664370239526E-2</v>
      </c>
      <c r="BF463" s="150"/>
    </row>
    <row r="464" spans="25:58" x14ac:dyDescent="0.35">
      <c r="Y464" s="151"/>
      <c r="Z464" s="72">
        <f>(Cálculos!C465-0.44)/(MAX(Cálculos!C:C)+0.12)*100</f>
        <v>62.806114063441633</v>
      </c>
      <c r="AA464" s="152"/>
      <c r="AB464" s="167">
        <f>Cálculos!L241</f>
        <v>0.44321844159356288</v>
      </c>
      <c r="AC464" s="152"/>
      <c r="AD464" s="167">
        <f>Cálculos!AN616</f>
        <v>0.49058876530332979</v>
      </c>
      <c r="AE464" s="152"/>
      <c r="AF464" s="167">
        <f>Cálculos!BP246</f>
        <v>0.47364512778273188</v>
      </c>
      <c r="AG464" s="152"/>
      <c r="AH464" s="167">
        <f>Cálculos!N360</f>
        <v>0</v>
      </c>
      <c r="AI464" s="152"/>
      <c r="AJ464" s="167">
        <f>Cálculos!AP465</f>
        <v>0</v>
      </c>
      <c r="AK464" s="152"/>
      <c r="AL464" s="167">
        <f>Cálculos!BR465</f>
        <v>0</v>
      </c>
      <c r="AM464" s="150"/>
      <c r="BA464" s="151"/>
      <c r="BB464" s="72">
        <v>459</v>
      </c>
      <c r="BC464" s="168">
        <f>ABS(Cálculos!L465-Cálculos!L464)</f>
        <v>2.4010668300307625E-2</v>
      </c>
      <c r="BD464" s="168">
        <f>ABS(Cálculos!AN465-Cálculos!AN464)</f>
        <v>2.0707245382137529E-2</v>
      </c>
      <c r="BE464" s="168">
        <f>ABS(Cálculos!BP465-Cálculos!BP464)</f>
        <v>1.7252908999723982E-2</v>
      </c>
      <c r="BF464" s="150"/>
    </row>
    <row r="465" spans="25:58" x14ac:dyDescent="0.35">
      <c r="Y465" s="151"/>
      <c r="Z465" s="72">
        <f>(Cálculos!C466-0.44)/(MAX(Cálculos!C:C)+0.12)*100</f>
        <v>62.943077850216397</v>
      </c>
      <c r="AA465" s="152"/>
      <c r="AB465" s="167">
        <f>Cálculos!L611</f>
        <v>0.4410536582468178</v>
      </c>
      <c r="AC465" s="152"/>
      <c r="AD465" s="167">
        <f>Cálculos!AN246</f>
        <v>0.49033325893407331</v>
      </c>
      <c r="AE465" s="152"/>
      <c r="AF465" s="167">
        <f>Cálculos!BP617</f>
        <v>0.47068320367629379</v>
      </c>
      <c r="AG465" s="152"/>
      <c r="AH465" s="167">
        <f>Cálculos!N361</f>
        <v>0</v>
      </c>
      <c r="AI465" s="152"/>
      <c r="AJ465" s="167">
        <f>Cálculos!AP466</f>
        <v>0</v>
      </c>
      <c r="AK465" s="152"/>
      <c r="AL465" s="167">
        <f>Cálculos!BR466</f>
        <v>0</v>
      </c>
      <c r="AM465" s="150"/>
      <c r="BA465" s="151"/>
      <c r="BB465" s="72">
        <v>460</v>
      </c>
      <c r="BC465" s="168">
        <f>ABS(Cálculos!L466-Cálculos!L465)</f>
        <v>2.3319505581632871E-2</v>
      </c>
      <c r="BD465" s="168">
        <f>ABS(Cálculos!AN466-Cálculos!AN465)</f>
        <v>2.0091665525544755E-2</v>
      </c>
      <c r="BE465" s="168">
        <f>ABS(Cálculos!BP466-Cálculos!BP465)</f>
        <v>1.6746503231346299E-2</v>
      </c>
      <c r="BF465" s="150"/>
    </row>
    <row r="466" spans="25:58" x14ac:dyDescent="0.35">
      <c r="Y466" s="151"/>
      <c r="Z466" s="72">
        <f>(Cálculos!C467-0.44)/(MAX(Cálculos!C:C)+0.12)*100</f>
        <v>63.080041636991183</v>
      </c>
      <c r="AA466" s="152"/>
      <c r="AB466" s="167">
        <f>Cálculos!L242</f>
        <v>0.4401569081193914</v>
      </c>
      <c r="AC466" s="152"/>
      <c r="AD466" s="167">
        <f>Cálculos!AN617</f>
        <v>0.48720002116844952</v>
      </c>
      <c r="AE466" s="152"/>
      <c r="AF466" s="167">
        <f>Cálculos!BP247</f>
        <v>0.47037342189200126</v>
      </c>
      <c r="AG466" s="152"/>
      <c r="AH466" s="167">
        <f>Cálculos!N363</f>
        <v>0</v>
      </c>
      <c r="AI466" s="152"/>
      <c r="AJ466" s="167">
        <f>Cálculos!AP467</f>
        <v>0</v>
      </c>
      <c r="AK466" s="152"/>
      <c r="AL466" s="167">
        <f>Cálculos!BR467</f>
        <v>0</v>
      </c>
      <c r="AM466" s="150"/>
      <c r="BA466" s="151"/>
      <c r="BB466" s="72">
        <v>461</v>
      </c>
      <c r="BC466" s="168">
        <f>ABS(Cálculos!L467-Cálculos!L466)</f>
        <v>2.3143906305026052E-2</v>
      </c>
      <c r="BD466" s="168">
        <f>ABS(Cálculos!AN467-Cálculos!AN466)</f>
        <v>1.99434372448275E-2</v>
      </c>
      <c r="BE466" s="168">
        <f>ABS(Cálculos!BP467-Cálculos!BP466)</f>
        <v>1.6649788321099424E-2</v>
      </c>
      <c r="BF466" s="150"/>
    </row>
    <row r="467" spans="25:58" x14ac:dyDescent="0.35">
      <c r="Y467" s="151"/>
      <c r="Z467" s="72">
        <f>(Cálculos!C468-0.44)/(MAX(Cálculos!C:C)+0.12)*100</f>
        <v>63.217005423765961</v>
      </c>
      <c r="AA467" s="152"/>
      <c r="AB467" s="167">
        <f>Cálculos!L20</f>
        <v>0.43803804744298647</v>
      </c>
      <c r="AC467" s="152"/>
      <c r="AD467" s="167">
        <f>Cálculos!AN247</f>
        <v>0.48694627970331739</v>
      </c>
      <c r="AE467" s="152"/>
      <c r="AF467" s="167">
        <f>Cálculos!BP618</f>
        <v>0.46743195729918718</v>
      </c>
      <c r="AG467" s="152"/>
      <c r="AH467" s="167">
        <f>Cálculos!N364</f>
        <v>0</v>
      </c>
      <c r="AI467" s="152"/>
      <c r="AJ467" s="167">
        <f>Cálculos!AP468</f>
        <v>0</v>
      </c>
      <c r="AK467" s="152"/>
      <c r="AL467" s="167">
        <f>Cálculos!BR468</f>
        <v>0</v>
      </c>
      <c r="AM467" s="150"/>
      <c r="BA467" s="151"/>
      <c r="BB467" s="72">
        <v>462</v>
      </c>
      <c r="BC467" s="168">
        <f>ABS(Cálculos!L468-Cálculos!L467)</f>
        <v>1.9285674948909648E-2</v>
      </c>
      <c r="BD467" s="168">
        <f>ABS(Cálculos!AN468-Cálculos!AN467)</f>
        <v>1.8233204394751512E-2</v>
      </c>
      <c r="BE467" s="168">
        <f>ABS(Cálculos!BP468-Cálculos!BP467)</f>
        <v>1.7276745464106957E-2</v>
      </c>
      <c r="BF467" s="150"/>
    </row>
    <row r="468" spans="25:58" x14ac:dyDescent="0.35">
      <c r="Y468" s="151"/>
      <c r="Z468" s="72">
        <f>(Cálculos!C469-0.44)/(MAX(Cálculos!C:C)+0.12)*100</f>
        <v>63.353969210540725</v>
      </c>
      <c r="AA468" s="152"/>
      <c r="AB468" s="167">
        <f>Cálculos!L612</f>
        <v>0.43800707808069028</v>
      </c>
      <c r="AC468" s="152"/>
      <c r="AD468" s="167">
        <f>Cálculos!AN618</f>
        <v>0.48383468479915059</v>
      </c>
      <c r="AE468" s="152"/>
      <c r="AF468" s="167">
        <f>Cálculos!BP248</f>
        <v>0.46712431533224474</v>
      </c>
      <c r="AG468" s="152"/>
      <c r="AH468" s="167">
        <f>Cálculos!N371</f>
        <v>0</v>
      </c>
      <c r="AI468" s="152"/>
      <c r="AJ468" s="167">
        <f>Cálculos!AP469</f>
        <v>0</v>
      </c>
      <c r="AK468" s="152"/>
      <c r="AL468" s="167">
        <f>Cálculos!BR469</f>
        <v>0</v>
      </c>
      <c r="AM468" s="150"/>
      <c r="BA468" s="151"/>
      <c r="BB468" s="72">
        <v>463</v>
      </c>
      <c r="BC468" s="168">
        <f>ABS(Cálculos!L469-Cálculos!L468)</f>
        <v>2.725731295150835E-2</v>
      </c>
      <c r="BD468" s="168">
        <f>ABS(Cálculos!AN469-Cálculos!AN468)</f>
        <v>2.5401691494924661E-2</v>
      </c>
      <c r="BE468" s="168">
        <f>ABS(Cálculos!BP469-Cálculos!BP468)</f>
        <v>2.3636682105167672E-2</v>
      </c>
      <c r="BF468" s="150"/>
    </row>
    <row r="469" spans="25:58" x14ac:dyDescent="0.35">
      <c r="Y469" s="151"/>
      <c r="Z469" s="72">
        <f>(Cálculos!C470-0.44)/(MAX(Cálculos!C:C)+0.12)*100</f>
        <v>63.490932997315511</v>
      </c>
      <c r="AA469" s="152"/>
      <c r="AB469" s="167">
        <f>Cálculos!L293</f>
        <v>0.43747283772617895</v>
      </c>
      <c r="AC469" s="152"/>
      <c r="AD469" s="167">
        <f>Cálculos!AN248</f>
        <v>0.48358269605298965</v>
      </c>
      <c r="AE469" s="152"/>
      <c r="AF469" s="167">
        <f>Cálculos!BP619</f>
        <v>0.46420316892126745</v>
      </c>
      <c r="AG469" s="152"/>
      <c r="AH469" s="167">
        <f>Cálculos!N373</f>
        <v>0</v>
      </c>
      <c r="AI469" s="152"/>
      <c r="AJ469" s="167">
        <f>Cálculos!AP470</f>
        <v>0</v>
      </c>
      <c r="AK469" s="152"/>
      <c r="AL469" s="167">
        <f>Cálculos!BR470</f>
        <v>0</v>
      </c>
      <c r="AM469" s="150"/>
      <c r="BA469" s="151"/>
      <c r="BB469" s="72">
        <v>464</v>
      </c>
      <c r="BC469" s="168">
        <f>ABS(Cálculos!L470-Cálculos!L469)</f>
        <v>2.3734712905844724E-2</v>
      </c>
      <c r="BD469" s="168">
        <f>ABS(Cálculos!AN470-Cálculos!AN469)</f>
        <v>2.049811373555066E-2</v>
      </c>
      <c r="BE469" s="168">
        <f>ABS(Cálculos!BP470-Cálculos!BP469)</f>
        <v>1.7207927197574691E-2</v>
      </c>
      <c r="BF469" s="150"/>
    </row>
    <row r="470" spans="25:58" x14ac:dyDescent="0.35">
      <c r="Y470" s="151"/>
      <c r="Z470" s="72">
        <f>(Cálculos!C471-0.44)/(MAX(Cálculos!C:C)+0.12)*100</f>
        <v>63.627896784090289</v>
      </c>
      <c r="AA470" s="152"/>
      <c r="AB470" s="167">
        <f>Cálculos!L243</f>
        <v>0.43711651455699146</v>
      </c>
      <c r="AC470" s="152"/>
      <c r="AD470" s="167">
        <f>Cálculos!AN21</f>
        <v>0.48203973080578988</v>
      </c>
      <c r="AE470" s="152"/>
      <c r="AF470" s="167">
        <f>Cálculos!BP249</f>
        <v>0.46389765199229166</v>
      </c>
      <c r="AG470" s="152"/>
      <c r="AH470" s="167">
        <f>Cálculos!N375</f>
        <v>0</v>
      </c>
      <c r="AI470" s="152"/>
      <c r="AJ470" s="167">
        <f>Cálculos!AP471</f>
        <v>0</v>
      </c>
      <c r="AK470" s="152"/>
      <c r="AL470" s="167">
        <f>Cálculos!BR471</f>
        <v>0</v>
      </c>
      <c r="AM470" s="150"/>
      <c r="BA470" s="151"/>
      <c r="BB470" s="72">
        <v>465</v>
      </c>
      <c r="BC470" s="168">
        <f>ABS(Cálculos!L471-Cálculos!L470)</f>
        <v>2.4001208816682995E-2</v>
      </c>
      <c r="BD470" s="168">
        <f>ABS(Cálculos!AN471-Cálculos!AN470)</f>
        <v>2.0750908520509981E-2</v>
      </c>
      <c r="BE470" s="168">
        <f>ABS(Cálculos!BP471-Cálculos!BP470)</f>
        <v>1.7466421379437547E-2</v>
      </c>
      <c r="BF470" s="150"/>
    </row>
    <row r="471" spans="25:58" x14ac:dyDescent="0.35">
      <c r="Y471" s="151"/>
      <c r="Z471" s="72">
        <f>(Cálculos!C472-0.44)/(MAX(Cálculos!C:C)+0.12)*100</f>
        <v>63.764860570865068</v>
      </c>
      <c r="AA471" s="152"/>
      <c r="AB471" s="167">
        <f>Cálculos!L613</f>
        <v>0.43498154218850987</v>
      </c>
      <c r="AC471" s="152"/>
      <c r="AD471" s="167">
        <f>Cálculos!AN619</f>
        <v>0.48049259450617998</v>
      </c>
      <c r="AE471" s="152"/>
      <c r="AF471" s="167">
        <f>Cálculos!BP385</f>
        <v>0.46197737438708264</v>
      </c>
      <c r="AG471" s="152"/>
      <c r="AH471" s="167">
        <f>Cálculos!N380</f>
        <v>0</v>
      </c>
      <c r="AI471" s="152"/>
      <c r="AJ471" s="167">
        <f>Cálculos!AP472</f>
        <v>0</v>
      </c>
      <c r="AK471" s="152"/>
      <c r="AL471" s="167">
        <f>Cálculos!BR472</f>
        <v>0</v>
      </c>
      <c r="AM471" s="150"/>
      <c r="BA471" s="151"/>
      <c r="BB471" s="72">
        <v>466</v>
      </c>
      <c r="BC471" s="168">
        <f>ABS(Cálculos!L472-Cálculos!L471)</f>
        <v>2.3423527769037999E-2</v>
      </c>
      <c r="BD471" s="168">
        <f>ABS(Cálculos!AN472-Cálculos!AN471)</f>
        <v>2.0238770000010176E-2</v>
      </c>
      <c r="BE471" s="168">
        <f>ABS(Cálculos!BP472-Cálculos!BP471)</f>
        <v>1.7059956852896629E-2</v>
      </c>
      <c r="BF471" s="150"/>
    </row>
    <row r="472" spans="25:58" x14ac:dyDescent="0.35">
      <c r="Y472" s="151"/>
      <c r="Z472" s="72">
        <f>(Cálculos!C473-0.44)/(MAX(Cálculos!C:C)+0.12)*100</f>
        <v>63.901824357639839</v>
      </c>
      <c r="AA472" s="152"/>
      <c r="AB472" s="167">
        <f>Cálculos!L16</f>
        <v>0.43435436017191953</v>
      </c>
      <c r="AC472" s="152"/>
      <c r="AD472" s="167">
        <f>Cálculos!AN249</f>
        <v>0.48024234637318008</v>
      </c>
      <c r="AE472" s="152"/>
      <c r="AF472" s="167">
        <f>Cálculos!BP620</f>
        <v>0.46099668341380134</v>
      </c>
      <c r="AG472" s="152"/>
      <c r="AH472" s="167">
        <f>Cálculos!N384</f>
        <v>0</v>
      </c>
      <c r="AI472" s="152"/>
      <c r="AJ472" s="167">
        <f>Cálculos!AP473</f>
        <v>0</v>
      </c>
      <c r="AK472" s="152"/>
      <c r="AL472" s="167">
        <f>Cálculos!BR473</f>
        <v>0</v>
      </c>
      <c r="AM472" s="150"/>
      <c r="BA472" s="151"/>
      <c r="BB472" s="72">
        <v>467</v>
      </c>
      <c r="BC472" s="168">
        <f>ABS(Cálculos!L473-Cálculos!L472)</f>
        <v>2.3232328482855058E-2</v>
      </c>
      <c r="BD472" s="168">
        <f>ABS(Cálculos!AN473-Cálculos!AN472)</f>
        <v>2.0077039575709499E-2</v>
      </c>
      <c r="BE472" s="168">
        <f>ABS(Cálculos!BP473-Cálculos!BP472)</f>
        <v>1.6962114433858977E-2</v>
      </c>
      <c r="BF472" s="150"/>
    </row>
    <row r="473" spans="25:58" x14ac:dyDescent="0.35">
      <c r="Y473" s="151"/>
      <c r="Z473" s="72">
        <f>(Cálculos!C474-0.44)/(MAX(Cálculos!C:C)+0.12)*100</f>
        <v>64.03878814441461</v>
      </c>
      <c r="AA473" s="152"/>
      <c r="AB473" s="167">
        <f>Cálculos!L244</f>
        <v>0.43409712880207474</v>
      </c>
      <c r="AC473" s="152"/>
      <c r="AD473" s="167">
        <f>Cálculos!AN620</f>
        <v>0.47717358971715801</v>
      </c>
      <c r="AE473" s="152"/>
      <c r="AF473" s="167">
        <f>Cálculos!BP250</f>
        <v>0.46069327684434624</v>
      </c>
      <c r="AG473" s="152"/>
      <c r="AH473" s="167">
        <f>Cálculos!N385</f>
        <v>0</v>
      </c>
      <c r="AI473" s="152"/>
      <c r="AJ473" s="167">
        <f>Cálculos!AP474</f>
        <v>0</v>
      </c>
      <c r="AK473" s="152"/>
      <c r="AL473" s="167">
        <f>Cálculos!BR474</f>
        <v>0</v>
      </c>
      <c r="AM473" s="150"/>
      <c r="BA473" s="151"/>
      <c r="BB473" s="72">
        <v>468</v>
      </c>
      <c r="BC473" s="168">
        <f>ABS(Cálculos!L474-Cálculos!L473)</f>
        <v>2.2479381651840269E-2</v>
      </c>
      <c r="BD473" s="168">
        <f>ABS(Cálculos!AN474-Cálculos!AN473)</f>
        <v>1.9406337544633612E-2</v>
      </c>
      <c r="BE473" s="168">
        <f>ABS(Cálculos!BP474-Cálculos!BP473)</f>
        <v>1.6423025289983073E-2</v>
      </c>
      <c r="BF473" s="150"/>
    </row>
    <row r="474" spans="25:58" x14ac:dyDescent="0.35">
      <c r="Y474" s="151"/>
      <c r="Z474" s="72">
        <f>(Cálculos!C475-0.44)/(MAX(Cálculos!C:C)+0.12)*100</f>
        <v>64.175751931189396</v>
      </c>
      <c r="AA474" s="152"/>
      <c r="AB474" s="167">
        <f>Cálculos!L614</f>
        <v>0.43197690520071597</v>
      </c>
      <c r="AC474" s="152"/>
      <c r="AD474" s="167">
        <f>Cálculos!AN250</f>
        <v>0.47692507017423169</v>
      </c>
      <c r="AE474" s="152"/>
      <c r="AF474" s="167">
        <f>Cálculos!BP621</f>
        <v>0.45781234671960924</v>
      </c>
      <c r="AG474" s="152"/>
      <c r="AH474" s="167">
        <f>Cálculos!N393</f>
        <v>0</v>
      </c>
      <c r="AI474" s="152"/>
      <c r="AJ474" s="167">
        <f>Cálculos!AP475</f>
        <v>0</v>
      </c>
      <c r="AK474" s="152"/>
      <c r="AL474" s="167">
        <f>Cálculos!BR475</f>
        <v>0</v>
      </c>
      <c r="AM474" s="150"/>
      <c r="BA474" s="151"/>
      <c r="BB474" s="72">
        <v>469</v>
      </c>
      <c r="BC474" s="168">
        <f>ABS(Cálculos!L475-Cálculos!L474)</f>
        <v>2.2970930376562837E-2</v>
      </c>
      <c r="BD474" s="168">
        <f>ABS(Cálculos!AN475-Cálculos!AN474)</f>
        <v>1.9863716778109719E-2</v>
      </c>
      <c r="BE474" s="168">
        <f>ABS(Cálculos!BP475-Cálculos!BP474)</f>
        <v>1.6872035007641006E-2</v>
      </c>
      <c r="BF474" s="150"/>
    </row>
    <row r="475" spans="25:58" x14ac:dyDescent="0.35">
      <c r="Y475" s="151"/>
      <c r="Z475" s="72">
        <f>(Cálculos!C476-0.44)/(MAX(Cálculos!C:C)+0.12)*100</f>
        <v>64.312715717964181</v>
      </c>
      <c r="AA475" s="152"/>
      <c r="AB475" s="167">
        <f>Cálculos!L245</f>
        <v>0.43109860063666205</v>
      </c>
      <c r="AC475" s="152"/>
      <c r="AD475" s="167">
        <f>Cálculos!AN621</f>
        <v>0.47387751096886083</v>
      </c>
      <c r="AE475" s="152"/>
      <c r="AF475" s="167">
        <f>Cálculos!BP251</f>
        <v>0.45751103593241688</v>
      </c>
      <c r="AG475" s="152"/>
      <c r="AH475" s="167">
        <f>Cálculos!N395</f>
        <v>0</v>
      </c>
      <c r="AI475" s="152"/>
      <c r="AJ475" s="167">
        <f>Cálculos!AP476</f>
        <v>0</v>
      </c>
      <c r="AK475" s="152"/>
      <c r="AL475" s="167">
        <f>Cálculos!BR476</f>
        <v>0</v>
      </c>
      <c r="AM475" s="150"/>
      <c r="BA475" s="151"/>
      <c r="BB475" s="72">
        <v>470</v>
      </c>
      <c r="BC475" s="168">
        <f>ABS(Cálculos!L476-Cálculos!L475)</f>
        <v>2.1813684654642396E-2</v>
      </c>
      <c r="BD475" s="168">
        <f>ABS(Cálculos!AN476-Cálculos!AN475)</f>
        <v>1.8826997954299873E-2</v>
      </c>
      <c r="BE475" s="168">
        <f>ABS(Cálculos!BP476-Cálculos!BP475)</f>
        <v>1.6021045730638672E-2</v>
      </c>
      <c r="BF475" s="150"/>
    </row>
    <row r="476" spans="25:58" x14ac:dyDescent="0.35">
      <c r="Y476" s="151"/>
      <c r="Z476" s="72">
        <f>(Cálculos!C477-0.44)/(MAX(Cálculos!C:C)+0.12)*100</f>
        <v>64.449679504738938</v>
      </c>
      <c r="AA476" s="152"/>
      <c r="AB476" s="167">
        <f>Cálculos!L615</f>
        <v>0.42899302275688694</v>
      </c>
      <c r="AC476" s="152"/>
      <c r="AD476" s="167">
        <f>Cálculos!AN251</f>
        <v>0.4736307080758112</v>
      </c>
      <c r="AE476" s="152"/>
      <c r="AF476" s="167">
        <f>Cálculos!BP622</f>
        <v>0.45465000584566229</v>
      </c>
      <c r="AG476" s="152"/>
      <c r="AH476" s="167">
        <f>Cálculos!N396</f>
        <v>0</v>
      </c>
      <c r="AI476" s="152"/>
      <c r="AJ476" s="167">
        <f>Cálculos!AP477</f>
        <v>0</v>
      </c>
      <c r="AK476" s="152"/>
      <c r="AL476" s="167">
        <f>Cálculos!BR477</f>
        <v>0</v>
      </c>
      <c r="AM476" s="150"/>
      <c r="BA476" s="151"/>
      <c r="BB476" s="72">
        <v>471</v>
      </c>
      <c r="BC476" s="168">
        <f>ABS(Cálculos!L477-Cálculos!L476)</f>
        <v>1.4757992761533778E-2</v>
      </c>
      <c r="BD476" s="168">
        <f>ABS(Cálculos!AN477-Cálculos!AN476)</f>
        <v>1.0893863812125426E-2</v>
      </c>
      <c r="BE476" s="168">
        <f>ABS(Cálculos!BP477-Cálculos!BP476)</f>
        <v>1.2553558043339352E-2</v>
      </c>
      <c r="BF476" s="150"/>
    </row>
    <row r="477" spans="25:58" x14ac:dyDescent="0.35">
      <c r="Y477" s="151"/>
      <c r="Z477" s="72">
        <f>(Cálculos!C478-0.44)/(MAX(Cálculos!C:C)+0.12)*100</f>
        <v>64.586643291513724</v>
      </c>
      <c r="AA477" s="152"/>
      <c r="AB477" s="167">
        <f>Cálculos!L246</f>
        <v>0.42812078503587042</v>
      </c>
      <c r="AC477" s="152"/>
      <c r="AD477" s="167">
        <f>Cálculos!AN622</f>
        <v>0.47060419989955737</v>
      </c>
      <c r="AE477" s="152"/>
      <c r="AF477" s="167">
        <f>Cálculos!BP252</f>
        <v>0.45435077636409626</v>
      </c>
      <c r="AG477" s="152"/>
      <c r="AH477" s="167">
        <f>Cálculos!N398</f>
        <v>0</v>
      </c>
      <c r="AI477" s="152"/>
      <c r="AJ477" s="167">
        <f>Cálculos!AP478</f>
        <v>0</v>
      </c>
      <c r="AK477" s="152"/>
      <c r="AL477" s="167">
        <f>Cálculos!BR478</f>
        <v>0</v>
      </c>
      <c r="AM477" s="150"/>
      <c r="BA477" s="151"/>
      <c r="BB477" s="72">
        <v>472</v>
      </c>
      <c r="BC477" s="168">
        <f>ABS(Cálculos!L478-Cálculos!L477)</f>
        <v>9.0145765279006085E-3</v>
      </c>
      <c r="BD477" s="168">
        <f>ABS(Cálculos!AN478-Cálculos!AN477)</f>
        <v>6.9839660684842819E-3</v>
      </c>
      <c r="BE477" s="168">
        <f>ABS(Cálculos!BP478-Cálculos!BP477)</f>
        <v>6.3838916119776101E-3</v>
      </c>
      <c r="BF477" s="150"/>
    </row>
    <row r="478" spans="25:58" x14ac:dyDescent="0.35">
      <c r="Y478" s="151"/>
      <c r="Z478" s="72">
        <f>(Cálculos!C479-0.44)/(MAX(Cálculos!C:C)+0.12)*100</f>
        <v>64.723607078288509</v>
      </c>
      <c r="AA478" s="152"/>
      <c r="AB478" s="167">
        <f>Cálculos!L616</f>
        <v>0.42602975149471395</v>
      </c>
      <c r="AC478" s="152"/>
      <c r="AD478" s="167">
        <f>Cálculos!AN252</f>
        <v>0.47035910179860896</v>
      </c>
      <c r="AE478" s="152"/>
      <c r="AF478" s="167">
        <f>Cálculos!BP623</f>
        <v>0.45150950885573171</v>
      </c>
      <c r="AG478" s="152"/>
      <c r="AH478" s="167">
        <f>Cálculos!N399</f>
        <v>0</v>
      </c>
      <c r="AI478" s="152"/>
      <c r="AJ478" s="167">
        <f>Cálculos!AP479</f>
        <v>0</v>
      </c>
      <c r="AK478" s="152"/>
      <c r="AL478" s="167">
        <f>Cálculos!BR479</f>
        <v>0</v>
      </c>
      <c r="AM478" s="150"/>
      <c r="BA478" s="151"/>
      <c r="BB478" s="72">
        <v>473</v>
      </c>
      <c r="BC478" s="168">
        <f>ABS(Cálculos!L479-Cálculos!L478)</f>
        <v>7.9016810911218816E-3</v>
      </c>
      <c r="BD478" s="168">
        <f>ABS(Cálculos!AN479-Cálculos!AN478)</f>
        <v>6.2266785714919504E-3</v>
      </c>
      <c r="BE478" s="168">
        <f>ABS(Cálculos!BP479-Cálculos!BP478)</f>
        <v>5.2654704454737633E-3</v>
      </c>
      <c r="BF478" s="150"/>
    </row>
    <row r="479" spans="25:58" x14ac:dyDescent="0.35">
      <c r="Y479" s="151"/>
      <c r="Z479" s="72">
        <f>(Cálculos!C480-0.44)/(MAX(Cálculos!C:C)+0.12)*100</f>
        <v>64.860570865063266</v>
      </c>
      <c r="AA479" s="152"/>
      <c r="AB479" s="167">
        <f>Cálculos!L247</f>
        <v>0.4251635387504597</v>
      </c>
      <c r="AC479" s="152"/>
      <c r="AD479" s="167">
        <f>Cálculos!AN623</f>
        <v>0.46735349924140113</v>
      </c>
      <c r="AE479" s="152"/>
      <c r="AF479" s="167">
        <f>Cálculos!BP253</f>
        <v>0.45121234630317286</v>
      </c>
      <c r="AG479" s="152"/>
      <c r="AH479" s="167">
        <f>Cálculos!N400</f>
        <v>0</v>
      </c>
      <c r="AI479" s="152"/>
      <c r="AJ479" s="167">
        <f>Cálculos!AP480</f>
        <v>0</v>
      </c>
      <c r="AK479" s="152"/>
      <c r="AL479" s="167">
        <f>Cálculos!BR480</f>
        <v>0</v>
      </c>
      <c r="AM479" s="150"/>
      <c r="BA479" s="151"/>
      <c r="BB479" s="72">
        <v>474</v>
      </c>
      <c r="BC479" s="168">
        <f>ABS(Cálculos!L480-Cálculos!L479)</f>
        <v>7.6514390465178828E-3</v>
      </c>
      <c r="BD479" s="168">
        <f>ABS(Cálculos!AN480-Cálculos!AN479)</f>
        <v>6.0569682898516941E-3</v>
      </c>
      <c r="BE479" s="168">
        <f>ABS(Cálculos!BP480-Cálculos!BP479)</f>
        <v>5.0920654619066585E-3</v>
      </c>
      <c r="BF479" s="150"/>
    </row>
    <row r="480" spans="25:58" x14ac:dyDescent="0.35">
      <c r="Y480" s="151"/>
      <c r="Z480" s="72">
        <f>(Cálculos!C481-0.44)/(MAX(Cálculos!C:C)+0.12)*100</f>
        <v>64.997534651838052</v>
      </c>
      <c r="AA480" s="152"/>
      <c r="AB480" s="167">
        <f>Cálculos!L617</f>
        <v>0.42308694904229482</v>
      </c>
      <c r="AC480" s="152"/>
      <c r="AD480" s="167">
        <f>Cálculos!AN253</f>
        <v>0.46711009415670174</v>
      </c>
      <c r="AE480" s="152"/>
      <c r="AF480" s="167">
        <f>Cálculos!BP624</f>
        <v>0.44839070486308902</v>
      </c>
      <c r="AG480" s="152"/>
      <c r="AH480" s="167">
        <f>Cálculos!N404</f>
        <v>0</v>
      </c>
      <c r="AI480" s="152"/>
      <c r="AJ480" s="167">
        <f>Cálculos!AP481</f>
        <v>0</v>
      </c>
      <c r="AK480" s="152"/>
      <c r="AL480" s="167">
        <f>Cálculos!BR481</f>
        <v>0</v>
      </c>
      <c r="AM480" s="150"/>
      <c r="BA480" s="151"/>
      <c r="BB480" s="72">
        <v>475</v>
      </c>
      <c r="BC480" s="168">
        <f>ABS(Cálculos!L481-Cálculos!L480)</f>
        <v>7.5621481919301292E-3</v>
      </c>
      <c r="BD480" s="168">
        <f>ABS(Cálculos!AN481-Cálculos!AN480)</f>
        <v>5.9972247983686167E-3</v>
      </c>
      <c r="BE480" s="168">
        <f>ABS(Cálculos!BP481-Cálculos!BP480)</f>
        <v>5.1002362694558823E-3</v>
      </c>
      <c r="BF480" s="150"/>
    </row>
    <row r="481" spans="25:58" x14ac:dyDescent="0.35">
      <c r="Y481" s="151"/>
      <c r="Z481" s="72">
        <f>(Cálculos!C482-0.44)/(MAX(Cálculos!C:C)+0.12)*100</f>
        <v>65.134498438612837</v>
      </c>
      <c r="AA481" s="152"/>
      <c r="AB481" s="167">
        <f>Cálculos!L248</f>
        <v>0.42222671966480751</v>
      </c>
      <c r="AC481" s="152"/>
      <c r="AD481" s="167">
        <f>Cálculos!AN624</f>
        <v>0.46412525281287398</v>
      </c>
      <c r="AE481" s="152"/>
      <c r="AF481" s="167">
        <f>Cálculos!BP254</f>
        <v>0.44809559496221768</v>
      </c>
      <c r="AG481" s="152"/>
      <c r="AH481" s="167">
        <f>Cálculos!N407</f>
        <v>0</v>
      </c>
      <c r="AI481" s="152"/>
      <c r="AJ481" s="167">
        <f>Cálculos!AP482</f>
        <v>0</v>
      </c>
      <c r="AK481" s="152"/>
      <c r="AL481" s="167">
        <f>Cálculos!BR482</f>
        <v>0</v>
      </c>
      <c r="AM481" s="150"/>
      <c r="BA481" s="151"/>
      <c r="BB481" s="72">
        <v>476</v>
      </c>
      <c r="BC481" s="168">
        <f>ABS(Cálculos!L482-Cálculos!L481)</f>
        <v>7.5031265775549194E-3</v>
      </c>
      <c r="BD481" s="168">
        <f>ABS(Cálculos!AN482-Cálculos!AN481)</f>
        <v>5.9585067322354135E-3</v>
      </c>
      <c r="BE481" s="168">
        <f>ABS(Cálculos!BP482-Cálculos!BP481)</f>
        <v>5.1480514211179607E-3</v>
      </c>
      <c r="BF481" s="150"/>
    </row>
    <row r="482" spans="25:58" x14ac:dyDescent="0.35">
      <c r="Y482" s="151"/>
      <c r="Z482" s="72">
        <f>(Cálculos!C483-0.44)/(MAX(Cálculos!C:C)+0.12)*100</f>
        <v>65.271462225387609</v>
      </c>
      <c r="AA482" s="152"/>
      <c r="AB482" s="167">
        <f>Cálculos!L618</f>
        <v>0.42016447401125256</v>
      </c>
      <c r="AC482" s="152"/>
      <c r="AD482" s="167">
        <f>Cálculos!AN254</f>
        <v>0.46388352904990754</v>
      </c>
      <c r="AE482" s="152"/>
      <c r="AF482" s="167">
        <f>Cálculos!BP625</f>
        <v>0.4452934440232566</v>
      </c>
      <c r="AG482" s="152"/>
      <c r="AH482" s="167">
        <f>Cálculos!N410</f>
        <v>0</v>
      </c>
      <c r="AI482" s="152"/>
      <c r="AJ482" s="167">
        <f>Cálculos!AP483</f>
        <v>0</v>
      </c>
      <c r="AK482" s="152"/>
      <c r="AL482" s="167">
        <f>Cálculos!BR483</f>
        <v>0</v>
      </c>
      <c r="AM482" s="150"/>
      <c r="BA482" s="151"/>
      <c r="BB482" s="72">
        <v>477</v>
      </c>
      <c r="BC482" s="168">
        <f>ABS(Cálculos!L483-Cálculos!L482)</f>
        <v>7.4500349136725763E-3</v>
      </c>
      <c r="BD482" s="168">
        <f>ABS(Cálculos!AN483-Cálculos!AN482)</f>
        <v>5.924200579760841E-3</v>
      </c>
      <c r="BE482" s="168">
        <f>ABS(Cálculos!BP483-Cálculos!BP482)</f>
        <v>5.2084069829998469E-3</v>
      </c>
      <c r="BF482" s="150"/>
    </row>
    <row r="483" spans="25:58" x14ac:dyDescent="0.35">
      <c r="Y483" s="151"/>
      <c r="Z483" s="72">
        <f>(Cálculos!C484-0.44)/(MAX(Cálculos!C:C)+0.12)*100</f>
        <v>65.40842601216238</v>
      </c>
      <c r="AA483" s="152"/>
      <c r="AB483" s="167">
        <f>Cálculos!L249</f>
        <v>0.41931018667179581</v>
      </c>
      <c r="AC483" s="152"/>
      <c r="AD483" s="167">
        <f>Cálculos!AN625</f>
        <v>0.46091930551128213</v>
      </c>
      <c r="AE483" s="152"/>
      <c r="AF483" s="167">
        <f>Cálculos!BP255</f>
        <v>0.44500037259537201</v>
      </c>
      <c r="AG483" s="152"/>
      <c r="AH483" s="167">
        <f>Cálculos!N413</f>
        <v>0</v>
      </c>
      <c r="AI483" s="152"/>
      <c r="AJ483" s="167">
        <f>Cálculos!AP484</f>
        <v>0</v>
      </c>
      <c r="AK483" s="152"/>
      <c r="AL483" s="167">
        <f>Cálculos!BR484</f>
        <v>0</v>
      </c>
      <c r="AM483" s="150"/>
      <c r="BA483" s="151"/>
      <c r="BB483" s="72">
        <v>478</v>
      </c>
      <c r="BC483" s="168">
        <f>ABS(Cálculos!L484-Cálculos!L483)</f>
        <v>7.3983384058209367E-3</v>
      </c>
      <c r="BD483" s="168">
        <f>ABS(Cálculos!AN484-Cálculos!AN483)</f>
        <v>5.8913676165970319E-3</v>
      </c>
      <c r="BE483" s="168">
        <f>ABS(Cálculos!BP484-Cálculos!BP483)</f>
        <v>5.2787011836707975E-3</v>
      </c>
      <c r="BF483" s="150"/>
    </row>
    <row r="484" spans="25:58" x14ac:dyDescent="0.35">
      <c r="Y484" s="151"/>
      <c r="Z484" s="72">
        <f>(Cálculos!C485-0.44)/(MAX(Cálculos!C:C)+0.12)*100</f>
        <v>65.545389798937165</v>
      </c>
      <c r="AA484" s="152"/>
      <c r="AB484" s="167">
        <f>Cálculos!L619</f>
        <v>0.41726218598982406</v>
      </c>
      <c r="AC484" s="152"/>
      <c r="AD484" s="167">
        <f>Cálculos!AN255</f>
        <v>0.46067925145631133</v>
      </c>
      <c r="AE484" s="152"/>
      <c r="AF484" s="167">
        <f>Cálculos!BP626</f>
        <v>0.44221757752680801</v>
      </c>
      <c r="AG484" s="152"/>
      <c r="AH484" s="167">
        <f>Cálculos!N414</f>
        <v>0</v>
      </c>
      <c r="AI484" s="152"/>
      <c r="AJ484" s="167">
        <f>Cálculos!AP485</f>
        <v>0</v>
      </c>
      <c r="AK484" s="152"/>
      <c r="AL484" s="167">
        <f>Cálculos!BR485</f>
        <v>0</v>
      </c>
      <c r="AM484" s="150"/>
      <c r="BA484" s="151"/>
      <c r="BB484" s="72">
        <v>479</v>
      </c>
      <c r="BC484" s="168">
        <f>ABS(Cálculos!L485-Cálculos!L484)</f>
        <v>0.62353335099067486</v>
      </c>
      <c r="BD484" s="168">
        <f>ABS(Cálculos!AN485-Cálculos!AN484)</f>
        <v>0.10267946126916438</v>
      </c>
      <c r="BE484" s="168">
        <f>ABS(Cálculos!BP485-Cálculos!BP484)</f>
        <v>9.1350208623292239E-2</v>
      </c>
      <c r="BF484" s="150"/>
    </row>
    <row r="485" spans="25:58" x14ac:dyDescent="0.35">
      <c r="Y485" s="151"/>
      <c r="Z485" s="72">
        <f>(Cálculos!C486-0.44)/(MAX(Cálculos!C:C)+0.12)*100</f>
        <v>65.682353585711937</v>
      </c>
      <c r="AA485" s="152"/>
      <c r="AB485" s="167">
        <f>Cálculos!L250</f>
        <v>0.41641379964400316</v>
      </c>
      <c r="AC485" s="152"/>
      <c r="AD485" s="167">
        <f>Cálculos!AN626</f>
        <v>0.45773550330530471</v>
      </c>
      <c r="AE485" s="152"/>
      <c r="AF485" s="167">
        <f>Cálculos!BP256</f>
        <v>0.44192653049114877</v>
      </c>
      <c r="AG485" s="152"/>
      <c r="AH485" s="167">
        <f>Cálculos!N421</f>
        <v>0</v>
      </c>
      <c r="AI485" s="152"/>
      <c r="AJ485" s="167">
        <f>Cálculos!AP486</f>
        <v>0</v>
      </c>
      <c r="AK485" s="152"/>
      <c r="AL485" s="167">
        <f>Cálculos!BR486</f>
        <v>0</v>
      </c>
      <c r="AM485" s="150"/>
      <c r="BA485" s="151"/>
      <c r="BB485" s="72">
        <v>480</v>
      </c>
      <c r="BC485" s="168">
        <f>ABS(Cálculos!L486-Cálculos!L485)</f>
        <v>0.53282412649063993</v>
      </c>
      <c r="BD485" s="168">
        <f>ABS(Cálculos!AN486-Cálculos!AN485)</f>
        <v>1.9358980352963462E-2</v>
      </c>
      <c r="BE485" s="168">
        <f>ABS(Cálculos!BP486-Cálculos!BP485)</f>
        <v>1.690870122832111E-2</v>
      </c>
      <c r="BF485" s="150"/>
    </row>
    <row r="486" spans="25:58" x14ac:dyDescent="0.35">
      <c r="Y486" s="151"/>
      <c r="Z486" s="72">
        <f>(Cálculos!C487-0.44)/(MAX(Cálculos!C:C)+0.12)*100</f>
        <v>65.819317372486722</v>
      </c>
      <c r="AA486" s="152"/>
      <c r="AB486" s="167">
        <f>Cálculos!L620</f>
        <v>0.41437994553614688</v>
      </c>
      <c r="AC486" s="152"/>
      <c r="AD486" s="167">
        <f>Cálculos!AN256</f>
        <v>0.45749710742481398</v>
      </c>
      <c r="AE486" s="152"/>
      <c r="AF486" s="167">
        <f>Cálculos!BP627</f>
        <v>0.43916295759221868</v>
      </c>
      <c r="AG486" s="152"/>
      <c r="AH486" s="167">
        <f>Cálculos!N429</f>
        <v>0</v>
      </c>
      <c r="AI486" s="152"/>
      <c r="AJ486" s="167">
        <f>Cálculos!AP487</f>
        <v>0</v>
      </c>
      <c r="AK486" s="152"/>
      <c r="AL486" s="167">
        <f>Cálculos!BR487</f>
        <v>0</v>
      </c>
      <c r="AM486" s="150"/>
      <c r="BA486" s="151"/>
      <c r="BB486" s="72">
        <v>481</v>
      </c>
      <c r="BC486" s="168">
        <f>ABS(Cálculos!L487-Cálculos!L486)</f>
        <v>9.64599214322992E-3</v>
      </c>
      <c r="BD486" s="168">
        <f>ABS(Cálculos!AN487-Cálculos!AN486)</f>
        <v>8.0112844212936185E-3</v>
      </c>
      <c r="BE486" s="168">
        <f>ABS(Cálculos!BP487-Cálculos!BP486)</f>
        <v>6.893557092929381E-3</v>
      </c>
      <c r="BF486" s="150"/>
    </row>
    <row r="487" spans="25:58" x14ac:dyDescent="0.35">
      <c r="Y487" s="151"/>
      <c r="Z487" s="72">
        <f>(Cálculos!C488-0.44)/(MAX(Cálculos!C:C)+0.12)*100</f>
        <v>65.956281159261493</v>
      </c>
      <c r="AA487" s="152"/>
      <c r="AB487" s="167">
        <f>Cálculos!L251</f>
        <v>0.41353741942288091</v>
      </c>
      <c r="AC487" s="152"/>
      <c r="AD487" s="167">
        <f>Cálculos!AN17</f>
        <v>0.45504046148276533</v>
      </c>
      <c r="AE487" s="152"/>
      <c r="AF487" s="167">
        <f>Cálculos!BP257</f>
        <v>0.43887392096528632</v>
      </c>
      <c r="AG487" s="152"/>
      <c r="AH487" s="167">
        <f>Cálculos!N430</f>
        <v>0</v>
      </c>
      <c r="AI487" s="152"/>
      <c r="AJ487" s="167">
        <f>Cálculos!AP488</f>
        <v>0</v>
      </c>
      <c r="AK487" s="152"/>
      <c r="AL487" s="167">
        <f>Cálculos!BR488</f>
        <v>0</v>
      </c>
      <c r="AM487" s="150"/>
      <c r="BA487" s="151"/>
      <c r="BB487" s="72">
        <v>482</v>
      </c>
      <c r="BC487" s="168">
        <f>ABS(Cálculos!L488-Cálculos!L487)</f>
        <v>2.1322824156987163E-2</v>
      </c>
      <c r="BD487" s="168">
        <f>ABS(Cálculos!AN488-Cálculos!AN487)</f>
        <v>1.8528911843246565E-2</v>
      </c>
      <c r="BE487" s="168">
        <f>ABS(Cálculos!BP488-Cálculos!BP487)</f>
        <v>1.6355284029680783E-2</v>
      </c>
      <c r="BF487" s="150"/>
    </row>
    <row r="488" spans="25:58" x14ac:dyDescent="0.35">
      <c r="Y488" s="151"/>
      <c r="Z488" s="72">
        <f>(Cálculos!C489-0.44)/(MAX(Cálculos!C:C)+0.12)*100</f>
        <v>66.093244946036265</v>
      </c>
      <c r="AA488" s="152"/>
      <c r="AB488" s="167">
        <f>Cálculos!L621</f>
        <v>0.41151761417155514</v>
      </c>
      <c r="AC488" s="152"/>
      <c r="AD488" s="167">
        <f>Cálculos!AN627</f>
        <v>0.45457369322759272</v>
      </c>
      <c r="AE488" s="152"/>
      <c r="AF488" s="167">
        <f>Cálculos!BP21</f>
        <v>0.43720796696088027</v>
      </c>
      <c r="AG488" s="152"/>
      <c r="AH488" s="167">
        <f>Cálculos!N435</f>
        <v>0</v>
      </c>
      <c r="AI488" s="152"/>
      <c r="AJ488" s="167">
        <f>Cálculos!AP489</f>
        <v>0</v>
      </c>
      <c r="AK488" s="152"/>
      <c r="AL488" s="167">
        <f>Cálculos!BR489</f>
        <v>0</v>
      </c>
      <c r="AM488" s="150"/>
      <c r="BA488" s="151"/>
      <c r="BB488" s="72">
        <v>483</v>
      </c>
      <c r="BC488" s="168">
        <f>ABS(Cálculos!L489-Cálculos!L488)</f>
        <v>0.32526057854672419</v>
      </c>
      <c r="BD488" s="168">
        <f>ABS(Cálculos!AN489-Cálculos!AN488)</f>
        <v>7.9078748663383713E-2</v>
      </c>
      <c r="BE488" s="168">
        <f>ABS(Cálculos!BP489-Cálculos!BP488)</f>
        <v>7.039489394329923E-2</v>
      </c>
      <c r="BF488" s="150"/>
    </row>
    <row r="489" spans="25:58" x14ac:dyDescent="0.35">
      <c r="Y489" s="151"/>
      <c r="Z489" s="72">
        <f>(Cálculos!C490-0.44)/(MAX(Cálculos!C:C)+0.12)*100</f>
        <v>66.23020873281105</v>
      </c>
      <c r="AA489" s="152"/>
      <c r="AB489" s="167">
        <f>Cálculos!L252</f>
        <v>0.41068090781125</v>
      </c>
      <c r="AC489" s="152"/>
      <c r="AD489" s="167">
        <f>Cálculos!AN257</f>
        <v>0.45433694406773423</v>
      </c>
      <c r="AE489" s="152"/>
      <c r="AF489" s="167">
        <f>Cálculos!BP628</f>
        <v>0.43612943745876565</v>
      </c>
      <c r="AG489" s="152"/>
      <c r="AH489" s="167">
        <f>Cálculos!N437</f>
        <v>0</v>
      </c>
      <c r="AI489" s="152"/>
      <c r="AJ489" s="167">
        <f>Cálculos!AP490</f>
        <v>0</v>
      </c>
      <c r="AK489" s="152"/>
      <c r="AL489" s="167">
        <f>Cálculos!BR490</f>
        <v>0</v>
      </c>
      <c r="AM489" s="150"/>
      <c r="BA489" s="151"/>
      <c r="BB489" s="72">
        <v>484</v>
      </c>
      <c r="BC489" s="168">
        <f>ABS(Cálculos!L490-Cálculos!L489)</f>
        <v>0.26078707940961432</v>
      </c>
      <c r="BD489" s="168">
        <f>ABS(Cálculos!AN490-Cálculos!AN489)</f>
        <v>1.9549113066884338E-2</v>
      </c>
      <c r="BE489" s="168">
        <f>ABS(Cálculos!BP490-Cálculos!BP489)</f>
        <v>1.7189241655776843E-2</v>
      </c>
      <c r="BF489" s="150"/>
    </row>
    <row r="490" spans="25:58" x14ac:dyDescent="0.35">
      <c r="Y490" s="151"/>
      <c r="Z490" s="72">
        <f>(Cálculos!C491-0.44)/(MAX(Cálculos!C:C)+0.12)*100</f>
        <v>66.367172519585822</v>
      </c>
      <c r="AA490" s="152"/>
      <c r="AB490" s="167">
        <f>Cálculos!L622</f>
        <v>0.40867505437392504</v>
      </c>
      <c r="AC490" s="152"/>
      <c r="AD490" s="167">
        <f>Cálculos!AN628</f>
        <v>0.45143372336741971</v>
      </c>
      <c r="AE490" s="152"/>
      <c r="AF490" s="167">
        <f>Cálculos!BP258</f>
        <v>0.4358423973536526</v>
      </c>
      <c r="AG490" s="152"/>
      <c r="AH490" s="167">
        <f>Cálculos!N439</f>
        <v>0</v>
      </c>
      <c r="AI490" s="152"/>
      <c r="AJ490" s="167">
        <f>Cálculos!AP491</f>
        <v>0</v>
      </c>
      <c r="AK490" s="152"/>
      <c r="AL490" s="167">
        <f>Cálculos!BR491</f>
        <v>0</v>
      </c>
      <c r="AM490" s="150"/>
      <c r="BA490" s="151"/>
      <c r="BB490" s="72">
        <v>485</v>
      </c>
      <c r="BC490" s="168">
        <f>ABS(Cálculos!L491-Cálculos!L490)</f>
        <v>1.4021097843869956E-2</v>
      </c>
      <c r="BD490" s="168">
        <f>ABS(Cálculos!AN491-Cálculos!AN490)</f>
        <v>1.1976984542600544E-2</v>
      </c>
      <c r="BE490" s="168">
        <f>ABS(Cálculos!BP491-Cálculos!BP490)</f>
        <v>1.0541813321121252E-2</v>
      </c>
      <c r="BF490" s="150"/>
    </row>
    <row r="491" spans="25:58" x14ac:dyDescent="0.35">
      <c r="Y491" s="151"/>
      <c r="Z491" s="72">
        <f>(Cálculos!C492-0.44)/(MAX(Cálculos!C:C)+0.12)*100</f>
        <v>66.504136306360593</v>
      </c>
      <c r="AA491" s="152"/>
      <c r="AB491" s="167">
        <f>Cálculos!L253</f>
        <v>0.40784412756661947</v>
      </c>
      <c r="AC491" s="152"/>
      <c r="AD491" s="167">
        <f>Cálculos!AN258</f>
        <v>0.45119860955346319</v>
      </c>
      <c r="AE491" s="152"/>
      <c r="AF491" s="167">
        <f>Cálculos!BP629</f>
        <v>0.4331168713794763</v>
      </c>
      <c r="AG491" s="152"/>
      <c r="AH491" s="167">
        <f>Cálculos!N447</f>
        <v>0</v>
      </c>
      <c r="AI491" s="152"/>
      <c r="AJ491" s="167">
        <f>Cálculos!AP492</f>
        <v>0</v>
      </c>
      <c r="AK491" s="152"/>
      <c r="AL491" s="167">
        <f>Cálculos!BR492</f>
        <v>0</v>
      </c>
      <c r="AM491" s="150"/>
      <c r="BA491" s="151"/>
      <c r="BB491" s="72">
        <v>486</v>
      </c>
      <c r="BC491" s="168">
        <f>ABS(Cálculos!L492-Cálculos!L491)</f>
        <v>2.1723434929676211E-2</v>
      </c>
      <c r="BD491" s="168">
        <f>ABS(Cálculos!AN492-Cálculos!AN491)</f>
        <v>1.8919478537046119E-2</v>
      </c>
      <c r="BE491" s="168">
        <f>ABS(Cálculos!BP492-Cálculos!BP491)</f>
        <v>1.6829768917327348E-2</v>
      </c>
      <c r="BF491" s="150"/>
    </row>
    <row r="492" spans="25:58" x14ac:dyDescent="0.35">
      <c r="Y492" s="151"/>
      <c r="Z492" s="72">
        <f>(Cálculos!C493-0.44)/(MAX(Cálculos!C:C)+0.12)*100</f>
        <v>66.641100093135378</v>
      </c>
      <c r="AA492" s="152"/>
      <c r="AB492" s="167">
        <f>Cálculos!L623</f>
        <v>0.40585212957106753</v>
      </c>
      <c r="AC492" s="152"/>
      <c r="AD492" s="167">
        <f>Cálculos!AN658</f>
        <v>0.4501453392036433</v>
      </c>
      <c r="AE492" s="152"/>
      <c r="AF492" s="167">
        <f>Cálculos!BP259</f>
        <v>0.43283181400519904</v>
      </c>
      <c r="AG492" s="152"/>
      <c r="AH492" s="167">
        <f>Cálculos!N451</f>
        <v>0</v>
      </c>
      <c r="AI492" s="152"/>
      <c r="AJ492" s="167">
        <f>Cálculos!AP493</f>
        <v>0</v>
      </c>
      <c r="AK492" s="152"/>
      <c r="AL492" s="167">
        <f>Cálculos!BR493</f>
        <v>0</v>
      </c>
      <c r="AM492" s="150"/>
      <c r="BA492" s="151"/>
      <c r="BB492" s="72">
        <v>487</v>
      </c>
      <c r="BC492" s="168">
        <f>ABS(Cálculos!L493-Cálculos!L492)</f>
        <v>2.1699854609962044E-2</v>
      </c>
      <c r="BD492" s="168">
        <f>ABS(Cálculos!AN493-Cálculos!AN492)</f>
        <v>1.8913200724578028E-2</v>
      </c>
      <c r="BE492" s="168">
        <f>ABS(Cálculos!BP493-Cálculos!BP492)</f>
        <v>1.6938559666454411E-2</v>
      </c>
      <c r="BF492" s="150"/>
    </row>
    <row r="493" spans="25:58" x14ac:dyDescent="0.35">
      <c r="Y493" s="151"/>
      <c r="Z493" s="72">
        <f>(Cálculos!C494-0.44)/(MAX(Cálculos!C:C)+0.12)*100</f>
        <v>66.77806387991015</v>
      </c>
      <c r="AA493" s="152"/>
      <c r="AB493" s="167">
        <f>Cálculos!L254</f>
        <v>0.40502694239447462</v>
      </c>
      <c r="AC493" s="152"/>
      <c r="AD493" s="167">
        <f>Cálculos!AN629</f>
        <v>0.44831544286338343</v>
      </c>
      <c r="AE493" s="152"/>
      <c r="AF493" s="167">
        <f>Cálculos!BP630</f>
        <v>0.43012511461412578</v>
      </c>
      <c r="AG493" s="152"/>
      <c r="AH493" s="167">
        <f>Cálculos!N452</f>
        <v>0</v>
      </c>
      <c r="AI493" s="152"/>
      <c r="AJ493" s="167">
        <f>Cálculos!AP494</f>
        <v>0</v>
      </c>
      <c r="AK493" s="152"/>
      <c r="AL493" s="167">
        <f>Cálculos!BR494</f>
        <v>0</v>
      </c>
      <c r="AM493" s="150"/>
      <c r="BA493" s="151"/>
      <c r="BB493" s="72">
        <v>488</v>
      </c>
      <c r="BC493" s="168">
        <f>ABS(Cálculos!L494-Cálculos!L493)</f>
        <v>2.1040755560957081E-2</v>
      </c>
      <c r="BD493" s="168">
        <f>ABS(Cálculos!AN494-Cálculos!AN493)</f>
        <v>1.8331484182877666E-2</v>
      </c>
      <c r="BE493" s="168">
        <f>ABS(Cálculos!BP494-Cálculos!BP493)</f>
        <v>1.6554597638389401E-2</v>
      </c>
      <c r="BF493" s="150"/>
    </row>
    <row r="494" spans="25:58" x14ac:dyDescent="0.35">
      <c r="Y494" s="151"/>
      <c r="Z494" s="72">
        <f>(Cálculos!C495-0.44)/(MAX(Cálculos!C:C)+0.12)*100</f>
        <v>66.915027666684921</v>
      </c>
      <c r="AA494" s="152"/>
      <c r="AB494" s="167">
        <f>Cálculos!L624</f>
        <v>0.40304870413416666</v>
      </c>
      <c r="AC494" s="152"/>
      <c r="AD494" s="167">
        <f>Cálculos!AN259</f>
        <v>0.44808195309916959</v>
      </c>
      <c r="AE494" s="152"/>
      <c r="AF494" s="167">
        <f>Cálculos!BP260</f>
        <v>0.42984202627496215</v>
      </c>
      <c r="AG494" s="152"/>
      <c r="AH494" s="167">
        <f>Cálculos!N454</f>
        <v>0</v>
      </c>
      <c r="AI494" s="152"/>
      <c r="AJ494" s="167">
        <f>Cálculos!AP495</f>
        <v>0</v>
      </c>
      <c r="AK494" s="152"/>
      <c r="AL494" s="167">
        <f>Cálculos!BR495</f>
        <v>0</v>
      </c>
      <c r="AM494" s="150"/>
      <c r="BA494" s="151"/>
      <c r="BB494" s="72">
        <v>489</v>
      </c>
      <c r="BC494" s="168">
        <f>ABS(Cálculos!L495-Cálculos!L494)</f>
        <v>2.0462200298124289E-2</v>
      </c>
      <c r="BD494" s="168">
        <f>ABS(Cálculos!AN495-Cálculos!AN494)</f>
        <v>1.7823236661876463E-2</v>
      </c>
      <c r="BE494" s="168">
        <f>ABS(Cálculos!BP495-Cálculos!BP494)</f>
        <v>1.6241682049124462E-2</v>
      </c>
      <c r="BF494" s="150"/>
    </row>
    <row r="495" spans="25:58" x14ac:dyDescent="0.35">
      <c r="Y495" s="151"/>
      <c r="Z495" s="72">
        <f>(Cálculos!C496-0.44)/(MAX(Cálculos!C:C)+0.12)*100</f>
        <v>67.051991453459706</v>
      </c>
      <c r="AA495" s="152"/>
      <c r="AB495" s="167">
        <f>Cálculos!L255</f>
        <v>0.40222921694176134</v>
      </c>
      <c r="AC495" s="152"/>
      <c r="AD495" s="167">
        <f>Cálculos!AN381</f>
        <v>0.44608723838490694</v>
      </c>
      <c r="AE495" s="152"/>
      <c r="AF495" s="167">
        <f>Cálculos!BP658</f>
        <v>0.42883649750336622</v>
      </c>
      <c r="AG495" s="152"/>
      <c r="AH495" s="167">
        <f>Cálculos!N455</f>
        <v>0</v>
      </c>
      <c r="AI495" s="152"/>
      <c r="AJ495" s="167">
        <f>Cálculos!AP496</f>
        <v>0</v>
      </c>
      <c r="AK495" s="152"/>
      <c r="AL495" s="167">
        <f>Cálculos!BR496</f>
        <v>0</v>
      </c>
      <c r="AM495" s="150"/>
      <c r="BA495" s="151"/>
      <c r="BB495" s="72">
        <v>490</v>
      </c>
      <c r="BC495" s="168">
        <f>ABS(Cálculos!L496-Cálculos!L495)</f>
        <v>7.5082205368792732E-3</v>
      </c>
      <c r="BD495" s="168">
        <f>ABS(Cálculos!AN496-Cálculos!AN495)</f>
        <v>7.3421554655124233E-3</v>
      </c>
      <c r="BE495" s="168">
        <f>ABS(Cálculos!BP496-Cálculos!BP495)</f>
        <v>6.0896387550475328E-3</v>
      </c>
      <c r="BF495" s="150"/>
    </row>
    <row r="496" spans="25:58" x14ac:dyDescent="0.35">
      <c r="Y496" s="151"/>
      <c r="Z496" s="72">
        <f>(Cálculos!C497-0.44)/(MAX(Cálculos!C:C)+0.12)*100</f>
        <v>67.188955240234478</v>
      </c>
      <c r="AA496" s="152"/>
      <c r="AB496" s="167">
        <f>Cálculos!L625</f>
        <v>0.40026464337126316</v>
      </c>
      <c r="AC496" s="152"/>
      <c r="AD496" s="167">
        <f>Cálculos!AN630</f>
        <v>0.44521870189615731</v>
      </c>
      <c r="AE496" s="152"/>
      <c r="AF496" s="167">
        <f>Cálculos!BP631</f>
        <v>0.42715402342228326</v>
      </c>
      <c r="AG496" s="152"/>
      <c r="AH496" s="167">
        <f>Cálculos!N456</f>
        <v>0</v>
      </c>
      <c r="AI496" s="152"/>
      <c r="AJ496" s="167">
        <f>Cálculos!AP497</f>
        <v>0</v>
      </c>
      <c r="AK496" s="152"/>
      <c r="AL496" s="167">
        <f>Cálculos!BR497</f>
        <v>0</v>
      </c>
      <c r="AM496" s="150"/>
      <c r="BA496" s="151"/>
      <c r="BB496" s="72">
        <v>491</v>
      </c>
      <c r="BC496" s="168">
        <f>ABS(Cálculos!L497-Cálculos!L496)</f>
        <v>2.0107256146539187E-2</v>
      </c>
      <c r="BD496" s="168">
        <f>ABS(Cálculos!AN497-Cálculos!AN496)</f>
        <v>1.7526795838452625E-2</v>
      </c>
      <c r="BE496" s="168">
        <f>ABS(Cálculos!BP497-Cálculos!BP496)</f>
        <v>1.6158765495275063E-2</v>
      </c>
      <c r="BF496" s="150"/>
    </row>
    <row r="497" spans="25:58" x14ac:dyDescent="0.35">
      <c r="Y497" s="151"/>
      <c r="Z497" s="72">
        <f>(Cálculos!C498-0.44)/(MAX(Cálculos!C:C)+0.12)*100</f>
        <v>67.325919027009263</v>
      </c>
      <c r="AA497" s="152"/>
      <c r="AB497" s="167">
        <f>Cálculos!L256</f>
        <v>0.39945081679037864</v>
      </c>
      <c r="AC497" s="152"/>
      <c r="AD497" s="167">
        <f>Cálculos!AN260</f>
        <v>0.44498682496355518</v>
      </c>
      <c r="AE497" s="152"/>
      <c r="AF497" s="167">
        <f>Cálculos!BP261</f>
        <v>0.42687289051711408</v>
      </c>
      <c r="AG497" s="152"/>
      <c r="AH497" s="167">
        <f>Cálculos!N457</f>
        <v>0</v>
      </c>
      <c r="AI497" s="152"/>
      <c r="AJ497" s="167">
        <f>Cálculos!AP498</f>
        <v>0</v>
      </c>
      <c r="AK497" s="152"/>
      <c r="AL497" s="167">
        <f>Cálculos!BR498</f>
        <v>0</v>
      </c>
      <c r="AM497" s="150"/>
      <c r="BA497" s="151"/>
      <c r="BB497" s="72">
        <v>492</v>
      </c>
      <c r="BC497" s="168">
        <f>ABS(Cálculos!L498-Cálculos!L497)</f>
        <v>1.9808244411086973E-2</v>
      </c>
      <c r="BD497" s="168">
        <f>ABS(Cálculos!AN498-Cálculos!AN497)</f>
        <v>1.7273413855327435E-2</v>
      </c>
      <c r="BE497" s="168">
        <f>ABS(Cálculos!BP498-Cálculos!BP497)</f>
        <v>1.6083743449526011E-2</v>
      </c>
      <c r="BF497" s="150"/>
    </row>
    <row r="498" spans="25:58" x14ac:dyDescent="0.35">
      <c r="Y498" s="151"/>
      <c r="Z498" s="72">
        <f>(Cálculos!C499-0.44)/(MAX(Cálculos!C:C)+0.12)*100</f>
        <v>67.462882813784034</v>
      </c>
      <c r="AA498" s="152"/>
      <c r="AB498" s="167">
        <f>Cálculos!L722</f>
        <v>0.39871816498246793</v>
      </c>
      <c r="AC498" s="152"/>
      <c r="AD498" s="167">
        <f>Cálculos!AN631</f>
        <v>0.44214335168129271</v>
      </c>
      <c r="AE498" s="152"/>
      <c r="AF498" s="167">
        <f>Cálculos!BP632</f>
        <v>0.42420345505640533</v>
      </c>
      <c r="AG498" s="152"/>
      <c r="AH498" s="167">
        <f>Cálculos!N459</f>
        <v>0</v>
      </c>
      <c r="AI498" s="152"/>
      <c r="AJ498" s="167">
        <f>Cálculos!AP499</f>
        <v>0</v>
      </c>
      <c r="AK498" s="152"/>
      <c r="AL498" s="167">
        <f>Cálculos!BR499</f>
        <v>0</v>
      </c>
      <c r="AM498" s="150"/>
      <c r="BA498" s="151"/>
      <c r="BB498" s="72">
        <v>493</v>
      </c>
      <c r="BC498" s="168">
        <f>ABS(Cálculos!L499-Cálculos!L498)</f>
        <v>1.9481689160994797E-2</v>
      </c>
      <c r="BD498" s="168">
        <f>ABS(Cálculos!AN499-Cálculos!AN498)</f>
        <v>1.6995803617808836E-2</v>
      </c>
      <c r="BE498" s="168">
        <f>ABS(Cálculos!BP499-Cálculos!BP498)</f>
        <v>1.5994578180641206E-2</v>
      </c>
      <c r="BF498" s="150"/>
    </row>
    <row r="499" spans="25:58" x14ac:dyDescent="0.35">
      <c r="Y499" s="151"/>
      <c r="Z499" s="72">
        <f>(Cálculos!C500-0.44)/(MAX(Cálculos!C:C)+0.12)*100</f>
        <v>67.599846600558806</v>
      </c>
      <c r="AA499" s="152"/>
      <c r="AB499" s="167">
        <f>Cálculos!L626</f>
        <v>0.39749981352078301</v>
      </c>
      <c r="AC499" s="152"/>
      <c r="AD499" s="167">
        <f>Cálculos!AN261</f>
        <v>0.4419130764396606</v>
      </c>
      <c r="AE499" s="152"/>
      <c r="AF499" s="167">
        <f>Cálculos!BP262</f>
        <v>0.42392426407806144</v>
      </c>
      <c r="AG499" s="152"/>
      <c r="AH499" s="167">
        <f>Cálculos!N460</f>
        <v>0</v>
      </c>
      <c r="AI499" s="152"/>
      <c r="AJ499" s="167">
        <f>Cálculos!AP500</f>
        <v>0</v>
      </c>
      <c r="AK499" s="152"/>
      <c r="AL499" s="167">
        <f>Cálculos!BR500</f>
        <v>0</v>
      </c>
      <c r="AM499" s="150"/>
      <c r="BA499" s="151"/>
      <c r="BB499" s="72">
        <v>494</v>
      </c>
      <c r="BC499" s="168">
        <f>ABS(Cálculos!L500-Cálculos!L499)</f>
        <v>1.9542902247205785E-2</v>
      </c>
      <c r="BD499" s="168">
        <f>ABS(Cálculos!AN500-Cálculos!AN499)</f>
        <v>1.7070480557469292E-2</v>
      </c>
      <c r="BE499" s="168">
        <f>ABS(Cálculos!BP500-Cálculos!BP499)</f>
        <v>1.6218832914120851E-2</v>
      </c>
      <c r="BF499" s="150"/>
    </row>
    <row r="500" spans="25:58" x14ac:dyDescent="0.35">
      <c r="Y500" s="151"/>
      <c r="Z500" s="72">
        <f>(Cálculos!C501-0.44)/(MAX(Cálculos!C:C)+0.12)*100</f>
        <v>67.736810387333591</v>
      </c>
      <c r="AA500" s="152"/>
      <c r="AB500" s="167">
        <f>Cálculos!L380</f>
        <v>0.39685739273454701</v>
      </c>
      <c r="AC500" s="152"/>
      <c r="AD500" s="167">
        <f>Cálculos!AN632</f>
        <v>0.43908924446206993</v>
      </c>
      <c r="AE500" s="152"/>
      <c r="AF500" s="167">
        <f>Cálculos!BP633</f>
        <v>0.42127326775497814</v>
      </c>
      <c r="AG500" s="152"/>
      <c r="AH500" s="167">
        <f>Cálculos!N461</f>
        <v>0</v>
      </c>
      <c r="AI500" s="152"/>
      <c r="AJ500" s="167">
        <f>Cálculos!AP501</f>
        <v>0</v>
      </c>
      <c r="AK500" s="152"/>
      <c r="AL500" s="167">
        <f>Cálculos!BR501</f>
        <v>0</v>
      </c>
      <c r="AM500" s="150"/>
      <c r="BA500" s="151"/>
      <c r="BB500" s="72">
        <v>495</v>
      </c>
      <c r="BC500" s="168">
        <f>ABS(Cálculos!L501-Cálculos!L500)</f>
        <v>1.9409955985767779E-2</v>
      </c>
      <c r="BD500" s="168">
        <f>ABS(Cálculos!AN501-Cálculos!AN500)</f>
        <v>1.6970199517722717E-2</v>
      </c>
      <c r="BE500" s="168">
        <f>ABS(Cálculos!BP501-Cálculos!BP500)</f>
        <v>1.6298398700728134E-2</v>
      </c>
      <c r="BF500" s="150"/>
    </row>
    <row r="501" spans="25:58" x14ac:dyDescent="0.35">
      <c r="Y501" s="151"/>
      <c r="Z501" s="72">
        <f>(Cálculos!C502-0.44)/(MAX(Cálculos!C:C)+0.12)*100</f>
        <v>67.873774174108377</v>
      </c>
      <c r="AA501" s="152"/>
      <c r="AB501" s="167">
        <f>Cálculos!L257</f>
        <v>0.39669160845071938</v>
      </c>
      <c r="AC501" s="152"/>
      <c r="AD501" s="167">
        <f>Cálculos!AN262</f>
        <v>0.43886055984772016</v>
      </c>
      <c r="AE501" s="152"/>
      <c r="AF501" s="167">
        <f>Cálculos!BP263</f>
        <v>0.42099600528959097</v>
      </c>
      <c r="AG501" s="152"/>
      <c r="AH501" s="167">
        <f>Cálculos!N462</f>
        <v>0</v>
      </c>
      <c r="AI501" s="152"/>
      <c r="AJ501" s="167">
        <f>Cálculos!AP502</f>
        <v>0</v>
      </c>
      <c r="AK501" s="152"/>
      <c r="AL501" s="167">
        <f>Cálculos!BR502</f>
        <v>0</v>
      </c>
      <c r="AM501" s="150"/>
      <c r="BA501" s="151"/>
      <c r="BB501" s="72">
        <v>496</v>
      </c>
      <c r="BC501" s="168">
        <f>ABS(Cálculos!L502-Cálculos!L501)</f>
        <v>1.8583358170212394E-2</v>
      </c>
      <c r="BD501" s="168">
        <f>ABS(Cálculos!AN502-Cálculos!AN501)</f>
        <v>1.6242216737133885E-2</v>
      </c>
      <c r="BE501" s="168">
        <f>ABS(Cálculos!BP502-Cálculos!BP501)</f>
        <v>1.583505795230078E-2</v>
      </c>
      <c r="BF501" s="150"/>
    </row>
    <row r="502" spans="25:58" x14ac:dyDescent="0.35">
      <c r="Y502" s="151"/>
      <c r="Z502" s="72">
        <f>(Cálculos!C503-0.44)/(MAX(Cálculos!C:C)+0.12)*100</f>
        <v>68.010737960883134</v>
      </c>
      <c r="AA502" s="152"/>
      <c r="AB502" s="167">
        <f>Cálculos!L627</f>
        <v>0.39475408174511084</v>
      </c>
      <c r="AC502" s="152"/>
      <c r="AD502" s="167">
        <f>Cálculos!AN293</f>
        <v>0.43747046965121034</v>
      </c>
      <c r="AE502" s="152"/>
      <c r="AF502" s="167">
        <f>Cálculos!BP634</f>
        <v>0.41836332073570581</v>
      </c>
      <c r="AG502" s="152"/>
      <c r="AH502" s="167">
        <f>Cálculos!N463</f>
        <v>0</v>
      </c>
      <c r="AI502" s="152"/>
      <c r="AJ502" s="167">
        <f>Cálculos!AP503</f>
        <v>0</v>
      </c>
      <c r="AK502" s="152"/>
      <c r="AL502" s="167">
        <f>Cálculos!BR503</f>
        <v>0</v>
      </c>
      <c r="AM502" s="150"/>
      <c r="BA502" s="151"/>
      <c r="BB502" s="72">
        <v>497</v>
      </c>
      <c r="BC502" s="168">
        <f>ABS(Cálculos!L503-Cálculos!L502)</f>
        <v>1.8214356552953004E-2</v>
      </c>
      <c r="BD502" s="168">
        <f>ABS(Cálculos!AN503-Cálculos!AN502)</f>
        <v>1.5929814032480394E-2</v>
      </c>
      <c r="BE502" s="168">
        <f>ABS(Cálculos!BP503-Cálculos!BP502)</f>
        <v>1.5730218904303594E-2</v>
      </c>
      <c r="BF502" s="150"/>
    </row>
    <row r="503" spans="25:58" x14ac:dyDescent="0.35">
      <c r="Y503" s="151"/>
      <c r="Z503" s="72">
        <f>(Cálculos!C504-0.44)/(MAX(Cálculos!C:C)+0.12)*100</f>
        <v>68.147701747657919</v>
      </c>
      <c r="AA503" s="152"/>
      <c r="AB503" s="167">
        <f>Cálculos!L258</f>
        <v>0.39395145935525644</v>
      </c>
      <c r="AC503" s="152"/>
      <c r="AD503" s="167">
        <f>Cálculos!AN18</f>
        <v>0.43648477339325764</v>
      </c>
      <c r="AE503" s="152"/>
      <c r="AF503" s="167">
        <f>Cálculos!BP264</f>
        <v>0.41808797346206344</v>
      </c>
      <c r="AG503" s="152"/>
      <c r="AH503" s="167">
        <f>Cálculos!N464</f>
        <v>0</v>
      </c>
      <c r="AI503" s="152"/>
      <c r="AJ503" s="167">
        <f>Cálculos!AP504</f>
        <v>0</v>
      </c>
      <c r="AK503" s="152"/>
      <c r="AL503" s="167">
        <f>Cálculos!BR504</f>
        <v>0</v>
      </c>
      <c r="AM503" s="150"/>
      <c r="BA503" s="151"/>
      <c r="BB503" s="72">
        <v>498</v>
      </c>
      <c r="BC503" s="168">
        <f>ABS(Cálculos!L504-Cálculos!L503)</f>
        <v>1.7790487301102331E-2</v>
      </c>
      <c r="BD503" s="168">
        <f>ABS(Cálculos!AN504-Cálculos!AN503)</f>
        <v>1.556875911954303E-2</v>
      </c>
      <c r="BE503" s="168">
        <f>ABS(Cálculos!BP504-Cálculos!BP503)</f>
        <v>1.5580582049996794E-2</v>
      </c>
      <c r="BF503" s="150"/>
    </row>
    <row r="504" spans="25:58" x14ac:dyDescent="0.35">
      <c r="Y504" s="151"/>
      <c r="Z504" s="72">
        <f>(Cálculos!C505-0.44)/(MAX(Cálculos!C:C)+0.12)*100</f>
        <v>68.284665534432705</v>
      </c>
      <c r="AA504" s="152"/>
      <c r="AB504" s="167">
        <f>Cálculos!L357</f>
        <v>0.39272644202086537</v>
      </c>
      <c r="AC504" s="152"/>
      <c r="AD504" s="167">
        <f>Cálculos!AN633</f>
        <v>0.43605623350239975</v>
      </c>
      <c r="AE504" s="152"/>
      <c r="AF504" s="167">
        <f>Cálculos!BP293</f>
        <v>0.41654433095885945</v>
      </c>
      <c r="AG504" s="152"/>
      <c r="AH504" s="167">
        <f>Cálculos!N465</f>
        <v>0</v>
      </c>
      <c r="AI504" s="152"/>
      <c r="AJ504" s="167">
        <f>Cálculos!AP505</f>
        <v>0</v>
      </c>
      <c r="AK504" s="152"/>
      <c r="AL504" s="167">
        <f>Cálculos!BR505</f>
        <v>0</v>
      </c>
      <c r="AM504" s="150"/>
      <c r="BA504" s="151"/>
      <c r="BB504" s="72">
        <v>499</v>
      </c>
      <c r="BC504" s="168">
        <f>ABS(Cálculos!L505-Cálculos!L504)</f>
        <v>6.6373733532134604E-3</v>
      </c>
      <c r="BD504" s="168">
        <f>ABS(Cálculos!AN505-Cálculos!AN504)</f>
        <v>5.4838981130076458E-3</v>
      </c>
      <c r="BE504" s="168">
        <f>ABS(Cálculos!BP505-Cálculos!BP504)</f>
        <v>6.9335067058899913E-3</v>
      </c>
      <c r="BF504" s="150"/>
    </row>
    <row r="505" spans="25:58" x14ac:dyDescent="0.35">
      <c r="Y505" s="151"/>
      <c r="Z505" s="72">
        <f>(Cálculos!C506-0.44)/(MAX(Cálculos!C:C)+0.12)*100</f>
        <v>68.421629321207476</v>
      </c>
      <c r="AA505" s="152"/>
      <c r="AB505" s="167">
        <f>Cálculos!L628</f>
        <v>0.39202731612420783</v>
      </c>
      <c r="AC505" s="152"/>
      <c r="AD505" s="167">
        <f>Cálculos!AN263</f>
        <v>0.43582912852806699</v>
      </c>
      <c r="AE505" s="152"/>
      <c r="AF505" s="167">
        <f>Cálculos!BP381</f>
        <v>0.41630364065927561</v>
      </c>
      <c r="AG505" s="152"/>
      <c r="AH505" s="167">
        <f>Cálculos!N466</f>
        <v>0</v>
      </c>
      <c r="AI505" s="152"/>
      <c r="AJ505" s="167">
        <f>Cálculos!AP506</f>
        <v>0</v>
      </c>
      <c r="AK505" s="152"/>
      <c r="AL505" s="167">
        <f>Cálculos!BR506</f>
        <v>0</v>
      </c>
      <c r="AM505" s="150"/>
      <c r="BA505" s="151"/>
      <c r="BB505" s="72">
        <v>500</v>
      </c>
      <c r="BC505" s="168">
        <f>ABS(Cálculos!L506-Cálculos!L505)</f>
        <v>1.7055935044223314E-2</v>
      </c>
      <c r="BD505" s="168">
        <f>ABS(Cálculos!AN506-Cálculos!AN505)</f>
        <v>1.4945414716285743E-2</v>
      </c>
      <c r="BE505" s="168">
        <f>ABS(Cálculos!BP506-Cálculos!BP505)</f>
        <v>1.5199429662646313E-2</v>
      </c>
      <c r="BF505" s="150"/>
    </row>
    <row r="506" spans="25:58" x14ac:dyDescent="0.35">
      <c r="Y506" s="151"/>
      <c r="Z506" s="72">
        <f>(Cálculos!C507-0.44)/(MAX(Cálculos!C:C)+0.12)*100</f>
        <v>68.558593107982247</v>
      </c>
      <c r="AA506" s="152"/>
      <c r="AB506" s="167">
        <f>Cálculos!L659</f>
        <v>0.39130762570849187</v>
      </c>
      <c r="AC506" s="152"/>
      <c r="AD506" s="167">
        <f>Cálculos!AN634</f>
        <v>0.433044173079773</v>
      </c>
      <c r="AE506" s="152"/>
      <c r="AF506" s="167">
        <f>Cálculos!BP635</f>
        <v>0.41547347418874708</v>
      </c>
      <c r="AG506" s="152"/>
      <c r="AH506" s="167">
        <f>Cálculos!N467</f>
        <v>0</v>
      </c>
      <c r="AI506" s="152"/>
      <c r="AJ506" s="167">
        <f>Cálculos!AP507</f>
        <v>0</v>
      </c>
      <c r="AK506" s="152"/>
      <c r="AL506" s="167">
        <f>Cálculos!BR507</f>
        <v>0</v>
      </c>
      <c r="AM506" s="150"/>
      <c r="BA506" s="151"/>
      <c r="BB506" s="72">
        <v>501</v>
      </c>
      <c r="BC506" s="168">
        <f>ABS(Cálculos!L507-Cálculos!L506)</f>
        <v>1.1662934768884026E-2</v>
      </c>
      <c r="BD506" s="168">
        <f>ABS(Cálculos!AN507-Cálculos!AN506)</f>
        <v>9.229276746915982E-3</v>
      </c>
      <c r="BE506" s="168">
        <f>ABS(Cálculos!BP507-Cálculos!BP506)</f>
        <v>1.2588238166741039E-2</v>
      </c>
      <c r="BF506" s="150"/>
    </row>
    <row r="507" spans="25:58" x14ac:dyDescent="0.35">
      <c r="Y507" s="151"/>
      <c r="Z507" s="72">
        <f>(Cálculos!C508-0.44)/(MAX(Cálculos!C:C)+0.12)*100</f>
        <v>68.695556894757033</v>
      </c>
      <c r="AA507" s="152"/>
      <c r="AB507" s="167">
        <f>Cálculos!L259</f>
        <v>0.3912302378521737</v>
      </c>
      <c r="AC507" s="152"/>
      <c r="AD507" s="167">
        <f>Cálculos!AN264</f>
        <v>0.43281863683408672</v>
      </c>
      <c r="AE507" s="152"/>
      <c r="AF507" s="167">
        <f>Cálculos!BP265</f>
        <v>0.41520002887765384</v>
      </c>
      <c r="AG507" s="152"/>
      <c r="AH507" s="167">
        <f>Cálculos!N468</f>
        <v>0</v>
      </c>
      <c r="AI507" s="152"/>
      <c r="AJ507" s="167">
        <f>Cálculos!AP508</f>
        <v>0</v>
      </c>
      <c r="AK507" s="152"/>
      <c r="AL507" s="167">
        <f>Cálculos!BR508</f>
        <v>0</v>
      </c>
      <c r="AM507" s="150"/>
      <c r="BA507" s="151"/>
      <c r="BB507" s="72">
        <v>502</v>
      </c>
      <c r="BC507" s="168">
        <f>ABS(Cálculos!L508-Cálculos!L507)</f>
        <v>7.2617198050836107E-3</v>
      </c>
      <c r="BD507" s="168">
        <f>ABS(Cálculos!AN508-Cálculos!AN507)</f>
        <v>5.9746944281827696E-3</v>
      </c>
      <c r="BE507" s="168">
        <f>ABS(Cálculos!BP508-Cálculos!BP507)</f>
        <v>7.988813408444817E-3</v>
      </c>
      <c r="BF507" s="150"/>
    </row>
    <row r="508" spans="25:58" x14ac:dyDescent="0.35">
      <c r="Y508" s="151"/>
      <c r="Z508" s="72">
        <f>(Cálculos!C509-0.44)/(MAX(Cálculos!C:C)+0.12)*100</f>
        <v>68.832520681531804</v>
      </c>
      <c r="AA508" s="152"/>
      <c r="AB508" s="167">
        <f>Cálculos!L629</f>
        <v>0.38931938564927326</v>
      </c>
      <c r="AC508" s="152"/>
      <c r="AD508" s="167">
        <f>Cálculos!AN659</f>
        <v>0.43146856460473826</v>
      </c>
      <c r="AE508" s="152"/>
      <c r="AF508" s="167">
        <f>Cálculos!BP636</f>
        <v>0.41260358926999779</v>
      </c>
      <c r="AG508" s="152"/>
      <c r="AH508" s="167">
        <f>Cálculos!N469</f>
        <v>0</v>
      </c>
      <c r="AI508" s="152"/>
      <c r="AJ508" s="167">
        <f>Cálculos!AP509</f>
        <v>0</v>
      </c>
      <c r="AK508" s="152"/>
      <c r="AL508" s="167">
        <f>Cálculos!BR509</f>
        <v>0</v>
      </c>
      <c r="AM508" s="150"/>
      <c r="BA508" s="151"/>
      <c r="BB508" s="72">
        <v>503</v>
      </c>
      <c r="BC508" s="168">
        <f>ABS(Cálculos!L509-Cálculos!L508)</f>
        <v>6.4069125138916938E-3</v>
      </c>
      <c r="BD508" s="168">
        <f>ABS(Cálculos!AN509-Cálculos!AN508)</f>
        <v>5.36088191709716E-3</v>
      </c>
      <c r="BE508" s="168">
        <f>ABS(Cálculos!BP509-Cálculos!BP508)</f>
        <v>7.0691482993203714E-3</v>
      </c>
      <c r="BF508" s="150"/>
    </row>
    <row r="509" spans="25:58" x14ac:dyDescent="0.35">
      <c r="Y509" s="151"/>
      <c r="Z509" s="72">
        <f>(Cálculos!C510-0.44)/(MAX(Cálculos!C:C)+0.12)*100</f>
        <v>68.969484468306575</v>
      </c>
      <c r="AA509" s="152"/>
      <c r="AB509" s="167">
        <f>Cálculos!L260</f>
        <v>0.38852781319904034</v>
      </c>
      <c r="AC509" s="152"/>
      <c r="AD509" s="167">
        <f>Cálculos!AN635</f>
        <v>0.43005291847825944</v>
      </c>
      <c r="AE509" s="152"/>
      <c r="AF509" s="167">
        <f>Cálculos!BP266</f>
        <v>0.41233203278363867</v>
      </c>
      <c r="AG509" s="152"/>
      <c r="AH509" s="167">
        <f>Cálculos!N470</f>
        <v>0</v>
      </c>
      <c r="AI509" s="152"/>
      <c r="AJ509" s="167">
        <f>Cálculos!AP510</f>
        <v>0</v>
      </c>
      <c r="AK509" s="152"/>
      <c r="AL509" s="167">
        <f>Cálculos!BR510</f>
        <v>0</v>
      </c>
      <c r="AM509" s="150"/>
      <c r="BA509" s="151"/>
      <c r="BB509" s="72">
        <v>504</v>
      </c>
      <c r="BC509" s="168">
        <f>ABS(Cálculos!L510-Cálculos!L509)</f>
        <v>6.178802812308426E-3</v>
      </c>
      <c r="BD509" s="168">
        <f>ABS(Cálculos!AN510-Cálculos!AN509)</f>
        <v>5.2148569217437268E-3</v>
      </c>
      <c r="BE509" s="168">
        <f>ABS(Cálculos!BP510-Cálculos!BP509)</f>
        <v>6.822792395962396E-3</v>
      </c>
      <c r="BF509" s="150"/>
    </row>
    <row r="510" spans="25:58" x14ac:dyDescent="0.35">
      <c r="Y510" s="151"/>
      <c r="Z510" s="72">
        <f>(Cálculos!C511-0.44)/(MAX(Cálculos!C:C)+0.12)*100</f>
        <v>69.106448255081361</v>
      </c>
      <c r="AA510" s="152"/>
      <c r="AB510" s="167">
        <f>Cálculos!L13</f>
        <v>0.38727487504074759</v>
      </c>
      <c r="AC510" s="152"/>
      <c r="AD510" s="167">
        <f>Cálculos!AN265</f>
        <v>0.42982894012521938</v>
      </c>
      <c r="AE510" s="152"/>
      <c r="AF510" s="167">
        <f>Cálculos!BP659</f>
        <v>0.41226378962327204</v>
      </c>
      <c r="AG510" s="152"/>
      <c r="AH510" s="167">
        <f>Cálculos!N471</f>
        <v>0</v>
      </c>
      <c r="AI510" s="152"/>
      <c r="AJ510" s="167">
        <f>Cálculos!AP511</f>
        <v>0</v>
      </c>
      <c r="AK510" s="152"/>
      <c r="AL510" s="167">
        <f>Cálculos!BR511</f>
        <v>0</v>
      </c>
      <c r="AM510" s="150"/>
      <c r="BA510" s="151"/>
      <c r="BB510" s="72">
        <v>505</v>
      </c>
      <c r="BC510" s="168">
        <f>ABS(Cálculos!L511-Cálculos!L510)</f>
        <v>6.1696529197730055E-3</v>
      </c>
      <c r="BD510" s="168">
        <f>ABS(Cálculos!AN511-Cálculos!AN510)</f>
        <v>5.2236302947092916E-3</v>
      </c>
      <c r="BE510" s="168">
        <f>ABS(Cálculos!BP511-Cálculos!BP510)</f>
        <v>6.811687527229493E-3</v>
      </c>
      <c r="BF510" s="150"/>
    </row>
    <row r="511" spans="25:58" x14ac:dyDescent="0.35">
      <c r="Y511" s="151"/>
      <c r="Z511" s="72">
        <f>(Cálculos!C512-0.44)/(MAX(Cálculos!C:C)+0.12)*100</f>
        <v>69.243412041856132</v>
      </c>
      <c r="AA511" s="152"/>
      <c r="AB511" s="167">
        <f>Cálculos!L630</f>
        <v>0.38663016021645052</v>
      </c>
      <c r="AC511" s="152"/>
      <c r="AD511" s="167">
        <f>Cálculos!AN636</f>
        <v>0.42708232598155488</v>
      </c>
      <c r="AE511" s="152"/>
      <c r="AF511" s="167">
        <f>Cálculos!BP637</f>
        <v>0.40975352809442001</v>
      </c>
      <c r="AG511" s="152"/>
      <c r="AH511" s="167">
        <f>Cálculos!N472</f>
        <v>0</v>
      </c>
      <c r="AI511" s="152"/>
      <c r="AJ511" s="167">
        <f>Cálculos!AP512</f>
        <v>0</v>
      </c>
      <c r="AK511" s="152"/>
      <c r="AL511" s="167">
        <f>Cálculos!BR512</f>
        <v>0</v>
      </c>
      <c r="AM511" s="150"/>
      <c r="BA511" s="151"/>
      <c r="BB511" s="72">
        <v>506</v>
      </c>
      <c r="BC511" s="168">
        <f>ABS(Cálculos!L512-Cálculos!L511)</f>
        <v>6.0995129577908758E-3</v>
      </c>
      <c r="BD511" s="168">
        <f>ABS(Cálculos!AN512-Cálculos!AN511)</f>
        <v>5.1989186244452146E-3</v>
      </c>
      <c r="BE511" s="168">
        <f>ABS(Cálculos!BP512-Cálculos!BP511)</f>
        <v>6.7350660298397536E-3</v>
      </c>
      <c r="BF511" s="150"/>
    </row>
    <row r="512" spans="25:58" x14ac:dyDescent="0.35">
      <c r="Y512" s="151"/>
      <c r="Z512" s="72">
        <f>(Cálculos!C513-0.44)/(MAX(Cálculos!C:C)+0.12)*100</f>
        <v>69.380375828630918</v>
      </c>
      <c r="AA512" s="152"/>
      <c r="AB512" s="167">
        <f>Cálculos!L261</f>
        <v>0.38584405555652956</v>
      </c>
      <c r="AC512" s="152"/>
      <c r="AD512" s="167">
        <f>Cálculos!AN266</f>
        <v>0.42685989476001041</v>
      </c>
      <c r="AE512" s="152"/>
      <c r="AF512" s="167">
        <f>Cálculos!BP267</f>
        <v>0.4094838473857294</v>
      </c>
      <c r="AG512" s="152"/>
      <c r="AH512" s="167">
        <f>Cálculos!N474</f>
        <v>0</v>
      </c>
      <c r="AI512" s="152"/>
      <c r="AJ512" s="167">
        <f>Cálculos!AP513</f>
        <v>0</v>
      </c>
      <c r="AK512" s="152"/>
      <c r="AL512" s="167">
        <f>Cálculos!BR513</f>
        <v>0</v>
      </c>
      <c r="AM512" s="150"/>
      <c r="BA512" s="151"/>
      <c r="BB512" s="72">
        <v>507</v>
      </c>
      <c r="BC512" s="168">
        <f>ABS(Cálculos!L513-Cálculos!L512)</f>
        <v>6.0522548509946983E-3</v>
      </c>
      <c r="BD512" s="168">
        <f>ABS(Cálculos!AN513-Cálculos!AN512)</f>
        <v>5.1932049338645481E-3</v>
      </c>
      <c r="BE512" s="168">
        <f>ABS(Cálculos!BP513-Cálculos!BP512)</f>
        <v>6.6830366788395157E-3</v>
      </c>
      <c r="BF512" s="150"/>
    </row>
    <row r="513" spans="25:58" x14ac:dyDescent="0.35">
      <c r="Y513" s="151"/>
      <c r="Z513" s="72">
        <f>(Cálculos!C514-0.44)/(MAX(Cálculos!C:C)+0.12)*100</f>
        <v>69.517339615405689</v>
      </c>
      <c r="AA513" s="152"/>
      <c r="AB513" s="167">
        <f>Cálculos!L631</f>
        <v>0.38395951062057582</v>
      </c>
      <c r="AC513" s="152"/>
      <c r="AD513" s="167">
        <f>Cálculos!AN637</f>
        <v>0.42413225286607598</v>
      </c>
      <c r="AE513" s="152"/>
      <c r="AF513" s="167">
        <f>Cálculos!BP17</f>
        <v>0.40810042534203111</v>
      </c>
      <c r="AG513" s="152"/>
      <c r="AH513" s="167">
        <f>Cálculos!N475</f>
        <v>0</v>
      </c>
      <c r="AI513" s="152"/>
      <c r="AJ513" s="167">
        <f>Cálculos!AP514</f>
        <v>0</v>
      </c>
      <c r="AK513" s="152"/>
      <c r="AL513" s="167">
        <f>Cálculos!BR514</f>
        <v>0</v>
      </c>
      <c r="AM513" s="150"/>
      <c r="BA513" s="151"/>
      <c r="BB513" s="72">
        <v>508</v>
      </c>
      <c r="BC513" s="168">
        <f>ABS(Cálculos!L514-Cálculos!L513)</f>
        <v>6.009494301286944E-3</v>
      </c>
      <c r="BD513" s="168">
        <f>ABS(Cálculos!AN514-Cálculos!AN513)</f>
        <v>5.1934377646126739E-3</v>
      </c>
      <c r="BE513" s="168">
        <f>ABS(Cálculos!BP514-Cálculos!BP513)</f>
        <v>6.6358480166069933E-3</v>
      </c>
      <c r="BF513" s="150"/>
    </row>
    <row r="514" spans="25:58" x14ac:dyDescent="0.35">
      <c r="Y514" s="151"/>
      <c r="Z514" s="72">
        <f>(Cálculos!C515-0.44)/(MAX(Cálculos!C:C)+0.12)*100</f>
        <v>69.65430340218046</v>
      </c>
      <c r="AA514" s="152"/>
      <c r="AB514" s="167">
        <f>Cálculos!L262</f>
        <v>0.38317883598218022</v>
      </c>
      <c r="AC514" s="152"/>
      <c r="AD514" s="167">
        <f>Cálculos!AN267</f>
        <v>0.42391135808920927</v>
      </c>
      <c r="AE514" s="152"/>
      <c r="AF514" s="167">
        <f>Cálculos!BP638</f>
        <v>0.40692315372941718</v>
      </c>
      <c r="AG514" s="152"/>
      <c r="AH514" s="167">
        <f>Cálculos!N476</f>
        <v>0</v>
      </c>
      <c r="AI514" s="152"/>
      <c r="AJ514" s="167">
        <f>Cálculos!AP515</f>
        <v>0</v>
      </c>
      <c r="AK514" s="152"/>
      <c r="AL514" s="167">
        <f>Cálculos!BR515</f>
        <v>0</v>
      </c>
      <c r="AM514" s="150"/>
      <c r="BA514" s="151"/>
      <c r="BB514" s="72">
        <v>509</v>
      </c>
      <c r="BC514" s="168">
        <f>ABS(Cálculos!L515-Cálculos!L514)</f>
        <v>5.9678059195086286E-3</v>
      </c>
      <c r="BD514" s="168">
        <f>ABS(Cálculos!AN515-Cálculos!AN514)</f>
        <v>5.1970467946990118E-3</v>
      </c>
      <c r="BE514" s="168">
        <f>ABS(Cálculos!BP515-Cálculos!BP514)</f>
        <v>6.589819874108005E-3</v>
      </c>
      <c r="BF514" s="150"/>
    </row>
    <row r="515" spans="25:58" x14ac:dyDescent="0.35">
      <c r="Y515" s="151"/>
      <c r="Z515" s="72">
        <f>(Cálculos!C516-0.44)/(MAX(Cálculos!C:C)+0.12)*100</f>
        <v>69.791267188955246</v>
      </c>
      <c r="AA515" s="152"/>
      <c r="AB515" s="167">
        <f>Cálculos!L294</f>
        <v>0.38203504500211133</v>
      </c>
      <c r="AC515" s="152"/>
      <c r="AD515" s="167">
        <f>Cálculos!AN638</f>
        <v>0.42120255739410334</v>
      </c>
      <c r="AE515" s="152"/>
      <c r="AF515" s="167">
        <f>Cálculos!BP268</f>
        <v>0.40665533584145241</v>
      </c>
      <c r="AG515" s="152"/>
      <c r="AH515" s="167">
        <f>Cálculos!N477</f>
        <v>0</v>
      </c>
      <c r="AI515" s="152"/>
      <c r="AJ515" s="167">
        <f>Cálculos!AP516</f>
        <v>0</v>
      </c>
      <c r="AK515" s="152"/>
      <c r="AL515" s="167">
        <f>Cálculos!BR516</f>
        <v>0</v>
      </c>
      <c r="AM515" s="150"/>
      <c r="BA515" s="151"/>
      <c r="BB515" s="72">
        <v>510</v>
      </c>
      <c r="BC515" s="168">
        <f>ABS(Cálculos!L516-Cálculos!L515)</f>
        <v>5.9265501658407604E-3</v>
      </c>
      <c r="BD515" s="168">
        <f>ABS(Cálculos!AN516-Cálculos!AN515)</f>
        <v>5.2035952490883108E-3</v>
      </c>
      <c r="BE515" s="168">
        <f>ABS(Cálculos!BP516-Cálculos!BP515)</f>
        <v>6.5442650942934E-3</v>
      </c>
      <c r="BF515" s="150"/>
    </row>
    <row r="516" spans="25:58" x14ac:dyDescent="0.35">
      <c r="Y516" s="151"/>
      <c r="Z516" s="72">
        <f>(Cálculos!C517-0.44)/(MAX(Cálculos!C:C)+0.12)*100</f>
        <v>69.928230975730017</v>
      </c>
      <c r="AA516" s="152"/>
      <c r="AB516" s="167">
        <f>Cálculos!L632</f>
        <v>0.38130730854897077</v>
      </c>
      <c r="AC516" s="152"/>
      <c r="AD516" s="167">
        <f>Cálculos!AN268</f>
        <v>0.42098318844891569</v>
      </c>
      <c r="AE516" s="152"/>
      <c r="AF516" s="167">
        <f>Cálculos!BP639</f>
        <v>0.40411233018825549</v>
      </c>
      <c r="AG516" s="152"/>
      <c r="AH516" s="167">
        <f>Cálculos!N478</f>
        <v>0</v>
      </c>
      <c r="AI516" s="152"/>
      <c r="AJ516" s="167">
        <f>Cálculos!AP517</f>
        <v>0</v>
      </c>
      <c r="AK516" s="152"/>
      <c r="AL516" s="167">
        <f>Cálculos!BR517</f>
        <v>0</v>
      </c>
      <c r="AM516" s="150"/>
      <c r="BA516" s="151"/>
      <c r="BB516" s="72">
        <v>511</v>
      </c>
      <c r="BC516" s="168">
        <f>ABS(Cálculos!L517-Cálculos!L516)</f>
        <v>5.8856063279124626E-3</v>
      </c>
      <c r="BD516" s="168">
        <f>ABS(Cálculos!AN517-Cálculos!AN516)</f>
        <v>5.2132280994715563E-3</v>
      </c>
      <c r="BE516" s="168">
        <f>ABS(Cálculos!BP517-Cálculos!BP516)</f>
        <v>6.4990539291889249E-3</v>
      </c>
      <c r="BF516" s="150"/>
    </row>
    <row r="517" spans="25:58" x14ac:dyDescent="0.35">
      <c r="Y517" s="151"/>
      <c r="Z517" s="72">
        <f>(Cálculos!C518-0.44)/(MAX(Cálculos!C:C)+0.12)*100</f>
        <v>70.065194762504788</v>
      </c>
      <c r="AA517" s="152"/>
      <c r="AB517" s="167">
        <f>Cálculos!L263</f>
        <v>0.38053202642420209</v>
      </c>
      <c r="AC517" s="152"/>
      <c r="AD517" s="167">
        <f>Cálculos!AN294</f>
        <v>0.41888124677157357</v>
      </c>
      <c r="AE517" s="152"/>
      <c r="AF517" s="167">
        <f>Cálculos!BP269</f>
        <v>0.4038463622535739</v>
      </c>
      <c r="AG517" s="152"/>
      <c r="AH517" s="167">
        <f>Cálculos!N479</f>
        <v>0</v>
      </c>
      <c r="AI517" s="152"/>
      <c r="AJ517" s="167">
        <f>Cálculos!AP518</f>
        <v>0</v>
      </c>
      <c r="AK517" s="152"/>
      <c r="AL517" s="167">
        <f>Cálculos!BR518</f>
        <v>0</v>
      </c>
      <c r="AM517" s="150"/>
      <c r="BA517" s="151"/>
      <c r="BB517" s="72">
        <v>512</v>
      </c>
      <c r="BC517" s="168">
        <f>ABS(Cálculos!L518-Cálculos!L517)</f>
        <v>5.8449503271073011E-3</v>
      </c>
      <c r="BD517" s="168">
        <f>ABS(Cálculos!AN518-Cálculos!AN517)</f>
        <v>5.2265577476545699E-3</v>
      </c>
      <c r="BE517" s="168">
        <f>ABS(Cálculos!BP518-Cálculos!BP517)</f>
        <v>6.4541604508931982E-3</v>
      </c>
      <c r="BF517" s="150"/>
    </row>
    <row r="518" spans="25:58" x14ac:dyDescent="0.35">
      <c r="Y518" s="151"/>
      <c r="Z518" s="72">
        <f>(Cálculos!C519-0.44)/(MAX(Cálculos!C:C)+0.12)*100</f>
        <v>70.202158549279559</v>
      </c>
      <c r="AA518" s="152"/>
      <c r="AB518" s="167">
        <f>Cálculos!L633</f>
        <v>0.37867342657527725</v>
      </c>
      <c r="AC518" s="152"/>
      <c r="AD518" s="167">
        <f>Cálculos!AN639</f>
        <v>0.41829309880697146</v>
      </c>
      <c r="AE518" s="152"/>
      <c r="AF518" s="167">
        <f>Cálculos!BP640</f>
        <v>0.40132092242353007</v>
      </c>
      <c r="AG518" s="152"/>
      <c r="AH518" s="167">
        <f>Cálculos!N480</f>
        <v>0</v>
      </c>
      <c r="AI518" s="152"/>
      <c r="AJ518" s="167">
        <f>Cálculos!AP519</f>
        <v>0</v>
      </c>
      <c r="AK518" s="152"/>
      <c r="AL518" s="167">
        <f>Cálculos!BR519</f>
        <v>0</v>
      </c>
      <c r="AM518" s="150"/>
      <c r="BA518" s="151"/>
      <c r="BB518" s="72">
        <v>513</v>
      </c>
      <c r="BC518" s="168">
        <f>ABS(Cálculos!L519-Cálculos!L518)</f>
        <v>5.8045760922128542E-3</v>
      </c>
      <c r="BD518" s="168">
        <f>ABS(Cálculos!AN519-Cálculos!AN518)</f>
        <v>5.2431268934604036E-3</v>
      </c>
      <c r="BE518" s="168">
        <f>ABS(Cálculos!BP519-Cálculos!BP518)</f>
        <v>6.409578078387046E-3</v>
      </c>
      <c r="BF518" s="150"/>
    </row>
    <row r="519" spans="25:58" x14ac:dyDescent="0.35">
      <c r="Y519" s="151"/>
      <c r="Z519" s="72">
        <f>(Cálculos!C520-0.44)/(MAX(Cálculos!C:C)+0.12)*100</f>
        <v>70.339122336054345</v>
      </c>
      <c r="AA519" s="152"/>
      <c r="AB519" s="167">
        <f>Cálculos!L264</f>
        <v>0.37790349971532289</v>
      </c>
      <c r="AC519" s="152"/>
      <c r="AD519" s="167">
        <f>Cálculos!AN269</f>
        <v>0.41807524515377364</v>
      </c>
      <c r="AE519" s="152"/>
      <c r="AF519" s="167">
        <f>Cálculos!BP270</f>
        <v>0.40105679166357089</v>
      </c>
      <c r="AG519" s="152"/>
      <c r="AH519" s="167">
        <f>Cálculos!N481</f>
        <v>0</v>
      </c>
      <c r="AI519" s="152"/>
      <c r="AJ519" s="167">
        <f>Cálculos!AP520</f>
        <v>0</v>
      </c>
      <c r="AK519" s="152"/>
      <c r="AL519" s="167">
        <f>Cálculos!BR520</f>
        <v>0</v>
      </c>
      <c r="AM519" s="150"/>
      <c r="BA519" s="151"/>
      <c r="BB519" s="72">
        <v>514</v>
      </c>
      <c r="BC519" s="168">
        <f>ABS(Cálculos!L520-Cálculos!L519)</f>
        <v>5.7644809075095838E-3</v>
      </c>
      <c r="BD519" s="168">
        <f>ABS(Cálculos!AN520-Cálculos!AN519)</f>
        <v>5.2632571904847048E-3</v>
      </c>
      <c r="BE519" s="168">
        <f>ABS(Cálculos!BP520-Cálculos!BP519)</f>
        <v>6.3653038360703684E-3</v>
      </c>
      <c r="BF519" s="150"/>
    </row>
    <row r="520" spans="25:58" x14ac:dyDescent="0.35">
      <c r="Y520" s="151"/>
      <c r="Z520" s="72">
        <f>(Cálculos!C521-0.44)/(MAX(Cálculos!C:C)+0.12)*100</f>
        <v>70.476086122829116</v>
      </c>
      <c r="AA520" s="152"/>
      <c r="AB520" s="167">
        <f>Cálculos!L634</f>
        <v>0.37605773815333526</v>
      </c>
      <c r="AC520" s="152"/>
      <c r="AD520" s="167">
        <f>Cálculos!AN19</f>
        <v>0.41756105953995226</v>
      </c>
      <c r="AE520" s="152"/>
      <c r="AF520" s="167">
        <f>Cálculos!BP294</f>
        <v>0.4000565312752602</v>
      </c>
      <c r="AG520" s="152"/>
      <c r="AH520" s="167">
        <f>Cálculos!N482</f>
        <v>0</v>
      </c>
      <c r="AI520" s="152"/>
      <c r="AJ520" s="167">
        <f>Cálculos!AP521</f>
        <v>0</v>
      </c>
      <c r="AK520" s="152"/>
      <c r="AL520" s="167">
        <f>Cálculos!BR521</f>
        <v>0</v>
      </c>
      <c r="AM520" s="150"/>
      <c r="BA520" s="151"/>
      <c r="BB520" s="72">
        <v>515</v>
      </c>
      <c r="BC520" s="168">
        <f>ABS(Cálculos!L521-Cálculos!L520)</f>
        <v>5.7246627293368046E-3</v>
      </c>
      <c r="BD520" s="168">
        <f>ABS(Cálculos!AN521-Cálculos!AN520)</f>
        <v>5.2626686639757336E-3</v>
      </c>
      <c r="BE520" s="168">
        <f>ABS(Cálculos!BP521-Cálculos!BP520)</f>
        <v>6.3213354707769565E-3</v>
      </c>
      <c r="BF520" s="150"/>
    </row>
    <row r="521" spans="25:58" x14ac:dyDescent="0.35">
      <c r="Y521" s="151"/>
      <c r="Z521" s="72">
        <f>(Cálculos!C522-0.44)/(MAX(Cálculos!C:C)+0.12)*100</f>
        <v>70.613049909603902</v>
      </c>
      <c r="AA521" s="152"/>
      <c r="AB521" s="167">
        <f>Cálculos!L265</f>
        <v>0.37529312956667926</v>
      </c>
      <c r="AC521" s="152"/>
      <c r="AD521" s="167">
        <f>Cálculos!AN640</f>
        <v>0.41540373731830593</v>
      </c>
      <c r="AE521" s="152"/>
      <c r="AF521" s="167">
        <f>Cálculos!BP641</f>
        <v>0.39854879632067652</v>
      </c>
      <c r="AG521" s="152"/>
      <c r="AH521" s="167">
        <f>Cálculos!N483</f>
        <v>0</v>
      </c>
      <c r="AI521" s="152"/>
      <c r="AJ521" s="167">
        <f>Cálculos!AP522</f>
        <v>0</v>
      </c>
      <c r="AK521" s="152"/>
      <c r="AL521" s="167">
        <f>Cálculos!BR522</f>
        <v>0</v>
      </c>
      <c r="AM521" s="150"/>
      <c r="BA521" s="151"/>
      <c r="BB521" s="72">
        <v>516</v>
      </c>
      <c r="BC521" s="168">
        <f>ABS(Cálculos!L522-Cálculos!L521)</f>
        <v>5.6851195954115141E-3</v>
      </c>
      <c r="BD521" s="168">
        <f>ABS(Cálculos!AN522-Cálculos!AN521)</f>
        <v>5.2630272104428055E-3</v>
      </c>
      <c r="BE521" s="168">
        <f>ABS(Cálculos!BP522-Cálculos!BP521)</f>
        <v>6.2776708171673468E-3</v>
      </c>
      <c r="BF521" s="150"/>
    </row>
    <row r="522" spans="25:58" x14ac:dyDescent="0.35">
      <c r="Y522" s="151"/>
      <c r="Z522" s="72">
        <f>(Cálculos!C523-0.44)/(MAX(Cálculos!C:C)+0.12)*100</f>
        <v>70.750013696378673</v>
      </c>
      <c r="AA522" s="152"/>
      <c r="AB522" s="167">
        <f>Cálculos!L635</f>
        <v>0.37346011761110315</v>
      </c>
      <c r="AC522" s="152"/>
      <c r="AD522" s="167">
        <f>Cálculos!AN270</f>
        <v>0.41518738849021164</v>
      </c>
      <c r="AE522" s="152"/>
      <c r="AF522" s="167">
        <f>Cálculos!BP271</f>
        <v>0.39828649004514699</v>
      </c>
      <c r="AG522" s="152"/>
      <c r="AH522" s="167">
        <f>Cálculos!N484</f>
        <v>0</v>
      </c>
      <c r="AI522" s="152"/>
      <c r="AJ522" s="167">
        <f>Cálculos!AP523</f>
        <v>0</v>
      </c>
      <c r="AK522" s="152"/>
      <c r="AL522" s="167">
        <f>Cálculos!BR523</f>
        <v>0</v>
      </c>
      <c r="AM522" s="150"/>
      <c r="BA522" s="151"/>
      <c r="BB522" s="72">
        <v>517</v>
      </c>
      <c r="BC522" s="168">
        <f>ABS(Cálculos!L523-Cálculos!L522)</f>
        <v>5.6458496058642282E-3</v>
      </c>
      <c r="BD522" s="168">
        <f>ABS(Cálculos!AN523-Cálculos!AN522)</f>
        <v>5.2642520032787354E-3</v>
      </c>
      <c r="BE522" s="168">
        <f>ABS(Cálculos!BP523-Cálculos!BP522)</f>
        <v>6.2343077773518996E-3</v>
      </c>
      <c r="BF522" s="150"/>
    </row>
    <row r="523" spans="25:58" x14ac:dyDescent="0.35">
      <c r="Y523" s="151"/>
      <c r="Z523" s="72">
        <f>(Cálculos!C524-0.44)/(MAX(Cálculos!C:C)+0.12)*100</f>
        <v>70.886977483153444</v>
      </c>
      <c r="AA523" s="152"/>
      <c r="AB523" s="167">
        <f>Cálculos!L266</f>
        <v>0.37270079056174832</v>
      </c>
      <c r="AC523" s="152"/>
      <c r="AD523" s="167">
        <f>Cálculos!AN660</f>
        <v>0.4128001447577157</v>
      </c>
      <c r="AE523" s="152"/>
      <c r="AF523" s="167">
        <f>Cálculos!BP642</f>
        <v>0.39579581869152758</v>
      </c>
      <c r="AG523" s="152"/>
      <c r="AH523" s="167">
        <f>Cálculos!N486</f>
        <v>0</v>
      </c>
      <c r="AI523" s="152"/>
      <c r="AJ523" s="167">
        <f>Cálculos!AP524</f>
        <v>0</v>
      </c>
      <c r="AK523" s="152"/>
      <c r="AL523" s="167">
        <f>Cálculos!BR524</f>
        <v>0</v>
      </c>
      <c r="AM523" s="150"/>
      <c r="BA523" s="151"/>
      <c r="BB523" s="72">
        <v>518</v>
      </c>
      <c r="BC523" s="168">
        <f>ABS(Cálculos!L524-Cálculos!L523)</f>
        <v>5.6068508824977936E-3</v>
      </c>
      <c r="BD523" s="168">
        <f>ABS(Cálculos!AN524-Cálculos!AN523)</f>
        <v>5.2662487229602206E-3</v>
      </c>
      <c r="BE523" s="168">
        <f>ABS(Cálculos!BP524-Cálculos!BP523)</f>
        <v>6.19124427711637E-3</v>
      </c>
      <c r="BF523" s="150"/>
    </row>
    <row r="524" spans="25:58" x14ac:dyDescent="0.35">
      <c r="Y524" s="151"/>
      <c r="Z524" s="72">
        <f>(Cálculos!C525-0.44)/(MAX(Cálculos!C:C)+0.12)*100</f>
        <v>71.02394126992823</v>
      </c>
      <c r="AA524" s="152"/>
      <c r="AB524" s="167">
        <f>Cálculos!L660</f>
        <v>0.37128889513665048</v>
      </c>
      <c r="AC524" s="152"/>
      <c r="AD524" s="167">
        <f>Cálculos!AN641</f>
        <v>0.41253433410730744</v>
      </c>
      <c r="AE524" s="152"/>
      <c r="AF524" s="167">
        <f>Cálculos!BP660</f>
        <v>0.39570030594459604</v>
      </c>
      <c r="AG524" s="152"/>
      <c r="AH524" s="167">
        <f>Cálculos!N488</f>
        <v>0</v>
      </c>
      <c r="AI524" s="152"/>
      <c r="AJ524" s="167">
        <f>Cálculos!AP525</f>
        <v>0</v>
      </c>
      <c r="AK524" s="152"/>
      <c r="AL524" s="167">
        <f>Cálculos!BR525</f>
        <v>0</v>
      </c>
      <c r="AM524" s="150"/>
      <c r="BA524" s="151"/>
      <c r="BB524" s="72">
        <v>519</v>
      </c>
      <c r="BC524" s="168">
        <f>ABS(Cálculos!L525-Cálculos!L524)</f>
        <v>1.8033013617088025</v>
      </c>
      <c r="BD524" s="168">
        <f>ABS(Cálculos!AN525-Cálculos!AN524)</f>
        <v>0.1691854873579085</v>
      </c>
      <c r="BE524" s="168">
        <f>ABS(Cálculos!BP525-Cálculos!BP524)</f>
        <v>0.14877095161440146</v>
      </c>
      <c r="BF524" s="150"/>
    </row>
    <row r="525" spans="25:58" x14ac:dyDescent="0.35">
      <c r="Y525" s="151"/>
      <c r="Z525" s="72">
        <f>(Cálculos!C526-0.44)/(MAX(Cálculos!C:C)+0.12)*100</f>
        <v>71.160905056703001</v>
      </c>
      <c r="AA525" s="152"/>
      <c r="AB525" s="167">
        <f>Cálculos!L636</f>
        <v>0.37088044014461941</v>
      </c>
      <c r="AC525" s="152"/>
      <c r="AD525" s="167">
        <f>Cálculos!AN271</f>
        <v>0.41231947970973037</v>
      </c>
      <c r="AE525" s="152"/>
      <c r="AF525" s="167">
        <f>Cálculos!BP272</f>
        <v>0.3955353242977932</v>
      </c>
      <c r="AG525" s="152"/>
      <c r="AH525" s="167">
        <f>Cálculos!N490</f>
        <v>0</v>
      </c>
      <c r="AI525" s="152"/>
      <c r="AJ525" s="167">
        <f>Cálculos!AP526</f>
        <v>0</v>
      </c>
      <c r="AK525" s="152"/>
      <c r="AL525" s="167">
        <f>Cálculos!BR526</f>
        <v>0</v>
      </c>
      <c r="AM525" s="150"/>
      <c r="BA525" s="151"/>
      <c r="BB525" s="72">
        <v>520</v>
      </c>
      <c r="BC525" s="168">
        <f>ABS(Cálculos!L526-Cálculos!L525)</f>
        <v>1.6342778344463622</v>
      </c>
      <c r="BD525" s="168">
        <f>ABS(Cálculos!AN526-Cálculos!AN525)</f>
        <v>1.5986703444797357E-2</v>
      </c>
      <c r="BE525" s="168">
        <f>ABS(Cálculos!BP526-Cálculos!BP525)</f>
        <v>1.5034057561042147E-2</v>
      </c>
      <c r="BF525" s="150"/>
    </row>
    <row r="526" spans="25:58" x14ac:dyDescent="0.35">
      <c r="Y526" s="151"/>
      <c r="Z526" s="72">
        <f>(Cálculos!C527-0.44)/(MAX(Cálculos!C:C)+0.12)*100</f>
        <v>71.297868843477772</v>
      </c>
      <c r="AA526" s="152"/>
      <c r="AB526" s="167">
        <f>Cálculos!L267</f>
        <v>0.37012635815032269</v>
      </c>
      <c r="AC526" s="152"/>
      <c r="AD526" s="167">
        <f>Cálculos!AN642</f>
        <v>0.40968475131208187</v>
      </c>
      <c r="AE526" s="152"/>
      <c r="AF526" s="167">
        <f>Cálculos!BP18</f>
        <v>0.3931118083966888</v>
      </c>
      <c r="AG526" s="152"/>
      <c r="AH526" s="167">
        <f>Cálculos!N491</f>
        <v>0</v>
      </c>
      <c r="AI526" s="152"/>
      <c r="AJ526" s="167">
        <f>Cálculos!AP527</f>
        <v>0</v>
      </c>
      <c r="AK526" s="152"/>
      <c r="AL526" s="167">
        <f>Cálculos!BR527</f>
        <v>0</v>
      </c>
      <c r="AM526" s="150"/>
      <c r="BA526" s="151"/>
      <c r="BB526" s="72">
        <v>521</v>
      </c>
      <c r="BC526" s="168">
        <f>ABS(Cálculos!L527-Cálculos!L526)</f>
        <v>1.6860288938694401E-2</v>
      </c>
      <c r="BD526" s="168">
        <f>ABS(Cálculos!AN527-Cálculos!AN526)</f>
        <v>1.5069546744301832E-2</v>
      </c>
      <c r="BE526" s="168">
        <f>ABS(Cálculos!BP527-Cálculos!BP526)</f>
        <v>1.4339267385719667E-2</v>
      </c>
      <c r="BF526" s="150"/>
    </row>
    <row r="527" spans="25:58" x14ac:dyDescent="0.35">
      <c r="Y527" s="151"/>
      <c r="Z527" s="72">
        <f>(Cálculos!C528-0.44)/(MAX(Cálculos!C:C)+0.12)*100</f>
        <v>71.434832630252558</v>
      </c>
      <c r="AA527" s="152"/>
      <c r="AB527" s="167">
        <f>Cálculos!L637</f>
        <v>0.36831858181200633</v>
      </c>
      <c r="AC527" s="152"/>
      <c r="AD527" s="167">
        <f>Cálculos!AN272</f>
        <v>0.4094713810222364</v>
      </c>
      <c r="AE527" s="152"/>
      <c r="AF527" s="167">
        <f>Cálculos!BP643</f>
        <v>0.39306185726791376</v>
      </c>
      <c r="AG527" s="152"/>
      <c r="AH527" s="167">
        <f>Cálculos!N492</f>
        <v>0</v>
      </c>
      <c r="AI527" s="152"/>
      <c r="AJ527" s="167">
        <f>Cálculos!AP528</f>
        <v>0</v>
      </c>
      <c r="AK527" s="152"/>
      <c r="AL527" s="167">
        <f>Cálculos!BR528</f>
        <v>0</v>
      </c>
      <c r="AM527" s="150"/>
      <c r="BA527" s="151"/>
      <c r="BB527" s="72">
        <v>522</v>
      </c>
      <c r="BC527" s="168">
        <f>ABS(Cálculos!L528-Cálculos!L527)</f>
        <v>1.7406089577404082E-2</v>
      </c>
      <c r="BD527" s="168">
        <f>ABS(Cálculos!AN528-Cálculos!AN527)</f>
        <v>1.5599222914501887E-2</v>
      </c>
      <c r="BE527" s="168">
        <f>ABS(Cálculos!BP528-Cálculos!BP527)</f>
        <v>1.4959457428621037E-2</v>
      </c>
      <c r="BF527" s="150"/>
    </row>
    <row r="528" spans="25:58" x14ac:dyDescent="0.35">
      <c r="Y528" s="151"/>
      <c r="Z528" s="72">
        <f>(Cálculos!C529-0.44)/(MAX(Cálculos!C:C)+0.12)*100</f>
        <v>71.571796417027329</v>
      </c>
      <c r="AA528" s="152"/>
      <c r="AB528" s="167">
        <f>Cálculos!L268</f>
        <v>0.36756970864252614</v>
      </c>
      <c r="AC528" s="152"/>
      <c r="AD528" s="167">
        <f>Cálculos!AN643</f>
        <v>0.40685485202301686</v>
      </c>
      <c r="AE528" s="152"/>
      <c r="AF528" s="167">
        <f>Cálculos!BP273</f>
        <v>0.39280316224039269</v>
      </c>
      <c r="AG528" s="152"/>
      <c r="AH528" s="167">
        <f>Cálculos!N493</f>
        <v>0</v>
      </c>
      <c r="AI528" s="152"/>
      <c r="AJ528" s="167">
        <f>Cálculos!AP529</f>
        <v>0</v>
      </c>
      <c r="AK528" s="152"/>
      <c r="AL528" s="167">
        <f>Cálculos!BR529</f>
        <v>0</v>
      </c>
      <c r="AM528" s="150"/>
      <c r="BA528" s="151"/>
      <c r="BB528" s="72">
        <v>523</v>
      </c>
      <c r="BC528" s="168">
        <f>ABS(Cálculos!L529-Cálculos!L528)</f>
        <v>1.7339331481825315E-2</v>
      </c>
      <c r="BD528" s="168">
        <f>ABS(Cálculos!AN529-Cálculos!AN528)</f>
        <v>1.5584626680755109E-2</v>
      </c>
      <c r="BE528" s="168">
        <f>ABS(Cálculos!BP529-Cálculos!BP528)</f>
        <v>1.5071926212900766E-2</v>
      </c>
      <c r="BF528" s="150"/>
    </row>
    <row r="529" spans="25:58" x14ac:dyDescent="0.35">
      <c r="Y529" s="151"/>
      <c r="Z529" s="72">
        <f>(Cálculos!C530-0.44)/(MAX(Cálculos!C:C)+0.12)*100</f>
        <v>71.7087602038021</v>
      </c>
      <c r="AA529" s="152"/>
      <c r="AB529" s="167">
        <f>Cálculos!L638</f>
        <v>0.36577441952751544</v>
      </c>
      <c r="AC529" s="152"/>
      <c r="AD529" s="167">
        <f>Cálculos!AN273</f>
        <v>0.40664295558942204</v>
      </c>
      <c r="AE529" s="152"/>
      <c r="AF529" s="167">
        <f>Cálculos!BP644</f>
        <v>0.39034678069530854</v>
      </c>
      <c r="AG529" s="152"/>
      <c r="AH529" s="167">
        <f>Cálculos!N494</f>
        <v>0</v>
      </c>
      <c r="AI529" s="152"/>
      <c r="AJ529" s="167">
        <f>Cálculos!AP530</f>
        <v>0</v>
      </c>
      <c r="AK529" s="152"/>
      <c r="AL529" s="167">
        <f>Cálculos!BR530</f>
        <v>0</v>
      </c>
      <c r="AM529" s="150"/>
      <c r="BA529" s="151"/>
      <c r="BB529" s="72">
        <v>524</v>
      </c>
      <c r="BC529" s="168">
        <f>ABS(Cálculos!L530-Cálculos!L529)</f>
        <v>2.4190951900418867E-2</v>
      </c>
      <c r="BD529" s="168">
        <f>ABS(Cálculos!AN530-Cálculos!AN529)</f>
        <v>2.1793135830767696E-2</v>
      </c>
      <c r="BE529" s="168">
        <f>ABS(Cálculos!BP530-Cálculos!BP529)</f>
        <v>1.8352468879962558E-2</v>
      </c>
      <c r="BF529" s="150"/>
    </row>
    <row r="530" spans="25:58" x14ac:dyDescent="0.35">
      <c r="Y530" s="151"/>
      <c r="Z530" s="72">
        <f>(Cálculos!C531-0.44)/(MAX(Cálculos!C:C)+0.12)*100</f>
        <v>71.845723990576886</v>
      </c>
      <c r="AA530" s="152"/>
      <c r="AB530" s="167">
        <f>Cálculos!L269</f>
        <v>0.36503071920287056</v>
      </c>
      <c r="AC530" s="152"/>
      <c r="AD530" s="167">
        <f>Cálculos!AN644</f>
        <v>0.40404450027620381</v>
      </c>
      <c r="AE530" s="152"/>
      <c r="AF530" s="167">
        <f>Cálculos!BP274</f>
        <v>0.39008987260487044</v>
      </c>
      <c r="AG530" s="152"/>
      <c r="AH530" s="167">
        <f>Cálculos!N495</f>
        <v>0</v>
      </c>
      <c r="AI530" s="152"/>
      <c r="AJ530" s="167">
        <f>Cálculos!AP531</f>
        <v>0</v>
      </c>
      <c r="AK530" s="152"/>
      <c r="AL530" s="167">
        <f>Cálculos!BR531</f>
        <v>0</v>
      </c>
      <c r="AM530" s="150"/>
      <c r="BA530" s="151"/>
      <c r="BB530" s="72">
        <v>525</v>
      </c>
      <c r="BC530" s="168">
        <f>ABS(Cálculos!L531-Cálculos!L530)</f>
        <v>1.7104490863197985E-2</v>
      </c>
      <c r="BD530" s="168">
        <f>ABS(Cálculos!AN531-Cálculos!AN530)</f>
        <v>1.5418079439542876E-2</v>
      </c>
      <c r="BE530" s="168">
        <f>ABS(Cálculos!BP531-Cálculos!BP530)</f>
        <v>1.4856141281341717E-2</v>
      </c>
      <c r="BF530" s="150"/>
    </row>
    <row r="531" spans="25:58" x14ac:dyDescent="0.35">
      <c r="Y531" s="151"/>
      <c r="Z531" s="72">
        <f>(Cálculos!C532-0.44)/(MAX(Cálculos!C:C)+0.12)*100</f>
        <v>71.982687777351657</v>
      </c>
      <c r="AA531" s="152"/>
      <c r="AB531" s="167">
        <f>Cálculos!L639</f>
        <v>0.36324783105561359</v>
      </c>
      <c r="AC531" s="152"/>
      <c r="AD531" s="167">
        <f>Cálculos!AN274</f>
        <v>0.40383406751819095</v>
      </c>
      <c r="AE531" s="152"/>
      <c r="AF531" s="167">
        <f>Cálculos!BP645</f>
        <v>0.38765045852651736</v>
      </c>
      <c r="AG531" s="152"/>
      <c r="AH531" s="167">
        <f>Cálculos!N496</f>
        <v>0</v>
      </c>
      <c r="AI531" s="152"/>
      <c r="AJ531" s="167">
        <f>Cálculos!AP532</f>
        <v>0</v>
      </c>
      <c r="AK531" s="152"/>
      <c r="AL531" s="167">
        <f>Cálculos!BR532</f>
        <v>0</v>
      </c>
      <c r="AM531" s="150"/>
      <c r="BA531" s="151"/>
      <c r="BB531" s="72">
        <v>526</v>
      </c>
      <c r="BC531" s="168">
        <f>ABS(Cálculos!L532-Cálculos!L531)</f>
        <v>1.6910074323651769E-2</v>
      </c>
      <c r="BD531" s="168">
        <f>ABS(Cálculos!AN532-Cálculos!AN531)</f>
        <v>1.5293383966098695E-2</v>
      </c>
      <c r="BE531" s="168">
        <f>ABS(Cálculos!BP532-Cálculos!BP531)</f>
        <v>1.4859689281481181E-2</v>
      </c>
      <c r="BF531" s="150"/>
    </row>
    <row r="532" spans="25:58" x14ac:dyDescent="0.35">
      <c r="Y532" s="151"/>
      <c r="Z532" s="72">
        <f>(Cálculos!C533-0.44)/(MAX(Cálculos!C:C)+0.12)*100</f>
        <v>72.119651564126443</v>
      </c>
      <c r="AA532" s="152"/>
      <c r="AB532" s="167">
        <f>Cálculos!L15</f>
        <v>0.36322909203334863</v>
      </c>
      <c r="AC532" s="152"/>
      <c r="AD532" s="167">
        <f>Cálculos!AN20</f>
        <v>0.40196344977145537</v>
      </c>
      <c r="AE532" s="152"/>
      <c r="AF532" s="167">
        <f>Cálculos!BP275</f>
        <v>0.38739532502988616</v>
      </c>
      <c r="AG532" s="152"/>
      <c r="AH532" s="167">
        <f>Cálculos!N497</f>
        <v>0</v>
      </c>
      <c r="AI532" s="152"/>
      <c r="AJ532" s="167">
        <f>Cálculos!AP533</f>
        <v>0</v>
      </c>
      <c r="AK532" s="152"/>
      <c r="AL532" s="167">
        <f>Cálculos!BR533</f>
        <v>0</v>
      </c>
      <c r="AM532" s="150"/>
      <c r="BA532" s="151"/>
      <c r="BB532" s="72">
        <v>527</v>
      </c>
      <c r="BC532" s="168">
        <f>ABS(Cálculos!L533-Cálculos!L532)</f>
        <v>1.677329472349931E-2</v>
      </c>
      <c r="BD532" s="168">
        <f>ABS(Cálculos!AN533-Cálculos!AN532)</f>
        <v>1.5224139061316588E-2</v>
      </c>
      <c r="BE532" s="168">
        <f>ABS(Cálculos!BP533-Cálculos!BP532)</f>
        <v>1.4902551017999754E-2</v>
      </c>
      <c r="BF532" s="150"/>
    </row>
    <row r="533" spans="25:58" x14ac:dyDescent="0.35">
      <c r="Y533" s="151"/>
      <c r="Z533" s="72">
        <f>(Cálculos!C534-0.44)/(MAX(Cálculos!C:C)+0.12)*100</f>
        <v>72.256615350901214</v>
      </c>
      <c r="AA533" s="152"/>
      <c r="AB533" s="167">
        <f>Cálculos!L723</f>
        <v>0.36264502663031073</v>
      </c>
      <c r="AC533" s="152"/>
      <c r="AD533" s="167">
        <f>Cálculos!AN657</f>
        <v>0.40162092485838413</v>
      </c>
      <c r="AE533" s="152"/>
      <c r="AF533" s="167">
        <f>Cálculos!BP657</f>
        <v>0.38572910438654212</v>
      </c>
      <c r="AG533" s="152"/>
      <c r="AH533" s="167">
        <f>Cálculos!N498</f>
        <v>0</v>
      </c>
      <c r="AI533" s="152"/>
      <c r="AJ533" s="167">
        <f>Cálculos!AP534</f>
        <v>0</v>
      </c>
      <c r="AK533" s="152"/>
      <c r="AL533" s="167">
        <f>Cálculos!BR534</f>
        <v>0</v>
      </c>
      <c r="AM533" s="150"/>
      <c r="BA533" s="151"/>
      <c r="BB533" s="72">
        <v>528</v>
      </c>
      <c r="BC533" s="168">
        <f>ABS(Cálculos!L534-Cálculos!L533)</f>
        <v>1.367215571315672E-2</v>
      </c>
      <c r="BD533" s="168">
        <f>ABS(Cálculos!AN534-Cálculos!AN533)</f>
        <v>1.2484575406548681E-2</v>
      </c>
      <c r="BE533" s="168">
        <f>ABS(Cálculos!BP534-Cálculos!BP533)</f>
        <v>1.2490579603534613E-2</v>
      </c>
      <c r="BF533" s="150"/>
    </row>
    <row r="534" spans="25:58" x14ac:dyDescent="0.35">
      <c r="Y534" s="151"/>
      <c r="Z534" s="72">
        <f>(Cálculos!C535-0.44)/(MAX(Cálculos!C:C)+0.12)*100</f>
        <v>72.393579137675985</v>
      </c>
      <c r="AA534" s="152"/>
      <c r="AB534" s="167">
        <f>Cálculos!L270</f>
        <v>0.36250926784435461</v>
      </c>
      <c r="AC534" s="152"/>
      <c r="AD534" s="167">
        <f>Cálculos!AN645</f>
        <v>0.4012535610469054</v>
      </c>
      <c r="AE534" s="152"/>
      <c r="AF534" s="167">
        <f>Cálculos!BP646</f>
        <v>0.3849727612154103</v>
      </c>
      <c r="AG534" s="152"/>
      <c r="AH534" s="167">
        <f>Cálculos!N499</f>
        <v>0</v>
      </c>
      <c r="AI534" s="152"/>
      <c r="AJ534" s="167">
        <f>Cálculos!AP535</f>
        <v>0</v>
      </c>
      <c r="AK534" s="152"/>
      <c r="AL534" s="167">
        <f>Cálculos!BR535</f>
        <v>0</v>
      </c>
      <c r="AM534" s="150"/>
      <c r="BA534" s="151"/>
      <c r="BB534" s="72">
        <v>529</v>
      </c>
      <c r="BC534" s="168">
        <f>ABS(Cálculos!L535-Cálculos!L534)</f>
        <v>6.8593217492585179E-3</v>
      </c>
      <c r="BD534" s="168">
        <f>ABS(Cálculos!AN535-Cálculos!AN534)</f>
        <v>6.3973548494558052E-3</v>
      </c>
      <c r="BE534" s="168">
        <f>ABS(Cálculos!BP535-Cálculos!BP534)</f>
        <v>7.0281179332869481E-3</v>
      </c>
      <c r="BF534" s="150"/>
    </row>
    <row r="535" spans="25:58" x14ac:dyDescent="0.35">
      <c r="Y535" s="151"/>
      <c r="Z535" s="72">
        <f>(Cálculos!C536-0.44)/(MAX(Cálculos!C:C)+0.12)*100</f>
        <v>72.530542924450771</v>
      </c>
      <c r="AA535" s="152"/>
      <c r="AB535" s="167">
        <f>Cálculos!L295</f>
        <v>0.36208036482380968</v>
      </c>
      <c r="AC535" s="152"/>
      <c r="AD535" s="167">
        <f>Cálculos!AN275</f>
        <v>0.40104458185412872</v>
      </c>
      <c r="AE535" s="152"/>
      <c r="AF535" s="167">
        <f>Cálculos!BP276</f>
        <v>0.38471939005457129</v>
      </c>
      <c r="AG535" s="152"/>
      <c r="AH535" s="167">
        <f>Cálculos!N500</f>
        <v>0</v>
      </c>
      <c r="AI535" s="152"/>
      <c r="AJ535" s="167">
        <f>Cálculos!AP536</f>
        <v>0</v>
      </c>
      <c r="AK535" s="152"/>
      <c r="AL535" s="167">
        <f>Cálculos!BR536</f>
        <v>0</v>
      </c>
      <c r="AM535" s="150"/>
      <c r="BA535" s="151"/>
      <c r="BB535" s="72">
        <v>530</v>
      </c>
      <c r="BC535" s="168">
        <f>ABS(Cálculos!L536-Cálculos!L535)</f>
        <v>1.7069215927056458E-2</v>
      </c>
      <c r="BD535" s="168">
        <f>ABS(Cálculos!AN536-Cálculos!AN535)</f>
        <v>1.5653107331407123E-2</v>
      </c>
      <c r="BE535" s="168">
        <f>ABS(Cálculos!BP536-Cálculos!BP535)</f>
        <v>1.5180402832400852E-2</v>
      </c>
      <c r="BF535" s="150"/>
    </row>
    <row r="536" spans="25:58" x14ac:dyDescent="0.35">
      <c r="Y536" s="151"/>
      <c r="Z536" s="72">
        <f>(Cálculos!C537-0.44)/(MAX(Cálculos!C:C)+0.12)*100</f>
        <v>72.667506711225542</v>
      </c>
      <c r="AA536" s="152"/>
      <c r="AB536" s="167">
        <f>Cálculos!L640</f>
        <v>0.36073869500511013</v>
      </c>
      <c r="AC536" s="152"/>
      <c r="AD536" s="167">
        <f>Cálculos!AN295</f>
        <v>0.40029977387991911</v>
      </c>
      <c r="AE536" s="152"/>
      <c r="AF536" s="167">
        <f>Cálculos!BP295</f>
        <v>0.38357736928932429</v>
      </c>
      <c r="AG536" s="152"/>
      <c r="AH536" s="167">
        <f>Cálculos!N501</f>
        <v>0</v>
      </c>
      <c r="AI536" s="152"/>
      <c r="AJ536" s="167">
        <f>Cálculos!AP537</f>
        <v>0</v>
      </c>
      <c r="AK536" s="152"/>
      <c r="AL536" s="167">
        <f>Cálculos!BR537</f>
        <v>0</v>
      </c>
      <c r="AM536" s="150"/>
      <c r="BA536" s="151"/>
      <c r="BB536" s="72">
        <v>531</v>
      </c>
      <c r="BC536" s="168">
        <f>ABS(Cálculos!L537-Cálculos!L536)</f>
        <v>1.6207927725298221E-2</v>
      </c>
      <c r="BD536" s="168">
        <f>ABS(Cálculos!AN537-Cálculos!AN536)</f>
        <v>1.4941635279960397E-2</v>
      </c>
      <c r="BE536" s="168">
        <f>ABS(Cálculos!BP537-Cálculos!BP536)</f>
        <v>1.4487086698313667E-2</v>
      </c>
      <c r="BF536" s="150"/>
    </row>
    <row r="537" spans="25:58" x14ac:dyDescent="0.35">
      <c r="Y537" s="151"/>
      <c r="Z537" s="72">
        <f>(Cálculos!C538-0.44)/(MAX(Cálculos!C:C)+0.12)*100</f>
        <v>72.804470498000313</v>
      </c>
      <c r="AA537" s="152"/>
      <c r="AB537" s="167">
        <f>Cálculos!L271</f>
        <v>0.36000523342260293</v>
      </c>
      <c r="AC537" s="152"/>
      <c r="AD537" s="167">
        <f>Cálculos!AN646</f>
        <v>0.39848190024306834</v>
      </c>
      <c r="AE537" s="152"/>
      <c r="AF537" s="167">
        <f>Cálculos!BP647</f>
        <v>0.382313560110698</v>
      </c>
      <c r="AG537" s="152"/>
      <c r="AH537" s="167">
        <f>Cálculos!N502</f>
        <v>0</v>
      </c>
      <c r="AI537" s="152"/>
      <c r="AJ537" s="167">
        <f>Cálculos!AP538</f>
        <v>0</v>
      </c>
      <c r="AK537" s="152"/>
      <c r="AL537" s="167">
        <f>Cálculos!BR538</f>
        <v>0</v>
      </c>
      <c r="AM537" s="150"/>
      <c r="BA537" s="151"/>
      <c r="BB537" s="72">
        <v>532</v>
      </c>
      <c r="BC537" s="168">
        <f>ABS(Cálculos!L538-Cálculos!L537)</f>
        <v>1.6194676555822296E-2</v>
      </c>
      <c r="BD537" s="168">
        <f>ABS(Cálculos!AN538-Cálculos!AN537)</f>
        <v>1.5000212148718495E-2</v>
      </c>
      <c r="BE537" s="168">
        <f>ABS(Cálculos!BP538-Cálculos!BP537)</f>
        <v>1.4464932707947353E-2</v>
      </c>
      <c r="BF537" s="150"/>
    </row>
    <row r="538" spans="25:58" x14ac:dyDescent="0.35">
      <c r="Y538" s="151"/>
      <c r="Z538" s="72">
        <f>(Cálculos!C539-0.44)/(MAX(Cálculos!C:C)+0.12)*100</f>
        <v>72.941434284775099</v>
      </c>
      <c r="AA538" s="152"/>
      <c r="AB538" s="167">
        <f>Cálculos!L641</f>
        <v>0.35824689082332462</v>
      </c>
      <c r="AC538" s="152"/>
      <c r="AD538" s="167">
        <f>Cálculos!AN276</f>
        <v>0.39827436457501936</v>
      </c>
      <c r="AE538" s="152"/>
      <c r="AF538" s="167">
        <f>Cálculos!BP277</f>
        <v>0.38206193911230857</v>
      </c>
      <c r="AG538" s="152"/>
      <c r="AH538" s="167">
        <f>Cálculos!N503</f>
        <v>0</v>
      </c>
      <c r="AI538" s="152"/>
      <c r="AJ538" s="167">
        <f>Cálculos!AP539</f>
        <v>0</v>
      </c>
      <c r="AK538" s="152"/>
      <c r="AL538" s="167">
        <f>Cálculos!BR539</f>
        <v>0</v>
      </c>
      <c r="AM538" s="150"/>
      <c r="BA538" s="151"/>
      <c r="BB538" s="72">
        <v>533</v>
      </c>
      <c r="BC538" s="168">
        <f>ABS(Cálculos!L539-Cálculos!L538)</f>
        <v>1.591565937868944E-2</v>
      </c>
      <c r="BD538" s="168">
        <f>ABS(Cálculos!AN539-Cálculos!AN538)</f>
        <v>1.4821542764251516E-2</v>
      </c>
      <c r="BE538" s="168">
        <f>ABS(Cálculos!BP539-Cálculos!BP538)</f>
        <v>1.42325598484625E-2</v>
      </c>
      <c r="BF538" s="150"/>
    </row>
    <row r="539" spans="25:58" x14ac:dyDescent="0.35">
      <c r="Y539" s="151"/>
      <c r="Z539" s="72">
        <f>(Cálculos!C540-0.44)/(MAX(Cálculos!C:C)+0.12)*100</f>
        <v>73.078398071549884</v>
      </c>
      <c r="AA539" s="152"/>
      <c r="AB539" s="167">
        <f>Cálculos!L272</f>
        <v>0.3575184956300454</v>
      </c>
      <c r="AC539" s="152"/>
      <c r="AD539" s="167">
        <f>Cálculos!AN722</f>
        <v>0.39717236794678645</v>
      </c>
      <c r="AE539" s="152"/>
      <c r="AF539" s="167">
        <f>Cálculos!BP661</f>
        <v>0.37974605401962802</v>
      </c>
      <c r="AG539" s="152"/>
      <c r="AH539" s="167">
        <f>Cálculos!N504</f>
        <v>0</v>
      </c>
      <c r="AI539" s="152"/>
      <c r="AJ539" s="167">
        <f>Cálculos!AP540</f>
        <v>0</v>
      </c>
      <c r="AK539" s="152"/>
      <c r="AL539" s="167">
        <f>Cálculos!BR540</f>
        <v>0</v>
      </c>
      <c r="AM539" s="150"/>
      <c r="BA539" s="151"/>
      <c r="BB539" s="72">
        <v>534</v>
      </c>
      <c r="BC539" s="168">
        <f>ABS(Cálculos!L540-Cálculos!L539)</f>
        <v>1.5669069854075013E-2</v>
      </c>
      <c r="BD539" s="168">
        <f>ABS(Cálculos!AN540-Cálculos!AN539)</f>
        <v>1.4674692649378929E-2</v>
      </c>
      <c r="BE539" s="168">
        <f>ABS(Cálculos!BP540-Cálculos!BP539)</f>
        <v>1.4025931816813331E-2</v>
      </c>
      <c r="BF539" s="150"/>
    </row>
    <row r="540" spans="25:58" x14ac:dyDescent="0.35">
      <c r="Y540" s="151"/>
      <c r="Z540" s="72">
        <f>(Cálculos!C541-0.44)/(MAX(Cálculos!C:C)+0.12)*100</f>
        <v>73.215361858324641</v>
      </c>
      <c r="AA540" s="152"/>
      <c r="AB540" s="167">
        <f>Cálculos!L657</f>
        <v>0.35677649024717528</v>
      </c>
      <c r="AC540" s="152"/>
      <c r="AD540" s="167">
        <f>Cálculos!AN380</f>
        <v>0.39709580629499319</v>
      </c>
      <c r="AE540" s="152"/>
      <c r="AF540" s="167">
        <f>Cálculos!BP648</f>
        <v>0.37967272744975028</v>
      </c>
      <c r="AG540" s="152"/>
      <c r="AH540" s="167">
        <f>Cálculos!N505</f>
        <v>0</v>
      </c>
      <c r="AI540" s="152"/>
      <c r="AJ540" s="167">
        <f>Cálculos!AP541</f>
        <v>0</v>
      </c>
      <c r="AK540" s="152"/>
      <c r="AL540" s="167">
        <f>Cálculos!BR541</f>
        <v>0</v>
      </c>
      <c r="AM540" s="150"/>
      <c r="BA540" s="151"/>
      <c r="BB540" s="72">
        <v>535</v>
      </c>
      <c r="BC540" s="168">
        <f>ABS(Cálculos!L541-Cálculos!L540)</f>
        <v>1.5534113738221E-2</v>
      </c>
      <c r="BD540" s="168">
        <f>ABS(Cálculos!AN541-Cálculos!AN540)</f>
        <v>1.4631089217294391E-2</v>
      </c>
      <c r="BE540" s="168">
        <f>ABS(Cálculos!BP541-Cálculos!BP540)</f>
        <v>1.3907723209629186E-2</v>
      </c>
      <c r="BF540" s="150"/>
    </row>
    <row r="541" spans="25:58" x14ac:dyDescent="0.35">
      <c r="Y541" s="151"/>
      <c r="Z541" s="72">
        <f>(Cálculos!C542-0.44)/(MAX(Cálculos!C:C)+0.12)*100</f>
        <v>73.352325645099427</v>
      </c>
      <c r="AA541" s="152"/>
      <c r="AB541" s="167">
        <f>Cálculos!L358</f>
        <v>0.35669469152240552</v>
      </c>
      <c r="AC541" s="152"/>
      <c r="AD541" s="167">
        <f>Cálculos!AN647</f>
        <v>0.39572938469888075</v>
      </c>
      <c r="AE541" s="152"/>
      <c r="AF541" s="167">
        <f>Cálculos!BP278</f>
        <v>0.37942284452455544</v>
      </c>
      <c r="AG541" s="152"/>
      <c r="AH541" s="167">
        <f>Cálculos!N506</f>
        <v>0</v>
      </c>
      <c r="AI541" s="152"/>
      <c r="AJ541" s="167">
        <f>Cálculos!AP542</f>
        <v>0</v>
      </c>
      <c r="AK541" s="152"/>
      <c r="AL541" s="167">
        <f>Cálculos!BR542</f>
        <v>0</v>
      </c>
      <c r="AM541" s="150"/>
      <c r="BA541" s="151"/>
      <c r="BB541" s="72">
        <v>536</v>
      </c>
      <c r="BC541" s="168">
        <f>ABS(Cálculos!L542-Cálculos!L541)</f>
        <v>1.5216366471784593E-2</v>
      </c>
      <c r="BD541" s="168">
        <f>ABS(Cálculos!AN542-Cálculos!AN541)</f>
        <v>1.4423743349105345E-2</v>
      </c>
      <c r="BE541" s="168">
        <f>ABS(Cálculos!BP542-Cálculos!BP541)</f>
        <v>1.3644954417512012E-2</v>
      </c>
      <c r="BF541" s="150"/>
    </row>
    <row r="542" spans="25:58" x14ac:dyDescent="0.35">
      <c r="Y542" s="151"/>
      <c r="Z542" s="72">
        <f>(Cálculos!C543-0.44)/(MAX(Cálculos!C:C)+0.12)*100</f>
        <v>73.489289431874198</v>
      </c>
      <c r="AA542" s="152"/>
      <c r="AB542" s="167">
        <f>Cálculos!L642</f>
        <v>0.35577229879029482</v>
      </c>
      <c r="AC542" s="152"/>
      <c r="AD542" s="167">
        <f>Cálculos!AN277</f>
        <v>0.39552328258440583</v>
      </c>
      <c r="AE542" s="152"/>
      <c r="AF542" s="167">
        <f>Cálculos!BP649</f>
        <v>0.37859207344920193</v>
      </c>
      <c r="AG542" s="152"/>
      <c r="AH542" s="167">
        <f>Cálculos!N507</f>
        <v>0</v>
      </c>
      <c r="AI542" s="152"/>
      <c r="AJ542" s="167">
        <f>Cálculos!AP543</f>
        <v>0</v>
      </c>
      <c r="AK542" s="152"/>
      <c r="AL542" s="167">
        <f>Cálculos!BR543</f>
        <v>0</v>
      </c>
      <c r="AM542" s="150"/>
      <c r="BA542" s="151"/>
      <c r="BB542" s="72">
        <v>537</v>
      </c>
      <c r="BC542" s="168">
        <f>ABS(Cálculos!L543-Cálculos!L542)</f>
        <v>1.5037620406935792E-2</v>
      </c>
      <c r="BD542" s="168">
        <f>ABS(Cálculos!AN543-Cálculos!AN542)</f>
        <v>1.434277897420233E-2</v>
      </c>
      <c r="BE542" s="168">
        <f>ABS(Cálculos!BP543-Cálculos!BP542)</f>
        <v>1.3492259442677845E-2</v>
      </c>
      <c r="BF542" s="150"/>
    </row>
    <row r="543" spans="25:58" x14ac:dyDescent="0.35">
      <c r="Y543" s="151"/>
      <c r="Z543" s="72">
        <f>(Cálculos!C544-0.44)/(MAX(Cálculos!C:C)+0.12)*100</f>
        <v>73.626253218648984</v>
      </c>
      <c r="AA543" s="152"/>
      <c r="AB543" s="167">
        <f>Cálculos!L273</f>
        <v>0.35504893499013679</v>
      </c>
      <c r="AC543" s="152"/>
      <c r="AD543" s="167">
        <f>Cálculos!AN661</f>
        <v>0.39482699614814321</v>
      </c>
      <c r="AE543" s="152"/>
      <c r="AF543" s="167">
        <f>Cálculos!BP19</f>
        <v>0.37770720936604441</v>
      </c>
      <c r="AG543" s="152"/>
      <c r="AH543" s="167">
        <f>Cálculos!N508</f>
        <v>0</v>
      </c>
      <c r="AI543" s="152"/>
      <c r="AJ543" s="167">
        <f>Cálculos!AP544</f>
        <v>0</v>
      </c>
      <c r="AK543" s="152"/>
      <c r="AL543" s="167">
        <f>Cálculos!BR544</f>
        <v>0</v>
      </c>
      <c r="AM543" s="150"/>
      <c r="BA543" s="151"/>
      <c r="BB543" s="72">
        <v>538</v>
      </c>
      <c r="BC543" s="168">
        <f>ABS(Cálculos!L544-Cálculos!L543)</f>
        <v>1.4836414742595228E-2</v>
      </c>
      <c r="BD543" s="168">
        <f>ABS(Cálculos!AN544-Cálculos!AN543)</f>
        <v>1.4241711804300117E-2</v>
      </c>
      <c r="BE543" s="168">
        <f>ABS(Cálculos!BP544-Cálculos!BP543)</f>
        <v>1.3321873903785808E-2</v>
      </c>
      <c r="BF543" s="150"/>
    </row>
    <row r="544" spans="25:58" x14ac:dyDescent="0.35">
      <c r="Y544" s="151"/>
      <c r="Z544" s="72">
        <f>(Cálculos!C545-0.44)/(MAX(Cálculos!C:C)+0.12)*100</f>
        <v>73.763217005423755</v>
      </c>
      <c r="AA544" s="152"/>
      <c r="AB544" s="167">
        <f>Cálculos!L643</f>
        <v>0.35331480001302462</v>
      </c>
      <c r="AC544" s="152"/>
      <c r="AD544" s="167">
        <f>Cálculos!AN648</f>
        <v>0.39299588216837428</v>
      </c>
      <c r="AE544" s="152"/>
      <c r="AF544" s="167">
        <f>Cálculos!BP279</f>
        <v>0.37680197949470928</v>
      </c>
      <c r="AG544" s="152"/>
      <c r="AH544" s="167">
        <f>Cálculos!N509</f>
        <v>0</v>
      </c>
      <c r="AI544" s="152"/>
      <c r="AJ544" s="167">
        <f>Cálculos!AP545</f>
        <v>0</v>
      </c>
      <c r="AK544" s="152"/>
      <c r="AL544" s="167">
        <f>Cálculos!BR545</f>
        <v>0</v>
      </c>
      <c r="AM544" s="150"/>
      <c r="BA544" s="151"/>
      <c r="BB544" s="72">
        <v>539</v>
      </c>
      <c r="BC544" s="168">
        <f>ABS(Cálculos!L545-Cálculos!L544)</f>
        <v>1.4428257060577931E-2</v>
      </c>
      <c r="BD544" s="168">
        <f>ABS(Cálculos!AN545-Cálculos!AN544)</f>
        <v>1.3952290635860232E-2</v>
      </c>
      <c r="BE544" s="168">
        <f>ABS(Cálculos!BP545-Cálculos!BP544)</f>
        <v>1.2987812882156891E-2</v>
      </c>
      <c r="BF544" s="150"/>
    </row>
    <row r="545" spans="25:58" x14ac:dyDescent="0.35">
      <c r="Y545" s="151"/>
      <c r="Z545" s="72">
        <f>(Cálculos!C546-0.44)/(MAX(Cálculos!C:C)+0.12)*100</f>
        <v>73.90018079219854</v>
      </c>
      <c r="AA545" s="152"/>
      <c r="AB545" s="167">
        <f>Cálculos!L274</f>
        <v>0.3525964328516169</v>
      </c>
      <c r="AC545" s="152"/>
      <c r="AD545" s="167">
        <f>Cálculos!AN278</f>
        <v>0.39279120370519549</v>
      </c>
      <c r="AE545" s="152"/>
      <c r="AF545" s="167">
        <f>Cálculos!BP650</f>
        <v>0.37495309665892884</v>
      </c>
      <c r="AG545" s="152"/>
      <c r="AH545" s="167">
        <f>Cálculos!N510</f>
        <v>0</v>
      </c>
      <c r="AI545" s="152"/>
      <c r="AJ545" s="167">
        <f>Cálculos!AP546</f>
        <v>0</v>
      </c>
      <c r="AK545" s="152"/>
      <c r="AL545" s="167">
        <f>Cálculos!BR546</f>
        <v>0</v>
      </c>
      <c r="AM545" s="150"/>
      <c r="BA545" s="151"/>
      <c r="BB545" s="72">
        <v>540</v>
      </c>
      <c r="BC545" s="168">
        <f>ABS(Cálculos!L546-Cálculos!L545)</f>
        <v>1.4476487271396943E-2</v>
      </c>
      <c r="BD545" s="168">
        <f>ABS(Cálculos!AN546-Cálculos!AN545)</f>
        <v>1.4073602539688701E-2</v>
      </c>
      <c r="BE545" s="168">
        <f>ABS(Cálculos!BP546-Cálculos!BP545)</f>
        <v>1.3014962125885043E-2</v>
      </c>
      <c r="BF545" s="150"/>
    </row>
    <row r="546" spans="25:58" x14ac:dyDescent="0.35">
      <c r="Y546" s="151"/>
      <c r="Z546" s="72">
        <f>(Cálculos!C547-0.44)/(MAX(Cálculos!C:C)+0.12)*100</f>
        <v>74.037144578973312</v>
      </c>
      <c r="AA546" s="152"/>
      <c r="AB546" s="167">
        <f>Cálculos!L378</f>
        <v>0.35251665792295139</v>
      </c>
      <c r="AC546" s="152"/>
      <c r="AD546" s="167">
        <f>Cálculos!AN649</f>
        <v>0.39201594055290684</v>
      </c>
      <c r="AE546" s="152"/>
      <c r="AF546" s="167">
        <f>Cálculos!BP280</f>
        <v>0.37419921810201562</v>
      </c>
      <c r="AG546" s="152"/>
      <c r="AH546" s="167">
        <f>Cálculos!N511</f>
        <v>0</v>
      </c>
      <c r="AI546" s="152"/>
      <c r="AJ546" s="167">
        <f>Cálculos!AP547</f>
        <v>0</v>
      </c>
      <c r="AK546" s="152"/>
      <c r="AL546" s="167">
        <f>Cálculos!BR547</f>
        <v>0</v>
      </c>
      <c r="AM546" s="150"/>
      <c r="BA546" s="151"/>
      <c r="BB546" s="72">
        <v>541</v>
      </c>
      <c r="BC546" s="168">
        <f>ABS(Cálculos!L547-Cálculos!L546)</f>
        <v>1.4023792987491013E-2</v>
      </c>
      <c r="BD546" s="168">
        <f>ABS(Cálculos!AN547-Cálculos!AN546)</f>
        <v>1.3739914111242424E-2</v>
      </c>
      <c r="BE546" s="168">
        <f>ABS(Cálculos!BP547-Cálculos!BP546)</f>
        <v>1.2645821566312887E-2</v>
      </c>
      <c r="BF546" s="150"/>
    </row>
    <row r="547" spans="25:58" x14ac:dyDescent="0.35">
      <c r="Y547" s="151"/>
      <c r="Z547" s="72">
        <f>(Cálculos!C548-0.44)/(MAX(Cálculos!C:C)+0.12)*100</f>
        <v>74.174108365748097</v>
      </c>
      <c r="AA547" s="152"/>
      <c r="AB547" s="167">
        <f>Cálculos!L661</f>
        <v>0.35203337471096824</v>
      </c>
      <c r="AC547" s="152"/>
      <c r="AD547" s="167">
        <f>Cálculos!AN279</f>
        <v>0.39007799667330967</v>
      </c>
      <c r="AE547" s="152"/>
      <c r="AF547" s="167">
        <f>Cálculos!BP292</f>
        <v>0.37335143906232954</v>
      </c>
      <c r="AG547" s="152"/>
      <c r="AH547" s="167">
        <f>Cálculos!N512</f>
        <v>0</v>
      </c>
      <c r="AI547" s="152"/>
      <c r="AJ547" s="167">
        <f>Cálculos!AP548</f>
        <v>0</v>
      </c>
      <c r="AK547" s="152"/>
      <c r="AL547" s="167">
        <f>Cálculos!BR548</f>
        <v>0</v>
      </c>
      <c r="AM547" s="150"/>
      <c r="BA547" s="151"/>
      <c r="BB547" s="72">
        <v>542</v>
      </c>
      <c r="BC547" s="168">
        <f>ABS(Cálculos!L548-Cálculos!L547)</f>
        <v>8.3854900502803309E-3</v>
      </c>
      <c r="BD547" s="168">
        <f>ABS(Cálculos!AN548-Cálculos!AN547)</f>
        <v>8.1464190297626526E-3</v>
      </c>
      <c r="BE547" s="168">
        <f>ABS(Cálculos!BP548-Cálculos!BP547)</f>
        <v>9.3971789362695679E-3</v>
      </c>
      <c r="BF547" s="150"/>
    </row>
    <row r="548" spans="25:58" x14ac:dyDescent="0.35">
      <c r="Y548" s="151"/>
      <c r="Z548" s="72">
        <f>(Cálculos!C549-0.44)/(MAX(Cálculos!C:C)+0.12)*100</f>
        <v>74.311072152522854</v>
      </c>
      <c r="AA548" s="152"/>
      <c r="AB548" s="167">
        <f>Cálculos!L644</f>
        <v>0.35087427641977192</v>
      </c>
      <c r="AC548" s="152"/>
      <c r="AD548" s="167">
        <f>Cálculos!AN357</f>
        <v>0.3890387400308748</v>
      </c>
      <c r="AE548" s="152"/>
      <c r="AF548" s="167">
        <f>Cálculos!BP380</f>
        <v>0.3725271800346816</v>
      </c>
      <c r="AG548" s="152"/>
      <c r="AH548" s="167">
        <f>Cálculos!N513</f>
        <v>0</v>
      </c>
      <c r="AI548" s="152"/>
      <c r="AJ548" s="167">
        <f>Cálculos!AP549</f>
        <v>0</v>
      </c>
      <c r="AK548" s="152"/>
      <c r="AL548" s="167">
        <f>Cálculos!BR549</f>
        <v>0</v>
      </c>
      <c r="AM548" s="150"/>
      <c r="BA548" s="151"/>
      <c r="BB548" s="72">
        <v>543</v>
      </c>
      <c r="BC548" s="168">
        <f>ABS(Cálculos!L549-Cálculos!L548)</f>
        <v>5.3922796160654762E-3</v>
      </c>
      <c r="BD548" s="168">
        <f>ABS(Cálculos!AN549-Cálculos!AN548)</f>
        <v>5.9262782958608984E-3</v>
      </c>
      <c r="BE548" s="168">
        <f>ABS(Cálculos!BP549-Cálculos!BP548)</f>
        <v>6.0037925672432602E-3</v>
      </c>
      <c r="BF548" s="150"/>
    </row>
    <row r="549" spans="25:58" x14ac:dyDescent="0.35">
      <c r="Y549" s="151"/>
      <c r="Z549" s="72">
        <f>(Cálculos!C550-0.44)/(MAX(Cálculos!C:C)+0.12)*100</f>
        <v>74.44803593929764</v>
      </c>
      <c r="AA549" s="152"/>
      <c r="AB549" s="167">
        <f>Cálculos!L275</f>
        <v>0.35016087138280955</v>
      </c>
      <c r="AC549" s="152"/>
      <c r="AD549" s="167">
        <f>Cálculos!AN292</f>
        <v>0.38885789461631692</v>
      </c>
      <c r="AE549" s="152"/>
      <c r="AF549" s="167">
        <f>Cálculos!BP651</f>
        <v>0.37195367685402086</v>
      </c>
      <c r="AG549" s="152"/>
      <c r="AH549" s="167">
        <f>Cálculos!N514</f>
        <v>0</v>
      </c>
      <c r="AI549" s="152"/>
      <c r="AJ549" s="167">
        <f>Cálculos!AP550</f>
        <v>0</v>
      </c>
      <c r="AK549" s="152"/>
      <c r="AL549" s="167">
        <f>Cálculos!BR550</f>
        <v>0</v>
      </c>
      <c r="AM549" s="150"/>
      <c r="BA549" s="151"/>
      <c r="BB549" s="72">
        <v>544</v>
      </c>
      <c r="BC549" s="168">
        <f>ABS(Cálculos!L550-Cálculos!L549)</f>
        <v>4.8083858674353719E-3</v>
      </c>
      <c r="BD549" s="168">
        <f>ABS(Cálculos!AN550-Cálculos!AN549)</f>
        <v>5.4745274325884719E-3</v>
      </c>
      <c r="BE549" s="168">
        <f>ABS(Cálculos!BP550-Cálculos!BP549)</f>
        <v>5.3424503833767734E-3</v>
      </c>
      <c r="BF549" s="150"/>
    </row>
    <row r="550" spans="25:58" x14ac:dyDescent="0.35">
      <c r="Y550" s="151"/>
      <c r="Z550" s="72">
        <f>(Cálculos!C551-0.44)/(MAX(Cálculos!C:C)+0.12)*100</f>
        <v>74.584999726072425</v>
      </c>
      <c r="AA550" s="152"/>
      <c r="AB550" s="167">
        <f>Cálculos!L645</f>
        <v>0.34845061075437561</v>
      </c>
      <c r="AC550" s="152"/>
      <c r="AD550" s="167">
        <f>Cálculos!AN650</f>
        <v>0.38815625704993467</v>
      </c>
      <c r="AE550" s="152"/>
      <c r="AF550" s="167">
        <f>Cálculos!BP722</f>
        <v>0.37164006639370456</v>
      </c>
      <c r="AG550" s="152"/>
      <c r="AH550" s="167">
        <f>Cálculos!N515</f>
        <v>0</v>
      </c>
      <c r="AI550" s="152"/>
      <c r="AJ550" s="167">
        <f>Cálculos!AP551</f>
        <v>0</v>
      </c>
      <c r="AK550" s="152"/>
      <c r="AL550" s="167">
        <f>Cálculos!BR551</f>
        <v>0</v>
      </c>
      <c r="AM550" s="150"/>
      <c r="BA550" s="151"/>
      <c r="BB550" s="72">
        <v>545</v>
      </c>
      <c r="BC550" s="168">
        <f>ABS(Cálculos!L551-Cálculos!L550)</f>
        <v>4.673368454227389E-3</v>
      </c>
      <c r="BD550" s="168">
        <f>ABS(Cálculos!AN551-Cálculos!AN550)</f>
        <v>5.3602049080393455E-3</v>
      </c>
      <c r="BE550" s="168">
        <f>ABS(Cálculos!BP551-Cálculos!BP550)</f>
        <v>5.1901071377865593E-3</v>
      </c>
      <c r="BF550" s="150"/>
    </row>
    <row r="551" spans="25:58" x14ac:dyDescent="0.35">
      <c r="Y551" s="151"/>
      <c r="Z551" s="72">
        <f>(Cálculos!C552-0.44)/(MAX(Cálculos!C:C)+0.12)*100</f>
        <v>74.721963512847196</v>
      </c>
      <c r="AA551" s="152"/>
      <c r="AB551" s="167">
        <f>Cálculos!L276</f>
        <v>0.34774213356596129</v>
      </c>
      <c r="AC551" s="152"/>
      <c r="AD551" s="167">
        <f>Cálculos!AN280</f>
        <v>0.38738353113137686</v>
      </c>
      <c r="AE551" s="152"/>
      <c r="AF551" s="167">
        <f>Cálculos!BP281</f>
        <v>0.37161443529551835</v>
      </c>
      <c r="AG551" s="152"/>
      <c r="AH551" s="167">
        <f>Cálculos!N516</f>
        <v>0</v>
      </c>
      <c r="AI551" s="152"/>
      <c r="AJ551" s="167">
        <f>Cálculos!AP552</f>
        <v>0</v>
      </c>
      <c r="AK551" s="152"/>
      <c r="AL551" s="167">
        <f>Cálculos!BR552</f>
        <v>0</v>
      </c>
      <c r="AM551" s="150"/>
      <c r="BA551" s="151"/>
      <c r="BB551" s="72">
        <v>546</v>
      </c>
      <c r="BC551" s="168">
        <f>ABS(Cálculos!L552-Cálculos!L551)</f>
        <v>4.6221280055260827E-3</v>
      </c>
      <c r="BD551" s="168">
        <f>ABS(Cálculos!AN552-Cálculos!AN551)</f>
        <v>5.3089311251620641E-3</v>
      </c>
      <c r="BE551" s="168">
        <f>ABS(Cálculos!BP552-Cálculos!BP551)</f>
        <v>5.1327576999806723E-3</v>
      </c>
      <c r="BF551" s="150"/>
    </row>
    <row r="552" spans="25:58" x14ac:dyDescent="0.35">
      <c r="Y552" s="151"/>
      <c r="Z552" s="72">
        <f>(Cálculos!C553-0.44)/(MAX(Cálculos!C:C)+0.12)*100</f>
        <v>74.858927299621968</v>
      </c>
      <c r="AA552" s="152"/>
      <c r="AB552" s="167">
        <f>Cálculos!L292</f>
        <v>0.34737446913782266</v>
      </c>
      <c r="AC552" s="152"/>
      <c r="AD552" s="167">
        <f>Cálculos!AN651</f>
        <v>0.38501445765702541</v>
      </c>
      <c r="AE552" s="152"/>
      <c r="AF552" s="167">
        <f>Cálculos!BP652</f>
        <v>0.36930815595617361</v>
      </c>
      <c r="AG552" s="152"/>
      <c r="AH552" s="167">
        <f>Cálculos!N517</f>
        <v>0</v>
      </c>
      <c r="AI552" s="152"/>
      <c r="AJ552" s="167">
        <f>Cálculos!AP553</f>
        <v>0</v>
      </c>
      <c r="AK552" s="152"/>
      <c r="AL552" s="167">
        <f>Cálculos!BR553</f>
        <v>0</v>
      </c>
      <c r="AM552" s="150"/>
      <c r="BA552" s="151"/>
      <c r="BB552" s="72">
        <v>547</v>
      </c>
      <c r="BC552" s="168">
        <f>ABS(Cálculos!L553-Cálculos!L552)</f>
        <v>4.5866698242925663E-3</v>
      </c>
      <c r="BD552" s="168">
        <f>ABS(Cálculos!AN553-Cálculos!AN552)</f>
        <v>5.2696061889828671E-3</v>
      </c>
      <c r="BE552" s="168">
        <f>ABS(Cálculos!BP553-Cálculos!BP552)</f>
        <v>5.0932993825651973E-3</v>
      </c>
      <c r="BF552" s="150"/>
    </row>
    <row r="553" spans="25:58" x14ac:dyDescent="0.35">
      <c r="Y553" s="151"/>
      <c r="Z553" s="72">
        <f>(Cálculos!C554-0.44)/(MAX(Cálculos!C:C)+0.12)*100</f>
        <v>74.995891086396753</v>
      </c>
      <c r="AA553" s="152"/>
      <c r="AB553" s="167">
        <f>Cálculos!L646</f>
        <v>0.34604368657062218</v>
      </c>
      <c r="AC553" s="152"/>
      <c r="AD553" s="167">
        <f>Cálculos!AN281</f>
        <v>0.38470767762246977</v>
      </c>
      <c r="AE553" s="152"/>
      <c r="AF553" s="167">
        <f>Cálculos!BP282</f>
        <v>0.36904750688805127</v>
      </c>
      <c r="AG553" s="152"/>
      <c r="AH553" s="167">
        <f>Cálculos!N518</f>
        <v>0</v>
      </c>
      <c r="AI553" s="152"/>
      <c r="AJ553" s="167">
        <f>Cálculos!AP554</f>
        <v>0</v>
      </c>
      <c r="AK553" s="152"/>
      <c r="AL553" s="167">
        <f>Cálculos!BR554</f>
        <v>0</v>
      </c>
      <c r="AM553" s="150"/>
      <c r="BA553" s="151"/>
      <c r="BB553" s="72">
        <v>548</v>
      </c>
      <c r="BC553" s="168">
        <f>ABS(Cálculos!L554-Cálculos!L553)</f>
        <v>4.5543298290812162E-3</v>
      </c>
      <c r="BD553" s="168">
        <f>ABS(Cálculos!AN554-Cálculos!AN553)</f>
        <v>5.2327121972541857E-3</v>
      </c>
      <c r="BE553" s="168">
        <f>ABS(Cálculos!BP554-Cálculos!BP553)</f>
        <v>5.0573717608901614E-3</v>
      </c>
      <c r="BF553" s="150"/>
    </row>
    <row r="554" spans="25:58" x14ac:dyDescent="0.35">
      <c r="Y554" s="151"/>
      <c r="Z554" s="72">
        <f>(Cálculos!C555-0.44)/(MAX(Cálculos!C:C)+0.12)*100</f>
        <v>75.132854873171524</v>
      </c>
      <c r="AA554" s="152"/>
      <c r="AB554" s="167">
        <f>Cálculos!L277</f>
        <v>0.34534010319161956</v>
      </c>
      <c r="AC554" s="152"/>
      <c r="AD554" s="167">
        <f>Cálculos!AN296</f>
        <v>0.38241297163922372</v>
      </c>
      <c r="AE554" s="152"/>
      <c r="AF554" s="167">
        <f>Cálculos!BP296</f>
        <v>0.36770685660461905</v>
      </c>
      <c r="AG554" s="152"/>
      <c r="AH554" s="167">
        <f>Cálculos!N519</f>
        <v>0</v>
      </c>
      <c r="AI554" s="152"/>
      <c r="AJ554" s="167">
        <f>Cálculos!AP555</f>
        <v>0</v>
      </c>
      <c r="AK554" s="152"/>
      <c r="AL554" s="167">
        <f>Cálculos!BR555</f>
        <v>0</v>
      </c>
      <c r="AM554" s="150"/>
      <c r="BA554" s="151"/>
      <c r="BB554" s="72">
        <v>549</v>
      </c>
      <c r="BC554" s="168">
        <f>ABS(Cálculos!L555-Cálculos!L554)</f>
        <v>4.5227483172304295E-3</v>
      </c>
      <c r="BD554" s="168">
        <f>ABS(Cálculos!AN555-Cálculos!AN554)</f>
        <v>5.1964751845753332E-3</v>
      </c>
      <c r="BE554" s="168">
        <f>ABS(Cálculos!BP555-Cálculos!BP554)</f>
        <v>5.0222990811348289E-3</v>
      </c>
      <c r="BF554" s="150"/>
    </row>
    <row r="555" spans="25:58" x14ac:dyDescent="0.35">
      <c r="Y555" s="151"/>
      <c r="Z555" s="72">
        <f>(Cálculos!C556-0.44)/(MAX(Cálculos!C:C)+0.12)*100</f>
        <v>75.269818659946296</v>
      </c>
      <c r="AA555" s="152"/>
      <c r="AB555" s="167">
        <f>Cálculos!L647</f>
        <v>0.3436533882266507</v>
      </c>
      <c r="AC555" s="152"/>
      <c r="AD555" s="167">
        <f>Cálculos!AN652</f>
        <v>0.38226918820896477</v>
      </c>
      <c r="AE555" s="152"/>
      <c r="AF555" s="167">
        <f>Cálculos!BP653</f>
        <v>0.36674295809317564</v>
      </c>
      <c r="AG555" s="152"/>
      <c r="AH555" s="167">
        <f>Cálculos!N520</f>
        <v>0</v>
      </c>
      <c r="AI555" s="152"/>
      <c r="AJ555" s="167">
        <f>Cálculos!AP556</f>
        <v>0</v>
      </c>
      <c r="AK555" s="152"/>
      <c r="AL555" s="167">
        <f>Cálculos!BR556</f>
        <v>0</v>
      </c>
      <c r="AM555" s="150"/>
      <c r="BA555" s="151"/>
      <c r="BB555" s="72">
        <v>550</v>
      </c>
      <c r="BC555" s="168">
        <f>ABS(Cálculos!L556-Cálculos!L555)</f>
        <v>4.4914846069493697E-3</v>
      </c>
      <c r="BD555" s="168">
        <f>ABS(Cálculos!AN556-Cálculos!AN555)</f>
        <v>5.1605633696611974E-3</v>
      </c>
      <c r="BE555" s="168">
        <f>ABS(Cálculos!BP556-Cálculos!BP555)</f>
        <v>4.9875816668106809E-3</v>
      </c>
      <c r="BF555" s="150"/>
    </row>
    <row r="556" spans="25:58" x14ac:dyDescent="0.35">
      <c r="Y556" s="151"/>
      <c r="Z556" s="72">
        <f>(Cálculos!C557-0.44)/(MAX(Cálculos!C:C)+0.12)*100</f>
        <v>75.406782446721081</v>
      </c>
      <c r="AA556" s="152"/>
      <c r="AB556" s="167">
        <f>Cálculos!L278</f>
        <v>0.34295466485304898</v>
      </c>
      <c r="AC556" s="152"/>
      <c r="AD556" s="167">
        <f>Cálculos!AN282</f>
        <v>0.3820503075838852</v>
      </c>
      <c r="AE556" s="152"/>
      <c r="AF556" s="167">
        <f>Cálculos!BP283</f>
        <v>0.36649830955027152</v>
      </c>
      <c r="AG556" s="152"/>
      <c r="AH556" s="167">
        <f>Cálculos!N521</f>
        <v>0</v>
      </c>
      <c r="AI556" s="152"/>
      <c r="AJ556" s="167">
        <f>Cálculos!AP557</f>
        <v>0</v>
      </c>
      <c r="AK556" s="152"/>
      <c r="AL556" s="167">
        <f>Cálculos!BR557</f>
        <v>0</v>
      </c>
      <c r="AM556" s="150"/>
      <c r="BA556" s="151"/>
      <c r="BB556" s="72">
        <v>551</v>
      </c>
      <c r="BC556" s="168">
        <f>ABS(Cálculos!L557-Cálculos!L556)</f>
        <v>4.4604554093757853E-3</v>
      </c>
      <c r="BD556" s="168">
        <f>ABS(Cálculos!AN557-Cálculos!AN556)</f>
        <v>5.1249135628206322E-3</v>
      </c>
      <c r="BE556" s="168">
        <f>ABS(Cálculos!BP557-Cálculos!BP556)</f>
        <v>4.9531251076173621E-3</v>
      </c>
      <c r="BF556" s="150"/>
    </row>
    <row r="557" spans="25:58" x14ac:dyDescent="0.35">
      <c r="Y557" s="151"/>
      <c r="Z557" s="72">
        <f>(Cálculos!C558-0.44)/(MAX(Cálculos!C:C)+0.12)*100</f>
        <v>75.543746233495852</v>
      </c>
      <c r="AA557" s="152"/>
      <c r="AB557" s="167">
        <f>Cálculos!L296</f>
        <v>0.34288845236328164</v>
      </c>
      <c r="AC557" s="152"/>
      <c r="AD557" s="167">
        <f>Cálculos!AN653</f>
        <v>0.37961268694521605</v>
      </c>
      <c r="AE557" s="152"/>
      <c r="AF557" s="167">
        <f>Cálculos!BP284</f>
        <v>0.36550865790147824</v>
      </c>
      <c r="AG557" s="152"/>
      <c r="AH557" s="167">
        <f>Cálculos!N522</f>
        <v>0</v>
      </c>
      <c r="AI557" s="152"/>
      <c r="AJ557" s="167">
        <f>Cálculos!AP558</f>
        <v>0</v>
      </c>
      <c r="AK557" s="152"/>
      <c r="AL557" s="167">
        <f>Cálculos!BR558</f>
        <v>0</v>
      </c>
      <c r="AM557" s="150"/>
      <c r="BA557" s="151"/>
      <c r="BB557" s="72">
        <v>552</v>
      </c>
      <c r="BC557" s="168">
        <f>ABS(Cálculos!L558-Cálculos!L557)</f>
        <v>4.4296440023233741E-3</v>
      </c>
      <c r="BD557" s="168">
        <f>ABS(Cálculos!AN558-Cálculos!AN557)</f>
        <v>5.0895126045799044E-3</v>
      </c>
      <c r="BE557" s="168">
        <f>ABS(Cálculos!BP558-Cálculos!BP557)</f>
        <v>4.9189104764255642E-3</v>
      </c>
      <c r="BF557" s="150"/>
    </row>
    <row r="558" spans="25:58" x14ac:dyDescent="0.35">
      <c r="Y558" s="151"/>
      <c r="Z558" s="72">
        <f>(Cálculos!C559-0.44)/(MAX(Cálculos!C:C)+0.12)*100</f>
        <v>75.680710020270638</v>
      </c>
      <c r="AA558" s="152"/>
      <c r="AB558" s="167">
        <f>Cálculos!L724</f>
        <v>0.34133229967481593</v>
      </c>
      <c r="AC558" s="152"/>
      <c r="AD558" s="167">
        <f>Cálculos!AN283</f>
        <v>0.37941129334096774</v>
      </c>
      <c r="AE558" s="152"/>
      <c r="AF558" s="167">
        <f>Cálculos!BP20</f>
        <v>0.36514713256243958</v>
      </c>
      <c r="AG558" s="152"/>
      <c r="AH558" s="167">
        <f>Cálculos!N523</f>
        <v>0</v>
      </c>
      <c r="AI558" s="152"/>
      <c r="AJ558" s="167">
        <f>Cálculos!AP559</f>
        <v>0</v>
      </c>
      <c r="AK558" s="152"/>
      <c r="AL558" s="167">
        <f>Cálculos!BR559</f>
        <v>0</v>
      </c>
      <c r="AM558" s="150"/>
      <c r="BA558" s="151"/>
      <c r="BB558" s="72">
        <v>553</v>
      </c>
      <c r="BC558" s="168">
        <f>ABS(Cálculos!L559-Cálculos!L558)</f>
        <v>4.3990460688624333E-3</v>
      </c>
      <c r="BD558" s="168">
        <f>ABS(Cálculos!AN559-Cálculos!AN558)</f>
        <v>5.0543566623401093E-3</v>
      </c>
      <c r="BE558" s="168">
        <f>ABS(Cálculos!BP559-Cálculos!BP558)</f>
        <v>4.8849329128308749E-3</v>
      </c>
      <c r="BF558" s="150"/>
    </row>
    <row r="559" spans="25:58" x14ac:dyDescent="0.35">
      <c r="Y559" s="151"/>
      <c r="Z559" s="72">
        <f>(Cálculos!C560-0.44)/(MAX(Cálculos!C:C)+0.12)*100</f>
        <v>75.817673807045409</v>
      </c>
      <c r="AA559" s="152"/>
      <c r="AB559" s="167">
        <f>Cálculos!L648</f>
        <v>0.34127960087939702</v>
      </c>
      <c r="AC559" s="152"/>
      <c r="AD559" s="167">
        <f>Cálculos!AN284</f>
        <v>0.37852518733481166</v>
      </c>
      <c r="AE559" s="152"/>
      <c r="AF559" s="167">
        <f>Cálculos!BP654</f>
        <v>0.36420703491543732</v>
      </c>
      <c r="AG559" s="152"/>
      <c r="AH559" s="167">
        <f>Cálculos!N526</f>
        <v>0</v>
      </c>
      <c r="AI559" s="152"/>
      <c r="AJ559" s="167">
        <f>Cálculos!AP560</f>
        <v>0</v>
      </c>
      <c r="AK559" s="152"/>
      <c r="AL559" s="167">
        <f>Cálculos!BR560</f>
        <v>0</v>
      </c>
      <c r="AM559" s="150"/>
      <c r="BA559" s="151"/>
      <c r="BB559" s="72">
        <v>554</v>
      </c>
      <c r="BC559" s="168">
        <f>ABS(Cálculos!L560-Cálculos!L559)</f>
        <v>4.3686596106364828E-3</v>
      </c>
      <c r="BD559" s="168">
        <f>ABS(Cálculos!AN560-Cálculos!AN559)</f>
        <v>5.0194436500158313E-3</v>
      </c>
      <c r="BE559" s="168">
        <f>ABS(Cálculos!BP560-Cálculos!BP559)</f>
        <v>4.8511901853385275E-3</v>
      </c>
      <c r="BF559" s="150"/>
    </row>
    <row r="560" spans="25:58" x14ac:dyDescent="0.35">
      <c r="Y560" s="151"/>
      <c r="Z560" s="72">
        <f>(Cálculos!C561-0.44)/(MAX(Cálculos!C:C)+0.12)*100</f>
        <v>75.954637593820181</v>
      </c>
      <c r="AA560" s="152"/>
      <c r="AB560" s="167">
        <f>Cálculos!L649</f>
        <v>0.34084963185000566</v>
      </c>
      <c r="AC560" s="152"/>
      <c r="AD560" s="167">
        <f>Cálculos!AN723</f>
        <v>0.37726653611590377</v>
      </c>
      <c r="AE560" s="152"/>
      <c r="AF560" s="167">
        <f>Cálculos!BP662</f>
        <v>0.36397100491889572</v>
      </c>
      <c r="AG560" s="152"/>
      <c r="AH560" s="167">
        <f>Cálculos!N527</f>
        <v>0</v>
      </c>
      <c r="AI560" s="152"/>
      <c r="AJ560" s="167">
        <f>Cálculos!AP561</f>
        <v>0</v>
      </c>
      <c r="AK560" s="152"/>
      <c r="AL560" s="167">
        <f>Cálculos!BR561</f>
        <v>0</v>
      </c>
      <c r="AM560" s="150"/>
      <c r="BA560" s="151"/>
      <c r="BB560" s="72">
        <v>555</v>
      </c>
      <c r="BC560" s="168">
        <f>ABS(Cálculos!L561-Cálculos!L560)</f>
        <v>4.3384830693332654E-3</v>
      </c>
      <c r="BD560" s="168">
        <f>ABS(Cálculos!AN561-Cálculos!AN560)</f>
        <v>4.9847718162604471E-3</v>
      </c>
      <c r="BE560" s="168">
        <f>ABS(Cálculos!BP561-Cálculos!BP560)</f>
        <v>4.8176805612042406E-3</v>
      </c>
      <c r="BF560" s="150"/>
    </row>
    <row r="561" spans="25:58" x14ac:dyDescent="0.35">
      <c r="Y561" s="151"/>
      <c r="Z561" s="72">
        <f>(Cálculos!C562-0.44)/(MAX(Cálculos!C:C)+0.12)*100</f>
        <v>76.091601380594966</v>
      </c>
      <c r="AA561" s="152"/>
      <c r="AB561" s="167">
        <f>Cálculos!L279</f>
        <v>0.34058570394068671</v>
      </c>
      <c r="AC561" s="152"/>
      <c r="AD561" s="167">
        <f>Cálculos!AN662</f>
        <v>0.37705682810161184</v>
      </c>
      <c r="AE561" s="152"/>
      <c r="AF561" s="167">
        <f>Cálculos!BP357</f>
        <v>0.36375202395351669</v>
      </c>
      <c r="AG561" s="152"/>
      <c r="AH561" s="167">
        <f>Cálculos!N528</f>
        <v>0</v>
      </c>
      <c r="AI561" s="152"/>
      <c r="AJ561" s="167">
        <f>Cálculos!AP562</f>
        <v>0</v>
      </c>
      <c r="AK561" s="152"/>
      <c r="AL561" s="167">
        <f>Cálculos!BR562</f>
        <v>0</v>
      </c>
      <c r="AM561" s="150"/>
      <c r="BA561" s="151"/>
      <c r="BB561" s="72">
        <v>556</v>
      </c>
      <c r="BC561" s="168">
        <f>ABS(Cálculos!L562-Cálculos!L561)</f>
        <v>4.3085149767841946E-3</v>
      </c>
      <c r="BD561" s="168">
        <f>ABS(Cálculos!AN562-Cálculos!AN561)</f>
        <v>4.9503394814792712E-3</v>
      </c>
      <c r="BE561" s="168">
        <f>ABS(Cálculos!BP562-Cálculos!BP561)</f>
        <v>4.7844024096661553E-3</v>
      </c>
      <c r="BF561" s="150"/>
    </row>
    <row r="562" spans="25:58" x14ac:dyDescent="0.35">
      <c r="Y562" s="151"/>
      <c r="Z562" s="72">
        <f>(Cálculos!C563-0.44)/(MAX(Cálculos!C:C)+0.12)*100</f>
        <v>76.228565167369737</v>
      </c>
      <c r="AA562" s="152"/>
      <c r="AB562" s="167">
        <f>Cálculos!L280</f>
        <v>0.33823310663663603</v>
      </c>
      <c r="AC562" s="152"/>
      <c r="AD562" s="167">
        <f>Cálculos!AN654</f>
        <v>0.37698753549154879</v>
      </c>
      <c r="AE562" s="152"/>
      <c r="AF562" s="167">
        <f>Cálculos!BP285</f>
        <v>0.36196005486380012</v>
      </c>
      <c r="AG562" s="152"/>
      <c r="AH562" s="167">
        <f>Cálculos!N529</f>
        <v>0</v>
      </c>
      <c r="AI562" s="152"/>
      <c r="AJ562" s="167">
        <f>Cálculos!AP563</f>
        <v>0</v>
      </c>
      <c r="AK562" s="152"/>
      <c r="AL562" s="167">
        <f>Cálculos!BR563</f>
        <v>0</v>
      </c>
      <c r="AM562" s="150"/>
      <c r="BA562" s="151"/>
      <c r="BB562" s="72">
        <v>557</v>
      </c>
      <c r="BC562" s="168">
        <f>ABS(Cálculos!L563-Cálculos!L562)</f>
        <v>2.902024339080933E-3</v>
      </c>
      <c r="BD562" s="168">
        <f>ABS(Cálculos!AN563-Cálculos!AN562)</f>
        <v>3.6770883931920295E-3</v>
      </c>
      <c r="BE562" s="168">
        <f>ABS(Cálculos!BP563-Cálculos!BP562)</f>
        <v>3.6499704874578542E-3</v>
      </c>
      <c r="BF562" s="150"/>
    </row>
    <row r="563" spans="25:58" x14ac:dyDescent="0.35">
      <c r="Y563" s="151"/>
      <c r="Z563" s="72">
        <f>(Cálculos!C564-0.44)/(MAX(Cálculos!C:C)+0.12)*100</f>
        <v>76.365528954144509</v>
      </c>
      <c r="AA563" s="152"/>
      <c r="AB563" s="167">
        <f>Cálculos!L721</f>
        <v>0.33811571764533327</v>
      </c>
      <c r="AC563" s="152"/>
      <c r="AD563" s="167">
        <f>Cálculos!AN285</f>
        <v>0.37475869127125128</v>
      </c>
      <c r="AE563" s="152"/>
      <c r="AF563" s="167">
        <f>Cálculos!BP655</f>
        <v>0.36169078066354626</v>
      </c>
      <c r="AG563" s="152"/>
      <c r="AH563" s="167">
        <f>Cálculos!N530</f>
        <v>0</v>
      </c>
      <c r="AI563" s="152"/>
      <c r="AJ563" s="167">
        <f>Cálculos!AP564</f>
        <v>0</v>
      </c>
      <c r="AK563" s="152"/>
      <c r="AL563" s="167">
        <f>Cálculos!BR564</f>
        <v>0</v>
      </c>
      <c r="AM563" s="150"/>
      <c r="BA563" s="151"/>
      <c r="BB563" s="72">
        <v>558</v>
      </c>
      <c r="BC563" s="168">
        <f>ABS(Cálculos!L564-Cálculos!L563)</f>
        <v>5.3695358607829258E-3</v>
      </c>
      <c r="BD563" s="168">
        <f>ABS(Cálculos!AN564-Cálculos!AN563)</f>
        <v>5.890490429601658E-3</v>
      </c>
      <c r="BE563" s="168">
        <f>ABS(Cálculos!BP564-Cálculos!BP563)</f>
        <v>5.6148041141029781E-3</v>
      </c>
      <c r="BF563" s="150"/>
    </row>
    <row r="564" spans="25:58" x14ac:dyDescent="0.35">
      <c r="Y564" s="151"/>
      <c r="Z564" s="72">
        <f>(Cálculos!C565-0.44)/(MAX(Cálculos!C:C)+0.12)*100</f>
        <v>76.502492740919294</v>
      </c>
      <c r="AA564" s="152"/>
      <c r="AB564" s="167">
        <f>Cálculos!L650</f>
        <v>0.33721539856844129</v>
      </c>
      <c r="AC564" s="152"/>
      <c r="AD564" s="167">
        <f>Cálculos!AN655</f>
        <v>0.37438293831156766</v>
      </c>
      <c r="AE564" s="152"/>
      <c r="AF564" s="167">
        <f>Cálculos!BP656</f>
        <v>0.35919230822680365</v>
      </c>
      <c r="AG564" s="152"/>
      <c r="AH564" s="167">
        <f>Cálculos!N531</f>
        <v>0</v>
      </c>
      <c r="AI564" s="152"/>
      <c r="AJ564" s="167">
        <f>Cálculos!AP565</f>
        <v>0</v>
      </c>
      <c r="AK564" s="152"/>
      <c r="AL564" s="167">
        <f>Cálculos!BR565</f>
        <v>0</v>
      </c>
      <c r="AM564" s="150"/>
      <c r="BA564" s="151"/>
      <c r="BB564" s="72">
        <v>559</v>
      </c>
      <c r="BC564" s="168">
        <f>ABS(Cálculos!L565-Cálculos!L564)</f>
        <v>4.4284904999264407E-3</v>
      </c>
      <c r="BD564" s="168">
        <f>ABS(Cálculos!AN565-Cálculos!AN564)</f>
        <v>5.0362420994249923E-3</v>
      </c>
      <c r="BE564" s="168">
        <f>ABS(Cálculos!BP565-Cálculos!BP564)</f>
        <v>4.8528556151450353E-3</v>
      </c>
      <c r="BF564" s="150"/>
    </row>
    <row r="565" spans="25:58" x14ac:dyDescent="0.35">
      <c r="Y565" s="151"/>
      <c r="Z565" s="72">
        <f>(Cálculos!C566-0.44)/(MAX(Cálculos!C:C)+0.12)*100</f>
        <v>76.639456527694065</v>
      </c>
      <c r="AA565" s="152"/>
      <c r="AB565" s="167">
        <f>Cálculos!L281</f>
        <v>0.33589675990919798</v>
      </c>
      <c r="AC565" s="152"/>
      <c r="AD565" s="167">
        <f>Cálculos!AN656</f>
        <v>0.37179678327309168</v>
      </c>
      <c r="AE565" s="152"/>
      <c r="AF565" s="167">
        <f>Cálculos!BP286</f>
        <v>0.35905038455437877</v>
      </c>
      <c r="AG565" s="152"/>
      <c r="AH565" s="167">
        <f>Cálculos!N532</f>
        <v>0</v>
      </c>
      <c r="AI565" s="152"/>
      <c r="AJ565" s="167">
        <f>Cálculos!AP566</f>
        <v>0</v>
      </c>
      <c r="AK565" s="152"/>
      <c r="AL565" s="167">
        <f>Cálculos!BR566</f>
        <v>0</v>
      </c>
      <c r="AM565" s="150"/>
      <c r="BA565" s="151"/>
      <c r="BB565" s="72">
        <v>560</v>
      </c>
      <c r="BC565" s="168">
        <f>ABS(Cálculos!L566-Cálculos!L565)</f>
        <v>2.3021332764734392E-3</v>
      </c>
      <c r="BD565" s="168">
        <f>ABS(Cálculos!AN566-Cálculos!AN565)</f>
        <v>3.1152635695368414E-3</v>
      </c>
      <c r="BE565" s="168">
        <f>ABS(Cálculos!BP566-Cálculos!BP565)</f>
        <v>3.1427205687453164E-3</v>
      </c>
      <c r="BF565" s="150"/>
    </row>
    <row r="566" spans="25:58" x14ac:dyDescent="0.35">
      <c r="Y566" s="151"/>
      <c r="Z566" s="72">
        <f>(Cálculos!C567-0.44)/(MAX(Cálculos!C:C)+0.12)*100</f>
        <v>76.776420314468851</v>
      </c>
      <c r="AA566" s="152"/>
      <c r="AB566" s="167">
        <f>Cálculos!L359</f>
        <v>0.3354230665338197</v>
      </c>
      <c r="AC566" s="152"/>
      <c r="AD566" s="167">
        <f>Cálculos!AN379</f>
        <v>0.37175146831931194</v>
      </c>
      <c r="AE566" s="152"/>
      <c r="AF566" s="167">
        <f>Cálculos!BP287</f>
        <v>0.35649399320696856</v>
      </c>
      <c r="AG566" s="152"/>
      <c r="AH566" s="167">
        <f>Cálculos!N533</f>
        <v>0</v>
      </c>
      <c r="AI566" s="152"/>
      <c r="AJ566" s="167">
        <f>Cálculos!AP567</f>
        <v>0</v>
      </c>
      <c r="AK566" s="152"/>
      <c r="AL566" s="167">
        <f>Cálculos!BR567</f>
        <v>0</v>
      </c>
      <c r="AM566" s="150"/>
      <c r="BA566" s="151"/>
      <c r="BB566" s="72">
        <v>561</v>
      </c>
      <c r="BC566" s="168">
        <f>ABS(Cálculos!L567-Cálculos!L566)</f>
        <v>5.7374599184621955E-3</v>
      </c>
      <c r="BD566" s="168">
        <f>ABS(Cálculos!AN567-Cálculos!AN566)</f>
        <v>6.1998506465062997E-3</v>
      </c>
      <c r="BE566" s="168">
        <f>ABS(Cálculos!BP567-Cálculos!BP566)</f>
        <v>5.8819951225569378E-3</v>
      </c>
      <c r="BF566" s="150"/>
    </row>
    <row r="567" spans="25:58" x14ac:dyDescent="0.35">
      <c r="Y567" s="151"/>
      <c r="Z567" s="72">
        <f>(Cálculos!C568-0.44)/(MAX(Cálculos!C:C)+0.12)*100</f>
        <v>76.913384101243622</v>
      </c>
      <c r="AA567" s="152"/>
      <c r="AB567" s="167">
        <f>Cálculos!L651</f>
        <v>0.33437429469057933</v>
      </c>
      <c r="AC567" s="152"/>
      <c r="AD567" s="167">
        <f>Cálculos!AN286</f>
        <v>0.37170943562509084</v>
      </c>
      <c r="AE567" s="152"/>
      <c r="AF567" s="167">
        <f>Cálculos!BP723</f>
        <v>0.35406025612509107</v>
      </c>
      <c r="AG567" s="152"/>
      <c r="AH567" s="167">
        <f>Cálculos!N534</f>
        <v>0</v>
      </c>
      <c r="AI567" s="152"/>
      <c r="AJ567" s="167">
        <f>Cálculos!AP568</f>
        <v>0</v>
      </c>
      <c r="AK567" s="152"/>
      <c r="AL567" s="167">
        <f>Cálculos!BR568</f>
        <v>0</v>
      </c>
      <c r="AM567" s="150"/>
      <c r="BA567" s="151"/>
      <c r="BB567" s="72">
        <v>562</v>
      </c>
      <c r="BC567" s="168">
        <f>ABS(Cálculos!L568-Cálculos!L567)</f>
        <v>4.426452331978914E-3</v>
      </c>
      <c r="BD567" s="168">
        <f>ABS(Cálculos!AN568-Cálculos!AN567)</f>
        <v>5.0127866995505199E-3</v>
      </c>
      <c r="BE567" s="168">
        <f>ABS(Cálculos!BP568-Cálculos!BP567)</f>
        <v>4.8242643696752019E-3</v>
      </c>
      <c r="BF567" s="150"/>
    </row>
    <row r="568" spans="25:58" x14ac:dyDescent="0.35">
      <c r="Y568" s="151"/>
      <c r="Z568" s="72">
        <f>(Cálculos!C569-0.44)/(MAX(Cálculos!C:C)+0.12)*100</f>
        <v>77.050347888018393</v>
      </c>
      <c r="AA568" s="152"/>
      <c r="AB568" s="167">
        <f>Cálculos!L282</f>
        <v>0.33357655150744031</v>
      </c>
      <c r="AC568" s="152"/>
      <c r="AD568" s="167">
        <f>Cálculos!AN358</f>
        <v>0.36918909127193472</v>
      </c>
      <c r="AE568" s="152"/>
      <c r="AF568" s="167">
        <f>Cálculos!BP288</f>
        <v>0.35401730923163127</v>
      </c>
      <c r="AG568" s="152"/>
      <c r="AH568" s="167">
        <f>Cálculos!N535</f>
        <v>0</v>
      </c>
      <c r="AI568" s="152"/>
      <c r="AJ568" s="167">
        <f>Cálculos!AP569</f>
        <v>0</v>
      </c>
      <c r="AK568" s="152"/>
      <c r="AL568" s="167">
        <f>Cálculos!BR569</f>
        <v>0</v>
      </c>
      <c r="AM568" s="150"/>
      <c r="BA568" s="151"/>
      <c r="BB568" s="72">
        <v>563</v>
      </c>
      <c r="BC568" s="168">
        <f>ABS(Cálculos!L569-Cálculos!L568)</f>
        <v>4.1591047909764756E-3</v>
      </c>
      <c r="BD568" s="168">
        <f>ABS(Cálculos!AN569-Cálculos!AN568)</f>
        <v>4.7650662313609704E-3</v>
      </c>
      <c r="BE568" s="168">
        <f>ABS(Cálculos!BP569-Cálculos!BP568)</f>
        <v>4.6015233004714773E-3</v>
      </c>
      <c r="BF568" s="150"/>
    </row>
    <row r="569" spans="25:58" x14ac:dyDescent="0.35">
      <c r="Y569" s="151"/>
      <c r="Z569" s="72">
        <f>(Cálculos!C570-0.44)/(MAX(Cálculos!C:C)+0.12)*100</f>
        <v>77.187311674793179</v>
      </c>
      <c r="AA569" s="152"/>
      <c r="AB569" s="167">
        <f>Cálculos!L662</f>
        <v>0.33299790934416895</v>
      </c>
      <c r="AC569" s="152"/>
      <c r="AD569" s="167">
        <f>Cálculos!AN287</f>
        <v>0.36905607067742607</v>
      </c>
      <c r="AE569" s="152"/>
      <c r="AF569" s="167">
        <f>Cálculos!BP297</f>
        <v>0.35201496831496537</v>
      </c>
      <c r="AG569" s="152"/>
      <c r="AH569" s="167">
        <f>Cálculos!N536</f>
        <v>0</v>
      </c>
      <c r="AI569" s="152"/>
      <c r="AJ569" s="167">
        <f>Cálculos!AP570</f>
        <v>0</v>
      </c>
      <c r="AK569" s="152"/>
      <c r="AL569" s="167">
        <f>Cálculos!BR570</f>
        <v>0</v>
      </c>
      <c r="AM569" s="150"/>
      <c r="BA569" s="151"/>
      <c r="BB569" s="72">
        <v>564</v>
      </c>
      <c r="BC569" s="168">
        <f>ABS(Cálculos!L570-Cálculos!L569)</f>
        <v>4.0862811027470025E-3</v>
      </c>
      <c r="BD569" s="168">
        <f>ABS(Cálculos!AN570-Cálculos!AN569)</f>
        <v>4.692466327007816E-3</v>
      </c>
      <c r="BE569" s="168">
        <f>ABS(Cálculos!BP570-Cálculos!BP569)</f>
        <v>4.5344625349506007E-3</v>
      </c>
      <c r="BF569" s="150"/>
    </row>
    <row r="570" spans="25:58" x14ac:dyDescent="0.35">
      <c r="Y570" s="151"/>
      <c r="Z570" s="72">
        <f>(Cálculos!C571-0.44)/(MAX(Cálculos!C:C)+0.12)*100</f>
        <v>77.32427546156795</v>
      </c>
      <c r="AA570" s="152"/>
      <c r="AB570" s="167">
        <f>Cálculos!L356</f>
        <v>0.33208231895474538</v>
      </c>
      <c r="AC570" s="152"/>
      <c r="AD570" s="167">
        <f>Cálculos!AN288</f>
        <v>0.36649083908331742</v>
      </c>
      <c r="AE570" s="152"/>
      <c r="AF570" s="167">
        <f>Cálculos!BP289</f>
        <v>0.35156928853147079</v>
      </c>
      <c r="AG570" s="152"/>
      <c r="AH570" s="167">
        <f>Cálculos!N537</f>
        <v>0</v>
      </c>
      <c r="AI570" s="152"/>
      <c r="AJ570" s="167">
        <f>Cálculos!AP571</f>
        <v>0</v>
      </c>
      <c r="AK570" s="152"/>
      <c r="AL570" s="167">
        <f>Cálculos!BR571</f>
        <v>0</v>
      </c>
      <c r="AM570" s="150"/>
      <c r="BA570" s="151"/>
      <c r="BB570" s="72">
        <v>565</v>
      </c>
      <c r="BC570" s="168">
        <f>ABS(Cálculos!L571-Cálculos!L570)</f>
        <v>0.22439371956856768</v>
      </c>
      <c r="BD570" s="168">
        <f>ABS(Cálculos!AN571-Cálculos!AN570)</f>
        <v>7.2181929416291646E-2</v>
      </c>
      <c r="BE570" s="168">
        <f>ABS(Cálculos!BP571-Cálculos!BP570)</f>
        <v>6.3819497842311668E-2</v>
      </c>
      <c r="BF570" s="150"/>
    </row>
    <row r="571" spans="25:58" x14ac:dyDescent="0.35">
      <c r="Y571" s="151"/>
      <c r="Z571" s="72">
        <f>(Cálculos!C572-0.44)/(MAX(Cálculos!C:C)+0.12)*100</f>
        <v>77.461239248342721</v>
      </c>
      <c r="AA571" s="152"/>
      <c r="AB571" s="167">
        <f>Cálculos!L652</f>
        <v>0.33196929125205782</v>
      </c>
      <c r="AC571" s="152"/>
      <c r="AD571" s="167">
        <f>Cálculos!AN297</f>
        <v>0.36472855352363254</v>
      </c>
      <c r="AE571" s="152"/>
      <c r="AF571" s="167">
        <f>Cálculos!BP379</f>
        <v>0.3499980312715259</v>
      </c>
      <c r="AG571" s="152"/>
      <c r="AH571" s="167">
        <f>Cálculos!N538</f>
        <v>0</v>
      </c>
      <c r="AI571" s="152"/>
      <c r="AJ571" s="167">
        <f>Cálculos!AP572</f>
        <v>0</v>
      </c>
      <c r="AK571" s="152"/>
      <c r="AL571" s="167">
        <f>Cálculos!BR572</f>
        <v>0</v>
      </c>
      <c r="AM571" s="150"/>
      <c r="BA571" s="151"/>
      <c r="BB571" s="72">
        <v>566</v>
      </c>
      <c r="BC571" s="168">
        <f>ABS(Cálculos!L572-Cálculos!L571)</f>
        <v>0.13181565882585078</v>
      </c>
      <c r="BD571" s="168">
        <f>ABS(Cálculos!AN572-Cálculos!AN571)</f>
        <v>9.1920391863244966E-3</v>
      </c>
      <c r="BE571" s="168">
        <f>ABS(Cálculos!BP572-Cálculos!BP571)</f>
        <v>7.812066105524984E-3</v>
      </c>
      <c r="BF571" s="150"/>
    </row>
    <row r="572" spans="25:58" x14ac:dyDescent="0.35">
      <c r="Y572" s="151"/>
      <c r="Z572" s="72">
        <f>(Cálculos!C573-0.44)/(MAX(Cálculos!C:C)+0.12)*100</f>
        <v>77.598203035117507</v>
      </c>
      <c r="AA572" s="152"/>
      <c r="AB572" s="167">
        <f>Cálculos!L283</f>
        <v>0.33127236995580489</v>
      </c>
      <c r="AC572" s="152"/>
      <c r="AD572" s="167">
        <f>Cálculos!AN289</f>
        <v>0.36395632685363072</v>
      </c>
      <c r="AE572" s="152"/>
      <c r="AF572" s="167">
        <f>Cálculos!BP290</f>
        <v>0.34914032957039248</v>
      </c>
      <c r="AG572" s="152"/>
      <c r="AH572" s="167">
        <f>Cálculos!N539</f>
        <v>0</v>
      </c>
      <c r="AI572" s="152"/>
      <c r="AJ572" s="167">
        <f>Cálculos!AP573</f>
        <v>0</v>
      </c>
      <c r="AK572" s="152"/>
      <c r="AL572" s="167">
        <f>Cálculos!BR573</f>
        <v>0</v>
      </c>
      <c r="AM572" s="150"/>
      <c r="BA572" s="151"/>
      <c r="BB572" s="72">
        <v>567</v>
      </c>
      <c r="BC572" s="168">
        <f>ABS(Cálculos!L573-Cálculos!L572)</f>
        <v>0.67890927173333449</v>
      </c>
      <c r="BD572" s="168">
        <f>ABS(Cálculos!AN573-Cálculos!AN572)</f>
        <v>0.10927071776474639</v>
      </c>
      <c r="BE572" s="168">
        <f>ABS(Cálculos!BP573-Cálculos!BP572)</f>
        <v>9.6666182508721166E-2</v>
      </c>
      <c r="BF572" s="150"/>
    </row>
    <row r="573" spans="25:58" x14ac:dyDescent="0.35">
      <c r="Y573" s="151"/>
      <c r="Z573" s="72">
        <f>(Cálculos!C574-0.44)/(MAX(Cálculos!C:C)+0.12)*100</f>
        <v>77.735166821892292</v>
      </c>
      <c r="AA573" s="152"/>
      <c r="AB573" s="167">
        <f>Cálculos!L284</f>
        <v>0.33091152591968098</v>
      </c>
      <c r="AC573" s="152"/>
      <c r="AD573" s="167">
        <f>Cálculos!AN290</f>
        <v>0.36144174280677688</v>
      </c>
      <c r="AE573" s="152"/>
      <c r="AF573" s="167">
        <f>Cálculos!BP663</f>
        <v>0.34837363330327498</v>
      </c>
      <c r="AG573" s="152"/>
      <c r="AH573" s="167">
        <f>Cálculos!N540</f>
        <v>0</v>
      </c>
      <c r="AI573" s="152"/>
      <c r="AJ573" s="167">
        <f>Cálculos!AP574</f>
        <v>0</v>
      </c>
      <c r="AK573" s="152"/>
      <c r="AL573" s="167">
        <f>Cálculos!BR574</f>
        <v>0</v>
      </c>
      <c r="AM573" s="150"/>
      <c r="BA573" s="151"/>
      <c r="BB573" s="72">
        <v>568</v>
      </c>
      <c r="BC573" s="168">
        <f>ABS(Cálculos!L574-Cálculos!L573)</f>
        <v>0.56281584845086685</v>
      </c>
      <c r="BD573" s="168">
        <f>ABS(Cálculos!AN574-Cálculos!AN573)</f>
        <v>5.8250005717138675E-3</v>
      </c>
      <c r="BE573" s="168">
        <f>ABS(Cálculos!BP574-Cálculos!BP573)</f>
        <v>5.5391407140132909E-3</v>
      </c>
      <c r="BF573" s="150"/>
    </row>
    <row r="574" spans="25:58" x14ac:dyDescent="0.35">
      <c r="Y574" s="151"/>
      <c r="Z574" s="72">
        <f>(Cálculos!C575-0.44)/(MAX(Cálculos!C:C)+0.12)*100</f>
        <v>77.87213060866705</v>
      </c>
      <c r="AA574" s="152"/>
      <c r="AB574" s="167">
        <f>Cálculos!L653</f>
        <v>0.32965846174473168</v>
      </c>
      <c r="AC574" s="152"/>
      <c r="AD574" s="167">
        <f>Cálculos!AN663</f>
        <v>0.35948791095057026</v>
      </c>
      <c r="AE574" s="152"/>
      <c r="AF574" s="167">
        <f>Cálculos!BP291</f>
        <v>0.34672854943184317</v>
      </c>
      <c r="AG574" s="152"/>
      <c r="AH574" s="167">
        <f>Cálculos!N541</f>
        <v>0</v>
      </c>
      <c r="AI574" s="152"/>
      <c r="AJ574" s="167">
        <f>Cálculos!AP575</f>
        <v>0</v>
      </c>
      <c r="AK574" s="152"/>
      <c r="AL574" s="167">
        <f>Cálculos!BR575</f>
        <v>0</v>
      </c>
      <c r="AM574" s="150"/>
      <c r="BA574" s="151"/>
      <c r="BB574" s="72">
        <v>569</v>
      </c>
      <c r="BC574" s="168">
        <f>ABS(Cálculos!L575-Cálculos!L574)</f>
        <v>7.0307486319062251E-3</v>
      </c>
      <c r="BD574" s="168">
        <f>ABS(Cálculos!AN575-Cálculos!AN574)</f>
        <v>7.0378783043475446E-3</v>
      </c>
      <c r="BE574" s="168">
        <f>ABS(Cálculos!BP575-Cálculos!BP574)</f>
        <v>6.6170554850184526E-3</v>
      </c>
      <c r="BF574" s="150"/>
    </row>
    <row r="575" spans="25:58" x14ac:dyDescent="0.35">
      <c r="Y575" s="151"/>
      <c r="Z575" s="72">
        <f>(Cálculos!C576-0.44)/(MAX(Cálculos!C:C)+0.12)*100</f>
        <v>78.009094395441835</v>
      </c>
      <c r="AA575" s="152"/>
      <c r="AB575" s="167">
        <f>Cálculos!L654</f>
        <v>0.32737803876441668</v>
      </c>
      <c r="AC575" s="152"/>
      <c r="AD575" s="167">
        <f>Cálculos!AN291</f>
        <v>0.35894497913530038</v>
      </c>
      <c r="AE575" s="152"/>
      <c r="AF575" s="167">
        <f>Cálculos!BP358</f>
        <v>0.34622670037405168</v>
      </c>
      <c r="AG575" s="152"/>
      <c r="AH575" s="167">
        <f>Cálculos!N542</f>
        <v>0</v>
      </c>
      <c r="AI575" s="152"/>
      <c r="AJ575" s="167">
        <f>Cálculos!AP576</f>
        <v>0</v>
      </c>
      <c r="AK575" s="152"/>
      <c r="AL575" s="167">
        <f>Cálculos!BR576</f>
        <v>0</v>
      </c>
      <c r="AM575" s="150"/>
      <c r="BA575" s="151"/>
      <c r="BB575" s="72">
        <v>570</v>
      </c>
      <c r="BC575" s="168">
        <f>ABS(Cálculos!L576-Cálculos!L575)</f>
        <v>1.7662012262868898E-2</v>
      </c>
      <c r="BD575" s="168">
        <f>ABS(Cálculos!AN576-Cálculos!AN575)</f>
        <v>1.6693005745419986E-2</v>
      </c>
      <c r="BE575" s="168">
        <f>ABS(Cálculos!BP576-Cálculos!BP575)</f>
        <v>1.5046719818399446E-2</v>
      </c>
      <c r="BF575" s="150"/>
    </row>
    <row r="576" spans="25:58" x14ac:dyDescent="0.35">
      <c r="Y576" s="151"/>
      <c r="Z576" s="72">
        <f>(Cálculos!C577-0.44)/(MAX(Cálculos!C:C)+0.12)*100</f>
        <v>78.14605818221662</v>
      </c>
      <c r="AA576" s="152"/>
      <c r="AB576" s="167">
        <f>Cálculos!L285</f>
        <v>0.32734594015017748</v>
      </c>
      <c r="AC576" s="152"/>
      <c r="AD576" s="167">
        <f>Cálculos!AN724</f>
        <v>0.35762354733639845</v>
      </c>
      <c r="AE576" s="152"/>
      <c r="AF576" s="167">
        <f>Cálculos!BP664</f>
        <v>0.34097002569095824</v>
      </c>
      <c r="AG576" s="152"/>
      <c r="AH576" s="167">
        <f>Cálculos!N543</f>
        <v>0</v>
      </c>
      <c r="AI576" s="152"/>
      <c r="AJ576" s="167">
        <f>Cálculos!AP577</f>
        <v>0</v>
      </c>
      <c r="AK576" s="152"/>
      <c r="AL576" s="167">
        <f>Cálculos!BR577</f>
        <v>0</v>
      </c>
      <c r="AM576" s="150"/>
      <c r="BA576" s="151"/>
      <c r="BB576" s="72">
        <v>571</v>
      </c>
      <c r="BC576" s="168">
        <f>ABS(Cálculos!L577-Cálculos!L576)</f>
        <v>1.7559504196597797E-2</v>
      </c>
      <c r="BD576" s="168">
        <f>ABS(Cálculos!AN577-Cálculos!AN576)</f>
        <v>1.6689360464560488E-2</v>
      </c>
      <c r="BE576" s="168">
        <f>ABS(Cálculos!BP577-Cálculos!BP576)</f>
        <v>1.5139397480171013E-2</v>
      </c>
      <c r="BF576" s="150"/>
    </row>
    <row r="577" spans="25:58" x14ac:dyDescent="0.35">
      <c r="Y577" s="151"/>
      <c r="Z577" s="72">
        <f>(Cálculos!C578-0.44)/(MAX(Cálculos!C:C)+0.12)*100</f>
        <v>78.283021968991392</v>
      </c>
      <c r="AA577" s="152"/>
      <c r="AB577" s="167">
        <f>Cálculos!L655</f>
        <v>0.32511605784740089</v>
      </c>
      <c r="AC577" s="152"/>
      <c r="AD577" s="167">
        <f>Cálculos!AN721</f>
        <v>0.3560841521763391</v>
      </c>
      <c r="AE577" s="152"/>
      <c r="AF577" s="167">
        <f>Cálculos!BP665</f>
        <v>0.3376841287902218</v>
      </c>
      <c r="AG577" s="152"/>
      <c r="AH577" s="167">
        <f>Cálculos!N544</f>
        <v>0</v>
      </c>
      <c r="AI577" s="152"/>
      <c r="AJ577" s="167">
        <f>Cálculos!AP578</f>
        <v>0</v>
      </c>
      <c r="AK577" s="152"/>
      <c r="AL577" s="167">
        <f>Cálculos!BR578</f>
        <v>0</v>
      </c>
      <c r="AM577" s="150"/>
      <c r="BA577" s="151"/>
      <c r="BB577" s="72">
        <v>572</v>
      </c>
      <c r="BC577" s="168">
        <f>ABS(Cálculos!L578-Cálculos!L577)</f>
        <v>1.7191567775600158E-2</v>
      </c>
      <c r="BD577" s="168">
        <f>ABS(Cálculos!AN578-Cálculos!AN577)</f>
        <v>1.644363459211351E-2</v>
      </c>
      <c r="BE577" s="168">
        <f>ABS(Cálculos!BP578-Cálculos!BP577)</f>
        <v>1.4872030356925525E-2</v>
      </c>
      <c r="BF577" s="150"/>
    </row>
    <row r="578" spans="25:58" x14ac:dyDescent="0.35">
      <c r="Y578" s="151"/>
      <c r="Z578" s="72">
        <f>(Cálculos!C579-0.44)/(MAX(Cálculos!C:C)+0.12)*100</f>
        <v>78.419985755766163</v>
      </c>
      <c r="AA578" s="152"/>
      <c r="AB578" s="167">
        <f>Cálculos!L286</f>
        <v>0.3245730096013737</v>
      </c>
      <c r="AC578" s="152"/>
      <c r="AD578" s="167">
        <f>Cálculos!AN664</f>
        <v>0.35272823609390275</v>
      </c>
      <c r="AE578" s="152"/>
      <c r="AF578" s="167">
        <f>Cálculos!BP724</f>
        <v>0.33671165101792294</v>
      </c>
      <c r="AG578" s="152"/>
      <c r="AH578" s="167">
        <f>Cálculos!N545</f>
        <v>0</v>
      </c>
      <c r="AI578" s="152"/>
      <c r="AJ578" s="167">
        <f>Cálculos!AP579</f>
        <v>0</v>
      </c>
      <c r="AK578" s="152"/>
      <c r="AL578" s="167">
        <f>Cálculos!BR579</f>
        <v>0</v>
      </c>
      <c r="AM578" s="150"/>
      <c r="BA578" s="151"/>
      <c r="BB578" s="72">
        <v>573</v>
      </c>
      <c r="BC578" s="168">
        <f>ABS(Cálculos!L579-Cálculos!L578)</f>
        <v>1.6798356834004324E-2</v>
      </c>
      <c r="BD578" s="168">
        <f>ABS(Cálculos!AN579-Cálculos!AN578)</f>
        <v>1.6150255514294498E-2</v>
      </c>
      <c r="BE578" s="168">
        <f>ABS(Cálculos!BP579-Cálculos!BP578)</f>
        <v>1.4551938750264837E-2</v>
      </c>
      <c r="BF578" s="150"/>
    </row>
    <row r="579" spans="25:58" x14ac:dyDescent="0.35">
      <c r="Y579" s="151"/>
      <c r="Z579" s="72">
        <f>(Cálculos!C580-0.44)/(MAX(Cálculos!C:C)+0.12)*100</f>
        <v>78.556949542540949</v>
      </c>
      <c r="AA579" s="152"/>
      <c r="AB579" s="167">
        <f>Cálculos!L297</f>
        <v>0.3239161555893269</v>
      </c>
      <c r="AC579" s="152"/>
      <c r="AD579" s="167">
        <f>Cálculos!AN16</f>
        <v>0.35247349908654724</v>
      </c>
      <c r="AE579" s="152"/>
      <c r="AF579" s="167">
        <f>Cálculos!BP298</f>
        <v>0.33650018307674129</v>
      </c>
      <c r="AG579" s="152"/>
      <c r="AH579" s="167">
        <f>Cálculos!N546</f>
        <v>0</v>
      </c>
      <c r="AI579" s="152"/>
      <c r="AJ579" s="167">
        <f>Cálculos!AP580</f>
        <v>0</v>
      </c>
      <c r="AK579" s="152"/>
      <c r="AL579" s="167">
        <f>Cálculos!BR580</f>
        <v>0</v>
      </c>
      <c r="AM579" s="150"/>
      <c r="BA579" s="151"/>
      <c r="BB579" s="72">
        <v>574</v>
      </c>
      <c r="BC579" s="168">
        <f>ABS(Cálculos!L580-Cálculos!L579)</f>
        <v>1.6469504606478225E-2</v>
      </c>
      <c r="BD579" s="168">
        <f>ABS(Cálculos!AN580-Cálculos!AN579)</f>
        <v>1.584585516717063E-2</v>
      </c>
      <c r="BE579" s="168">
        <f>ABS(Cálculos!BP580-Cálculos!BP579)</f>
        <v>1.4282846052690146E-2</v>
      </c>
      <c r="BF579" s="150"/>
    </row>
    <row r="580" spans="25:58" x14ac:dyDescent="0.35">
      <c r="Y580" s="151"/>
      <c r="Z580" s="72">
        <f>(Cálculos!C581-0.44)/(MAX(Cálculos!C:C)+0.12)*100</f>
        <v>78.69391332931572</v>
      </c>
      <c r="AA580" s="152"/>
      <c r="AB580" s="167">
        <f>Cálculos!L656</f>
        <v>0.32287020254566828</v>
      </c>
      <c r="AC580" s="152"/>
      <c r="AD580" s="167">
        <f>Cálculos!AN359</f>
        <v>0.34960189747954618</v>
      </c>
      <c r="AE580" s="152"/>
      <c r="AF580" s="167">
        <f>Cálculos!BP666</f>
        <v>0.33517825761452036</v>
      </c>
      <c r="AG580" s="152"/>
      <c r="AH580" s="167">
        <f>Cálculos!N547</f>
        <v>0</v>
      </c>
      <c r="AI580" s="152"/>
      <c r="AJ580" s="167">
        <f>Cálculos!AP581</f>
        <v>0</v>
      </c>
      <c r="AK580" s="152"/>
      <c r="AL580" s="167">
        <f>Cálculos!BR581</f>
        <v>0</v>
      </c>
      <c r="AM580" s="150"/>
      <c r="BA580" s="151"/>
      <c r="BB580" s="72">
        <v>575</v>
      </c>
      <c r="BC580" s="168">
        <f>ABS(Cálculos!L581-Cálculos!L580)</f>
        <v>1.6475072556898618E-2</v>
      </c>
      <c r="BD580" s="168">
        <f>ABS(Cálculos!AN581-Cálculos!AN580)</f>
        <v>1.5844655791020235E-2</v>
      </c>
      <c r="BE580" s="168">
        <f>ABS(Cálculos!BP581-Cálculos!BP580)</f>
        <v>1.4278470574812907E-2</v>
      </c>
      <c r="BF580" s="150"/>
    </row>
    <row r="581" spans="25:58" x14ac:dyDescent="0.35">
      <c r="Y581" s="151"/>
      <c r="Z581" s="72">
        <f>(Cálculos!C582-0.44)/(MAX(Cálculos!C:C)+0.12)*100</f>
        <v>78.830877116090505</v>
      </c>
      <c r="AA581" s="152"/>
      <c r="AB581" s="167">
        <f>Cálculos!L287</f>
        <v>0.32223570858432882</v>
      </c>
      <c r="AC581" s="152"/>
      <c r="AD581" s="167">
        <f>Cálculos!AN665</f>
        <v>0.34949533808270622</v>
      </c>
      <c r="AE581" s="152"/>
      <c r="AF581" s="167">
        <f>Cálculos!BP721</f>
        <v>0.33505082626187099</v>
      </c>
      <c r="AG581" s="152"/>
      <c r="AH581" s="167">
        <f>Cálculos!N548</f>
        <v>0</v>
      </c>
      <c r="AI581" s="152"/>
      <c r="AJ581" s="167">
        <f>Cálculos!AP582</f>
        <v>0</v>
      </c>
      <c r="AK581" s="152"/>
      <c r="AL581" s="167">
        <f>Cálculos!BR582</f>
        <v>0</v>
      </c>
      <c r="AM581" s="150"/>
      <c r="BA581" s="151"/>
      <c r="BB581" s="72">
        <v>576</v>
      </c>
      <c r="BC581" s="168">
        <f>ABS(Cálculos!L582-Cálculos!L581)</f>
        <v>1.6089739144146575E-2</v>
      </c>
      <c r="BD581" s="168">
        <f>ABS(Cálculos!AN582-Cálculos!AN581)</f>
        <v>1.5489137711066636E-2</v>
      </c>
      <c r="BE581" s="168">
        <f>ABS(Cálculos!BP582-Cálculos!BP581)</f>
        <v>1.3964806728411383E-2</v>
      </c>
      <c r="BF581" s="150"/>
    </row>
    <row r="582" spans="25:58" x14ac:dyDescent="0.35">
      <c r="Y582" s="151"/>
      <c r="Z582" s="72">
        <f>(Cálculos!C583-0.44)/(MAX(Cálculos!C:C)+0.12)*100</f>
        <v>78.967840902865277</v>
      </c>
      <c r="AA582" s="152"/>
      <c r="AB582" s="167">
        <f>Cálculos!L725</f>
        <v>0.32071899077583249</v>
      </c>
      <c r="AC582" s="152"/>
      <c r="AD582" s="167">
        <f>Cálculos!AN356</f>
        <v>0.34789395040431564</v>
      </c>
      <c r="AE582" s="152"/>
      <c r="AF582" s="167">
        <f>Cálculos!BP667</f>
        <v>0.33283073506727467</v>
      </c>
      <c r="AG582" s="152"/>
      <c r="AH582" s="167">
        <f>Cálculos!N549</f>
        <v>0</v>
      </c>
      <c r="AI582" s="152"/>
      <c r="AJ582" s="167">
        <f>Cálculos!AP583</f>
        <v>0</v>
      </c>
      <c r="AK582" s="152"/>
      <c r="AL582" s="167">
        <f>Cálculos!BR583</f>
        <v>0</v>
      </c>
      <c r="AM582" s="150"/>
      <c r="BA582" s="151"/>
      <c r="BB582" s="72">
        <v>577</v>
      </c>
      <c r="BC582" s="168">
        <f>ABS(Cálculos!L583-Cálculos!L582)</f>
        <v>1.6255674272801168E-2</v>
      </c>
      <c r="BD582" s="168">
        <f>ABS(Cálculos!AN583-Cálculos!AN582)</f>
        <v>1.5633395320666876E-2</v>
      </c>
      <c r="BE582" s="168">
        <f>ABS(Cálculos!BP583-Cálculos!BP582)</f>
        <v>1.4087471807344598E-2</v>
      </c>
      <c r="BF582" s="150"/>
    </row>
    <row r="583" spans="25:58" x14ac:dyDescent="0.35">
      <c r="Y583" s="151"/>
      <c r="Z583" s="72">
        <f>(Cálculos!C584-0.44)/(MAX(Cálculos!C:C)+0.12)*100</f>
        <v>79.104804689640048</v>
      </c>
      <c r="AA583" s="152"/>
      <c r="AB583" s="167">
        <f>Cálculos!L288</f>
        <v>0.31999211384369403</v>
      </c>
      <c r="AC583" s="152"/>
      <c r="AD583" s="167">
        <f>Cálculos!AN298</f>
        <v>0.3472447939854918</v>
      </c>
      <c r="AE583" s="152"/>
      <c r="AF583" s="167">
        <f>Cálculos!BP668</f>
        <v>0.33052569417522637</v>
      </c>
      <c r="AG583" s="152"/>
      <c r="AH583" s="167">
        <f>Cálculos!N550</f>
        <v>0</v>
      </c>
      <c r="AI583" s="152"/>
      <c r="AJ583" s="167">
        <f>Cálculos!AP584</f>
        <v>0</v>
      </c>
      <c r="AK583" s="152"/>
      <c r="AL583" s="167">
        <f>Cálculos!BR584</f>
        <v>0</v>
      </c>
      <c r="AM583" s="150"/>
      <c r="BA583" s="151"/>
      <c r="BB583" s="72">
        <v>578</v>
      </c>
      <c r="BC583" s="168">
        <f>ABS(Cálculos!L584-Cálculos!L583)</f>
        <v>1.6148094429447202E-2</v>
      </c>
      <c r="BD583" s="168">
        <f>ABS(Cálculos!AN584-Cálculos!AN583)</f>
        <v>1.5529747283373641E-2</v>
      </c>
      <c r="BE583" s="168">
        <f>ABS(Cálculos!BP584-Cálculos!BP583)</f>
        <v>1.3993744408996145E-2</v>
      </c>
      <c r="BF583" s="150"/>
    </row>
    <row r="584" spans="25:58" x14ac:dyDescent="0.35">
      <c r="Y584" s="151"/>
      <c r="Z584" s="72">
        <f>(Cálculos!C585-0.44)/(MAX(Cálculos!C:C)+0.12)*100</f>
        <v>79.241768476414833</v>
      </c>
      <c r="AA584" s="152"/>
      <c r="AB584" s="167">
        <f>Cálculos!L289</f>
        <v>0.31777846120561259</v>
      </c>
      <c r="AC584" s="152"/>
      <c r="AD584" s="167">
        <f>Cálculos!AN666</f>
        <v>0.34693287685160479</v>
      </c>
      <c r="AE584" s="152"/>
      <c r="AF584" s="167">
        <f>Cálculos!BP299</f>
        <v>0.32917859137604244</v>
      </c>
      <c r="AG584" s="152"/>
      <c r="AH584" s="167">
        <f>Cálculos!N551</f>
        <v>0</v>
      </c>
      <c r="AI584" s="152"/>
      <c r="AJ584" s="167">
        <f>Cálculos!AP585</f>
        <v>0</v>
      </c>
      <c r="AK584" s="152"/>
      <c r="AL584" s="167">
        <f>Cálculos!BR585</f>
        <v>0</v>
      </c>
      <c r="AM584" s="150"/>
      <c r="BA584" s="151"/>
      <c r="BB584" s="72">
        <v>579</v>
      </c>
      <c r="BC584" s="168">
        <f>ABS(Cálculos!L585-Cálculos!L584)</f>
        <v>1.6571475295845461E-2</v>
      </c>
      <c r="BD584" s="168">
        <f>ABS(Cálculos!AN585-Cálculos!AN584)</f>
        <v>1.5907445276260868E-2</v>
      </c>
      <c r="BE584" s="168">
        <f>ABS(Cálculos!BP585-Cálculos!BP584)</f>
        <v>1.4320299603106657E-2</v>
      </c>
      <c r="BF584" s="150"/>
    </row>
    <row r="585" spans="25:58" x14ac:dyDescent="0.35">
      <c r="Y585" s="151"/>
      <c r="Z585" s="72">
        <f>(Cálculos!C586-0.44)/(MAX(Cálculos!C:C)+0.12)*100</f>
        <v>79.378732263189605</v>
      </c>
      <c r="AA585" s="152"/>
      <c r="AB585" s="167">
        <f>Cálculos!L290</f>
        <v>0.31558278941438683</v>
      </c>
      <c r="AC585" s="152"/>
      <c r="AD585" s="167">
        <f>Cálculos!AN667</f>
        <v>0.34450881427737051</v>
      </c>
      <c r="AE585" s="152"/>
      <c r="AF585" s="167">
        <f>Cálculos!BP359</f>
        <v>0.32893220558897807</v>
      </c>
      <c r="AG585" s="152"/>
      <c r="AH585" s="167">
        <f>Cálculos!N552</f>
        <v>0</v>
      </c>
      <c r="AI585" s="152"/>
      <c r="AJ585" s="167">
        <f>Cálculos!AP586</f>
        <v>0</v>
      </c>
      <c r="AK585" s="152"/>
      <c r="AL585" s="167">
        <f>Cálculos!BR586</f>
        <v>0</v>
      </c>
      <c r="AM585" s="150"/>
      <c r="BA585" s="151"/>
      <c r="BB585" s="72">
        <v>580</v>
      </c>
      <c r="BC585" s="168">
        <f>ABS(Cálculos!L586-Cálculos!L585)</f>
        <v>1.5933413166233534E-2</v>
      </c>
      <c r="BD585" s="168">
        <f>ABS(Cálculos!AN586-Cálculos!AN585)</f>
        <v>1.5323006002830653E-2</v>
      </c>
      <c r="BE585" s="168">
        <f>ABS(Cálculos!BP586-Cálculos!BP585)</f>
        <v>1.380685500620249E-2</v>
      </c>
      <c r="BF585" s="150"/>
    </row>
    <row r="586" spans="25:58" x14ac:dyDescent="0.35">
      <c r="Y586" s="151"/>
      <c r="Z586" s="72">
        <f>(Cálculos!C587-0.44)/(MAX(Cálculos!C:C)+0.12)*100</f>
        <v>79.515696049964376</v>
      </c>
      <c r="AA586" s="152"/>
      <c r="AB586" s="167">
        <f>Cálculos!L360</f>
        <v>0.3148505756897213</v>
      </c>
      <c r="AC586" s="152"/>
      <c r="AD586" s="167">
        <f>Cálculos!AN668</f>
        <v>0.34212397392412397</v>
      </c>
      <c r="AE586" s="152"/>
      <c r="AF586" s="167">
        <f>Cálculos!BP669</f>
        <v>0.32824146697654794</v>
      </c>
      <c r="AG586" s="152"/>
      <c r="AH586" s="167">
        <f>Cálculos!N553</f>
        <v>0</v>
      </c>
      <c r="AI586" s="152"/>
      <c r="AJ586" s="167">
        <f>Cálculos!AP587</f>
        <v>0</v>
      </c>
      <c r="AK586" s="152"/>
      <c r="AL586" s="167">
        <f>Cálculos!BR587</f>
        <v>0</v>
      </c>
      <c r="AM586" s="150"/>
      <c r="BA586" s="151"/>
      <c r="BB586" s="72">
        <v>581</v>
      </c>
      <c r="BC586" s="168">
        <f>ABS(Cálculos!L587-Cálculos!L586)</f>
        <v>1.5864918576970588E-2</v>
      </c>
      <c r="BD586" s="168">
        <f>ABS(Cálculos!AN587-Cálculos!AN586)</f>
        <v>1.5254908781025089E-2</v>
      </c>
      <c r="BE586" s="168">
        <f>ABS(Cálculos!BP587-Cálculos!BP586)</f>
        <v>1.3744246560724593E-2</v>
      </c>
      <c r="BF586" s="150"/>
    </row>
    <row r="587" spans="25:58" x14ac:dyDescent="0.35">
      <c r="Y587" s="151"/>
      <c r="Z587" s="72">
        <f>(Cálculos!C588-0.44)/(MAX(Cálculos!C:C)+0.12)*100</f>
        <v>79.652659836739161</v>
      </c>
      <c r="AA587" s="152"/>
      <c r="AB587" s="167">
        <f>Cálculos!L663</f>
        <v>0.31418061692575</v>
      </c>
      <c r="AC587" s="152"/>
      <c r="AD587" s="167">
        <f>Cálculos!AN299</f>
        <v>0.34056968851512542</v>
      </c>
      <c r="AE587" s="152"/>
      <c r="AF587" s="167">
        <f>Cálculos!BP356</f>
        <v>0.32710791814764095</v>
      </c>
      <c r="AG587" s="152"/>
      <c r="AH587" s="167">
        <f>Cálculos!N554</f>
        <v>0</v>
      </c>
      <c r="AI587" s="152"/>
      <c r="AJ587" s="167">
        <f>Cálculos!AP588</f>
        <v>0</v>
      </c>
      <c r="AK587" s="152"/>
      <c r="AL587" s="167">
        <f>Cálculos!BR588</f>
        <v>0</v>
      </c>
      <c r="AM587" s="150"/>
      <c r="BA587" s="151"/>
      <c r="BB587" s="72">
        <v>582</v>
      </c>
      <c r="BC587" s="168">
        <f>ABS(Cálculos!L588-Cálculos!L587)</f>
        <v>4.530920455993237E-3</v>
      </c>
      <c r="BD587" s="168">
        <f>ABS(Cálculos!AN588-Cálculos!AN587)</f>
        <v>4.9759336962927891E-3</v>
      </c>
      <c r="BE587" s="168">
        <f>ABS(Cálculos!BP588-Cálculos!BP587)</f>
        <v>4.7644302039884234E-3</v>
      </c>
      <c r="BF587" s="150"/>
    </row>
    <row r="588" spans="25:58" x14ac:dyDescent="0.35">
      <c r="Y588" s="151"/>
      <c r="Z588" s="72">
        <f>(Cálculos!C589-0.44)/(MAX(Cálculos!C:C)+0.12)*100</f>
        <v>79.789623623513933</v>
      </c>
      <c r="AA588" s="152"/>
      <c r="AB588" s="167">
        <f>Cálculos!L291</f>
        <v>0.31340278520785519</v>
      </c>
      <c r="AC588" s="152"/>
      <c r="AD588" s="167">
        <f>Cálculos!AN669</f>
        <v>0.3397597930048018</v>
      </c>
      <c r="AE588" s="152"/>
      <c r="AF588" s="167">
        <f>Cálculos!BP300</f>
        <v>0.3259741438616402</v>
      </c>
      <c r="AG588" s="152"/>
      <c r="AH588" s="167">
        <f>Cálculos!N555</f>
        <v>0</v>
      </c>
      <c r="AI588" s="152"/>
      <c r="AJ588" s="167">
        <f>Cálculos!AP589</f>
        <v>0</v>
      </c>
      <c r="AK588" s="152"/>
      <c r="AL588" s="167">
        <f>Cálculos!BR589</f>
        <v>0</v>
      </c>
      <c r="AM588" s="150"/>
      <c r="BA588" s="151"/>
      <c r="BB588" s="72">
        <v>583</v>
      </c>
      <c r="BC588" s="168">
        <f>ABS(Cálculos!L589-Cálculos!L588)</f>
        <v>4.4932233861962878E-3</v>
      </c>
      <c r="BD588" s="168">
        <f>ABS(Cálculos!AN589-Cálculos!AN588)</f>
        <v>4.9358501358899298E-3</v>
      </c>
      <c r="BE588" s="168">
        <f>ABS(Cálculos!BP589-Cálculos!BP588)</f>
        <v>4.7262949398095833E-3</v>
      </c>
      <c r="BF588" s="150"/>
    </row>
    <row r="589" spans="25:58" x14ac:dyDescent="0.35">
      <c r="Y589" s="151"/>
      <c r="Z589" s="72">
        <f>(Cálculos!C590-0.44)/(MAX(Cálculos!C:C)+0.12)*100</f>
        <v>79.926587410288704</v>
      </c>
      <c r="AA589" s="152"/>
      <c r="AB589" s="167">
        <f>Cálculos!L664</f>
        <v>0.30668334803748354</v>
      </c>
      <c r="AC589" s="152"/>
      <c r="AD589" s="167">
        <f>Cálculos!AN725</f>
        <v>0.33861658337078709</v>
      </c>
      <c r="AE589" s="152"/>
      <c r="AF589" s="167">
        <f>Cálculos!BP670</f>
        <v>0.32597392906596501</v>
      </c>
      <c r="AG589" s="152"/>
      <c r="AH589" s="167">
        <f>Cálculos!N556</f>
        <v>0</v>
      </c>
      <c r="AI589" s="152"/>
      <c r="AJ589" s="167">
        <f>Cálculos!AP590</f>
        <v>0</v>
      </c>
      <c r="AK589" s="152"/>
      <c r="AL589" s="167">
        <f>Cálculos!BR590</f>
        <v>0</v>
      </c>
      <c r="AM589" s="150"/>
      <c r="BA589" s="151"/>
      <c r="BB589" s="72">
        <v>584</v>
      </c>
      <c r="BC589" s="168">
        <f>ABS(Cálculos!L590-Cálculos!L589)</f>
        <v>1.5791418002353508E-2</v>
      </c>
      <c r="BD589" s="168">
        <f>ABS(Cálculos!AN590-Cálculos!AN589)</f>
        <v>1.5170465557621471E-2</v>
      </c>
      <c r="BE589" s="168">
        <f>ABS(Cálculos!BP590-Cálculos!BP589)</f>
        <v>1.3661279366222523E-2</v>
      </c>
      <c r="BF589" s="150"/>
    </row>
    <row r="590" spans="25:58" x14ac:dyDescent="0.35">
      <c r="Y590" s="151"/>
      <c r="Z590" s="72">
        <f>(Cálculos!C591-0.44)/(MAX(Cálculos!C:C)+0.12)*100</f>
        <v>80.063551197063489</v>
      </c>
      <c r="AA590" s="152"/>
      <c r="AB590" s="167">
        <f>Cálculos!L298</f>
        <v>0.30516159542640925</v>
      </c>
      <c r="AC590" s="152"/>
      <c r="AD590" s="167">
        <f>Cálculos!AN300</f>
        <v>0.33742077572680834</v>
      </c>
      <c r="AE590" s="152"/>
      <c r="AF590" s="167">
        <f>Cálculos!BP671</f>
        <v>0.32372222383779836</v>
      </c>
      <c r="AG590" s="152"/>
      <c r="AH590" s="167">
        <f>Cálculos!N557</f>
        <v>0</v>
      </c>
      <c r="AI590" s="152"/>
      <c r="AJ590" s="167">
        <f>Cálculos!AP591</f>
        <v>0</v>
      </c>
      <c r="AK590" s="152"/>
      <c r="AL590" s="167">
        <f>Cálculos!BR591</f>
        <v>0</v>
      </c>
      <c r="AM590" s="150"/>
      <c r="BA590" s="151"/>
      <c r="BB590" s="72">
        <v>585</v>
      </c>
      <c r="BC590" s="168">
        <f>ABS(Cálculos!L591-Cálculos!L590)</f>
        <v>1.55683161900112E-2</v>
      </c>
      <c r="BD590" s="168">
        <f>ABS(Cálculos!AN591-Cálculos!AN590)</f>
        <v>1.496237872172923E-2</v>
      </c>
      <c r="BE590" s="168">
        <f>ABS(Cálculos!BP591-Cálculos!BP590)</f>
        <v>1.3476548788562193E-2</v>
      </c>
      <c r="BF590" s="150"/>
    </row>
    <row r="591" spans="25:58" x14ac:dyDescent="0.35">
      <c r="Y591" s="151"/>
      <c r="Z591" s="72">
        <f>(Cálculos!C592-0.44)/(MAX(Cálculos!C:C)+0.12)*100</f>
        <v>80.200514983838261</v>
      </c>
      <c r="AA591" s="152"/>
      <c r="AB591" s="167">
        <f>Cálculos!L665</f>
        <v>0.3035728577187583</v>
      </c>
      <c r="AC591" s="152"/>
      <c r="AD591" s="167">
        <f>Cálculos!AN670</f>
        <v>0.33741272227182489</v>
      </c>
      <c r="AE591" s="152"/>
      <c r="AF591" s="167">
        <f>Cálculos!BP301</f>
        <v>0.32354915946026519</v>
      </c>
      <c r="AG591" s="152"/>
      <c r="AH591" s="167">
        <f>Cálculos!N558</f>
        <v>0</v>
      </c>
      <c r="AI591" s="152"/>
      <c r="AJ591" s="167">
        <f>Cálculos!AP592</f>
        <v>0</v>
      </c>
      <c r="AK591" s="152"/>
      <c r="AL591" s="167">
        <f>Cálculos!BR592</f>
        <v>0</v>
      </c>
      <c r="AM591" s="150"/>
      <c r="BA591" s="151"/>
      <c r="BB591" s="72">
        <v>586</v>
      </c>
      <c r="BC591" s="168">
        <f>ABS(Cálculos!L592-Cálculos!L591)</f>
        <v>1.5315350682104545E-2</v>
      </c>
      <c r="BD591" s="168">
        <f>ABS(Cálculos!AN592-Cálculos!AN591)</f>
        <v>1.4727260187946345E-2</v>
      </c>
      <c r="BE591" s="168">
        <f>ABS(Cálculos!BP592-Cálculos!BP591)</f>
        <v>1.3268241653672463E-2</v>
      </c>
      <c r="BF591" s="150"/>
    </row>
    <row r="592" spans="25:58" x14ac:dyDescent="0.35">
      <c r="Y592" s="151"/>
      <c r="Z592" s="72">
        <f>(Cálculos!C593-0.44)/(MAX(Cálculos!C:C)+0.12)*100</f>
        <v>80.337478770613046</v>
      </c>
      <c r="AA592" s="152"/>
      <c r="AB592" s="167">
        <f>Cálculos!L666</f>
        <v>0.30129117025201235</v>
      </c>
      <c r="AC592" s="152"/>
      <c r="AD592" s="167">
        <f>Cálculos!AN671</f>
        <v>0.33508200912689062</v>
      </c>
      <c r="AE592" s="152"/>
      <c r="AF592" s="167">
        <f>Cálculos!BP672</f>
        <v>0.32148610386888399</v>
      </c>
      <c r="AG592" s="152"/>
      <c r="AH592" s="167">
        <f>Cálculos!N559</f>
        <v>0</v>
      </c>
      <c r="AI592" s="152"/>
      <c r="AJ592" s="167">
        <f>Cálculos!AP593</f>
        <v>0</v>
      </c>
      <c r="AK592" s="152"/>
      <c r="AL592" s="167">
        <f>Cálculos!BR593</f>
        <v>0</v>
      </c>
      <c r="AM592" s="150"/>
      <c r="BA592" s="151"/>
      <c r="BB592" s="72">
        <v>587</v>
      </c>
      <c r="BC592" s="168">
        <f>ABS(Cálculos!L593-Cálculos!L592)</f>
        <v>1.4935231922248882E-2</v>
      </c>
      <c r="BD592" s="168">
        <f>ABS(Cálculos!AN593-Cálculos!AN592)</f>
        <v>1.4376917717621507E-2</v>
      </c>
      <c r="BE592" s="168">
        <f>ABS(Cálculos!BP593-Cálculos!BP592)</f>
        <v>1.2959360466928915E-2</v>
      </c>
      <c r="BF592" s="150"/>
    </row>
    <row r="593" spans="25:58" x14ac:dyDescent="0.35">
      <c r="Y593" s="151"/>
      <c r="Z593" s="72">
        <f>(Cálculos!C594-0.44)/(MAX(Cálculos!C:C)+0.12)*100</f>
        <v>80.474442557387817</v>
      </c>
      <c r="AA593" s="152"/>
      <c r="AB593" s="167">
        <f>Cálculos!L726</f>
        <v>0.29991807603127763</v>
      </c>
      <c r="AC593" s="152"/>
      <c r="AD593" s="167">
        <f>Cálculos!AN301</f>
        <v>0.33494171959027602</v>
      </c>
      <c r="AE593" s="152"/>
      <c r="AF593" s="167">
        <f>Cálculos!BP302</f>
        <v>0.32128196496158318</v>
      </c>
      <c r="AG593" s="152"/>
      <c r="AH593" s="167">
        <f>Cálculos!N560</f>
        <v>0</v>
      </c>
      <c r="AI593" s="152"/>
      <c r="AJ593" s="167">
        <f>Cálculos!AP594</f>
        <v>0</v>
      </c>
      <c r="AK593" s="152"/>
      <c r="AL593" s="167">
        <f>Cálculos!BR594</f>
        <v>0</v>
      </c>
      <c r="AM593" s="150"/>
      <c r="BA593" s="151"/>
      <c r="BB593" s="72">
        <v>588</v>
      </c>
      <c r="BC593" s="168">
        <f>ABS(Cálculos!L594-Cálculos!L593)</f>
        <v>1.4720779506860016E-2</v>
      </c>
      <c r="BD593" s="168">
        <f>ABS(Cálculos!AN594-Cálculos!AN593)</f>
        <v>1.4176788040421884E-2</v>
      </c>
      <c r="BE593" s="168">
        <f>ABS(Cálculos!BP594-Cálculos!BP593)</f>
        <v>1.278164984757113E-2</v>
      </c>
      <c r="BF593" s="150"/>
    </row>
    <row r="594" spans="25:58" x14ac:dyDescent="0.35">
      <c r="Y594" s="151"/>
      <c r="Z594" s="72">
        <f>(Cálculos!C595-0.44)/(MAX(Cálculos!C:C)+0.12)*100</f>
        <v>80.611406344162589</v>
      </c>
      <c r="AA594" s="152"/>
      <c r="AB594" s="167">
        <f>Cálculos!L667</f>
        <v>0.29917559240359631</v>
      </c>
      <c r="AC594" s="152"/>
      <c r="AD594" s="167">
        <f>Cálculos!AN672</f>
        <v>0.33276742243206703</v>
      </c>
      <c r="AE594" s="152"/>
      <c r="AF594" s="167">
        <f>Cálculos!BP725</f>
        <v>0.31992022926934438</v>
      </c>
      <c r="AG594" s="152"/>
      <c r="AH594" s="167">
        <f>Cálculos!N561</f>
        <v>0</v>
      </c>
      <c r="AI594" s="152"/>
      <c r="AJ594" s="167">
        <f>Cálculos!AP595</f>
        <v>0</v>
      </c>
      <c r="AK594" s="152"/>
      <c r="AL594" s="167">
        <f>Cálculos!BR595</f>
        <v>0</v>
      </c>
      <c r="AM594" s="150"/>
      <c r="BA594" s="151"/>
      <c r="BB594" s="72">
        <v>589</v>
      </c>
      <c r="BC594" s="168">
        <f>ABS(Cálculos!L595-Cálculos!L594)</f>
        <v>9.1882963752154545E-3</v>
      </c>
      <c r="BD594" s="168">
        <f>ABS(Cálculos!AN595-Cálculos!AN594)</f>
        <v>8.4780819305397825E-3</v>
      </c>
      <c r="BE594" s="168">
        <f>ABS(Cálculos!BP595-Cálculos!BP594)</f>
        <v>9.6173997332907879E-3</v>
      </c>
      <c r="BF594" s="150"/>
    </row>
    <row r="595" spans="25:58" x14ac:dyDescent="0.35">
      <c r="Y595" s="151"/>
      <c r="Z595" s="72">
        <f>(Cálculos!C596-0.44)/(MAX(Cálculos!C:C)+0.12)*100</f>
        <v>80.748370130937374</v>
      </c>
      <c r="AA595" s="152"/>
      <c r="AB595" s="167">
        <f>Cálculos!L299</f>
        <v>0.29772662547030304</v>
      </c>
      <c r="AC595" s="152"/>
      <c r="AD595" s="167">
        <f>Cálculos!AN720</f>
        <v>0.33274308091257959</v>
      </c>
      <c r="AE595" s="152"/>
      <c r="AF595" s="167">
        <f>Cálculos!BP673</f>
        <v>0.3192654357929019</v>
      </c>
      <c r="AG595" s="152"/>
      <c r="AH595" s="167">
        <f>Cálculos!N562</f>
        <v>0</v>
      </c>
      <c r="AI595" s="152"/>
      <c r="AJ595" s="167">
        <f>Cálculos!AP596</f>
        <v>0</v>
      </c>
      <c r="AK595" s="152"/>
      <c r="AL595" s="167">
        <f>Cálculos!BR596</f>
        <v>0</v>
      </c>
      <c r="AM595" s="150"/>
      <c r="BA595" s="151"/>
      <c r="BB595" s="72">
        <v>590</v>
      </c>
      <c r="BC595" s="168">
        <f>ABS(Cálculos!L596-Cálculos!L595)</f>
        <v>4.4767384554776357E-3</v>
      </c>
      <c r="BD595" s="168">
        <f>ABS(Cálculos!AN596-Cálculos!AN595)</f>
        <v>4.7635589005584622E-3</v>
      </c>
      <c r="BE595" s="168">
        <f>ABS(Cálculos!BP596-Cálculos!BP595)</f>
        <v>4.8677722521656142E-3</v>
      </c>
      <c r="BF595" s="150"/>
    </row>
    <row r="596" spans="25:58" x14ac:dyDescent="0.35">
      <c r="Y596" s="151"/>
      <c r="Z596" s="72">
        <f>(Cálculos!C597-0.44)/(MAX(Cálculos!C:C)+0.12)*100</f>
        <v>80.88533391771216</v>
      </c>
      <c r="AA596" s="152"/>
      <c r="AB596" s="167">
        <f>Cálculos!L668</f>
        <v>0.29710262779209889</v>
      </c>
      <c r="AC596" s="152"/>
      <c r="AD596" s="167">
        <f>Cálculos!AN302</f>
        <v>0.33260048598953951</v>
      </c>
      <c r="AE596" s="152"/>
      <c r="AF596" s="167">
        <f>Cálculos!BP303</f>
        <v>0.31905669725173652</v>
      </c>
      <c r="AG596" s="152"/>
      <c r="AH596" s="167">
        <f>Cálculos!N563</f>
        <v>0</v>
      </c>
      <c r="AI596" s="152"/>
      <c r="AJ596" s="167">
        <f>Cálculos!AP597</f>
        <v>0</v>
      </c>
      <c r="AK596" s="152"/>
      <c r="AL596" s="167">
        <f>Cálculos!BR597</f>
        <v>0</v>
      </c>
      <c r="AM596" s="150"/>
      <c r="BA596" s="151"/>
      <c r="BB596" s="72">
        <v>591</v>
      </c>
      <c r="BC596" s="168">
        <f>ABS(Cálculos!L597-Cálculos!L596)</f>
        <v>3.3837724920668943E-3</v>
      </c>
      <c r="BD596" s="168">
        <f>ABS(Cálculos!AN597-Cálculos!AN596)</f>
        <v>3.8953034789832586E-3</v>
      </c>
      <c r="BE596" s="168">
        <f>ABS(Cálculos!BP597-Cálculos!BP596)</f>
        <v>3.7640839524973879E-3</v>
      </c>
      <c r="BF596" s="150"/>
    </row>
    <row r="597" spans="25:58" x14ac:dyDescent="0.35">
      <c r="Y597" s="151"/>
      <c r="Z597" s="72">
        <f>(Cálculos!C598-0.44)/(MAX(Cálculos!C:C)+0.12)*100</f>
        <v>81.022297704486917</v>
      </c>
      <c r="AA597" s="152"/>
      <c r="AB597" s="167">
        <f>Cálculos!L669</f>
        <v>0.29504919668524004</v>
      </c>
      <c r="AC597" s="152"/>
      <c r="AD597" s="167">
        <f>Cálculos!AN360</f>
        <v>0.33065034309692348</v>
      </c>
      <c r="AE597" s="152"/>
      <c r="AF597" s="167">
        <f>Cálculos!BP674</f>
        <v>0.31706010808758878</v>
      </c>
      <c r="AG597" s="152"/>
      <c r="AH597" s="167">
        <f>Cálculos!N564</f>
        <v>0</v>
      </c>
      <c r="AI597" s="152"/>
      <c r="AJ597" s="167">
        <f>Cálculos!AP598</f>
        <v>0</v>
      </c>
      <c r="AK597" s="152"/>
      <c r="AL597" s="167">
        <f>Cálculos!BR598</f>
        <v>0</v>
      </c>
      <c r="AM597" s="150"/>
      <c r="BA597" s="151"/>
      <c r="BB597" s="72">
        <v>592</v>
      </c>
      <c r="BC597" s="168">
        <f>ABS(Cálculos!L598-Cálculos!L597)</f>
        <v>3.3603758809749307E-3</v>
      </c>
      <c r="BD597" s="168">
        <f>ABS(Cálculos!AN598-Cálculos!AN597)</f>
        <v>3.8683784145366884E-3</v>
      </c>
      <c r="BE597" s="168">
        <f>ABS(Cálculos!BP598-Cálculos!BP597)</f>
        <v>3.7380601631320509E-3</v>
      </c>
      <c r="BF597" s="150"/>
    </row>
    <row r="598" spans="25:58" x14ac:dyDescent="0.35">
      <c r="Y598" s="151"/>
      <c r="Z598" s="72">
        <f>(Cálculos!C599-0.44)/(MAX(Cálculos!C:C)+0.12)*100</f>
        <v>81.159261491261702</v>
      </c>
      <c r="AA598" s="152"/>
      <c r="AB598" s="167">
        <f>Cálculos!L300</f>
        <v>0.29467800375357972</v>
      </c>
      <c r="AC598" s="152"/>
      <c r="AD598" s="167">
        <f>Cálculos!AN673</f>
        <v>0.33046882879083866</v>
      </c>
      <c r="AE598" s="152"/>
      <c r="AF598" s="167">
        <f>Cálculos!BP304</f>
        <v>0.31685169220163972</v>
      </c>
      <c r="AG598" s="152"/>
      <c r="AH598" s="167">
        <f>Cálculos!N565</f>
        <v>0</v>
      </c>
      <c r="AI598" s="152"/>
      <c r="AJ598" s="167">
        <f>Cálculos!AP599</f>
        <v>0</v>
      </c>
      <c r="AK598" s="152"/>
      <c r="AL598" s="167">
        <f>Cálculos!BR599</f>
        <v>0</v>
      </c>
      <c r="AM598" s="150"/>
      <c r="BA598" s="151"/>
      <c r="BB598" s="72">
        <v>593</v>
      </c>
      <c r="BC598" s="168">
        <f>ABS(Cálculos!L599-Cálculos!L598)</f>
        <v>3.3371412013054602E-3</v>
      </c>
      <c r="BD598" s="168">
        <f>ABS(Cálculos!AN599-Cálculos!AN598)</f>
        <v>3.8416395861822217E-3</v>
      </c>
      <c r="BE598" s="168">
        <f>ABS(Cálculos!BP599-Cálculos!BP598)</f>
        <v>3.7122164548462067E-3</v>
      </c>
      <c r="BF598" s="150"/>
    </row>
    <row r="599" spans="25:58" x14ac:dyDescent="0.35">
      <c r="Y599" s="151"/>
      <c r="Z599" s="72">
        <f>(Cálculos!C600-0.44)/(MAX(Cálculos!C:C)+0.12)*100</f>
        <v>81.296225278036488</v>
      </c>
      <c r="AA599" s="152"/>
      <c r="AB599" s="167">
        <f>Cálculos!L361</f>
        <v>0.29409019704915118</v>
      </c>
      <c r="AC599" s="152"/>
      <c r="AD599" s="167">
        <f>Cálculos!AN303</f>
        <v>0.33029790246827845</v>
      </c>
      <c r="AE599" s="152"/>
      <c r="AF599" s="167">
        <f>Cálculos!BP16</f>
        <v>0.31602559570074834</v>
      </c>
      <c r="AG599" s="152"/>
      <c r="AH599" s="167">
        <f>Cálculos!N566</f>
        <v>0</v>
      </c>
      <c r="AI599" s="152"/>
      <c r="AJ599" s="167">
        <f>Cálculos!AP600</f>
        <v>0</v>
      </c>
      <c r="AK599" s="152"/>
      <c r="AL599" s="167">
        <f>Cálculos!BR600</f>
        <v>0</v>
      </c>
      <c r="AM599" s="150"/>
      <c r="BA599" s="151"/>
      <c r="BB599" s="72">
        <v>594</v>
      </c>
      <c r="BC599" s="168">
        <f>ABS(Cálculos!L600-Cálculos!L599)</f>
        <v>3.5024826815752141E-3</v>
      </c>
      <c r="BD599" s="168">
        <f>ABS(Cálculos!AN600-Cálculos!AN599)</f>
        <v>3.963284028587033E-3</v>
      </c>
      <c r="BE599" s="168">
        <f>ABS(Cálculos!BP600-Cálculos!BP599)</f>
        <v>3.8763899713557537E-3</v>
      </c>
      <c r="BF599" s="150"/>
    </row>
    <row r="600" spans="25:58" x14ac:dyDescent="0.35">
      <c r="Y600" s="151"/>
      <c r="Z600" s="72">
        <f>(Cálculos!C601-0.44)/(MAX(Cálculos!C:C)+0.12)*100</f>
        <v>81.433189064811245</v>
      </c>
      <c r="AA600" s="152"/>
      <c r="AB600" s="167">
        <f>Cálculos!L670</f>
        <v>0.2930109207720929</v>
      </c>
      <c r="AC600" s="152"/>
      <c r="AD600" s="167">
        <f>Cálculos!AN674</f>
        <v>0.32818611363343897</v>
      </c>
      <c r="AE600" s="152"/>
      <c r="AF600" s="167">
        <f>Cálculos!BP675</f>
        <v>0.31487001389753699</v>
      </c>
      <c r="AG600" s="152"/>
      <c r="AH600" s="167">
        <f>Cálculos!N567</f>
        <v>0</v>
      </c>
      <c r="AI600" s="152"/>
      <c r="AJ600" s="167">
        <f>Cálculos!AP601</f>
        <v>0</v>
      </c>
      <c r="AK600" s="152"/>
      <c r="AL600" s="167">
        <f>Cálculos!BR601</f>
        <v>0</v>
      </c>
      <c r="AM600" s="150"/>
      <c r="BA600" s="151"/>
      <c r="BB600" s="72">
        <v>595</v>
      </c>
      <c r="BC600" s="168">
        <f>ABS(Cálculos!L601-Cálculos!L600)</f>
        <v>3.3236482829511749E-3</v>
      </c>
      <c r="BD600" s="168">
        <f>ABS(Cálculos!AN601-Cálculos!AN600)</f>
        <v>3.8142745718275917E-3</v>
      </c>
      <c r="BE600" s="168">
        <f>ABS(Cálculos!BP601-Cálculos!BP600)</f>
        <v>3.6938048527673795E-3</v>
      </c>
      <c r="BF600" s="150"/>
    </row>
    <row r="601" spans="25:58" x14ac:dyDescent="0.35">
      <c r="Y601" s="151"/>
      <c r="Z601" s="72">
        <f>(Cálculos!C602-0.44)/(MAX(Cálculos!C:C)+0.12)*100</f>
        <v>81.57015285158603</v>
      </c>
      <c r="AA601" s="152"/>
      <c r="AB601" s="167">
        <f>Cálculos!L301</f>
        <v>0.29245775753118525</v>
      </c>
      <c r="AC601" s="152"/>
      <c r="AD601" s="167">
        <f>Cálculos!AN304</f>
        <v>0.32801541019149955</v>
      </c>
      <c r="AE601" s="152"/>
      <c r="AF601" s="167">
        <f>Cálculos!BP305</f>
        <v>0.31466282921228561</v>
      </c>
      <c r="AG601" s="152"/>
      <c r="AH601" s="167">
        <f>Cálculos!N568</f>
        <v>0</v>
      </c>
      <c r="AI601" s="152"/>
      <c r="AJ601" s="167">
        <f>Cálculos!AP602</f>
        <v>0</v>
      </c>
      <c r="AK601" s="152"/>
      <c r="AL601" s="167">
        <f>Cálculos!BR602</f>
        <v>0</v>
      </c>
      <c r="AM601" s="150"/>
      <c r="BA601" s="151"/>
      <c r="BB601" s="72">
        <v>596</v>
      </c>
      <c r="BC601" s="168">
        <f>ABS(Cálculos!L602-Cálculos!L601)</f>
        <v>3.2718909586847977E-3</v>
      </c>
      <c r="BD601" s="168">
        <f>ABS(Cálculos!AN602-Cálculos!AN601)</f>
        <v>3.7652754001701316E-3</v>
      </c>
      <c r="BE601" s="168">
        <f>ABS(Cálculos!BP602-Cálculos!BP601)</f>
        <v>3.6392731591381455E-3</v>
      </c>
      <c r="BF601" s="150"/>
    </row>
    <row r="602" spans="25:58" x14ac:dyDescent="0.35">
      <c r="Y602" s="151"/>
      <c r="Z602" s="72">
        <f>(Cálculos!C603-0.44)/(MAX(Cálculos!C:C)+0.12)*100</f>
        <v>81.707116638360816</v>
      </c>
      <c r="AA602" s="152"/>
      <c r="AB602" s="167">
        <f>Cálculos!L671</f>
        <v>0.29098690511136638</v>
      </c>
      <c r="AC602" s="152"/>
      <c r="AD602" s="167">
        <f>Cálculos!AN15</f>
        <v>0.32778580066627006</v>
      </c>
      <c r="AE602" s="152"/>
      <c r="AF602" s="167">
        <f>Cálculos!BP720</f>
        <v>0.31418791476487351</v>
      </c>
      <c r="AG602" s="152"/>
      <c r="AH602" s="167">
        <f>Cálculos!N569</f>
        <v>0</v>
      </c>
      <c r="AI602" s="152"/>
      <c r="AJ602" s="167">
        <f>Cálculos!AP603</f>
        <v>0</v>
      </c>
      <c r="AK602" s="152"/>
      <c r="AL602" s="167">
        <f>Cálculos!BR603</f>
        <v>0</v>
      </c>
      <c r="AM602" s="150"/>
      <c r="BA602" s="151"/>
      <c r="BB602" s="72">
        <v>597</v>
      </c>
      <c r="BC602" s="168">
        <f>ABS(Cálculos!L603-Cálculos!L602)</f>
        <v>3.2439270024558486E-3</v>
      </c>
      <c r="BD602" s="168">
        <f>ABS(Cálculos!AN603-Cálculos!AN602)</f>
        <v>3.7350481901355925E-3</v>
      </c>
      <c r="BE602" s="168">
        <f>ABS(Cálculos!BP603-Cálculos!BP602)</f>
        <v>3.6087310009901286E-3</v>
      </c>
      <c r="BF602" s="150"/>
    </row>
    <row r="603" spans="25:58" x14ac:dyDescent="0.35">
      <c r="Y603" s="151"/>
      <c r="Z603" s="72">
        <f>(Cálculos!C604-0.44)/(MAX(Cálculos!C:C)+0.12)*100</f>
        <v>81.844080425135587</v>
      </c>
      <c r="AA603" s="152"/>
      <c r="AB603" s="167">
        <f>Cálculos!L302</f>
        <v>0.29040319652144481</v>
      </c>
      <c r="AC603" s="152"/>
      <c r="AD603" s="167">
        <f>Cálculos!AN675</f>
        <v>0.32591916651604719</v>
      </c>
      <c r="AE603" s="152"/>
      <c r="AF603" s="167">
        <f>Cálculos!BP676</f>
        <v>0.3131356012873141</v>
      </c>
      <c r="AG603" s="152"/>
      <c r="AH603" s="167">
        <f>Cálculos!N570</f>
        <v>0</v>
      </c>
      <c r="AI603" s="152"/>
      <c r="AJ603" s="167">
        <f>Cálculos!AP604</f>
        <v>0</v>
      </c>
      <c r="AK603" s="152"/>
      <c r="AL603" s="167">
        <f>Cálculos!BR604</f>
        <v>0</v>
      </c>
      <c r="AM603" s="150"/>
      <c r="BA603" s="151"/>
      <c r="BB603" s="72">
        <v>598</v>
      </c>
      <c r="BC603" s="168">
        <f>ABS(Cálculos!L604-Cálculos!L603)</f>
        <v>3.2205207298703353E-3</v>
      </c>
      <c r="BD603" s="168">
        <f>ABS(Cálculos!AN604-Cálculos!AN603)</f>
        <v>3.7084626951801036E-3</v>
      </c>
      <c r="BE603" s="168">
        <f>ABS(Cálculos!BP604-Cálculos!BP603)</f>
        <v>3.5827972992631407E-3</v>
      </c>
      <c r="BF603" s="150"/>
    </row>
    <row r="604" spans="25:58" x14ac:dyDescent="0.35">
      <c r="Y604" s="151"/>
      <c r="Z604" s="72">
        <f>(Cálculos!C605-0.44)/(MAX(Cálculos!C:C)+0.12)*100</f>
        <v>81.981044211910358</v>
      </c>
      <c r="AA604" s="152"/>
      <c r="AB604" s="167">
        <f>Cálculos!L672</f>
        <v>0.2889769040286555</v>
      </c>
      <c r="AC604" s="152"/>
      <c r="AD604" s="167">
        <f>Cálculos!AN305</f>
        <v>0.32574946383639475</v>
      </c>
      <c r="AE604" s="152"/>
      <c r="AF604" s="167">
        <f>Cálculos!BP306</f>
        <v>0.31248925545797046</v>
      </c>
      <c r="AG604" s="152"/>
      <c r="AH604" s="167">
        <f>Cálculos!N574</f>
        <v>0</v>
      </c>
      <c r="AI604" s="152"/>
      <c r="AJ604" s="167">
        <f>Cálculos!AP605</f>
        <v>0</v>
      </c>
      <c r="AK604" s="152"/>
      <c r="AL604" s="167">
        <f>Cálculos!BR605</f>
        <v>0</v>
      </c>
      <c r="AM604" s="150"/>
      <c r="BA604" s="151"/>
      <c r="BB604" s="72">
        <v>599</v>
      </c>
      <c r="BC604" s="168">
        <f>ABS(Cálculos!L605-Cálculos!L604)</f>
        <v>3.1980889530462964E-3</v>
      </c>
      <c r="BD604" s="168">
        <f>ABS(Cálculos!AN605-Cálculos!AN604)</f>
        <v>3.6827001617188992E-3</v>
      </c>
      <c r="BE604" s="168">
        <f>ABS(Cálculos!BP605-Cálculos!BP604)</f>
        <v>3.557861690469788E-3</v>
      </c>
      <c r="BF604" s="150"/>
    </row>
    <row r="605" spans="25:58" x14ac:dyDescent="0.35">
      <c r="Y605" s="151"/>
      <c r="Z605" s="72">
        <f>(Cálculos!C606-0.44)/(MAX(Cálculos!C:C)+0.12)*100</f>
        <v>82.118007998685144</v>
      </c>
      <c r="AA605" s="152"/>
      <c r="AB605" s="167">
        <f>Cálculos!L303</f>
        <v>0.28839082727453141</v>
      </c>
      <c r="AC605" s="152"/>
      <c r="AD605" s="167">
        <f>Cálculos!AN355</f>
        <v>0.32449591178215614</v>
      </c>
      <c r="AE605" s="152"/>
      <c r="AF605" s="167">
        <f>Cálculos!BP360</f>
        <v>0.31219452039519729</v>
      </c>
      <c r="AG605" s="152"/>
      <c r="AH605" s="167">
        <f>Cálculos!N575</f>
        <v>0</v>
      </c>
      <c r="AI605" s="152"/>
      <c r="AJ605" s="167">
        <f>Cálculos!AP606</f>
        <v>0</v>
      </c>
      <c r="AK605" s="152"/>
      <c r="AL605" s="167">
        <f>Cálculos!BR606</f>
        <v>0</v>
      </c>
      <c r="AM605" s="150"/>
      <c r="BA605" s="151"/>
      <c r="BB605" s="72">
        <v>600</v>
      </c>
      <c r="BC605" s="168">
        <f>ABS(Cálculos!L606-Cálculos!L605)</f>
        <v>3.1759556363661345E-3</v>
      </c>
      <c r="BD605" s="168">
        <f>ABS(Cálculos!AN606-Cálculos!AN605)</f>
        <v>3.6572284630411733E-3</v>
      </c>
      <c r="BE605" s="168">
        <f>ABS(Cálculos!BP606-Cálculos!BP605)</f>
        <v>3.5332429209555816E-3</v>
      </c>
      <c r="BF605" s="150"/>
    </row>
    <row r="606" spans="25:58" x14ac:dyDescent="0.35">
      <c r="Y606" s="151"/>
      <c r="Z606" s="72">
        <f>(Cálculos!C607-0.44)/(MAX(Cálculos!C:C)+0.12)*100</f>
        <v>82.254971785459915</v>
      </c>
      <c r="AA606" s="152"/>
      <c r="AB606" s="167">
        <f>Cálculos!L7</f>
        <v>0.28833979912744645</v>
      </c>
      <c r="AC606" s="152"/>
      <c r="AD606" s="167">
        <f>Cálculos!AN676</f>
        <v>0.32416350101697594</v>
      </c>
      <c r="AE606" s="152"/>
      <c r="AF606" s="167">
        <f>Cálculos!BP677</f>
        <v>0.31061715082139651</v>
      </c>
      <c r="AG606" s="152"/>
      <c r="AH606" s="167">
        <f>Cálculos!N576</f>
        <v>0</v>
      </c>
      <c r="AI606" s="152"/>
      <c r="AJ606" s="167">
        <f>Cálculos!AP607</f>
        <v>0</v>
      </c>
      <c r="AK606" s="152"/>
      <c r="AL606" s="167">
        <f>Cálculos!BR607</f>
        <v>0</v>
      </c>
      <c r="AM606" s="150"/>
      <c r="BA606" s="151"/>
      <c r="BB606" s="72">
        <v>601</v>
      </c>
      <c r="BC606" s="168">
        <f>ABS(Cálculos!L607-Cálculos!L606)</f>
        <v>3.154017707388268E-3</v>
      </c>
      <c r="BD606" s="168">
        <f>ABS(Cálculos!AN607-Cálculos!AN606)</f>
        <v>3.6319661400150416E-3</v>
      </c>
      <c r="BE606" s="168">
        <f>ABS(Cálculos!BP607-Cálculos!BP606)</f>
        <v>3.5088370284220849E-3</v>
      </c>
      <c r="BF606" s="150"/>
    </row>
    <row r="607" spans="25:58" x14ac:dyDescent="0.35">
      <c r="Y607" s="151"/>
      <c r="Z607" s="72">
        <f>(Cálculos!C608-0.44)/(MAX(Cálculos!C:C)+0.12)*100</f>
        <v>82.391935572234701</v>
      </c>
      <c r="AA607" s="152"/>
      <c r="AB607" s="167">
        <f>Cálculos!L673</f>
        <v>0.28698079331002485</v>
      </c>
      <c r="AC607" s="152"/>
      <c r="AD607" s="167">
        <f>Cálculos!AN306</f>
        <v>0.32349931470232229</v>
      </c>
      <c r="AE607" s="152"/>
      <c r="AF607" s="167">
        <f>Cálculos!BP307</f>
        <v>0.31033072726939537</v>
      </c>
      <c r="AG607" s="152"/>
      <c r="AH607" s="167">
        <f>Cálculos!N577</f>
        <v>0</v>
      </c>
      <c r="AI607" s="152"/>
      <c r="AJ607" s="167">
        <f>Cálculos!AP608</f>
        <v>0</v>
      </c>
      <c r="AK607" s="152"/>
      <c r="AL607" s="167">
        <f>Cálculos!BR608</f>
        <v>0</v>
      </c>
      <c r="AM607" s="150"/>
      <c r="BA607" s="151"/>
      <c r="BB607" s="72">
        <v>602</v>
      </c>
      <c r="BC607" s="168">
        <f>ABS(Cálculos!L608-Cálculos!L607)</f>
        <v>3.1322389603538059E-3</v>
      </c>
      <c r="BD607" s="168">
        <f>ABS(Cálculos!AN608-Cálculos!AN607)</f>
        <v>3.6068843302557996E-3</v>
      </c>
      <c r="BE607" s="168">
        <f>ABS(Cálculos!BP608-Cálculos!BP607)</f>
        <v>3.4846074230462376E-3</v>
      </c>
      <c r="BF607" s="150"/>
    </row>
    <row r="608" spans="25:58" x14ac:dyDescent="0.35">
      <c r="Y608" s="151"/>
      <c r="Z608" s="72">
        <f>(Cálculos!C609-0.44)/(MAX(Cálculos!C:C)+0.12)*100</f>
        <v>82.528899359009472</v>
      </c>
      <c r="AA608" s="152"/>
      <c r="AB608" s="167">
        <f>Cálculos!L304</f>
        <v>0.28639757296949936</v>
      </c>
      <c r="AC608" s="152"/>
      <c r="AD608" s="167">
        <f>Cálculos!AN677</f>
        <v>0.32152444217489212</v>
      </c>
      <c r="AE608" s="152"/>
      <c r="AF608" s="167">
        <f>Cálculos!BP678</f>
        <v>0.30840536225044712</v>
      </c>
      <c r="AG608" s="152"/>
      <c r="AH608" s="167">
        <f>Cálculos!N578</f>
        <v>0</v>
      </c>
      <c r="AI608" s="152"/>
      <c r="AJ608" s="167">
        <f>Cálculos!AP609</f>
        <v>0</v>
      </c>
      <c r="AK608" s="152"/>
      <c r="AL608" s="167">
        <f>Cálculos!BR609</f>
        <v>0</v>
      </c>
      <c r="AM608" s="150"/>
      <c r="BA608" s="151"/>
      <c r="BB608" s="72">
        <v>603</v>
      </c>
      <c r="BC608" s="168">
        <f>ABS(Cálculos!L609-Cálculos!L608)</f>
        <v>3.1105967303651227E-3</v>
      </c>
      <c r="BD608" s="168">
        <f>ABS(Cálculos!AN609-Cálculos!AN608)</f>
        <v>3.5819648246162572E-3</v>
      </c>
      <c r="BE608" s="168">
        <f>ABS(Cálculos!BP609-Cálculos!BP608)</f>
        <v>3.4605311589000487E-3</v>
      </c>
      <c r="BF608" s="150"/>
    </row>
    <row r="609" spans="25:58" x14ac:dyDescent="0.35">
      <c r="Y609" s="151"/>
      <c r="Z609" s="72">
        <f>(Cálculos!C610-0.44)/(MAX(Cálculos!C:C)+0.12)*100</f>
        <v>82.665863145784243</v>
      </c>
      <c r="AA609" s="152"/>
      <c r="AB609" s="167">
        <f>Cálculos!L674</f>
        <v>0.28499847190342287</v>
      </c>
      <c r="AC609" s="152"/>
      <c r="AD609" s="167">
        <f>Cálculos!AN307</f>
        <v>0.32126473552208784</v>
      </c>
      <c r="AE609" s="152"/>
      <c r="AF609" s="167">
        <f>Cálculos!BP308</f>
        <v>0.30818711500817586</v>
      </c>
      <c r="AG609" s="152"/>
      <c r="AH609" s="167">
        <f>Cálculos!N579</f>
        <v>0</v>
      </c>
      <c r="AI609" s="152"/>
      <c r="AJ609" s="167">
        <f>Cálculos!AP610</f>
        <v>0</v>
      </c>
      <c r="AK609" s="152"/>
      <c r="AL609" s="167">
        <f>Cálculos!BR610</f>
        <v>0</v>
      </c>
      <c r="AM609" s="150"/>
      <c r="BA609" s="151"/>
      <c r="BB609" s="72">
        <v>604</v>
      </c>
      <c r="BC609" s="168">
        <f>ABS(Cálculos!L610-Cálculos!L609)</f>
        <v>3.0891091006319815E-3</v>
      </c>
      <c r="BD609" s="168">
        <f>ABS(Cálculos!AN610-Cálculos!AN609)</f>
        <v>3.5572214670628322E-3</v>
      </c>
      <c r="BE609" s="168">
        <f>ABS(Cálculos!BP610-Cálculos!BP609)</f>
        <v>3.4366263466787395E-3</v>
      </c>
      <c r="BF609" s="150"/>
    </row>
    <row r="610" spans="25:58" x14ac:dyDescent="0.35">
      <c r="Y610" s="151"/>
      <c r="Z610" s="72">
        <f>(Cálculos!C611-0.44)/(MAX(Cálculos!C:C)+0.12)*100</f>
        <v>82.802826932559029</v>
      </c>
      <c r="AA610" s="152"/>
      <c r="AB610" s="167">
        <f>Cálculos!L305</f>
        <v>0.2844190581866457</v>
      </c>
      <c r="AC610" s="152"/>
      <c r="AD610" s="167">
        <f>Cálculos!AN726</f>
        <v>0.31944173270897697</v>
      </c>
      <c r="AE610" s="152"/>
      <c r="AF610" s="167">
        <f>Cálculos!BP679</f>
        <v>0.30626272235032925</v>
      </c>
      <c r="AG610" s="152"/>
      <c r="AH610" s="167">
        <f>Cálculos!N580</f>
        <v>0</v>
      </c>
      <c r="AI610" s="152"/>
      <c r="AJ610" s="167">
        <f>Cálculos!AP611</f>
        <v>0</v>
      </c>
      <c r="AK610" s="152"/>
      <c r="AL610" s="167">
        <f>Cálculos!BR611</f>
        <v>0</v>
      </c>
      <c r="AM610" s="150"/>
      <c r="BA610" s="151"/>
      <c r="BB610" s="72">
        <v>605</v>
      </c>
      <c r="BC610" s="168">
        <f>ABS(Cálculos!L611-Cálculos!L610)</f>
        <v>3.0677708477876986E-3</v>
      </c>
      <c r="BD610" s="168">
        <f>ABS(Cálculos!AN611-Cálculos!AN610)</f>
        <v>3.5326497723655592E-3</v>
      </c>
      <c r="BE610" s="168">
        <f>ABS(Cálculos!BP611-Cálculos!BP610)</f>
        <v>3.4128876152280663E-3</v>
      </c>
      <c r="BF610" s="150"/>
    </row>
    <row r="611" spans="25:58" x14ac:dyDescent="0.35">
      <c r="Y611" s="151"/>
      <c r="Z611" s="72">
        <f>(Cálculos!C612-0.44)/(MAX(Cálculos!C:C)+0.12)*100</f>
        <v>82.9397907193338</v>
      </c>
      <c r="AA611" s="152"/>
      <c r="AB611" s="167">
        <f>Cálculos!L675</f>
        <v>0.28302984360852662</v>
      </c>
      <c r="AC611" s="152"/>
      <c r="AD611" s="167">
        <f>Cálculos!AN678</f>
        <v>0.31922903654119056</v>
      </c>
      <c r="AE611" s="152"/>
      <c r="AF611" s="167">
        <f>Cálculos!BP355</f>
        <v>0.30618975935565895</v>
      </c>
      <c r="AG611" s="152"/>
      <c r="AH611" s="167">
        <f>Cálculos!N581</f>
        <v>0</v>
      </c>
      <c r="AI611" s="152"/>
      <c r="AJ611" s="167">
        <f>Cálculos!AP612</f>
        <v>0</v>
      </c>
      <c r="AK611" s="152"/>
      <c r="AL611" s="167">
        <f>Cálculos!BR612</f>
        <v>0</v>
      </c>
      <c r="AM611" s="150"/>
      <c r="BA611" s="151"/>
      <c r="BB611" s="72">
        <v>606</v>
      </c>
      <c r="BC611" s="168">
        <f>ABS(Cálculos!L612-Cálculos!L611)</f>
        <v>3.0465801661275216E-3</v>
      </c>
      <c r="BD611" s="168">
        <f>ABS(Cálculos!AN612-Cálculos!AN611)</f>
        <v>3.5082479460638583E-3</v>
      </c>
      <c r="BE611" s="168">
        <f>ABS(Cálculos!BP612-Cálculos!BP611)</f>
        <v>3.3893130376159153E-3</v>
      </c>
      <c r="BF611" s="150"/>
    </row>
    <row r="612" spans="25:58" x14ac:dyDescent="0.35">
      <c r="Y612" s="151"/>
      <c r="Z612" s="72">
        <f>(Cálculos!C613-0.44)/(MAX(Cálculos!C:C)+0.12)*100</f>
        <v>83.076754506108571</v>
      </c>
      <c r="AA612" s="152"/>
      <c r="AB612" s="167">
        <f>Cálculos!L306</f>
        <v>0.28245439085593255</v>
      </c>
      <c r="AC612" s="152"/>
      <c r="AD612" s="167">
        <f>Cálculos!AN308</f>
        <v>0.31904559674317645</v>
      </c>
      <c r="AE612" s="152"/>
      <c r="AF612" s="167">
        <f>Cálculos!BP309</f>
        <v>0.30605831085423313</v>
      </c>
      <c r="AG612" s="152"/>
      <c r="AH612" s="167">
        <f>Cálculos!N582</f>
        <v>0</v>
      </c>
      <c r="AI612" s="152"/>
      <c r="AJ612" s="167">
        <f>Cálculos!AP613</f>
        <v>0</v>
      </c>
      <c r="AK612" s="152"/>
      <c r="AL612" s="167">
        <f>Cálculos!BR613</f>
        <v>0</v>
      </c>
      <c r="AM612" s="150"/>
      <c r="BA612" s="151"/>
      <c r="BB612" s="72">
        <v>607</v>
      </c>
      <c r="BC612" s="168">
        <f>ABS(Cálculos!L613-Cálculos!L612)</f>
        <v>3.0255358921804087E-3</v>
      </c>
      <c r="BD612" s="168">
        <f>ABS(Cálculos!AN613-Cálculos!AN612)</f>
        <v>3.4840147014315592E-3</v>
      </c>
      <c r="BE612" s="168">
        <f>ABS(Cálculos!BP613-Cálculos!BP612)</f>
        <v>3.3659013347380196E-3</v>
      </c>
      <c r="BF612" s="150"/>
    </row>
    <row r="613" spans="25:58" x14ac:dyDescent="0.35">
      <c r="Y613" s="151"/>
      <c r="Z613" s="72">
        <f>(Cálculos!C614-0.44)/(MAX(Cálculos!C:C)+0.12)*100</f>
        <v>83.213718292883357</v>
      </c>
      <c r="AA613" s="152"/>
      <c r="AB613" s="167">
        <f>Cálculos!L676</f>
        <v>0.2816255054833397</v>
      </c>
      <c r="AC613" s="152"/>
      <c r="AD613" s="167">
        <f>Cálculos!AN679</f>
        <v>0.31701009100489519</v>
      </c>
      <c r="AE613" s="152"/>
      <c r="AF613" s="167">
        <f>Cálculos!BP680</f>
        <v>0.30414491523705983</v>
      </c>
      <c r="AG613" s="152"/>
      <c r="AH613" s="167">
        <f>Cálculos!N583</f>
        <v>0</v>
      </c>
      <c r="AI613" s="152"/>
      <c r="AJ613" s="167">
        <f>Cálculos!AP614</f>
        <v>0</v>
      </c>
      <c r="AK613" s="152"/>
      <c r="AL613" s="167">
        <f>Cálculos!BR614</f>
        <v>0</v>
      </c>
      <c r="AM613" s="150"/>
      <c r="BA613" s="151"/>
      <c r="BB613" s="72">
        <v>608</v>
      </c>
      <c r="BC613" s="168">
        <f>ABS(Cálculos!L614-Cálculos!L613)</f>
        <v>3.0046369877939072E-3</v>
      </c>
      <c r="BD613" s="168">
        <f>ABS(Cálculos!AN614-Cálculos!AN613)</f>
        <v>3.4599488528782585E-3</v>
      </c>
      <c r="BE613" s="168">
        <f>ABS(Cálculos!BP614-Cálculos!BP613)</f>
        <v>3.3426513544934644E-3</v>
      </c>
      <c r="BF613" s="150"/>
    </row>
    <row r="614" spans="25:58" x14ac:dyDescent="0.35">
      <c r="Y614" s="151"/>
      <c r="Z614" s="72">
        <f>(Cálculos!C615-0.44)/(MAX(Cálculos!C:C)+0.12)*100</f>
        <v>83.350682079658128</v>
      </c>
      <c r="AA614" s="152"/>
      <c r="AB614" s="167">
        <f>Cálculos!L307</f>
        <v>0.28050332815437462</v>
      </c>
      <c r="AC614" s="152"/>
      <c r="AD614" s="167">
        <f>Cálculos!AN309</f>
        <v>0.31684178761326981</v>
      </c>
      <c r="AE614" s="152"/>
      <c r="AF614" s="167">
        <f>Cálculos!BP310</f>
        <v>0.30394421162877161</v>
      </c>
      <c r="AG614" s="152"/>
      <c r="AH614" s="167">
        <f>Cálculos!N584</f>
        <v>0</v>
      </c>
      <c r="AI614" s="152"/>
      <c r="AJ614" s="167">
        <f>Cálculos!AP615</f>
        <v>0</v>
      </c>
      <c r="AK614" s="152"/>
      <c r="AL614" s="167">
        <f>Cálculos!BR615</f>
        <v>0</v>
      </c>
      <c r="AM614" s="150"/>
      <c r="BA614" s="151"/>
      <c r="BB614" s="72">
        <v>609</v>
      </c>
      <c r="BC614" s="168">
        <f>ABS(Cálculos!L615-Cálculos!L614)</f>
        <v>2.9838824438290223E-3</v>
      </c>
      <c r="BD614" s="168">
        <f>ABS(Cálculos!AN615-Cálculos!AN614)</f>
        <v>3.4360492401834808E-3</v>
      </c>
      <c r="BE614" s="168">
        <f>ABS(Cálculos!BP615-Cálculos!BP614)</f>
        <v>3.3195619747462546E-3</v>
      </c>
      <c r="BF614" s="150"/>
    </row>
    <row r="615" spans="25:58" x14ac:dyDescent="0.35">
      <c r="Y615" s="151"/>
      <c r="Z615" s="72">
        <f>(Cálculos!C616-0.44)/(MAX(Cálculos!C:C)+0.12)*100</f>
        <v>83.487645866432899</v>
      </c>
      <c r="AA615" s="152"/>
      <c r="AB615" s="167">
        <f>Cálculos!L677</f>
        <v>0.27923584493046583</v>
      </c>
      <c r="AC615" s="152"/>
      <c r="AD615" s="167">
        <f>Cálculos!AN680</f>
        <v>0.31481775939846124</v>
      </c>
      <c r="AE615" s="152"/>
      <c r="AF615" s="167">
        <f>Cálculos!BP726</f>
        <v>0.3029837182325486</v>
      </c>
      <c r="AG615" s="152"/>
      <c r="AH615" s="167">
        <f>Cálculos!N585</f>
        <v>0</v>
      </c>
      <c r="AI615" s="152"/>
      <c r="AJ615" s="167">
        <f>Cálculos!AP616</f>
        <v>0</v>
      </c>
      <c r="AK615" s="152"/>
      <c r="AL615" s="167">
        <f>Cálculos!BR616</f>
        <v>0</v>
      </c>
      <c r="AM615" s="150"/>
      <c r="BA615" s="151"/>
      <c r="BB615" s="72">
        <v>610</v>
      </c>
      <c r="BC615" s="168">
        <f>ABS(Cálculos!L616-Cálculos!L615)</f>
        <v>2.9632712621729951E-3</v>
      </c>
      <c r="BD615" s="168">
        <f>ABS(Cálculos!AN616-Cálculos!AN615)</f>
        <v>3.4123147143312882E-3</v>
      </c>
      <c r="BE615" s="168">
        <f>ABS(Cálculos!BP616-Cálculos!BP615)</f>
        <v>3.2966320851983144E-3</v>
      </c>
      <c r="BF615" s="150"/>
    </row>
    <row r="616" spans="25:58" x14ac:dyDescent="0.35">
      <c r="Y616" s="151"/>
      <c r="Z616" s="72">
        <f>(Cálculos!C617-0.44)/(MAX(Cálculos!C:C)+0.12)*100</f>
        <v>83.624609653207685</v>
      </c>
      <c r="AA616" s="152"/>
      <c r="AB616" s="167">
        <f>Cálculos!L727</f>
        <v>0.27920941181882153</v>
      </c>
      <c r="AC616" s="152"/>
      <c r="AD616" s="167">
        <f>Cálculos!AN14</f>
        <v>0.31468745969165124</v>
      </c>
      <c r="AE616" s="152"/>
      <c r="AF616" s="167">
        <f>Cálculos!BP682</f>
        <v>0.30260047878994883</v>
      </c>
      <c r="AG616" s="152"/>
      <c r="AH616" s="167">
        <f>Cálculos!N586</f>
        <v>0</v>
      </c>
      <c r="AI616" s="152"/>
      <c r="AJ616" s="167">
        <f>Cálculos!AP617</f>
        <v>0</v>
      </c>
      <c r="AK616" s="152"/>
      <c r="AL616" s="167">
        <f>Cálculos!BR617</f>
        <v>0</v>
      </c>
      <c r="AM616" s="150"/>
      <c r="BA616" s="151"/>
      <c r="BB616" s="72">
        <v>611</v>
      </c>
      <c r="BC616" s="168">
        <f>ABS(Cálculos!L617-Cálculos!L616)</f>
        <v>2.9428024524191243E-3</v>
      </c>
      <c r="BD616" s="168">
        <f>ABS(Cálculos!AN617-Cálculos!AN616)</f>
        <v>3.3887441348802727E-3</v>
      </c>
      <c r="BE616" s="168">
        <f>ABS(Cálculos!BP617-Cálculos!BP616)</f>
        <v>3.2738605840383905E-3</v>
      </c>
      <c r="BF616" s="150"/>
    </row>
    <row r="617" spans="25:58" x14ac:dyDescent="0.35">
      <c r="Y617" s="151"/>
      <c r="Z617" s="72">
        <f>(Cálculos!C618-0.44)/(MAX(Cálculos!C:C)+0.12)*100</f>
        <v>83.761573439982456</v>
      </c>
      <c r="AA617" s="152"/>
      <c r="AB617" s="167">
        <f>Cálculos!L308</f>
        <v>0.27856574869976025</v>
      </c>
      <c r="AC617" s="152"/>
      <c r="AD617" s="167">
        <f>Cálculos!AN310</f>
        <v>0.31465320147962617</v>
      </c>
      <c r="AE617" s="152"/>
      <c r="AF617" s="167">
        <f>Cálculos!BP311</f>
        <v>0.3022852690475743</v>
      </c>
      <c r="AG617" s="152"/>
      <c r="AH617" s="167">
        <f>Cálculos!N587</f>
        <v>0</v>
      </c>
      <c r="AI617" s="152"/>
      <c r="AJ617" s="167">
        <f>Cálculos!AP618</f>
        <v>0</v>
      </c>
      <c r="AK617" s="152"/>
      <c r="AL617" s="167">
        <f>Cálculos!BR618</f>
        <v>0</v>
      </c>
      <c r="AM617" s="150"/>
      <c r="BA617" s="151"/>
      <c r="BB617" s="72">
        <v>612</v>
      </c>
      <c r="BC617" s="168">
        <f>ABS(Cálculos!L618-Cálculos!L617)</f>
        <v>2.9224750310422598E-3</v>
      </c>
      <c r="BD617" s="168">
        <f>ABS(Cálculos!AN618-Cálculos!AN617)</f>
        <v>3.3653363692989213E-3</v>
      </c>
      <c r="BE617" s="168">
        <f>ABS(Cálculos!BP618-Cálculos!BP617)</f>
        <v>3.2512463771066091E-3</v>
      </c>
      <c r="BF617" s="150"/>
    </row>
    <row r="618" spans="25:58" x14ac:dyDescent="0.35">
      <c r="Y618" s="151"/>
      <c r="Z618" s="72">
        <f>(Cálculos!C619-0.44)/(MAX(Cálculos!C:C)+0.12)*100</f>
        <v>83.898537226757242</v>
      </c>
      <c r="AA618" s="152"/>
      <c r="AB618" s="167">
        <f>Cálculos!L678</f>
        <v>0.27722427307712627</v>
      </c>
      <c r="AC618" s="152"/>
      <c r="AD618" s="167">
        <f>Cálculos!AN682</f>
        <v>0.31345673881160946</v>
      </c>
      <c r="AE618" s="152"/>
      <c r="AF618" s="167">
        <f>Cálculos!BP681</f>
        <v>0.30204360526419965</v>
      </c>
      <c r="AG618" s="152"/>
      <c r="AH618" s="167">
        <f>Cálculos!N588</f>
        <v>0</v>
      </c>
      <c r="AI618" s="152"/>
      <c r="AJ618" s="167">
        <f>Cálculos!AP619</f>
        <v>0</v>
      </c>
      <c r="AK618" s="152"/>
      <c r="AL618" s="167">
        <f>Cálculos!BR619</f>
        <v>0</v>
      </c>
      <c r="AM618" s="150"/>
      <c r="BA618" s="151"/>
      <c r="BB618" s="72">
        <v>613</v>
      </c>
      <c r="BC618" s="168">
        <f>ABS(Cálculos!L619-Cálculos!L618)</f>
        <v>2.9022880214285007E-3</v>
      </c>
      <c r="BD618" s="168">
        <f>ABS(Cálculos!AN619-Cálculos!AN618)</f>
        <v>3.342090292970612E-3</v>
      </c>
      <c r="BE618" s="168">
        <f>ABS(Cálculos!BP619-Cálculos!BP618)</f>
        <v>3.2287883779197335E-3</v>
      </c>
      <c r="BF618" s="150"/>
    </row>
    <row r="619" spans="25:58" x14ac:dyDescent="0.35">
      <c r="Y619" s="151"/>
      <c r="Z619" s="72">
        <f>(Cálculos!C620-0.44)/(MAX(Cálculos!C:C)+0.12)*100</f>
        <v>84.035501013532013</v>
      </c>
      <c r="AA619" s="152"/>
      <c r="AB619" s="167">
        <f>Cálculos!L309</f>
        <v>0.27664155425220127</v>
      </c>
      <c r="AC619" s="152"/>
      <c r="AD619" s="167">
        <f>Cálculos!AN311</f>
        <v>0.31297535568545015</v>
      </c>
      <c r="AE619" s="152"/>
      <c r="AF619" s="167">
        <f>Cálculos!BP312</f>
        <v>0.29984176730111245</v>
      </c>
      <c r="AG619" s="152"/>
      <c r="AH619" s="167">
        <f>Cálculos!N589</f>
        <v>0</v>
      </c>
      <c r="AI619" s="152"/>
      <c r="AJ619" s="167">
        <f>Cálculos!AP620</f>
        <v>0</v>
      </c>
      <c r="AK619" s="152"/>
      <c r="AL619" s="167">
        <f>Cálculos!BR620</f>
        <v>0</v>
      </c>
      <c r="AM619" s="150"/>
      <c r="BA619" s="151"/>
      <c r="BB619" s="72">
        <v>614</v>
      </c>
      <c r="BC619" s="168">
        <f>ABS(Cálculos!L620-Cálculos!L619)</f>
        <v>2.8822404536771873E-3</v>
      </c>
      <c r="BD619" s="168">
        <f>ABS(Cálculos!AN620-Cálculos!AN619)</f>
        <v>3.3190047890219732E-3</v>
      </c>
      <c r="BE619" s="168">
        <f>ABS(Cálculos!BP620-Cálculos!BP619)</f>
        <v>3.2064855074661058E-3</v>
      </c>
      <c r="BF619" s="150"/>
    </row>
    <row r="620" spans="25:58" x14ac:dyDescent="0.35">
      <c r="Y620" s="151"/>
      <c r="Z620" s="72">
        <f>(Cálculos!C621-0.44)/(MAX(Cálculos!C:C)+0.12)*100</f>
        <v>84.172464800306784</v>
      </c>
      <c r="AA620" s="152"/>
      <c r="AB620" s="167">
        <f>Cálculos!L679</f>
        <v>0.27529393457947904</v>
      </c>
      <c r="AC620" s="152"/>
      <c r="AD620" s="167">
        <f>Cálculos!AN681</f>
        <v>0.31264267325797462</v>
      </c>
      <c r="AE620" s="152"/>
      <c r="AF620" s="167">
        <f>Cálculos!BP683</f>
        <v>0.29837746055477643</v>
      </c>
      <c r="AG620" s="152"/>
      <c r="AH620" s="167">
        <f>Cálculos!N590</f>
        <v>0</v>
      </c>
      <c r="AI620" s="152"/>
      <c r="AJ620" s="167">
        <f>Cálculos!AP621</f>
        <v>0</v>
      </c>
      <c r="AK620" s="152"/>
      <c r="AL620" s="167">
        <f>Cálculos!BR621</f>
        <v>0</v>
      </c>
      <c r="AM620" s="150"/>
      <c r="BA620" s="151"/>
      <c r="BB620" s="72">
        <v>615</v>
      </c>
      <c r="BC620" s="168">
        <f>ABS(Cálculos!L621-Cálculos!L620)</f>
        <v>2.8623313645917414E-3</v>
      </c>
      <c r="BD620" s="168">
        <f>ABS(Cálculos!AN621-Cálculos!AN620)</f>
        <v>3.2960787482971821E-3</v>
      </c>
      <c r="BE620" s="168">
        <f>ABS(Cálculos!BP621-Cálculos!BP620)</f>
        <v>3.1843366941921025E-3</v>
      </c>
      <c r="BF620" s="150"/>
    </row>
    <row r="621" spans="25:58" x14ac:dyDescent="0.35">
      <c r="Y621" s="151"/>
      <c r="Z621" s="72">
        <f>(Cálculos!C622-0.44)/(MAX(Cálculos!C:C)+0.12)*100</f>
        <v>84.30942858708157</v>
      </c>
      <c r="AA621" s="152"/>
      <c r="AB621" s="167">
        <f>Cálculos!L310</f>
        <v>0.27473065140411312</v>
      </c>
      <c r="AC621" s="152"/>
      <c r="AD621" s="167">
        <f>Cálculos!AN361</f>
        <v>0.31153051927615472</v>
      </c>
      <c r="AE621" s="152"/>
      <c r="AF621" s="167">
        <f>Cálculos!BP313</f>
        <v>0.2977044097409971</v>
      </c>
      <c r="AG621" s="152"/>
      <c r="AH621" s="167">
        <f>Cálculos!N591</f>
        <v>0</v>
      </c>
      <c r="AI621" s="152"/>
      <c r="AJ621" s="167">
        <f>Cálculos!AP622</f>
        <v>0</v>
      </c>
      <c r="AK621" s="152"/>
      <c r="AL621" s="167">
        <f>Cálculos!BR622</f>
        <v>0</v>
      </c>
      <c r="AM621" s="150"/>
      <c r="BA621" s="151"/>
      <c r="BB621" s="72">
        <v>616</v>
      </c>
      <c r="BC621" s="168">
        <f>ABS(Cálculos!L622-Cálculos!L621)</f>
        <v>2.8425597976300954E-3</v>
      </c>
      <c r="BD621" s="168">
        <f>ABS(Cálculos!AN622-Cálculos!AN621)</f>
        <v>3.2733110693034528E-3</v>
      </c>
      <c r="BE621" s="168">
        <f>ABS(Cálculos!BP622-Cálculos!BP621)</f>
        <v>3.1623408739469561E-3</v>
      </c>
      <c r="BF621" s="150"/>
    </row>
    <row r="622" spans="25:58" x14ac:dyDescent="0.35">
      <c r="Y622" s="151"/>
      <c r="Z622" s="72">
        <f>(Cálculos!C623-0.44)/(MAX(Cálculos!C:C)+0.12)*100</f>
        <v>84.446392373856355</v>
      </c>
      <c r="AA622" s="152"/>
      <c r="AB622" s="167">
        <f>Cálculos!L732</f>
        <v>0.27442215788357394</v>
      </c>
      <c r="AC622" s="152"/>
      <c r="AD622" s="167">
        <f>Cálculos!AN312</f>
        <v>0.31041357900829497</v>
      </c>
      <c r="AE622" s="152"/>
      <c r="AF622" s="167">
        <f>Cálculos!BP684</f>
        <v>0.29591921901864887</v>
      </c>
      <c r="AG622" s="152"/>
      <c r="AH622" s="167">
        <f>Cálculos!N592</f>
        <v>0</v>
      </c>
      <c r="AI622" s="152"/>
      <c r="AJ622" s="167">
        <f>Cálculos!AP623</f>
        <v>0</v>
      </c>
      <c r="AK622" s="152"/>
      <c r="AL622" s="167">
        <f>Cálculos!BR623</f>
        <v>0</v>
      </c>
      <c r="AM622" s="150"/>
      <c r="BA622" s="151"/>
      <c r="BB622" s="72">
        <v>617</v>
      </c>
      <c r="BC622" s="168">
        <f>ABS(Cálculos!L623-Cálculos!L622)</f>
        <v>2.8229248028575071E-3</v>
      </c>
      <c r="BD622" s="168">
        <f>ABS(Cálculos!AN623-Cálculos!AN622)</f>
        <v>3.250700658156247E-3</v>
      </c>
      <c r="BE622" s="168">
        <f>ABS(Cálculos!BP623-Cálculos!BP622)</f>
        <v>3.1404969899305746E-3</v>
      </c>
      <c r="BF622" s="150"/>
    </row>
    <row r="623" spans="25:58" x14ac:dyDescent="0.35">
      <c r="Y623" s="151"/>
      <c r="Z623" s="72">
        <f>(Cálculos!C624-0.44)/(MAX(Cálculos!C:C)+0.12)*100</f>
        <v>84.583356160631112</v>
      </c>
      <c r="AA623" s="152"/>
      <c r="AB623" s="167">
        <f>Cálculos!L362</f>
        <v>0.27342178893735647</v>
      </c>
      <c r="AC623" s="152"/>
      <c r="AD623" s="167">
        <f>Cálculos!AN683</f>
        <v>0.30889213040490388</v>
      </c>
      <c r="AE623" s="152"/>
      <c r="AF623" s="167">
        <f>Cálculos!BP314</f>
        <v>0.29563568671916624</v>
      </c>
      <c r="AG623" s="152"/>
      <c r="AH623" s="167">
        <f>Cálculos!N593</f>
        <v>0</v>
      </c>
      <c r="AI623" s="152"/>
      <c r="AJ623" s="167">
        <f>Cálculos!AP624</f>
        <v>0</v>
      </c>
      <c r="AK623" s="152"/>
      <c r="AL623" s="167">
        <f>Cálculos!BR624</f>
        <v>0</v>
      </c>
      <c r="AM623" s="150"/>
      <c r="BA623" s="151"/>
      <c r="BB623" s="72">
        <v>618</v>
      </c>
      <c r="BC623" s="168">
        <f>ABS(Cálculos!L624-Cálculos!L623)</f>
        <v>2.8034254369008749E-3</v>
      </c>
      <c r="BD623" s="168">
        <f>ABS(Cálculos!AN624-Cálculos!AN623)</f>
        <v>3.2282464285271484E-3</v>
      </c>
      <c r="BE623" s="168">
        <f>ABS(Cálculos!BP624-Cálculos!BP623)</f>
        <v>3.1188039926426936E-3</v>
      </c>
      <c r="BF623" s="150"/>
    </row>
    <row r="624" spans="25:58" x14ac:dyDescent="0.35">
      <c r="Y624" s="151"/>
      <c r="Z624" s="72">
        <f>(Cálculos!C625-0.44)/(MAX(Cálculos!C:C)+0.12)*100</f>
        <v>84.720319947405898</v>
      </c>
      <c r="AA624" s="152"/>
      <c r="AB624" s="167">
        <f>Cálculos!L680</f>
        <v>0.27338947051875601</v>
      </c>
      <c r="AC624" s="152"/>
      <c r="AD624" s="167">
        <f>Cálculos!AN313</f>
        <v>0.30819492171261514</v>
      </c>
      <c r="AE624" s="152"/>
      <c r="AF624" s="167">
        <f>Cálculos!BP361</f>
        <v>0.2953113747277018</v>
      </c>
      <c r="AG624" s="152"/>
      <c r="AH624" s="167">
        <f>Cálculos!N594</f>
        <v>0</v>
      </c>
      <c r="AI624" s="152"/>
      <c r="AJ624" s="167">
        <f>Cálculos!AP625</f>
        <v>0</v>
      </c>
      <c r="AK624" s="152"/>
      <c r="AL624" s="167">
        <f>Cálculos!BR625</f>
        <v>0</v>
      </c>
      <c r="AM624" s="150"/>
      <c r="BA624" s="151"/>
      <c r="BB624" s="72">
        <v>619</v>
      </c>
      <c r="BC624" s="168">
        <f>ABS(Cálculos!L625-Cálculos!L624)</f>
        <v>2.7840607629034952E-3</v>
      </c>
      <c r="BD624" s="168">
        <f>ABS(Cálculos!AN625-Cálculos!AN624)</f>
        <v>3.2059473015918494E-3</v>
      </c>
      <c r="BE624" s="168">
        <f>ABS(Cálculos!BP625-Cálculos!BP624)</f>
        <v>3.0972608398324164E-3</v>
      </c>
      <c r="BF624" s="150"/>
    </row>
    <row r="625" spans="25:58" x14ac:dyDescent="0.35">
      <c r="Y625" s="151"/>
      <c r="Z625" s="72">
        <f>(Cálculos!C626-0.44)/(MAX(Cálculos!C:C)+0.12)*100</f>
        <v>84.857283734180683</v>
      </c>
      <c r="AA625" s="152"/>
      <c r="AB625" s="167">
        <f>Cálculos!L311</f>
        <v>0.27338363998694715</v>
      </c>
      <c r="AC625" s="152"/>
      <c r="AD625" s="167">
        <f>Cálculos!AN684</f>
        <v>0.30631160900557591</v>
      </c>
      <c r="AE625" s="152"/>
      <c r="AF625" s="167">
        <f>Cálculos!BP685</f>
        <v>0.29380118443023073</v>
      </c>
      <c r="AG625" s="152"/>
      <c r="AH625" s="167">
        <f>Cálculos!N595</f>
        <v>0</v>
      </c>
      <c r="AI625" s="152"/>
      <c r="AJ625" s="167">
        <f>Cálculos!AP626</f>
        <v>0</v>
      </c>
      <c r="AK625" s="152"/>
      <c r="AL625" s="167">
        <f>Cálculos!BR626</f>
        <v>0</v>
      </c>
      <c r="AM625" s="150"/>
      <c r="BA625" s="151"/>
      <c r="BB625" s="72">
        <v>620</v>
      </c>
      <c r="BC625" s="168">
        <f>ABS(Cálculos!L626-Cálculos!L625)</f>
        <v>2.7648298504801549E-3</v>
      </c>
      <c r="BD625" s="168">
        <f>ABS(Cálculos!AN626-Cálculos!AN625)</f>
        <v>3.1838022059774151E-3</v>
      </c>
      <c r="BE625" s="168">
        <f>ABS(Cálculos!BP626-Cálculos!BP625)</f>
        <v>3.0758664964485871E-3</v>
      </c>
      <c r="BF625" s="150"/>
    </row>
    <row r="626" spans="25:58" x14ac:dyDescent="0.35">
      <c r="Y626" s="151"/>
      <c r="Z626" s="72">
        <f>(Cálculos!C627-0.44)/(MAX(Cálculos!C:C)+0.12)*100</f>
        <v>84.99424752095544</v>
      </c>
      <c r="AA626" s="152"/>
      <c r="AB626" s="167">
        <f>Cálculos!L682</f>
        <v>0.2729291574869705</v>
      </c>
      <c r="AC626" s="152"/>
      <c r="AD626" s="167">
        <f>Cálculos!AN314</f>
        <v>0.30605219437484643</v>
      </c>
      <c r="AE626" s="152"/>
      <c r="AF626" s="167">
        <f>Cálculos!BP315</f>
        <v>0.29359128590300987</v>
      </c>
      <c r="AG626" s="152"/>
      <c r="AH626" s="167">
        <f>Cálculos!N596</f>
        <v>0</v>
      </c>
      <c r="AI626" s="152"/>
      <c r="AJ626" s="167">
        <f>Cálculos!AP627</f>
        <v>0</v>
      </c>
      <c r="AK626" s="152"/>
      <c r="AL626" s="167">
        <f>Cálculos!BR627</f>
        <v>0</v>
      </c>
      <c r="AM626" s="150"/>
      <c r="BA626" s="151"/>
      <c r="BB626" s="72">
        <v>621</v>
      </c>
      <c r="BC626" s="168">
        <f>ABS(Cálculos!L627-Cálculos!L626)</f>
        <v>2.7457317756721666E-3</v>
      </c>
      <c r="BD626" s="168">
        <f>ABS(Cálculos!AN627-Cálculos!AN626)</f>
        <v>3.1618100777119906E-3</v>
      </c>
      <c r="BE626" s="168">
        <f>ABS(Cálculos!BP627-Cálculos!BP626)</f>
        <v>3.054619934589331E-3</v>
      </c>
      <c r="BF626" s="150"/>
    </row>
    <row r="627" spans="25:58" x14ac:dyDescent="0.35">
      <c r="Y627" s="151"/>
      <c r="Z627" s="72">
        <f>(Cálculos!C628-0.44)/(MAX(Cálculos!C:C)+0.12)*100</f>
        <v>85.131211307730226</v>
      </c>
      <c r="AA627" s="152"/>
      <c r="AB627" s="167">
        <f>Cálculos!L681</f>
        <v>0.27150049702485946</v>
      </c>
      <c r="AC627" s="152"/>
      <c r="AD627" s="167">
        <f>Cálculos!AN685</f>
        <v>0.30411254253180575</v>
      </c>
      <c r="AE627" s="152"/>
      <c r="AF627" s="167">
        <f>Cálculos!BP15</f>
        <v>0.29333359427043565</v>
      </c>
      <c r="AG627" s="152"/>
      <c r="AH627" s="167">
        <f>Cálculos!N597</f>
        <v>0</v>
      </c>
      <c r="AI627" s="152"/>
      <c r="AJ627" s="167">
        <f>Cálculos!AP628</f>
        <v>0</v>
      </c>
      <c r="AK627" s="152"/>
      <c r="AL627" s="167">
        <f>Cálculos!BR628</f>
        <v>0</v>
      </c>
      <c r="AM627" s="150"/>
      <c r="BA627" s="151"/>
      <c r="BB627" s="72">
        <v>622</v>
      </c>
      <c r="BC627" s="168">
        <f>ABS(Cálculos!L628-Cálculos!L627)</f>
        <v>2.7267656209030156E-3</v>
      </c>
      <c r="BD627" s="168">
        <f>ABS(Cálculos!AN628-Cálculos!AN627)</f>
        <v>3.1399698601730086E-3</v>
      </c>
      <c r="BE627" s="168">
        <f>ABS(Cálculos!BP628-Cálculos!BP627)</f>
        <v>3.0335201334530382E-3</v>
      </c>
      <c r="BF627" s="150"/>
    </row>
    <row r="628" spans="25:58" x14ac:dyDescent="0.35">
      <c r="Y628" s="151"/>
      <c r="Z628" s="72">
        <f>(Cálculos!C629-0.44)/(MAX(Cálculos!C:C)+0.12)*100</f>
        <v>85.268175094505011</v>
      </c>
      <c r="AA628" s="152"/>
      <c r="AB628" s="167">
        <f>Cálculos!L312</f>
        <v>0.27105091015759697</v>
      </c>
      <c r="AC628" s="152"/>
      <c r="AD628" s="167">
        <f>Cálculos!AN315</f>
        <v>0.30393555448938508</v>
      </c>
      <c r="AE628" s="152"/>
      <c r="AF628" s="167">
        <f>Cálculos!BP317</f>
        <v>0.29219214438960839</v>
      </c>
      <c r="AG628" s="152"/>
      <c r="AH628" s="167">
        <f>Cálculos!N598</f>
        <v>0</v>
      </c>
      <c r="AI628" s="152"/>
      <c r="AJ628" s="167">
        <f>Cálculos!AP629</f>
        <v>0</v>
      </c>
      <c r="AK628" s="152"/>
      <c r="AL628" s="167">
        <f>Cálculos!BR629</f>
        <v>0</v>
      </c>
      <c r="AM628" s="150"/>
      <c r="BA628" s="151"/>
      <c r="BB628" s="72">
        <v>623</v>
      </c>
      <c r="BC628" s="168">
        <f>ABS(Cálculos!L629-Cálculos!L628)</f>
        <v>2.7079304749345612E-3</v>
      </c>
      <c r="BD628" s="168">
        <f>ABS(Cálculos!AN629-Cálculos!AN628)</f>
        <v>3.118280504036286E-3</v>
      </c>
      <c r="BE628" s="168">
        <f>ABS(Cálculos!BP629-Cálculos!BP628)</f>
        <v>3.0125660792893472E-3</v>
      </c>
      <c r="BF628" s="150"/>
    </row>
    <row r="629" spans="25:58" x14ac:dyDescent="0.35">
      <c r="Y629" s="151"/>
      <c r="Z629" s="72">
        <f>(Cálculos!C630-0.44)/(MAX(Cálculos!C:C)+0.12)*100</f>
        <v>85.405138881279782</v>
      </c>
      <c r="AA629" s="152"/>
      <c r="AB629" s="167">
        <f>Cálculos!L313</f>
        <v>0.26909587577854854</v>
      </c>
      <c r="AC629" s="152"/>
      <c r="AD629" s="167">
        <f>Cálculos!AN317</f>
        <v>0.3027243524332805</v>
      </c>
      <c r="AE629" s="152"/>
      <c r="AF629" s="167">
        <f>Cálculos!BP686</f>
        <v>0.2917579755454397</v>
      </c>
      <c r="AG629" s="152"/>
      <c r="AH629" s="167">
        <f>Cálculos!N599</f>
        <v>0</v>
      </c>
      <c r="AI629" s="152"/>
      <c r="AJ629" s="167">
        <f>Cálculos!AP630</f>
        <v>0</v>
      </c>
      <c r="AK629" s="152"/>
      <c r="AL629" s="167">
        <f>Cálculos!BR630</f>
        <v>0</v>
      </c>
      <c r="AM629" s="150"/>
      <c r="BA629" s="151"/>
      <c r="BB629" s="72">
        <v>624</v>
      </c>
      <c r="BC629" s="168">
        <f>ABS(Cálculos!L630-Cálculos!L629)</f>
        <v>2.6892254328227394E-3</v>
      </c>
      <c r="BD629" s="168">
        <f>ABS(Cálculos!AN630-Cálculos!AN629)</f>
        <v>3.0967409672261192E-3</v>
      </c>
      <c r="BE629" s="168">
        <f>ABS(Cálculos!BP630-Cálculos!BP629)</f>
        <v>2.9917567653505173E-3</v>
      </c>
      <c r="BF629" s="150"/>
    </row>
    <row r="630" spans="25:58" x14ac:dyDescent="0.35">
      <c r="Y630" s="151"/>
      <c r="Z630" s="72">
        <f>(Cálculos!C631-0.44)/(MAX(Cálculos!C:C)+0.12)*100</f>
        <v>85.542102668054554</v>
      </c>
      <c r="AA630" s="152"/>
      <c r="AB630" s="167">
        <f>Cálculos!L367</f>
        <v>0.26883168268425017</v>
      </c>
      <c r="AC630" s="152"/>
      <c r="AD630" s="167">
        <f>Cálculos!AN686</f>
        <v>0.30199638591103584</v>
      </c>
      <c r="AE630" s="152"/>
      <c r="AF630" s="167">
        <f>Cálculos!BP316</f>
        <v>0.2915628751729305</v>
      </c>
      <c r="AG630" s="152"/>
      <c r="AH630" s="167">
        <f>Cálculos!N601</f>
        <v>0</v>
      </c>
      <c r="AI630" s="152"/>
      <c r="AJ630" s="167">
        <f>Cálculos!AP631</f>
        <v>0</v>
      </c>
      <c r="AK630" s="152"/>
      <c r="AL630" s="167">
        <f>Cálculos!BR631</f>
        <v>0</v>
      </c>
      <c r="AM630" s="150"/>
      <c r="BA630" s="151"/>
      <c r="BB630" s="72">
        <v>625</v>
      </c>
      <c r="BC630" s="168">
        <f>ABS(Cálculos!L631-Cálculos!L630)</f>
        <v>2.6706495958747078E-3</v>
      </c>
      <c r="BD630" s="168">
        <f>ABS(Cálculos!AN631-Cálculos!AN630)</f>
        <v>3.0753502148646028E-3</v>
      </c>
      <c r="BE630" s="168">
        <f>ABS(Cálculos!BP631-Cálculos!BP630)</f>
        <v>2.9710911918425231E-3</v>
      </c>
      <c r="BF630" s="150"/>
    </row>
    <row r="631" spans="25:58" x14ac:dyDescent="0.35">
      <c r="Y631" s="151"/>
      <c r="Z631" s="72">
        <f>(Cálculos!C632-0.44)/(MAX(Cálculos!C:C)+0.12)*100</f>
        <v>85.679066454829339</v>
      </c>
      <c r="AA631" s="152"/>
      <c r="AB631" s="167">
        <f>Cálculos!L683</f>
        <v>0.26837789302729381</v>
      </c>
      <c r="AC631" s="152"/>
      <c r="AD631" s="167">
        <f>Cálculos!AN316</f>
        <v>0.30183563722896306</v>
      </c>
      <c r="AE631" s="152"/>
      <c r="AF631" s="167">
        <f>Cálculos!BP687</f>
        <v>0.28974009048190452</v>
      </c>
      <c r="AG631" s="152"/>
      <c r="AH631" s="167">
        <f>Cálculos!N602</f>
        <v>0</v>
      </c>
      <c r="AI631" s="152"/>
      <c r="AJ631" s="167">
        <f>Cálculos!AP632</f>
        <v>0</v>
      </c>
      <c r="AK631" s="152"/>
      <c r="AL631" s="167">
        <f>Cálculos!BR632</f>
        <v>0</v>
      </c>
      <c r="AM631" s="150"/>
      <c r="BA631" s="151"/>
      <c r="BB631" s="72">
        <v>626</v>
      </c>
      <c r="BC631" s="168">
        <f>ABS(Cálculos!L632-Cálculos!L631)</f>
        <v>2.6522020716050476E-3</v>
      </c>
      <c r="BD631" s="168">
        <f>ABS(Cálculos!AN632-Cálculos!AN631)</f>
        <v>3.0541072192227792E-3</v>
      </c>
      <c r="BE631" s="168">
        <f>ABS(Cálculos!BP632-Cálculos!BP631)</f>
        <v>2.9505683658779258E-3</v>
      </c>
      <c r="BF631" s="150"/>
    </row>
    <row r="632" spans="25:58" x14ac:dyDescent="0.35">
      <c r="Y632" s="151"/>
      <c r="Z632" s="72">
        <f>(Cálculos!C633-0.44)/(MAX(Cálculos!C:C)+0.12)*100</f>
        <v>85.816030241604111</v>
      </c>
      <c r="AA632" s="152"/>
      <c r="AB632" s="167">
        <f>Cálculos!L314</f>
        <v>0.26722168422233089</v>
      </c>
      <c r="AC632" s="152"/>
      <c r="AD632" s="167">
        <f>Cálculos!AN727</f>
        <v>0.30035261410401259</v>
      </c>
      <c r="AE632" s="152"/>
      <c r="AF632" s="167">
        <f>Cálculos!BP318</f>
        <v>0.2880410217717993</v>
      </c>
      <c r="AG632" s="152"/>
      <c r="AH632" s="167">
        <f>Cálculos!N603</f>
        <v>0</v>
      </c>
      <c r="AI632" s="152"/>
      <c r="AJ632" s="167">
        <f>Cálculos!AP633</f>
        <v>0</v>
      </c>
      <c r="AK632" s="152"/>
      <c r="AL632" s="167">
        <f>Cálculos!BR633</f>
        <v>0</v>
      </c>
      <c r="AM632" s="150"/>
      <c r="BA632" s="151"/>
      <c r="BB632" s="72">
        <v>627</v>
      </c>
      <c r="BC632" s="168">
        <f>ABS(Cálculos!L633-Cálculos!L632)</f>
        <v>2.6338819736935193E-3</v>
      </c>
      <c r="BD632" s="168">
        <f>ABS(Cálculos!AN633-Cálculos!AN632)</f>
        <v>3.0330109596701793E-3</v>
      </c>
      <c r="BE632" s="168">
        <f>ABS(Cálculos!BP633-Cálculos!BP632)</f>
        <v>2.9301873014271895E-3</v>
      </c>
      <c r="BF632" s="150"/>
    </row>
    <row r="633" spans="25:58" x14ac:dyDescent="0.35">
      <c r="Y633" s="151"/>
      <c r="Z633" s="72">
        <f>(Cálculos!C634-0.44)/(MAX(Cálculos!C:C)+0.12)*100</f>
        <v>85.952994028378896</v>
      </c>
      <c r="AA633" s="152"/>
      <c r="AB633" s="167">
        <f>Cálculos!L8</f>
        <v>0.26717716516776535</v>
      </c>
      <c r="AC633" s="152"/>
      <c r="AD633" s="167">
        <f>Cálculos!AN687</f>
        <v>0.29990745829166104</v>
      </c>
      <c r="AE633" s="152"/>
      <c r="AF633" s="167">
        <f>Cálculos!BP688</f>
        <v>0.28773823170181162</v>
      </c>
      <c r="AG633" s="152"/>
      <c r="AH633" s="167">
        <f>Cálculos!N604</f>
        <v>0</v>
      </c>
      <c r="AI633" s="152"/>
      <c r="AJ633" s="167">
        <f>Cálculos!AP634</f>
        <v>0</v>
      </c>
      <c r="AK633" s="152"/>
      <c r="AL633" s="167">
        <f>Cálculos!BR634</f>
        <v>0</v>
      </c>
      <c r="AM633" s="150"/>
      <c r="BA633" s="151"/>
      <c r="BB633" s="72">
        <v>628</v>
      </c>
      <c r="BC633" s="168">
        <f>ABS(Cálculos!L634-Cálculos!L633)</f>
        <v>2.6156884219419863E-3</v>
      </c>
      <c r="BD633" s="168">
        <f>ABS(Cálculos!AN634-Cálculos!AN633)</f>
        <v>3.01206042262675E-3</v>
      </c>
      <c r="BE633" s="168">
        <f>ABS(Cálculos!BP634-Cálculos!BP633)</f>
        <v>2.9099470192723298E-3</v>
      </c>
      <c r="BF633" s="150"/>
    </row>
    <row r="634" spans="25:58" x14ac:dyDescent="0.35">
      <c r="Y634" s="151"/>
      <c r="Z634" s="72">
        <f>(Cálculos!C635-0.44)/(MAX(Cálculos!C:C)+0.12)*100</f>
        <v>86.089957815153667</v>
      </c>
      <c r="AA634" s="152"/>
      <c r="AB634" s="167">
        <f>Cálculos!L684</f>
        <v>0.26602757417428413</v>
      </c>
      <c r="AC634" s="152"/>
      <c r="AD634" s="167">
        <f>Cálculos!AN318</f>
        <v>0.29823387803445461</v>
      </c>
      <c r="AE634" s="152"/>
      <c r="AF634" s="167">
        <f>Cálculos!BP727</f>
        <v>0.28612364832824727</v>
      </c>
      <c r="AG634" s="152"/>
      <c r="AH634" s="167">
        <f>Cálculos!N605</f>
        <v>0</v>
      </c>
      <c r="AI634" s="152"/>
      <c r="AJ634" s="167">
        <f>Cálculos!AP635</f>
        <v>0</v>
      </c>
      <c r="AK634" s="152"/>
      <c r="AL634" s="167">
        <f>Cálculos!BR635</f>
        <v>0</v>
      </c>
      <c r="AM634" s="150"/>
      <c r="BA634" s="151"/>
      <c r="BB634" s="72">
        <v>629</v>
      </c>
      <c r="BC634" s="168">
        <f>ABS(Cálculos!L635-Cálculos!L634)</f>
        <v>2.5976205422321152E-3</v>
      </c>
      <c r="BD634" s="168">
        <f>ABS(Cálculos!AN635-Cálculos!AN634)</f>
        <v>2.9912546015135599E-3</v>
      </c>
      <c r="BE634" s="168">
        <f>ABS(Cálculos!BP635-Cálculos!BP634)</f>
        <v>2.8898465469587298E-3</v>
      </c>
      <c r="BF634" s="150"/>
    </row>
    <row r="635" spans="25:58" x14ac:dyDescent="0.35">
      <c r="Y635" s="151"/>
      <c r="Z635" s="72">
        <f>(Cálculos!C636-0.44)/(MAX(Cálculos!C:C)+0.12)*100</f>
        <v>86.226921601928439</v>
      </c>
      <c r="AA635" s="152"/>
      <c r="AB635" s="167">
        <f>Cálculos!L315</f>
        <v>0.26537297926778319</v>
      </c>
      <c r="AC635" s="152"/>
      <c r="AD635" s="167">
        <f>Cálculos!AN688</f>
        <v>0.29783530864915203</v>
      </c>
      <c r="AE635" s="152"/>
      <c r="AF635" s="167">
        <f>Cálculos!BP689</f>
        <v>0.28575058957456906</v>
      </c>
      <c r="AG635" s="152"/>
      <c r="AH635" s="167">
        <f>Cálculos!N606</f>
        <v>0</v>
      </c>
      <c r="AI635" s="152"/>
      <c r="AJ635" s="167">
        <f>Cálculos!AP636</f>
        <v>0</v>
      </c>
      <c r="AK635" s="152"/>
      <c r="AL635" s="167">
        <f>Cálculos!BR636</f>
        <v>0</v>
      </c>
      <c r="AM635" s="150"/>
      <c r="BA635" s="151"/>
      <c r="BB635" s="72">
        <v>630</v>
      </c>
      <c r="BC635" s="168">
        <f>ABS(Cálculos!L636-Cálculos!L635)</f>
        <v>2.579677466483743E-3</v>
      </c>
      <c r="BD635" s="168">
        <f>ABS(Cálculos!AN636-Cálculos!AN635)</f>
        <v>2.9705924967045605E-3</v>
      </c>
      <c r="BE635" s="168">
        <f>ABS(Cálculos!BP636-Cálculos!BP635)</f>
        <v>2.8698849187492881E-3</v>
      </c>
      <c r="BF635" s="150"/>
    </row>
    <row r="636" spans="25:58" x14ac:dyDescent="0.35">
      <c r="Y636" s="151"/>
      <c r="Z636" s="72">
        <f>(Cálculos!C637-0.44)/(MAX(Cálculos!C:C)+0.12)*100</f>
        <v>86.363885388703224</v>
      </c>
      <c r="AA636" s="152"/>
      <c r="AB636" s="167">
        <f>Cálculos!L317</f>
        <v>0.26502303163997615</v>
      </c>
      <c r="AC636" s="152"/>
      <c r="AD636" s="167">
        <f>Cálculos!AN689</f>
        <v>0.29577790979447016</v>
      </c>
      <c r="AE636" s="152"/>
      <c r="AF636" s="167">
        <f>Cálculos!BP319</f>
        <v>0.28565417923372988</v>
      </c>
      <c r="AG636" s="152"/>
      <c r="AH636" s="167">
        <f>Cálculos!N607</f>
        <v>0</v>
      </c>
      <c r="AI636" s="152"/>
      <c r="AJ636" s="167">
        <f>Cálculos!AP637</f>
        <v>0</v>
      </c>
      <c r="AK636" s="152"/>
      <c r="AL636" s="167">
        <f>Cálculos!BR637</f>
        <v>0</v>
      </c>
      <c r="AM636" s="150"/>
      <c r="BA636" s="151"/>
      <c r="BB636" s="72">
        <v>631</v>
      </c>
      <c r="BC636" s="168">
        <f>ABS(Cálculos!L637-Cálculos!L636)</f>
        <v>2.5618583326130762E-3</v>
      </c>
      <c r="BD636" s="168">
        <f>ABS(Cálculos!AN637-Cálculos!AN636)</f>
        <v>2.9500731154789017E-3</v>
      </c>
      <c r="BE636" s="168">
        <f>ABS(Cálculos!BP637-Cálculos!BP636)</f>
        <v>2.8500611755777894E-3</v>
      </c>
      <c r="BF636" s="150"/>
    </row>
    <row r="637" spans="25:58" x14ac:dyDescent="0.35">
      <c r="Y637" s="151"/>
      <c r="Z637" s="72">
        <f>(Cálculos!C638-0.44)/(MAX(Cálculos!C:C)+0.12)*100</f>
        <v>86.500849175477995</v>
      </c>
      <c r="AA637" s="152"/>
      <c r="AB637" s="167">
        <f>Cálculos!L685</f>
        <v>0.26409752345082843</v>
      </c>
      <c r="AC637" s="152"/>
      <c r="AD637" s="167">
        <f>Cálculos!AN319</f>
        <v>0.29572697856200886</v>
      </c>
      <c r="AE637" s="152"/>
      <c r="AF637" s="167">
        <f>Cálculos!BP690</f>
        <v>0.28377674950244614</v>
      </c>
      <c r="AG637" s="152"/>
      <c r="AH637" s="167">
        <f>Cálculos!N608</f>
        <v>0</v>
      </c>
      <c r="AI637" s="152"/>
      <c r="AJ637" s="167">
        <f>Cálculos!AP638</f>
        <v>0</v>
      </c>
      <c r="AK637" s="152"/>
      <c r="AL637" s="167">
        <f>Cálculos!BR638</f>
        <v>0</v>
      </c>
      <c r="AM637" s="150"/>
      <c r="BA637" s="151"/>
      <c r="BB637" s="72">
        <v>632</v>
      </c>
      <c r="BC637" s="168">
        <f>ABS(Cálculos!L638-Cálculos!L637)</f>
        <v>2.5441622844908918E-3</v>
      </c>
      <c r="BD637" s="168">
        <f>ABS(Cálculos!AN638-Cálculos!AN637)</f>
        <v>2.9296954719726376E-3</v>
      </c>
      <c r="BE637" s="168">
        <f>ABS(Cálculos!BP638-Cálculos!BP637)</f>
        <v>2.8303743650028301E-3</v>
      </c>
      <c r="BF637" s="150"/>
    </row>
    <row r="638" spans="25:58" x14ac:dyDescent="0.35">
      <c r="Y638" s="151"/>
      <c r="Z638" s="72">
        <f>(Cálculos!C639-0.44)/(MAX(Cálculos!C:C)+0.12)*100</f>
        <v>86.637812962252767</v>
      </c>
      <c r="AA638" s="152"/>
      <c r="AB638" s="167">
        <f>Cálculos!L316</f>
        <v>0.26353937972378166</v>
      </c>
      <c r="AC638" s="152"/>
      <c r="AD638" s="167">
        <f>Cálculos!AN690</f>
        <v>0.29373480389082812</v>
      </c>
      <c r="AE638" s="152"/>
      <c r="AF638" s="167">
        <f>Cálculos!BP320</f>
        <v>0.28360705045446499</v>
      </c>
      <c r="AG638" s="152"/>
      <c r="AH638" s="167">
        <f>Cálculos!N609</f>
        <v>0</v>
      </c>
      <c r="AI638" s="152"/>
      <c r="AJ638" s="167">
        <f>Cálculos!AP639</f>
        <v>0</v>
      </c>
      <c r="AK638" s="152"/>
      <c r="AL638" s="167">
        <f>Cálculos!BR639</f>
        <v>0</v>
      </c>
      <c r="AM638" s="150"/>
      <c r="BA638" s="151"/>
      <c r="BB638" s="72">
        <v>633</v>
      </c>
      <c r="BC638" s="168">
        <f>ABS(Cálculos!L639-Cálculos!L638)</f>
        <v>2.5265884719018472E-3</v>
      </c>
      <c r="BD638" s="168">
        <f>ABS(Cálculos!AN639-Cálculos!AN638)</f>
        <v>2.9094585871318746E-3</v>
      </c>
      <c r="BE638" s="168">
        <f>ABS(Cálculos!BP639-Cálculos!BP638)</f>
        <v>2.8108235411616889E-3</v>
      </c>
      <c r="BF638" s="150"/>
    </row>
    <row r="639" spans="25:58" x14ac:dyDescent="0.35">
      <c r="Y639" s="151"/>
      <c r="Z639" s="72">
        <f>(Cálculos!C640-0.44)/(MAX(Cálculos!C:C)+0.12)*100</f>
        <v>86.774776749027552</v>
      </c>
      <c r="AA639" s="152"/>
      <c r="AB639" s="167">
        <f>Cálculos!L686</f>
        <v>0.26225604877410558</v>
      </c>
      <c r="AC639" s="152"/>
      <c r="AD639" s="167">
        <f>Cálculos!AN320</f>
        <v>0.29360102547132488</v>
      </c>
      <c r="AE639" s="152"/>
      <c r="AF639" s="167">
        <f>Cálculos!BP691</f>
        <v>0.28181655722437621</v>
      </c>
      <c r="AG639" s="152"/>
      <c r="AH639" s="167">
        <f>Cálculos!N610</f>
        <v>0</v>
      </c>
      <c r="AI639" s="152"/>
      <c r="AJ639" s="167">
        <f>Cálculos!AP640</f>
        <v>0</v>
      </c>
      <c r="AK639" s="152"/>
      <c r="AL639" s="167">
        <f>Cálculos!BR640</f>
        <v>0</v>
      </c>
      <c r="AM639" s="150"/>
      <c r="BA639" s="151"/>
      <c r="BB639" s="72">
        <v>634</v>
      </c>
      <c r="BC639" s="168">
        <f>ABS(Cálculos!L640-Cálculos!L639)</f>
        <v>2.5091360505034577E-3</v>
      </c>
      <c r="BD639" s="168">
        <f>ABS(Cálculos!AN640-Cálculos!AN639)</f>
        <v>2.8893614886655317E-3</v>
      </c>
      <c r="BE639" s="168">
        <f>ABS(Cálculos!BP640-Cálculos!BP639)</f>
        <v>2.7914077647254176E-3</v>
      </c>
      <c r="BF639" s="150"/>
    </row>
    <row r="640" spans="25:58" x14ac:dyDescent="0.35">
      <c r="Y640" s="151"/>
      <c r="Z640" s="72">
        <f>(Cálculos!C641-0.44)/(MAX(Cálculos!C:C)+0.12)*100</f>
        <v>86.911740535802323</v>
      </c>
      <c r="AA640" s="152"/>
      <c r="AB640" s="167">
        <f>Cálculos!L318</f>
        <v>0.26052637878066293</v>
      </c>
      <c r="AC640" s="152"/>
      <c r="AD640" s="167">
        <f>Cálculos!AN362</f>
        <v>0.29249604741407609</v>
      </c>
      <c r="AE640" s="152"/>
      <c r="AF640" s="167">
        <f>Cálculos!BP321</f>
        <v>0.28163425759662702</v>
      </c>
      <c r="AG640" s="152"/>
      <c r="AH640" s="167">
        <f>Cálculos!N611</f>
        <v>0</v>
      </c>
      <c r="AI640" s="152"/>
      <c r="AJ640" s="167">
        <f>Cálculos!AP641</f>
        <v>0</v>
      </c>
      <c r="AK640" s="152"/>
      <c r="AL640" s="167">
        <f>Cálculos!BR641</f>
        <v>0</v>
      </c>
      <c r="AM640" s="150"/>
      <c r="BA640" s="151"/>
      <c r="BB640" s="72">
        <v>635</v>
      </c>
      <c r="BC640" s="168">
        <f>ABS(Cálculos!L641-Cálculos!L640)</f>
        <v>2.4918041817855174E-3</v>
      </c>
      <c r="BD640" s="168">
        <f>ABS(Cálculos!AN641-Cálculos!AN640)</f>
        <v>2.8694032109984891E-3</v>
      </c>
      <c r="BE640" s="168">
        <f>ABS(Cálculos!BP641-Cálculos!BP640)</f>
        <v>2.7721261028535449E-3</v>
      </c>
      <c r="BF640" s="150"/>
    </row>
    <row r="641" spans="25:58" x14ac:dyDescent="0.35">
      <c r="Y641" s="151"/>
      <c r="Z641" s="72">
        <f>(Cálculos!C642-0.44)/(MAX(Cálculos!C:C)+0.12)*100</f>
        <v>87.048704322577095</v>
      </c>
      <c r="AA641" s="152"/>
      <c r="AB641" s="167">
        <f>Cálculos!L687</f>
        <v>0.2604413070253162</v>
      </c>
      <c r="AC641" s="152"/>
      <c r="AD641" s="167">
        <f>Cálculos!AN691</f>
        <v>0.29170582592087985</v>
      </c>
      <c r="AE641" s="152"/>
      <c r="AF641" s="167">
        <f>Cálculos!BP14</f>
        <v>0.28107088356520882</v>
      </c>
      <c r="AG641" s="152"/>
      <c r="AH641" s="167">
        <f>Cálculos!N612</f>
        <v>0</v>
      </c>
      <c r="AI641" s="152"/>
      <c r="AJ641" s="167">
        <f>Cálculos!AP642</f>
        <v>0</v>
      </c>
      <c r="AK641" s="152"/>
      <c r="AL641" s="167">
        <f>Cálculos!BR642</f>
        <v>0</v>
      </c>
      <c r="AM641" s="150"/>
      <c r="BA641" s="151"/>
      <c r="BB641" s="72">
        <v>636</v>
      </c>
      <c r="BC641" s="168">
        <f>ABS(Cálculos!L642-Cálculos!L641)</f>
        <v>2.4745920330297988E-3</v>
      </c>
      <c r="BD641" s="168">
        <f>ABS(Cálculos!AN642-Cálculos!AN641)</f>
        <v>2.8495827952255692E-3</v>
      </c>
      <c r="BE641" s="168">
        <f>ABS(Cálculos!BP642-Cálculos!BP641)</f>
        <v>2.7529776291489449E-3</v>
      </c>
      <c r="BF641" s="150"/>
    </row>
    <row r="642" spans="25:58" x14ac:dyDescent="0.35">
      <c r="Y642" s="151"/>
      <c r="Z642" s="72">
        <f>(Cálculos!C643-0.44)/(MAX(Cálculos!C:C)+0.12)*100</f>
        <v>87.18566810935188</v>
      </c>
      <c r="AA642" s="152"/>
      <c r="AB642" s="167">
        <f>Cálculos!L728</f>
        <v>0.25956151132680122</v>
      </c>
      <c r="AC642" s="152"/>
      <c r="AD642" s="167">
        <f>Cálculos!AN321</f>
        <v>0.29155747720261393</v>
      </c>
      <c r="AE642" s="152"/>
      <c r="AF642" s="167">
        <f>Cálculos!BP692</f>
        <v>0.27986990749471236</v>
      </c>
      <c r="AG642" s="152"/>
      <c r="AH642" s="167">
        <f>Cálculos!N613</f>
        <v>0</v>
      </c>
      <c r="AI642" s="152"/>
      <c r="AJ642" s="167">
        <f>Cálculos!AP643</f>
        <v>0</v>
      </c>
      <c r="AK642" s="152"/>
      <c r="AL642" s="167">
        <f>Cálculos!BR643</f>
        <v>0</v>
      </c>
      <c r="AM642" s="150"/>
      <c r="BA642" s="151"/>
      <c r="BB642" s="72">
        <v>637</v>
      </c>
      <c r="BC642" s="168">
        <f>ABS(Cálculos!L643-Cálculos!L642)</f>
        <v>2.4574987772701951E-3</v>
      </c>
      <c r="BD642" s="168">
        <f>ABS(Cálculos!AN643-Cálculos!AN642)</f>
        <v>2.8298992890650188E-3</v>
      </c>
      <c r="BE642" s="168">
        <f>ABS(Cálculos!BP643-Cálculos!BP642)</f>
        <v>2.7339614236138177E-3</v>
      </c>
      <c r="BF642" s="150"/>
    </row>
    <row r="643" spans="25:58" x14ac:dyDescent="0.35">
      <c r="Y643" s="151"/>
      <c r="Z643" s="72">
        <f>(Cálculos!C644-0.44)/(MAX(Cálculos!C:C)+0.12)*100</f>
        <v>87.322631896126651</v>
      </c>
      <c r="AA643" s="152"/>
      <c r="AB643" s="167">
        <f>Cálculos!L736</f>
        <v>0.2588381795339415</v>
      </c>
      <c r="AC643" s="152"/>
      <c r="AD643" s="167">
        <f>Cálculos!AN692</f>
        <v>0.28969086595073085</v>
      </c>
      <c r="AE643" s="152"/>
      <c r="AF643" s="167">
        <f>Cálculos!BP322</f>
        <v>0.27968630216101742</v>
      </c>
      <c r="AG643" s="152"/>
      <c r="AH643" s="167">
        <f>Cálculos!N614</f>
        <v>0</v>
      </c>
      <c r="AI643" s="152"/>
      <c r="AJ643" s="167">
        <f>Cálculos!AP644</f>
        <v>0</v>
      </c>
      <c r="AK643" s="152"/>
      <c r="AL643" s="167">
        <f>Cálculos!BR644</f>
        <v>0</v>
      </c>
      <c r="AM643" s="150"/>
      <c r="BA643" s="151"/>
      <c r="BB643" s="72">
        <v>638</v>
      </c>
      <c r="BC643" s="168">
        <f>ABS(Cálculos!L644-Cálculos!L643)</f>
        <v>2.440523593252697E-3</v>
      </c>
      <c r="BD643" s="168">
        <f>ABS(Cálculos!AN644-Cálculos!AN643)</f>
        <v>2.8103517468130446E-3</v>
      </c>
      <c r="BE643" s="168">
        <f>ABS(Cálculos!BP644-Cálculos!BP643)</f>
        <v>2.7150765726052239E-3</v>
      </c>
      <c r="BF643" s="150"/>
    </row>
    <row r="644" spans="25:58" x14ac:dyDescent="0.35">
      <c r="Y644" s="151"/>
      <c r="Z644" s="72">
        <f>(Cálculos!C645-0.44)/(MAX(Cálculos!C:C)+0.12)*100</f>
        <v>87.459595682901437</v>
      </c>
      <c r="AA644" s="152"/>
      <c r="AB644" s="167">
        <f>Cálculos!L688</f>
        <v>0.25864171027988514</v>
      </c>
      <c r="AC644" s="152"/>
      <c r="AD644" s="167">
        <f>Cálculos!AN322</f>
        <v>0.28954065639277493</v>
      </c>
      <c r="AE644" s="152"/>
      <c r="AF644" s="167">
        <f>Cálculos!BP362</f>
        <v>0.2785043015711689</v>
      </c>
      <c r="AG644" s="152"/>
      <c r="AH644" s="167">
        <f>Cálculos!N615</f>
        <v>0</v>
      </c>
      <c r="AI644" s="152"/>
      <c r="AJ644" s="167">
        <f>Cálculos!AP645</f>
        <v>0</v>
      </c>
      <c r="AK644" s="152"/>
      <c r="AL644" s="167">
        <f>Cálculos!BR645</f>
        <v>0</v>
      </c>
      <c r="AM644" s="150"/>
      <c r="BA644" s="151"/>
      <c r="BB644" s="72">
        <v>639</v>
      </c>
      <c r="BC644" s="168">
        <f>ABS(Cálculos!L645-Cálculos!L644)</f>
        <v>2.4236656653963129E-3</v>
      </c>
      <c r="BD644" s="168">
        <f>ABS(Cálculos!AN645-Cálculos!AN644)</f>
        <v>2.7909392292984059E-3</v>
      </c>
      <c r="BE644" s="168">
        <f>ABS(Cálculos!BP645-Cálculos!BP644)</f>
        <v>2.6963221687911765E-3</v>
      </c>
      <c r="BF644" s="150"/>
    </row>
    <row r="645" spans="25:58" x14ac:dyDescent="0.35">
      <c r="Y645" s="151"/>
      <c r="Z645" s="72">
        <f>(Cálculos!C646-0.44)/(MAX(Cálculos!C:C)+0.12)*100</f>
        <v>87.596559469676208</v>
      </c>
      <c r="AA645" s="152"/>
      <c r="AB645" s="167">
        <f>Cálculos!L319</f>
        <v>0.2582302942981381</v>
      </c>
      <c r="AC645" s="152"/>
      <c r="AD645" s="167">
        <f>Cálculos!AN693</f>
        <v>0.28768982485191696</v>
      </c>
      <c r="AE645" s="152"/>
      <c r="AF645" s="167">
        <f>Cálculos!BP693</f>
        <v>0.27793670472462517</v>
      </c>
      <c r="AG645" s="152"/>
      <c r="AH645" s="167">
        <f>Cálculos!N616</f>
        <v>0</v>
      </c>
      <c r="AI645" s="152"/>
      <c r="AJ645" s="167">
        <f>Cálculos!AP646</f>
        <v>0</v>
      </c>
      <c r="AK645" s="152"/>
      <c r="AL645" s="167">
        <f>Cálculos!BR646</f>
        <v>0</v>
      </c>
      <c r="AM645" s="150"/>
      <c r="BA645" s="151"/>
      <c r="BB645" s="72">
        <v>640</v>
      </c>
      <c r="BC645" s="168">
        <f>ABS(Cálculos!L646-Cálculos!L645)</f>
        <v>2.4069241837534339E-3</v>
      </c>
      <c r="BD645" s="168">
        <f>ABS(Cálculos!AN646-Cálculos!AN645)</f>
        <v>2.7716608038370616E-3</v>
      </c>
      <c r="BE645" s="168">
        <f>ABS(Cálculos!BP646-Cálculos!BP645)</f>
        <v>2.6776973111070634E-3</v>
      </c>
      <c r="BF645" s="150"/>
    </row>
    <row r="646" spans="25:58" x14ac:dyDescent="0.35">
      <c r="Y646" s="151"/>
      <c r="Z646" s="72">
        <f>(Cálculos!C647-0.44)/(MAX(Cálculos!C:C)+0.12)*100</f>
        <v>87.733523256450979</v>
      </c>
      <c r="AA646" s="152"/>
      <c r="AB646" s="167">
        <f>Cálculos!L733</f>
        <v>0.25788197349435493</v>
      </c>
      <c r="AC646" s="152"/>
      <c r="AD646" s="167">
        <f>Cálculos!AN323</f>
        <v>0.28754011548168579</v>
      </c>
      <c r="AE646" s="152"/>
      <c r="AF646" s="167">
        <f>Cálculos!BP323</f>
        <v>0.27775388996962619</v>
      </c>
      <c r="AG646" s="152"/>
      <c r="AH646" s="167">
        <f>Cálculos!N617</f>
        <v>0</v>
      </c>
      <c r="AI646" s="152"/>
      <c r="AJ646" s="167">
        <f>Cálculos!AP647</f>
        <v>0</v>
      </c>
      <c r="AK646" s="152"/>
      <c r="AL646" s="167">
        <f>Cálculos!BR647</f>
        <v>0</v>
      </c>
      <c r="AM646" s="150"/>
      <c r="BA646" s="151"/>
      <c r="BB646" s="72">
        <v>641</v>
      </c>
      <c r="BC646" s="168">
        <f>ABS(Cálculos!L647-Cálculos!L646)</f>
        <v>2.3902983439714753E-3</v>
      </c>
      <c r="BD646" s="168">
        <f>ABS(Cálculos!AN647-Cálculos!AN646)</f>
        <v>2.7525155441875948E-3</v>
      </c>
      <c r="BE646" s="168">
        <f>ABS(Cálculos!BP647-Cálculos!BP646)</f>
        <v>2.6592011047122943E-3</v>
      </c>
      <c r="BF646" s="150"/>
    </row>
    <row r="647" spans="25:58" x14ac:dyDescent="0.35">
      <c r="Y647" s="151"/>
      <c r="Z647" s="72">
        <f>(Cálculos!C648-0.44)/(MAX(Cálculos!C:C)+0.12)*100</f>
        <v>87.870487043225765</v>
      </c>
      <c r="AA647" s="152"/>
      <c r="AB647" s="167">
        <f>Cálculos!L689</f>
        <v>0.25685503026242512</v>
      </c>
      <c r="AC647" s="152"/>
      <c r="AD647" s="167">
        <f>Cálculos!AN694</f>
        <v>0.28570260605160974</v>
      </c>
      <c r="AE647" s="152"/>
      <c r="AF647" s="167">
        <f>Cálculos!BP694</f>
        <v>0.27601685564859185</v>
      </c>
      <c r="AG647" s="152"/>
      <c r="AH647" s="167">
        <f>Cálculos!N618</f>
        <v>0</v>
      </c>
      <c r="AI647" s="152"/>
      <c r="AJ647" s="167">
        <f>Cálculos!AP648</f>
        <v>0</v>
      </c>
      <c r="AK647" s="152"/>
      <c r="AL647" s="167">
        <f>Cálculos!BR648</f>
        <v>0</v>
      </c>
      <c r="AM647" s="150"/>
      <c r="BA647" s="151"/>
      <c r="BB647" s="72">
        <v>642</v>
      </c>
      <c r="BC647" s="168">
        <f>ABS(Cálculos!L648-Cálculos!L647)</f>
        <v>2.3737873472536863E-3</v>
      </c>
      <c r="BD647" s="168">
        <f>ABS(Cálculos!AN648-Cálculos!AN647)</f>
        <v>2.7335025305064709E-3</v>
      </c>
      <c r="BE647" s="168">
        <f>ABS(Cálculos!BP648-Cálculos!BP647)</f>
        <v>2.6408326609477228E-3</v>
      </c>
      <c r="BF647" s="150"/>
    </row>
    <row r="648" spans="25:58" x14ac:dyDescent="0.35">
      <c r="Y648" s="151"/>
      <c r="Z648" s="72">
        <f>(Cálculos!C649-0.44)/(MAX(Cálculos!C:C)+0.12)*100</f>
        <v>88.00745083000055</v>
      </c>
      <c r="AA648" s="152"/>
      <c r="AB648" s="167">
        <f>Cálculos!L320</f>
        <v>0.25635410332100567</v>
      </c>
      <c r="AC648" s="152"/>
      <c r="AD648" s="167">
        <f>Cálculos!AN324</f>
        <v>0.28555383072078477</v>
      </c>
      <c r="AE648" s="152"/>
      <c r="AF648" s="167">
        <f>Cálculos!BP324</f>
        <v>0.27583521472845685</v>
      </c>
      <c r="AG648" s="152"/>
      <c r="AH648" s="167">
        <f>Cálculos!N619</f>
        <v>0</v>
      </c>
      <c r="AI648" s="152"/>
      <c r="AJ648" s="167">
        <f>Cálculos!AP649</f>
        <v>0</v>
      </c>
      <c r="AK648" s="152"/>
      <c r="AL648" s="167">
        <f>Cálculos!BR649</f>
        <v>0</v>
      </c>
      <c r="AM648" s="150"/>
      <c r="BA648" s="151"/>
      <c r="BB648" s="72">
        <v>643</v>
      </c>
      <c r="BC648" s="168">
        <f>ABS(Cálculos!L649-Cálculos!L648)</f>
        <v>4.2996902939135273E-4</v>
      </c>
      <c r="BD648" s="168">
        <f>ABS(Cálculos!AN649-Cálculos!AN648)</f>
        <v>9.7994161546743896E-4</v>
      </c>
      <c r="BE648" s="168">
        <f>ABS(Cálculos!BP649-Cálculos!BP648)</f>
        <v>1.0806540005483534E-3</v>
      </c>
      <c r="BF648" s="150"/>
    </row>
    <row r="649" spans="25:58" x14ac:dyDescent="0.35">
      <c r="Y649" s="151"/>
      <c r="Z649" s="72">
        <f>(Cálculos!C650-0.44)/(MAX(Cálculos!C:C)+0.12)*100</f>
        <v>88.144414616775308</v>
      </c>
      <c r="AA649" s="152"/>
      <c r="AB649" s="167">
        <f>Cálculos!L11</f>
        <v>0.25586722409524781</v>
      </c>
      <c r="AC649" s="152"/>
      <c r="AD649" s="167">
        <f>Cálculos!AN695</f>
        <v>0.28372911399248141</v>
      </c>
      <c r="AE649" s="152"/>
      <c r="AF649" s="167">
        <f>Cálculos!BP695</f>
        <v>0.27411026795503213</v>
      </c>
      <c r="AG649" s="152"/>
      <c r="AH649" s="167">
        <f>Cálculos!N620</f>
        <v>0</v>
      </c>
      <c r="AI649" s="152"/>
      <c r="AJ649" s="167">
        <f>Cálculos!AP650</f>
        <v>0</v>
      </c>
      <c r="AK649" s="152"/>
      <c r="AL649" s="167">
        <f>Cálculos!BR650</f>
        <v>0</v>
      </c>
      <c r="AM649" s="150"/>
      <c r="BA649" s="151"/>
      <c r="BB649" s="72">
        <v>644</v>
      </c>
      <c r="BC649" s="168">
        <f>ABS(Cálculos!L650-Cálculos!L649)</f>
        <v>3.6342332815643696E-3</v>
      </c>
      <c r="BD649" s="168">
        <f>ABS(Cálculos!AN650-Cálculos!AN649)</f>
        <v>3.8596835029721666E-3</v>
      </c>
      <c r="BE649" s="168">
        <f>ABS(Cálculos!BP650-Cálculos!BP649)</f>
        <v>3.6389767902730852E-3</v>
      </c>
      <c r="BF649" s="150"/>
    </row>
    <row r="650" spans="25:58" x14ac:dyDescent="0.35">
      <c r="Y650" s="151"/>
      <c r="Z650" s="72">
        <f>(Cálculos!C651-0.44)/(MAX(Cálculos!C:C)+0.12)*100</f>
        <v>88.281378403550093</v>
      </c>
      <c r="AA650" s="152"/>
      <c r="AB650" s="167">
        <f>Cálculos!L690</f>
        <v>0.25508078225540848</v>
      </c>
      <c r="AC650" s="152"/>
      <c r="AD650" s="167">
        <f>Cálculos!AN325</f>
        <v>0.28358134768999643</v>
      </c>
      <c r="AE650" s="152"/>
      <c r="AF650" s="167">
        <f>Cálculos!BP325</f>
        <v>0.2739298651533269</v>
      </c>
      <c r="AG650" s="152"/>
      <c r="AH650" s="167">
        <f>Cálculos!N621</f>
        <v>0</v>
      </c>
      <c r="AI650" s="152"/>
      <c r="AJ650" s="167">
        <f>Cálculos!AP651</f>
        <v>0</v>
      </c>
      <c r="AK650" s="152"/>
      <c r="AL650" s="167">
        <f>Cálculos!BR651</f>
        <v>0</v>
      </c>
      <c r="AM650" s="150"/>
      <c r="BA650" s="151"/>
      <c r="BB650" s="72">
        <v>645</v>
      </c>
      <c r="BC650" s="168">
        <f>ABS(Cálculos!L651-Cálculos!L650)</f>
        <v>2.8411038778619613E-3</v>
      </c>
      <c r="BD650" s="168">
        <f>ABS(Cálculos!AN651-Cálculos!AN650)</f>
        <v>3.1417993929092614E-3</v>
      </c>
      <c r="BE650" s="168">
        <f>ABS(Cálculos!BP651-Cálculos!BP650)</f>
        <v>2.9994198049079768E-3</v>
      </c>
      <c r="BF650" s="150"/>
    </row>
    <row r="651" spans="25:58" x14ac:dyDescent="0.35">
      <c r="Y651" s="151"/>
      <c r="Z651" s="72">
        <f>(Cálculos!C652-0.44)/(MAX(Cálculos!C:C)+0.12)*100</f>
        <v>88.418342190324879</v>
      </c>
      <c r="AA651" s="152"/>
      <c r="AB651" s="167">
        <f>Cálculos!L321</f>
        <v>0.25456611635416249</v>
      </c>
      <c r="AC651" s="152"/>
      <c r="AD651" s="167">
        <f>Cálculos!AN696</f>
        <v>0.28276049911863305</v>
      </c>
      <c r="AE651" s="152"/>
      <c r="AF651" s="167">
        <f>Cálculos!BP696</f>
        <v>0.27309795694011113</v>
      </c>
      <c r="AG651" s="152"/>
      <c r="AH651" s="167">
        <f>Cálculos!N622</f>
        <v>0</v>
      </c>
      <c r="AI651" s="152"/>
      <c r="AJ651" s="167">
        <f>Cálculos!AP652</f>
        <v>0</v>
      </c>
      <c r="AK651" s="152"/>
      <c r="AL651" s="167">
        <f>Cálculos!BR652</f>
        <v>0</v>
      </c>
      <c r="AM651" s="150"/>
      <c r="BA651" s="151"/>
      <c r="BB651" s="72">
        <v>646</v>
      </c>
      <c r="BC651" s="168">
        <f>ABS(Cálculos!L652-Cálculos!L651)</f>
        <v>2.4050034385215135E-3</v>
      </c>
      <c r="BD651" s="168">
        <f>ABS(Cálculos!AN652-Cálculos!AN651)</f>
        <v>2.7452694480606388E-3</v>
      </c>
      <c r="BE651" s="168">
        <f>ABS(Cálculos!BP652-Cálculos!BP651)</f>
        <v>2.6455208978472533E-3</v>
      </c>
      <c r="BF651" s="150"/>
    </row>
    <row r="652" spans="25:58" x14ac:dyDescent="0.35">
      <c r="Y652" s="151"/>
      <c r="Z652" s="72">
        <f>(Cálculos!C653-0.44)/(MAX(Cálculos!C:C)+0.12)*100</f>
        <v>88.55530597709965</v>
      </c>
      <c r="AA652" s="152"/>
      <c r="AB652" s="167">
        <f>Cálculos!L363</f>
        <v>0.2538138664767986</v>
      </c>
      <c r="AC652" s="152"/>
      <c r="AD652" s="167">
        <f>Cálculos!AN728</f>
        <v>0.28222696226553073</v>
      </c>
      <c r="AE652" s="152"/>
      <c r="AF652" s="167">
        <f>Cálculos!BP326</f>
        <v>0.27203769027382951</v>
      </c>
      <c r="AG652" s="152"/>
      <c r="AH652" s="167">
        <f>Cálculos!N623</f>
        <v>0</v>
      </c>
      <c r="AI652" s="152"/>
      <c r="AJ652" s="167">
        <f>Cálculos!AP653</f>
        <v>0</v>
      </c>
      <c r="AK652" s="152"/>
      <c r="AL652" s="167">
        <f>Cálculos!BR653</f>
        <v>0</v>
      </c>
      <c r="AM652" s="150"/>
      <c r="BA652" s="151"/>
      <c r="BB652" s="72">
        <v>647</v>
      </c>
      <c r="BC652" s="168">
        <f>ABS(Cálculos!L653-Cálculos!L652)</f>
        <v>2.3108295073261398E-3</v>
      </c>
      <c r="BD652" s="168">
        <f>ABS(Cálculos!AN653-Cálculos!AN652)</f>
        <v>2.6565012637487229E-3</v>
      </c>
      <c r="BE652" s="168">
        <f>ABS(Cálculos!BP653-Cálculos!BP652)</f>
        <v>2.5651978629979699E-3</v>
      </c>
      <c r="BF652" s="150"/>
    </row>
    <row r="653" spans="25:58" x14ac:dyDescent="0.35">
      <c r="Y653" s="151"/>
      <c r="Z653" s="72">
        <f>(Cálculos!C654-0.44)/(MAX(Cálculos!C:C)+0.12)*100</f>
        <v>88.692269763874421</v>
      </c>
      <c r="AA653" s="152"/>
      <c r="AB653" s="167">
        <f>Cálculos!L371</f>
        <v>0.25340057617293366</v>
      </c>
      <c r="AC653" s="152"/>
      <c r="AD653" s="167">
        <f>Cálculos!AN326</f>
        <v>0.28162250476508516</v>
      </c>
      <c r="AE653" s="152"/>
      <c r="AF653" s="167">
        <f>Cálculos!BP697</f>
        <v>0.2705006018171241</v>
      </c>
      <c r="AG653" s="152"/>
      <c r="AH653" s="167">
        <f>Cálculos!N624</f>
        <v>0</v>
      </c>
      <c r="AI653" s="152"/>
      <c r="AJ653" s="167">
        <f>Cálculos!AP654</f>
        <v>0</v>
      </c>
      <c r="AK653" s="152"/>
      <c r="AL653" s="167">
        <f>Cálculos!BR654</f>
        <v>0</v>
      </c>
      <c r="AM653" s="150"/>
      <c r="BA653" s="151"/>
      <c r="BB653" s="72">
        <v>648</v>
      </c>
      <c r="BC653" s="168">
        <f>ABS(Cálculos!L654-Cálculos!L653)</f>
        <v>2.280422980315E-3</v>
      </c>
      <c r="BD653" s="168">
        <f>ABS(Cálculos!AN654-Cálculos!AN653)</f>
        <v>2.6251514536672627E-3</v>
      </c>
      <c r="BE653" s="168">
        <f>ABS(Cálculos!BP654-Cálculos!BP653)</f>
        <v>2.5359231777383195E-3</v>
      </c>
      <c r="BF653" s="150"/>
    </row>
    <row r="654" spans="25:58" x14ac:dyDescent="0.35">
      <c r="Y654" s="151"/>
      <c r="Z654" s="72">
        <f>(Cálculos!C655-0.44)/(MAX(Cálculos!C:C)+0.12)*100</f>
        <v>88.829233550649207</v>
      </c>
      <c r="AA654" s="152"/>
      <c r="AB654" s="167">
        <f>Cálculos!L691</f>
        <v>0.25331880673053137</v>
      </c>
      <c r="AC654" s="152"/>
      <c r="AD654" s="167">
        <f>Cálculos!AN697</f>
        <v>0.28000753372404719</v>
      </c>
      <c r="AE654" s="152"/>
      <c r="AF654" s="167">
        <f>Cálculos!BP327</f>
        <v>0.27015858811224713</v>
      </c>
      <c r="AG654" s="152"/>
      <c r="AH654" s="167">
        <f>Cálculos!N625</f>
        <v>0</v>
      </c>
      <c r="AI654" s="152"/>
      <c r="AJ654" s="167">
        <f>Cálculos!AP655</f>
        <v>0</v>
      </c>
      <c r="AK654" s="152"/>
      <c r="AL654" s="167">
        <f>Cálculos!BR655</f>
        <v>0</v>
      </c>
      <c r="AM654" s="150"/>
      <c r="BA654" s="151"/>
      <c r="BB654" s="72">
        <v>649</v>
      </c>
      <c r="BC654" s="168">
        <f>ABS(Cálculos!L655-Cálculos!L654)</f>
        <v>2.2619809170157934E-3</v>
      </c>
      <c r="BD654" s="168">
        <f>ABS(Cálculos!AN655-Cálculos!AN654)</f>
        <v>2.6045971799811274E-3</v>
      </c>
      <c r="BE654" s="168">
        <f>ABS(Cálculos!BP655-Cálculos!BP654)</f>
        <v>2.5162542518910591E-3</v>
      </c>
      <c r="BF654" s="150"/>
    </row>
    <row r="655" spans="25:58" x14ac:dyDescent="0.35">
      <c r="Y655" s="151"/>
      <c r="Z655" s="72">
        <f>(Cálculos!C656-0.44)/(MAX(Cálculos!C:C)+0.12)*100</f>
        <v>88.966197337423978</v>
      </c>
      <c r="AA655" s="152"/>
      <c r="AB655" s="167">
        <f>Cálculos!L322</f>
        <v>0.25280449284865275</v>
      </c>
      <c r="AC655" s="152"/>
      <c r="AD655" s="167">
        <f>Cálculos!AN327</f>
        <v>0.27967719538182961</v>
      </c>
      <c r="AE655" s="152"/>
      <c r="AF655" s="167">
        <f>Cálculos!BP728</f>
        <v>0.27010675790211147</v>
      </c>
      <c r="AG655" s="152"/>
      <c r="AH655" s="167">
        <f>Cálculos!N626</f>
        <v>0</v>
      </c>
      <c r="AI655" s="152"/>
      <c r="AJ655" s="167">
        <f>Cálculos!AP656</f>
        <v>0</v>
      </c>
      <c r="AK655" s="152"/>
      <c r="AL655" s="167">
        <f>Cálculos!BR656</f>
        <v>0</v>
      </c>
      <c r="AM655" s="150"/>
      <c r="BA655" s="151"/>
      <c r="BB655" s="72">
        <v>650</v>
      </c>
      <c r="BC655" s="168">
        <f>ABS(Cálculos!L656-Cálculos!L655)</f>
        <v>2.2458553017326022E-3</v>
      </c>
      <c r="BD655" s="168">
        <f>ABS(Cálculos!AN656-Cálculos!AN655)</f>
        <v>2.5861550384759791E-3</v>
      </c>
      <c r="BE655" s="168">
        <f>ABS(Cálculos!BP656-Cálculos!BP655)</f>
        <v>2.4984724367426159E-3</v>
      </c>
      <c r="BF655" s="150"/>
    </row>
    <row r="656" spans="25:58" x14ac:dyDescent="0.35">
      <c r="Y656" s="151"/>
      <c r="Z656" s="72">
        <f>(Cálculos!C657-0.44)/(MAX(Cálculos!C:C)+0.12)*100</f>
        <v>89.103161124198749</v>
      </c>
      <c r="AA656" s="152"/>
      <c r="AB656" s="167">
        <f>Cálculos!L368</f>
        <v>0.25233011452797971</v>
      </c>
      <c r="AC656" s="152"/>
      <c r="AD656" s="167">
        <f>Cálculos!AN733</f>
        <v>0.2785798323853978</v>
      </c>
      <c r="AE656" s="152"/>
      <c r="AF656" s="167">
        <f>Cálculos!BP698</f>
        <v>0.26849971930773564</v>
      </c>
      <c r="AG656" s="152"/>
      <c r="AH656" s="167">
        <f>Cálculos!N627</f>
        <v>0</v>
      </c>
      <c r="AI656" s="152"/>
      <c r="AJ656" s="167">
        <f>Cálculos!AP657</f>
        <v>0</v>
      </c>
      <c r="AK656" s="152"/>
      <c r="AL656" s="167">
        <f>Cálculos!BR657</f>
        <v>0</v>
      </c>
      <c r="AM656" s="150"/>
      <c r="BA656" s="151"/>
      <c r="BB656" s="72">
        <v>651</v>
      </c>
      <c r="BC656" s="168">
        <f>ABS(Cálculos!L657-Cálculos!L656)</f>
        <v>3.3906287701506999E-2</v>
      </c>
      <c r="BD656" s="168">
        <f>ABS(Cálculos!AN657-Cálculos!AN656)</f>
        <v>2.9824141585292452E-2</v>
      </c>
      <c r="BE656" s="168">
        <f>ABS(Cálculos!BP657-Cálculos!BP656)</f>
        <v>2.6536796159738474E-2</v>
      </c>
      <c r="BF656" s="150"/>
    </row>
    <row r="657" spans="25:58" x14ac:dyDescent="0.35">
      <c r="Y657" s="151"/>
      <c r="Z657" s="72">
        <f>(Cálculos!C658-0.44)/(MAX(Cálculos!C:C)+0.12)*100</f>
        <v>89.240124910973535</v>
      </c>
      <c r="AA657" s="152"/>
      <c r="AB657" s="167">
        <f>Cálculos!L692</f>
        <v>0.25156900519875863</v>
      </c>
      <c r="AC657" s="152"/>
      <c r="AD657" s="167">
        <f>Cálculos!AN732</f>
        <v>0.27828724692915296</v>
      </c>
      <c r="AE657" s="152"/>
      <c r="AF657" s="167">
        <f>Cálculos!BP328</f>
        <v>0.26829246632510667</v>
      </c>
      <c r="AG657" s="152"/>
      <c r="AH657" s="167">
        <f>Cálculos!N628</f>
        <v>0</v>
      </c>
      <c r="AI657" s="152"/>
      <c r="AJ657" s="167">
        <f>Cálculos!AP658</f>
        <v>0</v>
      </c>
      <c r="AK657" s="152"/>
      <c r="AL657" s="167">
        <f>Cálculos!BR658</f>
        <v>0</v>
      </c>
      <c r="AM657" s="150"/>
      <c r="BA657" s="151"/>
      <c r="BB657" s="72">
        <v>652</v>
      </c>
      <c r="BC657" s="168">
        <f>ABS(Cálculos!L658-Cálculos!L657)</f>
        <v>9.0033424084642377E-2</v>
      </c>
      <c r="BD657" s="168">
        <f>ABS(Cálculos!AN658-Cálculos!AN657)</f>
        <v>4.852441434525917E-2</v>
      </c>
      <c r="BE657" s="168">
        <f>ABS(Cálculos!BP658-Cálculos!BP657)</f>
        <v>4.31073931168241E-2</v>
      </c>
      <c r="BF657" s="150"/>
    </row>
    <row r="658" spans="25:58" x14ac:dyDescent="0.35">
      <c r="Y658" s="151"/>
      <c r="Z658" s="72">
        <f>(Cálculos!C659-0.44)/(MAX(Cálculos!C:C)+0.12)*100</f>
        <v>89.377088697748306</v>
      </c>
      <c r="AA658" s="152"/>
      <c r="AB658" s="167">
        <f>Cálculos!L323</f>
        <v>0.25105764743199349</v>
      </c>
      <c r="AC658" s="152"/>
      <c r="AD658" s="167">
        <f>Cálculos!AN736</f>
        <v>0.27817679425770925</v>
      </c>
      <c r="AE658" s="152"/>
      <c r="AF658" s="167">
        <f>Cálculos!BP733</f>
        <v>0.2673030027977718</v>
      </c>
      <c r="AG658" s="152"/>
      <c r="AH658" s="167">
        <f>Cálculos!N629</f>
        <v>0</v>
      </c>
      <c r="AI658" s="152"/>
      <c r="AJ658" s="167">
        <f>Cálculos!AP659</f>
        <v>0</v>
      </c>
      <c r="AK658" s="152"/>
      <c r="AL658" s="167">
        <f>Cálculos!BR659</f>
        <v>0</v>
      </c>
      <c r="AM658" s="150"/>
      <c r="BA658" s="151"/>
      <c r="BB658" s="72">
        <v>653</v>
      </c>
      <c r="BC658" s="168">
        <f>ABS(Cálculos!L659-Cálculos!L658)</f>
        <v>5.5502288623325791E-2</v>
      </c>
      <c r="BD658" s="168">
        <f>ABS(Cálculos!AN659-Cálculos!AN658)</f>
        <v>1.8676774598905044E-2</v>
      </c>
      <c r="BE658" s="168">
        <f>ABS(Cálculos!BP659-Cálculos!BP658)</f>
        <v>1.6572707880094184E-2</v>
      </c>
      <c r="BF658" s="150"/>
    </row>
    <row r="659" spans="25:58" x14ac:dyDescent="0.35">
      <c r="Y659" s="151"/>
      <c r="Z659" s="72">
        <f>(Cálculos!C660-0.44)/(MAX(Cálculos!C:C)+0.12)*100</f>
        <v>89.514052484523091</v>
      </c>
      <c r="AA659" s="152"/>
      <c r="AB659" s="167">
        <f>Cálculos!L693</f>
        <v>0.24983129101365878</v>
      </c>
      <c r="AC659" s="152"/>
      <c r="AD659" s="167">
        <f>Cálculos!AN698</f>
        <v>0.2779244322431253</v>
      </c>
      <c r="AE659" s="152"/>
      <c r="AF659" s="167">
        <f>Cálculos!BP736</f>
        <v>0.26721194832017092</v>
      </c>
      <c r="AG659" s="152"/>
      <c r="AH659" s="167">
        <f>Cálculos!N630</f>
        <v>0</v>
      </c>
      <c r="AI659" s="152"/>
      <c r="AJ659" s="167">
        <f>Cálculos!AP660</f>
        <v>0</v>
      </c>
      <c r="AK659" s="152"/>
      <c r="AL659" s="167">
        <f>Cálculos!BR660</f>
        <v>0</v>
      </c>
      <c r="AM659" s="150"/>
      <c r="BA659" s="151"/>
      <c r="BB659" s="72">
        <v>654</v>
      </c>
      <c r="BC659" s="168">
        <f>ABS(Cálculos!L660-Cálculos!L659)</f>
        <v>2.0018730571841392E-2</v>
      </c>
      <c r="BD659" s="168">
        <f>ABS(Cálculos!AN660-Cálculos!AN659)</f>
        <v>1.8668419847022555E-2</v>
      </c>
      <c r="BE659" s="168">
        <f>ABS(Cálculos!BP660-Cálculos!BP659)</f>
        <v>1.6563483678675994E-2</v>
      </c>
      <c r="BF659" s="150"/>
    </row>
    <row r="660" spans="25:58" x14ac:dyDescent="0.35">
      <c r="Y660" s="151"/>
      <c r="Z660" s="72">
        <f>(Cálculos!C661-0.44)/(MAX(Cálculos!C:C)+0.12)*100</f>
        <v>89.651016271297863</v>
      </c>
      <c r="AA660" s="152"/>
      <c r="AB660" s="167">
        <f>Cálculos!L324</f>
        <v>0.24932335436326117</v>
      </c>
      <c r="AC660" s="152"/>
      <c r="AD660" s="167">
        <f>Cálculos!AN328</f>
        <v>0.27774532375816252</v>
      </c>
      <c r="AE660" s="152"/>
      <c r="AF660" s="167">
        <f>Cálculos!BP732</f>
        <v>0.26695189145545228</v>
      </c>
      <c r="AG660" s="152"/>
      <c r="AH660" s="167">
        <f>Cálculos!N631</f>
        <v>0</v>
      </c>
      <c r="AI660" s="152"/>
      <c r="AJ660" s="167">
        <f>Cálculos!AP661</f>
        <v>0</v>
      </c>
      <c r="AK660" s="152"/>
      <c r="AL660" s="167">
        <f>Cálculos!BR661</f>
        <v>0</v>
      </c>
      <c r="AM660" s="150"/>
      <c r="BA660" s="151"/>
      <c r="BB660" s="72">
        <v>655</v>
      </c>
      <c r="BC660" s="168">
        <f>ABS(Cálculos!L661-Cálculos!L660)</f>
        <v>1.9255520425682238E-2</v>
      </c>
      <c r="BD660" s="168">
        <f>ABS(Cálculos!AN661-Cálculos!AN660)</f>
        <v>1.7973148609572498E-2</v>
      </c>
      <c r="BE660" s="168">
        <f>ABS(Cálculos!BP661-Cálculos!BP660)</f>
        <v>1.5954251924968021E-2</v>
      </c>
      <c r="BF660" s="150"/>
    </row>
    <row r="661" spans="25:58" x14ac:dyDescent="0.35">
      <c r="Y661" s="151"/>
      <c r="Z661" s="72">
        <f>(Cálculos!C662-0.44)/(MAX(Cálculos!C:C)+0.12)*100</f>
        <v>89.787980058072634</v>
      </c>
      <c r="AA661" s="152"/>
      <c r="AB661" s="167">
        <f>Cálculos!L694</f>
        <v>0.24810558020609483</v>
      </c>
      <c r="AC661" s="152"/>
      <c r="AD661" s="167">
        <f>Cálculos!AN378</f>
        <v>0.27606194928922967</v>
      </c>
      <c r="AE661" s="152"/>
      <c r="AF661" s="167">
        <f>Cálculos!BP699</f>
        <v>0.26662039936530996</v>
      </c>
      <c r="AG661" s="152"/>
      <c r="AH661" s="167">
        <f>Cálculos!N632</f>
        <v>0</v>
      </c>
      <c r="AI661" s="152"/>
      <c r="AJ661" s="167">
        <f>Cálculos!AP662</f>
        <v>0</v>
      </c>
      <c r="AK661" s="152"/>
      <c r="AL661" s="167">
        <f>Cálculos!BR662</f>
        <v>0</v>
      </c>
      <c r="AM661" s="150"/>
      <c r="BA661" s="151"/>
      <c r="BB661" s="72">
        <v>656</v>
      </c>
      <c r="BC661" s="168">
        <f>ABS(Cálculos!L662-Cálculos!L661)</f>
        <v>1.9035465366799287E-2</v>
      </c>
      <c r="BD661" s="168">
        <f>ABS(Cálculos!AN662-Cálculos!AN661)</f>
        <v>1.7770168046531365E-2</v>
      </c>
      <c r="BE661" s="168">
        <f>ABS(Cálculos!BP662-Cálculos!BP661)</f>
        <v>1.5775049100732297E-2</v>
      </c>
      <c r="BF661" s="150"/>
    </row>
    <row r="662" spans="25:58" x14ac:dyDescent="0.35">
      <c r="Y662" s="151"/>
      <c r="Z662" s="72">
        <f>(Cálculos!C663-0.44)/(MAX(Cálculos!C:C)+0.12)*100</f>
        <v>89.924943844847419</v>
      </c>
      <c r="AA662" s="152"/>
      <c r="AB662" s="167">
        <f>Cálculos!L325</f>
        <v>0.24760113144188484</v>
      </c>
      <c r="AC662" s="152"/>
      <c r="AD662" s="167">
        <f>Cálculos!AN699</f>
        <v>0.27597692893982473</v>
      </c>
      <c r="AE662" s="152"/>
      <c r="AF662" s="167">
        <f>Cálculos!BP329</f>
        <v>0.26643923486982435</v>
      </c>
      <c r="AG662" s="152"/>
      <c r="AH662" s="167">
        <f>Cálculos!N633</f>
        <v>0</v>
      </c>
      <c r="AI662" s="152"/>
      <c r="AJ662" s="167">
        <f>Cálculos!AP663</f>
        <v>0</v>
      </c>
      <c r="AK662" s="152"/>
      <c r="AL662" s="167">
        <f>Cálculos!BR663</f>
        <v>0</v>
      </c>
      <c r="AM662" s="150"/>
      <c r="BA662" s="151"/>
      <c r="BB662" s="72">
        <v>657</v>
      </c>
      <c r="BC662" s="168">
        <f>ABS(Cálculos!L663-Cálculos!L662)</f>
        <v>1.8817292418418952E-2</v>
      </c>
      <c r="BD662" s="168">
        <f>ABS(Cálculos!AN663-Cálculos!AN662)</f>
        <v>1.7568917151041585E-2</v>
      </c>
      <c r="BE662" s="168">
        <f>ABS(Cálculos!BP663-Cálculos!BP662)</f>
        <v>1.5597371615620748E-2</v>
      </c>
      <c r="BF662" s="150"/>
    </row>
    <row r="663" spans="25:58" x14ac:dyDescent="0.35">
      <c r="Y663" s="151"/>
      <c r="Z663" s="72">
        <f>(Cálculos!C664-0.44)/(MAX(Cálculos!C:C)+0.12)*100</f>
        <v>90.061907631622191</v>
      </c>
      <c r="AA663" s="152"/>
      <c r="AB663" s="167">
        <f>Cálculos!L9</f>
        <v>0.24649107036162249</v>
      </c>
      <c r="AC663" s="152"/>
      <c r="AD663" s="167">
        <f>Cálculos!AN329</f>
        <v>0.2758267966445368</v>
      </c>
      <c r="AE663" s="152"/>
      <c r="AF663" s="167">
        <f>Cálculos!BP378</f>
        <v>0.26521216693520855</v>
      </c>
      <c r="AG663" s="152"/>
      <c r="AH663" s="167">
        <f>Cálculos!N634</f>
        <v>0</v>
      </c>
      <c r="AI663" s="152"/>
      <c r="AJ663" s="167">
        <f>Cálculos!AP664</f>
        <v>0</v>
      </c>
      <c r="AK663" s="152"/>
      <c r="AL663" s="167">
        <f>Cálculos!BR664</f>
        <v>0</v>
      </c>
      <c r="AM663" s="150"/>
      <c r="BA663" s="151"/>
      <c r="BB663" s="72">
        <v>658</v>
      </c>
      <c r="BC663" s="168">
        <f>ABS(Cálculos!L664-Cálculos!L663)</f>
        <v>7.4972688882664618E-3</v>
      </c>
      <c r="BD663" s="168">
        <f>ABS(Cálculos!AN664-Cálculos!AN663)</f>
        <v>6.759674856667508E-3</v>
      </c>
      <c r="BE663" s="168">
        <f>ABS(Cálculos!BP664-Cálculos!BP663)</f>
        <v>7.4036076123167316E-3</v>
      </c>
      <c r="BF663" s="150"/>
    </row>
    <row r="664" spans="25:58" x14ac:dyDescent="0.35">
      <c r="Y664" s="151"/>
      <c r="Z664" s="72">
        <f>(Cálculos!C665-0.44)/(MAX(Cálculos!C:C)+0.12)*100</f>
        <v>90.198871418396962</v>
      </c>
      <c r="AA664" s="152"/>
      <c r="AB664" s="167">
        <f>Cálculos!L695</f>
        <v>0.24639178977408421</v>
      </c>
      <c r="AC664" s="152"/>
      <c r="AD664" s="167">
        <f>Cálculos!AN363</f>
        <v>0.27442466484585426</v>
      </c>
      <c r="AE664" s="152"/>
      <c r="AF664" s="167">
        <f>Cálculos!BP700</f>
        <v>0.26477412581779747</v>
      </c>
      <c r="AG664" s="152"/>
      <c r="AH664" s="167">
        <f>Cálculos!N635</f>
        <v>0</v>
      </c>
      <c r="AI664" s="152"/>
      <c r="AJ664" s="167">
        <f>Cálculos!AP665</f>
        <v>0</v>
      </c>
      <c r="AK664" s="152"/>
      <c r="AL664" s="167">
        <f>Cálculos!BR665</f>
        <v>0</v>
      </c>
      <c r="AM664" s="150"/>
      <c r="BA664" s="151"/>
      <c r="BB664" s="72">
        <v>659</v>
      </c>
      <c r="BC664" s="168">
        <f>ABS(Cálculos!L665-Cálculos!L664)</f>
        <v>3.1104903187252342E-3</v>
      </c>
      <c r="BD664" s="168">
        <f>ABS(Cálculos!AN665-Cálculos!AN664)</f>
        <v>3.2328980111965278E-3</v>
      </c>
      <c r="BE664" s="168">
        <f>ABS(Cálculos!BP665-Cálculos!BP664)</f>
        <v>3.2858969007364403E-3</v>
      </c>
      <c r="BF664" s="150"/>
    </row>
    <row r="665" spans="25:58" x14ac:dyDescent="0.35">
      <c r="Y665" s="151"/>
      <c r="Z665" s="72">
        <f>(Cálculos!C666-0.44)/(MAX(Cálculos!C:C)+0.12)*100</f>
        <v>90.335835205171747</v>
      </c>
      <c r="AA665" s="152"/>
      <c r="AB665" s="167">
        <f>Cálculos!L326</f>
        <v>0.24589082163913151</v>
      </c>
      <c r="AC665" s="152"/>
      <c r="AD665" s="167">
        <f>Cálculos!AN700</f>
        <v>0.27406545113129305</v>
      </c>
      <c r="AE665" s="152"/>
      <c r="AF665" s="167">
        <f>Cálculos!BP330</f>
        <v>0.26459880463549634</v>
      </c>
      <c r="AG665" s="152"/>
      <c r="AH665" s="167">
        <f>Cálculos!N636</f>
        <v>0</v>
      </c>
      <c r="AI665" s="152"/>
      <c r="AJ665" s="167">
        <f>Cálculos!AP666</f>
        <v>0</v>
      </c>
      <c r="AK665" s="152"/>
      <c r="AL665" s="167">
        <f>Cálculos!BR666</f>
        <v>0</v>
      </c>
      <c r="AM665" s="150"/>
      <c r="BA665" s="151"/>
      <c r="BB665" s="72">
        <v>660</v>
      </c>
      <c r="BC665" s="168">
        <f>ABS(Cálculos!L666-Cálculos!L665)</f>
        <v>2.2816874667459519E-3</v>
      </c>
      <c r="BD665" s="168">
        <f>ABS(Cálculos!AN666-Cálculos!AN665)</f>
        <v>2.5624612311014316E-3</v>
      </c>
      <c r="BE665" s="168">
        <f>ABS(Cálculos!BP666-Cálculos!BP665)</f>
        <v>2.5058711757014462E-3</v>
      </c>
      <c r="BF665" s="150"/>
    </row>
    <row r="666" spans="25:58" x14ac:dyDescent="0.35">
      <c r="Y666" s="151"/>
      <c r="Z666" s="72">
        <f>(Cálculos!C667-0.44)/(MAX(Cálculos!C:C)+0.12)*100</f>
        <v>90.472798991946519</v>
      </c>
      <c r="AA666" s="152"/>
      <c r="AB666" s="167">
        <f>Cálculos!L696</f>
        <v>0.24579122100160997</v>
      </c>
      <c r="AC666" s="152"/>
      <c r="AD666" s="167">
        <f>Cálculos!AN330</f>
        <v>0.27392152178395068</v>
      </c>
      <c r="AE666" s="152"/>
      <c r="AF666" s="167">
        <f>Cálculos!BP331</f>
        <v>0.26365219409685547</v>
      </c>
      <c r="AG666" s="152"/>
      <c r="AH666" s="167">
        <f>Cálculos!N637</f>
        <v>0</v>
      </c>
      <c r="AI666" s="152"/>
      <c r="AJ666" s="167">
        <f>Cálculos!AP667</f>
        <v>0</v>
      </c>
      <c r="AK666" s="152"/>
      <c r="AL666" s="167">
        <f>Cálculos!BR667</f>
        <v>0</v>
      </c>
      <c r="AM666" s="150"/>
      <c r="BA666" s="151"/>
      <c r="BB666" s="72">
        <v>661</v>
      </c>
      <c r="BC666" s="168">
        <f>ABS(Cálculos!L667-Cálculos!L666)</f>
        <v>2.1155778484160392E-3</v>
      </c>
      <c r="BD666" s="168">
        <f>ABS(Cálculos!AN667-Cálculos!AN666)</f>
        <v>2.4240625742342758E-3</v>
      </c>
      <c r="BE666" s="168">
        <f>ABS(Cálculos!BP667-Cálculos!BP666)</f>
        <v>2.347522547245684E-3</v>
      </c>
      <c r="BF666" s="150"/>
    </row>
    <row r="667" spans="25:58" x14ac:dyDescent="0.35">
      <c r="Y667" s="151"/>
      <c r="Z667" s="72">
        <f>(Cálculos!C668-0.44)/(MAX(Cálculos!C:C)+0.12)*100</f>
        <v>90.609762778721304</v>
      </c>
      <c r="AA667" s="152"/>
      <c r="AB667" s="167">
        <f>Cálculos!L327</f>
        <v>0.24419232894827117</v>
      </c>
      <c r="AC667" s="152"/>
      <c r="AD667" s="167">
        <f>Cálculos!AN331</f>
        <v>0.27302065289803445</v>
      </c>
      <c r="AE667" s="152"/>
      <c r="AF667" s="167">
        <f>Cálculos!BP701</f>
        <v>0.26294434216944423</v>
      </c>
      <c r="AG667" s="152"/>
      <c r="AH667" s="167">
        <f>Cálculos!N638</f>
        <v>0</v>
      </c>
      <c r="AI667" s="152"/>
      <c r="AJ667" s="167">
        <f>Cálculos!AP668</f>
        <v>0</v>
      </c>
      <c r="AK667" s="152"/>
      <c r="AL667" s="167">
        <f>Cálculos!BR668</f>
        <v>0</v>
      </c>
      <c r="AM667" s="150"/>
      <c r="BA667" s="151"/>
      <c r="BB667" s="72">
        <v>662</v>
      </c>
      <c r="BC667" s="168">
        <f>ABS(Cálculos!L668-Cálculos!L667)</f>
        <v>2.0729646114974187E-3</v>
      </c>
      <c r="BD667" s="168">
        <f>ABS(Cálculos!AN668-Cálculos!AN667)</f>
        <v>2.3848403532465423E-3</v>
      </c>
      <c r="BE667" s="168">
        <f>ABS(Cálculos!BP668-Cálculos!BP667)</f>
        <v>2.3050408920483045E-3</v>
      </c>
      <c r="BF667" s="150"/>
    </row>
    <row r="668" spans="25:58" x14ac:dyDescent="0.35">
      <c r="Y668" s="151"/>
      <c r="Z668" s="72">
        <f>(Cálculos!C669-0.44)/(MAX(Cálculos!C:C)+0.12)*100</f>
        <v>90.746726565496076</v>
      </c>
      <c r="AA668" s="152"/>
      <c r="AB668" s="167">
        <f>Cálculos!L735</f>
        <v>0.24337782737246388</v>
      </c>
      <c r="AC668" s="152"/>
      <c r="AD668" s="167">
        <f>Cálculos!AN701</f>
        <v>0.27217138071517682</v>
      </c>
      <c r="AE668" s="152"/>
      <c r="AF668" s="167">
        <f>Cálculos!BP363</f>
        <v>0.26254004181752444</v>
      </c>
      <c r="AG668" s="152"/>
      <c r="AH668" s="167">
        <f>Cálculos!N640</f>
        <v>0</v>
      </c>
      <c r="AI668" s="152"/>
      <c r="AJ668" s="167">
        <f>Cálculos!AP669</f>
        <v>0</v>
      </c>
      <c r="AK668" s="152"/>
      <c r="AL668" s="167">
        <f>Cálculos!BR669</f>
        <v>0</v>
      </c>
      <c r="AM668" s="150"/>
      <c r="BA668" s="151"/>
      <c r="BB668" s="72">
        <v>663</v>
      </c>
      <c r="BC668" s="168">
        <f>ABS(Cálculos!L669-Cálculos!L668)</f>
        <v>2.0534311068588496E-3</v>
      </c>
      <c r="BD668" s="168">
        <f>ABS(Cálculos!AN669-Cálculos!AN668)</f>
        <v>2.3641809193221675E-3</v>
      </c>
      <c r="BE668" s="168">
        <f>ABS(Cálculos!BP669-Cálculos!BP668)</f>
        <v>2.2842271986784346E-3</v>
      </c>
      <c r="BF668" s="150"/>
    </row>
    <row r="669" spans="25:58" x14ac:dyDescent="0.35">
      <c r="Y669" s="151"/>
      <c r="Z669" s="72">
        <f>(Cálculos!C670-0.44)/(MAX(Cálculos!C:C)+0.12)*100</f>
        <v>90.883690352270847</v>
      </c>
      <c r="AA669" s="152"/>
      <c r="AB669" s="167">
        <f>Cálculos!L697</f>
        <v>0.24320475484689602</v>
      </c>
      <c r="AC669" s="152"/>
      <c r="AD669" s="167">
        <f>Cálculos!AN368</f>
        <v>0.27104330985865566</v>
      </c>
      <c r="AE669" s="152"/>
      <c r="AF669" s="167">
        <f>Cálculos!BP702</f>
        <v>0.26112789366620548</v>
      </c>
      <c r="AG669" s="152"/>
      <c r="AH669" s="167">
        <f>Cálculos!N641</f>
        <v>0</v>
      </c>
      <c r="AI669" s="152"/>
      <c r="AJ669" s="167">
        <f>Cálculos!AP670</f>
        <v>0</v>
      </c>
      <c r="AK669" s="152"/>
      <c r="AL669" s="167">
        <f>Cálculos!BR670</f>
        <v>0</v>
      </c>
      <c r="AM669" s="150"/>
      <c r="BA669" s="151"/>
      <c r="BB669" s="72">
        <v>664</v>
      </c>
      <c r="BC669" s="168">
        <f>ABS(Cálculos!L670-Cálculos!L669)</f>
        <v>2.0382759131471473E-3</v>
      </c>
      <c r="BD669" s="168">
        <f>ABS(Cálculos!AN670-Cálculos!AN669)</f>
        <v>2.347070732976908E-3</v>
      </c>
      <c r="BE669" s="168">
        <f>ABS(Cálculos!BP670-Cálculos!BP669)</f>
        <v>2.2675379105829285E-3</v>
      </c>
      <c r="BF669" s="150"/>
    </row>
    <row r="670" spans="25:58" x14ac:dyDescent="0.35">
      <c r="Y670" s="151"/>
      <c r="Z670" s="72">
        <f>(Cálculos!C671-0.44)/(MAX(Cálculos!C:C)+0.12)*100</f>
        <v>91.020654139045632</v>
      </c>
      <c r="AA670" s="152"/>
      <c r="AB670" s="167">
        <f>Cálculos!L328</f>
        <v>0.24250556918803112</v>
      </c>
      <c r="AC670" s="152"/>
      <c r="AD670" s="167">
        <f>Cálculos!AN371</f>
        <v>0.27079537112179675</v>
      </c>
      <c r="AE670" s="152"/>
      <c r="AF670" s="167">
        <f>Cálculos!BP332</f>
        <v>0.26112008562380884</v>
      </c>
      <c r="AG670" s="152"/>
      <c r="AH670" s="167">
        <f>Cálculos!N642</f>
        <v>0</v>
      </c>
      <c r="AI670" s="152"/>
      <c r="AJ670" s="167">
        <f>Cálculos!AP671</f>
        <v>0</v>
      </c>
      <c r="AK670" s="152"/>
      <c r="AL670" s="167">
        <f>Cálculos!BR671</f>
        <v>0</v>
      </c>
      <c r="AM670" s="150"/>
      <c r="BA670" s="151"/>
      <c r="BB670" s="72">
        <v>665</v>
      </c>
      <c r="BC670" s="168">
        <f>ABS(Cálculos!L671-Cálculos!L670)</f>
        <v>2.0240156607265192E-3</v>
      </c>
      <c r="BD670" s="168">
        <f>ABS(Cálculos!AN671-Cálculos!AN670)</f>
        <v>2.3307131449342711E-3</v>
      </c>
      <c r="BE670" s="168">
        <f>ABS(Cálculos!BP671-Cálculos!BP670)</f>
        <v>2.251705228166645E-3</v>
      </c>
      <c r="BF670" s="150"/>
    </row>
    <row r="671" spans="25:58" x14ac:dyDescent="0.35">
      <c r="Y671" s="151"/>
      <c r="Z671" s="72">
        <f>(Cálculos!C672-0.44)/(MAX(Cálculos!C:C)+0.12)*100</f>
        <v>91.157617925820404</v>
      </c>
      <c r="AA671" s="152"/>
      <c r="AB671" s="167">
        <f>Cálculos!L10</f>
        <v>0.2414653031848247</v>
      </c>
      <c r="AC671" s="152"/>
      <c r="AD671" s="167">
        <f>Cálculos!AN367</f>
        <v>0.27069830374272241</v>
      </c>
      <c r="AE671" s="152"/>
      <c r="AF671" s="167">
        <f>Cálculos!BP371</f>
        <v>0.26005339870774574</v>
      </c>
      <c r="AG671" s="152"/>
      <c r="AH671" s="167">
        <f>Cálculos!N643</f>
        <v>0</v>
      </c>
      <c r="AI671" s="152"/>
      <c r="AJ671" s="167">
        <f>Cálculos!AP672</f>
        <v>0</v>
      </c>
      <c r="AK671" s="152"/>
      <c r="AL671" s="167">
        <f>Cálculos!BR672</f>
        <v>0</v>
      </c>
      <c r="AM671" s="150"/>
      <c r="BA671" s="151"/>
      <c r="BB671" s="72">
        <v>666</v>
      </c>
      <c r="BC671" s="168">
        <f>ABS(Cálculos!L672-Cálculos!L671)</f>
        <v>2.0100010827108772E-3</v>
      </c>
      <c r="BD671" s="168">
        <f>ABS(Cálculos!AN672-Cálculos!AN671)</f>
        <v>2.3145866948235949E-3</v>
      </c>
      <c r="BE671" s="168">
        <f>ABS(Cálculos!BP672-Cálculos!BP671)</f>
        <v>2.236119968914374E-3</v>
      </c>
      <c r="BF671" s="150"/>
    </row>
    <row r="672" spans="25:58" x14ac:dyDescent="0.35">
      <c r="Y672" s="151"/>
      <c r="Z672" s="72">
        <f>(Cálculos!C673-0.44)/(MAX(Cálculos!C:C)+0.12)*100</f>
        <v>91.294581712595175</v>
      </c>
      <c r="AA672" s="152"/>
      <c r="AB672" s="167">
        <f>Cálculos!L698</f>
        <v>0.24135931893299131</v>
      </c>
      <c r="AC672" s="152"/>
      <c r="AD672" s="167">
        <f>Cálculos!AN332</f>
        <v>0.27033496553565994</v>
      </c>
      <c r="AE672" s="152"/>
      <c r="AF672" s="167">
        <f>Cálculos!BP368</f>
        <v>0.25999403684100919</v>
      </c>
      <c r="AG672" s="152"/>
      <c r="AH672" s="167">
        <f>Cálculos!N644</f>
        <v>0</v>
      </c>
      <c r="AI672" s="152"/>
      <c r="AJ672" s="167">
        <f>Cálculos!AP673</f>
        <v>0</v>
      </c>
      <c r="AK672" s="152"/>
      <c r="AL672" s="167">
        <f>Cálculos!BR673</f>
        <v>0</v>
      </c>
      <c r="AM672" s="150"/>
      <c r="BA672" s="151"/>
      <c r="BB672" s="72">
        <v>667</v>
      </c>
      <c r="BC672" s="168">
        <f>ABS(Cálculos!L673-Cálculos!L672)</f>
        <v>1.9961107186306504E-3</v>
      </c>
      <c r="BD672" s="168">
        <f>ABS(Cálculos!AN673-Cálculos!AN672)</f>
        <v>2.2985936412283636E-3</v>
      </c>
      <c r="BE672" s="168">
        <f>ABS(Cálculos!BP673-Cálculos!BP672)</f>
        <v>2.2206680759820907E-3</v>
      </c>
      <c r="BF672" s="150"/>
    </row>
    <row r="673" spans="25:58" x14ac:dyDescent="0.35">
      <c r="Y673" s="151"/>
      <c r="Z673" s="72">
        <f>(Cálculos!C674-0.44)/(MAX(Cálculos!C:C)+0.12)*100</f>
        <v>91.43154549936996</v>
      </c>
      <c r="AA673" s="152"/>
      <c r="AB673" s="167">
        <f>Cálculos!L329</f>
        <v>0.24083046083740475</v>
      </c>
      <c r="AC673" s="152"/>
      <c r="AD673" s="167">
        <f>Cálculos!AN702</f>
        <v>0.27029117649359347</v>
      </c>
      <c r="AE673" s="152"/>
      <c r="AF673" s="167">
        <f>Cálculos!BP367</f>
        <v>0.25959208762011454</v>
      </c>
      <c r="AG673" s="152"/>
      <c r="AH673" s="167">
        <f>Cálculos!N645</f>
        <v>0</v>
      </c>
      <c r="AI673" s="152"/>
      <c r="AJ673" s="167">
        <f>Cálculos!AP674</f>
        <v>0</v>
      </c>
      <c r="AK673" s="152"/>
      <c r="AL673" s="167">
        <f>Cálculos!BR674</f>
        <v>0</v>
      </c>
      <c r="AM673" s="150"/>
      <c r="BA673" s="151"/>
      <c r="BB673" s="72">
        <v>668</v>
      </c>
      <c r="BC673" s="168">
        <f>ABS(Cálculos!L674-Cálculos!L673)</f>
        <v>1.9823214066019834E-3</v>
      </c>
      <c r="BD673" s="168">
        <f>ABS(Cálculos!AN674-Cálculos!AN673)</f>
        <v>2.2827151573996951E-3</v>
      </c>
      <c r="BE673" s="168">
        <f>ABS(Cálculos!BP674-Cálculos!BP673)</f>
        <v>2.2053277053131204E-3</v>
      </c>
      <c r="BF673" s="150"/>
    </row>
    <row r="674" spans="25:58" x14ac:dyDescent="0.35">
      <c r="Y674" s="151"/>
      <c r="Z674" s="72">
        <f>(Cálculos!C675-0.44)/(MAX(Cálculos!C:C)+0.12)*100</f>
        <v>91.568509286144746</v>
      </c>
      <c r="AA674" s="152"/>
      <c r="AB674" s="167">
        <f>Cálculos!L729</f>
        <v>0.24003618067156629</v>
      </c>
      <c r="AC674" s="152"/>
      <c r="AD674" s="167">
        <f>Cálculos!AN703</f>
        <v>0.26842410559180835</v>
      </c>
      <c r="AE674" s="152"/>
      <c r="AF674" s="167">
        <f>Cálculos!BP703</f>
        <v>0.25932412188978743</v>
      </c>
      <c r="AG674" s="152"/>
      <c r="AH674" s="167">
        <f>Cálculos!N646</f>
        <v>0</v>
      </c>
      <c r="AI674" s="152"/>
      <c r="AJ674" s="167">
        <f>Cálculos!AP675</f>
        <v>0</v>
      </c>
      <c r="AK674" s="152"/>
      <c r="AL674" s="167">
        <f>Cálculos!BR675</f>
        <v>0</v>
      </c>
      <c r="AM674" s="150"/>
      <c r="BA674" s="151"/>
      <c r="BB674" s="72">
        <v>669</v>
      </c>
      <c r="BC674" s="168">
        <f>ABS(Cálculos!L675-Cálculos!L674)</f>
        <v>1.9686282948962464E-3</v>
      </c>
      <c r="BD674" s="168">
        <f>ABS(Cálculos!AN675-Cálculos!AN674)</f>
        <v>2.2669471173917821E-3</v>
      </c>
      <c r="BE674" s="168">
        <f>ABS(Cálculos!BP675-Cálculos!BP674)</f>
        <v>2.1900941900517834E-3</v>
      </c>
      <c r="BF674" s="150"/>
    </row>
    <row r="675" spans="25:58" x14ac:dyDescent="0.35">
      <c r="Y675" s="151"/>
      <c r="Z675" s="72">
        <f>(Cálculos!C676-0.44)/(MAX(Cálculos!C:C)+0.12)*100</f>
        <v>91.705473072919503</v>
      </c>
      <c r="AA675" s="152"/>
      <c r="AB675" s="167">
        <f>Cálculos!L699</f>
        <v>0.23966130720345663</v>
      </c>
      <c r="AC675" s="152"/>
      <c r="AD675" s="167">
        <f>Cálculos!AN333</f>
        <v>0.26831867736363496</v>
      </c>
      <c r="AE675" s="152"/>
      <c r="AF675" s="167">
        <f>Cálculos!BP333</f>
        <v>0.25918399907282869</v>
      </c>
      <c r="AG675" s="152"/>
      <c r="AH675" s="167">
        <f>Cálculos!N647</f>
        <v>0</v>
      </c>
      <c r="AI675" s="152"/>
      <c r="AJ675" s="167">
        <f>Cálculos!AP676</f>
        <v>0</v>
      </c>
      <c r="AK675" s="152"/>
      <c r="AL675" s="167">
        <f>Cálculos!BR676</f>
        <v>0</v>
      </c>
      <c r="AM675" s="150"/>
      <c r="BA675" s="151"/>
      <c r="BB675" s="72">
        <v>670</v>
      </c>
      <c r="BC675" s="168">
        <f>ABS(Cálculos!L676-Cálculos!L675)</f>
        <v>1.4043381251869214E-3</v>
      </c>
      <c r="BD675" s="168">
        <f>ABS(Cálculos!AN676-Cálculos!AN675)</f>
        <v>1.7556654990712461E-3</v>
      </c>
      <c r="BE675" s="168">
        <f>ABS(Cálculos!BP676-Cálculos!BP675)</f>
        <v>1.7344126102228907E-3</v>
      </c>
      <c r="BF675" s="150"/>
    </row>
    <row r="676" spans="25:58" x14ac:dyDescent="0.35">
      <c r="Y676" s="151"/>
      <c r="Z676" s="72">
        <f>(Cálculos!C677-0.44)/(MAX(Cálculos!C:C)+0.12)*100</f>
        <v>91.842436859694288</v>
      </c>
      <c r="AA676" s="152"/>
      <c r="AB676" s="167">
        <f>Cálculos!L330</f>
        <v>0.23916692332562944</v>
      </c>
      <c r="AC676" s="152"/>
      <c r="AD676" s="167">
        <f>Cálculos!AN13</f>
        <v>0.26685335017074063</v>
      </c>
      <c r="AE676" s="152"/>
      <c r="AF676" s="167">
        <f>Cálculos!BP704</f>
        <v>0.25753283381099651</v>
      </c>
      <c r="AG676" s="152"/>
      <c r="AH676" s="167">
        <f>Cálculos!N648</f>
        <v>0</v>
      </c>
      <c r="AI676" s="152"/>
      <c r="AJ676" s="167">
        <f>Cálculos!AP677</f>
        <v>0</v>
      </c>
      <c r="AK676" s="152"/>
      <c r="AL676" s="167">
        <f>Cálculos!BR677</f>
        <v>0</v>
      </c>
      <c r="AM676" s="150"/>
      <c r="BA676" s="151"/>
      <c r="BB676" s="72">
        <v>671</v>
      </c>
      <c r="BC676" s="168">
        <f>ABS(Cálculos!L677-Cálculos!L676)</f>
        <v>2.3896605528738735E-3</v>
      </c>
      <c r="BD676" s="168">
        <f>ABS(Cálculos!AN677-Cálculos!AN676)</f>
        <v>2.639058842083819E-3</v>
      </c>
      <c r="BE676" s="168">
        <f>ABS(Cálculos!BP677-Cálculos!BP676)</f>
        <v>2.5184504659175877E-3</v>
      </c>
      <c r="BF676" s="150"/>
    </row>
    <row r="677" spans="25:58" x14ac:dyDescent="0.35">
      <c r="Y677" s="151"/>
      <c r="Z677" s="72">
        <f>(Cálculos!C678-0.44)/(MAX(Cálculos!C:C)+0.12)*100</f>
        <v>91.979400646469074</v>
      </c>
      <c r="AA677" s="152"/>
      <c r="AB677" s="167">
        <f>Cálculos!L331</f>
        <v>0.23861626035111472</v>
      </c>
      <c r="AC677" s="152"/>
      <c r="AD677" s="167">
        <f>Cálculos!AN704</f>
        <v>0.26656995864362892</v>
      </c>
      <c r="AE677" s="152"/>
      <c r="AF677" s="167">
        <f>Cálculos!BP334</f>
        <v>0.25736902751043295</v>
      </c>
      <c r="AG677" s="152"/>
      <c r="AH677" s="167">
        <f>Cálculos!N649</f>
        <v>0</v>
      </c>
      <c r="AI677" s="152"/>
      <c r="AJ677" s="167">
        <f>Cálculos!AP678</f>
        <v>0</v>
      </c>
      <c r="AK677" s="152"/>
      <c r="AL677" s="167">
        <f>Cálculos!BR678</f>
        <v>0</v>
      </c>
      <c r="AM677" s="150"/>
      <c r="BA677" s="151"/>
      <c r="BB677" s="72">
        <v>672</v>
      </c>
      <c r="BC677" s="168">
        <f>ABS(Cálculos!L678-Cálculos!L677)</f>
        <v>2.0115718533395555E-3</v>
      </c>
      <c r="BD677" s="168">
        <f>ABS(Cálculos!AN678-Cálculos!AN677)</f>
        <v>2.2954056337015638E-3</v>
      </c>
      <c r="BE677" s="168">
        <f>ABS(Cálculos!BP678-Cálculos!BP677)</f>
        <v>2.2117885709493912E-3</v>
      </c>
      <c r="BF677" s="150"/>
    </row>
    <row r="678" spans="25:58" x14ac:dyDescent="0.35">
      <c r="Y678" s="151"/>
      <c r="Z678" s="72">
        <f>(Cálculos!C679-0.44)/(MAX(Cálculos!C:C)+0.12)*100</f>
        <v>92.116364433243845</v>
      </c>
      <c r="AA678" s="152"/>
      <c r="AB678" s="167">
        <f>Cálculos!L12</f>
        <v>0.2384067838040457</v>
      </c>
      <c r="AC678" s="152"/>
      <c r="AD678" s="167">
        <f>Cálculos!AN334</f>
        <v>0.26643752585599523</v>
      </c>
      <c r="AE678" s="152"/>
      <c r="AF678" s="167">
        <f>Cálculos!BP705</f>
        <v>0.25575392355766824</v>
      </c>
      <c r="AG678" s="152"/>
      <c r="AH678" s="167">
        <f>Cálculos!N650</f>
        <v>0</v>
      </c>
      <c r="AI678" s="152"/>
      <c r="AJ678" s="167">
        <f>Cálculos!AP679</f>
        <v>0</v>
      </c>
      <c r="AK678" s="152"/>
      <c r="AL678" s="167">
        <f>Cálculos!BR679</f>
        <v>0</v>
      </c>
      <c r="AM678" s="150"/>
      <c r="BA678" s="151"/>
      <c r="BB678" s="72">
        <v>673</v>
      </c>
      <c r="BC678" s="168">
        <f>ABS(Cálculos!L679-Cálculos!L678)</f>
        <v>1.9303384976472326E-3</v>
      </c>
      <c r="BD678" s="168">
        <f>ABS(Cálculos!AN679-Cálculos!AN678)</f>
        <v>2.2189455362953692E-3</v>
      </c>
      <c r="BE678" s="168">
        <f>ABS(Cálculos!BP679-Cálculos!BP678)</f>
        <v>2.1426399001178709E-3</v>
      </c>
      <c r="BF678" s="150"/>
    </row>
    <row r="679" spans="25:58" x14ac:dyDescent="0.35">
      <c r="Y679" s="151"/>
      <c r="Z679" s="72">
        <f>(Cálculos!C680-0.44)/(MAX(Cálculos!C:C)+0.12)*100</f>
        <v>92.253328220018616</v>
      </c>
      <c r="AA679" s="152"/>
      <c r="AB679" s="167">
        <f>Cálculos!L700</f>
        <v>0.23800010572748623</v>
      </c>
      <c r="AC679" s="152"/>
      <c r="AD679" s="167">
        <f>Cálculos!AN705</f>
        <v>0.26472862428069993</v>
      </c>
      <c r="AE679" s="152"/>
      <c r="AF679" s="167">
        <f>Cálculos!BP335</f>
        <v>0.25558665785622181</v>
      </c>
      <c r="AG679" s="152"/>
      <c r="AH679" s="167">
        <f>Cálculos!N651</f>
        <v>0</v>
      </c>
      <c r="AI679" s="152"/>
      <c r="AJ679" s="167">
        <f>Cálculos!AP680</f>
        <v>0</v>
      </c>
      <c r="AK679" s="152"/>
      <c r="AL679" s="167">
        <f>Cálculos!BR680</f>
        <v>0</v>
      </c>
      <c r="AM679" s="150"/>
      <c r="BA679" s="151"/>
      <c r="BB679" s="72">
        <v>674</v>
      </c>
      <c r="BC679" s="168">
        <f>ABS(Cálculos!L680-Cálculos!L679)</f>
        <v>1.9044640607230323E-3</v>
      </c>
      <c r="BD679" s="168">
        <f>ABS(Cálculos!AN680-Cálculos!AN679)</f>
        <v>2.1923316064339504E-3</v>
      </c>
      <c r="BE679" s="168">
        <f>ABS(Cálculos!BP680-Cálculos!BP679)</f>
        <v>2.1178071132694209E-3</v>
      </c>
      <c r="BF679" s="150"/>
    </row>
    <row r="680" spans="25:58" x14ac:dyDescent="0.35">
      <c r="Y680" s="151"/>
      <c r="Z680" s="72">
        <f>(Cálculos!C681-0.44)/(MAX(Cálculos!C:C)+0.12)*100</f>
        <v>92.390292006793402</v>
      </c>
      <c r="AA680" s="152"/>
      <c r="AB680" s="167">
        <f>Cálculos!L370</f>
        <v>0.23790240248909</v>
      </c>
      <c r="AC680" s="152"/>
      <c r="AD680" s="167">
        <f>Cálculos!AN735</f>
        <v>0.26468324541864297</v>
      </c>
      <c r="AE680" s="152"/>
      <c r="AF680" s="167">
        <f>Cálculos!BP735</f>
        <v>0.25512372633921909</v>
      </c>
      <c r="AG680" s="152"/>
      <c r="AH680" s="167">
        <f>Cálculos!N652</f>
        <v>0</v>
      </c>
      <c r="AI680" s="152"/>
      <c r="AJ680" s="167">
        <f>Cálculos!AP681</f>
        <v>0</v>
      </c>
      <c r="AK680" s="152"/>
      <c r="AL680" s="167">
        <f>Cálculos!BR681</f>
        <v>0</v>
      </c>
      <c r="AM680" s="150"/>
      <c r="BA680" s="151"/>
      <c r="BB680" s="72">
        <v>675</v>
      </c>
      <c r="BC680" s="168">
        <f>ABS(Cálculos!L681-Cálculos!L680)</f>
        <v>1.8889734938965508E-3</v>
      </c>
      <c r="BD680" s="168">
        <f>ABS(Cálculos!AN681-Cálculos!AN680)</f>
        <v>2.1750861404866151E-3</v>
      </c>
      <c r="BE680" s="168">
        <f>ABS(Cálculos!BP681-Cálculos!BP680)</f>
        <v>2.101309972860177E-3</v>
      </c>
      <c r="BF680" s="150"/>
    </row>
    <row r="681" spans="25:58" x14ac:dyDescent="0.35">
      <c r="Y681" s="151"/>
      <c r="Z681" s="72">
        <f>(Cálculos!C682-0.44)/(MAX(Cálculos!C:C)+0.12)*100</f>
        <v>92.527255793568173</v>
      </c>
      <c r="AA681" s="152"/>
      <c r="AB681" s="167">
        <f>Cálculos!L734</f>
        <v>0.2375496030522592</v>
      </c>
      <c r="AC681" s="152"/>
      <c r="AD681" s="167">
        <f>Cálculos!AN335</f>
        <v>0.26459194151779314</v>
      </c>
      <c r="AE681" s="152"/>
      <c r="AF681" s="167">
        <f>Cálculos!BP729</f>
        <v>0.25419026466865324</v>
      </c>
      <c r="AG681" s="152"/>
      <c r="AH681" s="167">
        <f>Cálculos!N653</f>
        <v>0</v>
      </c>
      <c r="AI681" s="152"/>
      <c r="AJ681" s="167">
        <f>Cálculos!AP682</f>
        <v>0</v>
      </c>
      <c r="AK681" s="152"/>
      <c r="AL681" s="167">
        <f>Cálculos!BR682</f>
        <v>0</v>
      </c>
      <c r="AM681" s="150"/>
      <c r="BA681" s="151"/>
      <c r="BB681" s="72">
        <v>676</v>
      </c>
      <c r="BC681" s="168">
        <f>ABS(Cálculos!L682-Cálculos!L681)</f>
        <v>1.4286604621110421E-3</v>
      </c>
      <c r="BD681" s="168">
        <f>ABS(Cálculos!AN682-Cálculos!AN681)</f>
        <v>8.1406555363483513E-4</v>
      </c>
      <c r="BE681" s="168">
        <f>ABS(Cálculos!BP682-Cálculos!BP681)</f>
        <v>5.568735257491797E-4</v>
      </c>
      <c r="BF681" s="150"/>
    </row>
    <row r="682" spans="25:58" x14ac:dyDescent="0.35">
      <c r="Y682" s="151"/>
      <c r="Z682" s="72">
        <f>(Cálculos!C683-0.44)/(MAX(Cálculos!C:C)+0.12)*100</f>
        <v>92.664219580342959</v>
      </c>
      <c r="AA682" s="152"/>
      <c r="AB682" s="167">
        <f>Cálculos!L701</f>
        <v>0.23635504995354778</v>
      </c>
      <c r="AC682" s="152"/>
      <c r="AD682" s="167">
        <f>Cálculos!AN729</f>
        <v>0.26421449091542892</v>
      </c>
      <c r="AE682" s="152"/>
      <c r="AF682" s="167">
        <f>Cálculos!BP706</f>
        <v>0.25398730197212643</v>
      </c>
      <c r="AG682" s="152"/>
      <c r="AH682" s="167">
        <f>Cálculos!N655</f>
        <v>0</v>
      </c>
      <c r="AI682" s="152"/>
      <c r="AJ682" s="167">
        <f>Cálculos!AP683</f>
        <v>0</v>
      </c>
      <c r="AK682" s="152"/>
      <c r="AL682" s="167">
        <f>Cálculos!BR683</f>
        <v>0</v>
      </c>
      <c r="AM682" s="150"/>
      <c r="BA682" s="151"/>
      <c r="BB682" s="72">
        <v>677</v>
      </c>
      <c r="BC682" s="168">
        <f>ABS(Cálculos!L683-Cálculos!L682)</f>
        <v>4.5512644596766849E-3</v>
      </c>
      <c r="BD682" s="168">
        <f>ABS(Cálculos!AN683-Cálculos!AN682)</f>
        <v>4.5646084067055837E-3</v>
      </c>
      <c r="BE682" s="168">
        <f>ABS(Cálculos!BP683-Cálculos!BP682)</f>
        <v>4.2230182351724044E-3</v>
      </c>
      <c r="BF682" s="150"/>
    </row>
    <row r="683" spans="25:58" x14ac:dyDescent="0.35">
      <c r="Y683" s="151"/>
      <c r="Z683" s="72">
        <f>(Cálculos!C684-0.44)/(MAX(Cálculos!C:C)+0.12)*100</f>
        <v>92.80118336711773</v>
      </c>
      <c r="AA683" s="152"/>
      <c r="AB683" s="167">
        <f>Cálculos!L332</f>
        <v>0.2360793552698332</v>
      </c>
      <c r="AC683" s="152"/>
      <c r="AD683" s="167">
        <f>Cálculos!AN706</f>
        <v>0.26290000988501616</v>
      </c>
      <c r="AE683" s="152"/>
      <c r="AF683" s="167">
        <f>Cálculos!BP336</f>
        <v>0.25382033668473525</v>
      </c>
      <c r="AG683" s="152"/>
      <c r="AH683" s="167">
        <f>Cálculos!N661</f>
        <v>0</v>
      </c>
      <c r="AI683" s="152"/>
      <c r="AJ683" s="167">
        <f>Cálculos!AP684</f>
        <v>0</v>
      </c>
      <c r="AK683" s="152"/>
      <c r="AL683" s="167">
        <f>Cálculos!BR684</f>
        <v>0</v>
      </c>
      <c r="AM683" s="150"/>
      <c r="BA683" s="151"/>
      <c r="BB683" s="72">
        <v>678</v>
      </c>
      <c r="BC683" s="168">
        <f>ABS(Cálculos!L684-Cálculos!L683)</f>
        <v>2.3503188530096808E-3</v>
      </c>
      <c r="BD683" s="168">
        <f>ABS(Cálculos!AN684-Cálculos!AN683)</f>
        <v>2.5805213993279619E-3</v>
      </c>
      <c r="BE683" s="168">
        <f>ABS(Cálculos!BP684-Cálculos!BP683)</f>
        <v>2.4582415361275589E-3</v>
      </c>
      <c r="BF683" s="150"/>
    </row>
    <row r="684" spans="25:58" x14ac:dyDescent="0.35">
      <c r="Y684" s="151"/>
      <c r="Z684" s="72">
        <f>(Cálculos!C685-0.44)/(MAX(Cálculos!C:C)+0.12)*100</f>
        <v>92.938147153892501</v>
      </c>
      <c r="AA684" s="152"/>
      <c r="AB684" s="167">
        <f>Cálculos!L372</f>
        <v>0.23535893887118733</v>
      </c>
      <c r="AC684" s="152"/>
      <c r="AD684" s="167">
        <f>Cálculos!AN336</f>
        <v>0.26276330941255943</v>
      </c>
      <c r="AE684" s="152"/>
      <c r="AF684" s="167">
        <f>Cálculos!BP707</f>
        <v>0.25223288348914225</v>
      </c>
      <c r="AG684" s="152"/>
      <c r="AH684" s="167">
        <f>Cálculos!N662</f>
        <v>0</v>
      </c>
      <c r="AI684" s="152"/>
      <c r="AJ684" s="167">
        <f>Cálculos!AP685</f>
        <v>0</v>
      </c>
      <c r="AK684" s="152"/>
      <c r="AL684" s="167">
        <f>Cálculos!BR685</f>
        <v>0</v>
      </c>
      <c r="AM684" s="150"/>
      <c r="BA684" s="151"/>
      <c r="BB684" s="72">
        <v>679</v>
      </c>
      <c r="BC684" s="168">
        <f>ABS(Cálculos!L685-Cálculos!L684)</f>
        <v>1.9300507234557007E-3</v>
      </c>
      <c r="BD684" s="168">
        <f>ABS(Cálculos!AN685-Cálculos!AN684)</f>
        <v>2.1990664737701615E-3</v>
      </c>
      <c r="BE684" s="168">
        <f>ABS(Cálculos!BP685-Cálculos!BP684)</f>
        <v>2.1180345884181384E-3</v>
      </c>
      <c r="BF684" s="150"/>
    </row>
    <row r="685" spans="25:58" x14ac:dyDescent="0.35">
      <c r="Y685" s="151"/>
      <c r="Z685" s="72">
        <f>(Cálculos!C686-0.44)/(MAX(Cálculos!C:C)+0.12)*100</f>
        <v>93.075110940667287</v>
      </c>
      <c r="AA685" s="152"/>
      <c r="AB685" s="167">
        <f>Cálculos!L702</f>
        <v>0.23472222729264181</v>
      </c>
      <c r="AC685" s="152"/>
      <c r="AD685" s="167">
        <f>Cálculos!AN707</f>
        <v>0.26108402682699566</v>
      </c>
      <c r="AE685" s="152"/>
      <c r="AF685" s="167">
        <f>Cálculos!BP337</f>
        <v>0.25206691229101458</v>
      </c>
      <c r="AG685" s="152"/>
      <c r="AH685" s="167">
        <f>Cálculos!N665</f>
        <v>0</v>
      </c>
      <c r="AI685" s="152"/>
      <c r="AJ685" s="167">
        <f>Cálculos!AP686</f>
        <v>0</v>
      </c>
      <c r="AK685" s="152"/>
      <c r="AL685" s="167">
        <f>Cálculos!BR686</f>
        <v>0</v>
      </c>
      <c r="AM685" s="150"/>
      <c r="BA685" s="151"/>
      <c r="BB685" s="72">
        <v>680</v>
      </c>
      <c r="BC685" s="168">
        <f>ABS(Cálculos!L686-Cálculos!L685)</f>
        <v>1.841474676722854E-3</v>
      </c>
      <c r="BD685" s="168">
        <f>ABS(Cálculos!AN686-Cálculos!AN685)</f>
        <v>2.1161566207699156E-3</v>
      </c>
      <c r="BE685" s="168">
        <f>ABS(Cálculos!BP686-Cálculos!BP685)</f>
        <v>2.0432088847910368E-3</v>
      </c>
      <c r="BF685" s="150"/>
    </row>
    <row r="686" spans="25:58" x14ac:dyDescent="0.35">
      <c r="Y686" s="151"/>
      <c r="Z686" s="72">
        <f>(Cálculos!C687-0.44)/(MAX(Cálculos!C:C)+0.12)*100</f>
        <v>93.212074727442058</v>
      </c>
      <c r="AA686" s="152"/>
      <c r="AB686" s="167">
        <f>Cálculos!L364</f>
        <v>0.23432823770459138</v>
      </c>
      <c r="AC686" s="152"/>
      <c r="AD686" s="167">
        <f>Cálculos!AN337</f>
        <v>0.26094809148642761</v>
      </c>
      <c r="AE686" s="152"/>
      <c r="AF686" s="167">
        <f>Cálculos!BP734</f>
        <v>0.25075318045065847</v>
      </c>
      <c r="AG686" s="152"/>
      <c r="AH686" s="167">
        <f>Cálculos!N666</f>
        <v>0</v>
      </c>
      <c r="AI686" s="152"/>
      <c r="AJ686" s="167">
        <f>Cálculos!AP687</f>
        <v>0</v>
      </c>
      <c r="AK686" s="152"/>
      <c r="AL686" s="167">
        <f>Cálculos!BR687</f>
        <v>0</v>
      </c>
      <c r="AM686" s="150"/>
      <c r="BA686" s="151"/>
      <c r="BB686" s="72">
        <v>681</v>
      </c>
      <c r="BC686" s="168">
        <f>ABS(Cálculos!L687-Cálculos!L686)</f>
        <v>1.8147417487893724E-3</v>
      </c>
      <c r="BD686" s="168">
        <f>ABS(Cálculos!AN687-Cálculos!AN686)</f>
        <v>2.0889276193747919E-3</v>
      </c>
      <c r="BE686" s="168">
        <f>ABS(Cálculos!BP687-Cálculos!BP686)</f>
        <v>2.0178850635351742E-3</v>
      </c>
      <c r="BF686" s="150"/>
    </row>
    <row r="687" spans="25:58" x14ac:dyDescent="0.35">
      <c r="Y687" s="151"/>
      <c r="Z687" s="72">
        <f>(Cálculos!C688-0.44)/(MAX(Cálculos!C:C)+0.12)*100</f>
        <v>93.349038514216829</v>
      </c>
      <c r="AA687" s="152"/>
      <c r="AB687" s="167">
        <f>Cálculos!L333</f>
        <v>0.23428313808602</v>
      </c>
      <c r="AC687" s="152"/>
      <c r="AD687" s="167">
        <f>Cálculos!AN734</f>
        <v>0.25985397797521242</v>
      </c>
      <c r="AE687" s="152"/>
      <c r="AF687" s="167">
        <f>Cálculos!BP708</f>
        <v>0.25049058368886723</v>
      </c>
      <c r="AG687" s="152"/>
      <c r="AH687" s="167">
        <f>Cálculos!N668</f>
        <v>0</v>
      </c>
      <c r="AI687" s="152"/>
      <c r="AJ687" s="167">
        <f>Cálculos!AP688</f>
        <v>0</v>
      </c>
      <c r="AK687" s="152"/>
      <c r="AL687" s="167">
        <f>Cálculos!BR688</f>
        <v>0</v>
      </c>
      <c r="AM687" s="150"/>
      <c r="BA687" s="151"/>
      <c r="BB687" s="72">
        <v>682</v>
      </c>
      <c r="BC687" s="168">
        <f>ABS(Cálculos!L688-Cálculos!L687)</f>
        <v>1.7995967454310646E-3</v>
      </c>
      <c r="BD687" s="168">
        <f>ABS(Cálculos!AN688-Cálculos!AN687)</f>
        <v>2.0721496425090136E-3</v>
      </c>
      <c r="BE687" s="168">
        <f>ABS(Cálculos!BP688-Cálculos!BP687)</f>
        <v>2.0018587800929022E-3</v>
      </c>
      <c r="BF687" s="150"/>
    </row>
    <row r="688" spans="25:58" x14ac:dyDescent="0.35">
      <c r="Y688" s="151"/>
      <c r="Z688" s="72">
        <f>(Cálculos!C689-0.44)/(MAX(Cálculos!C:C)+0.12)*100</f>
        <v>93.486002300991615</v>
      </c>
      <c r="AA688" s="152"/>
      <c r="AB688" s="167">
        <f>Cálculos!L703</f>
        <v>0.23310084536233691</v>
      </c>
      <c r="AC688" s="152"/>
      <c r="AD688" s="167">
        <f>Cálculos!AN7</f>
        <v>0.25940360205121754</v>
      </c>
      <c r="AE688" s="152"/>
      <c r="AF688" s="167">
        <f>Cálculos!BP338</f>
        <v>0.25032572928479063</v>
      </c>
      <c r="AG688" s="152"/>
      <c r="AH688" s="167">
        <f>Cálculos!N670</f>
        <v>0</v>
      </c>
      <c r="AI688" s="152"/>
      <c r="AJ688" s="167">
        <f>Cálculos!AP689</f>
        <v>0</v>
      </c>
      <c r="AK688" s="152"/>
      <c r="AL688" s="167">
        <f>Cálculos!BR689</f>
        <v>0</v>
      </c>
      <c r="AM688" s="150"/>
      <c r="BA688" s="151"/>
      <c r="BB688" s="72">
        <v>683</v>
      </c>
      <c r="BC688" s="168">
        <f>ABS(Cálculos!L689-Cálculos!L688)</f>
        <v>1.7866800174600184E-3</v>
      </c>
      <c r="BD688" s="168">
        <f>ABS(Cálculos!AN689-Cálculos!AN688)</f>
        <v>2.0573988546818689E-3</v>
      </c>
      <c r="BE688" s="168">
        <f>ABS(Cálculos!BP689-Cálculos!BP688)</f>
        <v>1.9876421272425615E-3</v>
      </c>
      <c r="BF688" s="150"/>
    </row>
    <row r="689" spans="25:58" x14ac:dyDescent="0.35">
      <c r="Y689" s="151"/>
      <c r="Z689" s="72">
        <f>(Cálculos!C690-0.44)/(MAX(Cálculos!C:C)+0.12)*100</f>
        <v>93.622966087766386</v>
      </c>
      <c r="AA689" s="152"/>
      <c r="AB689" s="167">
        <f>Cálculos!L334</f>
        <v>0.23263400510797419</v>
      </c>
      <c r="AC689" s="152"/>
      <c r="AD689" s="167">
        <f>Cálculos!AN708</f>
        <v>0.25928058771289653</v>
      </c>
      <c r="AE689" s="152"/>
      <c r="AF689" s="167">
        <f>Cálculos!BP709</f>
        <v>0.24876031883781941</v>
      </c>
      <c r="AG689" s="152"/>
      <c r="AH689" s="167">
        <f>Cálculos!N671</f>
        <v>0</v>
      </c>
      <c r="AI689" s="152"/>
      <c r="AJ689" s="167">
        <f>Cálculos!AP690</f>
        <v>0</v>
      </c>
      <c r="AK689" s="152"/>
      <c r="AL689" s="167">
        <f>Cálculos!BR690</f>
        <v>0</v>
      </c>
      <c r="AM689" s="150"/>
      <c r="BA689" s="151"/>
      <c r="BB689" s="72">
        <v>684</v>
      </c>
      <c r="BC689" s="168">
        <f>ABS(Cálculos!L690-Cálculos!L689)</f>
        <v>1.7742480070166433E-3</v>
      </c>
      <c r="BD689" s="168">
        <f>ABS(Cálculos!AN690-Cálculos!AN689)</f>
        <v>2.0431059036420396E-3</v>
      </c>
      <c r="BE689" s="168">
        <f>ABS(Cálculos!BP690-Cálculos!BP689)</f>
        <v>1.9738400721229232E-3</v>
      </c>
      <c r="BF689" s="150"/>
    </row>
    <row r="690" spans="25:58" x14ac:dyDescent="0.35">
      <c r="Y690" s="151"/>
      <c r="Z690" s="72">
        <f>(Cálculos!C691-0.44)/(MAX(Cálculos!C:C)+0.12)*100</f>
        <v>93.759929874541157</v>
      </c>
      <c r="AA690" s="152"/>
      <c r="AB690" s="167">
        <f>Cálculos!L369</f>
        <v>0.23203609357702717</v>
      </c>
      <c r="AC690" s="152"/>
      <c r="AD690" s="167">
        <f>Cálculos!AN338</f>
        <v>0.25914555798696159</v>
      </c>
      <c r="AE690" s="152"/>
      <c r="AF690" s="167">
        <f>Cálculos!BP339</f>
        <v>0.24859659764397807</v>
      </c>
      <c r="AG690" s="152"/>
      <c r="AH690" s="167">
        <f>Cálculos!N672</f>
        <v>0</v>
      </c>
      <c r="AI690" s="152"/>
      <c r="AJ690" s="167">
        <f>Cálculos!AP691</f>
        <v>0</v>
      </c>
      <c r="AK690" s="152"/>
      <c r="AL690" s="167">
        <f>Cálculos!BR691</f>
        <v>0</v>
      </c>
      <c r="AM690" s="150"/>
      <c r="BA690" s="151"/>
      <c r="BB690" s="72">
        <v>685</v>
      </c>
      <c r="BC690" s="168">
        <f>ABS(Cálculos!L691-Cálculos!L690)</f>
        <v>1.761975524877113E-3</v>
      </c>
      <c r="BD690" s="168">
        <f>ABS(Cálculos!AN691-Cálculos!AN690)</f>
        <v>2.0289779699482757E-3</v>
      </c>
      <c r="BE690" s="168">
        <f>ABS(Cálculos!BP691-Cálculos!BP690)</f>
        <v>1.9601922780699277E-3</v>
      </c>
      <c r="BF690" s="150"/>
    </row>
    <row r="691" spans="25:58" x14ac:dyDescent="0.35">
      <c r="Y691" s="151"/>
      <c r="Z691" s="72">
        <f>(Cálculos!C692-0.44)/(MAX(Cálculos!C:C)+0.12)*100</f>
        <v>93.896893661315943</v>
      </c>
      <c r="AA691" s="152"/>
      <c r="AB691" s="167">
        <f>Cálculos!L704</f>
        <v>0.23149069330492761</v>
      </c>
      <c r="AC691" s="152"/>
      <c r="AD691" s="167">
        <f>Cálculos!AN709</f>
        <v>0.25748960586878955</v>
      </c>
      <c r="AE691" s="152"/>
      <c r="AF691" s="167">
        <f>Cálculos!BP370</f>
        <v>0.24791538507663113</v>
      </c>
      <c r="AG691" s="152"/>
      <c r="AH691" s="167">
        <f>Cálculos!N673</f>
        <v>0</v>
      </c>
      <c r="AI691" s="152"/>
      <c r="AJ691" s="167">
        <f>Cálculos!AP692</f>
        <v>0</v>
      </c>
      <c r="AK691" s="152"/>
      <c r="AL691" s="167">
        <f>Cálculos!BR692</f>
        <v>0</v>
      </c>
      <c r="AM691" s="150"/>
      <c r="BA691" s="151"/>
      <c r="BB691" s="72">
        <v>686</v>
      </c>
      <c r="BC691" s="168">
        <f>ABS(Cálculos!L692-Cálculos!L691)</f>
        <v>1.7498015317727322E-3</v>
      </c>
      <c r="BD691" s="168">
        <f>ABS(Cálculos!AN692-Cálculos!AN691)</f>
        <v>2.0149599701489995E-3</v>
      </c>
      <c r="BE691" s="168">
        <f>ABS(Cálculos!BP692-Cálculos!BP691)</f>
        <v>1.9466497296638519E-3</v>
      </c>
      <c r="BF691" s="150"/>
    </row>
    <row r="692" spans="25:58" x14ac:dyDescent="0.35">
      <c r="Y692" s="151"/>
      <c r="Z692" s="72">
        <f>(Cálculos!C693-0.44)/(MAX(Cálculos!C:C)+0.12)*100</f>
        <v>94.033857448090714</v>
      </c>
      <c r="AA692" s="152"/>
      <c r="AB692" s="167">
        <f>Cálculos!L335</f>
        <v>0.23102134475329364</v>
      </c>
      <c r="AC692" s="152"/>
      <c r="AD692" s="167">
        <f>Cálculos!AN339</f>
        <v>0.25735550264870038</v>
      </c>
      <c r="AE692" s="152"/>
      <c r="AF692" s="167">
        <f>Cálculos!BP710</f>
        <v>0.2470420058001323</v>
      </c>
      <c r="AG692" s="152"/>
      <c r="AH692" s="167">
        <f>Cálculos!N674</f>
        <v>0</v>
      </c>
      <c r="AI692" s="152"/>
      <c r="AJ692" s="167">
        <f>Cálculos!AP693</f>
        <v>0</v>
      </c>
      <c r="AK692" s="152"/>
      <c r="AL692" s="167">
        <f>Cálculos!BR693</f>
        <v>0</v>
      </c>
      <c r="AM692" s="150"/>
      <c r="BA692" s="151"/>
      <c r="BB692" s="72">
        <v>687</v>
      </c>
      <c r="BC692" s="168">
        <f>ABS(Cálculos!L693-Cálculos!L692)</f>
        <v>1.7377141850998534E-3</v>
      </c>
      <c r="BD692" s="168">
        <f>ABS(Cálculos!AN693-Cálculos!AN692)</f>
        <v>2.0010410988138827E-3</v>
      </c>
      <c r="BE692" s="168">
        <f>ABS(Cálculos!BP693-Cálculos!BP692)</f>
        <v>1.9332027700871834E-3</v>
      </c>
      <c r="BF692" s="150"/>
    </row>
    <row r="693" spans="25:58" x14ac:dyDescent="0.35">
      <c r="Y693" s="151"/>
      <c r="Z693" s="72">
        <f>(Cálculos!C694-0.44)/(MAX(Cálculos!C:C)+0.12)*100</f>
        <v>94.1708212348655</v>
      </c>
      <c r="AA693" s="152"/>
      <c r="AB693" s="167">
        <f>Cálculos!L705</f>
        <v>0.22989166899880792</v>
      </c>
      <c r="AC693" s="152"/>
      <c r="AD693" s="167">
        <f>Cálculos!AN370</f>
        <v>0.25725048042461879</v>
      </c>
      <c r="AE693" s="152"/>
      <c r="AF693" s="167">
        <f>Cálculos!BP340</f>
        <v>0.24687941448274917</v>
      </c>
      <c r="AG693" s="152"/>
      <c r="AH693" s="167">
        <f>Cálculos!N675</f>
        <v>0</v>
      </c>
      <c r="AI693" s="152"/>
      <c r="AJ693" s="167">
        <f>Cálculos!AP694</f>
        <v>0</v>
      </c>
      <c r="AK693" s="152"/>
      <c r="AL693" s="167">
        <f>Cálculos!BR694</f>
        <v>0</v>
      </c>
      <c r="AM693" s="150"/>
      <c r="BA693" s="151"/>
      <c r="BB693" s="72">
        <v>688</v>
      </c>
      <c r="BC693" s="168">
        <f>ABS(Cálculos!L694-Cálculos!L693)</f>
        <v>1.7257108075639516E-3</v>
      </c>
      <c r="BD693" s="168">
        <f>ABS(Cálculos!AN694-Cálculos!AN693)</f>
        <v>1.9872188003072222E-3</v>
      </c>
      <c r="BE693" s="168">
        <f>ABS(Cálculos!BP694-Cálculos!BP693)</f>
        <v>1.9198490760333198E-3</v>
      </c>
      <c r="BF693" s="150"/>
    </row>
    <row r="694" spans="25:58" x14ac:dyDescent="0.35">
      <c r="Y694" s="151"/>
      <c r="Z694" s="72">
        <f>(Cálculos!C695-0.44)/(MAX(Cálculos!C:C)+0.12)*100</f>
        <v>94.307785021640271</v>
      </c>
      <c r="AA694" s="152"/>
      <c r="AB694" s="167">
        <f>Cálculos!L336</f>
        <v>0.22942449480262825</v>
      </c>
      <c r="AC694" s="152"/>
      <c r="AD694" s="167">
        <f>Cálculos!AN364</f>
        <v>0.2564660879007804</v>
      </c>
      <c r="AE694" s="152"/>
      <c r="AF694" s="167">
        <f>Cálculos!BP364</f>
        <v>0.24667581570994712</v>
      </c>
      <c r="AG694" s="152"/>
      <c r="AH694" s="167">
        <f>Cálculos!N676</f>
        <v>0</v>
      </c>
      <c r="AI694" s="152"/>
      <c r="AJ694" s="167">
        <f>Cálculos!AP695</f>
        <v>0</v>
      </c>
      <c r="AK694" s="152"/>
      <c r="AL694" s="167">
        <f>Cálculos!BR695</f>
        <v>0</v>
      </c>
      <c r="AM694" s="150"/>
      <c r="BA694" s="151"/>
      <c r="BB694" s="72">
        <v>689</v>
      </c>
      <c r="BC694" s="168">
        <f>ABS(Cálculos!L695-Cálculos!L694)</f>
        <v>1.7137904320106145E-3</v>
      </c>
      <c r="BD694" s="168">
        <f>ABS(Cálculos!AN695-Cálculos!AN694)</f>
        <v>1.9734920591283345E-3</v>
      </c>
      <c r="BE694" s="168">
        <f>ABS(Cálculos!BP695-Cálculos!BP694)</f>
        <v>1.9065876935597248E-3</v>
      </c>
      <c r="BF694" s="150"/>
    </row>
    <row r="695" spans="25:58" x14ac:dyDescent="0.35">
      <c r="Y695" s="151"/>
      <c r="Z695" s="72">
        <f>(Cálculos!C696-0.44)/(MAX(Cálculos!C:C)+0.12)*100</f>
        <v>94.444748808415042</v>
      </c>
      <c r="AA695" s="152"/>
      <c r="AB695" s="167">
        <f>Cálculos!L706</f>
        <v>0.22830369100674722</v>
      </c>
      <c r="AC695" s="152"/>
      <c r="AD695" s="167">
        <f>Cálculos!AN710</f>
        <v>0.25571099524107582</v>
      </c>
      <c r="AE695" s="152"/>
      <c r="AF695" s="167">
        <f>Cálculos!BP372</f>
        <v>0.24536280536668842</v>
      </c>
      <c r="AG695" s="152"/>
      <c r="AH695" s="167">
        <f>Cálculos!N677</f>
        <v>0</v>
      </c>
      <c r="AI695" s="152"/>
      <c r="AJ695" s="167">
        <f>Cálculos!AP696</f>
        <v>0</v>
      </c>
      <c r="AK695" s="152"/>
      <c r="AL695" s="167">
        <f>Cálculos!BR696</f>
        <v>0</v>
      </c>
      <c r="AM695" s="150"/>
      <c r="BA695" s="151"/>
      <c r="BB695" s="72">
        <v>690</v>
      </c>
      <c r="BC695" s="168">
        <f>ABS(Cálculos!L696-Cálculos!L695)</f>
        <v>6.00568772474247E-4</v>
      </c>
      <c r="BD695" s="168">
        <f>ABS(Cálculos!AN696-Cálculos!AN695)</f>
        <v>9.6861487384836131E-4</v>
      </c>
      <c r="BE695" s="168">
        <f>ABS(Cálculos!BP696-Cálculos!BP695)</f>
        <v>1.0123110149209968E-3</v>
      </c>
      <c r="BF695" s="150"/>
    </row>
    <row r="696" spans="25:58" x14ac:dyDescent="0.35">
      <c r="Y696" s="151"/>
      <c r="Z696" s="72">
        <f>(Cálculos!C697-0.44)/(MAX(Cálculos!C:C)+0.12)*100</f>
        <v>94.581712595189828</v>
      </c>
      <c r="AA696" s="152"/>
      <c r="AB696" s="167">
        <f>Cálculos!L337</f>
        <v>0.22783954498305109</v>
      </c>
      <c r="AC696" s="152"/>
      <c r="AD696" s="167">
        <f>Cálculos!AN340</f>
        <v>0.25557781718260164</v>
      </c>
      <c r="AE696" s="152"/>
      <c r="AF696" s="167">
        <f>Cálculos!BP711</f>
        <v>0.24533556201778114</v>
      </c>
      <c r="AG696" s="152"/>
      <c r="AH696" s="167">
        <f>Cálculos!N678</f>
        <v>0</v>
      </c>
      <c r="AI696" s="152"/>
      <c r="AJ696" s="167">
        <f>Cálculos!AP697</f>
        <v>0</v>
      </c>
      <c r="AK696" s="152"/>
      <c r="AL696" s="167">
        <f>Cálculos!BR697</f>
        <v>0</v>
      </c>
      <c r="AM696" s="150"/>
      <c r="BA696" s="151"/>
      <c r="BB696" s="72">
        <v>691</v>
      </c>
      <c r="BC696" s="168">
        <f>ABS(Cálculos!L697-Cálculos!L696)</f>
        <v>2.5864661547139456E-3</v>
      </c>
      <c r="BD696" s="168">
        <f>ABS(Cálculos!AN697-Cálculos!AN696)</f>
        <v>2.7529653945858601E-3</v>
      </c>
      <c r="BE696" s="168">
        <f>ABS(Cálculos!BP697-Cálculos!BP696)</f>
        <v>2.5973551229870329E-3</v>
      </c>
      <c r="BF696" s="150"/>
    </row>
    <row r="697" spans="25:58" x14ac:dyDescent="0.35">
      <c r="Y697" s="151"/>
      <c r="Z697" s="72">
        <f>(Cálculos!C698-0.44)/(MAX(Cálculos!C:C)+0.12)*100</f>
        <v>94.718676381964599</v>
      </c>
      <c r="AA697" s="152"/>
      <c r="AB697" s="167">
        <f>Cálculos!L707</f>
        <v>0.22672668217478056</v>
      </c>
      <c r="AC697" s="152"/>
      <c r="AD697" s="167">
        <f>Cálculos!AN372</f>
        <v>0.25415615056430219</v>
      </c>
      <c r="AE697" s="152"/>
      <c r="AF697" s="167">
        <f>Cálculos!BP341</f>
        <v>0.24517409360913639</v>
      </c>
      <c r="AG697" s="152"/>
      <c r="AH697" s="167">
        <f>Cálculos!N679</f>
        <v>0</v>
      </c>
      <c r="AI697" s="152"/>
      <c r="AJ697" s="167">
        <f>Cálculos!AP698</f>
        <v>0</v>
      </c>
      <c r="AK697" s="152"/>
      <c r="AL697" s="167">
        <f>Cálculos!BR698</f>
        <v>0</v>
      </c>
      <c r="AM697" s="150"/>
      <c r="BA697" s="151"/>
      <c r="BB697" s="72">
        <v>692</v>
      </c>
      <c r="BC697" s="168">
        <f>ABS(Cálculos!L698-Cálculos!L697)</f>
        <v>1.8454359139047083E-3</v>
      </c>
      <c r="BD697" s="168">
        <f>ABS(Cálculos!AN698-Cálculos!AN697)</f>
        <v>2.0831014809218895E-3</v>
      </c>
      <c r="BE697" s="168">
        <f>ABS(Cálculos!BP698-Cálculos!BP697)</f>
        <v>2.0008825093884575E-3</v>
      </c>
      <c r="BF697" s="150"/>
    </row>
    <row r="698" spans="25:58" x14ac:dyDescent="0.35">
      <c r="Y698" s="151"/>
      <c r="Z698" s="72">
        <f>(Cálculos!C699-0.44)/(MAX(Cálculos!C:C)+0.12)*100</f>
        <v>94.85564016873937</v>
      </c>
      <c r="AA698" s="152"/>
      <c r="AB698" s="167">
        <f>Cálculos!L338</f>
        <v>0.22626570521220515</v>
      </c>
      <c r="AC698" s="152"/>
      <c r="AD698" s="167">
        <f>Cálculos!AN711</f>
        <v>0.25394467037459972</v>
      </c>
      <c r="AE698" s="152"/>
      <c r="AF698" s="167">
        <f>Cálculos!BP712</f>
        <v>0.24364090550367801</v>
      </c>
      <c r="AG698" s="152"/>
      <c r="AH698" s="167">
        <f>Cálculos!N680</f>
        <v>0</v>
      </c>
      <c r="AI698" s="152"/>
      <c r="AJ698" s="167">
        <f>Cálculos!AP699</f>
        <v>0</v>
      </c>
      <c r="AK698" s="152"/>
      <c r="AL698" s="167">
        <f>Cálculos!BR699</f>
        <v>0</v>
      </c>
      <c r="AM698" s="150"/>
      <c r="BA698" s="151"/>
      <c r="BB698" s="72">
        <v>693</v>
      </c>
      <c r="BC698" s="168">
        <f>ABS(Cálculos!L699-Cálculos!L698)</f>
        <v>1.6980117295346819E-3</v>
      </c>
      <c r="BD698" s="168">
        <f>ABS(Cálculos!AN699-Cálculos!AN698)</f>
        <v>1.9475033033005684E-3</v>
      </c>
      <c r="BE698" s="168">
        <f>ABS(Cálculos!BP699-Cálculos!BP698)</f>
        <v>1.8793199424256835E-3</v>
      </c>
      <c r="BF698" s="150"/>
    </row>
    <row r="699" spans="25:58" x14ac:dyDescent="0.35">
      <c r="Y699" s="151"/>
      <c r="Z699" s="72">
        <f>(Cálculos!C700-0.44)/(MAX(Cálculos!C:C)+0.12)*100</f>
        <v>94.992603955514156</v>
      </c>
      <c r="AA699" s="152"/>
      <c r="AB699" s="167">
        <f>Cálculos!L708</f>
        <v>0.22516056657480735</v>
      </c>
      <c r="AC699" s="152"/>
      <c r="AD699" s="167">
        <f>Cálculos!AN341</f>
        <v>0.25381241202870286</v>
      </c>
      <c r="AE699" s="152"/>
      <c r="AF699" s="167">
        <f>Cálculos!BP369</f>
        <v>0.24349470120959268</v>
      </c>
      <c r="AG699" s="152"/>
      <c r="AH699" s="167">
        <f>Cálculos!N681</f>
        <v>0</v>
      </c>
      <c r="AI699" s="152"/>
      <c r="AJ699" s="167">
        <f>Cálculos!AP700</f>
        <v>0</v>
      </c>
      <c r="AK699" s="152"/>
      <c r="AL699" s="167">
        <f>Cálculos!BR700</f>
        <v>0</v>
      </c>
      <c r="AM699" s="150"/>
      <c r="BA699" s="151"/>
      <c r="BB699" s="72">
        <v>694</v>
      </c>
      <c r="BC699" s="168">
        <f>ABS(Cálculos!L700-Cálculos!L699)</f>
        <v>1.661201475970403E-3</v>
      </c>
      <c r="BD699" s="168">
        <f>ABS(Cálculos!AN700-Cálculos!AN699)</f>
        <v>1.9114778085316808E-3</v>
      </c>
      <c r="BE699" s="168">
        <f>ABS(Cálculos!BP700-Cálculos!BP699)</f>
        <v>1.8462735475124892E-3</v>
      </c>
      <c r="BF699" s="150"/>
    </row>
    <row r="700" spans="25:58" x14ac:dyDescent="0.35">
      <c r="Y700" s="151"/>
      <c r="Z700" s="72">
        <f>(Cálculos!C701-0.44)/(MAX(Cálculos!C:C)+0.12)*100</f>
        <v>95.129567742288941</v>
      </c>
      <c r="AA700" s="152"/>
      <c r="AB700" s="167">
        <f>Cálculos!L339</f>
        <v>0.22470276691657137</v>
      </c>
      <c r="AC700" s="152"/>
      <c r="AD700" s="167">
        <f>Cálculos!AN369</f>
        <v>0.25236951401221253</v>
      </c>
      <c r="AE700" s="152"/>
      <c r="AF700" s="167">
        <f>Cálculos!BP342</f>
        <v>0.24348055240313396</v>
      </c>
      <c r="AG700" s="152"/>
      <c r="AH700" s="167">
        <f>Cálculos!N682</f>
        <v>0</v>
      </c>
      <c r="AI700" s="152"/>
      <c r="AJ700" s="167">
        <f>Cálculos!AP701</f>
        <v>0</v>
      </c>
      <c r="AK700" s="152"/>
      <c r="AL700" s="167">
        <f>Cálculos!BR701</f>
        <v>0</v>
      </c>
      <c r="AM700" s="150"/>
      <c r="BA700" s="151"/>
      <c r="BB700" s="72">
        <v>695</v>
      </c>
      <c r="BC700" s="168">
        <f>ABS(Cálculos!L701-Cálculos!L700)</f>
        <v>1.6450557739384475E-3</v>
      </c>
      <c r="BD700" s="168">
        <f>ABS(Cálculos!AN701-Cálculos!AN700)</f>
        <v>1.8940704161162225E-3</v>
      </c>
      <c r="BE700" s="168">
        <f>ABS(Cálculos!BP701-Cálculos!BP700)</f>
        <v>1.8297836483532337E-3</v>
      </c>
      <c r="BF700" s="150"/>
    </row>
    <row r="701" spans="25:58" x14ac:dyDescent="0.35">
      <c r="Y701" s="151"/>
      <c r="Z701" s="72">
        <f>(Cálculos!C702-0.44)/(MAX(Cálculos!C:C)+0.12)*100</f>
        <v>95.266531529063698</v>
      </c>
      <c r="AA701" s="152"/>
      <c r="AB701" s="167">
        <f>Cálculos!L709</f>
        <v>0.22360526893224553</v>
      </c>
      <c r="AC701" s="152"/>
      <c r="AD701" s="167">
        <f>Cálculos!AN712</f>
        <v>0.25219054640523775</v>
      </c>
      <c r="AE701" s="152"/>
      <c r="AF701" s="167">
        <f>Cálculos!BP713</f>
        <v>0.2419579548371851</v>
      </c>
      <c r="AG701" s="152"/>
      <c r="AH701" s="167">
        <f>Cálculos!N683</f>
        <v>0</v>
      </c>
      <c r="AI701" s="152"/>
      <c r="AJ701" s="167">
        <f>Cálculos!AP702</f>
        <v>0</v>
      </c>
      <c r="AK701" s="152"/>
      <c r="AL701" s="167">
        <f>Cálculos!BR702</f>
        <v>0</v>
      </c>
      <c r="AM701" s="150"/>
      <c r="BA701" s="151"/>
      <c r="BB701" s="72">
        <v>696</v>
      </c>
      <c r="BC701" s="168">
        <f>ABS(Cálculos!L702-Cálculos!L701)</f>
        <v>1.6328226609059748E-3</v>
      </c>
      <c r="BD701" s="168">
        <f>ABS(Cálculos!AN702-Cálculos!AN701)</f>
        <v>1.8802042215833592E-3</v>
      </c>
      <c r="BE701" s="168">
        <f>ABS(Cálculos!BP702-Cálculos!BP701)</f>
        <v>1.8164485032387545E-3</v>
      </c>
      <c r="BF701" s="150"/>
    </row>
    <row r="702" spans="25:58" x14ac:dyDescent="0.35">
      <c r="Y702" s="151"/>
      <c r="Z702" s="72">
        <f>(Cálculos!C703-0.44)/(MAX(Cálculos!C:C)+0.12)*100</f>
        <v>95.403495315838484</v>
      </c>
      <c r="AA702" s="152"/>
      <c r="AB702" s="167">
        <f>Cálculos!L340</f>
        <v>0.22315063024295234</v>
      </c>
      <c r="AC702" s="152"/>
      <c r="AD702" s="167">
        <f>Cálculos!AN342</f>
        <v>0.25205920159434131</v>
      </c>
      <c r="AE702" s="152"/>
      <c r="AF702" s="167">
        <f>Cálculos!BP343</f>
        <v>0.2417987093697721</v>
      </c>
      <c r="AG702" s="152"/>
      <c r="AH702" s="167">
        <f>Cálculos!N684</f>
        <v>0</v>
      </c>
      <c r="AI702" s="152"/>
      <c r="AJ702" s="167">
        <f>Cálculos!AP703</f>
        <v>0</v>
      </c>
      <c r="AK702" s="152"/>
      <c r="AL702" s="167">
        <f>Cálculos!BR703</f>
        <v>0</v>
      </c>
      <c r="AM702" s="150"/>
      <c r="BA702" s="151"/>
      <c r="BB702" s="72">
        <v>697</v>
      </c>
      <c r="BC702" s="168">
        <f>ABS(Cálculos!L703-Cálculos!L702)</f>
        <v>1.6213819303048937E-3</v>
      </c>
      <c r="BD702" s="168">
        <f>ABS(Cálculos!AN703-Cálculos!AN702)</f>
        <v>1.8670709017851173E-3</v>
      </c>
      <c r="BE702" s="168">
        <f>ABS(Cálculos!BP703-Cálculos!BP702)</f>
        <v>1.8037717764180505E-3</v>
      </c>
      <c r="BF702" s="150"/>
    </row>
    <row r="703" spans="25:58" x14ac:dyDescent="0.35">
      <c r="Y703" s="151"/>
      <c r="Z703" s="72">
        <f>(Cálculos!C704-0.44)/(MAX(Cálculos!C:C)+0.12)*100</f>
        <v>95.540459102613255</v>
      </c>
      <c r="AA703" s="152"/>
      <c r="AB703" s="167">
        <f>Cálculos!L710</f>
        <v>0.22206071451650522</v>
      </c>
      <c r="AC703" s="152"/>
      <c r="AD703" s="167">
        <f>Cálculos!AN713</f>
        <v>0.25044853905520553</v>
      </c>
      <c r="AE703" s="152"/>
      <c r="AF703" s="167">
        <f>Cálculos!BP714</f>
        <v>0.24028662916010146</v>
      </c>
      <c r="AG703" s="152"/>
      <c r="AH703" s="167">
        <f>Cálculos!N685</f>
        <v>0</v>
      </c>
      <c r="AI703" s="152"/>
      <c r="AJ703" s="167">
        <f>Cálculos!AP704</f>
        <v>0</v>
      </c>
      <c r="AK703" s="152"/>
      <c r="AL703" s="167">
        <f>Cálculos!BR704</f>
        <v>0</v>
      </c>
      <c r="AM703" s="150"/>
      <c r="BA703" s="151"/>
      <c r="BB703" s="72">
        <v>698</v>
      </c>
      <c r="BC703" s="168">
        <f>ABS(Cálculos!L704-Cálculos!L703)</f>
        <v>1.6101520574093031E-3</v>
      </c>
      <c r="BD703" s="168">
        <f>ABS(Cálculos!AN704-Cálculos!AN703)</f>
        <v>1.8541469481794248E-3</v>
      </c>
      <c r="BE703" s="168">
        <f>ABS(Cálculos!BP704-Cálculos!BP703)</f>
        <v>1.7912880787909202E-3</v>
      </c>
      <c r="BF703" s="150"/>
    </row>
    <row r="704" spans="25:58" x14ac:dyDescent="0.35">
      <c r="Y704" s="151"/>
      <c r="Z704" s="72">
        <f>(Cálculos!C705-0.44)/(MAX(Cálculos!C:C)+0.12)*100</f>
        <v>95.677422889388041</v>
      </c>
      <c r="AA704" s="152"/>
      <c r="AB704" s="167">
        <f>Cálculos!L341</f>
        <v>0.22160921600685685</v>
      </c>
      <c r="AC704" s="152"/>
      <c r="AD704" s="167">
        <f>Cálculos!AN343</f>
        <v>0.25031810150171657</v>
      </c>
      <c r="AE704" s="152"/>
      <c r="AF704" s="167">
        <f>Cálculos!BP344</f>
        <v>0.2401284836802442</v>
      </c>
      <c r="AG704" s="152"/>
      <c r="AH704" s="167">
        <f>Cálculos!N686</f>
        <v>0</v>
      </c>
      <c r="AI704" s="152"/>
      <c r="AJ704" s="167">
        <f>Cálculos!AP705</f>
        <v>0</v>
      </c>
      <c r="AK704" s="152"/>
      <c r="AL704" s="167">
        <f>Cálculos!BR705</f>
        <v>0</v>
      </c>
      <c r="AM704" s="150"/>
      <c r="BA704" s="151"/>
      <c r="BB704" s="72">
        <v>699</v>
      </c>
      <c r="BC704" s="168">
        <f>ABS(Cálculos!L705-Cálculos!L704)</f>
        <v>1.5990243061196896E-3</v>
      </c>
      <c r="BD704" s="168">
        <f>ABS(Cálculos!AN705-Cálculos!AN704)</f>
        <v>1.8413343629289924E-3</v>
      </c>
      <c r="BE704" s="168">
        <f>ABS(Cálculos!BP705-Cálculos!BP704)</f>
        <v>1.7789102533282697E-3</v>
      </c>
      <c r="BF704" s="150"/>
    </row>
    <row r="705" spans="25:58" x14ac:dyDescent="0.35">
      <c r="Y705" s="151"/>
      <c r="Z705" s="72">
        <f>(Cálculos!C706-0.44)/(MAX(Cálculos!C:C)+0.12)*100</f>
        <v>95.814386676162812</v>
      </c>
      <c r="AA705" s="152"/>
      <c r="AB705" s="167">
        <f>Cálculos!L730</f>
        <v>0.22081662307217551</v>
      </c>
      <c r="AC705" s="152"/>
      <c r="AD705" s="167">
        <f>Cálculos!AN714</f>
        <v>0.24871856462889375</v>
      </c>
      <c r="AE705" s="152"/>
      <c r="AF705" s="167">
        <f>Cálculos!BP715</f>
        <v>0.23862684817275878</v>
      </c>
      <c r="AG705" s="152"/>
      <c r="AH705" s="167">
        <f>Cálculos!N687</f>
        <v>0</v>
      </c>
      <c r="AI705" s="152"/>
      <c r="AJ705" s="167">
        <f>Cálculos!AP706</f>
        <v>0</v>
      </c>
      <c r="AK705" s="152"/>
      <c r="AL705" s="167">
        <f>Cálculos!BR706</f>
        <v>0</v>
      </c>
      <c r="AM705" s="150"/>
      <c r="BA705" s="151"/>
      <c r="BB705" s="72">
        <v>700</v>
      </c>
      <c r="BC705" s="168">
        <f>ABS(Cálculos!L706-Cálculos!L705)</f>
        <v>1.5879779920607018E-3</v>
      </c>
      <c r="BD705" s="168">
        <f>ABS(Cálculos!AN706-Cálculos!AN705)</f>
        <v>1.8286143956837697E-3</v>
      </c>
      <c r="BE705" s="168">
        <f>ABS(Cálculos!BP706-Cálculos!BP705)</f>
        <v>1.7666215855418055E-3</v>
      </c>
      <c r="BF705" s="150"/>
    </row>
    <row r="706" spans="25:58" x14ac:dyDescent="0.35">
      <c r="Y706" s="151"/>
      <c r="Z706" s="72">
        <f>(Cálculos!C707-0.44)/(MAX(Cálculos!C:C)+0.12)*100</f>
        <v>95.951350462937597</v>
      </c>
      <c r="AA706" s="152"/>
      <c r="AB706" s="167">
        <f>Cálculos!L711</f>
        <v>0.22052682911767366</v>
      </c>
      <c r="AC706" s="152"/>
      <c r="AD706" s="167">
        <f>Cálculos!AN344</f>
        <v>0.24858902807200892</v>
      </c>
      <c r="AE706" s="152"/>
      <c r="AF706" s="167">
        <f>Cálculos!BP730</f>
        <v>0.23851918083420445</v>
      </c>
      <c r="AG706" s="152"/>
      <c r="AH706" s="167">
        <f>Cálculos!N688</f>
        <v>0</v>
      </c>
      <c r="AI706" s="152"/>
      <c r="AJ706" s="167">
        <f>Cálculos!AP707</f>
        <v>0</v>
      </c>
      <c r="AK706" s="152"/>
      <c r="AL706" s="167">
        <f>Cálculos!BR707</f>
        <v>0</v>
      </c>
      <c r="AM706" s="150"/>
      <c r="BA706" s="151"/>
      <c r="BB706" s="72">
        <v>701</v>
      </c>
      <c r="BC706" s="168">
        <f>ABS(Cálculos!L707-Cálculos!L706)</f>
        <v>1.5770088319666531E-3</v>
      </c>
      <c r="BD706" s="168">
        <f>ABS(Cálculos!AN707-Cálculos!AN706)</f>
        <v>1.8159830580204983E-3</v>
      </c>
      <c r="BE706" s="168">
        <f>ABS(Cálculos!BP707-Cálculos!BP706)</f>
        <v>1.754418482984188E-3</v>
      </c>
      <c r="BF706" s="150"/>
    </row>
    <row r="707" spans="25:58" x14ac:dyDescent="0.35">
      <c r="Y707" s="151"/>
      <c r="Z707" s="72">
        <f>(Cálculos!C708-0.44)/(MAX(Cálculos!C:C)+0.12)*100</f>
        <v>96.088314249712369</v>
      </c>
      <c r="AA707" s="152"/>
      <c r="AB707" s="167">
        <f>Cálculos!L342</f>
        <v>0.22007844929149858</v>
      </c>
      <c r="AC707" s="152"/>
      <c r="AD707" s="167">
        <f>Cálculos!AN715</f>
        <v>0.24700054000882574</v>
      </c>
      <c r="AE707" s="152"/>
      <c r="AF707" s="167">
        <f>Cálculos!BP345</f>
        <v>0.23846979508329488</v>
      </c>
      <c r="AG707" s="152"/>
      <c r="AH707" s="167">
        <f>Cálculos!N689</f>
        <v>0</v>
      </c>
      <c r="AI707" s="152"/>
      <c r="AJ707" s="167">
        <f>Cálculos!AP708</f>
        <v>0</v>
      </c>
      <c r="AK707" s="152"/>
      <c r="AL707" s="167">
        <f>Cálculos!BR708</f>
        <v>0</v>
      </c>
      <c r="AM707" s="150"/>
      <c r="BA707" s="151"/>
      <c r="BB707" s="72">
        <v>702</v>
      </c>
      <c r="BC707" s="168">
        <f>ABS(Cálculos!L708-Cálculos!L707)</f>
        <v>1.5661155999732168E-3</v>
      </c>
      <c r="BD707" s="168">
        <f>ABS(Cálculos!AN708-Cálculos!AN707)</f>
        <v>1.8034391140991368E-3</v>
      </c>
      <c r="BE707" s="168">
        <f>ABS(Cálculos!BP708-Cálculos!BP707)</f>
        <v>1.7422998002750156E-3</v>
      </c>
      <c r="BF707" s="150"/>
    </row>
    <row r="708" spans="25:58" x14ac:dyDescent="0.35">
      <c r="Y708" s="151"/>
      <c r="Z708" s="72">
        <f>(Cálculos!C709-0.44)/(MAX(Cálculos!C:C)+0.12)*100</f>
        <v>96.225278036487154</v>
      </c>
      <c r="AA708" s="152"/>
      <c r="AB708" s="167">
        <f>Cálculos!L712</f>
        <v>0.21900353903927741</v>
      </c>
      <c r="AC708" s="152"/>
      <c r="AD708" s="167">
        <f>Cálculos!AN345</f>
        <v>0.24687189822603947</v>
      </c>
      <c r="AE708" s="152"/>
      <c r="AF708" s="167">
        <f>Cálculos!BP13</f>
        <v>0.2381103827732261</v>
      </c>
      <c r="AG708" s="152"/>
      <c r="AH708" s="167">
        <f>Cálculos!N692</f>
        <v>0</v>
      </c>
      <c r="AI708" s="152"/>
      <c r="AJ708" s="167">
        <f>Cálculos!AP709</f>
        <v>0</v>
      </c>
      <c r="AK708" s="152"/>
      <c r="AL708" s="167">
        <f>Cálculos!BR709</f>
        <v>0</v>
      </c>
      <c r="AM708" s="150"/>
      <c r="BA708" s="151"/>
      <c r="BB708" s="72">
        <v>703</v>
      </c>
      <c r="BC708" s="168">
        <f>ABS(Cálculos!L709-Cálculos!L708)</f>
        <v>1.5552976425618203E-3</v>
      </c>
      <c r="BD708" s="168">
        <f>ABS(Cálculos!AN709-Cálculos!AN708)</f>
        <v>1.7909818441069758E-3</v>
      </c>
      <c r="BE708" s="168">
        <f>ABS(Cálculos!BP709-Cálculos!BP708)</f>
        <v>1.7302648510478247E-3</v>
      </c>
      <c r="BF708" s="150"/>
    </row>
    <row r="709" spans="25:58" x14ac:dyDescent="0.35">
      <c r="Y709" s="151"/>
      <c r="Z709" s="72">
        <f>(Cálculos!C710-0.44)/(MAX(Cálculos!C:C)+0.12)*100</f>
        <v>96.362241823261911</v>
      </c>
      <c r="AA709" s="152"/>
      <c r="AB709" s="167">
        <f>Cálculos!L343</f>
        <v>0.21855825639050228</v>
      </c>
      <c r="AC709" s="152"/>
      <c r="AD709" s="167">
        <f>Cálculos!AN730</f>
        <v>0.2464812232886853</v>
      </c>
      <c r="AE709" s="152"/>
      <c r="AF709" s="167">
        <f>Cálculos!BP716</f>
        <v>0.23697853213015971</v>
      </c>
      <c r="AG709" s="152"/>
      <c r="AH709" s="167">
        <f>Cálculos!N693</f>
        <v>0</v>
      </c>
      <c r="AI709" s="152"/>
      <c r="AJ709" s="167">
        <f>Cálculos!AP710</f>
        <v>0</v>
      </c>
      <c r="AK709" s="152"/>
      <c r="AL709" s="167">
        <f>Cálculos!BR710</f>
        <v>0</v>
      </c>
      <c r="AM709" s="150"/>
      <c r="BA709" s="151"/>
      <c r="BB709" s="72">
        <v>704</v>
      </c>
      <c r="BC709" s="168">
        <f>ABS(Cálculos!L710-Cálculos!L709)</f>
        <v>1.5445544157403068E-3</v>
      </c>
      <c r="BD709" s="168">
        <f>ABS(Cálculos!AN710-Cálculos!AN709)</f>
        <v>1.7786106277137281E-3</v>
      </c>
      <c r="BE709" s="168">
        <f>ABS(Cálculos!BP710-Cálculos!BP709)</f>
        <v>1.7183130376871025E-3</v>
      </c>
      <c r="BF709" s="150"/>
    </row>
    <row r="710" spans="25:58" x14ac:dyDescent="0.35">
      <c r="Y710" s="151"/>
      <c r="Z710" s="72">
        <f>(Cálculos!C711-0.44)/(MAX(Cálculos!C:C)+0.12)*100</f>
        <v>96.499205610036697</v>
      </c>
      <c r="AA710" s="152"/>
      <c r="AB710" s="167">
        <f>Cálculos!L713</f>
        <v>0.2174907710940564</v>
      </c>
      <c r="AC710" s="152"/>
      <c r="AD710" s="167">
        <f>Cálculos!AN716</f>
        <v>0.24529438265166018</v>
      </c>
      <c r="AE710" s="152"/>
      <c r="AF710" s="167">
        <f>Cálculos!BP346</f>
        <v>0.23682256388558492</v>
      </c>
      <c r="AG710" s="152"/>
      <c r="AH710" s="167">
        <f>Cálculos!N697</f>
        <v>0</v>
      </c>
      <c r="AI710" s="152"/>
      <c r="AJ710" s="167">
        <f>Cálculos!AP711</f>
        <v>0</v>
      </c>
      <c r="AK710" s="152"/>
      <c r="AL710" s="167">
        <f>Cálculos!BR711</f>
        <v>0</v>
      </c>
      <c r="AM710" s="150"/>
      <c r="BA710" s="151"/>
      <c r="BB710" s="72">
        <v>705</v>
      </c>
      <c r="BC710" s="168">
        <f>ABS(Cálculos!L711-Cálculos!L710)</f>
        <v>1.5338853988315637E-3</v>
      </c>
      <c r="BD710" s="168">
        <f>ABS(Cálculos!AN711-Cálculos!AN710)</f>
        <v>1.7663248664760989E-3</v>
      </c>
      <c r="BE710" s="168">
        <f>ABS(Cálculos!BP711-Cálculos!BP710)</f>
        <v>1.706443782351158E-3</v>
      </c>
      <c r="BF710" s="150"/>
    </row>
    <row r="711" spans="25:58" x14ac:dyDescent="0.35">
      <c r="Y711" s="151"/>
      <c r="Z711" s="72">
        <f>(Cálculos!C712-0.44)/(MAX(Cálculos!C:C)+0.12)*100</f>
        <v>96.636169396811482</v>
      </c>
      <c r="AA711" s="152"/>
      <c r="AB711" s="167">
        <f>Cálculos!L344</f>
        <v>0.21704856423566463</v>
      </c>
      <c r="AC711" s="152"/>
      <c r="AD711" s="167">
        <f>Cálculos!AN346</f>
        <v>0.24516662946252718</v>
      </c>
      <c r="AE711" s="152"/>
      <c r="AF711" s="167">
        <f>Cálculos!BP717</f>
        <v>0.23534160183814606</v>
      </c>
      <c r="AG711" s="152"/>
      <c r="AH711" s="167">
        <f>Cálculos!N698</f>
        <v>0</v>
      </c>
      <c r="AI711" s="152"/>
      <c r="AJ711" s="167">
        <f>Cálculos!AP712</f>
        <v>0</v>
      </c>
      <c r="AK711" s="152"/>
      <c r="AL711" s="167">
        <f>Cálculos!BR712</f>
        <v>0</v>
      </c>
      <c r="AM711" s="150"/>
      <c r="BA711" s="151"/>
      <c r="BB711" s="72">
        <v>706</v>
      </c>
      <c r="BC711" s="168">
        <f>ABS(Cálculos!L712-Cálculos!L711)</f>
        <v>1.5232900783962444E-3</v>
      </c>
      <c r="BD711" s="168">
        <f>ABS(Cálculos!AN712-Cálculos!AN711)</f>
        <v>1.7541239693619759E-3</v>
      </c>
      <c r="BE711" s="168">
        <f>ABS(Cálculos!BP712-Cálculos!BP711)</f>
        <v>1.6946565141031378E-3</v>
      </c>
      <c r="BF711" s="150"/>
    </row>
    <row r="712" spans="25:58" x14ac:dyDescent="0.35">
      <c r="Y712" s="151"/>
      <c r="Z712" s="72">
        <f>(Cálculos!C713-0.44)/(MAX(Cálculos!C:C)+0.12)*100</f>
        <v>96.773133183586253</v>
      </c>
      <c r="AA712" s="152"/>
      <c r="AB712" s="167">
        <f>Cálculos!L373</f>
        <v>0.21614248233266134</v>
      </c>
      <c r="AC712" s="152"/>
      <c r="AD712" s="167">
        <f>Cálculos!AN717</f>
        <v>0.24360001058422434</v>
      </c>
      <c r="AE712" s="152"/>
      <c r="AF712" s="167">
        <f>Cálculos!BP347</f>
        <v>0.23518671094492441</v>
      </c>
      <c r="AG712" s="152"/>
      <c r="AH712" s="167">
        <f>Cálculos!N699</f>
        <v>0</v>
      </c>
      <c r="AI712" s="152"/>
      <c r="AJ712" s="167">
        <f>Cálculos!AP713</f>
        <v>0</v>
      </c>
      <c r="AK712" s="152"/>
      <c r="AL712" s="167">
        <f>Cálculos!BR713</f>
        <v>0</v>
      </c>
      <c r="AM712" s="150"/>
      <c r="BA712" s="151"/>
      <c r="BB712" s="72">
        <v>707</v>
      </c>
      <c r="BC712" s="168">
        <f>ABS(Cálculos!L713-Cálculos!L712)</f>
        <v>1.5127679452210108E-3</v>
      </c>
      <c r="BD712" s="168">
        <f>ABS(Cálculos!AN713-Cálculos!AN712)</f>
        <v>1.7420073500322153E-3</v>
      </c>
      <c r="BE712" s="168">
        <f>ABS(Cálculos!BP713-Cálculos!BP712)</f>
        <v>1.682950666492905E-3</v>
      </c>
      <c r="BF712" s="150"/>
    </row>
    <row r="713" spans="25:58" x14ac:dyDescent="0.35">
      <c r="Y713" s="151"/>
      <c r="Z713" s="72">
        <f>(Cálculos!C714-0.44)/(MAX(Cálculos!C:C)+0.12)*100</f>
        <v>96.910096970361025</v>
      </c>
      <c r="AA713" s="152"/>
      <c r="AB713" s="167">
        <f>Cálculos!L714</f>
        <v>0.21598845260032123</v>
      </c>
      <c r="AC713" s="152"/>
      <c r="AD713" s="167">
        <f>Cálculos!AN347</f>
        <v>0.24347313985081931</v>
      </c>
      <c r="AE713" s="152"/>
      <c r="AF713" s="167">
        <f>Cálculos!BP718</f>
        <v>0.23371597864959381</v>
      </c>
      <c r="AG713" s="152"/>
      <c r="AH713" s="167">
        <f>Cálculos!N702</f>
        <v>0</v>
      </c>
      <c r="AI713" s="152"/>
      <c r="AJ713" s="167">
        <f>Cálculos!AP714</f>
        <v>0</v>
      </c>
      <c r="AK713" s="152"/>
      <c r="AL713" s="167">
        <f>Cálculos!BR714</f>
        <v>0</v>
      </c>
      <c r="AM713" s="150"/>
      <c r="BA713" s="151"/>
      <c r="BB713" s="72">
        <v>708</v>
      </c>
      <c r="BC713" s="168">
        <f>ABS(Cálculos!L714-Cálculos!L713)</f>
        <v>1.5023184937351663E-3</v>
      </c>
      <c r="BD713" s="168">
        <f>ABS(Cálculos!AN714-Cálculos!AN713)</f>
        <v>1.7299744263117867E-3</v>
      </c>
      <c r="BE713" s="168">
        <f>ABS(Cálculos!BP714-Cálculos!BP713)</f>
        <v>1.6713256770836404E-3</v>
      </c>
      <c r="BF713" s="150"/>
    </row>
    <row r="714" spans="25:58" x14ac:dyDescent="0.35">
      <c r="Y714" s="151"/>
      <c r="Z714" s="72">
        <f>(Cálculos!C715-0.44)/(MAX(Cálculos!C:C)+0.12)*100</f>
        <v>97.04706075713581</v>
      </c>
      <c r="AA714" s="152"/>
      <c r="AB714" s="167">
        <f>Cálculos!L345</f>
        <v>0.21554930028753394</v>
      </c>
      <c r="AC714" s="152"/>
      <c r="AD714" s="167">
        <f>Cálculos!AN718</f>
        <v>0.24191734239957569</v>
      </c>
      <c r="AE714" s="152"/>
      <c r="AF714" s="167">
        <f>Cálculos!BP348</f>
        <v>0.23356215766592237</v>
      </c>
      <c r="AG714" s="152"/>
      <c r="AH714" s="167">
        <f>Cálculos!N703</f>
        <v>0</v>
      </c>
      <c r="AI714" s="152"/>
      <c r="AJ714" s="167">
        <f>Cálculos!AP715</f>
        <v>0</v>
      </c>
      <c r="AK714" s="152"/>
      <c r="AL714" s="167">
        <f>Cálculos!BR715</f>
        <v>0</v>
      </c>
      <c r="AM714" s="150"/>
      <c r="BA714" s="151"/>
      <c r="BB714" s="72">
        <v>709</v>
      </c>
      <c r="BC714" s="168">
        <f>ABS(Cálculos!L715-Cálculos!L714)</f>
        <v>1.4919412218844241E-3</v>
      </c>
      <c r="BD714" s="168">
        <f>ABS(Cálculos!AN715-Cálculos!AN714)</f>
        <v>1.7180246200680094E-3</v>
      </c>
      <c r="BE714" s="168">
        <f>ABS(Cálculos!BP715-Cálculos!BP714)</f>
        <v>1.6597809873426794E-3</v>
      </c>
      <c r="BF714" s="150"/>
    </row>
    <row r="715" spans="25:58" x14ac:dyDescent="0.35">
      <c r="Y715" s="151"/>
      <c r="Z715" s="72">
        <f>(Cálculos!C716-0.44)/(MAX(Cálculos!C:C)+0.12)*100</f>
        <v>97.184024543910581</v>
      </c>
      <c r="AA715" s="152"/>
      <c r="AB715" s="167">
        <f>Cálculos!L365</f>
        <v>0.21514810774729012</v>
      </c>
      <c r="AC715" s="152"/>
      <c r="AD715" s="167">
        <f>Cálculos!AN348</f>
        <v>0.24179134802633886</v>
      </c>
      <c r="AE715" s="152"/>
      <c r="AF715" s="167">
        <f>Cálculos!BP719</f>
        <v>0.23210158446063409</v>
      </c>
      <c r="AG715" s="152"/>
      <c r="AH715" s="167">
        <f>Cálculos!N704</f>
        <v>0</v>
      </c>
      <c r="AI715" s="152"/>
      <c r="AJ715" s="167">
        <f>Cálculos!AP716</f>
        <v>0</v>
      </c>
      <c r="AK715" s="152"/>
      <c r="AL715" s="167">
        <f>Cálculos!BR716</f>
        <v>0</v>
      </c>
      <c r="AM715" s="150"/>
      <c r="BA715" s="151"/>
      <c r="BB715" s="72">
        <v>710</v>
      </c>
      <c r="BC715" s="168">
        <f>ABS(Cálculos!L716-Cálculos!L715)</f>
        <v>1.4816356310864698E-3</v>
      </c>
      <c r="BD715" s="168">
        <f>ABS(Cálculos!AN716-Cálculos!AN715)</f>
        <v>1.7061573571655608E-3</v>
      </c>
      <c r="BE715" s="168">
        <f>ABS(Cálculos!BP716-Cálculos!BP715)</f>
        <v>1.6483160425990739E-3</v>
      </c>
      <c r="BF715" s="150"/>
    </row>
    <row r="716" spans="25:58" x14ac:dyDescent="0.35">
      <c r="Y716" s="151"/>
      <c r="Z716" s="72">
        <f>(Cálculos!C717-0.44)/(MAX(Cálculos!C:C)+0.12)*100</f>
        <v>97.320988330685353</v>
      </c>
      <c r="AA716" s="152"/>
      <c r="AB716" s="167">
        <f>Cálculos!L715</f>
        <v>0.21449651137843681</v>
      </c>
      <c r="AC716" s="152"/>
      <c r="AD716" s="167">
        <f>Cálculos!AN8</f>
        <v>0.24025082206548698</v>
      </c>
      <c r="AE716" s="152"/>
      <c r="AF716" s="167">
        <f>Cálculos!BP349</f>
        <v>0.23194882599610903</v>
      </c>
      <c r="AG716" s="152"/>
      <c r="AH716" s="167">
        <f>Cálculos!N705</f>
        <v>0</v>
      </c>
      <c r="AI716" s="152"/>
      <c r="AJ716" s="167">
        <f>Cálculos!AP717</f>
        <v>0</v>
      </c>
      <c r="AK716" s="152"/>
      <c r="AL716" s="167">
        <f>Cálculos!BR717</f>
        <v>0</v>
      </c>
      <c r="AM716" s="150"/>
      <c r="BA716" s="151"/>
      <c r="BB716" s="72">
        <v>711</v>
      </c>
      <c r="BC716" s="168">
        <f>ABS(Cálculos!L717-Cálculos!L716)</f>
        <v>1.471401226204011E-3</v>
      </c>
      <c r="BD716" s="168">
        <f>ABS(Cálculos!AN717-Cálculos!AN716)</f>
        <v>1.6943720674358342E-3</v>
      </c>
      <c r="BE716" s="168">
        <f>ABS(Cálculos!BP717-Cálculos!BP716)</f>
        <v>1.6369302920136442E-3</v>
      </c>
      <c r="BF716" s="150"/>
    </row>
    <row r="717" spans="25:58" x14ac:dyDescent="0.35">
      <c r="Y717" s="151"/>
      <c r="Z717" s="72">
        <f>(Cálculos!C718-0.44)/(MAX(Cálculos!C:C)+0.12)*100</f>
        <v>97.457952117460138</v>
      </c>
      <c r="AA717" s="152"/>
      <c r="AB717" s="167">
        <f>Cálculos!L346</f>
        <v>0.21406039251220044</v>
      </c>
      <c r="AC717" s="152"/>
      <c r="AD717" s="167">
        <f>Cálculos!AN719</f>
        <v>0.24024629725309046</v>
      </c>
      <c r="AE717" s="152"/>
      <c r="AF717" s="167">
        <f>Cálculos!BP365</f>
        <v>0.2310566379659687</v>
      </c>
      <c r="AG717" s="152"/>
      <c r="AH717" s="167">
        <f>Cálculos!N706</f>
        <v>0</v>
      </c>
      <c r="AI717" s="152"/>
      <c r="AJ717" s="167">
        <f>Cálculos!AP718</f>
        <v>0</v>
      </c>
      <c r="AK717" s="152"/>
      <c r="AL717" s="167">
        <f>Cálculos!BR718</f>
        <v>0</v>
      </c>
      <c r="AM717" s="150"/>
      <c r="BA717" s="151"/>
      <c r="BB717" s="72">
        <v>712</v>
      </c>
      <c r="BC717" s="168">
        <f>ABS(Cálculos!L718-Cálculos!L717)</f>
        <v>1.4612375155201307E-3</v>
      </c>
      <c r="BD717" s="168">
        <f>ABS(Cálculos!AN718-Cálculos!AN717)</f>
        <v>1.6826681846486558E-3</v>
      </c>
      <c r="BE717" s="168">
        <f>ABS(Cálculos!BP718-Cálculos!BP717)</f>
        <v>1.6256231885522499E-3</v>
      </c>
      <c r="BF717" s="150"/>
    </row>
    <row r="718" spans="25:58" x14ac:dyDescent="0.35">
      <c r="Y718" s="151"/>
      <c r="Z718" s="72">
        <f>(Cálculos!C719-0.44)/(MAX(Cálculos!C:C)+0.12)*100</f>
        <v>97.594915904234909</v>
      </c>
      <c r="AA718" s="152"/>
      <c r="AB718" s="167">
        <f>Cálculos!L716</f>
        <v>0.21301487574735034</v>
      </c>
      <c r="AC718" s="152"/>
      <c r="AD718" s="167">
        <f>Cálculos!AN349</f>
        <v>0.24012117318656137</v>
      </c>
      <c r="AE718" s="152"/>
      <c r="AF718" s="167">
        <f>Cálculos!BP7</f>
        <v>0.23085381234044688</v>
      </c>
      <c r="AG718" s="152"/>
      <c r="AH718" s="167">
        <f>Cálculos!N707</f>
        <v>0</v>
      </c>
      <c r="AI718" s="152"/>
      <c r="AJ718" s="167">
        <f>Cálculos!AP719</f>
        <v>0</v>
      </c>
      <c r="AK718" s="152"/>
      <c r="AL718" s="167">
        <f>Cálculos!BR719</f>
        <v>0</v>
      </c>
      <c r="AM718" s="150"/>
      <c r="BA718" s="151"/>
      <c r="BB718" s="72">
        <v>713</v>
      </c>
      <c r="BC718" s="168">
        <f>ABS(Cálculos!L719-Cálculos!L718)</f>
        <v>1.4511440107140283E-3</v>
      </c>
      <c r="BD718" s="168">
        <f>ABS(Cálculos!AN719-Cálculos!AN718)</f>
        <v>1.6710451464852227E-3</v>
      </c>
      <c r="BE718" s="168">
        <f>ABS(Cálculos!BP719-Cálculos!BP718)</f>
        <v>1.614394188959728E-3</v>
      </c>
      <c r="BF718" s="150"/>
    </row>
    <row r="719" spans="25:58" x14ac:dyDescent="0.35">
      <c r="Y719" s="151"/>
      <c r="Z719" s="72">
        <f>(Cálculos!C720-0.44)/(MAX(Cálculos!C:C)+0.12)*100</f>
        <v>97.731879691009695</v>
      </c>
      <c r="AA719" s="152"/>
      <c r="AB719" s="167">
        <f>Cálculos!L347</f>
        <v>0.21258176937416254</v>
      </c>
      <c r="AC719" s="152"/>
      <c r="AD719" s="167">
        <f>Cálculos!AN365</f>
        <v>0.23878634240321611</v>
      </c>
      <c r="AE719" s="152"/>
      <c r="AF719" s="167">
        <f>Cálculos!BP350</f>
        <v>0.23034663842216663</v>
      </c>
      <c r="AG719" s="152"/>
      <c r="AH719" s="167">
        <f>Cálculos!N708</f>
        <v>0</v>
      </c>
      <c r="AI719" s="152"/>
      <c r="AJ719" s="167">
        <f>Cálculos!AP720</f>
        <v>0</v>
      </c>
      <c r="AK719" s="152"/>
      <c r="AL719" s="167">
        <f>Cálculos!BR720</f>
        <v>0</v>
      </c>
      <c r="AM719" s="150"/>
      <c r="BA719" s="151"/>
      <c r="BB719" s="72">
        <v>714</v>
      </c>
      <c r="BC719" s="168">
        <f>ABS(Cálculos!L720-Cálculos!L719)</f>
        <v>0.47205762936418166</v>
      </c>
      <c r="BD719" s="168">
        <f>ABS(Cálculos!AN720-Cálculos!AN719)</f>
        <v>9.2496783659489129E-2</v>
      </c>
      <c r="BE719" s="168">
        <f>ABS(Cálculos!BP720-Cálculos!BP719)</f>
        <v>8.2086330304239424E-2</v>
      </c>
      <c r="BF719" s="150"/>
    </row>
    <row r="720" spans="25:58" x14ac:dyDescent="0.35">
      <c r="Y720" s="151"/>
      <c r="Z720" s="72">
        <f>(Cálculos!C721-0.44)/(MAX(Cálculos!C:C)+0.12)*100</f>
        <v>97.868843477784466</v>
      </c>
      <c r="AA720" s="152"/>
      <c r="AB720" s="167">
        <f>Cálculos!L717</f>
        <v>0.21154347452114633</v>
      </c>
      <c r="AC720" s="152"/>
      <c r="AD720" s="167">
        <f>Cálculos!AN350</f>
        <v>0.23846253508711082</v>
      </c>
      <c r="AE720" s="152"/>
      <c r="AF720" s="167">
        <f>Cálculos!BP373</f>
        <v>0.22972217935673994</v>
      </c>
      <c r="AG720" s="152"/>
      <c r="AH720" s="167">
        <f>Cálculos!N709</f>
        <v>0</v>
      </c>
      <c r="AI720" s="152"/>
      <c r="AJ720" s="167">
        <f>Cálculos!AP721</f>
        <v>0</v>
      </c>
      <c r="AK720" s="152"/>
      <c r="AL720" s="167">
        <f>Cálculos!BR721</f>
        <v>0</v>
      </c>
      <c r="AM720" s="150"/>
      <c r="BA720" s="151"/>
      <c r="BB720" s="72">
        <v>715</v>
      </c>
      <c r="BC720" s="168">
        <f>ABS(Cálculos!L721-Cálculos!L720)</f>
        <v>0.34257300471376056</v>
      </c>
      <c r="BD720" s="168">
        <f>ABS(Cálculos!AN721-Cálculos!AN720)</f>
        <v>2.3341071263759505E-2</v>
      </c>
      <c r="BE720" s="168">
        <f>ABS(Cálculos!BP721-Cálculos!BP720)</f>
        <v>2.0862911496997483E-2</v>
      </c>
      <c r="BF720" s="150"/>
    </row>
    <row r="721" spans="25:58" x14ac:dyDescent="0.35">
      <c r="Y721" s="151"/>
      <c r="Z721" s="72">
        <f>(Cálculos!C722-0.44)/(MAX(Cálculos!C:C)+0.12)*100</f>
        <v>98.005807264559238</v>
      </c>
      <c r="AA721" s="152"/>
      <c r="AB721" s="167">
        <f>Cálculos!L348</f>
        <v>0.21111335983220569</v>
      </c>
      <c r="AC721" s="152"/>
      <c r="AD721" s="167">
        <f>Cálculos!AN351</f>
        <v>0.23681535403790063</v>
      </c>
      <c r="AE721" s="152"/>
      <c r="AF721" s="167">
        <f>Cálculos!BP731</f>
        <v>0.22936940954568252</v>
      </c>
      <c r="AG721" s="152"/>
      <c r="AH721" s="167">
        <f>Cálculos!N710</f>
        <v>0</v>
      </c>
      <c r="AI721" s="152"/>
      <c r="AJ721" s="167">
        <f>Cálculos!AP722</f>
        <v>0</v>
      </c>
      <c r="AK721" s="152"/>
      <c r="AL721" s="167">
        <f>Cálculos!BR722</f>
        <v>0</v>
      </c>
      <c r="AM721" s="150"/>
      <c r="BA721" s="151"/>
      <c r="BB721" s="72">
        <v>716</v>
      </c>
      <c r="BC721" s="168">
        <f>ABS(Cálculos!L722-Cálculos!L721)</f>
        <v>6.0602447337134657E-2</v>
      </c>
      <c r="BD721" s="168">
        <f>ABS(Cálculos!AN722-Cálculos!AN721)</f>
        <v>4.1088215770447356E-2</v>
      </c>
      <c r="BE721" s="168">
        <f>ABS(Cálculos!BP722-Cálculos!BP721)</f>
        <v>3.6589240131833567E-2</v>
      </c>
      <c r="BF721" s="150"/>
    </row>
    <row r="722" spans="25:58" x14ac:dyDescent="0.35">
      <c r="Y722" s="151"/>
      <c r="Z722" s="72">
        <f>(Cálculos!C723-0.44)/(MAX(Cálculos!C:C)+0.12)*100</f>
        <v>98.142771051334023</v>
      </c>
      <c r="AA722" s="152"/>
      <c r="AB722" s="167">
        <f>Cálculos!L376</f>
        <v>0.21046204538920527</v>
      </c>
      <c r="AC722" s="152"/>
      <c r="AD722" s="167">
        <f>Cálculos!AN373</f>
        <v>0.23647143200092419</v>
      </c>
      <c r="AE722" s="152"/>
      <c r="AF722" s="167">
        <f>Cálculos!BP351</f>
        <v>0.22875551796620211</v>
      </c>
      <c r="AG722" s="152"/>
      <c r="AH722" s="167">
        <f>Cálculos!N711</f>
        <v>0</v>
      </c>
      <c r="AI722" s="152"/>
      <c r="AJ722" s="167">
        <f>Cálculos!AP723</f>
        <v>0</v>
      </c>
      <c r="AK722" s="152"/>
      <c r="AL722" s="167">
        <f>Cálculos!BR723</f>
        <v>0</v>
      </c>
      <c r="AM722" s="150"/>
      <c r="BA722" s="151"/>
      <c r="BB722" s="72">
        <v>717</v>
      </c>
      <c r="BC722" s="168">
        <f>ABS(Cálculos!L723-Cálculos!L722)</f>
        <v>3.6073138352157197E-2</v>
      </c>
      <c r="BD722" s="168">
        <f>ABS(Cálculos!AN723-Cálculos!AN722)</f>
        <v>1.9905831830882681E-2</v>
      </c>
      <c r="BE722" s="168">
        <f>ABS(Cálculos!BP723-Cálculos!BP722)</f>
        <v>1.7579810268613494E-2</v>
      </c>
      <c r="BF722" s="150"/>
    </row>
    <row r="723" spans="25:58" x14ac:dyDescent="0.35">
      <c r="Y723" s="151"/>
      <c r="Z723" s="72">
        <f>(Cálculos!C724-0.44)/(MAX(Cálculos!C:C)+0.12)*100</f>
        <v>98.279734838108794</v>
      </c>
      <c r="AA723" s="152"/>
      <c r="AB723" s="167">
        <f>Cálculos!L718</f>
        <v>0.2100822370056262</v>
      </c>
      <c r="AC723" s="152"/>
      <c r="AD723" s="167">
        <f>Cálculos!AN731</f>
        <v>0.23608099745327099</v>
      </c>
      <c r="AE723" s="152"/>
      <c r="AF723" s="167">
        <f>Cálculos!BP352</f>
        <v>0.22717538818204733</v>
      </c>
      <c r="AG723" s="152"/>
      <c r="AH723" s="167">
        <f>Cálculos!N712</f>
        <v>0</v>
      </c>
      <c r="AI723" s="152"/>
      <c r="AJ723" s="167">
        <f>Cálculos!AP724</f>
        <v>0</v>
      </c>
      <c r="AK723" s="152"/>
      <c r="AL723" s="167">
        <f>Cálculos!BR724</f>
        <v>0</v>
      </c>
      <c r="AM723" s="150"/>
      <c r="BA723" s="151"/>
      <c r="BB723" s="72">
        <v>718</v>
      </c>
      <c r="BC723" s="168">
        <f>ABS(Cálculos!L724-Cálculos!L723)</f>
        <v>2.1312726955494798E-2</v>
      </c>
      <c r="BD723" s="168">
        <f>ABS(Cálculos!AN724-Cálculos!AN723)</f>
        <v>1.9642988779505322E-2</v>
      </c>
      <c r="BE723" s="168">
        <f>ABS(Cálculos!BP724-Cálculos!BP723)</f>
        <v>1.7348605107168125E-2</v>
      </c>
      <c r="BF723" s="150"/>
    </row>
    <row r="724" spans="25:58" x14ac:dyDescent="0.35">
      <c r="Y724" s="151"/>
      <c r="Z724" s="72">
        <f>(Cálculos!C725-0.44)/(MAX(Cálculos!C:C)+0.12)*100</f>
        <v>98.416698624883566</v>
      </c>
      <c r="AA724" s="152"/>
      <c r="AB724" s="167">
        <f>Cálculos!L731</f>
        <v>0.20974338497153758</v>
      </c>
      <c r="AC724" s="152"/>
      <c r="AD724" s="167">
        <f>Cálculos!AN352</f>
        <v>0.23517955089930387</v>
      </c>
      <c r="AE724" s="152"/>
      <c r="AF724" s="167">
        <f>Cálculos!BP353</f>
        <v>0.22560617315158671</v>
      </c>
      <c r="AG724" s="152"/>
      <c r="AH724" s="167">
        <f>Cálculos!N713</f>
        <v>0</v>
      </c>
      <c r="AI724" s="152"/>
      <c r="AJ724" s="167">
        <f>Cálculos!AP725</f>
        <v>0</v>
      </c>
      <c r="AK724" s="152"/>
      <c r="AL724" s="167">
        <f>Cálculos!BR725</f>
        <v>0</v>
      </c>
      <c r="AM724" s="150"/>
      <c r="BA724" s="151"/>
      <c r="BB724" s="72">
        <v>719</v>
      </c>
      <c r="BC724" s="168">
        <f>ABS(Cálculos!L725-Cálculos!L724)</f>
        <v>2.061330889898344E-2</v>
      </c>
      <c r="BD724" s="168">
        <f>ABS(Cálculos!AN725-Cálculos!AN724)</f>
        <v>1.9006963965611356E-2</v>
      </c>
      <c r="BE724" s="168">
        <f>ABS(Cálculos!BP725-Cálculos!BP724)</f>
        <v>1.6791421748578561E-2</v>
      </c>
      <c r="BF724" s="150"/>
    </row>
    <row r="725" spans="25:58" x14ac:dyDescent="0.35">
      <c r="Y725" s="151"/>
      <c r="Z725" s="72">
        <f>(Cálculos!C726-0.44)/(MAX(Cálculos!C:C)+0.12)*100</f>
        <v>98.553662411658351</v>
      </c>
      <c r="AA725" s="152"/>
      <c r="AB725" s="167">
        <f>Cálculos!L349</f>
        <v>0.20965509333586169</v>
      </c>
      <c r="AC725" s="152"/>
      <c r="AD725" s="167">
        <f>Cálculos!AN353</f>
        <v>0.23355504707835109</v>
      </c>
      <c r="AE725" s="152"/>
      <c r="AF725" s="167">
        <f>Cálculos!BP376</f>
        <v>0.22438433171669547</v>
      </c>
      <c r="AG725" s="152"/>
      <c r="AH725" s="167">
        <f>Cálculos!N714</f>
        <v>0</v>
      </c>
      <c r="AI725" s="152"/>
      <c r="AJ725" s="167">
        <f>Cálculos!AP726</f>
        <v>0</v>
      </c>
      <c r="AK725" s="152"/>
      <c r="AL725" s="167">
        <f>Cálculos!BR726</f>
        <v>0</v>
      </c>
      <c r="AM725" s="150"/>
      <c r="BA725" s="151"/>
      <c r="BB725" s="72">
        <v>720</v>
      </c>
      <c r="BC725" s="168">
        <f>ABS(Cálculos!L726-Cálculos!L725)</f>
        <v>2.0800914744554866E-2</v>
      </c>
      <c r="BD725" s="168">
        <f>ABS(Cálculos!AN726-Cálculos!AN725)</f>
        <v>1.9174850661810128E-2</v>
      </c>
      <c r="BE725" s="168">
        <f>ABS(Cálculos!BP726-Cálculos!BP725)</f>
        <v>1.6936511036795776E-2</v>
      </c>
      <c r="BF725" s="150"/>
    </row>
    <row r="726" spans="25:58" x14ac:dyDescent="0.35">
      <c r="Y726" s="151"/>
      <c r="Z726" s="72">
        <f>(Cálculos!C727-0.44)/(MAX(Cálculos!C:C)+0.12)*100</f>
        <v>98.690626198433122</v>
      </c>
      <c r="AA726" s="152"/>
      <c r="AB726" s="167">
        <f>Cálculos!L719</f>
        <v>0.20863109299491217</v>
      </c>
      <c r="AC726" s="152"/>
      <c r="AD726" s="167">
        <f>Cálculos!AN354</f>
        <v>0.23194176452495407</v>
      </c>
      <c r="AE726" s="152"/>
      <c r="AF726" s="167">
        <f>Cálculos!BP354</f>
        <v>0.22404779748110923</v>
      </c>
      <c r="AG726" s="152"/>
      <c r="AH726" s="167">
        <f>Cálculos!N715</f>
        <v>0</v>
      </c>
      <c r="AI726" s="152"/>
      <c r="AJ726" s="167">
        <f>Cálculos!AP727</f>
        <v>0</v>
      </c>
      <c r="AK726" s="152"/>
      <c r="AL726" s="167">
        <f>Cálculos!BR727</f>
        <v>0</v>
      </c>
      <c r="AM726" s="150"/>
      <c r="BA726" s="151"/>
      <c r="BB726" s="72">
        <v>721</v>
      </c>
      <c r="BC726" s="168">
        <f>ABS(Cálculos!L727-Cálculos!L726)</f>
        <v>2.0708664212456096E-2</v>
      </c>
      <c r="BD726" s="168">
        <f>ABS(Cálculos!AN727-Cálculos!AN726)</f>
        <v>1.9089118604964372E-2</v>
      </c>
      <c r="BE726" s="168">
        <f>ABS(Cálculos!BP727-Cálculos!BP726)</f>
        <v>1.6860069904301334E-2</v>
      </c>
      <c r="BF726" s="150"/>
    </row>
    <row r="727" spans="25:58" x14ac:dyDescent="0.35">
      <c r="Y727" s="151"/>
      <c r="Z727" s="72">
        <f>(Cálculos!C728-0.44)/(MAX(Cálculos!C:C)+0.12)*100</f>
        <v>98.827589985207894</v>
      </c>
      <c r="AA727" s="152"/>
      <c r="AB727" s="167">
        <f>Cálculos!L350</f>
        <v>0.20820689982199539</v>
      </c>
      <c r="AC727" s="152"/>
      <c r="AD727" s="167">
        <f>Cálculos!AN376</f>
        <v>0.23020715685921908</v>
      </c>
      <c r="AE727" s="152"/>
      <c r="AF727" s="167">
        <f>Cálculos!BP366</f>
        <v>0.22195841422636042</v>
      </c>
      <c r="AG727" s="152"/>
      <c r="AH727" s="167">
        <f>Cálculos!N716</f>
        <v>0</v>
      </c>
      <c r="AI727" s="152"/>
      <c r="AJ727" s="167">
        <f>Cálculos!AP728</f>
        <v>0</v>
      </c>
      <c r="AK727" s="152"/>
      <c r="AL727" s="167">
        <f>Cálculos!BR728</f>
        <v>0</v>
      </c>
      <c r="AM727" s="150"/>
      <c r="BA727" s="151"/>
      <c r="BB727" s="72">
        <v>722</v>
      </c>
      <c r="BC727" s="168">
        <f>ABS(Cálculos!L728-Cálculos!L727)</f>
        <v>1.9647900492020309E-2</v>
      </c>
      <c r="BD727" s="168">
        <f>ABS(Cálculos!AN728-Cálculos!AN727)</f>
        <v>1.812565183848186E-2</v>
      </c>
      <c r="BE727" s="168">
        <f>ABS(Cálculos!BP728-Cálculos!BP727)</f>
        <v>1.6016890426135799E-2</v>
      </c>
      <c r="BF727" s="150"/>
    </row>
    <row r="728" spans="25:58" x14ac:dyDescent="0.35">
      <c r="Y728" s="151"/>
      <c r="Z728" s="72">
        <f>(Cálculos!C729-0.44)/(MAX(Cálculos!C:C)+0.12)*100</f>
        <v>98.964553771982679</v>
      </c>
      <c r="AA728" s="152"/>
      <c r="AB728" s="167">
        <f>Cálculos!L351</f>
        <v>0.20676870971143432</v>
      </c>
      <c r="AC728" s="152"/>
      <c r="AD728" s="167">
        <f>Cálculos!AN11</f>
        <v>0.2297595764577488</v>
      </c>
      <c r="AE728" s="152"/>
      <c r="AF728" s="167">
        <f>Cálculos!BP374</f>
        <v>0.21443417071595691</v>
      </c>
      <c r="AG728" s="152"/>
      <c r="AH728" s="167">
        <f>Cálculos!N717</f>
        <v>0</v>
      </c>
      <c r="AI728" s="152"/>
      <c r="AJ728" s="167">
        <f>Cálculos!AP729</f>
        <v>0</v>
      </c>
      <c r="AK728" s="152"/>
      <c r="AL728" s="167">
        <f>Cálculos!BR729</f>
        <v>0</v>
      </c>
      <c r="AM728" s="150"/>
      <c r="BA728" s="151"/>
      <c r="BB728" s="72">
        <v>723</v>
      </c>
      <c r="BC728" s="168">
        <f>ABS(Cálculos!L729-Cálculos!L728)</f>
        <v>1.9525330655234929E-2</v>
      </c>
      <c r="BD728" s="168">
        <f>ABS(Cálculos!AN729-Cálculos!AN728)</f>
        <v>1.8012471350101811E-2</v>
      </c>
      <c r="BE728" s="168">
        <f>ABS(Cálculos!BP729-Cálculos!BP728)</f>
        <v>1.5916493233458229E-2</v>
      </c>
      <c r="BF728" s="150"/>
    </row>
    <row r="729" spans="25:58" x14ac:dyDescent="0.35">
      <c r="Y729" s="151"/>
      <c r="Z729" s="72">
        <f>(Cálculos!C730-0.44)/(MAX(Cálculos!C:C)+0.12)*100</f>
        <v>99.10151755875745</v>
      </c>
      <c r="AA729" s="152"/>
      <c r="AB729" s="167">
        <f>Cálculos!L352</f>
        <v>0.20534045390562436</v>
      </c>
      <c r="AC729" s="152"/>
      <c r="AD729" s="167">
        <f>Cálculos!AN366</f>
        <v>0.22843926899262965</v>
      </c>
      <c r="AE729" s="152"/>
      <c r="AF729" s="167">
        <f>Cálculos!BP8</f>
        <v>0.21406406595686475</v>
      </c>
      <c r="AG729" s="152"/>
      <c r="AH729" s="167">
        <f>Cálculos!N719</f>
        <v>0</v>
      </c>
      <c r="AI729" s="152"/>
      <c r="AJ729" s="167">
        <f>Cálculos!AP730</f>
        <v>0</v>
      </c>
      <c r="AK729" s="152"/>
      <c r="AL729" s="167">
        <f>Cálculos!BR730</f>
        <v>0</v>
      </c>
      <c r="AM729" s="150"/>
      <c r="BA729" s="151"/>
      <c r="BB729" s="72">
        <v>724</v>
      </c>
      <c r="BC729" s="168">
        <f>ABS(Cálculos!L730-Cálculos!L729)</f>
        <v>1.9219557599390785E-2</v>
      </c>
      <c r="BD729" s="168">
        <f>ABS(Cálculos!AN730-Cálculos!AN729)</f>
        <v>1.7733267626743626E-2</v>
      </c>
      <c r="BE729" s="168">
        <f>ABS(Cálculos!BP730-Cálculos!BP729)</f>
        <v>1.567108383444879E-2</v>
      </c>
      <c r="BF729" s="150"/>
    </row>
    <row r="730" spans="25:58" x14ac:dyDescent="0.35">
      <c r="Y730" s="151"/>
      <c r="Z730" s="72">
        <f>(Cálculos!C731-0.44)/(MAX(Cálculos!C:C)+0.12)*100</f>
        <v>99.238481345532236</v>
      </c>
      <c r="AA730" s="152"/>
      <c r="AB730" s="167">
        <f>Cálculos!L366</f>
        <v>0.20411402494212405</v>
      </c>
      <c r="AC730" s="152"/>
      <c r="AD730" s="167">
        <f>Cálculos!AN9</f>
        <v>0.22152955844394706</v>
      </c>
      <c r="AE730" s="152"/>
      <c r="AF730" s="167">
        <f>Cálculos!BP375</f>
        <v>0.21164588097427653</v>
      </c>
      <c r="AG730" s="152"/>
      <c r="AH730" s="167">
        <f>Cálculos!N723</f>
        <v>0</v>
      </c>
      <c r="AI730" s="152"/>
      <c r="AJ730" s="167">
        <f>Cálculos!AP731</f>
        <v>0</v>
      </c>
      <c r="AK730" s="152"/>
      <c r="AL730" s="167">
        <f>Cálculos!BR731</f>
        <v>0</v>
      </c>
      <c r="AM730" s="150"/>
      <c r="BA730" s="151"/>
      <c r="BB730" s="72">
        <v>725</v>
      </c>
      <c r="BC730" s="168">
        <f>ABS(Cálculos!L731-Cálculos!L730)</f>
        <v>1.1073238100637928E-2</v>
      </c>
      <c r="BD730" s="168">
        <f>ABS(Cálculos!AN731-Cálculos!AN730)</f>
        <v>1.0400225835414306E-2</v>
      </c>
      <c r="BE730" s="168">
        <f>ABS(Cálculos!BP731-Cálculos!BP730)</f>
        <v>9.1497712885219296E-3</v>
      </c>
      <c r="BF730" s="150"/>
    </row>
    <row r="731" spans="25:58" x14ac:dyDescent="0.35">
      <c r="Y731" s="151"/>
      <c r="Z731" s="72">
        <f>(Cálculos!C732-0.44)/(MAX(Cálculos!C:C)+0.12)*100</f>
        <v>99.375445132307007</v>
      </c>
      <c r="AA731" s="152"/>
      <c r="AB731" s="167">
        <f>Cálculos!L353</f>
        <v>0.20392206378331015</v>
      </c>
      <c r="AC731" s="152"/>
      <c r="AD731" s="167">
        <f>Cálculos!AN374</f>
        <v>0.21918837694567883</v>
      </c>
      <c r="AE731" s="152"/>
      <c r="AF731" s="167">
        <f>Cálculos!BP377</f>
        <v>0.21160700698563634</v>
      </c>
      <c r="AG731" s="152"/>
      <c r="AH731" s="167">
        <f>Cálculos!N725</f>
        <v>0</v>
      </c>
      <c r="AI731" s="152"/>
      <c r="AJ731" s="167">
        <f>Cálculos!AP732</f>
        <v>0</v>
      </c>
      <c r="AK731" s="152"/>
      <c r="AL731" s="167">
        <f>Cálculos!BR732</f>
        <v>0</v>
      </c>
      <c r="AM731" s="150"/>
      <c r="BA731" s="151"/>
      <c r="BB731" s="72">
        <v>726</v>
      </c>
      <c r="BC731" s="168">
        <f>ABS(Cálculos!L732-Cálculos!L731)</f>
        <v>6.4678772912036359E-2</v>
      </c>
      <c r="BD731" s="168">
        <f>ABS(Cálculos!AN732-Cálculos!AN731)</f>
        <v>4.2206249475881974E-2</v>
      </c>
      <c r="BE731" s="168">
        <f>ABS(Cálculos!BP732-Cálculos!BP731)</f>
        <v>3.758248190976976E-2</v>
      </c>
      <c r="BF731" s="150"/>
    </row>
    <row r="732" spans="25:58" x14ac:dyDescent="0.35">
      <c r="Y732" s="151"/>
      <c r="Z732" s="72">
        <f>(Cálculos!C733-0.44)/(MAX(Cálculos!C:C)+0.12)*100</f>
        <v>99.512408919081778</v>
      </c>
      <c r="AA732" s="152"/>
      <c r="AB732" s="167">
        <f>Cálculos!L354</f>
        <v>0.20251347119723789</v>
      </c>
      <c r="AC732" s="152"/>
      <c r="AD732" s="167">
        <f>Cálculos!AN10</f>
        <v>0.21690547774757962</v>
      </c>
      <c r="AE732" s="152"/>
      <c r="AF732" s="167">
        <f>Cálculos!BP11</f>
        <v>0.20542804717714822</v>
      </c>
      <c r="AG732" s="152"/>
      <c r="AH732" s="167">
        <f>Cálculos!N726</f>
        <v>0</v>
      </c>
      <c r="AI732" s="152"/>
      <c r="AJ732" s="167">
        <f>Cálculos!AP733</f>
        <v>0</v>
      </c>
      <c r="AK732" s="152"/>
      <c r="AL732" s="167">
        <f>Cálculos!BR733</f>
        <v>0</v>
      </c>
      <c r="AM732" s="150"/>
      <c r="BA732" s="151"/>
      <c r="BB732" s="72">
        <v>727</v>
      </c>
      <c r="BC732" s="168">
        <f>ABS(Cálculos!L733-Cálculos!L732)</f>
        <v>1.6540184389219004E-2</v>
      </c>
      <c r="BD732" s="168">
        <f>ABS(Cálculos!AN733-Cálculos!AN732)</f>
        <v>2.9258545624483157E-4</v>
      </c>
      <c r="BE732" s="168">
        <f>ABS(Cálculos!BP733-Cálculos!BP732)</f>
        <v>3.5111134231952112E-4</v>
      </c>
      <c r="BF732" s="150"/>
    </row>
    <row r="733" spans="25:58" x14ac:dyDescent="0.35">
      <c r="Y733" s="151"/>
      <c r="Z733" s="72">
        <f>(Cálculos!C734-0.44)/(MAX(Cálculos!C:C)+0.12)*100</f>
        <v>99.649372705856564</v>
      </c>
      <c r="AA733" s="152"/>
      <c r="AB733" s="167">
        <f>Cálculos!L374</f>
        <v>0.19736736647424255</v>
      </c>
      <c r="AC733" s="152"/>
      <c r="AD733" s="167">
        <f>Cálculos!AN375</f>
        <v>0.21597312955217776</v>
      </c>
      <c r="AE733" s="152"/>
      <c r="AF733" s="167">
        <f>Cálculos!BP9</f>
        <v>0.19765207454766437</v>
      </c>
      <c r="AG733" s="152"/>
      <c r="AH733" s="167">
        <f>Cálculos!N728</f>
        <v>0</v>
      </c>
      <c r="AI733" s="152"/>
      <c r="AJ733" s="167">
        <f>Cálculos!AP734</f>
        <v>0</v>
      </c>
      <c r="AK733" s="152"/>
      <c r="AL733" s="167">
        <f>Cálculos!BR734</f>
        <v>0</v>
      </c>
      <c r="AM733" s="150"/>
      <c r="BA733" s="151"/>
      <c r="BB733" s="72">
        <v>728</v>
      </c>
      <c r="BC733" s="168">
        <f>ABS(Cálculos!L734-Cálculos!L733)</f>
        <v>2.0332370442095737E-2</v>
      </c>
      <c r="BD733" s="168">
        <f>ABS(Cálculos!AN734-Cálculos!AN733)</f>
        <v>1.8725854410185372E-2</v>
      </c>
      <c r="BE733" s="168">
        <f>ABS(Cálculos!BP734-Cálculos!BP733)</f>
        <v>1.654982234711333E-2</v>
      </c>
      <c r="BF733" s="150"/>
    </row>
    <row r="734" spans="25:58" x14ac:dyDescent="0.35">
      <c r="Y734" s="151"/>
      <c r="Z734" s="72">
        <f>(Cálculos!C735-0.44)/(MAX(Cálculos!C:C)+0.12)*100</f>
        <v>99.786336492631349</v>
      </c>
      <c r="AA734" s="152"/>
      <c r="AB734" s="167">
        <f>Cálculos!L377</f>
        <v>0.19481021311641558</v>
      </c>
      <c r="AC734" s="152"/>
      <c r="AD734" s="167">
        <f>Cálculos!AN377</f>
        <v>0.2157381036678</v>
      </c>
      <c r="AE734" s="152"/>
      <c r="AF734" s="167">
        <f>Cálculos!BP10</f>
        <v>0.19376452920647536</v>
      </c>
      <c r="AG734" s="152"/>
      <c r="AH734" s="167">
        <f>Cálculos!N729</f>
        <v>0</v>
      </c>
      <c r="AI734" s="152"/>
      <c r="AJ734" s="167">
        <f>Cálculos!AP735</f>
        <v>0</v>
      </c>
      <c r="AK734" s="152"/>
      <c r="AL734" s="167">
        <f>Cálculos!BR735</f>
        <v>0</v>
      </c>
      <c r="AM734" s="150"/>
      <c r="BA734" s="151"/>
      <c r="BB734" s="72">
        <v>729</v>
      </c>
      <c r="BC734" s="168">
        <f>ABS(Cálculos!L735-Cálculos!L734)</f>
        <v>5.8282243202046891E-3</v>
      </c>
      <c r="BD734" s="168">
        <f>ABS(Cálculos!AN735-Cálculos!AN734)</f>
        <v>4.8292674434305405E-3</v>
      </c>
      <c r="BE734" s="168">
        <f>ABS(Cálculos!BP735-Cálculos!BP734)</f>
        <v>4.3705458885606174E-3</v>
      </c>
      <c r="BF734" s="150"/>
    </row>
    <row r="735" spans="25:58" x14ac:dyDescent="0.35">
      <c r="Y735" s="151"/>
      <c r="Z735" s="72">
        <f>(Cálculos!C736-0.44)/(MAX(Cálculos!C:C)+0.12)*100</f>
        <v>99.923300279406106</v>
      </c>
      <c r="AA735" s="152"/>
      <c r="AB735" s="167">
        <f>Cálculos!L375</f>
        <v>0.1942179224162269</v>
      </c>
      <c r="AC735" s="152"/>
      <c r="AD735" s="167">
        <f>Cálculos!AN12</f>
        <v>0.21393903575317968</v>
      </c>
      <c r="AE735" s="152"/>
      <c r="AF735" s="167">
        <f>Cálculos!BP12</f>
        <v>0.19159971416913585</v>
      </c>
      <c r="AG735" s="152"/>
      <c r="AH735" s="167">
        <f>Cálculos!N736</f>
        <v>0</v>
      </c>
      <c r="AI735" s="152"/>
      <c r="AJ735" s="167">
        <f>Cálculos!AP736</f>
        <v>0</v>
      </c>
      <c r="AK735" s="152"/>
      <c r="AL735" s="167">
        <f>Cálculos!BR736</f>
        <v>0</v>
      </c>
      <c r="AM735" s="150"/>
      <c r="BA735" s="151"/>
      <c r="BB735" s="72">
        <v>730</v>
      </c>
      <c r="BC735" s="168">
        <f>ABS(Cálculos!L736-Cálculos!L735)</f>
        <v>1.546035216147762E-2</v>
      </c>
      <c r="BD735" s="168">
        <f>ABS(Cálculos!AN736-Cálculos!AN735)</f>
        <v>1.3493548839066283E-2</v>
      </c>
      <c r="BE735" s="168">
        <f>ABS(Cálculos!BP736-Cálculos!BP735)</f>
        <v>1.208822198095183E-2</v>
      </c>
      <c r="BF735" s="150"/>
    </row>
    <row r="736" spans="25:58" ht="15" thickBot="1" x14ac:dyDescent="0.4">
      <c r="Y736" s="153"/>
      <c r="Z736" s="154"/>
      <c r="AA736" s="154"/>
      <c r="AB736" s="154"/>
      <c r="AC736" s="154"/>
      <c r="AD736" s="154"/>
      <c r="AE736" s="154"/>
      <c r="AF736" s="154"/>
      <c r="AG736" s="154"/>
      <c r="AH736" s="154"/>
      <c r="AI736" s="154"/>
      <c r="AJ736" s="154"/>
      <c r="AK736" s="154"/>
      <c r="AL736" s="154"/>
      <c r="AM736" s="155"/>
      <c r="BA736" s="151"/>
      <c r="BB736" s="169" t="s">
        <v>330</v>
      </c>
      <c r="BC736" s="170">
        <f>SUM(BC371:BC735)</f>
        <v>54.913232343181662</v>
      </c>
      <c r="BD736" s="170">
        <f>SUM(BD371:BD735)</f>
        <v>5.892847643049004</v>
      </c>
      <c r="BE736" s="170">
        <f>SUM(BE371:BE735)</f>
        <v>5.3175565728807612</v>
      </c>
      <c r="BF736" s="150"/>
    </row>
    <row r="737" spans="53:58" ht="15" thickBot="1" x14ac:dyDescent="0.4">
      <c r="BA737" s="153"/>
      <c r="BB737" s="154"/>
      <c r="BC737" s="154"/>
      <c r="BD737" s="154"/>
      <c r="BE737" s="154"/>
      <c r="BF737" s="155"/>
    </row>
  </sheetData>
  <sheetProtection sheet="1" objects="1" scenarios="1" sort="0"/>
  <sortState xmlns:xlrd2="http://schemas.microsoft.com/office/spreadsheetml/2017/richdata2" ref="AL6:AL735">
    <sortCondition descending="1" ref="AL6:AL735"/>
  </sortState>
  <mergeCells count="6">
    <mergeCell ref="BB3:BE3"/>
    <mergeCell ref="T3:V3"/>
    <mergeCell ref="C3:P3"/>
    <mergeCell ref="Z3:AL3"/>
    <mergeCell ref="S22:W24"/>
    <mergeCell ref="AP3:AX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09188-4D41-3A4B-9CBB-3941D5008F99}">
  <dimension ref="A1:AE885"/>
  <sheetViews>
    <sheetView zoomScaleNormal="100" workbookViewId="0">
      <selection activeCell="C3" sqref="C3:L3"/>
    </sheetView>
  </sheetViews>
  <sheetFormatPr baseColWidth="10" defaultColWidth="10.81640625" defaultRowHeight="14" x14ac:dyDescent="0.3"/>
  <cols>
    <col min="1" max="1" width="10.81640625" style="2"/>
    <col min="2" max="2" width="2.453125" style="2" customWidth="1"/>
    <col min="3" max="3" width="10.81640625" style="3"/>
    <col min="4" max="4" width="12.453125" style="104" bestFit="1" customWidth="1"/>
    <col min="5" max="5" width="11.36328125" style="104" bestFit="1" customWidth="1"/>
    <col min="6" max="6" width="11.453125" style="104" bestFit="1" customWidth="1"/>
    <col min="7" max="7" width="10.6328125" style="104" bestFit="1" customWidth="1"/>
    <col min="8" max="8" width="14.1796875" style="104" bestFit="1" customWidth="1"/>
    <col min="9" max="9" width="13.36328125" style="104" bestFit="1" customWidth="1"/>
    <col min="10" max="10" width="10.81640625" style="104" bestFit="1" customWidth="1"/>
    <col min="11" max="11" width="13.36328125" style="104" bestFit="1" customWidth="1"/>
    <col min="12" max="12" width="22.6328125" style="104" bestFit="1" customWidth="1"/>
    <col min="13" max="13" width="2.453125" style="2" customWidth="1"/>
    <col min="14" max="31" width="10.81640625" style="2"/>
    <col min="32" max="16384" width="10.81640625" style="3"/>
  </cols>
  <sheetData>
    <row r="1" spans="2:13" s="2" customFormat="1" ht="14.5" thickBot="1" x14ac:dyDescent="0.35">
      <c r="D1" s="99"/>
      <c r="E1" s="99"/>
      <c r="F1" s="99"/>
      <c r="G1" s="99"/>
      <c r="H1" s="99"/>
      <c r="I1" s="99"/>
      <c r="J1" s="99"/>
      <c r="K1" s="99"/>
      <c r="L1" s="99"/>
    </row>
    <row r="2" spans="2:13" s="2" customFormat="1" ht="14.5" thickBot="1" x14ac:dyDescent="0.35">
      <c r="B2" s="32"/>
      <c r="C2" s="33"/>
      <c r="D2" s="100"/>
      <c r="E2" s="100"/>
      <c r="F2" s="100"/>
      <c r="G2" s="100"/>
      <c r="H2" s="100"/>
      <c r="I2" s="100"/>
      <c r="J2" s="100"/>
      <c r="K2" s="100"/>
      <c r="L2" s="100"/>
      <c r="M2" s="34"/>
    </row>
    <row r="3" spans="2:13" s="2" customFormat="1" ht="25.5" thickBot="1" x14ac:dyDescent="0.55000000000000004">
      <c r="B3" s="35"/>
      <c r="C3" s="186" t="s">
        <v>69</v>
      </c>
      <c r="D3" s="187"/>
      <c r="E3" s="187"/>
      <c r="F3" s="187"/>
      <c r="G3" s="187"/>
      <c r="H3" s="187"/>
      <c r="I3" s="187"/>
      <c r="J3" s="187"/>
      <c r="K3" s="187"/>
      <c r="L3" s="188"/>
      <c r="M3" s="36"/>
    </row>
    <row r="4" spans="2:13" s="2" customFormat="1" x14ac:dyDescent="0.3">
      <c r="B4" s="35"/>
      <c r="C4" s="15"/>
      <c r="D4" s="101"/>
      <c r="E4" s="101"/>
      <c r="F4" s="101"/>
      <c r="G4" s="101"/>
      <c r="H4" s="101"/>
      <c r="I4" s="101"/>
      <c r="J4" s="101"/>
      <c r="K4" s="101"/>
      <c r="L4" s="101"/>
      <c r="M4" s="36"/>
    </row>
    <row r="5" spans="2:13" ht="59" x14ac:dyDescent="0.3">
      <c r="B5" s="35"/>
      <c r="C5" s="136" t="s">
        <v>33</v>
      </c>
      <c r="D5" s="134" t="s">
        <v>146</v>
      </c>
      <c r="E5" s="139" t="s">
        <v>185</v>
      </c>
      <c r="F5" s="140" t="s">
        <v>178</v>
      </c>
      <c r="G5" s="140" t="s">
        <v>179</v>
      </c>
      <c r="H5" s="140" t="s">
        <v>180</v>
      </c>
      <c r="I5" s="140" t="s">
        <v>181</v>
      </c>
      <c r="J5" s="140" t="s">
        <v>182</v>
      </c>
      <c r="K5" s="140" t="s">
        <v>183</v>
      </c>
      <c r="L5" s="140" t="s">
        <v>184</v>
      </c>
      <c r="M5" s="36"/>
    </row>
    <row r="6" spans="2:13" x14ac:dyDescent="0.3">
      <c r="B6" s="35"/>
      <c r="C6" s="75">
        <v>1</v>
      </c>
      <c r="D6" s="102" t="str">
        <f>IF($C6&lt;=Entradas!$E$58,"",Observaciones!H6)</f>
        <v/>
      </c>
      <c r="E6" s="102" t="str">
        <f>IF($C6&lt;=Entradas!$E$58,"",Cálculos!L7)</f>
        <v/>
      </c>
      <c r="F6" s="76" t="str">
        <f>IF($C6&lt;=Entradas!$E$58,"",D6-E6)</f>
        <v/>
      </c>
      <c r="G6" s="76" t="str">
        <f>IF($C6&lt;=Entradas!$E$58,"",D6-AVERAGE(D:D))</f>
        <v/>
      </c>
      <c r="H6" s="76" t="str">
        <f>IF($C6&lt;=Entradas!$E$58,"",F6^2)</f>
        <v/>
      </c>
      <c r="I6" s="76" t="str">
        <f>IF($C6&lt;=Entradas!$E$58,"",G6^2)</f>
        <v/>
      </c>
      <c r="J6" s="76" t="str">
        <f>IF($C6&lt;=Entradas!$E$58,"",E6-AVERAGE(E:E))</f>
        <v/>
      </c>
      <c r="K6" s="76" t="str">
        <f>IF($C6&lt;=Entradas!$E$58,"",J6^2)</f>
        <v/>
      </c>
      <c r="L6" s="76" t="str">
        <f>IF($C6&lt;=Entradas!$E$58,"",G6*J6)</f>
        <v/>
      </c>
      <c r="M6" s="36"/>
    </row>
    <row r="7" spans="2:13" x14ac:dyDescent="0.3">
      <c r="B7" s="35"/>
      <c r="C7" s="72">
        <v>2</v>
      </c>
      <c r="D7" s="102" t="str">
        <f>IF($C7&lt;=Entradas!$E$58,"",Observaciones!H7)</f>
        <v/>
      </c>
      <c r="E7" s="102" t="str">
        <f>IF($C7&lt;=Entradas!$E$58,"",Cálculos!L8)</f>
        <v/>
      </c>
      <c r="F7" s="76" t="str">
        <f>IF($C7&lt;=Entradas!$E$58,"",D7-E7)</f>
        <v/>
      </c>
      <c r="G7" s="76" t="str">
        <f>IF($C7&lt;=Entradas!$E$58,"",D7-AVERAGE(D:D))</f>
        <v/>
      </c>
      <c r="H7" s="76" t="str">
        <f>IF($C7&lt;=Entradas!$E$58,"",F7^2)</f>
        <v/>
      </c>
      <c r="I7" s="76" t="str">
        <f>IF($C7&lt;=Entradas!$E$58,"",G7^2)</f>
        <v/>
      </c>
      <c r="J7" s="76" t="str">
        <f>IF($C7&lt;=Entradas!$E$58,"",E7-AVERAGE(E:E))</f>
        <v/>
      </c>
      <c r="K7" s="76" t="str">
        <f>IF($C7&lt;=Entradas!$E$58,"",J7^2)</f>
        <v/>
      </c>
      <c r="L7" s="76" t="str">
        <f>IF($C7&lt;=Entradas!$E$58,"",G7*J7)</f>
        <v/>
      </c>
      <c r="M7" s="36"/>
    </row>
    <row r="8" spans="2:13" x14ac:dyDescent="0.3">
      <c r="B8" s="35"/>
      <c r="C8" s="72">
        <v>3</v>
      </c>
      <c r="D8" s="102" t="str">
        <f>IF($C8&lt;=Entradas!$E$58,"",Observaciones!H8)</f>
        <v/>
      </c>
      <c r="E8" s="102" t="str">
        <f>IF($C8&lt;=Entradas!$E$58,"",Cálculos!L9)</f>
        <v/>
      </c>
      <c r="F8" s="76" t="str">
        <f>IF($C8&lt;=Entradas!$E$58,"",D8-E8)</f>
        <v/>
      </c>
      <c r="G8" s="76" t="str">
        <f>IF($C8&lt;=Entradas!$E$58,"",D8-AVERAGE(D:D))</f>
        <v/>
      </c>
      <c r="H8" s="76" t="str">
        <f>IF($C8&lt;=Entradas!$E$58,"",F8^2)</f>
        <v/>
      </c>
      <c r="I8" s="76" t="str">
        <f>IF($C8&lt;=Entradas!$E$58,"",G8^2)</f>
        <v/>
      </c>
      <c r="J8" s="76" t="str">
        <f>IF($C8&lt;=Entradas!$E$58,"",E8-AVERAGE(E:E))</f>
        <v/>
      </c>
      <c r="K8" s="76" t="str">
        <f>IF($C8&lt;=Entradas!$E$58,"",J8^2)</f>
        <v/>
      </c>
      <c r="L8" s="76" t="str">
        <f>IF($C8&lt;=Entradas!$E$58,"",G8*J8)</f>
        <v/>
      </c>
      <c r="M8" s="36"/>
    </row>
    <row r="9" spans="2:13" x14ac:dyDescent="0.3">
      <c r="B9" s="35"/>
      <c r="C9" s="72">
        <v>4</v>
      </c>
      <c r="D9" s="102" t="str">
        <f>IF($C9&lt;=Entradas!$E$58,"",Observaciones!H9)</f>
        <v/>
      </c>
      <c r="E9" s="102" t="str">
        <f>IF($C9&lt;=Entradas!$E$58,"",Cálculos!L10)</f>
        <v/>
      </c>
      <c r="F9" s="76" t="str">
        <f>IF($C9&lt;=Entradas!$E$58,"",D9-E9)</f>
        <v/>
      </c>
      <c r="G9" s="76" t="str">
        <f>IF($C9&lt;=Entradas!$E$58,"",D9-AVERAGE(D:D))</f>
        <v/>
      </c>
      <c r="H9" s="76" t="str">
        <f>IF($C9&lt;=Entradas!$E$58,"",F9^2)</f>
        <v/>
      </c>
      <c r="I9" s="76" t="str">
        <f>IF($C9&lt;=Entradas!$E$58,"",G9^2)</f>
        <v/>
      </c>
      <c r="J9" s="76" t="str">
        <f>IF($C9&lt;=Entradas!$E$58,"",E9-AVERAGE(E:E))</f>
        <v/>
      </c>
      <c r="K9" s="76" t="str">
        <f>IF($C9&lt;=Entradas!$E$58,"",J9^2)</f>
        <v/>
      </c>
      <c r="L9" s="76" t="str">
        <f>IF($C9&lt;=Entradas!$E$58,"",G9*J9)</f>
        <v/>
      </c>
      <c r="M9" s="36"/>
    </row>
    <row r="10" spans="2:13" x14ac:dyDescent="0.3">
      <c r="B10" s="35"/>
      <c r="C10" s="72">
        <v>5</v>
      </c>
      <c r="D10" s="102" t="str">
        <f>IF($C10&lt;=Entradas!$E$58,"",Observaciones!H10)</f>
        <v/>
      </c>
      <c r="E10" s="102" t="str">
        <f>IF($C10&lt;=Entradas!$E$58,"",Cálculos!L11)</f>
        <v/>
      </c>
      <c r="F10" s="76" t="str">
        <f>IF($C10&lt;=Entradas!$E$58,"",D10-E10)</f>
        <v/>
      </c>
      <c r="G10" s="76" t="str">
        <f>IF($C10&lt;=Entradas!$E$58,"",D10-AVERAGE(D:D))</f>
        <v/>
      </c>
      <c r="H10" s="76" t="str">
        <f>IF($C10&lt;=Entradas!$E$58,"",F10^2)</f>
        <v/>
      </c>
      <c r="I10" s="76" t="str">
        <f>IF($C10&lt;=Entradas!$E$58,"",G10^2)</f>
        <v/>
      </c>
      <c r="J10" s="76" t="str">
        <f>IF($C10&lt;=Entradas!$E$58,"",E10-AVERAGE(E:E))</f>
        <v/>
      </c>
      <c r="K10" s="76" t="str">
        <f>IF($C10&lt;=Entradas!$E$58,"",J10^2)</f>
        <v/>
      </c>
      <c r="L10" s="76" t="str">
        <f>IF($C10&lt;=Entradas!$E$58,"",G10*J10)</f>
        <v/>
      </c>
      <c r="M10" s="36"/>
    </row>
    <row r="11" spans="2:13" x14ac:dyDescent="0.3">
      <c r="B11" s="35"/>
      <c r="C11" s="72">
        <v>6</v>
      </c>
      <c r="D11" s="102" t="str">
        <f>IF($C11&lt;=Entradas!$E$58,"",Observaciones!H11)</f>
        <v/>
      </c>
      <c r="E11" s="102" t="str">
        <f>IF($C11&lt;=Entradas!$E$58,"",Cálculos!L12)</f>
        <v/>
      </c>
      <c r="F11" s="76" t="str">
        <f>IF($C11&lt;=Entradas!$E$58,"",D11-E11)</f>
        <v/>
      </c>
      <c r="G11" s="76" t="str">
        <f>IF($C11&lt;=Entradas!$E$58,"",D11-AVERAGE(D:D))</f>
        <v/>
      </c>
      <c r="H11" s="76" t="str">
        <f>IF($C11&lt;=Entradas!$E$58,"",F11^2)</f>
        <v/>
      </c>
      <c r="I11" s="76" t="str">
        <f>IF($C11&lt;=Entradas!$E$58,"",G11^2)</f>
        <v/>
      </c>
      <c r="J11" s="76" t="str">
        <f>IF($C11&lt;=Entradas!$E$58,"",E11-AVERAGE(E:E))</f>
        <v/>
      </c>
      <c r="K11" s="76" t="str">
        <f>IF($C11&lt;=Entradas!$E$58,"",J11^2)</f>
        <v/>
      </c>
      <c r="L11" s="76" t="str">
        <f>IF($C11&lt;=Entradas!$E$58,"",G11*J11)</f>
        <v/>
      </c>
      <c r="M11" s="36"/>
    </row>
    <row r="12" spans="2:13" x14ac:dyDescent="0.3">
      <c r="B12" s="35"/>
      <c r="C12" s="72">
        <v>7</v>
      </c>
      <c r="D12" s="102" t="str">
        <f>IF($C12&lt;=Entradas!$E$58,"",Observaciones!H12)</f>
        <v/>
      </c>
      <c r="E12" s="102" t="str">
        <f>IF($C12&lt;=Entradas!$E$58,"",Cálculos!L13)</f>
        <v/>
      </c>
      <c r="F12" s="76" t="str">
        <f>IF($C12&lt;=Entradas!$E$58,"",D12-E12)</f>
        <v/>
      </c>
      <c r="G12" s="76" t="str">
        <f>IF($C12&lt;=Entradas!$E$58,"",D12-AVERAGE(D:D))</f>
        <v/>
      </c>
      <c r="H12" s="76" t="str">
        <f>IF($C12&lt;=Entradas!$E$58,"",F12^2)</f>
        <v/>
      </c>
      <c r="I12" s="76" t="str">
        <f>IF($C12&lt;=Entradas!$E$58,"",G12^2)</f>
        <v/>
      </c>
      <c r="J12" s="76" t="str">
        <f>IF($C12&lt;=Entradas!$E$58,"",E12-AVERAGE(E:E))</f>
        <v/>
      </c>
      <c r="K12" s="76" t="str">
        <f>IF($C12&lt;=Entradas!$E$58,"",J12^2)</f>
        <v/>
      </c>
      <c r="L12" s="76" t="str">
        <f>IF($C12&lt;=Entradas!$E$58,"",G12*J12)</f>
        <v/>
      </c>
      <c r="M12" s="36"/>
    </row>
    <row r="13" spans="2:13" x14ac:dyDescent="0.3">
      <c r="B13" s="35"/>
      <c r="C13" s="72">
        <v>8</v>
      </c>
      <c r="D13" s="102" t="str">
        <f>IF($C13&lt;=Entradas!$E$58,"",Observaciones!H13)</f>
        <v/>
      </c>
      <c r="E13" s="102" t="str">
        <f>IF($C13&lt;=Entradas!$E$58,"",Cálculos!L14)</f>
        <v/>
      </c>
      <c r="F13" s="76" t="str">
        <f>IF($C13&lt;=Entradas!$E$58,"",D13-E13)</f>
        <v/>
      </c>
      <c r="G13" s="76" t="str">
        <f>IF($C13&lt;=Entradas!$E$58,"",D13-AVERAGE(D:D))</f>
        <v/>
      </c>
      <c r="H13" s="76" t="str">
        <f>IF($C13&lt;=Entradas!$E$58,"",F13^2)</f>
        <v/>
      </c>
      <c r="I13" s="76" t="str">
        <f>IF($C13&lt;=Entradas!$E$58,"",G13^2)</f>
        <v/>
      </c>
      <c r="J13" s="76" t="str">
        <f>IF($C13&lt;=Entradas!$E$58,"",E13-AVERAGE(E:E))</f>
        <v/>
      </c>
      <c r="K13" s="76" t="str">
        <f>IF($C13&lt;=Entradas!$E$58,"",J13^2)</f>
        <v/>
      </c>
      <c r="L13" s="76" t="str">
        <f>IF($C13&lt;=Entradas!$E$58,"",G13*J13)</f>
        <v/>
      </c>
      <c r="M13" s="36"/>
    </row>
    <row r="14" spans="2:13" x14ac:dyDescent="0.3">
      <c r="B14" s="35"/>
      <c r="C14" s="72">
        <v>9</v>
      </c>
      <c r="D14" s="102" t="str">
        <f>IF($C14&lt;=Entradas!$E$58,"",Observaciones!H14)</f>
        <v/>
      </c>
      <c r="E14" s="102" t="str">
        <f>IF($C14&lt;=Entradas!$E$58,"",Cálculos!L15)</f>
        <v/>
      </c>
      <c r="F14" s="76" t="str">
        <f>IF($C14&lt;=Entradas!$E$58,"",D14-E14)</f>
        <v/>
      </c>
      <c r="G14" s="76" t="str">
        <f>IF($C14&lt;=Entradas!$E$58,"",D14-AVERAGE(D:D))</f>
        <v/>
      </c>
      <c r="H14" s="76" t="str">
        <f>IF($C14&lt;=Entradas!$E$58,"",F14^2)</f>
        <v/>
      </c>
      <c r="I14" s="76" t="str">
        <f>IF($C14&lt;=Entradas!$E$58,"",G14^2)</f>
        <v/>
      </c>
      <c r="J14" s="76" t="str">
        <f>IF($C14&lt;=Entradas!$E$58,"",E14-AVERAGE(E:E))</f>
        <v/>
      </c>
      <c r="K14" s="76" t="str">
        <f>IF($C14&lt;=Entradas!$E$58,"",J14^2)</f>
        <v/>
      </c>
      <c r="L14" s="76" t="str">
        <f>IF($C14&lt;=Entradas!$E$58,"",G14*J14)</f>
        <v/>
      </c>
      <c r="M14" s="36"/>
    </row>
    <row r="15" spans="2:13" x14ac:dyDescent="0.3">
      <c r="B15" s="35"/>
      <c r="C15" s="72">
        <v>10</v>
      </c>
      <c r="D15" s="102" t="str">
        <f>IF($C15&lt;=Entradas!$E$58,"",Observaciones!H15)</f>
        <v/>
      </c>
      <c r="E15" s="102" t="str">
        <f>IF($C15&lt;=Entradas!$E$58,"",Cálculos!L16)</f>
        <v/>
      </c>
      <c r="F15" s="76" t="str">
        <f>IF($C15&lt;=Entradas!$E$58,"",D15-E15)</f>
        <v/>
      </c>
      <c r="G15" s="76" t="str">
        <f>IF($C15&lt;=Entradas!$E$58,"",D15-AVERAGE(D:D))</f>
        <v/>
      </c>
      <c r="H15" s="76" t="str">
        <f>IF($C15&lt;=Entradas!$E$58,"",F15^2)</f>
        <v/>
      </c>
      <c r="I15" s="76" t="str">
        <f>IF($C15&lt;=Entradas!$E$58,"",G15^2)</f>
        <v/>
      </c>
      <c r="J15" s="76" t="str">
        <f>IF($C15&lt;=Entradas!$E$58,"",E15-AVERAGE(E:E))</f>
        <v/>
      </c>
      <c r="K15" s="76" t="str">
        <f>IF($C15&lt;=Entradas!$E$58,"",J15^2)</f>
        <v/>
      </c>
      <c r="L15" s="76" t="str">
        <f>IF($C15&lt;=Entradas!$E$58,"",G15*J15)</f>
        <v/>
      </c>
      <c r="M15" s="36"/>
    </row>
    <row r="16" spans="2:13" x14ac:dyDescent="0.3">
      <c r="B16" s="35"/>
      <c r="C16" s="72">
        <v>11</v>
      </c>
      <c r="D16" s="102" t="str">
        <f>IF($C16&lt;=Entradas!$E$58,"",Observaciones!H16)</f>
        <v/>
      </c>
      <c r="E16" s="102" t="str">
        <f>IF($C16&lt;=Entradas!$E$58,"",Cálculos!L17)</f>
        <v/>
      </c>
      <c r="F16" s="76" t="str">
        <f>IF($C16&lt;=Entradas!$E$58,"",D16-E16)</f>
        <v/>
      </c>
      <c r="G16" s="76" t="str">
        <f>IF($C16&lt;=Entradas!$E$58,"",D16-AVERAGE(D:D))</f>
        <v/>
      </c>
      <c r="H16" s="76" t="str">
        <f>IF($C16&lt;=Entradas!$E$58,"",F16^2)</f>
        <v/>
      </c>
      <c r="I16" s="76" t="str">
        <f>IF($C16&lt;=Entradas!$E$58,"",G16^2)</f>
        <v/>
      </c>
      <c r="J16" s="76" t="str">
        <f>IF($C16&lt;=Entradas!$E$58,"",E16-AVERAGE(E:E))</f>
        <v/>
      </c>
      <c r="K16" s="76" t="str">
        <f>IF($C16&lt;=Entradas!$E$58,"",J16^2)</f>
        <v/>
      </c>
      <c r="L16" s="76" t="str">
        <f>IF($C16&lt;=Entradas!$E$58,"",G16*J16)</f>
        <v/>
      </c>
      <c r="M16" s="36"/>
    </row>
    <row r="17" spans="2:13" x14ac:dyDescent="0.3">
      <c r="B17" s="35"/>
      <c r="C17" s="72">
        <v>12</v>
      </c>
      <c r="D17" s="102" t="str">
        <f>IF($C17&lt;=Entradas!$E$58,"",Observaciones!H17)</f>
        <v/>
      </c>
      <c r="E17" s="102" t="str">
        <f>IF($C17&lt;=Entradas!$E$58,"",Cálculos!L18)</f>
        <v/>
      </c>
      <c r="F17" s="76" t="str">
        <f>IF($C17&lt;=Entradas!$E$58,"",D17-E17)</f>
        <v/>
      </c>
      <c r="G17" s="76" t="str">
        <f>IF($C17&lt;=Entradas!$E$58,"",D17-AVERAGE(D:D))</f>
        <v/>
      </c>
      <c r="H17" s="76" t="str">
        <f>IF($C17&lt;=Entradas!$E$58,"",F17^2)</f>
        <v/>
      </c>
      <c r="I17" s="76" t="str">
        <f>IF($C17&lt;=Entradas!$E$58,"",G17^2)</f>
        <v/>
      </c>
      <c r="J17" s="76" t="str">
        <f>IF($C17&lt;=Entradas!$E$58,"",E17-AVERAGE(E:E))</f>
        <v/>
      </c>
      <c r="K17" s="76" t="str">
        <f>IF($C17&lt;=Entradas!$E$58,"",J17^2)</f>
        <v/>
      </c>
      <c r="L17" s="76" t="str">
        <f>IF($C17&lt;=Entradas!$E$58,"",G17*J17)</f>
        <v/>
      </c>
      <c r="M17" s="36"/>
    </row>
    <row r="18" spans="2:13" x14ac:dyDescent="0.3">
      <c r="B18" s="35"/>
      <c r="C18" s="72">
        <v>13</v>
      </c>
      <c r="D18" s="102" t="str">
        <f>IF($C18&lt;=Entradas!$E$58,"",Observaciones!H18)</f>
        <v/>
      </c>
      <c r="E18" s="102" t="str">
        <f>IF($C18&lt;=Entradas!$E$58,"",Cálculos!L19)</f>
        <v/>
      </c>
      <c r="F18" s="76" t="str">
        <f>IF($C18&lt;=Entradas!$E$58,"",D18-E18)</f>
        <v/>
      </c>
      <c r="G18" s="76" t="str">
        <f>IF($C18&lt;=Entradas!$E$58,"",D18-AVERAGE(D:D))</f>
        <v/>
      </c>
      <c r="H18" s="76" t="str">
        <f>IF($C18&lt;=Entradas!$E$58,"",F18^2)</f>
        <v/>
      </c>
      <c r="I18" s="76" t="str">
        <f>IF($C18&lt;=Entradas!$E$58,"",G18^2)</f>
        <v/>
      </c>
      <c r="J18" s="76" t="str">
        <f>IF($C18&lt;=Entradas!$E$58,"",E18-AVERAGE(E:E))</f>
        <v/>
      </c>
      <c r="K18" s="76" t="str">
        <f>IF($C18&lt;=Entradas!$E$58,"",J18^2)</f>
        <v/>
      </c>
      <c r="L18" s="76" t="str">
        <f>IF($C18&lt;=Entradas!$E$58,"",G18*J18)</f>
        <v/>
      </c>
      <c r="M18" s="36"/>
    </row>
    <row r="19" spans="2:13" x14ac:dyDescent="0.3">
      <c r="B19" s="35"/>
      <c r="C19" s="72">
        <v>14</v>
      </c>
      <c r="D19" s="102" t="str">
        <f>IF($C19&lt;=Entradas!$E$58,"",Observaciones!H19)</f>
        <v/>
      </c>
      <c r="E19" s="102" t="str">
        <f>IF($C19&lt;=Entradas!$E$58,"",Cálculos!L20)</f>
        <v/>
      </c>
      <c r="F19" s="76" t="str">
        <f>IF($C19&lt;=Entradas!$E$58,"",D19-E19)</f>
        <v/>
      </c>
      <c r="G19" s="76" t="str">
        <f>IF($C19&lt;=Entradas!$E$58,"",D19-AVERAGE(D:D))</f>
        <v/>
      </c>
      <c r="H19" s="76" t="str">
        <f>IF($C19&lt;=Entradas!$E$58,"",F19^2)</f>
        <v/>
      </c>
      <c r="I19" s="76" t="str">
        <f>IF($C19&lt;=Entradas!$E$58,"",G19^2)</f>
        <v/>
      </c>
      <c r="J19" s="76" t="str">
        <f>IF($C19&lt;=Entradas!$E$58,"",E19-AVERAGE(E:E))</f>
        <v/>
      </c>
      <c r="K19" s="76" t="str">
        <f>IF($C19&lt;=Entradas!$E$58,"",J19^2)</f>
        <v/>
      </c>
      <c r="L19" s="76" t="str">
        <f>IF($C19&lt;=Entradas!$E$58,"",G19*J19)</f>
        <v/>
      </c>
      <c r="M19" s="36"/>
    </row>
    <row r="20" spans="2:13" x14ac:dyDescent="0.3">
      <c r="B20" s="35"/>
      <c r="C20" s="72">
        <v>15</v>
      </c>
      <c r="D20" s="102" t="str">
        <f>IF($C20&lt;=Entradas!$E$58,"",Observaciones!H20)</f>
        <v/>
      </c>
      <c r="E20" s="102" t="str">
        <f>IF($C20&lt;=Entradas!$E$58,"",Cálculos!L21)</f>
        <v/>
      </c>
      <c r="F20" s="76" t="str">
        <f>IF($C20&lt;=Entradas!$E$58,"",D20-E20)</f>
        <v/>
      </c>
      <c r="G20" s="76" t="str">
        <f>IF($C20&lt;=Entradas!$E$58,"",D20-AVERAGE(D:D))</f>
        <v/>
      </c>
      <c r="H20" s="76" t="str">
        <f>IF($C20&lt;=Entradas!$E$58,"",F20^2)</f>
        <v/>
      </c>
      <c r="I20" s="76" t="str">
        <f>IF($C20&lt;=Entradas!$E$58,"",G20^2)</f>
        <v/>
      </c>
      <c r="J20" s="76" t="str">
        <f>IF($C20&lt;=Entradas!$E$58,"",E20-AVERAGE(E:E))</f>
        <v/>
      </c>
      <c r="K20" s="76" t="str">
        <f>IF($C20&lt;=Entradas!$E$58,"",J20^2)</f>
        <v/>
      </c>
      <c r="L20" s="76" t="str">
        <f>IF($C20&lt;=Entradas!$E$58,"",G20*J20)</f>
        <v/>
      </c>
      <c r="M20" s="36"/>
    </row>
    <row r="21" spans="2:13" x14ac:dyDescent="0.3">
      <c r="B21" s="35"/>
      <c r="C21" s="72">
        <v>16</v>
      </c>
      <c r="D21" s="102" t="str">
        <f>IF($C21&lt;=Entradas!$E$58,"",Observaciones!H21)</f>
        <v/>
      </c>
      <c r="E21" s="102" t="str">
        <f>IF($C21&lt;=Entradas!$E$58,"",Cálculos!L22)</f>
        <v/>
      </c>
      <c r="F21" s="76" t="str">
        <f>IF($C21&lt;=Entradas!$E$58,"",D21-E21)</f>
        <v/>
      </c>
      <c r="G21" s="76" t="str">
        <f>IF($C21&lt;=Entradas!$E$58,"",D21-AVERAGE(D:D))</f>
        <v/>
      </c>
      <c r="H21" s="76" t="str">
        <f>IF($C21&lt;=Entradas!$E$58,"",F21^2)</f>
        <v/>
      </c>
      <c r="I21" s="76" t="str">
        <f>IF($C21&lt;=Entradas!$E$58,"",G21^2)</f>
        <v/>
      </c>
      <c r="J21" s="76" t="str">
        <f>IF($C21&lt;=Entradas!$E$58,"",E21-AVERAGE(E:E))</f>
        <v/>
      </c>
      <c r="K21" s="76" t="str">
        <f>IF($C21&lt;=Entradas!$E$58,"",J21^2)</f>
        <v/>
      </c>
      <c r="L21" s="76" t="str">
        <f>IF($C21&lt;=Entradas!$E$58,"",G21*J21)</f>
        <v/>
      </c>
      <c r="M21" s="36"/>
    </row>
    <row r="22" spans="2:13" x14ac:dyDescent="0.3">
      <c r="B22" s="35"/>
      <c r="C22" s="72">
        <v>17</v>
      </c>
      <c r="D22" s="102" t="str">
        <f>IF($C22&lt;=Entradas!$E$58,"",Observaciones!H22)</f>
        <v/>
      </c>
      <c r="E22" s="102" t="str">
        <f>IF($C22&lt;=Entradas!$E$58,"",Cálculos!L23)</f>
        <v/>
      </c>
      <c r="F22" s="76" t="str">
        <f>IF($C22&lt;=Entradas!$E$58,"",D22-E22)</f>
        <v/>
      </c>
      <c r="G22" s="76" t="str">
        <f>IF($C22&lt;=Entradas!$E$58,"",D22-AVERAGE(D:D))</f>
        <v/>
      </c>
      <c r="H22" s="76" t="str">
        <f>IF($C22&lt;=Entradas!$E$58,"",F22^2)</f>
        <v/>
      </c>
      <c r="I22" s="76" t="str">
        <f>IF($C22&lt;=Entradas!$E$58,"",G22^2)</f>
        <v/>
      </c>
      <c r="J22" s="76" t="str">
        <f>IF($C22&lt;=Entradas!$E$58,"",E22-AVERAGE(E:E))</f>
        <v/>
      </c>
      <c r="K22" s="76" t="str">
        <f>IF($C22&lt;=Entradas!$E$58,"",J22^2)</f>
        <v/>
      </c>
      <c r="L22" s="76" t="str">
        <f>IF($C22&lt;=Entradas!$E$58,"",G22*J22)</f>
        <v/>
      </c>
      <c r="M22" s="36"/>
    </row>
    <row r="23" spans="2:13" x14ac:dyDescent="0.3">
      <c r="B23" s="35"/>
      <c r="C23" s="72">
        <v>18</v>
      </c>
      <c r="D23" s="102" t="str">
        <f>IF($C23&lt;=Entradas!$E$58,"",Observaciones!H23)</f>
        <v/>
      </c>
      <c r="E23" s="102" t="str">
        <f>IF($C23&lt;=Entradas!$E$58,"",Cálculos!L24)</f>
        <v/>
      </c>
      <c r="F23" s="76" t="str">
        <f>IF($C23&lt;=Entradas!$E$58,"",D23-E23)</f>
        <v/>
      </c>
      <c r="G23" s="76" t="str">
        <f>IF($C23&lt;=Entradas!$E$58,"",D23-AVERAGE(D:D))</f>
        <v/>
      </c>
      <c r="H23" s="76" t="str">
        <f>IF($C23&lt;=Entradas!$E$58,"",F23^2)</f>
        <v/>
      </c>
      <c r="I23" s="76" t="str">
        <f>IF($C23&lt;=Entradas!$E$58,"",G23^2)</f>
        <v/>
      </c>
      <c r="J23" s="76" t="str">
        <f>IF($C23&lt;=Entradas!$E$58,"",E23-AVERAGE(E:E))</f>
        <v/>
      </c>
      <c r="K23" s="76" t="str">
        <f>IF($C23&lt;=Entradas!$E$58,"",J23^2)</f>
        <v/>
      </c>
      <c r="L23" s="76" t="str">
        <f>IF($C23&lt;=Entradas!$E$58,"",G23*J23)</f>
        <v/>
      </c>
      <c r="M23" s="36"/>
    </row>
    <row r="24" spans="2:13" x14ac:dyDescent="0.3">
      <c r="B24" s="35"/>
      <c r="C24" s="72">
        <v>19</v>
      </c>
      <c r="D24" s="102" t="str">
        <f>IF($C24&lt;=Entradas!$E$58,"",Observaciones!H24)</f>
        <v/>
      </c>
      <c r="E24" s="102" t="str">
        <f>IF($C24&lt;=Entradas!$E$58,"",Cálculos!L25)</f>
        <v/>
      </c>
      <c r="F24" s="76" t="str">
        <f>IF($C24&lt;=Entradas!$E$58,"",D24-E24)</f>
        <v/>
      </c>
      <c r="G24" s="76" t="str">
        <f>IF($C24&lt;=Entradas!$E$58,"",D24-AVERAGE(D:D))</f>
        <v/>
      </c>
      <c r="H24" s="76" t="str">
        <f>IF($C24&lt;=Entradas!$E$58,"",F24^2)</f>
        <v/>
      </c>
      <c r="I24" s="76" t="str">
        <f>IF($C24&lt;=Entradas!$E$58,"",G24^2)</f>
        <v/>
      </c>
      <c r="J24" s="76" t="str">
        <f>IF($C24&lt;=Entradas!$E$58,"",E24-AVERAGE(E:E))</f>
        <v/>
      </c>
      <c r="K24" s="76" t="str">
        <f>IF($C24&lt;=Entradas!$E$58,"",J24^2)</f>
        <v/>
      </c>
      <c r="L24" s="76" t="str">
        <f>IF($C24&lt;=Entradas!$E$58,"",G24*J24)</f>
        <v/>
      </c>
      <c r="M24" s="36"/>
    </row>
    <row r="25" spans="2:13" x14ac:dyDescent="0.3">
      <c r="B25" s="35"/>
      <c r="C25" s="72">
        <v>20</v>
      </c>
      <c r="D25" s="102" t="str">
        <f>IF($C25&lt;=Entradas!$E$58,"",Observaciones!H25)</f>
        <v/>
      </c>
      <c r="E25" s="102" t="str">
        <f>IF($C25&lt;=Entradas!$E$58,"",Cálculos!L26)</f>
        <v/>
      </c>
      <c r="F25" s="76" t="str">
        <f>IF($C25&lt;=Entradas!$E$58,"",D25-E25)</f>
        <v/>
      </c>
      <c r="G25" s="76" t="str">
        <f>IF($C25&lt;=Entradas!$E$58,"",D25-AVERAGE(D:D))</f>
        <v/>
      </c>
      <c r="H25" s="76" t="str">
        <f>IF($C25&lt;=Entradas!$E$58,"",F25^2)</f>
        <v/>
      </c>
      <c r="I25" s="76" t="str">
        <f>IF($C25&lt;=Entradas!$E$58,"",G25^2)</f>
        <v/>
      </c>
      <c r="J25" s="76" t="str">
        <f>IF($C25&lt;=Entradas!$E$58,"",E25-AVERAGE(E:E))</f>
        <v/>
      </c>
      <c r="K25" s="76" t="str">
        <f>IF($C25&lt;=Entradas!$E$58,"",J25^2)</f>
        <v/>
      </c>
      <c r="L25" s="76" t="str">
        <f>IF($C25&lt;=Entradas!$E$58,"",G25*J25)</f>
        <v/>
      </c>
      <c r="M25" s="36"/>
    </row>
    <row r="26" spans="2:13" x14ac:dyDescent="0.3">
      <c r="B26" s="35"/>
      <c r="C26" s="72">
        <v>21</v>
      </c>
      <c r="D26" s="102" t="str">
        <f>IF($C26&lt;=Entradas!$E$58,"",Observaciones!H26)</f>
        <v/>
      </c>
      <c r="E26" s="102" t="str">
        <f>IF($C26&lt;=Entradas!$E$58,"",Cálculos!L27)</f>
        <v/>
      </c>
      <c r="F26" s="76" t="str">
        <f>IF($C26&lt;=Entradas!$E$58,"",D26-E26)</f>
        <v/>
      </c>
      <c r="G26" s="76" t="str">
        <f>IF($C26&lt;=Entradas!$E$58,"",D26-AVERAGE(D:D))</f>
        <v/>
      </c>
      <c r="H26" s="76" t="str">
        <f>IF($C26&lt;=Entradas!$E$58,"",F26^2)</f>
        <v/>
      </c>
      <c r="I26" s="76" t="str">
        <f>IF($C26&lt;=Entradas!$E$58,"",G26^2)</f>
        <v/>
      </c>
      <c r="J26" s="76" t="str">
        <f>IF($C26&lt;=Entradas!$E$58,"",E26-AVERAGE(E:E))</f>
        <v/>
      </c>
      <c r="K26" s="76" t="str">
        <f>IF($C26&lt;=Entradas!$E$58,"",J26^2)</f>
        <v/>
      </c>
      <c r="L26" s="76" t="str">
        <f>IF($C26&lt;=Entradas!$E$58,"",G26*J26)</f>
        <v/>
      </c>
      <c r="M26" s="36"/>
    </row>
    <row r="27" spans="2:13" x14ac:dyDescent="0.3">
      <c r="B27" s="35"/>
      <c r="C27" s="72">
        <v>22</v>
      </c>
      <c r="D27" s="102" t="str">
        <f>IF($C27&lt;=Entradas!$E$58,"",Observaciones!H27)</f>
        <v/>
      </c>
      <c r="E27" s="102" t="str">
        <f>IF($C27&lt;=Entradas!$E$58,"",Cálculos!L28)</f>
        <v/>
      </c>
      <c r="F27" s="76" t="str">
        <f>IF($C27&lt;=Entradas!$E$58,"",D27-E27)</f>
        <v/>
      </c>
      <c r="G27" s="76" t="str">
        <f>IF($C27&lt;=Entradas!$E$58,"",D27-AVERAGE(D:D))</f>
        <v/>
      </c>
      <c r="H27" s="76" t="str">
        <f>IF($C27&lt;=Entradas!$E$58,"",F27^2)</f>
        <v/>
      </c>
      <c r="I27" s="76" t="str">
        <f>IF($C27&lt;=Entradas!$E$58,"",G27^2)</f>
        <v/>
      </c>
      <c r="J27" s="76" t="str">
        <f>IF($C27&lt;=Entradas!$E$58,"",E27-AVERAGE(E:E))</f>
        <v/>
      </c>
      <c r="K27" s="76" t="str">
        <f>IF($C27&lt;=Entradas!$E$58,"",J27^2)</f>
        <v/>
      </c>
      <c r="L27" s="76" t="str">
        <f>IF($C27&lt;=Entradas!$E$58,"",G27*J27)</f>
        <v/>
      </c>
      <c r="M27" s="36"/>
    </row>
    <row r="28" spans="2:13" x14ac:dyDescent="0.3">
      <c r="B28" s="35"/>
      <c r="C28" s="72">
        <v>23</v>
      </c>
      <c r="D28" s="102" t="str">
        <f>IF($C28&lt;=Entradas!$E$58,"",Observaciones!H28)</f>
        <v/>
      </c>
      <c r="E28" s="102" t="str">
        <f>IF($C28&lt;=Entradas!$E$58,"",Cálculos!L29)</f>
        <v/>
      </c>
      <c r="F28" s="76" t="str">
        <f>IF($C28&lt;=Entradas!$E$58,"",D28-E28)</f>
        <v/>
      </c>
      <c r="G28" s="76" t="str">
        <f>IF($C28&lt;=Entradas!$E$58,"",D28-AVERAGE(D:D))</f>
        <v/>
      </c>
      <c r="H28" s="76" t="str">
        <f>IF($C28&lt;=Entradas!$E$58,"",F28^2)</f>
        <v/>
      </c>
      <c r="I28" s="76" t="str">
        <f>IF($C28&lt;=Entradas!$E$58,"",G28^2)</f>
        <v/>
      </c>
      <c r="J28" s="76" t="str">
        <f>IF($C28&lt;=Entradas!$E$58,"",E28-AVERAGE(E:E))</f>
        <v/>
      </c>
      <c r="K28" s="76" t="str">
        <f>IF($C28&lt;=Entradas!$E$58,"",J28^2)</f>
        <v/>
      </c>
      <c r="L28" s="76" t="str">
        <f>IF($C28&lt;=Entradas!$E$58,"",G28*J28)</f>
        <v/>
      </c>
      <c r="M28" s="36"/>
    </row>
    <row r="29" spans="2:13" x14ac:dyDescent="0.3">
      <c r="B29" s="35"/>
      <c r="C29" s="72">
        <v>24</v>
      </c>
      <c r="D29" s="102" t="str">
        <f>IF($C29&lt;=Entradas!$E$58,"",Observaciones!H29)</f>
        <v/>
      </c>
      <c r="E29" s="102" t="str">
        <f>IF($C29&lt;=Entradas!$E$58,"",Cálculos!L30)</f>
        <v/>
      </c>
      <c r="F29" s="76" t="str">
        <f>IF($C29&lt;=Entradas!$E$58,"",D29-E29)</f>
        <v/>
      </c>
      <c r="G29" s="76" t="str">
        <f>IF($C29&lt;=Entradas!$E$58,"",D29-AVERAGE(D:D))</f>
        <v/>
      </c>
      <c r="H29" s="76" t="str">
        <f>IF($C29&lt;=Entradas!$E$58,"",F29^2)</f>
        <v/>
      </c>
      <c r="I29" s="76" t="str">
        <f>IF($C29&lt;=Entradas!$E$58,"",G29^2)</f>
        <v/>
      </c>
      <c r="J29" s="76" t="str">
        <f>IF($C29&lt;=Entradas!$E$58,"",E29-AVERAGE(E:E))</f>
        <v/>
      </c>
      <c r="K29" s="76" t="str">
        <f>IF($C29&lt;=Entradas!$E$58,"",J29^2)</f>
        <v/>
      </c>
      <c r="L29" s="76" t="str">
        <f>IF($C29&lt;=Entradas!$E$58,"",G29*J29)</f>
        <v/>
      </c>
      <c r="M29" s="36"/>
    </row>
    <row r="30" spans="2:13" x14ac:dyDescent="0.3">
      <c r="B30" s="35"/>
      <c r="C30" s="72">
        <v>25</v>
      </c>
      <c r="D30" s="102" t="str">
        <f>IF($C30&lt;=Entradas!$E$58,"",Observaciones!H30)</f>
        <v/>
      </c>
      <c r="E30" s="102" t="str">
        <f>IF($C30&lt;=Entradas!$E$58,"",Cálculos!L31)</f>
        <v/>
      </c>
      <c r="F30" s="76" t="str">
        <f>IF($C30&lt;=Entradas!$E$58,"",D30-E30)</f>
        <v/>
      </c>
      <c r="G30" s="76" t="str">
        <f>IF($C30&lt;=Entradas!$E$58,"",D30-AVERAGE(D:D))</f>
        <v/>
      </c>
      <c r="H30" s="76" t="str">
        <f>IF($C30&lt;=Entradas!$E$58,"",F30^2)</f>
        <v/>
      </c>
      <c r="I30" s="76" t="str">
        <f>IF($C30&lt;=Entradas!$E$58,"",G30^2)</f>
        <v/>
      </c>
      <c r="J30" s="76" t="str">
        <f>IF($C30&lt;=Entradas!$E$58,"",E30-AVERAGE(E:E))</f>
        <v/>
      </c>
      <c r="K30" s="76" t="str">
        <f>IF($C30&lt;=Entradas!$E$58,"",J30^2)</f>
        <v/>
      </c>
      <c r="L30" s="76" t="str">
        <f>IF($C30&lt;=Entradas!$E$58,"",G30*J30)</f>
        <v/>
      </c>
      <c r="M30" s="36"/>
    </row>
    <row r="31" spans="2:13" x14ac:dyDescent="0.3">
      <c r="B31" s="35"/>
      <c r="C31" s="72">
        <v>26</v>
      </c>
      <c r="D31" s="102" t="str">
        <f>IF($C31&lt;=Entradas!$E$58,"",Observaciones!H31)</f>
        <v/>
      </c>
      <c r="E31" s="102" t="str">
        <f>IF($C31&lt;=Entradas!$E$58,"",Cálculos!L32)</f>
        <v/>
      </c>
      <c r="F31" s="76" t="str">
        <f>IF($C31&lt;=Entradas!$E$58,"",D31-E31)</f>
        <v/>
      </c>
      <c r="G31" s="76" t="str">
        <f>IF($C31&lt;=Entradas!$E$58,"",D31-AVERAGE(D:D))</f>
        <v/>
      </c>
      <c r="H31" s="76" t="str">
        <f>IF($C31&lt;=Entradas!$E$58,"",F31^2)</f>
        <v/>
      </c>
      <c r="I31" s="76" t="str">
        <f>IF($C31&lt;=Entradas!$E$58,"",G31^2)</f>
        <v/>
      </c>
      <c r="J31" s="76" t="str">
        <f>IF($C31&lt;=Entradas!$E$58,"",E31-AVERAGE(E:E))</f>
        <v/>
      </c>
      <c r="K31" s="76" t="str">
        <f>IF($C31&lt;=Entradas!$E$58,"",J31^2)</f>
        <v/>
      </c>
      <c r="L31" s="76" t="str">
        <f>IF($C31&lt;=Entradas!$E$58,"",G31*J31)</f>
        <v/>
      </c>
      <c r="M31" s="36"/>
    </row>
    <row r="32" spans="2:13" x14ac:dyDescent="0.3">
      <c r="B32" s="35"/>
      <c r="C32" s="72">
        <v>27</v>
      </c>
      <c r="D32" s="102" t="str">
        <f>IF($C32&lt;=Entradas!$E$58,"",Observaciones!H32)</f>
        <v/>
      </c>
      <c r="E32" s="102" t="str">
        <f>IF($C32&lt;=Entradas!$E$58,"",Cálculos!L33)</f>
        <v/>
      </c>
      <c r="F32" s="76" t="str">
        <f>IF($C32&lt;=Entradas!$E$58,"",D32-E32)</f>
        <v/>
      </c>
      <c r="G32" s="76" t="str">
        <f>IF($C32&lt;=Entradas!$E$58,"",D32-AVERAGE(D:D))</f>
        <v/>
      </c>
      <c r="H32" s="76" t="str">
        <f>IF($C32&lt;=Entradas!$E$58,"",F32^2)</f>
        <v/>
      </c>
      <c r="I32" s="76" t="str">
        <f>IF($C32&lt;=Entradas!$E$58,"",G32^2)</f>
        <v/>
      </c>
      <c r="J32" s="76" t="str">
        <f>IF($C32&lt;=Entradas!$E$58,"",E32-AVERAGE(E:E))</f>
        <v/>
      </c>
      <c r="K32" s="76" t="str">
        <f>IF($C32&lt;=Entradas!$E$58,"",J32^2)</f>
        <v/>
      </c>
      <c r="L32" s="76" t="str">
        <f>IF($C32&lt;=Entradas!$E$58,"",G32*J32)</f>
        <v/>
      </c>
      <c r="M32" s="36"/>
    </row>
    <row r="33" spans="2:13" x14ac:dyDescent="0.3">
      <c r="B33" s="35"/>
      <c r="C33" s="72">
        <v>28</v>
      </c>
      <c r="D33" s="102" t="str">
        <f>IF($C33&lt;=Entradas!$E$58,"",Observaciones!H33)</f>
        <v/>
      </c>
      <c r="E33" s="102" t="str">
        <f>IF($C33&lt;=Entradas!$E$58,"",Cálculos!L34)</f>
        <v/>
      </c>
      <c r="F33" s="76" t="str">
        <f>IF($C33&lt;=Entradas!$E$58,"",D33-E33)</f>
        <v/>
      </c>
      <c r="G33" s="76" t="str">
        <f>IF($C33&lt;=Entradas!$E$58,"",D33-AVERAGE(D:D))</f>
        <v/>
      </c>
      <c r="H33" s="76" t="str">
        <f>IF($C33&lt;=Entradas!$E$58,"",F33^2)</f>
        <v/>
      </c>
      <c r="I33" s="76" t="str">
        <f>IF($C33&lt;=Entradas!$E$58,"",G33^2)</f>
        <v/>
      </c>
      <c r="J33" s="76" t="str">
        <f>IF($C33&lt;=Entradas!$E$58,"",E33-AVERAGE(E:E))</f>
        <v/>
      </c>
      <c r="K33" s="76" t="str">
        <f>IF($C33&lt;=Entradas!$E$58,"",J33^2)</f>
        <v/>
      </c>
      <c r="L33" s="76" t="str">
        <f>IF($C33&lt;=Entradas!$E$58,"",G33*J33)</f>
        <v/>
      </c>
      <c r="M33" s="36"/>
    </row>
    <row r="34" spans="2:13" x14ac:dyDescent="0.3">
      <c r="B34" s="35"/>
      <c r="C34" s="72">
        <v>29</v>
      </c>
      <c r="D34" s="102" t="str">
        <f>IF($C34&lt;=Entradas!$E$58,"",Observaciones!H34)</f>
        <v/>
      </c>
      <c r="E34" s="102" t="str">
        <f>IF($C34&lt;=Entradas!$E$58,"",Cálculos!L35)</f>
        <v/>
      </c>
      <c r="F34" s="76" t="str">
        <f>IF($C34&lt;=Entradas!$E$58,"",D34-E34)</f>
        <v/>
      </c>
      <c r="G34" s="76" t="str">
        <f>IF($C34&lt;=Entradas!$E$58,"",D34-AVERAGE(D:D))</f>
        <v/>
      </c>
      <c r="H34" s="76" t="str">
        <f>IF($C34&lt;=Entradas!$E$58,"",F34^2)</f>
        <v/>
      </c>
      <c r="I34" s="76" t="str">
        <f>IF($C34&lt;=Entradas!$E$58,"",G34^2)</f>
        <v/>
      </c>
      <c r="J34" s="76" t="str">
        <f>IF($C34&lt;=Entradas!$E$58,"",E34-AVERAGE(E:E))</f>
        <v/>
      </c>
      <c r="K34" s="76" t="str">
        <f>IF($C34&lt;=Entradas!$E$58,"",J34^2)</f>
        <v/>
      </c>
      <c r="L34" s="76" t="str">
        <f>IF($C34&lt;=Entradas!$E$58,"",G34*J34)</f>
        <v/>
      </c>
      <c r="M34" s="36"/>
    </row>
    <row r="35" spans="2:13" x14ac:dyDescent="0.3">
      <c r="B35" s="35"/>
      <c r="C35" s="72">
        <v>30</v>
      </c>
      <c r="D35" s="102" t="str">
        <f>IF($C35&lt;=Entradas!$E$58,"",Observaciones!H35)</f>
        <v/>
      </c>
      <c r="E35" s="102" t="str">
        <f>IF($C35&lt;=Entradas!$E$58,"",Cálculos!L36)</f>
        <v/>
      </c>
      <c r="F35" s="76" t="str">
        <f>IF($C35&lt;=Entradas!$E$58,"",D35-E35)</f>
        <v/>
      </c>
      <c r="G35" s="76" t="str">
        <f>IF($C35&lt;=Entradas!$E$58,"",D35-AVERAGE(D:D))</f>
        <v/>
      </c>
      <c r="H35" s="76" t="str">
        <f>IF($C35&lt;=Entradas!$E$58,"",F35^2)</f>
        <v/>
      </c>
      <c r="I35" s="76" t="str">
        <f>IF($C35&lt;=Entradas!$E$58,"",G35^2)</f>
        <v/>
      </c>
      <c r="J35" s="76" t="str">
        <f>IF($C35&lt;=Entradas!$E$58,"",E35-AVERAGE(E:E))</f>
        <v/>
      </c>
      <c r="K35" s="76" t="str">
        <f>IF($C35&lt;=Entradas!$E$58,"",J35^2)</f>
        <v/>
      </c>
      <c r="L35" s="76" t="str">
        <f>IF($C35&lt;=Entradas!$E$58,"",G35*J35)</f>
        <v/>
      </c>
      <c r="M35" s="36"/>
    </row>
    <row r="36" spans="2:13" x14ac:dyDescent="0.3">
      <c r="B36" s="35"/>
      <c r="C36" s="72">
        <v>31</v>
      </c>
      <c r="D36" s="102" t="str">
        <f>IF($C36&lt;=Entradas!$E$58,"",Observaciones!H36)</f>
        <v/>
      </c>
      <c r="E36" s="102" t="str">
        <f>IF($C36&lt;=Entradas!$E$58,"",Cálculos!L37)</f>
        <v/>
      </c>
      <c r="F36" s="76" t="str">
        <f>IF($C36&lt;=Entradas!$E$58,"",D36-E36)</f>
        <v/>
      </c>
      <c r="G36" s="76" t="str">
        <f>IF($C36&lt;=Entradas!$E$58,"",D36-AVERAGE(D:D))</f>
        <v/>
      </c>
      <c r="H36" s="76" t="str">
        <f>IF($C36&lt;=Entradas!$E$58,"",F36^2)</f>
        <v/>
      </c>
      <c r="I36" s="76" t="str">
        <f>IF($C36&lt;=Entradas!$E$58,"",G36^2)</f>
        <v/>
      </c>
      <c r="J36" s="76" t="str">
        <f>IF($C36&lt;=Entradas!$E$58,"",E36-AVERAGE(E:E))</f>
        <v/>
      </c>
      <c r="K36" s="76" t="str">
        <f>IF($C36&lt;=Entradas!$E$58,"",J36^2)</f>
        <v/>
      </c>
      <c r="L36" s="76" t="str">
        <f>IF($C36&lt;=Entradas!$E$58,"",G36*J36)</f>
        <v/>
      </c>
      <c r="M36" s="36"/>
    </row>
    <row r="37" spans="2:13" x14ac:dyDescent="0.3">
      <c r="B37" s="35"/>
      <c r="C37" s="72">
        <v>32</v>
      </c>
      <c r="D37" s="102" t="str">
        <f>IF($C37&lt;=Entradas!$E$58,"",Observaciones!H37)</f>
        <v/>
      </c>
      <c r="E37" s="102" t="str">
        <f>IF($C37&lt;=Entradas!$E$58,"",Cálculos!L38)</f>
        <v/>
      </c>
      <c r="F37" s="76" t="str">
        <f>IF($C37&lt;=Entradas!$E$58,"",D37-E37)</f>
        <v/>
      </c>
      <c r="G37" s="76" t="str">
        <f>IF($C37&lt;=Entradas!$E$58,"",D37-AVERAGE(D:D))</f>
        <v/>
      </c>
      <c r="H37" s="76" t="str">
        <f>IF($C37&lt;=Entradas!$E$58,"",F37^2)</f>
        <v/>
      </c>
      <c r="I37" s="76" t="str">
        <f>IF($C37&lt;=Entradas!$E$58,"",G37^2)</f>
        <v/>
      </c>
      <c r="J37" s="76" t="str">
        <f>IF($C37&lt;=Entradas!$E$58,"",E37-AVERAGE(E:E))</f>
        <v/>
      </c>
      <c r="K37" s="76" t="str">
        <f>IF($C37&lt;=Entradas!$E$58,"",J37^2)</f>
        <v/>
      </c>
      <c r="L37" s="76" t="str">
        <f>IF($C37&lt;=Entradas!$E$58,"",G37*J37)</f>
        <v/>
      </c>
      <c r="M37" s="36"/>
    </row>
    <row r="38" spans="2:13" x14ac:dyDescent="0.3">
      <c r="B38" s="35"/>
      <c r="C38" s="72">
        <v>33</v>
      </c>
      <c r="D38" s="102" t="str">
        <f>IF($C38&lt;=Entradas!$E$58,"",Observaciones!H38)</f>
        <v/>
      </c>
      <c r="E38" s="102" t="str">
        <f>IF($C38&lt;=Entradas!$E$58,"",Cálculos!L39)</f>
        <v/>
      </c>
      <c r="F38" s="76" t="str">
        <f>IF($C38&lt;=Entradas!$E$58,"",D38-E38)</f>
        <v/>
      </c>
      <c r="G38" s="76" t="str">
        <f>IF($C38&lt;=Entradas!$E$58,"",D38-AVERAGE(D:D))</f>
        <v/>
      </c>
      <c r="H38" s="76" t="str">
        <f>IF($C38&lt;=Entradas!$E$58,"",F38^2)</f>
        <v/>
      </c>
      <c r="I38" s="76" t="str">
        <f>IF($C38&lt;=Entradas!$E$58,"",G38^2)</f>
        <v/>
      </c>
      <c r="J38" s="76" t="str">
        <f>IF($C38&lt;=Entradas!$E$58,"",E38-AVERAGE(E:E))</f>
        <v/>
      </c>
      <c r="K38" s="76" t="str">
        <f>IF($C38&lt;=Entradas!$E$58,"",J38^2)</f>
        <v/>
      </c>
      <c r="L38" s="76" t="str">
        <f>IF($C38&lt;=Entradas!$E$58,"",G38*J38)</f>
        <v/>
      </c>
      <c r="M38" s="36"/>
    </row>
    <row r="39" spans="2:13" x14ac:dyDescent="0.3">
      <c r="B39" s="35"/>
      <c r="C39" s="72">
        <v>34</v>
      </c>
      <c r="D39" s="102" t="str">
        <f>IF($C39&lt;=Entradas!$E$58,"",Observaciones!H39)</f>
        <v/>
      </c>
      <c r="E39" s="102" t="str">
        <f>IF($C39&lt;=Entradas!$E$58,"",Cálculos!L40)</f>
        <v/>
      </c>
      <c r="F39" s="76" t="str">
        <f>IF($C39&lt;=Entradas!$E$58,"",D39-E39)</f>
        <v/>
      </c>
      <c r="G39" s="76" t="str">
        <f>IF($C39&lt;=Entradas!$E$58,"",D39-AVERAGE(D:D))</f>
        <v/>
      </c>
      <c r="H39" s="76" t="str">
        <f>IF($C39&lt;=Entradas!$E$58,"",F39^2)</f>
        <v/>
      </c>
      <c r="I39" s="76" t="str">
        <f>IF($C39&lt;=Entradas!$E$58,"",G39^2)</f>
        <v/>
      </c>
      <c r="J39" s="76" t="str">
        <f>IF($C39&lt;=Entradas!$E$58,"",E39-AVERAGE(E:E))</f>
        <v/>
      </c>
      <c r="K39" s="76" t="str">
        <f>IF($C39&lt;=Entradas!$E$58,"",J39^2)</f>
        <v/>
      </c>
      <c r="L39" s="76" t="str">
        <f>IF($C39&lt;=Entradas!$E$58,"",G39*J39)</f>
        <v/>
      </c>
      <c r="M39" s="36"/>
    </row>
    <row r="40" spans="2:13" x14ac:dyDescent="0.3">
      <c r="B40" s="35"/>
      <c r="C40" s="72">
        <v>35</v>
      </c>
      <c r="D40" s="102" t="str">
        <f>IF($C40&lt;=Entradas!$E$58,"",Observaciones!H40)</f>
        <v/>
      </c>
      <c r="E40" s="102" t="str">
        <f>IF($C40&lt;=Entradas!$E$58,"",Cálculos!L41)</f>
        <v/>
      </c>
      <c r="F40" s="76" t="str">
        <f>IF($C40&lt;=Entradas!$E$58,"",D40-E40)</f>
        <v/>
      </c>
      <c r="G40" s="76" t="str">
        <f>IF($C40&lt;=Entradas!$E$58,"",D40-AVERAGE(D:D))</f>
        <v/>
      </c>
      <c r="H40" s="76" t="str">
        <f>IF($C40&lt;=Entradas!$E$58,"",F40^2)</f>
        <v/>
      </c>
      <c r="I40" s="76" t="str">
        <f>IF($C40&lt;=Entradas!$E$58,"",G40^2)</f>
        <v/>
      </c>
      <c r="J40" s="76" t="str">
        <f>IF($C40&lt;=Entradas!$E$58,"",E40-AVERAGE(E:E))</f>
        <v/>
      </c>
      <c r="K40" s="76" t="str">
        <f>IF($C40&lt;=Entradas!$E$58,"",J40^2)</f>
        <v/>
      </c>
      <c r="L40" s="76" t="str">
        <f>IF($C40&lt;=Entradas!$E$58,"",G40*J40)</f>
        <v/>
      </c>
      <c r="M40" s="36"/>
    </row>
    <row r="41" spans="2:13" x14ac:dyDescent="0.3">
      <c r="B41" s="35"/>
      <c r="C41" s="72">
        <v>36</v>
      </c>
      <c r="D41" s="102" t="str">
        <f>IF($C41&lt;=Entradas!$E$58,"",Observaciones!H41)</f>
        <v/>
      </c>
      <c r="E41" s="102" t="str">
        <f>IF($C41&lt;=Entradas!$E$58,"",Cálculos!L42)</f>
        <v/>
      </c>
      <c r="F41" s="76" t="str">
        <f>IF($C41&lt;=Entradas!$E$58,"",D41-E41)</f>
        <v/>
      </c>
      <c r="G41" s="76" t="str">
        <f>IF($C41&lt;=Entradas!$E$58,"",D41-AVERAGE(D:D))</f>
        <v/>
      </c>
      <c r="H41" s="76" t="str">
        <f>IF($C41&lt;=Entradas!$E$58,"",F41^2)</f>
        <v/>
      </c>
      <c r="I41" s="76" t="str">
        <f>IF($C41&lt;=Entradas!$E$58,"",G41^2)</f>
        <v/>
      </c>
      <c r="J41" s="76" t="str">
        <f>IF($C41&lt;=Entradas!$E$58,"",E41-AVERAGE(E:E))</f>
        <v/>
      </c>
      <c r="K41" s="76" t="str">
        <f>IF($C41&lt;=Entradas!$E$58,"",J41^2)</f>
        <v/>
      </c>
      <c r="L41" s="76" t="str">
        <f>IF($C41&lt;=Entradas!$E$58,"",G41*J41)</f>
        <v/>
      </c>
      <c r="M41" s="36"/>
    </row>
    <row r="42" spans="2:13" x14ac:dyDescent="0.3">
      <c r="B42" s="35"/>
      <c r="C42" s="72">
        <v>37</v>
      </c>
      <c r="D42" s="102" t="str">
        <f>IF($C42&lt;=Entradas!$E$58,"",Observaciones!H42)</f>
        <v/>
      </c>
      <c r="E42" s="102" t="str">
        <f>IF($C42&lt;=Entradas!$E$58,"",Cálculos!L43)</f>
        <v/>
      </c>
      <c r="F42" s="76" t="str">
        <f>IF($C42&lt;=Entradas!$E$58,"",D42-E42)</f>
        <v/>
      </c>
      <c r="G42" s="76" t="str">
        <f>IF($C42&lt;=Entradas!$E$58,"",D42-AVERAGE(D:D))</f>
        <v/>
      </c>
      <c r="H42" s="76" t="str">
        <f>IF($C42&lt;=Entradas!$E$58,"",F42^2)</f>
        <v/>
      </c>
      <c r="I42" s="76" t="str">
        <f>IF($C42&lt;=Entradas!$E$58,"",G42^2)</f>
        <v/>
      </c>
      <c r="J42" s="76" t="str">
        <f>IF($C42&lt;=Entradas!$E$58,"",E42-AVERAGE(E:E))</f>
        <v/>
      </c>
      <c r="K42" s="76" t="str">
        <f>IF($C42&lt;=Entradas!$E$58,"",J42^2)</f>
        <v/>
      </c>
      <c r="L42" s="76" t="str">
        <f>IF($C42&lt;=Entradas!$E$58,"",G42*J42)</f>
        <v/>
      </c>
      <c r="M42" s="36"/>
    </row>
    <row r="43" spans="2:13" x14ac:dyDescent="0.3">
      <c r="B43" s="35"/>
      <c r="C43" s="72">
        <v>38</v>
      </c>
      <c r="D43" s="102" t="str">
        <f>IF($C43&lt;=Entradas!$E$58,"",Observaciones!H43)</f>
        <v/>
      </c>
      <c r="E43" s="102" t="str">
        <f>IF($C43&lt;=Entradas!$E$58,"",Cálculos!L44)</f>
        <v/>
      </c>
      <c r="F43" s="76" t="str">
        <f>IF($C43&lt;=Entradas!$E$58,"",D43-E43)</f>
        <v/>
      </c>
      <c r="G43" s="76" t="str">
        <f>IF($C43&lt;=Entradas!$E$58,"",D43-AVERAGE(D:D))</f>
        <v/>
      </c>
      <c r="H43" s="76" t="str">
        <f>IF($C43&lt;=Entradas!$E$58,"",F43^2)</f>
        <v/>
      </c>
      <c r="I43" s="76" t="str">
        <f>IF($C43&lt;=Entradas!$E$58,"",G43^2)</f>
        <v/>
      </c>
      <c r="J43" s="76" t="str">
        <f>IF($C43&lt;=Entradas!$E$58,"",E43-AVERAGE(E:E))</f>
        <v/>
      </c>
      <c r="K43" s="76" t="str">
        <f>IF($C43&lt;=Entradas!$E$58,"",J43^2)</f>
        <v/>
      </c>
      <c r="L43" s="76" t="str">
        <f>IF($C43&lt;=Entradas!$E$58,"",G43*J43)</f>
        <v/>
      </c>
      <c r="M43" s="36"/>
    </row>
    <row r="44" spans="2:13" x14ac:dyDescent="0.3">
      <c r="B44" s="35"/>
      <c r="C44" s="72">
        <v>39</v>
      </c>
      <c r="D44" s="102" t="str">
        <f>IF($C44&lt;=Entradas!$E$58,"",Observaciones!H44)</f>
        <v/>
      </c>
      <c r="E44" s="102" t="str">
        <f>IF($C44&lt;=Entradas!$E$58,"",Cálculos!L45)</f>
        <v/>
      </c>
      <c r="F44" s="76" t="str">
        <f>IF($C44&lt;=Entradas!$E$58,"",D44-E44)</f>
        <v/>
      </c>
      <c r="G44" s="76" t="str">
        <f>IF($C44&lt;=Entradas!$E$58,"",D44-AVERAGE(D:D))</f>
        <v/>
      </c>
      <c r="H44" s="76" t="str">
        <f>IF($C44&lt;=Entradas!$E$58,"",F44^2)</f>
        <v/>
      </c>
      <c r="I44" s="76" t="str">
        <f>IF($C44&lt;=Entradas!$E$58,"",G44^2)</f>
        <v/>
      </c>
      <c r="J44" s="76" t="str">
        <f>IF($C44&lt;=Entradas!$E$58,"",E44-AVERAGE(E:E))</f>
        <v/>
      </c>
      <c r="K44" s="76" t="str">
        <f>IF($C44&lt;=Entradas!$E$58,"",J44^2)</f>
        <v/>
      </c>
      <c r="L44" s="76" t="str">
        <f>IF($C44&lt;=Entradas!$E$58,"",G44*J44)</f>
        <v/>
      </c>
      <c r="M44" s="36"/>
    </row>
    <row r="45" spans="2:13" x14ac:dyDescent="0.3">
      <c r="B45" s="35"/>
      <c r="C45" s="72">
        <v>40</v>
      </c>
      <c r="D45" s="102" t="str">
        <f>IF($C45&lt;=Entradas!$E$58,"",Observaciones!H45)</f>
        <v/>
      </c>
      <c r="E45" s="102" t="str">
        <f>IF($C45&lt;=Entradas!$E$58,"",Cálculos!L46)</f>
        <v/>
      </c>
      <c r="F45" s="76" t="str">
        <f>IF($C45&lt;=Entradas!$E$58,"",D45-E45)</f>
        <v/>
      </c>
      <c r="G45" s="76" t="str">
        <f>IF($C45&lt;=Entradas!$E$58,"",D45-AVERAGE(D:D))</f>
        <v/>
      </c>
      <c r="H45" s="76" t="str">
        <f>IF($C45&lt;=Entradas!$E$58,"",F45^2)</f>
        <v/>
      </c>
      <c r="I45" s="76" t="str">
        <f>IF($C45&lt;=Entradas!$E$58,"",G45^2)</f>
        <v/>
      </c>
      <c r="J45" s="76" t="str">
        <f>IF($C45&lt;=Entradas!$E$58,"",E45-AVERAGE(E:E))</f>
        <v/>
      </c>
      <c r="K45" s="76" t="str">
        <f>IF($C45&lt;=Entradas!$E$58,"",J45^2)</f>
        <v/>
      </c>
      <c r="L45" s="76" t="str">
        <f>IF($C45&lt;=Entradas!$E$58,"",G45*J45)</f>
        <v/>
      </c>
      <c r="M45" s="36"/>
    </row>
    <row r="46" spans="2:13" x14ac:dyDescent="0.3">
      <c r="B46" s="35"/>
      <c r="C46" s="72">
        <v>41</v>
      </c>
      <c r="D46" s="102" t="str">
        <f>IF($C46&lt;=Entradas!$E$58,"",Observaciones!H46)</f>
        <v/>
      </c>
      <c r="E46" s="102" t="str">
        <f>IF($C46&lt;=Entradas!$E$58,"",Cálculos!L47)</f>
        <v/>
      </c>
      <c r="F46" s="76" t="str">
        <f>IF($C46&lt;=Entradas!$E$58,"",D46-E46)</f>
        <v/>
      </c>
      <c r="G46" s="76" t="str">
        <f>IF($C46&lt;=Entradas!$E$58,"",D46-AVERAGE(D:D))</f>
        <v/>
      </c>
      <c r="H46" s="76" t="str">
        <f>IF($C46&lt;=Entradas!$E$58,"",F46^2)</f>
        <v/>
      </c>
      <c r="I46" s="76" t="str">
        <f>IF($C46&lt;=Entradas!$E$58,"",G46^2)</f>
        <v/>
      </c>
      <c r="J46" s="76" t="str">
        <f>IF($C46&lt;=Entradas!$E$58,"",E46-AVERAGE(E:E))</f>
        <v/>
      </c>
      <c r="K46" s="76" t="str">
        <f>IF($C46&lt;=Entradas!$E$58,"",J46^2)</f>
        <v/>
      </c>
      <c r="L46" s="76" t="str">
        <f>IF($C46&lt;=Entradas!$E$58,"",G46*J46)</f>
        <v/>
      </c>
      <c r="M46" s="36"/>
    </row>
    <row r="47" spans="2:13" x14ac:dyDescent="0.3">
      <c r="B47" s="35"/>
      <c r="C47" s="72">
        <v>42</v>
      </c>
      <c r="D47" s="102" t="str">
        <f>IF($C47&lt;=Entradas!$E$58,"",Observaciones!H47)</f>
        <v/>
      </c>
      <c r="E47" s="102" t="str">
        <f>IF($C47&lt;=Entradas!$E$58,"",Cálculos!L48)</f>
        <v/>
      </c>
      <c r="F47" s="76" t="str">
        <f>IF($C47&lt;=Entradas!$E$58,"",D47-E47)</f>
        <v/>
      </c>
      <c r="G47" s="76" t="str">
        <f>IF($C47&lt;=Entradas!$E$58,"",D47-AVERAGE(D:D))</f>
        <v/>
      </c>
      <c r="H47" s="76" t="str">
        <f>IF($C47&lt;=Entradas!$E$58,"",F47^2)</f>
        <v/>
      </c>
      <c r="I47" s="76" t="str">
        <f>IF($C47&lt;=Entradas!$E$58,"",G47^2)</f>
        <v/>
      </c>
      <c r="J47" s="76" t="str">
        <f>IF($C47&lt;=Entradas!$E$58,"",E47-AVERAGE(E:E))</f>
        <v/>
      </c>
      <c r="K47" s="76" t="str">
        <f>IF($C47&lt;=Entradas!$E$58,"",J47^2)</f>
        <v/>
      </c>
      <c r="L47" s="76" t="str">
        <f>IF($C47&lt;=Entradas!$E$58,"",G47*J47)</f>
        <v/>
      </c>
      <c r="M47" s="36"/>
    </row>
    <row r="48" spans="2:13" x14ac:dyDescent="0.3">
      <c r="B48" s="35"/>
      <c r="C48" s="72">
        <v>43</v>
      </c>
      <c r="D48" s="102" t="str">
        <f>IF($C48&lt;=Entradas!$E$58,"",Observaciones!H48)</f>
        <v/>
      </c>
      <c r="E48" s="102" t="str">
        <f>IF($C48&lt;=Entradas!$E$58,"",Cálculos!L49)</f>
        <v/>
      </c>
      <c r="F48" s="76" t="str">
        <f>IF($C48&lt;=Entradas!$E$58,"",D48-E48)</f>
        <v/>
      </c>
      <c r="G48" s="76" t="str">
        <f>IF($C48&lt;=Entradas!$E$58,"",D48-AVERAGE(D:D))</f>
        <v/>
      </c>
      <c r="H48" s="76" t="str">
        <f>IF($C48&lt;=Entradas!$E$58,"",F48^2)</f>
        <v/>
      </c>
      <c r="I48" s="76" t="str">
        <f>IF($C48&lt;=Entradas!$E$58,"",G48^2)</f>
        <v/>
      </c>
      <c r="J48" s="76" t="str">
        <f>IF($C48&lt;=Entradas!$E$58,"",E48-AVERAGE(E:E))</f>
        <v/>
      </c>
      <c r="K48" s="76" t="str">
        <f>IF($C48&lt;=Entradas!$E$58,"",J48^2)</f>
        <v/>
      </c>
      <c r="L48" s="76" t="str">
        <f>IF($C48&lt;=Entradas!$E$58,"",G48*J48)</f>
        <v/>
      </c>
      <c r="M48" s="36"/>
    </row>
    <row r="49" spans="2:13" x14ac:dyDescent="0.3">
      <c r="B49" s="35"/>
      <c r="C49" s="72">
        <v>44</v>
      </c>
      <c r="D49" s="102" t="str">
        <f>IF($C49&lt;=Entradas!$E$58,"",Observaciones!H49)</f>
        <v/>
      </c>
      <c r="E49" s="102" t="str">
        <f>IF($C49&lt;=Entradas!$E$58,"",Cálculos!L50)</f>
        <v/>
      </c>
      <c r="F49" s="76" t="str">
        <f>IF($C49&lt;=Entradas!$E$58,"",D49-E49)</f>
        <v/>
      </c>
      <c r="G49" s="76" t="str">
        <f>IF($C49&lt;=Entradas!$E$58,"",D49-AVERAGE(D:D))</f>
        <v/>
      </c>
      <c r="H49" s="76" t="str">
        <f>IF($C49&lt;=Entradas!$E$58,"",F49^2)</f>
        <v/>
      </c>
      <c r="I49" s="76" t="str">
        <f>IF($C49&lt;=Entradas!$E$58,"",G49^2)</f>
        <v/>
      </c>
      <c r="J49" s="76" t="str">
        <f>IF($C49&lt;=Entradas!$E$58,"",E49-AVERAGE(E:E))</f>
        <v/>
      </c>
      <c r="K49" s="76" t="str">
        <f>IF($C49&lt;=Entradas!$E$58,"",J49^2)</f>
        <v/>
      </c>
      <c r="L49" s="76" t="str">
        <f>IF($C49&lt;=Entradas!$E$58,"",G49*J49)</f>
        <v/>
      </c>
      <c r="M49" s="36"/>
    </row>
    <row r="50" spans="2:13" x14ac:dyDescent="0.3">
      <c r="B50" s="35"/>
      <c r="C50" s="72">
        <v>45</v>
      </c>
      <c r="D50" s="102" t="str">
        <f>IF($C50&lt;=Entradas!$E$58,"",Observaciones!H50)</f>
        <v/>
      </c>
      <c r="E50" s="102" t="str">
        <f>IF($C50&lt;=Entradas!$E$58,"",Cálculos!L51)</f>
        <v/>
      </c>
      <c r="F50" s="76" t="str">
        <f>IF($C50&lt;=Entradas!$E$58,"",D50-E50)</f>
        <v/>
      </c>
      <c r="G50" s="76" t="str">
        <f>IF($C50&lt;=Entradas!$E$58,"",D50-AVERAGE(D:D))</f>
        <v/>
      </c>
      <c r="H50" s="76" t="str">
        <f>IF($C50&lt;=Entradas!$E$58,"",F50^2)</f>
        <v/>
      </c>
      <c r="I50" s="76" t="str">
        <f>IF($C50&lt;=Entradas!$E$58,"",G50^2)</f>
        <v/>
      </c>
      <c r="J50" s="76" t="str">
        <f>IF($C50&lt;=Entradas!$E$58,"",E50-AVERAGE(E:E))</f>
        <v/>
      </c>
      <c r="K50" s="76" t="str">
        <f>IF($C50&lt;=Entradas!$E$58,"",J50^2)</f>
        <v/>
      </c>
      <c r="L50" s="76" t="str">
        <f>IF($C50&lt;=Entradas!$E$58,"",G50*J50)</f>
        <v/>
      </c>
      <c r="M50" s="36"/>
    </row>
    <row r="51" spans="2:13" x14ac:dyDescent="0.3">
      <c r="B51" s="35"/>
      <c r="C51" s="72">
        <v>46</v>
      </c>
      <c r="D51" s="102" t="str">
        <f>IF($C51&lt;=Entradas!$E$58,"",Observaciones!H51)</f>
        <v/>
      </c>
      <c r="E51" s="102" t="str">
        <f>IF($C51&lt;=Entradas!$E$58,"",Cálculos!L52)</f>
        <v/>
      </c>
      <c r="F51" s="76" t="str">
        <f>IF($C51&lt;=Entradas!$E$58,"",D51-E51)</f>
        <v/>
      </c>
      <c r="G51" s="76" t="str">
        <f>IF($C51&lt;=Entradas!$E$58,"",D51-AVERAGE(D:D))</f>
        <v/>
      </c>
      <c r="H51" s="76" t="str">
        <f>IF($C51&lt;=Entradas!$E$58,"",F51^2)</f>
        <v/>
      </c>
      <c r="I51" s="76" t="str">
        <f>IF($C51&lt;=Entradas!$E$58,"",G51^2)</f>
        <v/>
      </c>
      <c r="J51" s="76" t="str">
        <f>IF($C51&lt;=Entradas!$E$58,"",E51-AVERAGE(E:E))</f>
        <v/>
      </c>
      <c r="K51" s="76" t="str">
        <f>IF($C51&lt;=Entradas!$E$58,"",J51^2)</f>
        <v/>
      </c>
      <c r="L51" s="76" t="str">
        <f>IF($C51&lt;=Entradas!$E$58,"",G51*J51)</f>
        <v/>
      </c>
      <c r="M51" s="36"/>
    </row>
    <row r="52" spans="2:13" x14ac:dyDescent="0.3">
      <c r="B52" s="35"/>
      <c r="C52" s="72">
        <v>47</v>
      </c>
      <c r="D52" s="102" t="str">
        <f>IF($C52&lt;=Entradas!$E$58,"",Observaciones!H52)</f>
        <v/>
      </c>
      <c r="E52" s="102" t="str">
        <f>IF($C52&lt;=Entradas!$E$58,"",Cálculos!L53)</f>
        <v/>
      </c>
      <c r="F52" s="76" t="str">
        <f>IF($C52&lt;=Entradas!$E$58,"",D52-E52)</f>
        <v/>
      </c>
      <c r="G52" s="76" t="str">
        <f>IF($C52&lt;=Entradas!$E$58,"",D52-AVERAGE(D:D))</f>
        <v/>
      </c>
      <c r="H52" s="76" t="str">
        <f>IF($C52&lt;=Entradas!$E$58,"",F52^2)</f>
        <v/>
      </c>
      <c r="I52" s="76" t="str">
        <f>IF($C52&lt;=Entradas!$E$58,"",G52^2)</f>
        <v/>
      </c>
      <c r="J52" s="76" t="str">
        <f>IF($C52&lt;=Entradas!$E$58,"",E52-AVERAGE(E:E))</f>
        <v/>
      </c>
      <c r="K52" s="76" t="str">
        <f>IF($C52&lt;=Entradas!$E$58,"",J52^2)</f>
        <v/>
      </c>
      <c r="L52" s="76" t="str">
        <f>IF($C52&lt;=Entradas!$E$58,"",G52*J52)</f>
        <v/>
      </c>
      <c r="M52" s="36"/>
    </row>
    <row r="53" spans="2:13" x14ac:dyDescent="0.3">
      <c r="B53" s="35"/>
      <c r="C53" s="72">
        <v>48</v>
      </c>
      <c r="D53" s="102" t="str">
        <f>IF($C53&lt;=Entradas!$E$58,"",Observaciones!H53)</f>
        <v/>
      </c>
      <c r="E53" s="102" t="str">
        <f>IF($C53&lt;=Entradas!$E$58,"",Cálculos!L54)</f>
        <v/>
      </c>
      <c r="F53" s="76" t="str">
        <f>IF($C53&lt;=Entradas!$E$58,"",D53-E53)</f>
        <v/>
      </c>
      <c r="G53" s="76" t="str">
        <f>IF($C53&lt;=Entradas!$E$58,"",D53-AVERAGE(D:D))</f>
        <v/>
      </c>
      <c r="H53" s="76" t="str">
        <f>IF($C53&lt;=Entradas!$E$58,"",F53^2)</f>
        <v/>
      </c>
      <c r="I53" s="76" t="str">
        <f>IF($C53&lt;=Entradas!$E$58,"",G53^2)</f>
        <v/>
      </c>
      <c r="J53" s="76" t="str">
        <f>IF($C53&lt;=Entradas!$E$58,"",E53-AVERAGE(E:E))</f>
        <v/>
      </c>
      <c r="K53" s="76" t="str">
        <f>IF($C53&lt;=Entradas!$E$58,"",J53^2)</f>
        <v/>
      </c>
      <c r="L53" s="76" t="str">
        <f>IF($C53&lt;=Entradas!$E$58,"",G53*J53)</f>
        <v/>
      </c>
      <c r="M53" s="36"/>
    </row>
    <row r="54" spans="2:13" x14ac:dyDescent="0.3">
      <c r="B54" s="35"/>
      <c r="C54" s="72">
        <v>49</v>
      </c>
      <c r="D54" s="102" t="str">
        <f>IF($C54&lt;=Entradas!$E$58,"",Observaciones!H54)</f>
        <v/>
      </c>
      <c r="E54" s="102" t="str">
        <f>IF($C54&lt;=Entradas!$E$58,"",Cálculos!L55)</f>
        <v/>
      </c>
      <c r="F54" s="76" t="str">
        <f>IF($C54&lt;=Entradas!$E$58,"",D54-E54)</f>
        <v/>
      </c>
      <c r="G54" s="76" t="str">
        <f>IF($C54&lt;=Entradas!$E$58,"",D54-AVERAGE(D:D))</f>
        <v/>
      </c>
      <c r="H54" s="76" t="str">
        <f>IF($C54&lt;=Entradas!$E$58,"",F54^2)</f>
        <v/>
      </c>
      <c r="I54" s="76" t="str">
        <f>IF($C54&lt;=Entradas!$E$58,"",G54^2)</f>
        <v/>
      </c>
      <c r="J54" s="76" t="str">
        <f>IF($C54&lt;=Entradas!$E$58,"",E54-AVERAGE(E:E))</f>
        <v/>
      </c>
      <c r="K54" s="76" t="str">
        <f>IF($C54&lt;=Entradas!$E$58,"",J54^2)</f>
        <v/>
      </c>
      <c r="L54" s="76" t="str">
        <f>IF($C54&lt;=Entradas!$E$58,"",G54*J54)</f>
        <v/>
      </c>
      <c r="M54" s="36"/>
    </row>
    <row r="55" spans="2:13" x14ac:dyDescent="0.3">
      <c r="B55" s="35"/>
      <c r="C55" s="72">
        <v>50</v>
      </c>
      <c r="D55" s="102" t="str">
        <f>IF($C55&lt;=Entradas!$E$58,"",Observaciones!H55)</f>
        <v/>
      </c>
      <c r="E55" s="102" t="str">
        <f>IF($C55&lt;=Entradas!$E$58,"",Cálculos!L56)</f>
        <v/>
      </c>
      <c r="F55" s="76" t="str">
        <f>IF($C55&lt;=Entradas!$E$58,"",D55-E55)</f>
        <v/>
      </c>
      <c r="G55" s="76" t="str">
        <f>IF($C55&lt;=Entradas!$E$58,"",D55-AVERAGE(D:D))</f>
        <v/>
      </c>
      <c r="H55" s="76" t="str">
        <f>IF($C55&lt;=Entradas!$E$58,"",F55^2)</f>
        <v/>
      </c>
      <c r="I55" s="76" t="str">
        <f>IF($C55&lt;=Entradas!$E$58,"",G55^2)</f>
        <v/>
      </c>
      <c r="J55" s="76" t="str">
        <f>IF($C55&lt;=Entradas!$E$58,"",E55-AVERAGE(E:E))</f>
        <v/>
      </c>
      <c r="K55" s="76" t="str">
        <f>IF($C55&lt;=Entradas!$E$58,"",J55^2)</f>
        <v/>
      </c>
      <c r="L55" s="76" t="str">
        <f>IF($C55&lt;=Entradas!$E$58,"",G55*J55)</f>
        <v/>
      </c>
      <c r="M55" s="36"/>
    </row>
    <row r="56" spans="2:13" x14ac:dyDescent="0.3">
      <c r="B56" s="35"/>
      <c r="C56" s="72">
        <v>51</v>
      </c>
      <c r="D56" s="102" t="str">
        <f>IF($C56&lt;=Entradas!$E$58,"",Observaciones!H56)</f>
        <v/>
      </c>
      <c r="E56" s="102" t="str">
        <f>IF($C56&lt;=Entradas!$E$58,"",Cálculos!L57)</f>
        <v/>
      </c>
      <c r="F56" s="76" t="str">
        <f>IF($C56&lt;=Entradas!$E$58,"",D56-E56)</f>
        <v/>
      </c>
      <c r="G56" s="76" t="str">
        <f>IF($C56&lt;=Entradas!$E$58,"",D56-AVERAGE(D:D))</f>
        <v/>
      </c>
      <c r="H56" s="76" t="str">
        <f>IF($C56&lt;=Entradas!$E$58,"",F56^2)</f>
        <v/>
      </c>
      <c r="I56" s="76" t="str">
        <f>IF($C56&lt;=Entradas!$E$58,"",G56^2)</f>
        <v/>
      </c>
      <c r="J56" s="76" t="str">
        <f>IF($C56&lt;=Entradas!$E$58,"",E56-AVERAGE(E:E))</f>
        <v/>
      </c>
      <c r="K56" s="76" t="str">
        <f>IF($C56&lt;=Entradas!$E$58,"",J56^2)</f>
        <v/>
      </c>
      <c r="L56" s="76" t="str">
        <f>IF($C56&lt;=Entradas!$E$58,"",G56*J56)</f>
        <v/>
      </c>
      <c r="M56" s="36"/>
    </row>
    <row r="57" spans="2:13" x14ac:dyDescent="0.3">
      <c r="B57" s="35"/>
      <c r="C57" s="72">
        <v>52</v>
      </c>
      <c r="D57" s="102" t="str">
        <f>IF($C57&lt;=Entradas!$E$58,"",Observaciones!H57)</f>
        <v/>
      </c>
      <c r="E57" s="102" t="str">
        <f>IF($C57&lt;=Entradas!$E$58,"",Cálculos!L58)</f>
        <v/>
      </c>
      <c r="F57" s="76" t="str">
        <f>IF($C57&lt;=Entradas!$E$58,"",D57-E57)</f>
        <v/>
      </c>
      <c r="G57" s="76" t="str">
        <f>IF($C57&lt;=Entradas!$E$58,"",D57-AVERAGE(D:D))</f>
        <v/>
      </c>
      <c r="H57" s="76" t="str">
        <f>IF($C57&lt;=Entradas!$E$58,"",F57^2)</f>
        <v/>
      </c>
      <c r="I57" s="76" t="str">
        <f>IF($C57&lt;=Entradas!$E$58,"",G57^2)</f>
        <v/>
      </c>
      <c r="J57" s="76" t="str">
        <f>IF($C57&lt;=Entradas!$E$58,"",E57-AVERAGE(E:E))</f>
        <v/>
      </c>
      <c r="K57" s="76" t="str">
        <f>IF($C57&lt;=Entradas!$E$58,"",J57^2)</f>
        <v/>
      </c>
      <c r="L57" s="76" t="str">
        <f>IF($C57&lt;=Entradas!$E$58,"",G57*J57)</f>
        <v/>
      </c>
      <c r="M57" s="36"/>
    </row>
    <row r="58" spans="2:13" x14ac:dyDescent="0.3">
      <c r="B58" s="35"/>
      <c r="C58" s="72">
        <v>53</v>
      </c>
      <c r="D58" s="102" t="str">
        <f>IF($C58&lt;=Entradas!$E$58,"",Observaciones!H58)</f>
        <v/>
      </c>
      <c r="E58" s="102" t="str">
        <f>IF($C58&lt;=Entradas!$E$58,"",Cálculos!L59)</f>
        <v/>
      </c>
      <c r="F58" s="76" t="str">
        <f>IF($C58&lt;=Entradas!$E$58,"",D58-E58)</f>
        <v/>
      </c>
      <c r="G58" s="76" t="str">
        <f>IF($C58&lt;=Entradas!$E$58,"",D58-AVERAGE(D:D))</f>
        <v/>
      </c>
      <c r="H58" s="76" t="str">
        <f>IF($C58&lt;=Entradas!$E$58,"",F58^2)</f>
        <v/>
      </c>
      <c r="I58" s="76" t="str">
        <f>IF($C58&lt;=Entradas!$E$58,"",G58^2)</f>
        <v/>
      </c>
      <c r="J58" s="76" t="str">
        <f>IF($C58&lt;=Entradas!$E$58,"",E58-AVERAGE(E:E))</f>
        <v/>
      </c>
      <c r="K58" s="76" t="str">
        <f>IF($C58&lt;=Entradas!$E$58,"",J58^2)</f>
        <v/>
      </c>
      <c r="L58" s="76" t="str">
        <f>IF($C58&lt;=Entradas!$E$58,"",G58*J58)</f>
        <v/>
      </c>
      <c r="M58" s="36"/>
    </row>
    <row r="59" spans="2:13" x14ac:dyDescent="0.3">
      <c r="B59" s="35"/>
      <c r="C59" s="72">
        <v>54</v>
      </c>
      <c r="D59" s="102" t="str">
        <f>IF($C59&lt;=Entradas!$E$58,"",Observaciones!H59)</f>
        <v/>
      </c>
      <c r="E59" s="102" t="str">
        <f>IF($C59&lt;=Entradas!$E$58,"",Cálculos!L60)</f>
        <v/>
      </c>
      <c r="F59" s="76" t="str">
        <f>IF($C59&lt;=Entradas!$E$58,"",D59-E59)</f>
        <v/>
      </c>
      <c r="G59" s="76" t="str">
        <f>IF($C59&lt;=Entradas!$E$58,"",D59-AVERAGE(D:D))</f>
        <v/>
      </c>
      <c r="H59" s="76" t="str">
        <f>IF($C59&lt;=Entradas!$E$58,"",F59^2)</f>
        <v/>
      </c>
      <c r="I59" s="76" t="str">
        <f>IF($C59&lt;=Entradas!$E$58,"",G59^2)</f>
        <v/>
      </c>
      <c r="J59" s="76" t="str">
        <f>IF($C59&lt;=Entradas!$E$58,"",E59-AVERAGE(E:E))</f>
        <v/>
      </c>
      <c r="K59" s="76" t="str">
        <f>IF($C59&lt;=Entradas!$E$58,"",J59^2)</f>
        <v/>
      </c>
      <c r="L59" s="76" t="str">
        <f>IF($C59&lt;=Entradas!$E$58,"",G59*J59)</f>
        <v/>
      </c>
      <c r="M59" s="36"/>
    </row>
    <row r="60" spans="2:13" x14ac:dyDescent="0.3">
      <c r="B60" s="35"/>
      <c r="C60" s="72">
        <v>55</v>
      </c>
      <c r="D60" s="102" t="str">
        <f>IF($C60&lt;=Entradas!$E$58,"",Observaciones!H60)</f>
        <v/>
      </c>
      <c r="E60" s="102" t="str">
        <f>IF($C60&lt;=Entradas!$E$58,"",Cálculos!L61)</f>
        <v/>
      </c>
      <c r="F60" s="76" t="str">
        <f>IF($C60&lt;=Entradas!$E$58,"",D60-E60)</f>
        <v/>
      </c>
      <c r="G60" s="76" t="str">
        <f>IF($C60&lt;=Entradas!$E$58,"",D60-AVERAGE(D:D))</f>
        <v/>
      </c>
      <c r="H60" s="76" t="str">
        <f>IF($C60&lt;=Entradas!$E$58,"",F60^2)</f>
        <v/>
      </c>
      <c r="I60" s="76" t="str">
        <f>IF($C60&lt;=Entradas!$E$58,"",G60^2)</f>
        <v/>
      </c>
      <c r="J60" s="76" t="str">
        <f>IF($C60&lt;=Entradas!$E$58,"",E60-AVERAGE(E:E))</f>
        <v/>
      </c>
      <c r="K60" s="76" t="str">
        <f>IF($C60&lt;=Entradas!$E$58,"",J60^2)</f>
        <v/>
      </c>
      <c r="L60" s="76" t="str">
        <f>IF($C60&lt;=Entradas!$E$58,"",G60*J60)</f>
        <v/>
      </c>
      <c r="M60" s="36"/>
    </row>
    <row r="61" spans="2:13" x14ac:dyDescent="0.3">
      <c r="B61" s="35"/>
      <c r="C61" s="72">
        <v>56</v>
      </c>
      <c r="D61" s="102" t="str">
        <f>IF($C61&lt;=Entradas!$E$58,"",Observaciones!H61)</f>
        <v/>
      </c>
      <c r="E61" s="102" t="str">
        <f>IF($C61&lt;=Entradas!$E$58,"",Cálculos!L62)</f>
        <v/>
      </c>
      <c r="F61" s="76" t="str">
        <f>IF($C61&lt;=Entradas!$E$58,"",D61-E61)</f>
        <v/>
      </c>
      <c r="G61" s="76" t="str">
        <f>IF($C61&lt;=Entradas!$E$58,"",D61-AVERAGE(D:D))</f>
        <v/>
      </c>
      <c r="H61" s="76" t="str">
        <f>IF($C61&lt;=Entradas!$E$58,"",F61^2)</f>
        <v/>
      </c>
      <c r="I61" s="76" t="str">
        <f>IF($C61&lt;=Entradas!$E$58,"",G61^2)</f>
        <v/>
      </c>
      <c r="J61" s="76" t="str">
        <f>IF($C61&lt;=Entradas!$E$58,"",E61-AVERAGE(E:E))</f>
        <v/>
      </c>
      <c r="K61" s="76" t="str">
        <f>IF($C61&lt;=Entradas!$E$58,"",J61^2)</f>
        <v/>
      </c>
      <c r="L61" s="76" t="str">
        <f>IF($C61&lt;=Entradas!$E$58,"",G61*J61)</f>
        <v/>
      </c>
      <c r="M61" s="36"/>
    </row>
    <row r="62" spans="2:13" x14ac:dyDescent="0.3">
      <c r="B62" s="35"/>
      <c r="C62" s="72">
        <v>57</v>
      </c>
      <c r="D62" s="102" t="str">
        <f>IF($C62&lt;=Entradas!$E$58,"",Observaciones!H62)</f>
        <v/>
      </c>
      <c r="E62" s="102" t="str">
        <f>IF($C62&lt;=Entradas!$E$58,"",Cálculos!L63)</f>
        <v/>
      </c>
      <c r="F62" s="76" t="str">
        <f>IF($C62&lt;=Entradas!$E$58,"",D62-E62)</f>
        <v/>
      </c>
      <c r="G62" s="76" t="str">
        <f>IF($C62&lt;=Entradas!$E$58,"",D62-AVERAGE(D:D))</f>
        <v/>
      </c>
      <c r="H62" s="76" t="str">
        <f>IF($C62&lt;=Entradas!$E$58,"",F62^2)</f>
        <v/>
      </c>
      <c r="I62" s="76" t="str">
        <f>IF($C62&lt;=Entradas!$E$58,"",G62^2)</f>
        <v/>
      </c>
      <c r="J62" s="76" t="str">
        <f>IF($C62&lt;=Entradas!$E$58,"",E62-AVERAGE(E:E))</f>
        <v/>
      </c>
      <c r="K62" s="76" t="str">
        <f>IF($C62&lt;=Entradas!$E$58,"",J62^2)</f>
        <v/>
      </c>
      <c r="L62" s="76" t="str">
        <f>IF($C62&lt;=Entradas!$E$58,"",G62*J62)</f>
        <v/>
      </c>
      <c r="M62" s="36"/>
    </row>
    <row r="63" spans="2:13" x14ac:dyDescent="0.3">
      <c r="B63" s="35"/>
      <c r="C63" s="72">
        <v>58</v>
      </c>
      <c r="D63" s="102" t="str">
        <f>IF($C63&lt;=Entradas!$E$58,"",Observaciones!H63)</f>
        <v/>
      </c>
      <c r="E63" s="102" t="str">
        <f>IF($C63&lt;=Entradas!$E$58,"",Cálculos!L64)</f>
        <v/>
      </c>
      <c r="F63" s="76" t="str">
        <f>IF($C63&lt;=Entradas!$E$58,"",D63-E63)</f>
        <v/>
      </c>
      <c r="G63" s="76" t="str">
        <f>IF($C63&lt;=Entradas!$E$58,"",D63-AVERAGE(D:D))</f>
        <v/>
      </c>
      <c r="H63" s="76" t="str">
        <f>IF($C63&lt;=Entradas!$E$58,"",F63^2)</f>
        <v/>
      </c>
      <c r="I63" s="76" t="str">
        <f>IF($C63&lt;=Entradas!$E$58,"",G63^2)</f>
        <v/>
      </c>
      <c r="J63" s="76" t="str">
        <f>IF($C63&lt;=Entradas!$E$58,"",E63-AVERAGE(E:E))</f>
        <v/>
      </c>
      <c r="K63" s="76" t="str">
        <f>IF($C63&lt;=Entradas!$E$58,"",J63^2)</f>
        <v/>
      </c>
      <c r="L63" s="76" t="str">
        <f>IF($C63&lt;=Entradas!$E$58,"",G63*J63)</f>
        <v/>
      </c>
      <c r="M63" s="36"/>
    </row>
    <row r="64" spans="2:13" x14ac:dyDescent="0.3">
      <c r="B64" s="35"/>
      <c r="C64" s="72">
        <v>59</v>
      </c>
      <c r="D64" s="102" t="str">
        <f>IF($C64&lt;=Entradas!$E$58,"",Observaciones!H64)</f>
        <v/>
      </c>
      <c r="E64" s="102" t="str">
        <f>IF($C64&lt;=Entradas!$E$58,"",Cálculos!L65)</f>
        <v/>
      </c>
      <c r="F64" s="76" t="str">
        <f>IF($C64&lt;=Entradas!$E$58,"",D64-E64)</f>
        <v/>
      </c>
      <c r="G64" s="76" t="str">
        <f>IF($C64&lt;=Entradas!$E$58,"",D64-AVERAGE(D:D))</f>
        <v/>
      </c>
      <c r="H64" s="76" t="str">
        <f>IF($C64&lt;=Entradas!$E$58,"",F64^2)</f>
        <v/>
      </c>
      <c r="I64" s="76" t="str">
        <f>IF($C64&lt;=Entradas!$E$58,"",G64^2)</f>
        <v/>
      </c>
      <c r="J64" s="76" t="str">
        <f>IF($C64&lt;=Entradas!$E$58,"",E64-AVERAGE(E:E))</f>
        <v/>
      </c>
      <c r="K64" s="76" t="str">
        <f>IF($C64&lt;=Entradas!$E$58,"",J64^2)</f>
        <v/>
      </c>
      <c r="L64" s="76" t="str">
        <f>IF($C64&lt;=Entradas!$E$58,"",G64*J64)</f>
        <v/>
      </c>
      <c r="M64" s="36"/>
    </row>
    <row r="65" spans="2:13" x14ac:dyDescent="0.3">
      <c r="B65" s="35"/>
      <c r="C65" s="72">
        <v>60</v>
      </c>
      <c r="D65" s="102" t="str">
        <f>IF($C65&lt;=Entradas!$E$58,"",Observaciones!H65)</f>
        <v/>
      </c>
      <c r="E65" s="102" t="str">
        <f>IF($C65&lt;=Entradas!$E$58,"",Cálculos!L66)</f>
        <v/>
      </c>
      <c r="F65" s="76" t="str">
        <f>IF($C65&lt;=Entradas!$E$58,"",D65-E65)</f>
        <v/>
      </c>
      <c r="G65" s="76" t="str">
        <f>IF($C65&lt;=Entradas!$E$58,"",D65-AVERAGE(D:D))</f>
        <v/>
      </c>
      <c r="H65" s="76" t="str">
        <f>IF($C65&lt;=Entradas!$E$58,"",F65^2)</f>
        <v/>
      </c>
      <c r="I65" s="76" t="str">
        <f>IF($C65&lt;=Entradas!$E$58,"",G65^2)</f>
        <v/>
      </c>
      <c r="J65" s="76" t="str">
        <f>IF($C65&lt;=Entradas!$E$58,"",E65-AVERAGE(E:E))</f>
        <v/>
      </c>
      <c r="K65" s="76" t="str">
        <f>IF($C65&lt;=Entradas!$E$58,"",J65^2)</f>
        <v/>
      </c>
      <c r="L65" s="76" t="str">
        <f>IF($C65&lt;=Entradas!$E$58,"",G65*J65)</f>
        <v/>
      </c>
      <c r="M65" s="36"/>
    </row>
    <row r="66" spans="2:13" x14ac:dyDescent="0.3">
      <c r="B66" s="35"/>
      <c r="C66" s="72">
        <v>61</v>
      </c>
      <c r="D66" s="102">
        <f>IF($C66&lt;=Entradas!$E$58,"",Observaciones!H66)</f>
        <v>1.2987216944106807</v>
      </c>
      <c r="E66" s="102">
        <f>IF($C66&lt;=Entradas!$E$58,"",Cálculos!L67)</f>
        <v>1.2511356894950336</v>
      </c>
      <c r="F66" s="76">
        <f>IF($C66&lt;=Entradas!$E$58,"",D66-E66)</f>
        <v>4.7586004915647129E-2</v>
      </c>
      <c r="G66" s="76">
        <f>IF($C66&lt;=Entradas!$E$58,"",D66-AVERAGE(D:D))</f>
        <v>0.54122006124825506</v>
      </c>
      <c r="H66" s="76">
        <f>IF($C66&lt;=Entradas!$E$58,"",F66^2)</f>
        <v>2.2644278638319928E-3</v>
      </c>
      <c r="I66" s="76">
        <f>IF($C66&lt;=Entradas!$E$58,"",G66^2)</f>
        <v>0.29291915469756497</v>
      </c>
      <c r="J66" s="76">
        <f>IF($C66&lt;=Entradas!$E$58,"",E66-AVERAGE(E:E))</f>
        <v>0.50866044658141285</v>
      </c>
      <c r="K66" s="76">
        <f>IF($C66&lt;=Entradas!$E$58,"",J66^2)</f>
        <v>0.25873544991640235</v>
      </c>
      <c r="L66" s="76">
        <f>IF($C66&lt;=Entradas!$E$58,"",G66*J66)</f>
        <v>0.27529723805335704</v>
      </c>
      <c r="M66" s="36"/>
    </row>
    <row r="67" spans="2:13" x14ac:dyDescent="0.3">
      <c r="B67" s="35"/>
      <c r="C67" s="72">
        <v>62</v>
      </c>
      <c r="D67" s="102">
        <f>IF($C67&lt;=Entradas!$E$58,"",Observaciones!H67)</f>
        <v>1.3426541602135749</v>
      </c>
      <c r="E67" s="102">
        <f>IF($C67&lt;=Entradas!$E$58,"",Cálculos!L68)</f>
        <v>1.2755324399062831</v>
      </c>
      <c r="F67" s="76">
        <f>IF($C67&lt;=Entradas!$E$58,"",D67-E67)</f>
        <v>6.7121720307291799E-2</v>
      </c>
      <c r="G67" s="76">
        <f>IF($C67&lt;=Entradas!$E$58,"",D67-AVERAGE(D:D))</f>
        <v>0.58515252705114917</v>
      </c>
      <c r="H67" s="76">
        <f>IF($C67&lt;=Entradas!$E$58,"",F67^2)</f>
        <v>4.5053253370103087E-3</v>
      </c>
      <c r="I67" s="76">
        <f>IF($C67&lt;=Entradas!$E$58,"",G67^2)</f>
        <v>0.34240347991434589</v>
      </c>
      <c r="J67" s="76">
        <f>IF($C67&lt;=Entradas!$E$58,"",E67-AVERAGE(E:E))</f>
        <v>0.5330571969926623</v>
      </c>
      <c r="K67" s="76">
        <f>IF($C67&lt;=Entradas!$E$58,"",J67^2)</f>
        <v>0.28414997526567398</v>
      </c>
      <c r="L67" s="76">
        <f>IF($C67&lt;=Entradas!$E$58,"",G67*J67)</f>
        <v>0.31191976588305859</v>
      </c>
      <c r="M67" s="36"/>
    </row>
    <row r="68" spans="2:13" x14ac:dyDescent="0.3">
      <c r="B68" s="35"/>
      <c r="C68" s="72">
        <v>63</v>
      </c>
      <c r="D68" s="102">
        <f>IF($C68&lt;=Entradas!$E$58,"",Observaciones!H68)</f>
        <v>3.8967337086269653</v>
      </c>
      <c r="E68" s="102">
        <f>IF($C68&lt;=Entradas!$E$58,"",Cálculos!L69)</f>
        <v>3.3690909451491455</v>
      </c>
      <c r="F68" s="76">
        <f>IF($C68&lt;=Entradas!$E$58,"",D68-E68)</f>
        <v>0.5276427634778198</v>
      </c>
      <c r="G68" s="76">
        <f>IF($C68&lt;=Entradas!$E$58,"",D68-AVERAGE(D:D))</f>
        <v>3.1392320754645398</v>
      </c>
      <c r="H68" s="76">
        <f>IF($C68&lt;=Entradas!$E$58,"",F68^2)</f>
        <v>0.27840688585051049</v>
      </c>
      <c r="I68" s="76">
        <f>IF($C68&lt;=Entradas!$E$58,"",G68^2)</f>
        <v>9.8547780236254017</v>
      </c>
      <c r="J68" s="76">
        <f>IF($C68&lt;=Entradas!$E$58,"",E68-AVERAGE(E:E))</f>
        <v>2.626615702235525</v>
      </c>
      <c r="K68" s="76">
        <f>IF($C68&lt;=Entradas!$E$58,"",J68^2)</f>
        <v>6.89911004723022</v>
      </c>
      <c r="L68" s="76">
        <f>IF($C68&lt;=Entradas!$E$58,"",G68*J68)</f>
        <v>8.2455562623765761</v>
      </c>
      <c r="M68" s="36"/>
    </row>
    <row r="69" spans="2:13" x14ac:dyDescent="0.3">
      <c r="B69" s="35"/>
      <c r="C69" s="72">
        <v>64</v>
      </c>
      <c r="D69" s="102">
        <f>IF($C69&lt;=Entradas!$E$58,"",Observaciones!H69)</f>
        <v>1.3732289920047229</v>
      </c>
      <c r="E69" s="102">
        <f>IF($C69&lt;=Entradas!$E$58,"",Cálculos!L70)</f>
        <v>1.3391900362982538</v>
      </c>
      <c r="F69" s="76">
        <f>IF($C69&lt;=Entradas!$E$58,"",D69-E69)</f>
        <v>3.4038955706469087E-2</v>
      </c>
      <c r="G69" s="76">
        <f>IF($C69&lt;=Entradas!$E$58,"",D69-AVERAGE(D:D))</f>
        <v>0.61572735884229723</v>
      </c>
      <c r="H69" s="76">
        <f>IF($C69&lt;=Entradas!$E$58,"",F69^2)</f>
        <v>1.1586505055869644E-3</v>
      </c>
      <c r="I69" s="76">
        <f>IF($C69&lt;=Entradas!$E$58,"",G69^2)</f>
        <v>0.37912018042691109</v>
      </c>
      <c r="J69" s="76">
        <f>IF($C69&lt;=Entradas!$E$58,"",E69-AVERAGE(E:E))</f>
        <v>0.59671479338463307</v>
      </c>
      <c r="K69" s="76">
        <f>IF($C69&lt;=Entradas!$E$58,"",J69^2)</f>
        <v>0.35606854464406534</v>
      </c>
      <c r="L69" s="76">
        <f>IF($C69&lt;=Entradas!$E$58,"",G69*J69)</f>
        <v>0.36741362371284719</v>
      </c>
      <c r="M69" s="36"/>
    </row>
    <row r="70" spans="2:13" x14ac:dyDescent="0.3">
      <c r="B70" s="35"/>
      <c r="C70" s="72">
        <v>65</v>
      </c>
      <c r="D70" s="102">
        <f>IF($C70&lt;=Entradas!$E$58,"",Observaciones!H70)</f>
        <v>1.3366716295307792</v>
      </c>
      <c r="E70" s="102">
        <f>IF($C70&lt;=Entradas!$E$58,"",Cálculos!L71)</f>
        <v>1.3113034032079454</v>
      </c>
      <c r="F70" s="76">
        <f>IF($C70&lt;=Entradas!$E$58,"",D70-E70)</f>
        <v>2.5368226322833864E-2</v>
      </c>
      <c r="G70" s="76">
        <f>IF($C70&lt;=Entradas!$E$58,"",D70-AVERAGE(D:D))</f>
        <v>0.57916999636835353</v>
      </c>
      <c r="H70" s="76">
        <f>IF($C70&lt;=Entradas!$E$58,"",F70^2)</f>
        <v>6.4354690676652097E-4</v>
      </c>
      <c r="I70" s="76">
        <f>IF($C70&lt;=Entradas!$E$58,"",G70^2)</f>
        <v>0.33543788469331864</v>
      </c>
      <c r="J70" s="76">
        <f>IF($C70&lt;=Entradas!$E$58,"",E70-AVERAGE(E:E))</f>
        <v>0.56882816029432459</v>
      </c>
      <c r="K70" s="76">
        <f>IF($C70&lt;=Entradas!$E$58,"",J70^2)</f>
        <v>0.32356547594382584</v>
      </c>
      <c r="L70" s="76">
        <f>IF($C70&lt;=Entradas!$E$58,"",G70*J70)</f>
        <v>0.3294482035318812</v>
      </c>
      <c r="M70" s="36"/>
    </row>
    <row r="71" spans="2:13" x14ac:dyDescent="0.3">
      <c r="B71" s="35"/>
      <c r="C71" s="72">
        <v>66</v>
      </c>
      <c r="D71" s="102">
        <f>IF($C71&lt;=Entradas!$E$58,"",Observaciones!H71)</f>
        <v>1.3128689858356475</v>
      </c>
      <c r="E71" s="102">
        <f>IF($C71&lt;=Entradas!$E$58,"",Cálculos!L72)</f>
        <v>1.2919224421055266</v>
      </c>
      <c r="F71" s="76">
        <f>IF($C71&lt;=Entradas!$E$58,"",D71-E71)</f>
        <v>2.0946543730120837E-2</v>
      </c>
      <c r="G71" s="76">
        <f>IF($C71&lt;=Entradas!$E$58,"",D71-AVERAGE(D:D))</f>
        <v>0.55536735267322179</v>
      </c>
      <c r="H71" s="76">
        <f>IF($C71&lt;=Entradas!$E$58,"",F71^2)</f>
        <v>4.3875769423786453E-4</v>
      </c>
      <c r="I71" s="76">
        <f>IF($C71&lt;=Entradas!$E$58,"",G71^2)</f>
        <v>0.30843289641526273</v>
      </c>
      <c r="J71" s="76">
        <f>IF($C71&lt;=Entradas!$E$58,"",E71-AVERAGE(E:E))</f>
        <v>0.54944719919190588</v>
      </c>
      <c r="K71" s="76">
        <f>IF($C71&lt;=Entradas!$E$58,"",J71^2)</f>
        <v>0.3018922246998299</v>
      </c>
      <c r="L71" s="76">
        <f>IF($C71&lt;=Entradas!$E$58,"",G71*J71)</f>
        <v>0.30514503644892516</v>
      </c>
      <c r="M71" s="36"/>
    </row>
    <row r="72" spans="2:13" x14ac:dyDescent="0.3">
      <c r="B72" s="35"/>
      <c r="C72" s="72">
        <v>67</v>
      </c>
      <c r="D72" s="102">
        <f>IF($C72&lt;=Entradas!$E$58,"",Observaciones!H72)</f>
        <v>1.2802958736979464</v>
      </c>
      <c r="E72" s="102">
        <f>IF($C72&lt;=Entradas!$E$58,"",Cálculos!L73)</f>
        <v>1.2646725535432417</v>
      </c>
      <c r="F72" s="76">
        <f>IF($C72&lt;=Entradas!$E$58,"",D72-E72)</f>
        <v>1.562332015470469E-2</v>
      </c>
      <c r="G72" s="76">
        <f>IF($C72&lt;=Entradas!$E$58,"",D72-AVERAGE(D:D))</f>
        <v>0.5227942405355207</v>
      </c>
      <c r="H72" s="76">
        <f>IF($C72&lt;=Entradas!$E$58,"",F72^2)</f>
        <v>2.4408813265640176E-4</v>
      </c>
      <c r="I72" s="76">
        <f>IF($C72&lt;=Entradas!$E$58,"",G72^2)</f>
        <v>0.2733138179371119</v>
      </c>
      <c r="J72" s="76">
        <f>IF($C72&lt;=Entradas!$E$58,"",E72-AVERAGE(E:E))</f>
        <v>0.52219731062962094</v>
      </c>
      <c r="K72" s="76">
        <f>IF($C72&lt;=Entradas!$E$58,"",J72^2)</f>
        <v>0.2726900312288088</v>
      </c>
      <c r="L72" s="76">
        <f>IF($C72&lt;=Entradas!$E$58,"",G72*J72)</f>
        <v>0.27300174642030406</v>
      </c>
      <c r="M72" s="36"/>
    </row>
    <row r="73" spans="2:13" x14ac:dyDescent="0.3">
      <c r="B73" s="35"/>
      <c r="C73" s="72">
        <v>68</v>
      </c>
      <c r="D73" s="102">
        <f>IF($C73&lt;=Entradas!$E$58,"",Observaciones!H73)</f>
        <v>1.2498130312072988</v>
      </c>
      <c r="E73" s="102">
        <f>IF($C73&lt;=Entradas!$E$58,"",Cálculos!L74)</f>
        <v>1.2380100225492532</v>
      </c>
      <c r="F73" s="76">
        <f>IF($C73&lt;=Entradas!$E$58,"",D73-E73)</f>
        <v>1.1803008658045622E-2</v>
      </c>
      <c r="G73" s="76">
        <f>IF($C73&lt;=Entradas!$E$58,"",D73-AVERAGE(D:D))</f>
        <v>0.49231139804487312</v>
      </c>
      <c r="H73" s="76">
        <f>IF($C73&lt;=Entradas!$E$58,"",F73^2)</f>
        <v>1.393110133818999E-4</v>
      </c>
      <c r="I73" s="76">
        <f>IF($C73&lt;=Entradas!$E$58,"",G73^2)</f>
        <v>0.24237051264489751</v>
      </c>
      <c r="J73" s="76">
        <f>IF($C73&lt;=Entradas!$E$58,"",E73-AVERAGE(E:E))</f>
        <v>0.49553477963563242</v>
      </c>
      <c r="K73" s="76">
        <f>IF($C73&lt;=Entradas!$E$58,"",J73^2)</f>
        <v>0.24555471782853477</v>
      </c>
      <c r="L73" s="76">
        <f>IF($C73&lt;=Entradas!$E$58,"",G73*J73)</f>
        <v>0.24395742014227631</v>
      </c>
      <c r="M73" s="36"/>
    </row>
    <row r="74" spans="2:13" x14ac:dyDescent="0.3">
      <c r="B74" s="35"/>
      <c r="C74" s="72">
        <v>69</v>
      </c>
      <c r="D74" s="102">
        <f>IF($C74&lt;=Entradas!$E$58,"",Observaciones!H74)</f>
        <v>1.2205056175772</v>
      </c>
      <c r="E74" s="102">
        <f>IF($C74&lt;=Entradas!$E$58,"",Cálculos!L75)</f>
        <v>1.2114078432379869</v>
      </c>
      <c r="F74" s="76">
        <f>IF($C74&lt;=Entradas!$E$58,"",D74-E74)</f>
        <v>9.097774339213105E-3</v>
      </c>
      <c r="G74" s="76">
        <f>IF($C74&lt;=Entradas!$E$58,"",D74-AVERAGE(D:D))</f>
        <v>0.46300398441477431</v>
      </c>
      <c r="H74" s="76">
        <f>IF($C74&lt;=Entradas!$E$58,"",F74^2)</f>
        <v>8.2769497927244446E-5</v>
      </c>
      <c r="I74" s="76">
        <f>IF($C74&lt;=Entradas!$E$58,"",G74^2)</f>
        <v>0.21437268958395655</v>
      </c>
      <c r="J74" s="76">
        <f>IF($C74&lt;=Entradas!$E$58,"",E74-AVERAGE(E:E))</f>
        <v>0.46893260032436612</v>
      </c>
      <c r="K74" s="76">
        <f>IF($C74&lt;=Entradas!$E$58,"",J74^2)</f>
        <v>0.21989778364697171</v>
      </c>
      <c r="L74" s="76">
        <f>IF($C74&lt;=Entradas!$E$58,"",G74*J74)</f>
        <v>0.2171176623721624</v>
      </c>
      <c r="M74" s="36"/>
    </row>
    <row r="75" spans="2:13" x14ac:dyDescent="0.3">
      <c r="B75" s="35"/>
      <c r="C75" s="72">
        <v>70</v>
      </c>
      <c r="D75" s="102">
        <f>IF($C75&lt;=Entradas!$E$58,"",Observaciones!H75)</f>
        <v>3.4157869225617068</v>
      </c>
      <c r="E75" s="102">
        <f>IF($C75&lt;=Entradas!$E$58,"",Cálculos!L76)</f>
        <v>2.9572844513294867</v>
      </c>
      <c r="F75" s="76">
        <f>IF($C75&lt;=Entradas!$E$58,"",D75-E75)</f>
        <v>0.4585024712322201</v>
      </c>
      <c r="G75" s="76">
        <f>IF($C75&lt;=Entradas!$E$58,"",D75-AVERAGE(D:D))</f>
        <v>2.6582852893992812</v>
      </c>
      <c r="H75" s="76">
        <f>IF($C75&lt;=Entradas!$E$58,"",F75^2)</f>
        <v>0.21022451612605281</v>
      </c>
      <c r="I75" s="76">
        <f>IF($C75&lt;=Entradas!$E$58,"",G75^2)</f>
        <v>7.0664806798366202</v>
      </c>
      <c r="J75" s="76">
        <f>IF($C75&lt;=Entradas!$E$58,"",E75-AVERAGE(E:E))</f>
        <v>2.2148092084158657</v>
      </c>
      <c r="K75" s="76">
        <f>IF($C75&lt;=Entradas!$E$58,"",J75^2)</f>
        <v>4.9053798296837137</v>
      </c>
      <c r="L75" s="76">
        <f>IF($C75&lt;=Entradas!$E$58,"",G75*J75)</f>
        <v>5.8875947375579623</v>
      </c>
      <c r="M75" s="36"/>
    </row>
    <row r="76" spans="2:13" x14ac:dyDescent="0.3">
      <c r="B76" s="35"/>
      <c r="C76" s="72">
        <v>71</v>
      </c>
      <c r="D76" s="102">
        <f>IF($C76&lt;=Entradas!$E$58,"",Observaciones!H76)</f>
        <v>1.6839221207160469</v>
      </c>
      <c r="E76" s="102">
        <f>IF($C76&lt;=Entradas!$E$58,"",Cálculos!L77)</f>
        <v>1.5527727875661352</v>
      </c>
      <c r="F76" s="76">
        <f>IF($C76&lt;=Entradas!$E$58,"",D76-E76)</f>
        <v>0.13114933314991162</v>
      </c>
      <c r="G76" s="76">
        <f>IF($C76&lt;=Entradas!$E$58,"",D76-AVERAGE(D:D))</f>
        <v>0.92642048755362116</v>
      </c>
      <c r="H76" s="76">
        <f>IF($C76&lt;=Entradas!$E$58,"",F76^2)</f>
        <v>1.7200147585666507E-2</v>
      </c>
      <c r="I76" s="76">
        <f>IF($C76&lt;=Entradas!$E$58,"",G76^2)</f>
        <v>0.85825491975908919</v>
      </c>
      <c r="J76" s="76">
        <f>IF($C76&lt;=Entradas!$E$58,"",E76-AVERAGE(E:E))</f>
        <v>0.81029754465251447</v>
      </c>
      <c r="K76" s="76">
        <f>IF($C76&lt;=Entradas!$E$58,"",J76^2)</f>
        <v>0.65658211086989371</v>
      </c>
      <c r="L76" s="76">
        <f>IF($C76&lt;=Entradas!$E$58,"",G76*J76)</f>
        <v>0.75067624638048458</v>
      </c>
      <c r="M76" s="36"/>
    </row>
    <row r="77" spans="2:13" x14ac:dyDescent="0.3">
      <c r="B77" s="35"/>
      <c r="C77" s="72">
        <v>72</v>
      </c>
      <c r="D77" s="102">
        <f>IF($C77&lt;=Entradas!$E$58,"",Observaciones!H77)</f>
        <v>1.3705877929453154</v>
      </c>
      <c r="E77" s="102">
        <f>IF($C77&lt;=Entradas!$E$58,"",Cálculos!L78)</f>
        <v>1.346447679873344</v>
      </c>
      <c r="F77" s="76">
        <f>IF($C77&lt;=Entradas!$E$58,"",D77-E77)</f>
        <v>2.4140113071971392E-2</v>
      </c>
      <c r="G77" s="76">
        <f>IF($C77&lt;=Entradas!$E$58,"",D77-AVERAGE(D:D))</f>
        <v>0.61308615978288972</v>
      </c>
      <c r="H77" s="76">
        <f>IF($C77&lt;=Entradas!$E$58,"",F77^2)</f>
        <v>5.8274505912756403E-4</v>
      </c>
      <c r="I77" s="76">
        <f>IF($C77&lt;=Entradas!$E$58,"",G77^2)</f>
        <v>0.37587463931733101</v>
      </c>
      <c r="J77" s="76">
        <f>IF($C77&lt;=Entradas!$E$58,"",E77-AVERAGE(E:E))</f>
        <v>0.60397243695972325</v>
      </c>
      <c r="K77" s="76">
        <f>IF($C77&lt;=Entradas!$E$58,"",J77^2)</f>
        <v>0.36478270460706685</v>
      </c>
      <c r="L77" s="76">
        <f>IF($C77&lt;=Entradas!$E$58,"",G77*J77)</f>
        <v>0.37028714199035018</v>
      </c>
      <c r="M77" s="36"/>
    </row>
    <row r="78" spans="2:13" x14ac:dyDescent="0.3">
      <c r="B78" s="35"/>
      <c r="C78" s="72">
        <v>73</v>
      </c>
      <c r="D78" s="102">
        <f>IF($C78&lt;=Entradas!$E$58,"",Observaciones!H78)</f>
        <v>1.3360611722801892</v>
      </c>
      <c r="E78" s="102">
        <f>IF($C78&lt;=Entradas!$E$58,"",Cálculos!L79)</f>
        <v>1.3190974018644159</v>
      </c>
      <c r="F78" s="76">
        <f>IF($C78&lt;=Entradas!$E$58,"",D78-E78)</f>
        <v>1.6963770415773238E-2</v>
      </c>
      <c r="G78" s="76">
        <f>IF($C78&lt;=Entradas!$E$58,"",D78-AVERAGE(D:D))</f>
        <v>0.57855953911776348</v>
      </c>
      <c r="H78" s="76">
        <f>IF($C78&lt;=Entradas!$E$58,"",F78^2)</f>
        <v>2.8776950671906336E-4</v>
      </c>
      <c r="I78" s="76">
        <f>IF($C78&lt;=Entradas!$E$58,"",G78^2)</f>
        <v>0.3347311403041589</v>
      </c>
      <c r="J78" s="76">
        <f>IF($C78&lt;=Entradas!$E$58,"",E78-AVERAGE(E:E))</f>
        <v>0.57662215895079516</v>
      </c>
      <c r="K78" s="76">
        <f>IF($C78&lt;=Entradas!$E$58,"",J78^2)</f>
        <v>0.33249311419307609</v>
      </c>
      <c r="L78" s="76">
        <f>IF($C78&lt;=Entradas!$E$58,"",G78*J78)</f>
        <v>0.3336102505276618</v>
      </c>
      <c r="M78" s="36"/>
    </row>
    <row r="79" spans="2:13" x14ac:dyDescent="0.3">
      <c r="B79" s="35"/>
      <c r="C79" s="72">
        <v>74</v>
      </c>
      <c r="D79" s="102">
        <f>IF($C79&lt;=Entradas!$E$58,"",Observaciones!H79)</f>
        <v>1.3034853248572471</v>
      </c>
      <c r="E79" s="102">
        <f>IF($C79&lt;=Entradas!$E$58,"",Cálculos!L80)</f>
        <v>1.2919107211877336</v>
      </c>
      <c r="F79" s="76">
        <f>IF($C79&lt;=Entradas!$E$58,"",D79-E79)</f>
        <v>1.1574603669513461E-2</v>
      </c>
      <c r="G79" s="76">
        <f>IF($C79&lt;=Entradas!$E$58,"",D79-AVERAGE(D:D))</f>
        <v>0.54598369169482142</v>
      </c>
      <c r="H79" s="76">
        <f>IF($C79&lt;=Entradas!$E$58,"",F79^2)</f>
        <v>1.3397145010631448E-4</v>
      </c>
      <c r="I79" s="76">
        <f>IF($C79&lt;=Entradas!$E$58,"",G79^2)</f>
        <v>0.29809819159670581</v>
      </c>
      <c r="J79" s="76">
        <f>IF($C79&lt;=Entradas!$E$58,"",E79-AVERAGE(E:E))</f>
        <v>0.54943547827411288</v>
      </c>
      <c r="K79" s="76">
        <f>IF($C79&lt;=Entradas!$E$58,"",J79^2)</f>
        <v>0.30187934478630318</v>
      </c>
      <c r="L79" s="76">
        <f>IF($C79&lt;=Entradas!$E$58,"",G79*J79)</f>
        <v>0.29998281077620997</v>
      </c>
      <c r="M79" s="36"/>
    </row>
    <row r="80" spans="2:13" x14ac:dyDescent="0.3">
      <c r="B80" s="35"/>
      <c r="C80" s="72">
        <v>75</v>
      </c>
      <c r="D80" s="102">
        <f>IF($C80&lt;=Entradas!$E$58,"",Observaciones!H80)</f>
        <v>1.3162907847576868</v>
      </c>
      <c r="E80" s="102">
        <f>IF($C80&lt;=Entradas!$E$58,"",Cálculos!L81)</f>
        <v>1.3000285017155981</v>
      </c>
      <c r="F80" s="76">
        <f>IF($C80&lt;=Entradas!$E$58,"",D80-E80)</f>
        <v>1.6262283042088654E-2</v>
      </c>
      <c r="G80" s="76">
        <f>IF($C80&lt;=Entradas!$E$58,"",D80-AVERAGE(D:D))</f>
        <v>0.5587891515952611</v>
      </c>
      <c r="H80" s="76">
        <f>IF($C80&lt;=Entradas!$E$58,"",F80^2)</f>
        <v>2.6446184974100419E-4</v>
      </c>
      <c r="I80" s="76">
        <f>IF($C80&lt;=Entradas!$E$58,"",G80^2)</f>
        <v>0.31224531594055172</v>
      </c>
      <c r="J80" s="76">
        <f>IF($C80&lt;=Entradas!$E$58,"",E80-AVERAGE(E:E))</f>
        <v>0.55755325880197737</v>
      </c>
      <c r="K80" s="76">
        <f>IF($C80&lt;=Entradas!$E$58,"",J80^2)</f>
        <v>0.31086563640070475</v>
      </c>
      <c r="L80" s="76">
        <f>IF($C80&lt;=Entradas!$E$58,"",G80*J80)</f>
        <v>0.31155471245513</v>
      </c>
      <c r="M80" s="36"/>
    </row>
    <row r="81" spans="2:13" x14ac:dyDescent="0.3">
      <c r="B81" s="35"/>
      <c r="C81" s="72">
        <v>76</v>
      </c>
      <c r="D81" s="102">
        <f>IF($C81&lt;=Entradas!$E$58,"",Observaciones!H81)</f>
        <v>1.3254612624506128</v>
      </c>
      <c r="E81" s="102">
        <f>IF($C81&lt;=Entradas!$E$58,"",Cálculos!L82)</f>
        <v>1.3060672832524127</v>
      </c>
      <c r="F81" s="76">
        <f>IF($C81&lt;=Entradas!$E$58,"",D81-E81)</f>
        <v>1.9393979198200073E-2</v>
      </c>
      <c r="G81" s="76">
        <f>IF($C81&lt;=Entradas!$E$58,"",D81-AVERAGE(D:D))</f>
        <v>0.56795962928818711</v>
      </c>
      <c r="H81" s="76">
        <f>IF($C81&lt;=Entradas!$E$58,"",F81^2)</f>
        <v>3.7612642914021713E-4</v>
      </c>
      <c r="I81" s="76">
        <f>IF($C81&lt;=Entradas!$E$58,"",G81^2)</f>
        <v>0.32257814050117495</v>
      </c>
      <c r="J81" s="76">
        <f>IF($C81&lt;=Entradas!$E$58,"",E81-AVERAGE(E:E))</f>
        <v>0.56359204033879196</v>
      </c>
      <c r="K81" s="76">
        <f>IF($C81&lt;=Entradas!$E$58,"",J81^2)</f>
        <v>0.31763598793324249</v>
      </c>
      <c r="L81" s="76">
        <f>IF($C81&lt;=Entradas!$E$58,"",G81*J81)</f>
        <v>0.32009752630059329</v>
      </c>
      <c r="M81" s="36"/>
    </row>
    <row r="82" spans="2:13" x14ac:dyDescent="0.3">
      <c r="B82" s="35"/>
      <c r="C82" s="72">
        <v>77</v>
      </c>
      <c r="D82" s="102">
        <f>IF($C82&lt;=Entradas!$E$58,"",Observaciones!H82)</f>
        <v>1.7608617397485922</v>
      </c>
      <c r="E82" s="102">
        <f>IF($C82&lt;=Entradas!$E$58,"",Cálculos!L83)</f>
        <v>1.6084123201715086</v>
      </c>
      <c r="F82" s="76">
        <f>IF($C82&lt;=Entradas!$E$58,"",D82-E82)</f>
        <v>0.15244941957708358</v>
      </c>
      <c r="G82" s="76">
        <f>IF($C82&lt;=Entradas!$E$58,"",D82-AVERAGE(D:D))</f>
        <v>1.0033601065861664</v>
      </c>
      <c r="H82" s="76">
        <f>IF($C82&lt;=Entradas!$E$58,"",F82^2)</f>
        <v>2.3240825529389674E-2</v>
      </c>
      <c r="I82" s="76">
        <f>IF($C82&lt;=Entradas!$E$58,"",G82^2)</f>
        <v>1.0067315034886031</v>
      </c>
      <c r="J82" s="76">
        <f>IF($C82&lt;=Entradas!$E$58,"",E82-AVERAGE(E:E))</f>
        <v>0.86593707725788782</v>
      </c>
      <c r="K82" s="76">
        <f>IF($C82&lt;=Entradas!$E$58,"",J82^2)</f>
        <v>0.74984702176993323</v>
      </c>
      <c r="L82" s="76">
        <f>IF($C82&lt;=Entradas!$E$58,"",G82*J82)</f>
        <v>0.86884671813438774</v>
      </c>
      <c r="M82" s="36"/>
    </row>
    <row r="83" spans="2:13" x14ac:dyDescent="0.3">
      <c r="B83" s="35"/>
      <c r="C83" s="72">
        <v>78</v>
      </c>
      <c r="D83" s="102">
        <f>IF($C83&lt;=Entradas!$E$58,"",Observaciones!H83)</f>
        <v>4.7096994654674731</v>
      </c>
      <c r="E83" s="102">
        <f>IF($C83&lt;=Entradas!$E$58,"",Cálculos!L84)</f>
        <v>4.0941962817505368</v>
      </c>
      <c r="F83" s="76">
        <f>IF($C83&lt;=Entradas!$E$58,"",D83-E83)</f>
        <v>0.61550318371693624</v>
      </c>
      <c r="G83" s="76">
        <f>IF($C83&lt;=Entradas!$E$58,"",D83-AVERAGE(D:D))</f>
        <v>3.9521978323050475</v>
      </c>
      <c r="H83" s="76">
        <f>IF($C83&lt;=Entradas!$E$58,"",F83^2)</f>
        <v>0.37884416916568459</v>
      </c>
      <c r="I83" s="76">
        <f>IF($C83&lt;=Entradas!$E$58,"",G83^2)</f>
        <v>15.619867705676716</v>
      </c>
      <c r="J83" s="76">
        <f>IF($C83&lt;=Entradas!$E$58,"",E83-AVERAGE(E:E))</f>
        <v>3.3517210388369163</v>
      </c>
      <c r="K83" s="76">
        <f>IF($C83&lt;=Entradas!$E$58,"",J83^2)</f>
        <v>11.234033922182018</v>
      </c>
      <c r="L83" s="76">
        <f>IF($C83&lt;=Entradas!$E$58,"",G83*J83)</f>
        <v>13.246664624182483</v>
      </c>
      <c r="M83" s="36"/>
    </row>
    <row r="84" spans="2:13" x14ac:dyDescent="0.3">
      <c r="B84" s="35"/>
      <c r="C84" s="72">
        <v>79</v>
      </c>
      <c r="D84" s="102">
        <f>IF($C84&lt;=Entradas!$E$58,"",Observaciones!H84)</f>
        <v>4.4423923029520473</v>
      </c>
      <c r="E84" s="102">
        <f>IF($C84&lt;=Entradas!$E$58,"",Cálculos!L85)</f>
        <v>3.8813532459382172</v>
      </c>
      <c r="F84" s="76">
        <f>IF($C84&lt;=Entradas!$E$58,"",D84-E84)</f>
        <v>0.56103905701383017</v>
      </c>
      <c r="G84" s="76">
        <f>IF($C84&lt;=Entradas!$E$58,"",D84-AVERAGE(D:D))</f>
        <v>3.6848906697896218</v>
      </c>
      <c r="H84" s="76">
        <f>IF($C84&lt;=Entradas!$E$58,"",F84^2)</f>
        <v>0.31476482349496776</v>
      </c>
      <c r="I84" s="76">
        <f>IF($C84&lt;=Entradas!$E$58,"",G84^2)</f>
        <v>13.578419248302607</v>
      </c>
      <c r="J84" s="76">
        <f>IF($C84&lt;=Entradas!$E$58,"",E84-AVERAGE(E:E))</f>
        <v>3.1388780030245966</v>
      </c>
      <c r="K84" s="76">
        <f>IF($C84&lt;=Entradas!$E$58,"",J84^2)</f>
        <v>9.8525551178716793</v>
      </c>
      <c r="L84" s="76">
        <f>IF($C84&lt;=Entradas!$E$58,"",G84*J84)</f>
        <v>11.566422266953216</v>
      </c>
      <c r="M84" s="36"/>
    </row>
    <row r="85" spans="2:13" x14ac:dyDescent="0.3">
      <c r="B85" s="35"/>
      <c r="C85" s="72">
        <v>80</v>
      </c>
      <c r="D85" s="102">
        <f>IF($C85&lt;=Entradas!$E$58,"",Observaciones!H85)</f>
        <v>1.5771776837642764</v>
      </c>
      <c r="E85" s="102">
        <f>IF($C85&lt;=Entradas!$E$58,"",Cálculos!L86)</f>
        <v>1.5547153846504023</v>
      </c>
      <c r="F85" s="76">
        <f>IF($C85&lt;=Entradas!$E$58,"",D85-E85)</f>
        <v>2.2462299113874096E-2</v>
      </c>
      <c r="G85" s="76">
        <f>IF($C85&lt;=Entradas!$E$58,"",D85-AVERAGE(D:D))</f>
        <v>0.81967605060185067</v>
      </c>
      <c r="H85" s="76">
        <f>IF($C85&lt;=Entradas!$E$58,"",F85^2)</f>
        <v>5.0455488148114897E-4</v>
      </c>
      <c r="I85" s="76">
        <f>IF($C85&lt;=Entradas!$E$58,"",G85^2)</f>
        <v>0.67186882793024771</v>
      </c>
      <c r="J85" s="76">
        <f>IF($C85&lt;=Entradas!$E$58,"",E85-AVERAGE(E:E))</f>
        <v>0.8122401417367815</v>
      </c>
      <c r="K85" s="76">
        <f>IF($C85&lt;=Entradas!$E$58,"",J85^2)</f>
        <v>0.65973404784858691</v>
      </c>
      <c r="L85" s="76">
        <f>IF($C85&lt;=Entradas!$E$58,"",G85*J85)</f>
        <v>0.66577379151909244</v>
      </c>
      <c r="M85" s="36"/>
    </row>
    <row r="86" spans="2:13" x14ac:dyDescent="0.3">
      <c r="B86" s="35"/>
      <c r="C86" s="72">
        <v>81</v>
      </c>
      <c r="D86" s="102">
        <f>IF($C86&lt;=Entradas!$E$58,"",Observaciones!H86)</f>
        <v>1.5367020029417442</v>
      </c>
      <c r="E86" s="102">
        <f>IF($C86&lt;=Entradas!$E$58,"",Cálculos!L87)</f>
        <v>1.5275631732254</v>
      </c>
      <c r="F86" s="76">
        <f>IF($C86&lt;=Entradas!$E$58,"",D86-E86)</f>
        <v>9.1388297163441656E-3</v>
      </c>
      <c r="G86" s="76">
        <f>IF($C86&lt;=Entradas!$E$58,"",D86-AVERAGE(D:D))</f>
        <v>0.7792003697793185</v>
      </c>
      <c r="H86" s="76">
        <f>IF($C86&lt;=Entradas!$E$58,"",F86^2)</f>
        <v>8.3518208584335184E-5</v>
      </c>
      <c r="I86" s="76">
        <f>IF($C86&lt;=Entradas!$E$58,"",G86^2)</f>
        <v>0.60715321626422669</v>
      </c>
      <c r="J86" s="76">
        <f>IF($C86&lt;=Entradas!$E$58,"",E86-AVERAGE(E:E))</f>
        <v>0.78508793031177926</v>
      </c>
      <c r="K86" s="76">
        <f>IF($C86&lt;=Entradas!$E$58,"",J86^2)</f>
        <v>0.61636305832123317</v>
      </c>
      <c r="L86" s="76">
        <f>IF($C86&lt;=Entradas!$E$58,"",G86*J86)</f>
        <v>0.6117408056082182</v>
      </c>
      <c r="M86" s="36"/>
    </row>
    <row r="87" spans="2:13" x14ac:dyDescent="0.3">
      <c r="B87" s="35"/>
      <c r="C87" s="72">
        <v>82</v>
      </c>
      <c r="D87" s="102">
        <f>IF($C87&lt;=Entradas!$E$58,"",Observaciones!H87)</f>
        <v>1.8877480129210482</v>
      </c>
      <c r="E87" s="102">
        <f>IF($C87&lt;=Entradas!$E$58,"",Cálculos!L88)</f>
        <v>1.7677883721295469</v>
      </c>
      <c r="F87" s="76">
        <f>IF($C87&lt;=Entradas!$E$58,"",D87-E87)</f>
        <v>0.11995964079150134</v>
      </c>
      <c r="G87" s="76">
        <f>IF($C87&lt;=Entradas!$E$58,"",D87-AVERAGE(D:D))</f>
        <v>1.1302463797586224</v>
      </c>
      <c r="H87" s="76">
        <f>IF($C87&lt;=Entradas!$E$58,"",F87^2)</f>
        <v>1.4390315418826034E-2</v>
      </c>
      <c r="I87" s="76">
        <f>IF($C87&lt;=Entradas!$E$58,"",G87^2)</f>
        <v>1.2774568789574721</v>
      </c>
      <c r="J87" s="76">
        <f>IF($C87&lt;=Entradas!$E$58,"",E87-AVERAGE(E:E))</f>
        <v>1.0253131292159261</v>
      </c>
      <c r="K87" s="76">
        <f>IF($C87&lt;=Entradas!$E$58,"",J87^2)</f>
        <v>1.0512670129425543</v>
      </c>
      <c r="L87" s="76">
        <f>IF($C87&lt;=Entradas!$E$58,"",G87*J87)</f>
        <v>1.1588564524152851</v>
      </c>
      <c r="M87" s="36"/>
    </row>
    <row r="88" spans="2:13" x14ac:dyDescent="0.3">
      <c r="B88" s="35"/>
      <c r="C88" s="72">
        <v>83</v>
      </c>
      <c r="D88" s="102">
        <f>IF($C88&lt;=Entradas!$E$58,"",Observaciones!H88)</f>
        <v>1.547487470093144</v>
      </c>
      <c r="E88" s="102">
        <f>IF($C88&lt;=Entradas!$E$58,"",Cálculos!L89)</f>
        <v>1.5409347867708287</v>
      </c>
      <c r="F88" s="76">
        <f>IF($C88&lt;=Entradas!$E$58,"",D88-E88)</f>
        <v>6.5526833223152892E-3</v>
      </c>
      <c r="G88" s="76">
        <f>IF($C88&lt;=Entradas!$E$58,"",D88-AVERAGE(D:D))</f>
        <v>0.78998583693071833</v>
      </c>
      <c r="H88" s="76">
        <f>IF($C88&lt;=Entradas!$E$58,"",F88^2)</f>
        <v>4.2937658722548939E-5</v>
      </c>
      <c r="I88" s="76">
        <f>IF($C88&lt;=Entradas!$E$58,"",G88^2)</f>
        <v>0.62407762255112753</v>
      </c>
      <c r="J88" s="76">
        <f>IF($C88&lt;=Entradas!$E$58,"",E88-AVERAGE(E:E))</f>
        <v>0.79845954385720797</v>
      </c>
      <c r="K88" s="76">
        <f>IF($C88&lt;=Entradas!$E$58,"",J88^2)</f>
        <v>0.63753764317666062</v>
      </c>
      <c r="L88" s="76">
        <f>IF($C88&lt;=Entradas!$E$58,"",G88*J88)</f>
        <v>0.63077173100935602</v>
      </c>
      <c r="M88" s="36"/>
    </row>
    <row r="89" spans="2:13" x14ac:dyDescent="0.3">
      <c r="B89" s="35"/>
      <c r="C89" s="72">
        <v>84</v>
      </c>
      <c r="D89" s="102">
        <f>IF($C89&lt;=Entradas!$E$58,"",Observaciones!H89)</f>
        <v>1.5123724787009842</v>
      </c>
      <c r="E89" s="102">
        <f>IF($C89&lt;=Entradas!$E$58,"",Cálculos!L90)</f>
        <v>1.5128638537221963</v>
      </c>
      <c r="F89" s="76">
        <f>IF($C89&lt;=Entradas!$E$58,"",D89-E89)</f>
        <v>-4.9137502121210375E-4</v>
      </c>
      <c r="G89" s="76">
        <f>IF($C89&lt;=Entradas!$E$58,"",D89-AVERAGE(D:D))</f>
        <v>0.75487084553855854</v>
      </c>
      <c r="H89" s="76">
        <f>IF($C89&lt;=Entradas!$E$58,"",F89^2)</f>
        <v>2.4144941147119539E-7</v>
      </c>
      <c r="I89" s="76">
        <f>IF($C89&lt;=Entradas!$E$58,"",G89^2)</f>
        <v>0.56982999344409835</v>
      </c>
      <c r="J89" s="76">
        <f>IF($C89&lt;=Entradas!$E$58,"",E89-AVERAGE(E:E))</f>
        <v>0.77038861080857557</v>
      </c>
      <c r="K89" s="76">
        <f>IF($C89&lt;=Entradas!$E$58,"",J89^2)</f>
        <v>0.59349861166356688</v>
      </c>
      <c r="L89" s="76">
        <f>IF($C89&lt;=Entradas!$E$58,"",G89*J89)</f>
        <v>0.58154390203434492</v>
      </c>
      <c r="M89" s="36"/>
    </row>
    <row r="90" spans="2:13" x14ac:dyDescent="0.3">
      <c r="B90" s="35"/>
      <c r="C90" s="72">
        <v>85</v>
      </c>
      <c r="D90" s="102">
        <f>IF($C90&lt;=Entradas!$E$58,"",Observaciones!H90)</f>
        <v>1.4797236122985906</v>
      </c>
      <c r="E90" s="102">
        <f>IF($C90&lt;=Entradas!$E$58,"",Cálculos!L91)</f>
        <v>1.4854273828536955</v>
      </c>
      <c r="F90" s="76">
        <f>IF($C90&lt;=Entradas!$E$58,"",D90-E90)</f>
        <v>-5.7037705551048479E-3</v>
      </c>
      <c r="G90" s="76">
        <f>IF($C90&lt;=Entradas!$E$58,"",D90-AVERAGE(D:D))</f>
        <v>0.72222197913616493</v>
      </c>
      <c r="H90" s="76">
        <f>IF($C90&lt;=Entradas!$E$58,"",F90^2)</f>
        <v>3.2532998545281068E-5</v>
      </c>
      <c r="I90" s="76">
        <f>IF($C90&lt;=Entradas!$E$58,"",G90^2)</f>
        <v>0.52160458714735902</v>
      </c>
      <c r="J90" s="76">
        <f>IF($C90&lt;=Entradas!$E$58,"",E90-AVERAGE(E:E))</f>
        <v>0.7429521399400747</v>
      </c>
      <c r="K90" s="76">
        <f>IF($C90&lt;=Entradas!$E$58,"",J90^2)</f>
        <v>0.55197788224153632</v>
      </c>
      <c r="L90" s="76">
        <f>IF($C90&lt;=Entradas!$E$58,"",G90*J90)</f>
        <v>0.53657636491096972</v>
      </c>
      <c r="M90" s="36"/>
    </row>
    <row r="91" spans="2:13" x14ac:dyDescent="0.3">
      <c r="B91" s="35"/>
      <c r="C91" s="72">
        <v>86</v>
      </c>
      <c r="D91" s="102">
        <f>IF($C91&lt;=Entradas!$E$58,"",Observaciones!H91)</f>
        <v>1.4489487713245175</v>
      </c>
      <c r="E91" s="102">
        <f>IF($C91&lt;=Entradas!$E$58,"",Cálculos!L92)</f>
        <v>1.4584937161797527</v>
      </c>
      <c r="F91" s="76">
        <f>IF($C91&lt;=Entradas!$E$58,"",D91-E91)</f>
        <v>-9.5449448552351601E-3</v>
      </c>
      <c r="G91" s="76">
        <f>IF($C91&lt;=Entradas!$E$58,"",D91-AVERAGE(D:D))</f>
        <v>0.6914471381620918</v>
      </c>
      <c r="H91" s="76">
        <f>IF($C91&lt;=Entradas!$E$58,"",F91^2)</f>
        <v>9.1105972289480145E-5</v>
      </c>
      <c r="I91" s="76">
        <f>IF($C91&lt;=Entradas!$E$58,"",G91^2)</f>
        <v>0.47809914487254684</v>
      </c>
      <c r="J91" s="76">
        <f>IF($C91&lt;=Entradas!$E$58,"",E91-AVERAGE(E:E))</f>
        <v>0.71601847326613188</v>
      </c>
      <c r="K91" s="76">
        <f>IF($C91&lt;=Entradas!$E$58,"",J91^2)</f>
        <v>0.51268245405836244</v>
      </c>
      <c r="L91" s="76">
        <f>IF($C91&lt;=Entradas!$E$58,"",G91*J91)</f>
        <v>0.4950889242110571</v>
      </c>
      <c r="M91" s="36"/>
    </row>
    <row r="92" spans="2:13" x14ac:dyDescent="0.3">
      <c r="B92" s="35"/>
      <c r="C92" s="72">
        <v>87</v>
      </c>
      <c r="D92" s="102">
        <f>IF($C92&lt;=Entradas!$E$58,"",Observaciones!H92)</f>
        <v>1.4198415732670424</v>
      </c>
      <c r="E92" s="102">
        <f>IF($C92&lt;=Entradas!$E$58,"",Cálculos!L93)</f>
        <v>1.4321371671159537</v>
      </c>
      <c r="F92" s="76">
        <f>IF($C92&lt;=Entradas!$E$58,"",D92-E92)</f>
        <v>-1.2295593848911324E-2</v>
      </c>
      <c r="G92" s="76">
        <f>IF($C92&lt;=Entradas!$E$58,"",D92-AVERAGE(D:D))</f>
        <v>0.66233994010461672</v>
      </c>
      <c r="H92" s="76">
        <f>IF($C92&lt;=Entradas!$E$58,"",F92^2)</f>
        <v>1.5118162809738597E-4</v>
      </c>
      <c r="I92" s="76">
        <f>IF($C92&lt;=Entradas!$E$58,"",G92^2)</f>
        <v>0.43869419625778727</v>
      </c>
      <c r="J92" s="76">
        <f>IF($C92&lt;=Entradas!$E$58,"",E92-AVERAGE(E:E))</f>
        <v>0.68966192420233297</v>
      </c>
      <c r="K92" s="76">
        <f>IF($C92&lt;=Entradas!$E$58,"",J92^2)</f>
        <v>0.47563356969446446</v>
      </c>
      <c r="L92" s="76">
        <f>IF($C92&lt;=Entradas!$E$58,"",G92*J92)</f>
        <v>0.45679063756860794</v>
      </c>
      <c r="M92" s="36"/>
    </row>
    <row r="93" spans="2:13" x14ac:dyDescent="0.3">
      <c r="B93" s="35"/>
      <c r="C93" s="72">
        <v>88</v>
      </c>
      <c r="D93" s="102">
        <f>IF($C93&lt;=Entradas!$E$58,"",Observaciones!H93)</f>
        <v>1.3922100039170502</v>
      </c>
      <c r="E93" s="102">
        <f>IF($C93&lt;=Entradas!$E$58,"",Cálculos!L94)</f>
        <v>1.4063894485555355</v>
      </c>
      <c r="F93" s="76">
        <f>IF($C93&lt;=Entradas!$E$58,"",D93-E93)</f>
        <v>-1.4179444638485306E-2</v>
      </c>
      <c r="G93" s="76">
        <f>IF($C93&lt;=Entradas!$E$58,"",D93-AVERAGE(D:D))</f>
        <v>0.6347083707546245</v>
      </c>
      <c r="H93" s="76">
        <f>IF($C93&lt;=Entradas!$E$58,"",F93^2)</f>
        <v>2.0105665025586968E-4</v>
      </c>
      <c r="I93" s="76">
        <f>IF($C93&lt;=Entradas!$E$58,"",G93^2)</f>
        <v>0.40285471590598987</v>
      </c>
      <c r="J93" s="76">
        <f>IF($C93&lt;=Entradas!$E$58,"",E93-AVERAGE(E:E))</f>
        <v>0.66391420564191472</v>
      </c>
      <c r="K93" s="76">
        <f>IF($C93&lt;=Entradas!$E$58,"",J93^2)</f>
        <v>0.44078207245313461</v>
      </c>
      <c r="L93" s="76">
        <f>IF($C93&lt;=Entradas!$E$58,"",G93*J93)</f>
        <v>0.4213919037838304</v>
      </c>
      <c r="M93" s="36"/>
    </row>
    <row r="94" spans="2:13" x14ac:dyDescent="0.3">
      <c r="B94" s="35"/>
      <c r="C94" s="72">
        <v>89</v>
      </c>
      <c r="D94" s="102">
        <f>IF($C94&lt;=Entradas!$E$58,"",Observaciones!H94)</f>
        <v>1.3652935211088293</v>
      </c>
      <c r="E94" s="102">
        <f>IF($C94&lt;=Entradas!$E$58,"",Cálculos!L95)</f>
        <v>1.3806796116910478</v>
      </c>
      <c r="F94" s="76">
        <f>IF($C94&lt;=Entradas!$E$58,"",D94-E94)</f>
        <v>-1.5386090582218515E-2</v>
      </c>
      <c r="G94" s="76">
        <f>IF($C94&lt;=Entradas!$E$58,"",D94-AVERAGE(D:D))</f>
        <v>0.6077918879464036</v>
      </c>
      <c r="H94" s="76">
        <f>IF($C94&lt;=Entradas!$E$58,"",F94^2)</f>
        <v>2.3673178340423326E-4</v>
      </c>
      <c r="I94" s="76">
        <f>IF($C94&lt;=Entradas!$E$58,"",G94^2)</f>
        <v>0.3694109790534536</v>
      </c>
      <c r="J94" s="76">
        <f>IF($C94&lt;=Entradas!$E$58,"",E94-AVERAGE(E:E))</f>
        <v>0.63820436877742703</v>
      </c>
      <c r="K94" s="76">
        <f>IF($C94&lt;=Entradas!$E$58,"",J94^2)</f>
        <v>0.4073048163265941</v>
      </c>
      <c r="L94" s="76">
        <f>IF($C94&lt;=Entradas!$E$58,"",G94*J94)</f>
        <v>0.38789543819487515</v>
      </c>
      <c r="M94" s="36"/>
    </row>
    <row r="95" spans="2:13" x14ac:dyDescent="0.3">
      <c r="B95" s="35"/>
      <c r="C95" s="72">
        <v>90</v>
      </c>
      <c r="D95" s="102">
        <f>IF($C95&lt;=Entradas!$E$58,"",Observaciones!H95)</f>
        <v>1.3396088446425769</v>
      </c>
      <c r="E95" s="102">
        <f>IF($C95&lt;=Entradas!$E$58,"",Cálculos!L96)</f>
        <v>1.3556103637291037</v>
      </c>
      <c r="F95" s="76">
        <f>IF($C95&lt;=Entradas!$E$58,"",D95-E95)</f>
        <v>-1.6001519086526805E-2</v>
      </c>
      <c r="G95" s="76">
        <f>IF($C95&lt;=Entradas!$E$58,"",D95-AVERAGE(D:D))</f>
        <v>0.58210721148015121</v>
      </c>
      <c r="H95" s="76">
        <f>IF($C95&lt;=Entradas!$E$58,"",F95^2)</f>
        <v>2.5604861307648166E-4</v>
      </c>
      <c r="I95" s="76">
        <f>IF($C95&lt;=Entradas!$E$58,"",G95^2)</f>
        <v>0.33884880565719749</v>
      </c>
      <c r="J95" s="76">
        <f>IF($C95&lt;=Entradas!$E$58,"",E95-AVERAGE(E:E))</f>
        <v>0.61313512081548294</v>
      </c>
      <c r="K95" s="76">
        <f>IF($C95&lt;=Entradas!$E$58,"",J95^2)</f>
        <v>0.37593467637741684</v>
      </c>
      <c r="L95" s="76">
        <f>IF($C95&lt;=Entradas!$E$58,"",G95*J95)</f>
        <v>0.35691037543844639</v>
      </c>
      <c r="M95" s="36"/>
    </row>
    <row r="96" spans="2:13" x14ac:dyDescent="0.3">
      <c r="B96" s="35"/>
      <c r="C96" s="72">
        <v>91</v>
      </c>
      <c r="D96" s="102">
        <f>IF($C96&lt;=Entradas!$E$58,"",Observaciones!H96)</f>
        <v>1.3151425955461176</v>
      </c>
      <c r="E96" s="102">
        <f>IF($C96&lt;=Entradas!$E$58,"",Cálculos!L97)</f>
        <v>1.3312901772398675</v>
      </c>
      <c r="F96" s="76">
        <f>IF($C96&lt;=Entradas!$E$58,"",D96-E96)</f>
        <v>-1.6147581693749968E-2</v>
      </c>
      <c r="G96" s="76">
        <f>IF($C96&lt;=Entradas!$E$58,"",D96-AVERAGE(D:D))</f>
        <v>0.55764096238369187</v>
      </c>
      <c r="H96" s="76">
        <f>IF($C96&lt;=Entradas!$E$58,"",F96^2)</f>
        <v>2.6074439455632911E-4</v>
      </c>
      <c r="I96" s="76">
        <f>IF($C96&lt;=Entradas!$E$58,"",G96^2)</f>
        <v>0.31096344292821004</v>
      </c>
      <c r="J96" s="76">
        <f>IF($C96&lt;=Entradas!$E$58,"",E96-AVERAGE(E:E))</f>
        <v>0.58881493432624676</v>
      </c>
      <c r="K96" s="76">
        <f>IF($C96&lt;=Entradas!$E$58,"",J96^2)</f>
        <v>0.34670302688562227</v>
      </c>
      <c r="L96" s="76">
        <f>IF($C96&lt;=Entradas!$E$58,"",G96*J96)</f>
        <v>0.32834732664357857</v>
      </c>
      <c r="M96" s="36"/>
    </row>
    <row r="97" spans="2:13" x14ac:dyDescent="0.3">
      <c r="B97" s="35"/>
      <c r="C97" s="72">
        <v>92</v>
      </c>
      <c r="D97" s="102">
        <f>IF($C97&lt;=Entradas!$E$58,"",Observaciones!H97)</f>
        <v>1.2909660557627085</v>
      </c>
      <c r="E97" s="102">
        <f>IF($C97&lt;=Entradas!$E$58,"",Cálculos!L98)</f>
        <v>1.3068369124878032</v>
      </c>
      <c r="F97" s="76">
        <f>IF($C97&lt;=Entradas!$E$58,"",D97-E97)</f>
        <v>-1.5870856725094695E-2</v>
      </c>
      <c r="G97" s="76">
        <f>IF($C97&lt;=Entradas!$E$58,"",D97-AVERAGE(D:D))</f>
        <v>0.53346442260028282</v>
      </c>
      <c r="H97" s="76">
        <f>IF($C97&lt;=Entradas!$E$58,"",F97^2)</f>
        <v>2.5188409318848353E-4</v>
      </c>
      <c r="I97" s="76">
        <f>IF($C97&lt;=Entradas!$E$58,"",G97^2)</f>
        <v>0.28458429018025316</v>
      </c>
      <c r="J97" s="76">
        <f>IF($C97&lt;=Entradas!$E$58,"",E97-AVERAGE(E:E))</f>
        <v>0.56436166957418243</v>
      </c>
      <c r="K97" s="76">
        <f>IF($C97&lt;=Entradas!$E$58,"",J97^2)</f>
        <v>0.31850409408455865</v>
      </c>
      <c r="L97" s="76">
        <f>IF($C97&lt;=Entradas!$E$58,"",G97*J97)</f>
        <v>0.3010668721971228</v>
      </c>
      <c r="M97" s="36"/>
    </row>
    <row r="98" spans="2:13" x14ac:dyDescent="0.3">
      <c r="B98" s="35"/>
      <c r="C98" s="72">
        <v>93</v>
      </c>
      <c r="D98" s="102">
        <f>IF($C98&lt;=Entradas!$E$58,"",Observaciones!H98)</f>
        <v>1.267419288466483</v>
      </c>
      <c r="E98" s="102">
        <f>IF($C98&lt;=Entradas!$E$58,"",Cálculos!L99)</f>
        <v>1.2826512336869633</v>
      </c>
      <c r="F98" s="76">
        <f>IF($C98&lt;=Entradas!$E$58,"",D98-E98)</f>
        <v>-1.5231945220480325E-2</v>
      </c>
      <c r="G98" s="76">
        <f>IF($C98&lt;=Entradas!$E$58,"",D98-AVERAGE(D:D))</f>
        <v>0.5099176553040573</v>
      </c>
      <c r="H98" s="76">
        <f>IF($C98&lt;=Entradas!$E$58,"",F98^2)</f>
        <v>2.3201215519971343E-4</v>
      </c>
      <c r="I98" s="76">
        <f>IF($C98&lt;=Entradas!$E$58,"",G98^2)</f>
        <v>0.26001601519078738</v>
      </c>
      <c r="J98" s="76">
        <f>IF($C98&lt;=Entradas!$E$58,"",E98-AVERAGE(E:E))</f>
        <v>0.54017599077334255</v>
      </c>
      <c r="K98" s="76">
        <f>IF($C98&lt;=Entradas!$E$58,"",J98^2)</f>
        <v>0.29179010100796227</v>
      </c>
      <c r="L98" s="76">
        <f>IF($C98&lt;=Entradas!$E$58,"",G98*J98)</f>
        <v>0.27544527466668894</v>
      </c>
      <c r="M98" s="36"/>
    </row>
    <row r="99" spans="2:13" x14ac:dyDescent="0.3">
      <c r="B99" s="35"/>
      <c r="C99" s="72">
        <v>94</v>
      </c>
      <c r="D99" s="102">
        <f>IF($C99&lt;=Entradas!$E$58,"",Observaciones!H99)</f>
        <v>1.244594277679641</v>
      </c>
      <c r="E99" s="102">
        <f>IF($C99&lt;=Entradas!$E$58,"",Cálculos!L100)</f>
        <v>1.2588880397946636</v>
      </c>
      <c r="F99" s="76">
        <f>IF($C99&lt;=Entradas!$E$58,"",D99-E99)</f>
        <v>-1.4293762115022535E-2</v>
      </c>
      <c r="G99" s="76">
        <f>IF($C99&lt;=Entradas!$E$58,"",D99-AVERAGE(D:D))</f>
        <v>0.48709264451721535</v>
      </c>
      <c r="H99" s="76">
        <f>IF($C99&lt;=Entradas!$E$58,"",F99^2)</f>
        <v>2.0431163540085348E-4</v>
      </c>
      <c r="I99" s="76">
        <f>IF($C99&lt;=Entradas!$E$58,"",G99^2)</f>
        <v>0.23725924434277432</v>
      </c>
      <c r="J99" s="76">
        <f>IF($C99&lt;=Entradas!$E$58,"",E99-AVERAGE(E:E))</f>
        <v>0.5164127968810428</v>
      </c>
      <c r="K99" s="76">
        <f>IF($C99&lt;=Entradas!$E$58,"",J99^2)</f>
        <v>0.26668217678250117</v>
      </c>
      <c r="L99" s="76">
        <f>IF($C99&lt;=Entradas!$E$58,"",G99*J99)</f>
        <v>0.25154087489531873</v>
      </c>
      <c r="M99" s="36"/>
    </row>
    <row r="100" spans="2:13" x14ac:dyDescent="0.3">
      <c r="B100" s="35"/>
      <c r="C100" s="72">
        <v>95</v>
      </c>
      <c r="D100" s="102">
        <f>IF($C100&lt;=Entradas!$E$58,"",Observaciones!H100)</f>
        <v>1.2226787994109447</v>
      </c>
      <c r="E100" s="102">
        <f>IF($C100&lt;=Entradas!$E$58,"",Cálculos!L101)</f>
        <v>1.2358142991904362</v>
      </c>
      <c r="F100" s="76">
        <f>IF($C100&lt;=Entradas!$E$58,"",D100-E100)</f>
        <v>-1.3135499779491466E-2</v>
      </c>
      <c r="G100" s="76">
        <f>IF($C100&lt;=Entradas!$E$58,"",D100-AVERAGE(D:D))</f>
        <v>0.46517716624851901</v>
      </c>
      <c r="H100" s="76">
        <f>IF($C100&lt;=Entradas!$E$58,"",F100^2)</f>
        <v>1.7254135445702036E-4</v>
      </c>
      <c r="I100" s="76">
        <f>IF($C100&lt;=Entradas!$E$58,"",G100^2)</f>
        <v>0.21638979599900229</v>
      </c>
      <c r="J100" s="76">
        <f>IF($C100&lt;=Entradas!$E$58,"",E100-AVERAGE(E:E))</f>
        <v>0.4933390562768154</v>
      </c>
      <c r="K100" s="76">
        <f>IF($C100&lt;=Entradas!$E$58,"",J100^2)</f>
        <v>0.24338342444809882</v>
      </c>
      <c r="L100" s="76">
        <f>IF($C100&lt;=Entradas!$E$58,"",G100*J100)</f>
        <v>0.22949006419856763</v>
      </c>
      <c r="M100" s="36"/>
    </row>
    <row r="101" spans="2:13" x14ac:dyDescent="0.3">
      <c r="B101" s="35"/>
      <c r="C101" s="72">
        <v>96</v>
      </c>
      <c r="D101" s="102">
        <f>IF($C101&lt;=Entradas!$E$58,"",Observaciones!H101)</f>
        <v>1.2011741946482384</v>
      </c>
      <c r="E101" s="102">
        <f>IF($C101&lt;=Entradas!$E$58,"",Cálculos!L102)</f>
        <v>1.2129144602401127</v>
      </c>
      <c r="F101" s="76">
        <f>IF($C101&lt;=Entradas!$E$58,"",D101-E101)</f>
        <v>-1.1740265591874355E-2</v>
      </c>
      <c r="G101" s="76">
        <f>IF($C101&lt;=Entradas!$E$58,"",D101-AVERAGE(D:D))</f>
        <v>0.44367256148581269</v>
      </c>
      <c r="H101" s="76">
        <f>IF($C101&lt;=Entradas!$E$58,"",F101^2)</f>
        <v>1.3783383616774889E-4</v>
      </c>
      <c r="I101" s="76">
        <f>IF($C101&lt;=Entradas!$E$58,"",G101^2)</f>
        <v>0.19684534181538224</v>
      </c>
      <c r="J101" s="76">
        <f>IF($C101&lt;=Entradas!$E$58,"",E101-AVERAGE(E:E))</f>
        <v>0.47043921732649197</v>
      </c>
      <c r="K101" s="76">
        <f>IF($C101&lt;=Entradas!$E$58,"",J101^2)</f>
        <v>0.22131305719876235</v>
      </c>
      <c r="L101" s="76">
        <f>IF($C101&lt;=Entradas!$E$58,"",G101*J101)</f>
        <v>0.2087209725746256</v>
      </c>
      <c r="M101" s="36"/>
    </row>
    <row r="102" spans="2:13" x14ac:dyDescent="0.3">
      <c r="B102" s="35"/>
      <c r="C102" s="72">
        <v>97</v>
      </c>
      <c r="D102" s="102">
        <f>IF($C102&lt;=Entradas!$E$58,"",Observaciones!H102)</f>
        <v>1.2329503359332978</v>
      </c>
      <c r="E102" s="102">
        <f>IF($C102&lt;=Entradas!$E$58,"",Cálculos!L103)</f>
        <v>1.2324425166473587</v>
      </c>
      <c r="F102" s="76">
        <f>IF($C102&lt;=Entradas!$E$58,"",D102-E102)</f>
        <v>5.0781928593912617E-4</v>
      </c>
      <c r="G102" s="76">
        <f>IF($C102&lt;=Entradas!$E$58,"",D102-AVERAGE(D:D))</f>
        <v>0.47544870277087214</v>
      </c>
      <c r="H102" s="76">
        <f>IF($C102&lt;=Entradas!$E$58,"",F102^2)</f>
        <v>2.5788042717172401E-7</v>
      </c>
      <c r="I102" s="76">
        <f>IF($C102&lt;=Entradas!$E$58,"",G102^2)</f>
        <v>0.22605146896650513</v>
      </c>
      <c r="J102" s="76">
        <f>IF($C102&lt;=Entradas!$E$58,"",E102-AVERAGE(E:E))</f>
        <v>0.48996727373373794</v>
      </c>
      <c r="K102" s="76">
        <f>IF($C102&lt;=Entradas!$E$58,"",J102^2)</f>
        <v>0.24006792933007168</v>
      </c>
      <c r="L102" s="76">
        <f>IF($C102&lt;=Entradas!$E$58,"",G102*J102)</f>
        <v>0.23295430469688652</v>
      </c>
      <c r="M102" s="36"/>
    </row>
    <row r="103" spans="2:13" x14ac:dyDescent="0.3">
      <c r="B103" s="35"/>
      <c r="C103" s="72">
        <v>98</v>
      </c>
      <c r="D103" s="102">
        <f>IF($C103&lt;=Entradas!$E$58,"",Observaciones!H103)</f>
        <v>1.2781099064504722</v>
      </c>
      <c r="E103" s="102">
        <f>IF($C103&lt;=Entradas!$E$58,"",Cálculos!L104)</f>
        <v>1.259940536806174</v>
      </c>
      <c r="F103" s="76">
        <f>IF($C103&lt;=Entradas!$E$58,"",D103-E103)</f>
        <v>1.8169369644298161E-2</v>
      </c>
      <c r="G103" s="76">
        <f>IF($C103&lt;=Entradas!$E$58,"",D103-AVERAGE(D:D))</f>
        <v>0.52060827328804649</v>
      </c>
      <c r="H103" s="76">
        <f>IF($C103&lt;=Entradas!$E$58,"",F103^2)</f>
        <v>3.3012599327114346E-4</v>
      </c>
      <c r="I103" s="76">
        <f>IF($C103&lt;=Entradas!$E$58,"",G103^2)</f>
        <v>0.27103297421596129</v>
      </c>
      <c r="J103" s="76">
        <f>IF($C103&lt;=Entradas!$E$58,"",E103-AVERAGE(E:E))</f>
        <v>0.51746529389255325</v>
      </c>
      <c r="K103" s="76">
        <f>IF($C103&lt;=Entradas!$E$58,"",J103^2)</f>
        <v>0.2677703303833065</v>
      </c>
      <c r="L103" s="76">
        <f>IF($C103&lt;=Entradas!$E$58,"",G103*J103)</f>
        <v>0.26939671313989366</v>
      </c>
      <c r="M103" s="36"/>
    </row>
    <row r="104" spans="2:13" x14ac:dyDescent="0.3">
      <c r="B104" s="35"/>
      <c r="C104" s="72">
        <v>99</v>
      </c>
      <c r="D104" s="102">
        <f>IF($C104&lt;=Entradas!$E$58,"",Observaciones!H104)</f>
        <v>1.2498383068053016</v>
      </c>
      <c r="E104" s="102">
        <f>IF($C104&lt;=Entradas!$E$58,"",Cálculos!L105)</f>
        <v>1.2364448684215035</v>
      </c>
      <c r="F104" s="76">
        <f>IF($C104&lt;=Entradas!$E$58,"",D104-E104)</f>
        <v>1.339343838379814E-2</v>
      </c>
      <c r="G104" s="76">
        <f>IF($C104&lt;=Entradas!$E$58,"",D104-AVERAGE(D:D))</f>
        <v>0.49233667364287592</v>
      </c>
      <c r="H104" s="76">
        <f>IF($C104&lt;=Entradas!$E$58,"",F104^2)</f>
        <v>1.7938419174059732E-4</v>
      </c>
      <c r="I104" s="76">
        <f>IF($C104&lt;=Entradas!$E$58,"",G104^2)</f>
        <v>0.24239540021373171</v>
      </c>
      <c r="J104" s="76">
        <f>IF($C104&lt;=Entradas!$E$58,"",E104-AVERAGE(E:E))</f>
        <v>0.4939696255078827</v>
      </c>
      <c r="K104" s="76">
        <f>IF($C104&lt;=Entradas!$E$58,"",J104^2)</f>
        <v>0.24400599092439787</v>
      </c>
      <c r="L104" s="76">
        <f>IF($C104&lt;=Entradas!$E$58,"",G104*J104)</f>
        <v>0.24319936230316808</v>
      </c>
      <c r="M104" s="36"/>
    </row>
    <row r="105" spans="2:13" x14ac:dyDescent="0.3">
      <c r="B105" s="35"/>
      <c r="C105" s="72">
        <v>100</v>
      </c>
      <c r="D105" s="102">
        <f>IF($C105&lt;=Entradas!$E$58,"",Observaciones!H105)</f>
        <v>1.2260341587066781</v>
      </c>
      <c r="E105" s="102">
        <f>IF($C105&lt;=Entradas!$E$58,"",Cálculos!L106)</f>
        <v>1.2126810529248737</v>
      </c>
      <c r="F105" s="76">
        <f>IF($C105&lt;=Entradas!$E$58,"",D105-E105)</f>
        <v>1.3353105781804375E-2</v>
      </c>
      <c r="G105" s="76">
        <f>IF($C105&lt;=Entradas!$E$58,"",D105-AVERAGE(D:D))</f>
        <v>0.4685325255442524</v>
      </c>
      <c r="H105" s="76">
        <f>IF($C105&lt;=Entradas!$E$58,"",F105^2)</f>
        <v>1.7830543402005744E-4</v>
      </c>
      <c r="I105" s="76">
        <f>IF($C105&lt;=Entradas!$E$58,"",G105^2)</f>
        <v>0.21952272749287552</v>
      </c>
      <c r="J105" s="76">
        <f>IF($C105&lt;=Entradas!$E$58,"",E105-AVERAGE(E:E))</f>
        <v>0.47020581001125294</v>
      </c>
      <c r="K105" s="76">
        <f>IF($C105&lt;=Entradas!$E$58,"",J105^2)</f>
        <v>0.2210935037683385</v>
      </c>
      <c r="L105" s="76">
        <f>IF($C105&lt;=Entradas!$E$58,"",G105*J105)</f>
        <v>0.22030671569015325</v>
      </c>
      <c r="M105" s="36"/>
    </row>
    <row r="106" spans="2:13" x14ac:dyDescent="0.3">
      <c r="B106" s="35"/>
      <c r="C106" s="72">
        <v>101</v>
      </c>
      <c r="D106" s="102">
        <f>IF($C106&lt;=Entradas!$E$58,"",Observaciones!H106)</f>
        <v>1.2031432897938044</v>
      </c>
      <c r="E106" s="102">
        <f>IF($C106&lt;=Entradas!$E$58,"",Cálculos!L107)</f>
        <v>1.1894932786804475</v>
      </c>
      <c r="F106" s="76">
        <f>IF($C106&lt;=Entradas!$E$58,"",D106-E106)</f>
        <v>1.3650011113356841E-2</v>
      </c>
      <c r="G106" s="76">
        <f>IF($C106&lt;=Entradas!$E$58,"",D106-AVERAGE(D:D))</f>
        <v>0.44564165663137867</v>
      </c>
      <c r="H106" s="76">
        <f>IF($C106&lt;=Entradas!$E$58,"",F106^2)</f>
        <v>1.8632280339476529E-4</v>
      </c>
      <c r="I106" s="76">
        <f>IF($C106&lt;=Entradas!$E$58,"",G106^2)</f>
        <v>0.19859648612515959</v>
      </c>
      <c r="J106" s="76">
        <f>IF($C106&lt;=Entradas!$E$58,"",E106-AVERAGE(E:E))</f>
        <v>0.44701803576682675</v>
      </c>
      <c r="K106" s="76">
        <f>IF($C106&lt;=Entradas!$E$58,"",J106^2)</f>
        <v>0.19982512430083199</v>
      </c>
      <c r="L106" s="76">
        <f>IF($C106&lt;=Entradas!$E$58,"",G106*J106)</f>
        <v>0.19920985800323354</v>
      </c>
      <c r="M106" s="36"/>
    </row>
    <row r="107" spans="2:13" x14ac:dyDescent="0.3">
      <c r="B107" s="35"/>
      <c r="C107" s="72">
        <v>102</v>
      </c>
      <c r="D107" s="102">
        <f>IF($C107&lt;=Entradas!$E$58,"",Observaciones!H107)</f>
        <v>1.1807566961369567</v>
      </c>
      <c r="E107" s="102">
        <f>IF($C107&lt;=Entradas!$E$58,"",Cálculos!L108)</f>
        <v>1.1664950752536571</v>
      </c>
      <c r="F107" s="76">
        <f>IF($C107&lt;=Entradas!$E$58,"",D107-E107)</f>
        <v>1.4261620883299519E-2</v>
      </c>
      <c r="G107" s="76">
        <f>IF($C107&lt;=Entradas!$E$58,"",D107-AVERAGE(D:D))</f>
        <v>0.42325506297453097</v>
      </c>
      <c r="H107" s="76">
        <f>IF($C107&lt;=Entradas!$E$58,"",F107^2)</f>
        <v>2.0339383021896496E-4</v>
      </c>
      <c r="I107" s="76">
        <f>IF($C107&lt;=Entradas!$E$58,"",G107^2)</f>
        <v>0.17914484833357419</v>
      </c>
      <c r="J107" s="76">
        <f>IF($C107&lt;=Entradas!$E$58,"",E107-AVERAGE(E:E))</f>
        <v>0.42401983234003637</v>
      </c>
      <c r="K107" s="76">
        <f>IF($C107&lt;=Entradas!$E$58,"",J107^2)</f>
        <v>0.17979281821767257</v>
      </c>
      <c r="L107" s="76">
        <f>IF($C107&lt;=Entradas!$E$58,"",G107*J107)</f>
        <v>0.17946854083953215</v>
      </c>
      <c r="M107" s="36"/>
    </row>
    <row r="108" spans="2:13" x14ac:dyDescent="0.3">
      <c r="B108" s="35"/>
      <c r="C108" s="72">
        <v>103</v>
      </c>
      <c r="D108" s="102">
        <f>IF($C108&lt;=Entradas!$E$58,"",Observaciones!H108)</f>
        <v>1.1593326141471956</v>
      </c>
      <c r="E108" s="102">
        <f>IF($C108&lt;=Entradas!$E$58,"",Cálculos!L109)</f>
        <v>1.1442482014379887</v>
      </c>
      <c r="F108" s="76">
        <f>IF($C108&lt;=Entradas!$E$58,"",D108-E108)</f>
        <v>1.5084412709206907E-2</v>
      </c>
      <c r="G108" s="76">
        <f>IF($C108&lt;=Entradas!$E$58,"",D108-AVERAGE(D:D))</f>
        <v>0.40183098098476988</v>
      </c>
      <c r="H108" s="76">
        <f>IF($C108&lt;=Entradas!$E$58,"",F108^2)</f>
        <v>2.2753950678168285E-4</v>
      </c>
      <c r="I108" s="76">
        <f>IF($C108&lt;=Entradas!$E$58,"",G108^2)</f>
        <v>0.16146813727918249</v>
      </c>
      <c r="J108" s="76">
        <f>IF($C108&lt;=Entradas!$E$58,"",E108-AVERAGE(E:E))</f>
        <v>0.4017729585243679</v>
      </c>
      <c r="K108" s="76">
        <f>IF($C108&lt;=Entradas!$E$58,"",J108^2)</f>
        <v>0.16142151020142345</v>
      </c>
      <c r="L108" s="76">
        <f>IF($C108&lt;=Entradas!$E$58,"",G108*J108)</f>
        <v>0.161444822057</v>
      </c>
      <c r="M108" s="36"/>
    </row>
    <row r="109" spans="2:13" x14ac:dyDescent="0.3">
      <c r="B109" s="35"/>
      <c r="C109" s="72">
        <v>104</v>
      </c>
      <c r="D109" s="102">
        <f>IF($C109&lt;=Entradas!$E$58,"",Observaciones!H109)</f>
        <v>1.1377426982622714</v>
      </c>
      <c r="E109" s="102">
        <f>IF($C109&lt;=Entradas!$E$58,"",Cálculos!L110)</f>
        <v>1.1215081728486584</v>
      </c>
      <c r="F109" s="76">
        <f>IF($C109&lt;=Entradas!$E$58,"",D109-E109)</f>
        <v>1.6234525413612921E-2</v>
      </c>
      <c r="G109" s="76">
        <f>IF($C109&lt;=Entradas!$E$58,"",D109-AVERAGE(D:D))</f>
        <v>0.38024106509984568</v>
      </c>
      <c r="H109" s="76">
        <f>IF($C109&lt;=Entradas!$E$58,"",F109^2)</f>
        <v>2.6355981540524378E-4</v>
      </c>
      <c r="I109" s="76">
        <f>IF($C109&lt;=Entradas!$E$58,"",G109^2)</f>
        <v>0.14458326758826509</v>
      </c>
      <c r="J109" s="76">
        <f>IF($C109&lt;=Entradas!$E$58,"",E109-AVERAGE(E:E))</f>
        <v>0.37903292993503768</v>
      </c>
      <c r="K109" s="76">
        <f>IF($C109&lt;=Entradas!$E$58,"",J109^2)</f>
        <v>0.14366596197513917</v>
      </c>
      <c r="L109" s="76">
        <f>IF($C109&lt;=Entradas!$E$58,"",G109*J109)</f>
        <v>0.1441238849864139</v>
      </c>
      <c r="M109" s="36"/>
    </row>
    <row r="110" spans="2:13" x14ac:dyDescent="0.3">
      <c r="B110" s="35"/>
      <c r="C110" s="72">
        <v>105</v>
      </c>
      <c r="D110" s="102">
        <f>IF($C110&lt;=Entradas!$E$58,"",Observaciones!H110)</f>
        <v>1.1173921051572326</v>
      </c>
      <c r="E110" s="102">
        <f>IF($C110&lt;=Entradas!$E$58,"",Cálculos!L111)</f>
        <v>1.0999237950260996</v>
      </c>
      <c r="F110" s="76">
        <f>IF($C110&lt;=Entradas!$E$58,"",D110-E110)</f>
        <v>1.7468310131133036E-2</v>
      </c>
      <c r="G110" s="76">
        <f>IF($C110&lt;=Entradas!$E$58,"",D110-AVERAGE(D:D))</f>
        <v>0.35989047199480695</v>
      </c>
      <c r="H110" s="76">
        <f>IF($C110&lt;=Entradas!$E$58,"",F110^2)</f>
        <v>3.0514185883744505E-4</v>
      </c>
      <c r="I110" s="76">
        <f>IF($C110&lt;=Entradas!$E$58,"",G110^2)</f>
        <v>0.12952115183264493</v>
      </c>
      <c r="J110" s="76">
        <f>IF($C110&lt;=Entradas!$E$58,"",E110-AVERAGE(E:E))</f>
        <v>0.35744855211247883</v>
      </c>
      <c r="K110" s="76">
        <f>IF($C110&lt;=Entradas!$E$58,"",J110^2)</f>
        <v>0.12776946740730749</v>
      </c>
      <c r="L110" s="76">
        <f>IF($C110&lt;=Entradas!$E$58,"",G110*J110)</f>
        <v>0.12864232813362037</v>
      </c>
      <c r="M110" s="36"/>
    </row>
    <row r="111" spans="2:13" x14ac:dyDescent="0.3">
      <c r="B111" s="35"/>
      <c r="C111" s="72">
        <v>106</v>
      </c>
      <c r="D111" s="102">
        <f>IF($C111&lt;=Entradas!$E$58,"",Observaciones!H111)</f>
        <v>1.0973055341692701</v>
      </c>
      <c r="E111" s="102">
        <f>IF($C111&lt;=Entradas!$E$58,"",Cálculos!L112)</f>
        <v>1.0853935251586604</v>
      </c>
      <c r="F111" s="76">
        <f>IF($C111&lt;=Entradas!$E$58,"",D111-E111)</f>
        <v>1.1912009010609736E-2</v>
      </c>
      <c r="G111" s="76">
        <f>IF($C111&lt;=Entradas!$E$58,"",D111-AVERAGE(D:D))</f>
        <v>0.33980390100684443</v>
      </c>
      <c r="H111" s="76">
        <f>IF($C111&lt;=Entradas!$E$58,"",F111^2)</f>
        <v>1.4189595866884755E-4</v>
      </c>
      <c r="I111" s="76">
        <f>IF($C111&lt;=Entradas!$E$58,"",G111^2)</f>
        <v>0.11546669113946934</v>
      </c>
      <c r="J111" s="76">
        <f>IF($C111&lt;=Entradas!$E$58,"",E111-AVERAGE(E:E))</f>
        <v>0.34291828224503962</v>
      </c>
      <c r="K111" s="76">
        <f>IF($C111&lt;=Entradas!$E$58,"",J111^2)</f>
        <v>0.11759294829788866</v>
      </c>
      <c r="L111" s="76">
        <f>IF($C111&lt;=Entradas!$E$58,"",G111*J111)</f>
        <v>0.11652497003343058</v>
      </c>
      <c r="M111" s="36"/>
    </row>
    <row r="112" spans="2:13" x14ac:dyDescent="0.3">
      <c r="B112" s="35"/>
      <c r="C112" s="72">
        <v>107</v>
      </c>
      <c r="D112" s="102">
        <f>IF($C112&lt;=Entradas!$E$58,"",Observaciones!H112)</f>
        <v>1.0778062093853245</v>
      </c>
      <c r="E112" s="102">
        <f>IF($C112&lt;=Entradas!$E$58,"",Cálculos!L113)</f>
        <v>1.0766050985279245</v>
      </c>
      <c r="F112" s="76">
        <f>IF($C112&lt;=Entradas!$E$58,"",D112-E112)</f>
        <v>1.2011108573999341E-3</v>
      </c>
      <c r="G112" s="76">
        <f>IF($C112&lt;=Entradas!$E$58,"",D112-AVERAGE(D:D))</f>
        <v>0.32030457622289876</v>
      </c>
      <c r="H112" s="76">
        <f>IF($C112&lt;=Entradas!$E$58,"",F112^2)</f>
        <v>1.4426672917640047E-6</v>
      </c>
      <c r="I112" s="76">
        <f>IF($C112&lt;=Entradas!$E$58,"",G112^2)</f>
        <v>0.10259502154933077</v>
      </c>
      <c r="J112" s="76">
        <f>IF($C112&lt;=Entradas!$E$58,"",E112-AVERAGE(E:E))</f>
        <v>0.33412985561430375</v>
      </c>
      <c r="K112" s="76">
        <f>IF($C112&lt;=Entradas!$E$58,"",J112^2)</f>
        <v>0.11164276041283547</v>
      </c>
      <c r="L112" s="76">
        <f>IF($C112&lt;=Entradas!$E$58,"",G112*J112)</f>
        <v>0.10702332180595792</v>
      </c>
      <c r="M112" s="36"/>
    </row>
    <row r="113" spans="2:13" x14ac:dyDescent="0.3">
      <c r="B113" s="35"/>
      <c r="C113" s="72">
        <v>108</v>
      </c>
      <c r="D113" s="102">
        <f>IF($C113&lt;=Entradas!$E$58,"",Observaciones!H113)</f>
        <v>1.0589538867353285</v>
      </c>
      <c r="E113" s="102">
        <f>IF($C113&lt;=Entradas!$E$58,"",Cálculos!L114)</f>
        <v>1.0689280052025205</v>
      </c>
      <c r="F113" s="76">
        <f>IF($C113&lt;=Entradas!$E$58,"",D113-E113)</f>
        <v>-9.9741184671919836E-3</v>
      </c>
      <c r="G113" s="76">
        <f>IF($C113&lt;=Entradas!$E$58,"",D113-AVERAGE(D:D))</f>
        <v>0.30145225357290284</v>
      </c>
      <c r="H113" s="76">
        <f>IF($C113&lt;=Entradas!$E$58,"",F113^2)</f>
        <v>9.9483039197580168E-5</v>
      </c>
      <c r="I113" s="76">
        <f>IF($C113&lt;=Entradas!$E$58,"",G113^2)</f>
        <v>9.0873461184181714E-2</v>
      </c>
      <c r="J113" s="76">
        <f>IF($C113&lt;=Entradas!$E$58,"",E113-AVERAGE(E:E))</f>
        <v>0.32645276228889974</v>
      </c>
      <c r="K113" s="76">
        <f>IF($C113&lt;=Entradas!$E$58,"",J113^2)</f>
        <v>0.10657140600605289</v>
      </c>
      <c r="L113" s="76">
        <f>IF($C113&lt;=Entradas!$E$58,"",G113*J113)</f>
        <v>9.8409920877087984E-2</v>
      </c>
      <c r="M113" s="36"/>
    </row>
    <row r="114" spans="2:13" x14ac:dyDescent="0.3">
      <c r="B114" s="35"/>
      <c r="C114" s="72">
        <v>109</v>
      </c>
      <c r="D114" s="102">
        <f>IF($C114&lt;=Entradas!$E$58,"",Observaciones!H114)</f>
        <v>1.0404220175145216</v>
      </c>
      <c r="E114" s="102">
        <f>IF($C114&lt;=Entradas!$E$58,"",Cálculos!L115)</f>
        <v>1.0614996025807044</v>
      </c>
      <c r="F114" s="76">
        <f>IF($C114&lt;=Entradas!$E$58,"",D114-E114)</f>
        <v>-2.1077585066182847E-2</v>
      </c>
      <c r="G114" s="76">
        <f>IF($C114&lt;=Entradas!$E$58,"",D114-AVERAGE(D:D))</f>
        <v>0.28292038435209588</v>
      </c>
      <c r="H114" s="76">
        <f>IF($C114&lt;=Entradas!$E$58,"",F114^2)</f>
        <v>4.4426459222217417E-4</v>
      </c>
      <c r="I114" s="76">
        <f>IF($C114&lt;=Entradas!$E$58,"",G114^2)</f>
        <v>8.0043943881937654E-2</v>
      </c>
      <c r="J114" s="76">
        <f>IF($C114&lt;=Entradas!$E$58,"",E114-AVERAGE(E:E))</f>
        <v>0.31902435966708365</v>
      </c>
      <c r="K114" s="76">
        <f>IF($C114&lt;=Entradas!$E$58,"",J114^2)</f>
        <v>0.10177654206099275</v>
      </c>
      <c r="L114" s="76">
        <f>IF($C114&lt;=Entradas!$E$58,"",G114*J114)</f>
        <v>9.0258494454692584E-2</v>
      </c>
      <c r="M114" s="36"/>
    </row>
    <row r="115" spans="2:13" x14ac:dyDescent="0.3">
      <c r="B115" s="35"/>
      <c r="C115" s="72">
        <v>110</v>
      </c>
      <c r="D115" s="102">
        <f>IF($C115&lt;=Entradas!$E$58,"",Observaciones!H115)</f>
        <v>1.0222269768581513</v>
      </c>
      <c r="E115" s="102">
        <f>IF($C115&lt;=Entradas!$E$58,"",Cálculos!L116)</f>
        <v>1.0541589501883544</v>
      </c>
      <c r="F115" s="76">
        <f>IF($C115&lt;=Entradas!$E$58,"",D115-E115)</f>
        <v>-3.1931973330203034E-2</v>
      </c>
      <c r="G115" s="76">
        <f>IF($C115&lt;=Entradas!$E$58,"",D115-AVERAGE(D:D))</f>
        <v>0.26472534369572565</v>
      </c>
      <c r="H115" s="76">
        <f>IF($C115&lt;=Entradas!$E$58,"",F115^2)</f>
        <v>1.0196509207607979E-3</v>
      </c>
      <c r="I115" s="76">
        <f>IF($C115&lt;=Entradas!$E$58,"",G115^2)</f>
        <v>7.0079507594820067E-2</v>
      </c>
      <c r="J115" s="76">
        <f>IF($C115&lt;=Entradas!$E$58,"",E115-AVERAGE(E:E))</f>
        <v>0.3116837072747336</v>
      </c>
      <c r="K115" s="76">
        <f>IF($C115&lt;=Entradas!$E$58,"",J115^2)</f>
        <v>9.7146733380521821E-2</v>
      </c>
      <c r="L115" s="76">
        <f>IF($C115&lt;=Entradas!$E$58,"",G115*J115)</f>
        <v>8.2510576532661792E-2</v>
      </c>
      <c r="M115" s="36"/>
    </row>
    <row r="116" spans="2:13" x14ac:dyDescent="0.3">
      <c r="B116" s="35"/>
      <c r="C116" s="72">
        <v>111</v>
      </c>
      <c r="D116" s="102">
        <f>IF($C116&lt;=Entradas!$E$58,"",Observaciones!H116)</f>
        <v>1.0057763005875822</v>
      </c>
      <c r="E116" s="102">
        <f>IF($C116&lt;=Entradas!$E$58,"",Cálculos!L117)</f>
        <v>1.0468757894271334</v>
      </c>
      <c r="F116" s="76">
        <f>IF($C116&lt;=Entradas!$E$58,"",D116-E116)</f>
        <v>-4.1099488839551279E-2</v>
      </c>
      <c r="G116" s="76">
        <f>IF($C116&lt;=Entradas!$E$58,"",D116-AVERAGE(D:D))</f>
        <v>0.24827466742515647</v>
      </c>
      <c r="H116" s="76">
        <f>IF($C116&lt;=Entradas!$E$58,"",F116^2)</f>
        <v>1.6891679828724001E-3</v>
      </c>
      <c r="I116" s="76">
        <f>IF($C116&lt;=Entradas!$E$58,"",G116^2)</f>
        <v>6.1640310485072049E-2</v>
      </c>
      <c r="J116" s="76">
        <f>IF($C116&lt;=Entradas!$E$58,"",E116-AVERAGE(E:E))</f>
        <v>0.30440054651351267</v>
      </c>
      <c r="K116" s="76">
        <f>IF($C116&lt;=Entradas!$E$58,"",J116^2)</f>
        <v>9.2659692717725187E-2</v>
      </c>
      <c r="L116" s="76">
        <f>IF($C116&lt;=Entradas!$E$58,"",G116*J116)</f>
        <v>7.557494444967823E-2</v>
      </c>
      <c r="M116" s="36"/>
    </row>
    <row r="117" spans="2:13" x14ac:dyDescent="0.3">
      <c r="B117" s="35"/>
      <c r="C117" s="72">
        <v>112</v>
      </c>
      <c r="D117" s="102">
        <f>IF($C117&lt;=Entradas!$E$58,"",Observaciones!H117)</f>
        <v>0.99711227682307901</v>
      </c>
      <c r="E117" s="102">
        <f>IF($C117&lt;=Entradas!$E$58,"",Cálculos!L118)</f>
        <v>1.0396442009149149</v>
      </c>
      <c r="F117" s="76">
        <f>IF($C117&lt;=Entradas!$E$58,"",D117-E117)</f>
        <v>-4.2531924091835926E-2</v>
      </c>
      <c r="G117" s="76">
        <f>IF($C117&lt;=Entradas!$E$58,"",D117-AVERAGE(D:D))</f>
        <v>0.23961064366065332</v>
      </c>
      <c r="H117" s="76">
        <f>IF($C117&lt;=Entradas!$E$58,"",F117^2)</f>
        <v>1.8089645669536933E-3</v>
      </c>
      <c r="I117" s="76">
        <f>IF($C117&lt;=Entradas!$E$58,"",G117^2)</f>
        <v>5.7413260555472585E-2</v>
      </c>
      <c r="J117" s="76">
        <f>IF($C117&lt;=Entradas!$E$58,"",E117-AVERAGE(E:E))</f>
        <v>0.29716895800129417</v>
      </c>
      <c r="K117" s="76">
        <f>IF($C117&lt;=Entradas!$E$58,"",J117^2)</f>
        <v>8.8309389599574933E-2</v>
      </c>
      <c r="L117" s="76">
        <f>IF($C117&lt;=Entradas!$E$58,"",G117*J117)</f>
        <v>7.120484530265575E-2</v>
      </c>
      <c r="M117" s="36"/>
    </row>
    <row r="118" spans="2:13" x14ac:dyDescent="0.3">
      <c r="B118" s="35"/>
      <c r="C118" s="72">
        <v>113</v>
      </c>
      <c r="D118" s="102">
        <f>IF($C118&lt;=Entradas!$E$58,"",Observaciones!H118)</f>
        <v>0.98991088583881615</v>
      </c>
      <c r="E118" s="102">
        <f>IF($C118&lt;=Entradas!$E$58,"",Cálculos!L119)</f>
        <v>1.032462799991033</v>
      </c>
      <c r="F118" s="76">
        <f>IF($C118&lt;=Entradas!$E$58,"",D118-E118)</f>
        <v>-4.2551914152216819E-2</v>
      </c>
      <c r="G118" s="76">
        <f>IF($C118&lt;=Entradas!$E$58,"",D118-AVERAGE(D:D))</f>
        <v>0.23240925267639045</v>
      </c>
      <c r="H118" s="76">
        <f>IF($C118&lt;=Entradas!$E$58,"",F118^2)</f>
        <v>1.8106653980176301E-3</v>
      </c>
      <c r="I118" s="76">
        <f>IF($C118&lt;=Entradas!$E$58,"",G118^2)</f>
        <v>5.4014060729598301E-2</v>
      </c>
      <c r="J118" s="76">
        <f>IF($C118&lt;=Entradas!$E$58,"",E118-AVERAGE(E:E))</f>
        <v>0.28998755707741219</v>
      </c>
      <c r="K118" s="76">
        <f>IF($C118&lt;=Entradas!$E$58,"",J118^2)</f>
        <v>8.4092783259725398E-2</v>
      </c>
      <c r="L118" s="76">
        <f>IF($C118&lt;=Entradas!$E$58,"",G118*J118)</f>
        <v>6.7395791425813492E-2</v>
      </c>
      <c r="M118" s="36"/>
    </row>
    <row r="119" spans="2:13" x14ac:dyDescent="0.3">
      <c r="B119" s="35"/>
      <c r="C119" s="72">
        <v>114</v>
      </c>
      <c r="D119" s="102">
        <f>IF($C119&lt;=Entradas!$E$58,"",Observaciones!H119)</f>
        <v>1.8356341953950777</v>
      </c>
      <c r="E119" s="102">
        <f>IF($C119&lt;=Entradas!$E$58,"",Cálculos!L120)</f>
        <v>1.6562115899670009</v>
      </c>
      <c r="F119" s="76">
        <f>IF($C119&lt;=Entradas!$E$58,"",D119-E119)</f>
        <v>0.17942260542807675</v>
      </c>
      <c r="G119" s="76">
        <f>IF($C119&lt;=Entradas!$E$58,"",D119-AVERAGE(D:D))</f>
        <v>1.0781325622326521</v>
      </c>
      <c r="H119" s="76">
        <f>IF($C119&lt;=Entradas!$E$58,"",F119^2)</f>
        <v>3.2192471338599316E-2</v>
      </c>
      <c r="I119" s="76">
        <f>IF($C119&lt;=Entradas!$E$58,"",G119^2)</f>
        <v>1.1623698217463434</v>
      </c>
      <c r="J119" s="76">
        <f>IF($C119&lt;=Entradas!$E$58,"",E119-AVERAGE(E:E))</f>
        <v>0.91373634705338014</v>
      </c>
      <c r="K119" s="76">
        <f>IF($C119&lt;=Entradas!$E$58,"",J119^2)</f>
        <v>0.83491411192645515</v>
      </c>
      <c r="L119" s="76">
        <f>IF($C119&lt;=Entradas!$E$58,"",G119*J119)</f>
        <v>0.98512890905376449</v>
      </c>
      <c r="M119" s="36"/>
    </row>
    <row r="120" spans="2:13" x14ac:dyDescent="0.3">
      <c r="B120" s="35"/>
      <c r="C120" s="72">
        <v>115</v>
      </c>
      <c r="D120" s="102">
        <f>IF($C120&lt;=Entradas!$E$58,"",Observaciones!H120)</f>
        <v>1.1141552147920808</v>
      </c>
      <c r="E120" s="102">
        <f>IF($C120&lt;=Entradas!$E$58,"",Cálculos!L121)</f>
        <v>1.1236014143158795</v>
      </c>
      <c r="F120" s="76">
        <f>IF($C120&lt;=Entradas!$E$58,"",D120-E120)</f>
        <v>-9.4461995237986596E-3</v>
      </c>
      <c r="G120" s="76">
        <f>IF($C120&lt;=Entradas!$E$58,"",D120-AVERAGE(D:D))</f>
        <v>0.3566535816296551</v>
      </c>
      <c r="H120" s="76">
        <f>IF($C120&lt;=Entradas!$E$58,"",F120^2)</f>
        <v>8.9230685443414021E-5</v>
      </c>
      <c r="I120" s="76">
        <f>IF($C120&lt;=Entradas!$E$58,"",G120^2)</f>
        <v>0.12720177728926105</v>
      </c>
      <c r="J120" s="76">
        <f>IF($C120&lt;=Entradas!$E$58,"",E120-AVERAGE(E:E))</f>
        <v>0.38112617140225868</v>
      </c>
      <c r="K120" s="76">
        <f>IF($C120&lt;=Entradas!$E$58,"",J120^2)</f>
        <v>0.14525715852774387</v>
      </c>
      <c r="L120" s="76">
        <f>IF($C120&lt;=Entradas!$E$58,"",G120*J120)</f>
        <v>0.1359300140834134</v>
      </c>
      <c r="M120" s="36"/>
    </row>
    <row r="121" spans="2:13" x14ac:dyDescent="0.3">
      <c r="B121" s="35"/>
      <c r="C121" s="72">
        <v>116</v>
      </c>
      <c r="D121" s="102">
        <f>IF($C121&lt;=Entradas!$E$58,"",Observaciones!H121)</f>
        <v>1.1084253157369801</v>
      </c>
      <c r="E121" s="102">
        <f>IF($C121&lt;=Entradas!$E$58,"",Cálculos!L122)</f>
        <v>1.1141678951457683</v>
      </c>
      <c r="F121" s="76">
        <f>IF($C121&lt;=Entradas!$E$58,"",D121-E121)</f>
        <v>-5.7425794087881954E-3</v>
      </c>
      <c r="G121" s="76">
        <f>IF($C121&lt;=Entradas!$E$58,"",D121-AVERAGE(D:D))</f>
        <v>0.35092368257455442</v>
      </c>
      <c r="H121" s="76">
        <f>IF($C121&lt;=Entradas!$E$58,"",F121^2)</f>
        <v>3.2977218266238179E-5</v>
      </c>
      <c r="I121" s="76">
        <f>IF($C121&lt;=Entradas!$E$58,"",G121^2)</f>
        <v>0.12314743099168662</v>
      </c>
      <c r="J121" s="76">
        <f>IF($C121&lt;=Entradas!$E$58,"",E121-AVERAGE(E:E))</f>
        <v>0.37169265223214754</v>
      </c>
      <c r="K121" s="76">
        <f>IF($C121&lt;=Entradas!$E$58,"",J121^2)</f>
        <v>0.13815542772336817</v>
      </c>
      <c r="L121" s="76">
        <f>IF($C121&lt;=Entradas!$E$58,"",G121*J121)</f>
        <v>0.13043575430720838</v>
      </c>
      <c r="M121" s="36"/>
    </row>
    <row r="122" spans="2:13" x14ac:dyDescent="0.3">
      <c r="B122" s="35"/>
      <c r="C122" s="72">
        <v>117</v>
      </c>
      <c r="D122" s="102">
        <f>IF($C122&lt;=Entradas!$E$58,"",Observaciones!H122)</f>
        <v>1.0878180419799051</v>
      </c>
      <c r="E122" s="102">
        <f>IF($C122&lt;=Entradas!$E$58,"",Cálculos!L123)</f>
        <v>1.0930560763038684</v>
      </c>
      <c r="F122" s="76">
        <f>IF($C122&lt;=Entradas!$E$58,"",D122-E122)</f>
        <v>-5.2380343239633032E-3</v>
      </c>
      <c r="G122" s="76">
        <f>IF($C122&lt;=Entradas!$E$58,"",D122-AVERAGE(D:D))</f>
        <v>0.33031640881747937</v>
      </c>
      <c r="H122" s="76">
        <f>IF($C122&lt;=Entradas!$E$58,"",F122^2)</f>
        <v>2.7437003579017699E-5</v>
      </c>
      <c r="I122" s="76">
        <f>IF($C122&lt;=Entradas!$E$58,"",G122^2)</f>
        <v>0.10910892993407616</v>
      </c>
      <c r="J122" s="76">
        <f>IF($C122&lt;=Entradas!$E$58,"",E122-AVERAGE(E:E))</f>
        <v>0.35058083339024759</v>
      </c>
      <c r="K122" s="76">
        <f>IF($C122&lt;=Entradas!$E$58,"",J122^2)</f>
        <v>0.12290692074060054</v>
      </c>
      <c r="L122" s="76">
        <f>IF($C122&lt;=Entradas!$E$58,"",G122*J122)</f>
        <v>0.11580260188570564</v>
      </c>
      <c r="M122" s="36"/>
    </row>
    <row r="123" spans="2:13" x14ac:dyDescent="0.3">
      <c r="B123" s="35"/>
      <c r="C123" s="72">
        <v>118</v>
      </c>
      <c r="D123" s="102">
        <f>IF($C123&lt;=Entradas!$E$58,"",Observaciones!H123)</f>
        <v>1.555037084969872</v>
      </c>
      <c r="E123" s="102">
        <f>IF($C123&lt;=Entradas!$E$58,"",Cálculos!L124)</f>
        <v>1.418526202645503</v>
      </c>
      <c r="F123" s="76">
        <f>IF($C123&lt;=Entradas!$E$58,"",D123-E123)</f>
        <v>0.13651088232436903</v>
      </c>
      <c r="G123" s="76">
        <f>IF($C123&lt;=Entradas!$E$58,"",D123-AVERAGE(D:D))</f>
        <v>0.79753545180744634</v>
      </c>
      <c r="H123" s="76">
        <f>IF($C123&lt;=Entradas!$E$58,"",F123^2)</f>
        <v>1.8635220992977729E-2</v>
      </c>
      <c r="I123" s="76">
        <f>IF($C123&lt;=Entradas!$E$58,"",G123^2)</f>
        <v>0.63606279688970757</v>
      </c>
      <c r="J123" s="76">
        <f>IF($C123&lt;=Entradas!$E$58,"",E123-AVERAGE(E:E))</f>
        <v>0.67605095973188223</v>
      </c>
      <c r="K123" s="76">
        <f>IF($C123&lt;=Entradas!$E$58,"",J123^2)</f>
        <v>0.45704490015439903</v>
      </c>
      <c r="L123" s="76">
        <f>IF($C123&lt;=Entradas!$E$58,"",G123*J123)</f>
        <v>0.53917460761462443</v>
      </c>
      <c r="M123" s="36"/>
    </row>
    <row r="124" spans="2:13" x14ac:dyDescent="0.3">
      <c r="B124" s="35"/>
      <c r="C124" s="72">
        <v>119</v>
      </c>
      <c r="D124" s="102">
        <f>IF($C124&lt;=Entradas!$E$58,"",Observaciones!H124)</f>
        <v>1.1757706094608589</v>
      </c>
      <c r="E124" s="102">
        <f>IF($C124&lt;=Entradas!$E$58,"",Cálculos!L125)</f>
        <v>1.1579472235784498</v>
      </c>
      <c r="F124" s="76">
        <f>IF($C124&lt;=Entradas!$E$58,"",D124-E124)</f>
        <v>1.782338588240906E-2</v>
      </c>
      <c r="G124" s="76">
        <f>IF($C124&lt;=Entradas!$E$58,"",D124-AVERAGE(D:D))</f>
        <v>0.41826897629843318</v>
      </c>
      <c r="H124" s="76">
        <f>IF($C124&lt;=Entradas!$E$58,"",F124^2)</f>
        <v>3.1767308431325856E-4</v>
      </c>
      <c r="I124" s="76">
        <f>IF($C124&lt;=Entradas!$E$58,"",G124^2)</f>
        <v>0.17494893653373925</v>
      </c>
      <c r="J124" s="76">
        <f>IF($C124&lt;=Entradas!$E$58,"",E124-AVERAGE(E:E))</f>
        <v>0.41547198066482904</v>
      </c>
      <c r="K124" s="76">
        <f>IF($C124&lt;=Entradas!$E$58,"",J124^2)</f>
        <v>0.17261696671755608</v>
      </c>
      <c r="L124" s="76">
        <f>IF($C124&lt;=Entradas!$E$58,"",G124*J124)</f>
        <v>0.17377904003336048</v>
      </c>
      <c r="M124" s="36"/>
    </row>
    <row r="125" spans="2:13" x14ac:dyDescent="0.3">
      <c r="B125" s="35"/>
      <c r="C125" s="72">
        <v>120</v>
      </c>
      <c r="D125" s="102">
        <f>IF($C125&lt;=Entradas!$E$58,"",Observaciones!H125)</f>
        <v>1.1620781428386986</v>
      </c>
      <c r="E125" s="102">
        <f>IF($C125&lt;=Entradas!$E$58,"",Cálculos!L126)</f>
        <v>1.1441327886230748</v>
      </c>
      <c r="F125" s="76">
        <f>IF($C125&lt;=Entradas!$E$58,"",D125-E125)</f>
        <v>1.7945354215623821E-2</v>
      </c>
      <c r="G125" s="76">
        <f>IF($C125&lt;=Entradas!$E$58,"",D125-AVERAGE(D:D))</f>
        <v>0.4045765096762729</v>
      </c>
      <c r="H125" s="76">
        <f>IF($C125&lt;=Entradas!$E$58,"",F125^2)</f>
        <v>3.2203573792420766E-4</v>
      </c>
      <c r="I125" s="76">
        <f>IF($C125&lt;=Entradas!$E$58,"",G125^2)</f>
        <v>0.16368215218183535</v>
      </c>
      <c r="J125" s="76">
        <f>IF($C125&lt;=Entradas!$E$58,"",E125-AVERAGE(E:E))</f>
        <v>0.401657545709454</v>
      </c>
      <c r="K125" s="76">
        <f>IF($C125&lt;=Entradas!$E$58,"",J125^2)</f>
        <v>0.16132878402534212</v>
      </c>
      <c r="L125" s="76">
        <f>IF($C125&lt;=Entradas!$E$58,"",G125*J125)</f>
        <v>0.16250120792826894</v>
      </c>
      <c r="M125" s="36"/>
    </row>
    <row r="126" spans="2:13" x14ac:dyDescent="0.3">
      <c r="B126" s="35"/>
      <c r="C126" s="72">
        <v>121</v>
      </c>
      <c r="D126" s="102">
        <f>IF($C126&lt;=Entradas!$E$58,"",Observaciones!H126)</f>
        <v>1.1388630336687524</v>
      </c>
      <c r="E126" s="102">
        <f>IF($C126&lt;=Entradas!$E$58,"",Cálculos!L127)</f>
        <v>1.1226145890570483</v>
      </c>
      <c r="F126" s="76">
        <f>IF($C126&lt;=Entradas!$E$58,"",D126-E126)</f>
        <v>1.624844461170416E-2</v>
      </c>
      <c r="G126" s="76">
        <f>IF($C126&lt;=Entradas!$E$58,"",D126-AVERAGE(D:D))</f>
        <v>0.38136140050632672</v>
      </c>
      <c r="H126" s="76">
        <f>IF($C126&lt;=Entradas!$E$58,"",F126^2)</f>
        <v>2.6401195229961794E-4</v>
      </c>
      <c r="I126" s="76">
        <f>IF($C126&lt;=Entradas!$E$58,"",G126^2)</f>
        <v>0.14543651779614694</v>
      </c>
      <c r="J126" s="76">
        <f>IF($C126&lt;=Entradas!$E$58,"",E126-AVERAGE(E:E))</f>
        <v>0.38013934614342748</v>
      </c>
      <c r="K126" s="76">
        <f>IF($C126&lt;=Entradas!$E$58,"",J126^2)</f>
        <v>0.14450592248635258</v>
      </c>
      <c r="L126" s="76">
        <f>IF($C126&lt;=Entradas!$E$58,"",G126*J126)</f>
        <v>0.14497047343281683</v>
      </c>
      <c r="M126" s="36"/>
    </row>
    <row r="127" spans="2:13" x14ac:dyDescent="0.3">
      <c r="B127" s="35"/>
      <c r="C127" s="72">
        <v>122</v>
      </c>
      <c r="D127" s="102">
        <f>IF($C127&lt;=Entradas!$E$58,"",Observaciones!H127)</f>
        <v>1.116150289840516</v>
      </c>
      <c r="E127" s="102">
        <f>IF($C127&lt;=Entradas!$E$58,"",Cálculos!L128)</f>
        <v>1.1011185521465254</v>
      </c>
      <c r="F127" s="76">
        <f>IF($C127&lt;=Entradas!$E$58,"",D127-E127)</f>
        <v>1.5031737693990577E-2</v>
      </c>
      <c r="G127" s="76">
        <f>IF($C127&lt;=Entradas!$E$58,"",D127-AVERAGE(D:D))</f>
        <v>0.35864865667809032</v>
      </c>
      <c r="H127" s="76">
        <f>IF($C127&lt;=Entradas!$E$58,"",F127^2)</f>
        <v>2.2595313810093714E-4</v>
      </c>
      <c r="I127" s="76">
        <f>IF($C127&lt;=Entradas!$E$58,"",G127^2)</f>
        <v>0.12862885893699869</v>
      </c>
      <c r="J127" s="76">
        <f>IF($C127&lt;=Entradas!$E$58,"",E127-AVERAGE(E:E))</f>
        <v>0.35864330923290466</v>
      </c>
      <c r="K127" s="76">
        <f>IF($C127&lt;=Entradas!$E$58,"",J127^2)</f>
        <v>0.12862502325752886</v>
      </c>
      <c r="L127" s="76">
        <f>IF($C127&lt;=Entradas!$E$58,"",G127*J127)</f>
        <v>0.12862694108296621</v>
      </c>
      <c r="M127" s="36"/>
    </row>
    <row r="128" spans="2:13" x14ac:dyDescent="0.3">
      <c r="B128" s="35"/>
      <c r="C128" s="72">
        <v>123</v>
      </c>
      <c r="D128" s="102">
        <f>IF($C128&lt;=Entradas!$E$58,"",Observaciones!H128)</f>
        <v>1.0945146835258379</v>
      </c>
      <c r="E128" s="102">
        <f>IF($C128&lt;=Entradas!$E$58,"",Cálculos!L129)</f>
        <v>1.0802802064133181</v>
      </c>
      <c r="F128" s="76">
        <f>IF($C128&lt;=Entradas!$E$58,"",D128-E128)</f>
        <v>1.4234477112519794E-2</v>
      </c>
      <c r="G128" s="76">
        <f>IF($C128&lt;=Entradas!$E$58,"",D128-AVERAGE(D:D))</f>
        <v>0.33701305036341223</v>
      </c>
      <c r="H128" s="76">
        <f>IF($C128&lt;=Entradas!$E$58,"",F128^2)</f>
        <v>2.0262033866684986E-4</v>
      </c>
      <c r="I128" s="76">
        <f>IF($C128&lt;=Entradas!$E$58,"",G128^2)</f>
        <v>0.11357779611525183</v>
      </c>
      <c r="J128" s="76">
        <f>IF($C128&lt;=Entradas!$E$58,"",E128-AVERAGE(E:E))</f>
        <v>0.33780496349969735</v>
      </c>
      <c r="K128" s="76">
        <f>IF($C128&lt;=Entradas!$E$58,"",J128^2)</f>
        <v>0.11411219336503187</v>
      </c>
      <c r="L128" s="76">
        <f>IF($C128&lt;=Entradas!$E$58,"",G128*J128)</f>
        <v>0.11384468117693414</v>
      </c>
      <c r="M128" s="36"/>
    </row>
    <row r="129" spans="2:13" x14ac:dyDescent="0.3">
      <c r="B129" s="35"/>
      <c r="C129" s="72">
        <v>124</v>
      </c>
      <c r="D129" s="102">
        <f>IF($C129&lt;=Entradas!$E$58,"",Observaciones!H129)</f>
        <v>1.0737958534403118</v>
      </c>
      <c r="E129" s="102">
        <f>IF($C129&lt;=Entradas!$E$58,"",Cálculos!L130)</f>
        <v>1.0600190177961353</v>
      </c>
      <c r="F129" s="76">
        <f>IF($C129&lt;=Entradas!$E$58,"",D129-E129)</f>
        <v>1.3776835644176533E-2</v>
      </c>
      <c r="G129" s="76">
        <f>IF($C129&lt;=Entradas!$E$58,"",D129-AVERAGE(D:D))</f>
        <v>0.31629422027788612</v>
      </c>
      <c r="H129" s="76">
        <f>IF($C129&lt;=Entradas!$E$58,"",F129^2)</f>
        <v>1.8980120036665303E-4</v>
      </c>
      <c r="I129" s="76">
        <f>IF($C129&lt;=Entradas!$E$58,"",G129^2)</f>
        <v>0.10004203378119594</v>
      </c>
      <c r="J129" s="76">
        <f>IF($C129&lt;=Entradas!$E$58,"",E129-AVERAGE(E:E))</f>
        <v>0.31754377488251451</v>
      </c>
      <c r="K129" s="76">
        <f>IF($C129&lt;=Entradas!$E$58,"",J129^2)</f>
        <v>0.10083404896663706</v>
      </c>
      <c r="L129" s="76">
        <f>IF($C129&lt;=Entradas!$E$58,"",G129*J129)</f>
        <v>0.10043726068056152</v>
      </c>
      <c r="M129" s="36"/>
    </row>
    <row r="130" spans="2:13" x14ac:dyDescent="0.3">
      <c r="B130" s="35"/>
      <c r="C130" s="72">
        <v>125</v>
      </c>
      <c r="D130" s="102">
        <f>IF($C130&lt;=Entradas!$E$58,"",Observaciones!H130)</f>
        <v>1.0881558455665621</v>
      </c>
      <c r="E130" s="102">
        <f>IF($C130&lt;=Entradas!$E$58,"",Cálculos!L131)</f>
        <v>1.0677268615248527</v>
      </c>
      <c r="F130" s="76">
        <f>IF($C130&lt;=Entradas!$E$58,"",D130-E130)</f>
        <v>2.0428984041709342E-2</v>
      </c>
      <c r="G130" s="76">
        <f>IF($C130&lt;=Entradas!$E$58,"",D130-AVERAGE(D:D))</f>
        <v>0.33065421240413639</v>
      </c>
      <c r="H130" s="76">
        <f>IF($C130&lt;=Entradas!$E$58,"",F130^2)</f>
        <v>4.1734338897641497E-4</v>
      </c>
      <c r="I130" s="76">
        <f>IF($C130&lt;=Entradas!$E$58,"",G130^2)</f>
        <v>0.10933220818059974</v>
      </c>
      <c r="J130" s="76">
        <f>IF($C130&lt;=Entradas!$E$58,"",E130-AVERAGE(E:E))</f>
        <v>0.32525161861123197</v>
      </c>
      <c r="K130" s="76">
        <f>IF($C130&lt;=Entradas!$E$58,"",J130^2)</f>
        <v>0.10578861540922631</v>
      </c>
      <c r="L130" s="76">
        <f>IF($C130&lt;=Entradas!$E$58,"",G130*J130)</f>
        <v>0.10754581778506746</v>
      </c>
      <c r="M130" s="36"/>
    </row>
    <row r="131" spans="2:13" x14ac:dyDescent="0.3">
      <c r="B131" s="35"/>
      <c r="C131" s="72">
        <v>126</v>
      </c>
      <c r="D131" s="102">
        <f>IF($C131&lt;=Entradas!$E$58,"",Observaciones!H131)</f>
        <v>1.0675568963617086</v>
      </c>
      <c r="E131" s="102">
        <f>IF($C131&lt;=Entradas!$E$58,"",Cálculos!L132)</f>
        <v>1.0478178496720429</v>
      </c>
      <c r="F131" s="76">
        <f>IF($C131&lt;=Entradas!$E$58,"",D131-E131)</f>
        <v>1.973904668966564E-2</v>
      </c>
      <c r="G131" s="76">
        <f>IF($C131&lt;=Entradas!$E$58,"",D131-AVERAGE(D:D))</f>
        <v>0.31005526319928289</v>
      </c>
      <c r="H131" s="76">
        <f>IF($C131&lt;=Entradas!$E$58,"",F131^2)</f>
        <v>3.8962996421680005E-4</v>
      </c>
      <c r="I131" s="76">
        <f>IF($C131&lt;=Entradas!$E$58,"",G131^2)</f>
        <v>9.6134266237576593E-2</v>
      </c>
      <c r="J131" s="76">
        <f>IF($C131&lt;=Entradas!$E$58,"",E131-AVERAGE(E:E))</f>
        <v>0.30534260675842217</v>
      </c>
      <c r="K131" s="76">
        <f>IF($C131&lt;=Entradas!$E$58,"",J131^2)</f>
        <v>9.3234107502028443E-2</v>
      </c>
      <c r="L131" s="76">
        <f>IF($C131&lt;=Entradas!$E$58,"",G131*J131)</f>
        <v>9.4673082304437717E-2</v>
      </c>
      <c r="M131" s="36"/>
    </row>
    <row r="132" spans="2:13" x14ac:dyDescent="0.3">
      <c r="B132" s="35"/>
      <c r="C132" s="72">
        <v>127</v>
      </c>
      <c r="D132" s="102">
        <f>IF($C132&lt;=Entradas!$E$58,"",Observaciones!H132)</f>
        <v>1.0475575866830587</v>
      </c>
      <c r="E132" s="102">
        <f>IF($C132&lt;=Entradas!$E$58,"",Cálculos!L133)</f>
        <v>1.028206480181322</v>
      </c>
      <c r="F132" s="76">
        <f>IF($C132&lt;=Entradas!$E$58,"",D132-E132)</f>
        <v>1.9351106501736659E-2</v>
      </c>
      <c r="G132" s="76">
        <f>IF($C132&lt;=Entradas!$E$58,"",D132-AVERAGE(D:D))</f>
        <v>0.29005595352063296</v>
      </c>
      <c r="H132" s="76">
        <f>IF($C132&lt;=Entradas!$E$58,"",F132^2)</f>
        <v>3.744653228415548E-4</v>
      </c>
      <c r="I132" s="76">
        <f>IF($C132&lt;=Entradas!$E$58,"",G132^2)</f>
        <v>8.4132456172763589E-2</v>
      </c>
      <c r="J132" s="76">
        <f>IF($C132&lt;=Entradas!$E$58,"",E132-AVERAGE(E:E))</f>
        <v>0.28573123726770122</v>
      </c>
      <c r="K132" s="76">
        <f>IF($C132&lt;=Entradas!$E$58,"",J132^2)</f>
        <v>8.164233995053137E-2</v>
      </c>
      <c r="L132" s="76">
        <f>IF($C132&lt;=Entradas!$E$58,"",G132*J132)</f>
        <v>8.2878046476313291E-2</v>
      </c>
      <c r="M132" s="36"/>
    </row>
    <row r="133" spans="2:13" x14ac:dyDescent="0.3">
      <c r="B133" s="35"/>
      <c r="C133" s="72">
        <v>128</v>
      </c>
      <c r="D133" s="102">
        <f>IF($C133&lt;=Entradas!$E$58,"",Observaciones!H133)</f>
        <v>1.0281443323785315</v>
      </c>
      <c r="E133" s="102">
        <f>IF($C133&lt;=Entradas!$E$58,"",Cálculos!L134)</f>
        <v>1.0089203060262826</v>
      </c>
      <c r="F133" s="76">
        <f>IF($C133&lt;=Entradas!$E$58,"",D133-E133)</f>
        <v>1.9224026352248957E-2</v>
      </c>
      <c r="G133" s="76">
        <f>IF($C133&lt;=Entradas!$E$58,"",D133-AVERAGE(D:D))</f>
        <v>0.27064269921610584</v>
      </c>
      <c r="H133" s="76">
        <f>IF($C133&lt;=Entradas!$E$58,"",F133^2)</f>
        <v>3.6956318919196233E-4</v>
      </c>
      <c r="I133" s="76">
        <f>IF($C133&lt;=Entradas!$E$58,"",G133^2)</f>
        <v>7.3247470638979531E-2</v>
      </c>
      <c r="J133" s="76">
        <f>IF($C133&lt;=Entradas!$E$58,"",E133-AVERAGE(E:E))</f>
        <v>0.26644506311266181</v>
      </c>
      <c r="K133" s="76">
        <f>IF($C133&lt;=Entradas!$E$58,"",J133^2)</f>
        <v>7.0992971657110326E-2</v>
      </c>
      <c r="L133" s="76">
        <f>IF($C133&lt;=Entradas!$E$58,"",G133*J133)</f>
        <v>7.211141107361646E-2</v>
      </c>
      <c r="M133" s="36"/>
    </row>
    <row r="134" spans="2:13" x14ac:dyDescent="0.3">
      <c r="B134" s="35"/>
      <c r="C134" s="72">
        <v>129</v>
      </c>
      <c r="D134" s="102">
        <f>IF($C134&lt;=Entradas!$E$58,"",Observaciones!H134)</f>
        <v>1.0089298279955581</v>
      </c>
      <c r="E134" s="102">
        <f>IF($C134&lt;=Entradas!$E$58,"",Cálculos!L135)</f>
        <v>0.98957156826423653</v>
      </c>
      <c r="F134" s="76">
        <f>IF($C134&lt;=Entradas!$E$58,"",D134-E134)</f>
        <v>1.9358259731321548E-2</v>
      </c>
      <c r="G134" s="76">
        <f>IF($C134&lt;=Entradas!$E$58,"",D134-AVERAGE(D:D))</f>
        <v>0.25142819483313239</v>
      </c>
      <c r="H134" s="76">
        <f>IF($C134&lt;=Entradas!$E$58,"",F134^2)</f>
        <v>3.7474221982530538E-4</v>
      </c>
      <c r="I134" s="76">
        <f>IF($C134&lt;=Entradas!$E$58,"",G134^2)</f>
        <v>6.3216137157047575E-2</v>
      </c>
      <c r="J134" s="76">
        <f>IF($C134&lt;=Entradas!$E$58,"",E134-AVERAGE(E:E))</f>
        <v>0.24709632535061576</v>
      </c>
      <c r="K134" s="76">
        <f>IF($C134&lt;=Entradas!$E$58,"",J134^2)</f>
        <v>6.1056594001777362E-2</v>
      </c>
      <c r="L134" s="76">
        <f>IF($C134&lt;=Entradas!$E$58,"",G134*J134)</f>
        <v>6.2126983032805692E-2</v>
      </c>
      <c r="M134" s="36"/>
    </row>
    <row r="135" spans="2:13" x14ac:dyDescent="0.3">
      <c r="B135" s="35"/>
      <c r="C135" s="72">
        <v>130</v>
      </c>
      <c r="D135" s="102">
        <f>IF($C135&lt;=Entradas!$E$58,"",Observaciones!H135)</f>
        <v>0.99007482065739805</v>
      </c>
      <c r="E135" s="102">
        <f>IF($C135&lt;=Entradas!$E$58,"",Cálculos!L136)</f>
        <v>0.97035443557156109</v>
      </c>
      <c r="F135" s="76">
        <f>IF($C135&lt;=Entradas!$E$58,"",D135-E135)</f>
        <v>1.9720385085836956E-2</v>
      </c>
      <c r="G135" s="76">
        <f>IF($C135&lt;=Entradas!$E$58,"",D135-AVERAGE(D:D))</f>
        <v>0.23257318749497236</v>
      </c>
      <c r="H135" s="76">
        <f>IF($C135&lt;=Entradas!$E$58,"",F135^2)</f>
        <v>3.888935879337006E-4</v>
      </c>
      <c r="I135" s="76">
        <f>IF($C135&lt;=Entradas!$E$58,"",G135^2)</f>
        <v>5.4090287541571566E-2</v>
      </c>
      <c r="J135" s="76">
        <f>IF($C135&lt;=Entradas!$E$58,"",E135-AVERAGE(E:E))</f>
        <v>0.22787919265794032</v>
      </c>
      <c r="K135" s="76">
        <f>IF($C135&lt;=Entradas!$E$58,"",J135^2)</f>
        <v>5.1928926446434681E-2</v>
      </c>
      <c r="L135" s="76">
        <f>IF($C135&lt;=Entradas!$E$58,"",G135*J135)</f>
        <v>5.2998590200238081E-2</v>
      </c>
      <c r="M135" s="36"/>
    </row>
    <row r="136" spans="2:13" x14ac:dyDescent="0.3">
      <c r="B136" s="35"/>
      <c r="C136" s="72">
        <v>131</v>
      </c>
      <c r="D136" s="102">
        <f>IF($C136&lt;=Entradas!$E$58,"",Observaciones!H136)</f>
        <v>0.97217013141297071</v>
      </c>
      <c r="E136" s="102">
        <f>IF($C136&lt;=Entradas!$E$58,"",Cálculos!L137)</f>
        <v>0.95196256876666419</v>
      </c>
      <c r="F136" s="76">
        <f>IF($C136&lt;=Entradas!$E$58,"",D136-E136)</f>
        <v>2.0207562646306521E-2</v>
      </c>
      <c r="G136" s="76">
        <f>IF($C136&lt;=Entradas!$E$58,"",D136-AVERAGE(D:D))</f>
        <v>0.21466849825054501</v>
      </c>
      <c r="H136" s="76">
        <f>IF($C136&lt;=Entradas!$E$58,"",F136^2)</f>
        <v>4.0834558810440259E-4</v>
      </c>
      <c r="I136" s="76">
        <f>IF($C136&lt;=Entradas!$E$58,"",G136^2)</f>
        <v>4.6082564141144249E-2</v>
      </c>
      <c r="J136" s="76">
        <f>IF($C136&lt;=Entradas!$E$58,"",E136-AVERAGE(E:E))</f>
        <v>0.20948732585304342</v>
      </c>
      <c r="K136" s="76">
        <f>IF($C136&lt;=Entradas!$E$58,"",J136^2)</f>
        <v>4.3884939693059191E-2</v>
      </c>
      <c r="L136" s="76">
        <f>IF($C136&lt;=Entradas!$E$58,"",G136*J136)</f>
        <v>4.4970329643395403E-2</v>
      </c>
      <c r="M136" s="36"/>
    </row>
    <row r="137" spans="2:13" x14ac:dyDescent="0.3">
      <c r="B137" s="35"/>
      <c r="C137" s="72">
        <v>132</v>
      </c>
      <c r="D137" s="102">
        <f>IF($C137&lt;=Entradas!$E$58,"",Observaciones!H137)</f>
        <v>0.95477559197804296</v>
      </c>
      <c r="E137" s="102">
        <f>IF($C137&lt;=Entradas!$E$58,"",Cálculos!L138)</f>
        <v>0.93393838085154701</v>
      </c>
      <c r="F137" s="76">
        <f>IF($C137&lt;=Entradas!$E$58,"",D137-E137)</f>
        <v>2.0837211126495947E-2</v>
      </c>
      <c r="G137" s="76">
        <f>IF($C137&lt;=Entradas!$E$58,"",D137-AVERAGE(D:D))</f>
        <v>0.19727395881561727</v>
      </c>
      <c r="H137" s="76">
        <f>IF($C137&lt;=Entradas!$E$58,"",F137^2)</f>
        <v>4.3418936753016648E-4</v>
      </c>
      <c r="I137" s="76">
        <f>IF($C137&lt;=Entradas!$E$58,"",G137^2)</f>
        <v>3.8917014826785855E-2</v>
      </c>
      <c r="J137" s="76">
        <f>IF($C137&lt;=Entradas!$E$58,"",E137-AVERAGE(E:E))</f>
        <v>0.19146313793792624</v>
      </c>
      <c r="K137" s="76">
        <f>IF($C137&lt;=Entradas!$E$58,"",J137^2)</f>
        <v>3.6658133189037372E-2</v>
      </c>
      <c r="L137" s="76">
        <f>IF($C137&lt;=Entradas!$E$58,"",G137*J137)</f>
        <v>3.7770691188275307E-2</v>
      </c>
      <c r="M137" s="36"/>
    </row>
    <row r="138" spans="2:13" x14ac:dyDescent="0.3">
      <c r="B138" s="35"/>
      <c r="C138" s="72">
        <v>133</v>
      </c>
      <c r="D138" s="102">
        <f>IF($C138&lt;=Entradas!$E$58,"",Observaciones!H138)</f>
        <v>0.93791702861968529</v>
      </c>
      <c r="E138" s="102">
        <f>IF($C138&lt;=Entradas!$E$58,"",Cálculos!L139)</f>
        <v>0.91633674859754677</v>
      </c>
      <c r="F138" s="76">
        <f>IF($C138&lt;=Entradas!$E$58,"",D138-E138)</f>
        <v>2.158028002213852E-2</v>
      </c>
      <c r="G138" s="76">
        <f>IF($C138&lt;=Entradas!$E$58,"",D138-AVERAGE(D:D))</f>
        <v>0.1804153954572596</v>
      </c>
      <c r="H138" s="76">
        <f>IF($C138&lt;=Entradas!$E$58,"",F138^2)</f>
        <v>4.6570848583391092E-4</v>
      </c>
      <c r="I138" s="76">
        <f>IF($C138&lt;=Entradas!$E$58,"",G138^2)</f>
        <v>3.2549714917999364E-2</v>
      </c>
      <c r="J138" s="76">
        <f>IF($C138&lt;=Entradas!$E$58,"",E138-AVERAGE(E:E))</f>
        <v>0.173861505683926</v>
      </c>
      <c r="K138" s="76">
        <f>IF($C138&lt;=Entradas!$E$58,"",J138^2)</f>
        <v>3.0227823158681832E-2</v>
      </c>
      <c r="L138" s="76">
        <f>IF($C138&lt;=Entradas!$E$58,"",G138*J138)</f>
        <v>3.13672923027601E-2</v>
      </c>
      <c r="M138" s="36"/>
    </row>
    <row r="139" spans="2:13" x14ac:dyDescent="0.3">
      <c r="B139" s="35"/>
      <c r="C139" s="72">
        <v>134</v>
      </c>
      <c r="D139" s="102">
        <f>IF($C139&lt;=Entradas!$E$58,"",Observaciones!H139)</f>
        <v>0.93065552894967285</v>
      </c>
      <c r="E139" s="102">
        <f>IF($C139&lt;=Entradas!$E$58,"",Cálculos!L140)</f>
        <v>0.90988692577433572</v>
      </c>
      <c r="F139" s="76">
        <f>IF($C139&lt;=Entradas!$E$58,"",D139-E139)</f>
        <v>2.076860317533713E-2</v>
      </c>
      <c r="G139" s="76">
        <f>IF($C139&lt;=Entradas!$E$58,"",D139-AVERAGE(D:D))</f>
        <v>0.17315389578724716</v>
      </c>
      <c r="H139" s="76">
        <f>IF($C139&lt;=Entradas!$E$58,"",F139^2)</f>
        <v>4.3133487785462353E-4</v>
      </c>
      <c r="I139" s="76">
        <f>IF($C139&lt;=Entradas!$E$58,"",G139^2)</f>
        <v>2.9982271626300849E-2</v>
      </c>
      <c r="J139" s="76">
        <f>IF($C139&lt;=Entradas!$E$58,"",E139-AVERAGE(E:E))</f>
        <v>0.16741168286071495</v>
      </c>
      <c r="K139" s="76">
        <f>IF($C139&lt;=Entradas!$E$58,"",J139^2)</f>
        <v>2.80266715582566E-2</v>
      </c>
      <c r="L139" s="76">
        <f>IF($C139&lt;=Entradas!$E$58,"",G139*J139)</f>
        <v>2.8987985087631906E-2</v>
      </c>
      <c r="M139" s="36"/>
    </row>
    <row r="140" spans="2:13" x14ac:dyDescent="0.3">
      <c r="B140" s="35"/>
      <c r="C140" s="72">
        <v>135</v>
      </c>
      <c r="D140" s="102">
        <f>IF($C140&lt;=Entradas!$E$58,"",Observaciones!H140)</f>
        <v>0.91461000737380871</v>
      </c>
      <c r="E140" s="102">
        <f>IF($C140&lt;=Entradas!$E$58,"",Cálculos!L141)</f>
        <v>0.89301724575397323</v>
      </c>
      <c r="F140" s="76">
        <f>IF($C140&lt;=Entradas!$E$58,"",D140-E140)</f>
        <v>2.1592761619835477E-2</v>
      </c>
      <c r="G140" s="76">
        <f>IF($C140&lt;=Entradas!$E$58,"",D140-AVERAGE(D:D))</f>
        <v>0.15710837421138302</v>
      </c>
      <c r="H140" s="76">
        <f>IF($C140&lt;=Entradas!$E$58,"",F140^2)</f>
        <v>4.6624735437103998E-4</v>
      </c>
      <c r="I140" s="76">
        <f>IF($C140&lt;=Entradas!$E$58,"",G140^2)</f>
        <v>2.4683041247343961E-2</v>
      </c>
      <c r="J140" s="76">
        <f>IF($C140&lt;=Entradas!$E$58,"",E140-AVERAGE(E:E))</f>
        <v>0.15054200284035246</v>
      </c>
      <c r="K140" s="76">
        <f>IF($C140&lt;=Entradas!$E$58,"",J140^2)</f>
        <v>2.2662894619184689E-2</v>
      </c>
      <c r="L140" s="76">
        <f>IF($C140&lt;=Entradas!$E$58,"",G140*J140)</f>
        <v>2.3651409316773179E-2</v>
      </c>
      <c r="M140" s="36"/>
    </row>
    <row r="141" spans="2:13" x14ac:dyDescent="0.3">
      <c r="B141" s="35"/>
      <c r="C141" s="72">
        <v>136</v>
      </c>
      <c r="D141" s="102">
        <f>IF($C141&lt;=Entradas!$E$58,"",Observaciones!H141)</f>
        <v>0.89890779251444053</v>
      </c>
      <c r="E141" s="102">
        <f>IF($C141&lt;=Entradas!$E$58,"",Cálculos!L142)</f>
        <v>0.88153927945152288</v>
      </c>
      <c r="F141" s="76">
        <f>IF($C141&lt;=Entradas!$E$58,"",D141-E141)</f>
        <v>1.7368513062917645E-2</v>
      </c>
      <c r="G141" s="76">
        <f>IF($C141&lt;=Entradas!$E$58,"",D141-AVERAGE(D:D))</f>
        <v>0.14140615935201484</v>
      </c>
      <c r="H141" s="76">
        <f>IF($C141&lt;=Entradas!$E$58,"",F141^2)</f>
        <v>3.0166524601674089E-4</v>
      </c>
      <c r="I141" s="76">
        <f>IF($C141&lt;=Entradas!$E$58,"",G141^2)</f>
        <v>1.9995701902687412E-2</v>
      </c>
      <c r="J141" s="76">
        <f>IF($C141&lt;=Entradas!$E$58,"",E141-AVERAGE(E:E))</f>
        <v>0.13906403653790211</v>
      </c>
      <c r="K141" s="76">
        <f>IF($C141&lt;=Entradas!$E$58,"",J141^2)</f>
        <v>1.9338806258214974E-2</v>
      </c>
      <c r="L141" s="76">
        <f>IF($C141&lt;=Entradas!$E$58,"",G141*J141)</f>
        <v>1.9664511310812999E-2</v>
      </c>
      <c r="M141" s="36"/>
    </row>
    <row r="142" spans="2:13" x14ac:dyDescent="0.3">
      <c r="B142" s="35"/>
      <c r="C142" s="72">
        <v>137</v>
      </c>
      <c r="D142" s="102">
        <f>IF($C142&lt;=Entradas!$E$58,"",Observaciones!H142)</f>
        <v>0.88343394609853088</v>
      </c>
      <c r="E142" s="102">
        <f>IF($C142&lt;=Entradas!$E$58,"",Cálculos!L143)</f>
        <v>0.87446125044234713</v>
      </c>
      <c r="F142" s="76">
        <f>IF($C142&lt;=Entradas!$E$58,"",D142-E142)</f>
        <v>8.972695656183749E-3</v>
      </c>
      <c r="G142" s="76">
        <f>IF($C142&lt;=Entradas!$E$58,"",D142-AVERAGE(D:D))</f>
        <v>0.12593231293610518</v>
      </c>
      <c r="H142" s="76">
        <f>IF($C142&lt;=Entradas!$E$58,"",F142^2)</f>
        <v>8.0509267338498721E-5</v>
      </c>
      <c r="I142" s="76">
        <f>IF($C142&lt;=Entradas!$E$58,"",G142^2)</f>
        <v>1.5858947441437125E-2</v>
      </c>
      <c r="J142" s="76">
        <f>IF($C142&lt;=Entradas!$E$58,"",E142-AVERAGE(E:E))</f>
        <v>0.13198600752872636</v>
      </c>
      <c r="K142" s="76">
        <f>IF($C142&lt;=Entradas!$E$58,"",J142^2)</f>
        <v>1.7420306183373011E-2</v>
      </c>
      <c r="L142" s="76">
        <f>IF($C142&lt;=Entradas!$E$58,"",G142*J142)</f>
        <v>1.6621303203294701E-2</v>
      </c>
      <c r="M142" s="36"/>
    </row>
    <row r="143" spans="2:13" x14ac:dyDescent="0.3">
      <c r="B143" s="35"/>
      <c r="C143" s="72">
        <v>138</v>
      </c>
      <c r="D143" s="102">
        <f>IF($C143&lt;=Entradas!$E$58,"",Observaciones!H143)</f>
        <v>0.86862549187580307</v>
      </c>
      <c r="E143" s="102">
        <f>IF($C143&lt;=Entradas!$E$58,"",Cálculos!L144)</f>
        <v>0.86823675987935223</v>
      </c>
      <c r="F143" s="76">
        <f>IF($C143&lt;=Entradas!$E$58,"",D143-E143)</f>
        <v>3.8873199645084178E-4</v>
      </c>
      <c r="G143" s="76">
        <f>IF($C143&lt;=Entradas!$E$58,"",D143-AVERAGE(D:D))</f>
        <v>0.11112385871337738</v>
      </c>
      <c r="H143" s="76">
        <f>IF($C143&lt;=Entradas!$E$58,"",F143^2)</f>
        <v>1.5111256506465728E-7</v>
      </c>
      <c r="I143" s="76">
        <f>IF($C143&lt;=Entradas!$E$58,"",G143^2)</f>
        <v>1.2348511975350657E-2</v>
      </c>
      <c r="J143" s="76">
        <f>IF($C143&lt;=Entradas!$E$58,"",E143-AVERAGE(E:E))</f>
        <v>0.12576151696573146</v>
      </c>
      <c r="K143" s="76">
        <f>IF($C143&lt;=Entradas!$E$58,"",J143^2)</f>
        <v>1.5815959149521962E-2</v>
      </c>
      <c r="L143" s="76">
        <f>IF($C143&lt;=Entradas!$E$58,"",G143*J143)</f>
        <v>1.3975105042879955E-2</v>
      </c>
      <c r="M143" s="36"/>
    </row>
    <row r="144" spans="2:13" x14ac:dyDescent="0.3">
      <c r="B144" s="35"/>
      <c r="C144" s="72">
        <v>139</v>
      </c>
      <c r="D144" s="102">
        <f>IF($C144&lt;=Entradas!$E$58,"",Observaciones!H144)</f>
        <v>0.86225286973887616</v>
      </c>
      <c r="E144" s="102">
        <f>IF($C144&lt;=Entradas!$E$58,"",Cálculos!L145)</f>
        <v>0.86223911893748251</v>
      </c>
      <c r="F144" s="76">
        <f>IF($C144&lt;=Entradas!$E$58,"",D144-E144)</f>
        <v>1.3750801393652701E-5</v>
      </c>
      <c r="G144" s="76">
        <f>IF($C144&lt;=Entradas!$E$58,"",D144-AVERAGE(D:D))</f>
        <v>0.10475123657645047</v>
      </c>
      <c r="H144" s="76">
        <f>IF($C144&lt;=Entradas!$E$58,"",F144^2)</f>
        <v>1.8908453896768107E-10</v>
      </c>
      <c r="I144" s="76">
        <f>IF($C144&lt;=Entradas!$E$58,"",G144^2)</f>
        <v>1.0972821564295495E-2</v>
      </c>
      <c r="J144" s="76">
        <f>IF($C144&lt;=Entradas!$E$58,"",E144-AVERAGE(E:E))</f>
        <v>0.11976387602386174</v>
      </c>
      <c r="K144" s="76">
        <f>IF($C144&lt;=Entradas!$E$58,"",J144^2)</f>
        <v>1.4343386000258924E-2</v>
      </c>
      <c r="L144" s="76">
        <f>IF($C144&lt;=Entradas!$E$58,"",G144*J144)</f>
        <v>1.2545414110688225E-2</v>
      </c>
      <c r="M144" s="36"/>
    </row>
    <row r="145" spans="2:13" x14ac:dyDescent="0.3">
      <c r="B145" s="35"/>
      <c r="C145" s="72">
        <v>140</v>
      </c>
      <c r="D145" s="102">
        <f>IF($C145&lt;=Entradas!$E$58,"",Observaciones!H145)</f>
        <v>0.84746959537395339</v>
      </c>
      <c r="E145" s="102">
        <f>IF($C145&lt;=Entradas!$E$58,"",Cálculos!L146)</f>
        <v>0.85624937651170141</v>
      </c>
      <c r="F145" s="76">
        <f>IF($C145&lt;=Entradas!$E$58,"",D145-E145)</f>
        <v>-8.7797811377480217E-3</v>
      </c>
      <c r="G145" s="76">
        <f>IF($C145&lt;=Entradas!$E$58,"",D145-AVERAGE(D:D))</f>
        <v>8.9967962211527697E-2</v>
      </c>
      <c r="H145" s="76">
        <f>IF($C145&lt;=Entradas!$E$58,"",F145^2)</f>
        <v>7.7084556826755951E-5</v>
      </c>
      <c r="I145" s="76">
        <f>IF($C145&lt;=Entradas!$E$58,"",G145^2)</f>
        <v>8.0942342244948763E-3</v>
      </c>
      <c r="J145" s="76">
        <f>IF($C145&lt;=Entradas!$E$58,"",E145-AVERAGE(E:E))</f>
        <v>0.11377413359808064</v>
      </c>
      <c r="K145" s="76">
        <f>IF($C145&lt;=Entradas!$E$58,"",J145^2)</f>
        <v>1.2944553475993902E-2</v>
      </c>
      <c r="L145" s="76">
        <f>IF($C145&lt;=Entradas!$E$58,"",G145*J145)</f>
        <v>1.0236026952201422E-2</v>
      </c>
      <c r="M145" s="36"/>
    </row>
    <row r="146" spans="2:13" x14ac:dyDescent="0.3">
      <c r="B146" s="35"/>
      <c r="C146" s="72">
        <v>141</v>
      </c>
      <c r="D146" s="102">
        <f>IF($C146&lt;=Entradas!$E$58,"",Observaciones!H146)</f>
        <v>0.83317171430768844</v>
      </c>
      <c r="E146" s="102">
        <f>IF($C146&lt;=Entradas!$E$58,"",Cálculos!L147)</f>
        <v>0.85032853131534414</v>
      </c>
      <c r="F146" s="76">
        <f>IF($C146&lt;=Entradas!$E$58,"",D146-E146)</f>
        <v>-1.71568170076557E-2</v>
      </c>
      <c r="G146" s="76">
        <f>IF($C146&lt;=Entradas!$E$58,"",D146-AVERAGE(D:D))</f>
        <v>7.5670081145262746E-2</v>
      </c>
      <c r="H146" s="76">
        <f>IF($C146&lt;=Entradas!$E$58,"",F146^2)</f>
        <v>2.9435636983418391E-4</v>
      </c>
      <c r="I146" s="76">
        <f>IF($C146&lt;=Entradas!$E$58,"",G146^2)</f>
        <v>5.7259611805306485E-3</v>
      </c>
      <c r="J146" s="76">
        <f>IF($C146&lt;=Entradas!$E$58,"",E146-AVERAGE(E:E))</f>
        <v>0.10785328840172337</v>
      </c>
      <c r="K146" s="76">
        <f>IF($C146&lt;=Entradas!$E$58,"",J146^2)</f>
        <v>1.1632331819065317E-2</v>
      </c>
      <c r="L146" s="76">
        <f>IF($C146&lt;=Entradas!$E$58,"",G146*J146)</f>
        <v>8.1612670851418326E-3</v>
      </c>
      <c r="M146" s="36"/>
    </row>
    <row r="147" spans="2:13" x14ac:dyDescent="0.3">
      <c r="B147" s="35"/>
      <c r="C147" s="72">
        <v>142</v>
      </c>
      <c r="D147" s="102">
        <f>IF($C147&lt;=Entradas!$E$58,"",Observaciones!H147)</f>
        <v>0.81900743673374254</v>
      </c>
      <c r="E147" s="102">
        <f>IF($C147&lt;=Entradas!$E$58,"",Cálculos!L148)</f>
        <v>0.84445371007740566</v>
      </c>
      <c r="F147" s="76">
        <f>IF($C147&lt;=Entradas!$E$58,"",D147-E147)</f>
        <v>-2.5446273343663117E-2</v>
      </c>
      <c r="G147" s="76">
        <f>IF($C147&lt;=Entradas!$E$58,"",D147-AVERAGE(D:D))</f>
        <v>6.1505803571316853E-2</v>
      </c>
      <c r="H147" s="76">
        <f>IF($C147&lt;=Entradas!$E$58,"",F147^2)</f>
        <v>6.4751282708042015E-4</v>
      </c>
      <c r="I147" s="76">
        <f>IF($C147&lt;=Entradas!$E$58,"",G147^2)</f>
        <v>3.782963872953413E-3</v>
      </c>
      <c r="J147" s="76">
        <f>IF($C147&lt;=Entradas!$E$58,"",E147-AVERAGE(E:E))</f>
        <v>0.10197846716378489</v>
      </c>
      <c r="K147" s="76">
        <f>IF($C147&lt;=Entradas!$E$58,"",J147^2)</f>
        <v>1.0399607765075154E-2</v>
      </c>
      <c r="L147" s="76">
        <f>IF($C147&lt;=Entradas!$E$58,"",G147*J147)</f>
        <v>6.2722675698797395E-3</v>
      </c>
      <c r="M147" s="36"/>
    </row>
    <row r="148" spans="2:13" x14ac:dyDescent="0.3">
      <c r="B148" s="35"/>
      <c r="C148" s="72">
        <v>143</v>
      </c>
      <c r="D148" s="102">
        <f>IF($C148&lt;=Entradas!$E$58,"",Observaciones!H148)</f>
        <v>0.80572126642272268</v>
      </c>
      <c r="E148" s="102">
        <f>IF($C148&lt;=Entradas!$E$58,"",Cálculos!L149)</f>
        <v>0.83862042376568335</v>
      </c>
      <c r="F148" s="76">
        <f>IF($C148&lt;=Entradas!$E$58,"",D148-E148)</f>
        <v>-3.2899157342960672E-2</v>
      </c>
      <c r="G148" s="76">
        <f>IF($C148&lt;=Entradas!$E$58,"",D148-AVERAGE(D:D))</f>
        <v>4.821963326029699E-2</v>
      </c>
      <c r="H148" s="76">
        <f>IF($C148&lt;=Entradas!$E$58,"",F148^2)</f>
        <v>1.0823545538768832E-3</v>
      </c>
      <c r="I148" s="76">
        <f>IF($C148&lt;=Entradas!$E$58,"",G148^2)</f>
        <v>2.3251330317575398E-3</v>
      </c>
      <c r="J148" s="76">
        <f>IF($C148&lt;=Entradas!$E$58,"",E148-AVERAGE(E:E))</f>
        <v>9.6145180852062584E-2</v>
      </c>
      <c r="K148" s="76">
        <f>IF($C148&lt;=Entradas!$E$58,"",J148^2)</f>
        <v>9.2438958010758222E-3</v>
      </c>
      <c r="L148" s="76">
        <f>IF($C148&lt;=Entradas!$E$58,"",G148*J148)</f>
        <v>4.636085360431386E-3</v>
      </c>
      <c r="M148" s="36"/>
    </row>
    <row r="149" spans="2:13" x14ac:dyDescent="0.3">
      <c r="B149" s="35"/>
      <c r="C149" s="72">
        <v>144</v>
      </c>
      <c r="D149" s="102">
        <f>IF($C149&lt;=Entradas!$E$58,"",Observaciones!H149)</f>
        <v>0.79876102802433546</v>
      </c>
      <c r="E149" s="102">
        <f>IF($C149&lt;=Entradas!$E$58,"",Cálculos!L150)</f>
        <v>0.83282760867824723</v>
      </c>
      <c r="F149" s="76">
        <f>IF($C149&lt;=Entradas!$E$58,"",D149-E149)</f>
        <v>-3.4066580653911771E-2</v>
      </c>
      <c r="G149" s="76">
        <f>IF($C149&lt;=Entradas!$E$58,"",D149-AVERAGE(D:D))</f>
        <v>4.1259394861909771E-2</v>
      </c>
      <c r="H149" s="76">
        <f>IF($C149&lt;=Entradas!$E$58,"",F149^2)</f>
        <v>1.1605319174494758E-3</v>
      </c>
      <c r="I149" s="76">
        <f>IF($C149&lt;=Entradas!$E$58,"",G149^2)</f>
        <v>1.7023376643709863E-3</v>
      </c>
      <c r="J149" s="76">
        <f>IF($C149&lt;=Entradas!$E$58,"",E149-AVERAGE(E:E))</f>
        <v>9.0352365764626463E-2</v>
      </c>
      <c r="K149" s="76">
        <f>IF($C149&lt;=Entradas!$E$58,"",J149^2)</f>
        <v>8.1635499992648436E-3</v>
      </c>
      <c r="L149" s="76">
        <f>IF($C149&lt;=Entradas!$E$58,"",G149*J149)</f>
        <v>3.7278839357904213E-3</v>
      </c>
      <c r="M149" s="36"/>
    </row>
    <row r="150" spans="2:13" x14ac:dyDescent="0.3">
      <c r="B150" s="35"/>
      <c r="C150" s="72">
        <v>145</v>
      </c>
      <c r="D150" s="102">
        <f>IF($C150&lt;=Entradas!$E$58,"",Observaciones!H150)</f>
        <v>0.79298859993389326</v>
      </c>
      <c r="E150" s="102">
        <f>IF($C150&lt;=Entradas!$E$58,"",Cálculos!L151)</f>
        <v>0.82707484059450798</v>
      </c>
      <c r="F150" s="76">
        <f>IF($C150&lt;=Entradas!$E$58,"",D150-E150)</f>
        <v>-3.4086240660614719E-2</v>
      </c>
      <c r="G150" s="76">
        <f>IF($C150&lt;=Entradas!$E$58,"",D150-AVERAGE(D:D))</f>
        <v>3.5486966771467565E-2</v>
      </c>
      <c r="H150" s="76">
        <f>IF($C150&lt;=Entradas!$E$58,"",F150^2)</f>
        <v>1.1618718023733443E-3</v>
      </c>
      <c r="I150" s="76">
        <f>IF($C150&lt;=Entradas!$E$58,"",G150^2)</f>
        <v>1.259324810639243E-3</v>
      </c>
      <c r="J150" s="76">
        <f>IF($C150&lt;=Entradas!$E$58,"",E150-AVERAGE(E:E))</f>
        <v>8.4599597680887206E-2</v>
      </c>
      <c r="K150" s="76">
        <f>IF($C150&lt;=Entradas!$E$58,"",J150^2)</f>
        <v>7.1570919277679761E-3</v>
      </c>
      <c r="L150" s="76">
        <f>IF($C150&lt;=Entradas!$E$58,"",G150*J150)</f>
        <v>3.0021831117811688E-3</v>
      </c>
      <c r="M150" s="36"/>
    </row>
    <row r="151" spans="2:13" x14ac:dyDescent="0.3">
      <c r="B151" s="35"/>
      <c r="C151" s="72">
        <v>146</v>
      </c>
      <c r="D151" s="102">
        <f>IF($C151&lt;=Entradas!$E$58,"",Observaciones!H151)</f>
        <v>0.7874644114817585</v>
      </c>
      <c r="E151" s="102">
        <f>IF($C151&lt;=Entradas!$E$58,"",Cálculos!L152)</f>
        <v>0.82136181594817204</v>
      </c>
      <c r="F151" s="76">
        <f>IF($C151&lt;=Entradas!$E$58,"",D151-E151)</f>
        <v>-3.3897404466413539E-2</v>
      </c>
      <c r="G151" s="76">
        <f>IF($C151&lt;=Entradas!$E$58,"",D151-AVERAGE(D:D))</f>
        <v>2.9962778319332806E-2</v>
      </c>
      <c r="H151" s="76">
        <f>IF($C151&lt;=Entradas!$E$58,"",F151^2)</f>
        <v>1.1490340295596325E-3</v>
      </c>
      <c r="I151" s="76">
        <f>IF($C151&lt;=Entradas!$E$58,"",G151^2)</f>
        <v>8.9776808461348003E-4</v>
      </c>
      <c r="J151" s="76">
        <f>IF($C151&lt;=Entradas!$E$58,"",E151-AVERAGE(E:E))</f>
        <v>7.8886573034551266E-2</v>
      </c>
      <c r="K151" s="76">
        <f>IF($C151&lt;=Entradas!$E$58,"",J151^2)</f>
        <v>6.2230914051355909E-3</v>
      </c>
      <c r="L151" s="76">
        <f>IF($C151&lt;=Entradas!$E$58,"",G151*J151)</f>
        <v>2.3636609002061167E-3</v>
      </c>
      <c r="M151" s="36"/>
    </row>
    <row r="152" spans="2:13" x14ac:dyDescent="0.3">
      <c r="B152" s="35"/>
      <c r="C152" s="72">
        <v>147</v>
      </c>
      <c r="D152" s="102">
        <f>IF($C152&lt;=Entradas!$E$58,"",Observaciones!H152)</f>
        <v>0.7820164750866816</v>
      </c>
      <c r="E152" s="102">
        <f>IF($C152&lt;=Entradas!$E$58,"",Cálculos!L153)</f>
        <v>0.81568825519388832</v>
      </c>
      <c r="F152" s="76">
        <f>IF($C152&lt;=Entradas!$E$58,"",D152-E152)</f>
        <v>-3.3671780107206728E-2</v>
      </c>
      <c r="G152" s="76">
        <f>IF($C152&lt;=Entradas!$E$58,"",D152-AVERAGE(D:D))</f>
        <v>2.4514841924255903E-2</v>
      </c>
      <c r="H152" s="76">
        <f>IF($C152&lt;=Entradas!$E$58,"",F152^2)</f>
        <v>1.1337887755880826E-3</v>
      </c>
      <c r="I152" s="76">
        <f>IF($C152&lt;=Entradas!$E$58,"",G152^2)</f>
        <v>6.0097747457125484E-4</v>
      </c>
      <c r="J152" s="76">
        <f>IF($C152&lt;=Entradas!$E$58,"",E152-AVERAGE(E:E))</f>
        <v>7.3213012280267553E-2</v>
      </c>
      <c r="K152" s="76">
        <f>IF($C152&lt;=Entradas!$E$58,"",J152^2)</f>
        <v>5.3601451671506078E-3</v>
      </c>
      <c r="L152" s="76">
        <f>IF($C152&lt;=Entradas!$E$58,"",G152*J152)</f>
        <v>1.7948054228493653E-3</v>
      </c>
      <c r="M152" s="36"/>
    </row>
    <row r="153" spans="2:13" x14ac:dyDescent="0.3">
      <c r="B153" s="35"/>
      <c r="C153" s="72">
        <v>148</v>
      </c>
      <c r="D153" s="102">
        <f>IF($C153&lt;=Entradas!$E$58,"",Observaciones!H153)</f>
        <v>0.77661313465016879</v>
      </c>
      <c r="E153" s="102">
        <f>IF($C153&lt;=Entradas!$E$58,"",Cálculos!L154)</f>
        <v>0.81005388480024243</v>
      </c>
      <c r="F153" s="76">
        <f>IF($C153&lt;=Entradas!$E$58,"",D153-E153)</f>
        <v>-3.3440750150073639E-2</v>
      </c>
      <c r="G153" s="76">
        <f>IF($C153&lt;=Entradas!$E$58,"",D153-AVERAGE(D:D))</f>
        <v>1.9111501487743099E-2</v>
      </c>
      <c r="H153" s="76">
        <f>IF($C153&lt;=Entradas!$E$58,"",F153^2)</f>
        <v>1.1182837705996501E-3</v>
      </c>
      <c r="I153" s="76">
        <f>IF($C153&lt;=Entradas!$E$58,"",G153^2)</f>
        <v>3.652494891160067E-4</v>
      </c>
      <c r="J153" s="76">
        <f>IF($C153&lt;=Entradas!$E$58,"",E153-AVERAGE(E:E))</f>
        <v>6.757864188662166E-2</v>
      </c>
      <c r="K153" s="76">
        <f>IF($C153&lt;=Entradas!$E$58,"",J153^2)</f>
        <v>4.5668728392402559E-3</v>
      </c>
      <c r="L153" s="76">
        <f>IF($C153&lt;=Entradas!$E$58,"",G153*J153)</f>
        <v>1.2915293149558279E-3</v>
      </c>
      <c r="M153" s="36"/>
    </row>
    <row r="154" spans="2:13" x14ac:dyDescent="0.3">
      <c r="B154" s="35"/>
      <c r="C154" s="72">
        <v>149</v>
      </c>
      <c r="D154" s="102">
        <f>IF($C154&lt;=Entradas!$E$58,"",Observaciones!H154)</f>
        <v>0.77124867226788563</v>
      </c>
      <c r="E154" s="102">
        <f>IF($C154&lt;=Entradas!$E$58,"",Cálculos!L155)</f>
        <v>0.80445843389466065</v>
      </c>
      <c r="F154" s="76">
        <f>IF($C154&lt;=Entradas!$E$58,"",D154-E154)</f>
        <v>-3.3209761626775025E-2</v>
      </c>
      <c r="G154" s="76">
        <f>IF($C154&lt;=Entradas!$E$58,"",D154-AVERAGE(D:D))</f>
        <v>1.3747039105459935E-2</v>
      </c>
      <c r="H154" s="76">
        <f>IF($C154&lt;=Entradas!$E$58,"",F154^2)</f>
        <v>1.1028882673072189E-3</v>
      </c>
      <c r="I154" s="76">
        <f>IF($C154&lt;=Entradas!$E$58,"",G154^2)</f>
        <v>1.8898108416704468E-4</v>
      </c>
      <c r="J154" s="76">
        <f>IF($C154&lt;=Entradas!$E$58,"",E154-AVERAGE(E:E))</f>
        <v>6.1983190981039882E-2</v>
      </c>
      <c r="K154" s="76">
        <f>IF($C154&lt;=Entradas!$E$58,"",J154^2)</f>
        <v>3.8419159641920639E-3</v>
      </c>
      <c r="L154" s="76">
        <f>IF($C154&lt;=Entradas!$E$58,"",G154*J154)</f>
        <v>8.5208535029754676E-4</v>
      </c>
      <c r="M154" s="36"/>
    </row>
    <row r="155" spans="2:13" x14ac:dyDescent="0.3">
      <c r="B155" s="35"/>
      <c r="C155" s="72">
        <v>150</v>
      </c>
      <c r="D155" s="102">
        <f>IF($C155&lt;=Entradas!$E$58,"",Observaciones!H155)</f>
        <v>0.76592126499602142</v>
      </c>
      <c r="E155" s="102">
        <f>IF($C155&lt;=Entradas!$E$58,"",Cálculos!L156)</f>
        <v>0.79890163359174182</v>
      </c>
      <c r="F155" s="76">
        <f>IF($C155&lt;=Entradas!$E$58,"",D155-E155)</f>
        <v>-3.29803685957204E-2</v>
      </c>
      <c r="G155" s="76">
        <f>IF($C155&lt;=Entradas!$E$58,"",D155-AVERAGE(D:D))</f>
        <v>8.419631833595731E-3</v>
      </c>
      <c r="H155" s="76">
        <f>IF($C155&lt;=Entradas!$E$58,"",F155^2)</f>
        <v>1.0877047127095803E-3</v>
      </c>
      <c r="I155" s="76">
        <f>IF($C155&lt;=Entradas!$E$58,"",G155^2)</f>
        <v>7.0890200213298611E-5</v>
      </c>
      <c r="J155" s="76">
        <f>IF($C155&lt;=Entradas!$E$58,"",E155-AVERAGE(E:E))</f>
        <v>5.6426390678121052E-2</v>
      </c>
      <c r="K155" s="76">
        <f>IF($C155&lt;=Entradas!$E$58,"",J155^2)</f>
        <v>3.1839375649599464E-3</v>
      </c>
      <c r="L155" s="76">
        <f>IF($C155&lt;=Entradas!$E$58,"",G155*J155)</f>
        <v>4.7508943520841742E-4</v>
      </c>
      <c r="M155" s="36"/>
    </row>
    <row r="156" spans="2:13" x14ac:dyDescent="0.3">
      <c r="B156" s="35"/>
      <c r="C156" s="72">
        <v>151</v>
      </c>
      <c r="D156" s="102">
        <f>IF($C156&lt;=Entradas!$E$58,"",Observaciones!H156)</f>
        <v>0.76063065687516584</v>
      </c>
      <c r="E156" s="102">
        <f>IF($C156&lt;=Entradas!$E$58,"",Cálculos!L157)</f>
        <v>0.79338321691227209</v>
      </c>
      <c r="F156" s="76">
        <f>IF($C156&lt;=Entradas!$E$58,"",D156-E156)</f>
        <v>-3.2752560037106249E-2</v>
      </c>
      <c r="G156" s="76">
        <f>IF($C156&lt;=Entradas!$E$58,"",D156-AVERAGE(D:D))</f>
        <v>3.1290237127401532E-3</v>
      </c>
      <c r="H156" s="76">
        <f>IF($C156&lt;=Entradas!$E$58,"",F156^2)</f>
        <v>1.0727301889842493E-3</v>
      </c>
      <c r="I156" s="76">
        <f>IF($C156&lt;=Entradas!$E$58,"",G156^2)</f>
        <v>9.790789394890173E-6</v>
      </c>
      <c r="J156" s="76">
        <f>IF($C156&lt;=Entradas!$E$58,"",E156-AVERAGE(E:E))</f>
        <v>5.0907973998651324E-2</v>
      </c>
      <c r="K156" s="76">
        <f>IF($C156&lt;=Entradas!$E$58,"",J156^2)</f>
        <v>2.5916218166473592E-3</v>
      </c>
      <c r="L156" s="76">
        <f>IF($C156&lt;=Entradas!$E$58,"",G156*J156)</f>
        <v>1.5929225780933915E-4</v>
      </c>
      <c r="M156" s="36"/>
    </row>
    <row r="157" spans="2:13" x14ac:dyDescent="0.3">
      <c r="B157" s="35"/>
      <c r="C157" s="72">
        <v>152</v>
      </c>
      <c r="D157" s="102">
        <f>IF($C157&lt;=Entradas!$E$58,"",Observaciones!H157)</f>
        <v>0.75537659371396815</v>
      </c>
      <c r="E157" s="102">
        <f>IF($C157&lt;=Entradas!$E$58,"",Cálculos!L158)</f>
        <v>0.787902918721197</v>
      </c>
      <c r="F157" s="76">
        <f>IF($C157&lt;=Entradas!$E$58,"",D157-E157)</f>
        <v>-3.2526325007228851E-2</v>
      </c>
      <c r="G157" s="76">
        <f>IF($C157&lt;=Entradas!$E$58,"",D157-AVERAGE(D:D))</f>
        <v>-2.1250394484575441E-3</v>
      </c>
      <c r="H157" s="76">
        <f>IF($C157&lt;=Entradas!$E$58,"",F157^2)</f>
        <v>1.0579618184758809E-3</v>
      </c>
      <c r="I157" s="76">
        <f>IF($C157&lt;=Entradas!$E$58,"",G157^2)</f>
        <v>4.515792657500743E-6</v>
      </c>
      <c r="J157" s="76">
        <f>IF($C157&lt;=Entradas!$E$58,"",E157-AVERAGE(E:E))</f>
        <v>4.5427675807576229E-2</v>
      </c>
      <c r="K157" s="76">
        <f>IF($C157&lt;=Entradas!$E$58,"",J157^2)</f>
        <v>2.0636737292782465E-3</v>
      </c>
      <c r="L157" s="76">
        <f>IF($C157&lt;=Entradas!$E$58,"",G157*J157)</f>
        <v>-9.6535603142839909E-5</v>
      </c>
      <c r="M157" s="36"/>
    </row>
    <row r="158" spans="2:13" x14ac:dyDescent="0.3">
      <c r="B158" s="35"/>
      <c r="C158" s="72">
        <v>153</v>
      </c>
      <c r="D158" s="102">
        <f>IF($C158&lt;=Entradas!$E$58,"",Observaciones!H158)</f>
        <v>0.75015856067480413</v>
      </c>
      <c r="E158" s="102">
        <f>IF($C158&lt;=Entradas!$E$58,"",Cálculos!L159)</f>
        <v>0.78246047570633548</v>
      </c>
      <c r="F158" s="76">
        <f>IF($C158&lt;=Entradas!$E$58,"",D158-E158)</f>
        <v>-3.2301915031531347E-2</v>
      </c>
      <c r="G158" s="76">
        <f>IF($C158&lt;=Entradas!$E$58,"",D158-AVERAGE(D:D))</f>
        <v>-7.3430724876215603E-3</v>
      </c>
      <c r="H158" s="76">
        <f>IF($C158&lt;=Entradas!$E$58,"",F158^2)</f>
        <v>1.0434137147042708E-3</v>
      </c>
      <c r="I158" s="76">
        <f>IF($C158&lt;=Entradas!$E$58,"",G158^2)</f>
        <v>5.3920713558464688E-5</v>
      </c>
      <c r="J158" s="76">
        <f>IF($C158&lt;=Entradas!$E$58,"",E158-AVERAGE(E:E))</f>
        <v>3.9985232792714709E-2</v>
      </c>
      <c r="K158" s="76">
        <f>IF($C158&lt;=Entradas!$E$58,"",J158^2)</f>
        <v>1.5988188414875876E-3</v>
      </c>
      <c r="L158" s="76">
        <f>IF($C158&lt;=Entradas!$E$58,"",G158*J158)</f>
        <v>-2.936144628313268E-4</v>
      </c>
      <c r="M158" s="36"/>
    </row>
    <row r="159" spans="2:13" x14ac:dyDescent="0.3">
      <c r="B159" s="35"/>
      <c r="C159" s="72">
        <v>154</v>
      </c>
      <c r="D159" s="102">
        <f>IF($C159&lt;=Entradas!$E$58,"",Observaciones!H159)</f>
        <v>3.0113746859840704</v>
      </c>
      <c r="E159" s="102">
        <f>IF($C159&lt;=Entradas!$E$58,"",Cálculos!L160)</f>
        <v>2.5859251096346783</v>
      </c>
      <c r="F159" s="76">
        <f>IF($C159&lt;=Entradas!$E$58,"",D159-E159)</f>
        <v>0.42544957634939218</v>
      </c>
      <c r="G159" s="76">
        <f>IF($C159&lt;=Entradas!$E$58,"",D159-AVERAGE(D:D))</f>
        <v>2.2538730528216449</v>
      </c>
      <c r="H159" s="76">
        <f>IF($C159&lt;=Entradas!$E$58,"",F159^2)</f>
        <v>0.18100734201587729</v>
      </c>
      <c r="I159" s="76">
        <f>IF($C159&lt;=Entradas!$E$58,"",G159^2)</f>
        <v>5.0799437382355608</v>
      </c>
      <c r="J159" s="76">
        <f>IF($C159&lt;=Entradas!$E$58,"",E159-AVERAGE(E:E))</f>
        <v>1.8434498667210575</v>
      </c>
      <c r="K159" s="76">
        <f>IF($C159&lt;=Entradas!$E$58,"",J159^2)</f>
        <v>3.3983074111138847</v>
      </c>
      <c r="L159" s="76">
        <f>IF($C159&lt;=Entradas!$E$58,"",G159*J159)</f>
        <v>4.1549019788302441</v>
      </c>
      <c r="M159" s="36"/>
    </row>
    <row r="160" spans="2:13" x14ac:dyDescent="0.3">
      <c r="B160" s="35"/>
      <c r="C160" s="72">
        <v>155</v>
      </c>
      <c r="D160" s="102">
        <f>IF($C160&lt;=Entradas!$E$58,"",Observaciones!H160)</f>
        <v>0.95848627717271795</v>
      </c>
      <c r="E160" s="102">
        <f>IF($C160&lt;=Entradas!$E$58,"",Cálculos!L161)</f>
        <v>0.95180941960425491</v>
      </c>
      <c r="F160" s="76">
        <f>IF($C160&lt;=Entradas!$E$58,"",D160-E160)</f>
        <v>6.6768575684630349E-3</v>
      </c>
      <c r="G160" s="76">
        <f>IF($C160&lt;=Entradas!$E$58,"",D160-AVERAGE(D:D))</f>
        <v>0.20098464401029226</v>
      </c>
      <c r="H160" s="76">
        <f>IF($C160&lt;=Entradas!$E$58,"",F160^2)</f>
        <v>4.4580426989542109E-5</v>
      </c>
      <c r="I160" s="76">
        <f>IF($C160&lt;=Entradas!$E$58,"",G160^2)</f>
        <v>4.0394827127943907E-2</v>
      </c>
      <c r="J160" s="76">
        <f>IF($C160&lt;=Entradas!$E$58,"",E160-AVERAGE(E:E))</f>
        <v>0.20933417669063414</v>
      </c>
      <c r="K160" s="76">
        <f>IF($C160&lt;=Entradas!$E$58,"",J160^2)</f>
        <v>4.3820797530745637E-2</v>
      </c>
      <c r="L160" s="76">
        <f>IF($C160&lt;=Entradas!$E$58,"",G160*J160)</f>
        <v>4.2072954981354722E-2</v>
      </c>
      <c r="M160" s="36"/>
    </row>
    <row r="161" spans="2:13" x14ac:dyDescent="0.3">
      <c r="B161" s="35"/>
      <c r="C161" s="72">
        <v>156</v>
      </c>
      <c r="D161" s="102">
        <f>IF($C161&lt;=Entradas!$E$58,"",Observaciones!H161)</f>
        <v>0.94068278894113622</v>
      </c>
      <c r="E161" s="102">
        <f>IF($C161&lt;=Entradas!$E$58,"",Cálculos!L162)</f>
        <v>0.93511015506820616</v>
      </c>
      <c r="F161" s="76">
        <f>IF($C161&lt;=Entradas!$E$58,"",D161-E161)</f>
        <v>5.5726338729300551E-3</v>
      </c>
      <c r="G161" s="76">
        <f>IF($C161&lt;=Entradas!$E$58,"",D161-AVERAGE(D:D))</f>
        <v>0.18318115577871052</v>
      </c>
      <c r="H161" s="76">
        <f>IF($C161&lt;=Entradas!$E$58,"",F161^2)</f>
        <v>3.1054248281727423E-5</v>
      </c>
      <c r="I161" s="76">
        <f>IF($C161&lt;=Entradas!$E$58,"",G161^2)</f>
        <v>3.3555335832424212E-2</v>
      </c>
      <c r="J161" s="76">
        <f>IF($C161&lt;=Entradas!$E$58,"",E161-AVERAGE(E:E))</f>
        <v>0.19263491215458539</v>
      </c>
      <c r="K161" s="76">
        <f>IF($C161&lt;=Entradas!$E$58,"",J161^2)</f>
        <v>3.7108209380804828E-2</v>
      </c>
      <c r="L161" s="76">
        <f>IF($C161&lt;=Entradas!$E$58,"",G161*J161)</f>
        <v>3.5287085851807322E-2</v>
      </c>
      <c r="M161" s="36"/>
    </row>
    <row r="162" spans="2:13" x14ac:dyDescent="0.3">
      <c r="B162" s="35"/>
      <c r="C162" s="72">
        <v>157</v>
      </c>
      <c r="D162" s="102">
        <f>IF($C162&lt;=Entradas!$E$58,"",Observaciones!H162)</f>
        <v>0.92231658190438859</v>
      </c>
      <c r="E162" s="102">
        <f>IF($C162&lt;=Entradas!$E$58,"",Cálculos!L163)</f>
        <v>0.91786397761665173</v>
      </c>
      <c r="F162" s="76">
        <f>IF($C162&lt;=Entradas!$E$58,"",D162-E162)</f>
        <v>4.452604287736861E-3</v>
      </c>
      <c r="G162" s="76">
        <f>IF($C162&lt;=Entradas!$E$58,"",D162-AVERAGE(D:D))</f>
        <v>0.1648149487419629</v>
      </c>
      <c r="H162" s="76">
        <f>IF($C162&lt;=Entradas!$E$58,"",F162^2)</f>
        <v>1.9825684943172679E-5</v>
      </c>
      <c r="I162" s="76">
        <f>IF($C162&lt;=Entradas!$E$58,"",G162^2)</f>
        <v>2.7163967328815857E-2</v>
      </c>
      <c r="J162" s="76">
        <f>IF($C162&lt;=Entradas!$E$58,"",E162-AVERAGE(E:E))</f>
        <v>0.17538873470303096</v>
      </c>
      <c r="K162" s="76">
        <f>IF($C162&lt;=Entradas!$E$58,"",J162^2)</f>
        <v>3.0761208260730175E-2</v>
      </c>
      <c r="L162" s="76">
        <f>IF($C162&lt;=Entradas!$E$58,"",G162*J162)</f>
        <v>2.8906685319997776E-2</v>
      </c>
      <c r="M162" s="36"/>
    </row>
    <row r="163" spans="2:13" x14ac:dyDescent="0.3">
      <c r="B163" s="35"/>
      <c r="C163" s="72">
        <v>158</v>
      </c>
      <c r="D163" s="102">
        <f>IF($C163&lt;=Entradas!$E$58,"",Observaciones!H163)</f>
        <v>0.90430655598541665</v>
      </c>
      <c r="E163" s="102">
        <f>IF($C163&lt;=Entradas!$E$58,"",Cálculos!L164)</f>
        <v>0.90068345366693736</v>
      </c>
      <c r="F163" s="76">
        <f>IF($C163&lt;=Entradas!$E$58,"",D163-E163)</f>
        <v>3.6231023184792877E-3</v>
      </c>
      <c r="G163" s="76">
        <f>IF($C163&lt;=Entradas!$E$58,"",D163-AVERAGE(D:D))</f>
        <v>0.14680492282299096</v>
      </c>
      <c r="H163" s="76">
        <f>IF($C163&lt;=Entradas!$E$58,"",F163^2)</f>
        <v>1.312687041016999E-5</v>
      </c>
      <c r="I163" s="76">
        <f>IF($C163&lt;=Entradas!$E$58,"",G163^2)</f>
        <v>2.155168536506433E-2</v>
      </c>
      <c r="J163" s="76">
        <f>IF($C163&lt;=Entradas!$E$58,"",E163-AVERAGE(E:E))</f>
        <v>0.15820821075331659</v>
      </c>
      <c r="K163" s="76">
        <f>IF($C163&lt;=Entradas!$E$58,"",J163^2)</f>
        <v>2.5029837949765838E-2</v>
      </c>
      <c r="L163" s="76">
        <f>IF($C163&lt;=Entradas!$E$58,"",G163*J163)</f>
        <v>2.3225744169604129E-2</v>
      </c>
      <c r="M163" s="36"/>
    </row>
    <row r="164" spans="2:13" x14ac:dyDescent="0.3">
      <c r="B164" s="35"/>
      <c r="C164" s="72">
        <v>159</v>
      </c>
      <c r="D164" s="102">
        <f>IF($C164&lt;=Entradas!$E$58,"",Observaciones!H164)</f>
        <v>0.9383257614874001</v>
      </c>
      <c r="E164" s="102">
        <f>IF($C164&lt;=Entradas!$E$58,"",Cálculos!L165)</f>
        <v>0.92503211613571434</v>
      </c>
      <c r="F164" s="76">
        <f>IF($C164&lt;=Entradas!$E$58,"",D164-E164)</f>
        <v>1.3293645351685757E-2</v>
      </c>
      <c r="G164" s="76">
        <f>IF($C164&lt;=Entradas!$E$58,"",D164-AVERAGE(D:D))</f>
        <v>0.18082412832497441</v>
      </c>
      <c r="H164" s="76">
        <f>IF($C164&lt;=Entradas!$E$58,"",F164^2)</f>
        <v>1.7672100673639632E-4</v>
      </c>
      <c r="I164" s="76">
        <f>IF($C164&lt;=Entradas!$E$58,"",G164^2)</f>
        <v>3.269736538448681E-2</v>
      </c>
      <c r="J164" s="76">
        <f>IF($C164&lt;=Entradas!$E$58,"",E164-AVERAGE(E:E))</f>
        <v>0.18255687322209357</v>
      </c>
      <c r="K164" s="76">
        <f>IF($C164&lt;=Entradas!$E$58,"",J164^2)</f>
        <v>3.3327011960627546E-2</v>
      </c>
      <c r="L164" s="76">
        <f>IF($C164&lt;=Entradas!$E$58,"",G164*J164)</f>
        <v>3.3010687470117935E-2</v>
      </c>
      <c r="M164" s="36"/>
    </row>
    <row r="165" spans="2:13" x14ac:dyDescent="0.3">
      <c r="B165" s="35"/>
      <c r="C165" s="72">
        <v>160</v>
      </c>
      <c r="D165" s="102">
        <f>IF($C165&lt;=Entradas!$E$58,"",Observaciones!H165)</f>
        <v>0.91988280787750543</v>
      </c>
      <c r="E165" s="102">
        <f>IF($C165&lt;=Entradas!$E$58,"",Cálculos!L166)</f>
        <v>0.90808424645440411</v>
      </c>
      <c r="F165" s="76">
        <f>IF($C165&lt;=Entradas!$E$58,"",D165-E165)</f>
        <v>1.1798561423101317E-2</v>
      </c>
      <c r="G165" s="76">
        <f>IF($C165&lt;=Entradas!$E$58,"",D165-AVERAGE(D:D))</f>
        <v>0.16238117471507973</v>
      </c>
      <c r="H165" s="76">
        <f>IF($C165&lt;=Entradas!$E$58,"",F165^2)</f>
        <v>1.3920605165469458E-4</v>
      </c>
      <c r="I165" s="76">
        <f>IF($C165&lt;=Entradas!$E$58,"",G165^2)</f>
        <v>2.636764590184925E-2</v>
      </c>
      <c r="J165" s="76">
        <f>IF($C165&lt;=Entradas!$E$58,"",E165-AVERAGE(E:E))</f>
        <v>0.16560900354078334</v>
      </c>
      <c r="K165" s="76">
        <f>IF($C165&lt;=Entradas!$E$58,"",J165^2)</f>
        <v>2.7426342053771188E-2</v>
      </c>
      <c r="L165" s="76">
        <f>IF($C165&lt;=Entradas!$E$58,"",G165*J165)</f>
        <v>2.6891784538346199E-2</v>
      </c>
      <c r="M165" s="36"/>
    </row>
    <row r="166" spans="2:13" x14ac:dyDescent="0.3">
      <c r="B166" s="35"/>
      <c r="C166" s="72">
        <v>161</v>
      </c>
      <c r="D166" s="102">
        <f>IF($C166&lt;=Entradas!$E$58,"",Observaciones!H166)</f>
        <v>0.90194516133385938</v>
      </c>
      <c r="E166" s="102">
        <f>IF($C166&lt;=Entradas!$E$58,"",Cálculos!L167)</f>
        <v>0.89132971145111106</v>
      </c>
      <c r="F166" s="76">
        <f>IF($C166&lt;=Entradas!$E$58,"",D166-E166)</f>
        <v>1.0615449882748318E-2</v>
      </c>
      <c r="G166" s="76">
        <f>IF($C166&lt;=Entradas!$E$58,"",D166-AVERAGE(D:D))</f>
        <v>0.14444352817143369</v>
      </c>
      <c r="H166" s="76">
        <f>IF($C166&lt;=Entradas!$E$58,"",F166^2)</f>
        <v>1.1268777621314128E-4</v>
      </c>
      <c r="I166" s="76">
        <f>IF($C166&lt;=Entradas!$E$58,"",G166^2)</f>
        <v>2.0863932830611758E-2</v>
      </c>
      <c r="J166" s="76">
        <f>IF($C166&lt;=Entradas!$E$58,"",E166-AVERAGE(E:E))</f>
        <v>0.14885446853749029</v>
      </c>
      <c r="K166" s="76">
        <f>IF($C166&lt;=Entradas!$E$58,"",J166^2)</f>
        <v>2.2157652803578686E-2</v>
      </c>
      <c r="L166" s="76">
        <f>IF($C166&lt;=Entradas!$E$58,"",G166*J166)</f>
        <v>2.1501064619638768E-2</v>
      </c>
      <c r="M166" s="36"/>
    </row>
    <row r="167" spans="2:13" x14ac:dyDescent="0.3">
      <c r="B167" s="35"/>
      <c r="C167" s="72">
        <v>162</v>
      </c>
      <c r="D167" s="102">
        <f>IF($C167&lt;=Entradas!$E$58,"",Observaciones!H167)</f>
        <v>0.88442172903854077</v>
      </c>
      <c r="E167" s="102">
        <f>IF($C167&lt;=Entradas!$E$58,"",Cálculos!L168)</f>
        <v>0.8747108816594058</v>
      </c>
      <c r="F167" s="76">
        <f>IF($C167&lt;=Entradas!$E$58,"",D167-E167)</f>
        <v>9.7108473791349681E-3</v>
      </c>
      <c r="G167" s="76">
        <f>IF($C167&lt;=Entradas!$E$58,"",D167-AVERAGE(D:D))</f>
        <v>0.12692009587611508</v>
      </c>
      <c r="H167" s="76">
        <f>IF($C167&lt;=Entradas!$E$58,"",F167^2)</f>
        <v>9.4300556820852476E-5</v>
      </c>
      <c r="I167" s="76">
        <f>IF($C167&lt;=Entradas!$E$58,"",G167^2)</f>
        <v>1.6108710737202245E-2</v>
      </c>
      <c r="J167" s="76">
        <f>IF($C167&lt;=Entradas!$E$58,"",E167-AVERAGE(E:E))</f>
        <v>0.13223563874578503</v>
      </c>
      <c r="K167" s="76">
        <f>IF($C167&lt;=Entradas!$E$58,"",J167^2)</f>
        <v>1.7486264154505764E-2</v>
      </c>
      <c r="L167" s="76">
        <f>IF($C167&lt;=Entradas!$E$58,"",G167*J167)</f>
        <v>1.6783359947854355E-2</v>
      </c>
      <c r="M167" s="36"/>
    </row>
    <row r="168" spans="2:13" x14ac:dyDescent="0.3">
      <c r="B168" s="35"/>
      <c r="C168" s="72">
        <v>163</v>
      </c>
      <c r="D168" s="102">
        <f>IF($C168&lt;=Entradas!$E$58,"",Observaciones!H168)</f>
        <v>0.87092884796553449</v>
      </c>
      <c r="E168" s="102">
        <f>IF($C168&lt;=Entradas!$E$58,"",Cálculos!L169)</f>
        <v>0.861192123910822</v>
      </c>
      <c r="F168" s="76">
        <f>IF($C168&lt;=Entradas!$E$58,"",D168-E168)</f>
        <v>9.7367240547124867E-3</v>
      </c>
      <c r="G168" s="76">
        <f>IF($C168&lt;=Entradas!$E$58,"",D168-AVERAGE(D:D))</f>
        <v>0.1134272148031088</v>
      </c>
      <c r="H168" s="76">
        <f>IF($C168&lt;=Entradas!$E$58,"",F168^2)</f>
        <v>9.4803795317616771E-5</v>
      </c>
      <c r="I168" s="76">
        <f>IF($C168&lt;=Entradas!$E$58,"",G168^2)</f>
        <v>1.2865733057990584E-2</v>
      </c>
      <c r="J168" s="76">
        <f>IF($C168&lt;=Entradas!$E$58,"",E168-AVERAGE(E:E))</f>
        <v>0.11871688099720124</v>
      </c>
      <c r="K168" s="76">
        <f>IF($C168&lt;=Entradas!$E$58,"",J168^2)</f>
        <v>1.409369783370364E-2</v>
      </c>
      <c r="L168" s="76">
        <f>IF($C168&lt;=Entradas!$E$58,"",G168*J168)</f>
        <v>1.3465725161624649E-2</v>
      </c>
      <c r="M168" s="36"/>
    </row>
    <row r="169" spans="2:13" x14ac:dyDescent="0.3">
      <c r="B169" s="35"/>
      <c r="C169" s="72">
        <v>164</v>
      </c>
      <c r="D169" s="102">
        <f>IF($C169&lt;=Entradas!$E$58,"",Observaciones!H169)</f>
        <v>0.86611419799406375</v>
      </c>
      <c r="E169" s="102">
        <f>IF($C169&lt;=Entradas!$E$58,"",Cálculos!L170)</f>
        <v>0.85448514052899593</v>
      </c>
      <c r="F169" s="76">
        <f>IF($C169&lt;=Entradas!$E$58,"",D169-E169)</f>
        <v>1.1629057465067816E-2</v>
      </c>
      <c r="G169" s="76">
        <f>IF($C169&lt;=Entradas!$E$58,"",D169-AVERAGE(D:D))</f>
        <v>0.10861256483163806</v>
      </c>
      <c r="H169" s="76">
        <f>IF($C169&lt;=Entradas!$E$58,"",F169^2)</f>
        <v>1.3523497752584949E-4</v>
      </c>
      <c r="I169" s="76">
        <f>IF($C169&lt;=Entradas!$E$58,"",G169^2)</f>
        <v>1.179668923930678E-2</v>
      </c>
      <c r="J169" s="76">
        <f>IF($C169&lt;=Entradas!$E$58,"",E169-AVERAGE(E:E))</f>
        <v>0.11200989761537516</v>
      </c>
      <c r="K169" s="76">
        <f>IF($C169&lt;=Entradas!$E$58,"",J169^2)</f>
        <v>1.2546217163806828E-2</v>
      </c>
      <c r="L169" s="76">
        <f>IF($C169&lt;=Entradas!$E$58,"",G169*J169)</f>
        <v>1.2165682266535076E-2</v>
      </c>
      <c r="M169" s="36"/>
    </row>
    <row r="170" spans="2:13" x14ac:dyDescent="0.3">
      <c r="B170" s="35"/>
      <c r="C170" s="72">
        <v>165</v>
      </c>
      <c r="D170" s="102">
        <f>IF($C170&lt;=Entradas!$E$58,"",Observaciones!H170)</f>
        <v>0.84869865089786489</v>
      </c>
      <c r="E170" s="102">
        <f>IF($C170&lt;=Entradas!$E$58,"",Cálculos!L171)</f>
        <v>0.83756721069140361</v>
      </c>
      <c r="F170" s="76">
        <f>IF($C170&lt;=Entradas!$E$58,"",D170-E170)</f>
        <v>1.1131440206461285E-2</v>
      </c>
      <c r="G170" s="76">
        <f>IF($C170&lt;=Entradas!$E$58,"",D170-AVERAGE(D:D))</f>
        <v>9.1197017735439201E-2</v>
      </c>
      <c r="H170" s="76">
        <f>IF($C170&lt;=Entradas!$E$58,"",F170^2)</f>
        <v>1.2390896107002285E-4</v>
      </c>
      <c r="I170" s="76">
        <f>IF($C170&lt;=Entradas!$E$58,"",G170^2)</f>
        <v>8.3168960438380121E-3</v>
      </c>
      <c r="J170" s="76">
        <f>IF($C170&lt;=Entradas!$E$58,"",E170-AVERAGE(E:E))</f>
        <v>9.5091967777782838E-2</v>
      </c>
      <c r="K170" s="76">
        <f>IF($C170&lt;=Entradas!$E$58,"",J170^2)</f>
        <v>9.0424823358508898E-3</v>
      </c>
      <c r="L170" s="76">
        <f>IF($C170&lt;=Entradas!$E$58,"",G170*J170)</f>
        <v>8.6721038719282748E-3</v>
      </c>
      <c r="M170" s="36"/>
    </row>
    <row r="171" spans="2:13" x14ac:dyDescent="0.3">
      <c r="B171" s="35"/>
      <c r="C171" s="72">
        <v>166</v>
      </c>
      <c r="D171" s="102">
        <f>IF($C171&lt;=Entradas!$E$58,"",Observaciones!H171)</f>
        <v>0.83233984035265984</v>
      </c>
      <c r="E171" s="102">
        <f>IF($C171&lt;=Entradas!$E$58,"",Cálculos!L172)</f>
        <v>0.82150952404621647</v>
      </c>
      <c r="F171" s="76">
        <f>IF($C171&lt;=Entradas!$E$58,"",D171-E171)</f>
        <v>1.0830316306443377E-2</v>
      </c>
      <c r="G171" s="76">
        <f>IF($C171&lt;=Entradas!$E$58,"",D171-AVERAGE(D:D))</f>
        <v>7.4838207190234152E-2</v>
      </c>
      <c r="H171" s="76">
        <f>IF($C171&lt;=Entradas!$E$58,"",F171^2)</f>
        <v>1.1729575129761332E-4</v>
      </c>
      <c r="I171" s="76">
        <f>IF($C171&lt;=Entradas!$E$58,"",G171^2)</f>
        <v>5.6007572554484146E-3</v>
      </c>
      <c r="J171" s="76">
        <f>IF($C171&lt;=Entradas!$E$58,"",E171-AVERAGE(E:E))</f>
        <v>7.9034281132595696E-2</v>
      </c>
      <c r="K171" s="76">
        <f>IF($C171&lt;=Entradas!$E$58,"",J171^2)</f>
        <v>6.2464175941461721E-3</v>
      </c>
      <c r="L171" s="76">
        <f>IF($C171&lt;=Entradas!$E$58,"",G171*J171)</f>
        <v>5.9147839065324106E-3</v>
      </c>
      <c r="M171" s="36"/>
    </row>
    <row r="172" spans="2:13" x14ac:dyDescent="0.3">
      <c r="B172" s="35"/>
      <c r="C172" s="72">
        <v>167</v>
      </c>
      <c r="D172" s="102">
        <f>IF($C172&lt;=Entradas!$E$58,"",Observaciones!H172)</f>
        <v>0.8161954231633809</v>
      </c>
      <c r="E172" s="102">
        <f>IF($C172&lt;=Entradas!$E$58,"",Cálculos!L173)</f>
        <v>0.80546405077955874</v>
      </c>
      <c r="F172" s="76">
        <f>IF($C172&lt;=Entradas!$E$58,"",D172-E172)</f>
        <v>1.0731372383822158E-2</v>
      </c>
      <c r="G172" s="76">
        <f>IF($C172&lt;=Entradas!$E$58,"",D172-AVERAGE(D:D))</f>
        <v>5.8693790000955204E-2</v>
      </c>
      <c r="H172" s="76">
        <f>IF($C172&lt;=Entradas!$E$58,"",F172^2)</f>
        <v>1.1516235324026086E-4</v>
      </c>
      <c r="I172" s="76">
        <f>IF($C172&lt;=Entradas!$E$58,"",G172^2)</f>
        <v>3.444960984676229E-3</v>
      </c>
      <c r="J172" s="76">
        <f>IF($C172&lt;=Entradas!$E$58,"",E172-AVERAGE(E:E))</f>
        <v>6.2988807865937968E-2</v>
      </c>
      <c r="K172" s="76">
        <f>IF($C172&lt;=Entradas!$E$58,"",J172^2)</f>
        <v>3.9675899163720491E-3</v>
      </c>
      <c r="L172" s="76">
        <f>IF($C172&lt;=Entradas!$E$58,"",G172*J172)</f>
        <v>3.6970518612938785E-3</v>
      </c>
      <c r="M172" s="36"/>
    </row>
    <row r="173" spans="2:13" x14ac:dyDescent="0.3">
      <c r="B173" s="35"/>
      <c r="C173" s="72">
        <v>168</v>
      </c>
      <c r="D173" s="102">
        <f>IF($C173&lt;=Entradas!$E$58,"",Observaciones!H173)</f>
        <v>0.80049775935500589</v>
      </c>
      <c r="E173" s="102">
        <f>IF($C173&lt;=Entradas!$E$58,"",Cálculos!L174)</f>
        <v>0.78969656406763322</v>
      </c>
      <c r="F173" s="76">
        <f>IF($C173&lt;=Entradas!$E$58,"",D173-E173)</f>
        <v>1.0801195287372667E-2</v>
      </c>
      <c r="G173" s="76">
        <f>IF($C173&lt;=Entradas!$E$58,"",D173-AVERAGE(D:D))</f>
        <v>4.2996126192580197E-2</v>
      </c>
      <c r="H173" s="76">
        <f>IF($C173&lt;=Entradas!$E$58,"",F173^2)</f>
        <v>1.1666581963596151E-4</v>
      </c>
      <c r="I173" s="76">
        <f>IF($C173&lt;=Entradas!$E$58,"",G173^2)</f>
        <v>1.848666867568281E-3</v>
      </c>
      <c r="J173" s="76">
        <f>IF($C173&lt;=Entradas!$E$58,"",E173-AVERAGE(E:E))</f>
        <v>4.7221321154012452E-2</v>
      </c>
      <c r="K173" s="76">
        <f>IF($C173&lt;=Entradas!$E$58,"",J173^2)</f>
        <v>2.229853171530384E-3</v>
      </c>
      <c r="L173" s="76">
        <f>IF($C173&lt;=Entradas!$E$58,"",G173*J173)</f>
        <v>2.0303338833182762E-3</v>
      </c>
      <c r="M173" s="36"/>
    </row>
    <row r="174" spans="2:13" x14ac:dyDescent="0.3">
      <c r="B174" s="35"/>
      <c r="C174" s="72">
        <v>169</v>
      </c>
      <c r="D174" s="102">
        <f>IF($C174&lt;=Entradas!$E$58,"",Observaciones!H174)</f>
        <v>0.78519727257605954</v>
      </c>
      <c r="E174" s="102">
        <f>IF($C174&lt;=Entradas!$E$58,"",Cálculos!L175)</f>
        <v>0.7741746433769503</v>
      </c>
      <c r="F174" s="76">
        <f>IF($C174&lt;=Entradas!$E$58,"",D174-E174)</f>
        <v>1.1022629199109235E-2</v>
      </c>
      <c r="G174" s="76">
        <f>IF($C174&lt;=Entradas!$E$58,"",D174-AVERAGE(D:D))</f>
        <v>2.7695639413633844E-2</v>
      </c>
      <c r="H174" s="76">
        <f>IF($C174&lt;=Entradas!$E$58,"",F174^2)</f>
        <v>1.214983544610555E-4</v>
      </c>
      <c r="I174" s="76">
        <f>IF($C174&lt;=Entradas!$E$58,"",G174^2)</f>
        <v>7.6704844253002835E-4</v>
      </c>
      <c r="J174" s="76">
        <f>IF($C174&lt;=Entradas!$E$58,"",E174-AVERAGE(E:E))</f>
        <v>3.169940046332953E-2</v>
      </c>
      <c r="K174" s="76">
        <f>IF($C174&lt;=Entradas!$E$58,"",J174^2)</f>
        <v>1.0048519897345365E-3</v>
      </c>
      <c r="L174" s="76">
        <f>IF($C174&lt;=Entradas!$E$58,"",G174*J174)</f>
        <v>8.7793516486075226E-4</v>
      </c>
      <c r="M174" s="36"/>
    </row>
    <row r="175" spans="2:13" x14ac:dyDescent="0.3">
      <c r="B175" s="35"/>
      <c r="C175" s="72">
        <v>170</v>
      </c>
      <c r="D175" s="102">
        <f>IF($C175&lt;=Entradas!$E$58,"",Observaciones!H175)</f>
        <v>0.7701776016664551</v>
      </c>
      <c r="E175" s="102">
        <f>IF($C175&lt;=Entradas!$E$58,"",Cálculos!L176)</f>
        <v>0.75878666236860393</v>
      </c>
      <c r="F175" s="76">
        <f>IF($C175&lt;=Entradas!$E$58,"",D175-E175)</f>
        <v>1.1390939297851177E-2</v>
      </c>
      <c r="G175" s="76">
        <f>IF($C175&lt;=Entradas!$E$58,"",D175-AVERAGE(D:D))</f>
        <v>1.2675968504029411E-2</v>
      </c>
      <c r="H175" s="76">
        <f>IF($C175&lt;=Entradas!$E$58,"",F175^2)</f>
        <v>1.2975349808733025E-4</v>
      </c>
      <c r="I175" s="76">
        <f>IF($C175&lt;=Entradas!$E$58,"",G175^2)</f>
        <v>1.6068017751514564E-4</v>
      </c>
      <c r="J175" s="76">
        <f>IF($C175&lt;=Entradas!$E$58,"",E175-AVERAGE(E:E))</f>
        <v>1.6311419454983156E-2</v>
      </c>
      <c r="K175" s="76">
        <f>IF($C175&lt;=Entradas!$E$58,"",J175^2)</f>
        <v>2.6606240463640301E-4</v>
      </c>
      <c r="L175" s="76">
        <f>IF($C175&lt;=Entradas!$E$58,"",G175*J175)</f>
        <v>2.0676303926737906E-4</v>
      </c>
      <c r="M175" s="36"/>
    </row>
    <row r="176" spans="2:13" x14ac:dyDescent="0.3">
      <c r="B176" s="35"/>
      <c r="C176" s="72">
        <v>171</v>
      </c>
      <c r="D176" s="102">
        <f>IF($C176&lt;=Entradas!$E$58,"",Observaciones!H176)</f>
        <v>0.75558838276544937</v>
      </c>
      <c r="E176" s="102">
        <f>IF($C176&lt;=Entradas!$E$58,"",Cálculos!L177)</f>
        <v>0.74371541921419548</v>
      </c>
      <c r="F176" s="76">
        <f>IF($C176&lt;=Entradas!$E$58,"",D176-E176)</f>
        <v>1.187296355125389E-2</v>
      </c>
      <c r="G176" s="76">
        <f>IF($C176&lt;=Entradas!$E$58,"",D176-AVERAGE(D:D))</f>
        <v>-1.9132503969763182E-3</v>
      </c>
      <c r="H176" s="76">
        <f>IF($C176&lt;=Entradas!$E$58,"",F176^2)</f>
        <v>1.4096726348940337E-4</v>
      </c>
      <c r="I176" s="76">
        <f>IF($C176&lt;=Entradas!$E$58,"",G176^2)</f>
        <v>3.6605270815300391E-6</v>
      </c>
      <c r="J176" s="76">
        <f>IF($C176&lt;=Entradas!$E$58,"",E176-AVERAGE(E:E))</f>
        <v>1.2401763005747135E-3</v>
      </c>
      <c r="K176" s="76">
        <f>IF($C176&lt;=Entradas!$E$58,"",J176^2)</f>
        <v>1.5380372565071821E-6</v>
      </c>
      <c r="L176" s="76">
        <f>IF($C176&lt;=Entradas!$E$58,"",G176*J176)</f>
        <v>-2.3727677993951923E-6</v>
      </c>
      <c r="M176" s="36"/>
    </row>
    <row r="177" spans="2:13" x14ac:dyDescent="0.3">
      <c r="B177" s="35"/>
      <c r="C177" s="72">
        <v>172</v>
      </c>
      <c r="D177" s="102">
        <f>IF($C177&lt;=Entradas!$E$58,"",Observaciones!H177)</f>
        <v>0.7412926176507515</v>
      </c>
      <c r="E177" s="102">
        <f>IF($C177&lt;=Entradas!$E$58,"",Cálculos!L178)</f>
        <v>0.72882191968465893</v>
      </c>
      <c r="F177" s="76">
        <f>IF($C177&lt;=Entradas!$E$58,"",D177-E177)</f>
        <v>1.247069796609257E-2</v>
      </c>
      <c r="G177" s="76">
        <f>IF($C177&lt;=Entradas!$E$58,"",D177-AVERAGE(D:D))</f>
        <v>-1.6209015511674196E-2</v>
      </c>
      <c r="H177" s="76">
        <f>IF($C177&lt;=Entradas!$E$58,"",F177^2)</f>
        <v>1.5551830776150535E-4</v>
      </c>
      <c r="I177" s="76">
        <f>IF($C177&lt;=Entradas!$E$58,"",G177^2)</f>
        <v>2.627321838576947E-4</v>
      </c>
      <c r="J177" s="76">
        <f>IF($C177&lt;=Entradas!$E$58,"",E177-AVERAGE(E:E))</f>
        <v>-1.3653323228961844E-2</v>
      </c>
      <c r="K177" s="76">
        <f>IF($C177&lt;=Entradas!$E$58,"",J177^2)</f>
        <v>1.864132351945091E-4</v>
      </c>
      <c r="L177" s="76">
        <f>IF($C177&lt;=Entradas!$E$58,"",G177*J177)</f>
        <v>2.2130692800414415E-4</v>
      </c>
      <c r="M177" s="36"/>
    </row>
    <row r="178" spans="2:13" x14ac:dyDescent="0.3">
      <c r="B178" s="35"/>
      <c r="C178" s="72">
        <v>173</v>
      </c>
      <c r="D178" s="102">
        <f>IF($C178&lt;=Entradas!$E$58,"",Observaciones!H178)</f>
        <v>0.72729937258572264</v>
      </c>
      <c r="E178" s="102">
        <f>IF($C178&lt;=Entradas!$E$58,"",Cálculos!L179)</f>
        <v>0.71412863030384455</v>
      </c>
      <c r="F178" s="76">
        <f>IF($C178&lt;=Entradas!$E$58,"",D178-E178)</f>
        <v>1.3170742281878089E-2</v>
      </c>
      <c r="G178" s="76">
        <f>IF($C178&lt;=Entradas!$E$58,"",D178-AVERAGE(D:D))</f>
        <v>-3.0202260576703055E-2</v>
      </c>
      <c r="H178" s="76">
        <f>IF($C178&lt;=Entradas!$E$58,"",F178^2)</f>
        <v>1.7346845225565125E-4</v>
      </c>
      <c r="I178" s="76">
        <f>IF($C178&lt;=Entradas!$E$58,"",G178^2)</f>
        <v>9.1217654394307158E-4</v>
      </c>
      <c r="J178" s="76">
        <f>IF($C178&lt;=Entradas!$E$58,"",E178-AVERAGE(E:E))</f>
        <v>-2.8346612609776223E-2</v>
      </c>
      <c r="K178" s="76">
        <f>IF($C178&lt;=Entradas!$E$58,"",J178^2)</f>
        <v>8.0353044644872434E-4</v>
      </c>
      <c r="L178" s="76">
        <f>IF($C178&lt;=Entradas!$E$58,"",G178*J178)</f>
        <v>8.5613178050731817E-4</v>
      </c>
      <c r="M178" s="36"/>
    </row>
    <row r="179" spans="2:13" x14ac:dyDescent="0.3">
      <c r="B179" s="35"/>
      <c r="C179" s="72">
        <v>174</v>
      </c>
      <c r="D179" s="102">
        <f>IF($C179&lt;=Entradas!$E$58,"",Observaciones!H179)</f>
        <v>0.7137759217477907</v>
      </c>
      <c r="E179" s="102">
        <f>IF($C179&lt;=Entradas!$E$58,"",Cálculos!L180)</f>
        <v>0.69984250996595787</v>
      </c>
      <c r="F179" s="76">
        <f>IF($C179&lt;=Entradas!$E$58,"",D179-E179)</f>
        <v>1.3933411781832827E-2</v>
      </c>
      <c r="G179" s="76">
        <f>IF($C179&lt;=Entradas!$E$58,"",D179-AVERAGE(D:D))</f>
        <v>-4.3725711414634993E-2</v>
      </c>
      <c r="H179" s="76">
        <f>IF($C179&lt;=Entradas!$E$58,"",F179^2)</f>
        <v>1.9413996388211786E-4</v>
      </c>
      <c r="I179" s="76">
        <f>IF($C179&lt;=Entradas!$E$58,"",G179^2)</f>
        <v>1.9119378387159409E-3</v>
      </c>
      <c r="J179" s="76">
        <f>IF($C179&lt;=Entradas!$E$58,"",E179-AVERAGE(E:E))</f>
        <v>-4.2632732947662899E-2</v>
      </c>
      <c r="K179" s="76">
        <f>IF($C179&lt;=Entradas!$E$58,"",J179^2)</f>
        <v>1.8175499185867417E-3</v>
      </c>
      <c r="L179" s="76">
        <f>IF($C179&lt;=Entradas!$E$58,"",G179*J179)</f>
        <v>1.8641465776867089E-3</v>
      </c>
      <c r="M179" s="36"/>
    </row>
    <row r="180" spans="2:13" x14ac:dyDescent="0.3">
      <c r="B180" s="35"/>
      <c r="C180" s="72">
        <v>175</v>
      </c>
      <c r="D180" s="102">
        <f>IF($C180&lt;=Entradas!$E$58,"",Observaciones!H180)</f>
        <v>0.70032077971962881</v>
      </c>
      <c r="E180" s="102">
        <f>IF($C180&lt;=Entradas!$E$58,"",Cálculos!L181)</f>
        <v>0.68550717760719171</v>
      </c>
      <c r="F180" s="76">
        <f>IF($C180&lt;=Entradas!$E$58,"",D180-E180)</f>
        <v>1.4813602112437096E-2</v>
      </c>
      <c r="G180" s="76">
        <f>IF($C180&lt;=Entradas!$E$58,"",D180-AVERAGE(D:D))</f>
        <v>-5.7180853442796886E-2</v>
      </c>
      <c r="H180" s="76">
        <f>IF($C180&lt;=Entradas!$E$58,"",F180^2)</f>
        <v>2.1944280754560081E-4</v>
      </c>
      <c r="I180" s="76">
        <f>IF($C180&lt;=Entradas!$E$58,"",G180^2)</f>
        <v>3.2696500004466165E-3</v>
      </c>
      <c r="J180" s="76">
        <f>IF($C180&lt;=Entradas!$E$58,"",E180-AVERAGE(E:E))</f>
        <v>-5.6968065306429061E-2</v>
      </c>
      <c r="K180" s="76">
        <f>IF($C180&lt;=Entradas!$E$58,"",J180^2)</f>
        <v>3.2453604647575663E-3</v>
      </c>
      <c r="L180" s="76">
        <f>IF($C180&lt;=Entradas!$E$58,"",G180*J180)</f>
        <v>3.2574825932066018E-3</v>
      </c>
      <c r="M180" s="36"/>
    </row>
    <row r="181" spans="2:13" x14ac:dyDescent="0.3">
      <c r="B181" s="35"/>
      <c r="C181" s="72">
        <v>176</v>
      </c>
      <c r="D181" s="102">
        <f>IF($C181&lt;=Entradas!$E$58,"",Observaciones!H181)</f>
        <v>0.68735357421722543</v>
      </c>
      <c r="E181" s="102">
        <f>IF($C181&lt;=Entradas!$E$58,"",Cálculos!L182)</f>
        <v>0.6716235645041283</v>
      </c>
      <c r="F181" s="76">
        <f>IF($C181&lt;=Entradas!$E$58,"",D181-E181)</f>
        <v>1.5730009713097126E-2</v>
      </c>
      <c r="G181" s="76">
        <f>IF($C181&lt;=Entradas!$E$58,"",D181-AVERAGE(D:D))</f>
        <v>-7.0148058945200265E-2</v>
      </c>
      <c r="H181" s="76">
        <f>IF($C181&lt;=Entradas!$E$58,"",F181^2)</f>
        <v>2.4743320557412996E-4</v>
      </c>
      <c r="I181" s="76">
        <f>IF($C181&lt;=Entradas!$E$58,"",G181^2)</f>
        <v>4.9207501737792911E-3</v>
      </c>
      <c r="J181" s="76">
        <f>IF($C181&lt;=Entradas!$E$58,"",E181-AVERAGE(E:E))</f>
        <v>-7.0851678409492469E-2</v>
      </c>
      <c r="K181" s="76">
        <f>IF($C181&lt;=Entradas!$E$58,"",J181^2)</f>
        <v>5.0199603334421415E-3</v>
      </c>
      <c r="L181" s="76">
        <f>IF($C181&lt;=Entradas!$E$58,"",G181*J181)</f>
        <v>4.970107713435451E-3</v>
      </c>
      <c r="M181" s="36"/>
    </row>
    <row r="182" spans="2:13" x14ac:dyDescent="0.3">
      <c r="B182" s="35"/>
      <c r="C182" s="72">
        <v>177</v>
      </c>
      <c r="D182" s="102">
        <f>IF($C182&lt;=Entradas!$E$58,"",Observaciones!H182)</f>
        <v>0.6745679630568997</v>
      </c>
      <c r="E182" s="102">
        <f>IF($C182&lt;=Entradas!$E$58,"",Cálculos!L183)</f>
        <v>0.66337728604508439</v>
      </c>
      <c r="F182" s="76">
        <f>IF($C182&lt;=Entradas!$E$58,"",D182-E182)</f>
        <v>1.1190677011815309E-2</v>
      </c>
      <c r="G182" s="76">
        <f>IF($C182&lt;=Entradas!$E$58,"",D182-AVERAGE(D:D))</f>
        <v>-8.2933670105525992E-2</v>
      </c>
      <c r="H182" s="76">
        <f>IF($C182&lt;=Entradas!$E$58,"",F182^2)</f>
        <v>1.252312519827716E-4</v>
      </c>
      <c r="I182" s="76">
        <f>IF($C182&lt;=Entradas!$E$58,"",G182^2)</f>
        <v>6.8779936371722158E-3</v>
      </c>
      <c r="J182" s="76">
        <f>IF($C182&lt;=Entradas!$E$58,"",E182-AVERAGE(E:E))</f>
        <v>-7.9097956868536379E-2</v>
      </c>
      <c r="K182" s="76">
        <f>IF($C182&lt;=Entradas!$E$58,"",J182^2)</f>
        <v>6.2564867807768411E-3</v>
      </c>
      <c r="L182" s="76">
        <f>IF($C182&lt;=Entradas!$E$58,"",G182*J182)</f>
        <v>6.55988386095632E-3</v>
      </c>
      <c r="M182" s="36"/>
    </row>
    <row r="183" spans="2:13" x14ac:dyDescent="0.3">
      <c r="B183" s="35"/>
      <c r="C183" s="72">
        <v>178</v>
      </c>
      <c r="D183" s="102">
        <f>IF($C183&lt;=Entradas!$E$58,"",Observaciones!H183)</f>
        <v>0.66208815238099528</v>
      </c>
      <c r="E183" s="102">
        <f>IF($C183&lt;=Entradas!$E$58,"",Cálculos!L184)</f>
        <v>0.65812325641555369</v>
      </c>
      <c r="F183" s="76">
        <f>IF($C183&lt;=Entradas!$E$58,"",D183-E183)</f>
        <v>3.9648959654415838E-3</v>
      </c>
      <c r="G183" s="76">
        <f>IF($C183&lt;=Entradas!$E$58,"",D183-AVERAGE(D:D))</f>
        <v>-9.5413480781430415E-2</v>
      </c>
      <c r="H183" s="76">
        <f>IF($C183&lt;=Entradas!$E$58,"",F183^2)</f>
        <v>1.5720400016774948E-5</v>
      </c>
      <c r="I183" s="76">
        <f>IF($C183&lt;=Entradas!$E$58,"",G183^2)</f>
        <v>9.1037323148283906E-3</v>
      </c>
      <c r="J183" s="76">
        <f>IF($C183&lt;=Entradas!$E$58,"",E183-AVERAGE(E:E))</f>
        <v>-8.4351986498067077E-2</v>
      </c>
      <c r="K183" s="76">
        <f>IF($C183&lt;=Entradas!$E$58,"",J183^2)</f>
        <v>7.1152576261700904E-3</v>
      </c>
      <c r="L183" s="76">
        <f>IF($C183&lt;=Entradas!$E$58,"",G183*J183)</f>
        <v>8.048316642608801E-3</v>
      </c>
      <c r="M183" s="36"/>
    </row>
    <row r="184" spans="2:13" x14ac:dyDescent="0.3">
      <c r="B184" s="35"/>
      <c r="C184" s="72">
        <v>179</v>
      </c>
      <c r="D184" s="102">
        <f>IF($C184&lt;=Entradas!$E$58,"",Observaciones!H184)</f>
        <v>0.64948737720855998</v>
      </c>
      <c r="E184" s="102">
        <f>IF($C184&lt;=Entradas!$E$58,"",Cálculos!L185)</f>
        <v>0.65345216557224006</v>
      </c>
      <c r="F184" s="76">
        <f>IF($C184&lt;=Entradas!$E$58,"",D184-E184)</f>
        <v>-3.9647883636800829E-3</v>
      </c>
      <c r="G184" s="76">
        <f>IF($C184&lt;=Entradas!$E$58,"",D184-AVERAGE(D:D))</f>
        <v>-0.10801425595386571</v>
      </c>
      <c r="H184" s="76">
        <f>IF($C184&lt;=Entradas!$E$58,"",F184^2)</f>
        <v>1.5719546768772988E-5</v>
      </c>
      <c r="I184" s="76">
        <f>IF($C184&lt;=Entradas!$E$58,"",G184^2)</f>
        <v>1.1667079489267214E-2</v>
      </c>
      <c r="J184" s="76">
        <f>IF($C184&lt;=Entradas!$E$58,"",E184-AVERAGE(E:E))</f>
        <v>-8.9023077341380707E-2</v>
      </c>
      <c r="K184" s="76">
        <f>IF($C184&lt;=Entradas!$E$58,"",J184^2)</f>
        <v>7.925108299329452E-3</v>
      </c>
      <c r="L184" s="76">
        <f>IF($C184&lt;=Entradas!$E$58,"",G184*J184)</f>
        <v>9.6157614617526782E-3</v>
      </c>
      <c r="M184" s="36"/>
    </row>
    <row r="185" spans="2:13" x14ac:dyDescent="0.3">
      <c r="B185" s="35"/>
      <c r="C185" s="72">
        <v>180</v>
      </c>
      <c r="D185" s="102">
        <f>IF($C185&lt;=Entradas!$E$58,"",Observaciones!H185)</f>
        <v>0.6372913523471414</v>
      </c>
      <c r="E185" s="102">
        <f>IF($C185&lt;=Entradas!$E$58,"",Cálculos!L186)</f>
        <v>0.64891514377612902</v>
      </c>
      <c r="F185" s="76">
        <f>IF($C185&lt;=Entradas!$E$58,"",D185-E185)</f>
        <v>-1.1623791428987618E-2</v>
      </c>
      <c r="G185" s="76">
        <f>IF($C185&lt;=Entradas!$E$58,"",D185-AVERAGE(D:D))</f>
        <v>-0.12021028081528429</v>
      </c>
      <c r="H185" s="76">
        <f>IF($C185&lt;=Entradas!$E$58,"",F185^2)</f>
        <v>1.35112527184606E-4</v>
      </c>
      <c r="I185" s="76">
        <f>IF($C185&lt;=Entradas!$E$58,"",G185^2)</f>
        <v>1.4450511613689506E-2</v>
      </c>
      <c r="J185" s="76">
        <f>IF($C185&lt;=Entradas!$E$58,"",E185-AVERAGE(E:E))</f>
        <v>-9.3560099137491748E-2</v>
      </c>
      <c r="K185" s="76">
        <f>IF($C185&lt;=Entradas!$E$58,"",J185^2)</f>
        <v>8.7534921506172841E-3</v>
      </c>
      <c r="L185" s="76">
        <f>IF($C185&lt;=Entradas!$E$58,"",G185*J185)</f>
        <v>1.1246885790423719E-2</v>
      </c>
      <c r="M185" s="36"/>
    </row>
    <row r="186" spans="2:13" x14ac:dyDescent="0.3">
      <c r="B186" s="35"/>
      <c r="C186" s="72">
        <v>181</v>
      </c>
      <c r="D186" s="102">
        <f>IF($C186&lt;=Entradas!$E$58,"",Observaciones!H186)</f>
        <v>0.62520388367682389</v>
      </c>
      <c r="E186" s="102">
        <f>IF($C186&lt;=Entradas!$E$58,"",Cálculos!L187)</f>
        <v>0.6444284206135561</v>
      </c>
      <c r="F186" s="76">
        <f>IF($C186&lt;=Entradas!$E$58,"",D186-E186)</f>
        <v>-1.9224536936732206E-2</v>
      </c>
      <c r="G186" s="76">
        <f>IF($C186&lt;=Entradas!$E$58,"",D186-AVERAGE(D:D))</f>
        <v>-0.1322977494856018</v>
      </c>
      <c r="H186" s="76">
        <f>IF($C186&lt;=Entradas!$E$58,"",F186^2)</f>
        <v>3.6958282043178092E-4</v>
      </c>
      <c r="I186" s="76">
        <f>IF($C186&lt;=Entradas!$E$58,"",G186^2)</f>
        <v>1.7502694518955052E-2</v>
      </c>
      <c r="J186" s="76">
        <f>IF($C186&lt;=Entradas!$E$58,"",E186-AVERAGE(E:E))</f>
        <v>-9.8046822300064673E-2</v>
      </c>
      <c r="K186" s="76">
        <f>IF($C186&lt;=Entradas!$E$58,"",J186^2)</f>
        <v>9.6131793631404599E-3</v>
      </c>
      <c r="L186" s="76">
        <f>IF($C186&lt;=Entradas!$E$58,"",G186*J186)</f>
        <v>1.2971373934513272E-2</v>
      </c>
      <c r="M186" s="36"/>
    </row>
    <row r="187" spans="2:13" x14ac:dyDescent="0.3">
      <c r="B187" s="35"/>
      <c r="C187" s="72">
        <v>182</v>
      </c>
      <c r="D187" s="102">
        <f>IF($C187&lt;=Entradas!$E$58,"",Observaciones!H187)</f>
        <v>0.61490541279413224</v>
      </c>
      <c r="E187" s="102">
        <f>IF($C187&lt;=Entradas!$E$58,"",Cálculos!L188)</f>
        <v>0.63997622032264634</v>
      </c>
      <c r="F187" s="76">
        <f>IF($C187&lt;=Entradas!$E$58,"",D187-E187)</f>
        <v>-2.5070807528514094E-2</v>
      </c>
      <c r="G187" s="76">
        <f>IF($C187&lt;=Entradas!$E$58,"",D187-AVERAGE(D:D))</f>
        <v>-0.14259622036829345</v>
      </c>
      <c r="H187" s="76">
        <f>IF($C187&lt;=Entradas!$E$58,"",F187^2)</f>
        <v>6.2854539013179893E-4</v>
      </c>
      <c r="I187" s="76">
        <f>IF($C187&lt;=Entradas!$E$58,"",G187^2)</f>
        <v>2.0333682063322908E-2</v>
      </c>
      <c r="J187" s="76">
        <f>IF($C187&lt;=Entradas!$E$58,"",E187-AVERAGE(E:E))</f>
        <v>-0.10249902259097443</v>
      </c>
      <c r="K187" s="76">
        <f>IF($C187&lt;=Entradas!$E$58,"",J187^2)</f>
        <v>1.0506049632105087E-2</v>
      </c>
      <c r="L187" s="76">
        <f>IF($C187&lt;=Entradas!$E$58,"",G187*J187)</f>
        <v>1.4615973212917278E-2</v>
      </c>
      <c r="M187" s="36"/>
    </row>
    <row r="188" spans="2:13" x14ac:dyDescent="0.3">
      <c r="B188" s="35"/>
      <c r="C188" s="72">
        <v>183</v>
      </c>
      <c r="D188" s="102">
        <f>IF($C188&lt;=Entradas!$E$58,"",Observaciones!H188)</f>
        <v>0.60956470703401366</v>
      </c>
      <c r="E188" s="102">
        <f>IF($C188&lt;=Entradas!$E$58,"",Cálculos!L189)</f>
        <v>0.63555543117803226</v>
      </c>
      <c r="F188" s="76">
        <f>IF($C188&lt;=Entradas!$E$58,"",D188-E188)</f>
        <v>-2.5990724144018595E-2</v>
      </c>
      <c r="G188" s="76">
        <f>IF($C188&lt;=Entradas!$E$58,"",D188-AVERAGE(D:D))</f>
        <v>-0.14793692612841203</v>
      </c>
      <c r="H188" s="76">
        <f>IF($C188&lt;=Entradas!$E$58,"",F188^2)</f>
        <v>6.7551774153047119E-4</v>
      </c>
      <c r="I188" s="76">
        <f>IF($C188&lt;=Entradas!$E$58,"",G188^2)</f>
        <v>2.1885334112323237E-2</v>
      </c>
      <c r="J188" s="76">
        <f>IF($C188&lt;=Entradas!$E$58,"",E188-AVERAGE(E:E))</f>
        <v>-0.10691981173558851</v>
      </c>
      <c r="K188" s="76">
        <f>IF($C188&lt;=Entradas!$E$58,"",J188^2)</f>
        <v>1.1431846141573691E-2</v>
      </c>
      <c r="L188" s="76">
        <f>IF($C188&lt;=Entradas!$E$58,"",G188*J188)</f>
        <v>1.581738829039148E-2</v>
      </c>
      <c r="M188" s="36"/>
    </row>
    <row r="189" spans="2:13" x14ac:dyDescent="0.3">
      <c r="B189" s="35"/>
      <c r="C189" s="72">
        <v>184</v>
      </c>
      <c r="D189" s="102">
        <f>IF($C189&lt;=Entradas!$E$58,"",Observaciones!H189)</f>
        <v>0.60515426855005783</v>
      </c>
      <c r="E189" s="102">
        <f>IF($C189&lt;=Entradas!$E$58,"",Cálculos!L190)</f>
        <v>0.63116530111238178</v>
      </c>
      <c r="F189" s="76">
        <f>IF($C189&lt;=Entradas!$E$58,"",D189-E189)</f>
        <v>-2.6011032562323955E-2</v>
      </c>
      <c r="G189" s="76">
        <f>IF($C189&lt;=Entradas!$E$58,"",D189-AVERAGE(D:D))</f>
        <v>-0.15234736461236786</v>
      </c>
      <c r="H189" s="76">
        <f>IF($C189&lt;=Entradas!$E$58,"",F189^2)</f>
        <v>6.7657381495827705E-4</v>
      </c>
      <c r="I189" s="76">
        <f>IF($C189&lt;=Entradas!$E$58,"",G189^2)</f>
        <v>2.3209719504333755E-2</v>
      </c>
      <c r="J189" s="76">
        <f>IF($C189&lt;=Entradas!$E$58,"",E189-AVERAGE(E:E))</f>
        <v>-0.11130994180123899</v>
      </c>
      <c r="K189" s="76">
        <f>IF($C189&lt;=Entradas!$E$58,"",J189^2)</f>
        <v>1.2389903143795211E-2</v>
      </c>
      <c r="L189" s="76">
        <f>IF($C189&lt;=Entradas!$E$58,"",G189*J189)</f>
        <v>1.6957776288574804E-2</v>
      </c>
      <c r="M189" s="36"/>
    </row>
    <row r="190" spans="2:13" x14ac:dyDescent="0.3">
      <c r="B190" s="35"/>
      <c r="C190" s="72">
        <v>185</v>
      </c>
      <c r="D190" s="102">
        <f>IF($C190&lt;=Entradas!$E$58,"",Observaciones!H190)</f>
        <v>0.60093762278483775</v>
      </c>
      <c r="E190" s="102">
        <f>IF($C190&lt;=Entradas!$E$58,"",Cálculos!L191)</f>
        <v>0.62680551869583434</v>
      </c>
      <c r="F190" s="76">
        <f>IF($C190&lt;=Entradas!$E$58,"",D190-E190)</f>
        <v>-2.5867895910996586E-2</v>
      </c>
      <c r="G190" s="76">
        <f>IF($C190&lt;=Entradas!$E$58,"",D190-AVERAGE(D:D))</f>
        <v>-0.15656401037758794</v>
      </c>
      <c r="H190" s="76">
        <f>IF($C190&lt;=Entradas!$E$58,"",F190^2)</f>
        <v>6.6914803886215389E-4</v>
      </c>
      <c r="I190" s="76">
        <f>IF($C190&lt;=Entradas!$E$58,"",G190^2)</f>
        <v>2.4512289345513465E-2</v>
      </c>
      <c r="J190" s="76">
        <f>IF($C190&lt;=Entradas!$E$58,"",E190-AVERAGE(E:E))</f>
        <v>-0.11566972421778643</v>
      </c>
      <c r="K190" s="76">
        <f>IF($C190&lt;=Entradas!$E$58,"",J190^2)</f>
        <v>1.3379485100618769E-2</v>
      </c>
      <c r="L190" s="76">
        <f>IF($C190&lt;=Entradas!$E$58,"",G190*J190)</f>
        <v>1.8109715902806248E-2</v>
      </c>
      <c r="M190" s="36"/>
    </row>
    <row r="191" spans="2:13" x14ac:dyDescent="0.3">
      <c r="B191" s="35"/>
      <c r="C191" s="72">
        <v>186</v>
      </c>
      <c r="D191" s="102">
        <f>IF($C191&lt;=Entradas!$E$58,"",Observaciones!H191)</f>
        <v>0.59677996316811865</v>
      </c>
      <c r="E191" s="102">
        <f>IF($C191&lt;=Entradas!$E$58,"",Cálculos!L192)</f>
        <v>0.62247585574337927</v>
      </c>
      <c r="F191" s="76">
        <f>IF($C191&lt;=Entradas!$E$58,"",D191-E191)</f>
        <v>-2.5695892575260615E-2</v>
      </c>
      <c r="G191" s="76">
        <f>IF($C191&lt;=Entradas!$E$58,"",D191-AVERAGE(D:D))</f>
        <v>-0.16072166999430704</v>
      </c>
      <c r="H191" s="76">
        <f>IF($C191&lt;=Entradas!$E$58,"",F191^2)</f>
        <v>6.6027889523933355E-4</v>
      </c>
      <c r="I191" s="76">
        <f>IF($C191&lt;=Entradas!$E$58,"",G191^2)</f>
        <v>2.5831455205758934E-2</v>
      </c>
      <c r="J191" s="76">
        <f>IF($C191&lt;=Entradas!$E$58,"",E191-AVERAGE(E:E))</f>
        <v>-0.1199993871702415</v>
      </c>
      <c r="K191" s="76">
        <f>IF($C191&lt;=Entradas!$E$58,"",J191^2)</f>
        <v>1.4399852921233521E-2</v>
      </c>
      <c r="L191" s="76">
        <f>IF($C191&lt;=Entradas!$E$58,"",G191*J191)</f>
        <v>1.9286501904294637E-2</v>
      </c>
      <c r="M191" s="36"/>
    </row>
    <row r="192" spans="2:13" x14ac:dyDescent="0.3">
      <c r="B192" s="35"/>
      <c r="C192" s="72">
        <v>187</v>
      </c>
      <c r="D192" s="102">
        <f>IF($C192&lt;=Entradas!$E$58,"",Observaciones!H192)</f>
        <v>0.59265648156300943</v>
      </c>
      <c r="E192" s="102">
        <f>IF($C192&lt;=Entradas!$E$58,"",Cálculos!L193)</f>
        <v>0.61817610074848384</v>
      </c>
      <c r="F192" s="76">
        <f>IF($C192&lt;=Entradas!$E$58,"",D192-E192)</f>
        <v>-2.5519619185474407E-2</v>
      </c>
      <c r="G192" s="76">
        <f>IF($C192&lt;=Entradas!$E$58,"",D192-AVERAGE(D:D))</f>
        <v>-0.16484515159941626</v>
      </c>
      <c r="H192" s="76">
        <f>IF($C192&lt;=Entradas!$E$58,"",F192^2)</f>
        <v>6.5125096337163347E-4</v>
      </c>
      <c r="I192" s="76">
        <f>IF($C192&lt;=Entradas!$E$58,"",G192^2)</f>
        <v>2.7173924005834529E-2</v>
      </c>
      <c r="J192" s="76">
        <f>IF($C192&lt;=Entradas!$E$58,"",E192-AVERAGE(E:E))</f>
        <v>-0.12429914216513693</v>
      </c>
      <c r="K192" s="76">
        <f>IF($C192&lt;=Entradas!$E$58,"",J192^2)</f>
        <v>1.5450276742988923E-2</v>
      </c>
      <c r="L192" s="76">
        <f>IF($C192&lt;=Entradas!$E$58,"",G192*J192)</f>
        <v>2.0490110933889392E-2</v>
      </c>
      <c r="M192" s="36"/>
    </row>
    <row r="193" spans="2:13" x14ac:dyDescent="0.3">
      <c r="B193" s="35"/>
      <c r="C193" s="72">
        <v>188</v>
      </c>
      <c r="D193" s="102">
        <f>IF($C193&lt;=Entradas!$E$58,"",Observaciones!H193)</f>
        <v>0.58856248093602492</v>
      </c>
      <c r="E193" s="102">
        <f>IF($C193&lt;=Entradas!$E$58,"",Cálculos!L194)</f>
        <v>0.61390604647813773</v>
      </c>
      <c r="F193" s="76">
        <f>IF($C193&lt;=Entradas!$E$58,"",D193-E193)</f>
        <v>-2.5343565542112811E-2</v>
      </c>
      <c r="G193" s="76">
        <f>IF($C193&lt;=Entradas!$E$58,"",D193-AVERAGE(D:D))</f>
        <v>-0.16893915222640077</v>
      </c>
      <c r="H193" s="76">
        <f>IF($C193&lt;=Entradas!$E$58,"",F193^2)</f>
        <v>6.422963143873678E-4</v>
      </c>
      <c r="I193" s="76">
        <f>IF($C193&lt;=Entradas!$E$58,"",G193^2)</f>
        <v>2.854043715497501E-2</v>
      </c>
      <c r="J193" s="76">
        <f>IF($C193&lt;=Entradas!$E$58,"",E193-AVERAGE(E:E))</f>
        <v>-0.12856919643548304</v>
      </c>
      <c r="K193" s="76">
        <f>IF($C193&lt;=Entradas!$E$58,"",J193^2)</f>
        <v>1.6530038272065825E-2</v>
      </c>
      <c r="L193" s="76">
        <f>IF($C193&lt;=Entradas!$E$58,"",G193*J193)</f>
        <v>2.1720371048240091E-2</v>
      </c>
      <c r="M193" s="36"/>
    </row>
    <row r="194" spans="2:13" x14ac:dyDescent="0.3">
      <c r="B194" s="35"/>
      <c r="C194" s="72">
        <v>189</v>
      </c>
      <c r="D194" s="102">
        <f>IF($C194&lt;=Entradas!$E$58,"",Observaciones!H194)</f>
        <v>0.58449694209385972</v>
      </c>
      <c r="E194" s="102">
        <f>IF($C194&lt;=Entradas!$E$58,"",Cálculos!L195)</f>
        <v>0.60966548765458084</v>
      </c>
      <c r="F194" s="76">
        <f>IF($C194&lt;=Entradas!$E$58,"",D194-E194)</f>
        <v>-2.5168545560721123E-2</v>
      </c>
      <c r="G194" s="76">
        <f>IF($C194&lt;=Entradas!$E$58,"",D194-AVERAGE(D:D))</f>
        <v>-0.17300469106856597</v>
      </c>
      <c r="H194" s="76">
        <f>IF($C194&lt;=Entradas!$E$58,"",F194^2)</f>
        <v>6.3345568564209496E-4</v>
      </c>
      <c r="I194" s="76">
        <f>IF($C194&lt;=Entradas!$E$58,"",G194^2)</f>
        <v>2.993062313172995E-2</v>
      </c>
      <c r="J194" s="76">
        <f>IF($C194&lt;=Entradas!$E$58,"",E194-AVERAGE(E:E))</f>
        <v>-0.13280975525903993</v>
      </c>
      <c r="K194" s="76">
        <f>IF($C194&lt;=Entradas!$E$58,"",J194^2)</f>
        <v>1.7638431091966084E-2</v>
      </c>
      <c r="L194" s="76">
        <f>IF($C194&lt;=Entradas!$E$58,"",G194*J194)</f>
        <v>2.2976710679482058E-2</v>
      </c>
      <c r="M194" s="36"/>
    </row>
    <row r="195" spans="2:13" x14ac:dyDescent="0.3">
      <c r="B195" s="35"/>
      <c r="C195" s="72">
        <v>190</v>
      </c>
      <c r="D195" s="102">
        <f>IF($C195&lt;=Entradas!$E$58,"",Observaciones!H195)</f>
        <v>0.58045951933666062</v>
      </c>
      <c r="E195" s="102">
        <f>IF($C195&lt;=Entradas!$E$58,"",Cálculos!L196)</f>
        <v>0.60545422051555597</v>
      </c>
      <c r="F195" s="76">
        <f>IF($C195&lt;=Entradas!$E$58,"",D195-E195)</f>
        <v>-2.4994701178895351E-2</v>
      </c>
      <c r="G195" s="76">
        <f>IF($C195&lt;=Entradas!$E$58,"",D195-AVERAGE(D:D))</f>
        <v>-0.17704211382576507</v>
      </c>
      <c r="H195" s="76">
        <f>IF($C195&lt;=Entradas!$E$58,"",F195^2)</f>
        <v>6.247350870222727E-4</v>
      </c>
      <c r="I195" s="76">
        <f>IF($C195&lt;=Entradas!$E$58,"",G195^2)</f>
        <v>3.1343910067895157E-2</v>
      </c>
      <c r="J195" s="76">
        <f>IF($C195&lt;=Entradas!$E$58,"",E195-AVERAGE(E:E))</f>
        <v>-0.1370210223980648</v>
      </c>
      <c r="K195" s="76">
        <f>IF($C195&lt;=Entradas!$E$58,"",J195^2)</f>
        <v>1.8774760579010976E-2</v>
      </c>
      <c r="L195" s="76">
        <f>IF($C195&lt;=Entradas!$E$58,"",G195*J195)</f>
        <v>2.4258491443920893E-2</v>
      </c>
      <c r="M195" s="36"/>
    </row>
    <row r="196" spans="2:13" x14ac:dyDescent="0.3">
      <c r="B196" s="35"/>
      <c r="C196" s="72">
        <v>191</v>
      </c>
      <c r="D196" s="102">
        <f>IF($C196&lt;=Entradas!$E$58,"",Observaciones!H196)</f>
        <v>0.57644999119390095</v>
      </c>
      <c r="E196" s="102">
        <f>IF($C196&lt;=Entradas!$E$58,"",Cálculos!L197)</f>
        <v>0.60127204272446089</v>
      </c>
      <c r="F196" s="76">
        <f>IF($C196&lt;=Entradas!$E$58,"",D196-E196)</f>
        <v>-2.4822051530559941E-2</v>
      </c>
      <c r="G196" s="76">
        <f>IF($C196&lt;=Entradas!$E$58,"",D196-AVERAGE(D:D))</f>
        <v>-0.18105164196852475</v>
      </c>
      <c r="H196" s="76">
        <f>IF($C196&lt;=Entradas!$E$58,"",F196^2)</f>
        <v>6.1613424218577312E-4</v>
      </c>
      <c r="I196" s="76">
        <f>IF($C196&lt;=Entradas!$E$58,"",G196^2)</f>
        <v>3.2779697059498868E-2</v>
      </c>
      <c r="J196" s="76">
        <f>IF($C196&lt;=Entradas!$E$58,"",E196-AVERAGE(E:E))</f>
        <v>-0.14120320018915988</v>
      </c>
      <c r="K196" s="76">
        <f>IF($C196&lt;=Entradas!$E$58,"",J196^2)</f>
        <v>1.9938343743659961E-2</v>
      </c>
      <c r="L196" s="76">
        <f>IF($C196&lt;=Entradas!$E$58,"",G196*J196)</f>
        <v>2.5565071245457701E-2</v>
      </c>
      <c r="M196" s="36"/>
    </row>
    <row r="197" spans="2:13" x14ac:dyDescent="0.3">
      <c r="B197" s="35"/>
      <c r="C197" s="72">
        <v>192</v>
      </c>
      <c r="D197" s="102">
        <f>IF($C197&lt;=Entradas!$E$58,"",Observaciones!H197)</f>
        <v>0.57418610014545657</v>
      </c>
      <c r="E197" s="102">
        <f>IF($C197&lt;=Entradas!$E$58,"",Cálculos!L198)</f>
        <v>0.59849548289638255</v>
      </c>
      <c r="F197" s="76">
        <f>IF($C197&lt;=Entradas!$E$58,"",D197-E197)</f>
        <v>-2.4309382750925979E-2</v>
      </c>
      <c r="G197" s="76">
        <f>IF($C197&lt;=Entradas!$E$58,"",D197-AVERAGE(D:D))</f>
        <v>-0.18331553301696912</v>
      </c>
      <c r="H197" s="76">
        <f>IF($C197&lt;=Entradas!$E$58,"",F197^2)</f>
        <v>5.909460897310175E-4</v>
      </c>
      <c r="I197" s="76">
        <f>IF($C197&lt;=Entradas!$E$58,"",G197^2)</f>
        <v>3.3604584645295497E-2</v>
      </c>
      <c r="J197" s="76">
        <f>IF($C197&lt;=Entradas!$E$58,"",E197-AVERAGE(E:E))</f>
        <v>-0.14397976001723822</v>
      </c>
      <c r="K197" s="76">
        <f>IF($C197&lt;=Entradas!$E$58,"",J197^2)</f>
        <v>2.073017129462151E-2</v>
      </c>
      <c r="L197" s="76">
        <f>IF($C197&lt;=Entradas!$E$58,"",G197*J197)</f>
        <v>2.6393726451215325E-2</v>
      </c>
      <c r="M197" s="36"/>
    </row>
    <row r="198" spans="2:13" x14ac:dyDescent="0.3">
      <c r="B198" s="35"/>
      <c r="C198" s="72">
        <v>193</v>
      </c>
      <c r="D198" s="102">
        <f>IF($C198&lt;=Entradas!$E$58,"",Observaciones!H198)</f>
        <v>0.56882790837269048</v>
      </c>
      <c r="E198" s="102">
        <f>IF($C198&lt;=Entradas!$E$58,"",Cálculos!L199)</f>
        <v>0.59325054489991991</v>
      </c>
      <c r="F198" s="76">
        <f>IF($C198&lt;=Entradas!$E$58,"",D198-E198)</f>
        <v>-2.4422636527229424E-2</v>
      </c>
      <c r="G198" s="76">
        <f>IF($C198&lt;=Entradas!$E$58,"",D198-AVERAGE(D:D))</f>
        <v>-0.18867372478973521</v>
      </c>
      <c r="H198" s="76">
        <f>IF($C198&lt;=Entradas!$E$58,"",F198^2)</f>
        <v>5.9646517494116097E-4</v>
      </c>
      <c r="I198" s="76">
        <f>IF($C198&lt;=Entradas!$E$58,"",G198^2)</f>
        <v>3.5597774426032743E-2</v>
      </c>
      <c r="J198" s="76">
        <f>IF($C198&lt;=Entradas!$E$58,"",E198-AVERAGE(E:E))</f>
        <v>-0.14922469801370086</v>
      </c>
      <c r="K198" s="76">
        <f>IF($C198&lt;=Entradas!$E$58,"",J198^2)</f>
        <v>2.2268010497280218E-2</v>
      </c>
      <c r="L198" s="76">
        <f>IF($C198&lt;=Entradas!$E$58,"",G198*J198)</f>
        <v>2.8154779604868344E-2</v>
      </c>
      <c r="M198" s="36"/>
    </row>
    <row r="199" spans="2:13" x14ac:dyDescent="0.3">
      <c r="B199" s="35"/>
      <c r="C199" s="72">
        <v>194</v>
      </c>
      <c r="D199" s="102">
        <f>IF($C199&lt;=Entradas!$E$58,"",Observaciones!H199)</f>
        <v>0.56464424097076871</v>
      </c>
      <c r="E199" s="102">
        <f>IF($C199&lt;=Entradas!$E$58,"",Cálculos!L200)</f>
        <v>0.5889457916039974</v>
      </c>
      <c r="F199" s="76">
        <f>IF($C199&lt;=Entradas!$E$58,"",D199-E199)</f>
        <v>-2.4301550633228697E-2</v>
      </c>
      <c r="G199" s="76">
        <f>IF($C199&lt;=Entradas!$E$58,"",D199-AVERAGE(D:D))</f>
        <v>-0.19285739219165698</v>
      </c>
      <c r="H199" s="76">
        <f>IF($C199&lt;=Entradas!$E$58,"",F199^2)</f>
        <v>5.905653631793781E-4</v>
      </c>
      <c r="I199" s="76">
        <f>IF($C199&lt;=Entradas!$E$58,"",G199^2)</f>
        <v>3.7193973722966595E-2</v>
      </c>
      <c r="J199" s="76">
        <f>IF($C199&lt;=Entradas!$E$58,"",E199-AVERAGE(E:E))</f>
        <v>-0.15352945130962337</v>
      </c>
      <c r="K199" s="76">
        <f>IF($C199&lt;=Entradas!$E$58,"",J199^2)</f>
        <v>2.3571292419434012E-2</v>
      </c>
      <c r="L199" s="76">
        <f>IF($C199&lt;=Entradas!$E$58,"",G199*J199)</f>
        <v>2.9609289604189938E-2</v>
      </c>
      <c r="M199" s="36"/>
    </row>
    <row r="200" spans="2:13" x14ac:dyDescent="0.3">
      <c r="B200" s="35"/>
      <c r="C200" s="72">
        <v>195</v>
      </c>
      <c r="D200" s="102">
        <f>IF($C200&lt;=Entradas!$E$58,"",Observaciones!H200)</f>
        <v>0.56496489011087381</v>
      </c>
      <c r="E200" s="102">
        <f>IF($C200&lt;=Entradas!$E$58,"",Cálculos!L201)</f>
        <v>0.58676654081622692</v>
      </c>
      <c r="F200" s="76">
        <f>IF($C200&lt;=Entradas!$E$58,"",D200-E200)</f>
        <v>-2.1801650705353115E-2</v>
      </c>
      <c r="G200" s="76">
        <f>IF($C200&lt;=Entradas!$E$58,"",D200-AVERAGE(D:D))</f>
        <v>-0.19253674305155188</v>
      </c>
      <c r="H200" s="76">
        <f>IF($C200&lt;=Entradas!$E$58,"",F200^2)</f>
        <v>4.7531197347822399E-4</v>
      </c>
      <c r="I200" s="76">
        <f>IF($C200&lt;=Entradas!$E$58,"",G200^2)</f>
        <v>3.7070397424899315E-2</v>
      </c>
      <c r="J200" s="76">
        <f>IF($C200&lt;=Entradas!$E$58,"",E200-AVERAGE(E:E))</f>
        <v>-0.15570870209739385</v>
      </c>
      <c r="K200" s="76">
        <f>IF($C200&lt;=Entradas!$E$58,"",J200^2)</f>
        <v>2.4245199908854945E-2</v>
      </c>
      <c r="L200" s="76">
        <f>IF($C200&lt;=Entradas!$E$58,"",G200*J200)</f>
        <v>2.9979646366616559E-2</v>
      </c>
      <c r="M200" s="36"/>
    </row>
    <row r="201" spans="2:13" x14ac:dyDescent="0.3">
      <c r="B201" s="35"/>
      <c r="C201" s="72">
        <v>196</v>
      </c>
      <c r="D201" s="102">
        <f>IF($C201&lt;=Entradas!$E$58,"",Observaciones!H201)</f>
        <v>0.55759608621476153</v>
      </c>
      <c r="E201" s="102">
        <f>IF($C201&lt;=Entradas!$E$58,"",Cálculos!L202)</f>
        <v>0.58115111457511592</v>
      </c>
      <c r="F201" s="76">
        <f>IF($C201&lt;=Entradas!$E$58,"",D201-E201)</f>
        <v>-2.3555028360354391E-2</v>
      </c>
      <c r="G201" s="76">
        <f>IF($C201&lt;=Entradas!$E$58,"",D201-AVERAGE(D:D))</f>
        <v>-0.19990554694766416</v>
      </c>
      <c r="H201" s="76">
        <f>IF($C201&lt;=Entradas!$E$58,"",F201^2)</f>
        <v>5.548393610570997E-4</v>
      </c>
      <c r="I201" s="76">
        <f>IF($C201&lt;=Entradas!$E$58,"",G201^2)</f>
        <v>3.9962227700444761E-2</v>
      </c>
      <c r="J201" s="76">
        <f>IF($C201&lt;=Entradas!$E$58,"",E201-AVERAGE(E:E))</f>
        <v>-0.16132412833850485</v>
      </c>
      <c r="K201" s="76">
        <f>IF($C201&lt;=Entradas!$E$58,"",J201^2)</f>
        <v>2.6025474384178383E-2</v>
      </c>
      <c r="L201" s="76">
        <f>IF($C201&lt;=Entradas!$E$58,"",G201*J201)</f>
        <v>3.2249588111363976E-2</v>
      </c>
      <c r="M201" s="36"/>
    </row>
    <row r="202" spans="2:13" x14ac:dyDescent="0.3">
      <c r="B202" s="35"/>
      <c r="C202" s="72">
        <v>197</v>
      </c>
      <c r="D202" s="102">
        <f>IF($C202&lt;=Entradas!$E$58,"",Observaciones!H202)</f>
        <v>0.55311077650516671</v>
      </c>
      <c r="E202" s="102">
        <f>IF($C202&lt;=Entradas!$E$58,"",Cálculos!L203)</f>
        <v>0.57684585297230517</v>
      </c>
      <c r="F202" s="76">
        <f>IF($C202&lt;=Entradas!$E$58,"",D202-E202)</f>
        <v>-2.3735076467138461E-2</v>
      </c>
      <c r="G202" s="76">
        <f>IF($C202&lt;=Entradas!$E$58,"",D202-AVERAGE(D:D))</f>
        <v>-0.20439085665725898</v>
      </c>
      <c r="H202" s="76">
        <f>IF($C202&lt;=Entradas!$E$58,"",F202^2)</f>
        <v>5.6335385490090999E-4</v>
      </c>
      <c r="I202" s="76">
        <f>IF($C202&lt;=Entradas!$E$58,"",G202^2)</f>
        <v>4.1775622285088188E-2</v>
      </c>
      <c r="J202" s="76">
        <f>IF($C202&lt;=Entradas!$E$58,"",E202-AVERAGE(E:E))</f>
        <v>-0.1656293899413156</v>
      </c>
      <c r="K202" s="76">
        <f>IF($C202&lt;=Entradas!$E$58,"",J202^2)</f>
        <v>2.7433094812332377E-2</v>
      </c>
      <c r="L202" s="76">
        <f>IF($C202&lt;=Entradas!$E$58,"",G202*J202)</f>
        <v>3.3853132897724687E-2</v>
      </c>
      <c r="M202" s="36"/>
    </row>
    <row r="203" spans="2:13" x14ac:dyDescent="0.3">
      <c r="B203" s="35"/>
      <c r="C203" s="72">
        <v>198</v>
      </c>
      <c r="D203" s="102">
        <f>IF($C203&lt;=Entradas!$E$58,"",Observaciones!H203)</f>
        <v>0.54917430564896408</v>
      </c>
      <c r="E203" s="102">
        <f>IF($C203&lt;=Entradas!$E$58,"",Cálculos!L204)</f>
        <v>0.57280710178498218</v>
      </c>
      <c r="F203" s="76">
        <f>IF($C203&lt;=Entradas!$E$58,"",D203-E203)</f>
        <v>-2.3632796136018097E-2</v>
      </c>
      <c r="G203" s="76">
        <f>IF($C203&lt;=Entradas!$E$58,"",D203-AVERAGE(D:D))</f>
        <v>-0.20832732751346161</v>
      </c>
      <c r="H203" s="76">
        <f>IF($C203&lt;=Entradas!$E$58,"",F203^2)</f>
        <v>5.5850905320659191E-4</v>
      </c>
      <c r="I203" s="76">
        <f>IF($C203&lt;=Entradas!$E$58,"",G203^2)</f>
        <v>4.3400275388901101E-2</v>
      </c>
      <c r="J203" s="76">
        <f>IF($C203&lt;=Entradas!$E$58,"",E203-AVERAGE(E:E))</f>
        <v>-0.16966814112863859</v>
      </c>
      <c r="K203" s="76">
        <f>IF($C203&lt;=Entradas!$E$58,"",J203^2)</f>
        <v>2.8787278114047625E-2</v>
      </c>
      <c r="L203" s="76">
        <f>IF($C203&lt;=Entradas!$E$58,"",G203*J203)</f>
        <v>3.5346510405506119E-2</v>
      </c>
      <c r="M203" s="36"/>
    </row>
    <row r="204" spans="2:13" x14ac:dyDescent="0.3">
      <c r="B204" s="35"/>
      <c r="C204" s="72">
        <v>199</v>
      </c>
      <c r="D204" s="102">
        <f>IF($C204&lt;=Entradas!$E$58,"",Observaciones!H204)</f>
        <v>0.54535970082871099</v>
      </c>
      <c r="E204" s="102">
        <f>IF($C204&lt;=Entradas!$E$58,"",Cálculos!L205)</f>
        <v>0.56884034294282215</v>
      </c>
      <c r="F204" s="76">
        <f>IF($C204&lt;=Entradas!$E$58,"",D204-E204)</f>
        <v>-2.3480642114111161E-2</v>
      </c>
      <c r="G204" s="76">
        <f>IF($C204&lt;=Entradas!$E$58,"",D204-AVERAGE(D:D))</f>
        <v>-0.2121419323337147</v>
      </c>
      <c r="H204" s="76">
        <f>IF($C204&lt;=Entradas!$E$58,"",F204^2)</f>
        <v>5.5134055409097069E-4</v>
      </c>
      <c r="I204" s="76">
        <f>IF($C204&lt;=Entradas!$E$58,"",G204^2)</f>
        <v>4.5004199454282384E-2</v>
      </c>
      <c r="J204" s="76">
        <f>IF($C204&lt;=Entradas!$E$58,"",E204-AVERAGE(E:E))</f>
        <v>-0.17363489997079862</v>
      </c>
      <c r="K204" s="76">
        <f>IF($C204&lt;=Entradas!$E$58,"",J204^2)</f>
        <v>3.0149078487869241E-2</v>
      </c>
      <c r="L204" s="76">
        <f>IF($C204&lt;=Entradas!$E$58,"",G204*J204)</f>
        <v>3.6835243200376483E-2</v>
      </c>
      <c r="M204" s="36"/>
    </row>
    <row r="205" spans="2:13" x14ac:dyDescent="0.3">
      <c r="B205" s="35"/>
      <c r="C205" s="72">
        <v>200</v>
      </c>
      <c r="D205" s="102">
        <f>IF($C205&lt;=Entradas!$E$58,"",Observaciones!H205)</f>
        <v>0.8797481014226215</v>
      </c>
      <c r="E205" s="102">
        <f>IF($C205&lt;=Entradas!$E$58,"",Cálculos!L206)</f>
        <v>0.79335275917141668</v>
      </c>
      <c r="F205" s="76">
        <f>IF($C205&lt;=Entradas!$E$58,"",D205-E205)</f>
        <v>8.6395342251204821E-2</v>
      </c>
      <c r="G205" s="76">
        <f>IF($C205&lt;=Entradas!$E$58,"",D205-AVERAGE(D:D))</f>
        <v>0.12224646826019581</v>
      </c>
      <c r="H205" s="76">
        <f>IF($C205&lt;=Entradas!$E$58,"",F205^2)</f>
        <v>7.4641551627028166E-3</v>
      </c>
      <c r="I205" s="76">
        <f>IF($C205&lt;=Entradas!$E$58,"",G205^2)</f>
        <v>1.494419900209106E-2</v>
      </c>
      <c r="J205" s="76">
        <f>IF($C205&lt;=Entradas!$E$58,"",E205-AVERAGE(E:E))</f>
        <v>5.0877516257795907E-2</v>
      </c>
      <c r="K205" s="76">
        <f>IF($C205&lt;=Entradas!$E$58,"",J205^2)</f>
        <v>2.588521660562287E-3</v>
      </c>
      <c r="L205" s="76">
        <f>IF($C205&lt;=Entradas!$E$58,"",G205*J205)</f>
        <v>6.2195966763662434E-3</v>
      </c>
      <c r="M205" s="36"/>
    </row>
    <row r="206" spans="2:13" x14ac:dyDescent="0.3">
      <c r="B206" s="35"/>
      <c r="C206" s="72">
        <v>201</v>
      </c>
      <c r="D206" s="102">
        <f>IF($C206&lt;=Entradas!$E$58,"",Observaciones!H206)</f>
        <v>0.6662528597458256</v>
      </c>
      <c r="E206" s="102">
        <f>IF($C206&lt;=Entradas!$E$58,"",Cálculos!L207)</f>
        <v>0.66165497710787169</v>
      </c>
      <c r="F206" s="76">
        <f>IF($C206&lt;=Entradas!$E$58,"",D206-E206)</f>
        <v>4.5978826379539095E-3</v>
      </c>
      <c r="G206" s="76">
        <f>IF($C206&lt;=Entradas!$E$58,"",D206-AVERAGE(D:D))</f>
        <v>-9.1248773416600093E-2</v>
      </c>
      <c r="H206" s="76">
        <f>IF($C206&lt;=Entradas!$E$58,"",F206^2)</f>
        <v>2.1140524752398002E-5</v>
      </c>
      <c r="I206" s="76">
        <f>IF($C206&lt;=Entradas!$E$58,"",G206^2)</f>
        <v>8.326338650034024E-3</v>
      </c>
      <c r="J206" s="76">
        <f>IF($C206&lt;=Entradas!$E$58,"",E206-AVERAGE(E:E))</f>
        <v>-8.0820265805749081E-2</v>
      </c>
      <c r="K206" s="76">
        <f>IF($C206&lt;=Entradas!$E$58,"",J206^2)</f>
        <v>6.5319153649119341E-3</v>
      </c>
      <c r="L206" s="76">
        <f>IF($C206&lt;=Entradas!$E$58,"",G206*J206)</f>
        <v>7.3747501219781899E-3</v>
      </c>
      <c r="M206" s="36"/>
    </row>
    <row r="207" spans="2:13" x14ac:dyDescent="0.3">
      <c r="B207" s="35"/>
      <c r="C207" s="72">
        <v>202</v>
      </c>
      <c r="D207" s="102">
        <f>IF($C207&lt;=Entradas!$E$58,"",Observaciones!H207)</f>
        <v>1.5765678166288839</v>
      </c>
      <c r="E207" s="102">
        <f>IF($C207&lt;=Entradas!$E$58,"",Cálculos!L208)</f>
        <v>1.3406813113692388</v>
      </c>
      <c r="F207" s="76">
        <f>IF($C207&lt;=Entradas!$E$58,"",D207-E207)</f>
        <v>0.23588650525964505</v>
      </c>
      <c r="G207" s="76">
        <f>IF($C207&lt;=Entradas!$E$58,"",D207-AVERAGE(D:D))</f>
        <v>0.81906618346645821</v>
      </c>
      <c r="H207" s="76">
        <f>IF($C207&lt;=Entradas!$E$58,"",F207^2)</f>
        <v>5.5642443363608553E-2</v>
      </c>
      <c r="I207" s="76">
        <f>IF($C207&lt;=Entradas!$E$58,"",G207^2)</f>
        <v>0.67086941289830981</v>
      </c>
      <c r="J207" s="76">
        <f>IF($C207&lt;=Entradas!$E$58,"",E207-AVERAGE(E:E))</f>
        <v>0.59820606845561808</v>
      </c>
      <c r="K207" s="76">
        <f>IF($C207&lt;=Entradas!$E$58,"",J207^2)</f>
        <v>0.35785050033712762</v>
      </c>
      <c r="L207" s="76">
        <f>IF($C207&lt;=Entradas!$E$58,"",G207*J207)</f>
        <v>0.48997036141641792</v>
      </c>
      <c r="M207" s="36"/>
    </row>
    <row r="208" spans="2:13" x14ac:dyDescent="0.3">
      <c r="B208" s="35"/>
      <c r="C208" s="72">
        <v>203</v>
      </c>
      <c r="D208" s="102">
        <f>IF($C208&lt;=Entradas!$E$58,"",Observaciones!H208)</f>
        <v>0.81212228347775328</v>
      </c>
      <c r="E208" s="102">
        <f>IF($C208&lt;=Entradas!$E$58,"",Cálculos!L209)</f>
        <v>0.77798171683645778</v>
      </c>
      <c r="F208" s="76">
        <f>IF($C208&lt;=Entradas!$E$58,"",D208-E208)</f>
        <v>3.41405666412955E-2</v>
      </c>
      <c r="G208" s="76">
        <f>IF($C208&lt;=Entradas!$E$58,"",D208-AVERAGE(D:D))</f>
        <v>5.462065031532759E-2</v>
      </c>
      <c r="H208" s="76">
        <f>IF($C208&lt;=Entradas!$E$58,"",F208^2)</f>
        <v>1.1655782905887391E-3</v>
      </c>
      <c r="I208" s="76">
        <f>IF($C208&lt;=Entradas!$E$58,"",G208^2)</f>
        <v>2.983415440869296E-3</v>
      </c>
      <c r="J208" s="76">
        <f>IF($C208&lt;=Entradas!$E$58,"",E208-AVERAGE(E:E))</f>
        <v>3.5506473922837012E-2</v>
      </c>
      <c r="K208" s="76">
        <f>IF($C208&lt;=Entradas!$E$58,"",J208^2)</f>
        <v>1.2607096904331048E-3</v>
      </c>
      <c r="L208" s="76">
        <f>IF($C208&lt;=Entradas!$E$58,"",G208*J208)</f>
        <v>1.9393866960695783E-3</v>
      </c>
      <c r="M208" s="36"/>
    </row>
    <row r="209" spans="2:13" x14ac:dyDescent="0.3">
      <c r="B209" s="35"/>
      <c r="C209" s="72">
        <v>204</v>
      </c>
      <c r="D209" s="102">
        <f>IF($C209&lt;=Entradas!$E$58,"",Observaciones!H209)</f>
        <v>0.80361915594304478</v>
      </c>
      <c r="E209" s="102">
        <f>IF($C209&lt;=Entradas!$E$58,"",Cálculos!L210)</f>
        <v>0.77106641909816775</v>
      </c>
      <c r="F209" s="76">
        <f>IF($C209&lt;=Entradas!$E$58,"",D209-E209)</f>
        <v>3.2552736844877028E-2</v>
      </c>
      <c r="G209" s="76">
        <f>IF($C209&lt;=Entradas!$E$58,"",D209-AVERAGE(D:D))</f>
        <v>4.6117522780619091E-2</v>
      </c>
      <c r="H209" s="76">
        <f>IF($C209&lt;=Entradas!$E$58,"",F209^2)</f>
        <v>1.0596806760918144E-3</v>
      </c>
      <c r="I209" s="76">
        <f>IF($C209&lt;=Entradas!$E$58,"",G209^2)</f>
        <v>2.1268259074209207E-3</v>
      </c>
      <c r="J209" s="76">
        <f>IF($C209&lt;=Entradas!$E$58,"",E209-AVERAGE(E:E))</f>
        <v>2.8591176184546985E-2</v>
      </c>
      <c r="K209" s="76">
        <f>IF($C209&lt;=Entradas!$E$58,"",J209^2)</f>
        <v>8.1745535561580668E-4</v>
      </c>
      <c r="L209" s="76">
        <f>IF($C209&lt;=Entradas!$E$58,"",G209*J209)</f>
        <v>1.3185542190155396E-3</v>
      </c>
      <c r="M209" s="36"/>
    </row>
    <row r="210" spans="2:13" x14ac:dyDescent="0.3">
      <c r="B210" s="35"/>
      <c r="C210" s="72">
        <v>205</v>
      </c>
      <c r="D210" s="102">
        <f>IF($C210&lt;=Entradas!$E$58,"",Observaciones!H210)</f>
        <v>0.78260876188070805</v>
      </c>
      <c r="E210" s="102">
        <f>IF($C210&lt;=Entradas!$E$58,"",Cálculos!L211)</f>
        <v>0.75351906025134063</v>
      </c>
      <c r="F210" s="76">
        <f>IF($C210&lt;=Entradas!$E$58,"",D210-E210)</f>
        <v>2.9089701629367415E-2</v>
      </c>
      <c r="G210" s="76">
        <f>IF($C210&lt;=Entradas!$E$58,"",D210-AVERAGE(D:D))</f>
        <v>2.5107128718282357E-2</v>
      </c>
      <c r="H210" s="76">
        <f>IF($C210&lt;=Entradas!$E$58,"",F210^2)</f>
        <v>8.4621074088562121E-4</v>
      </c>
      <c r="I210" s="76">
        <f>IF($C210&lt;=Entradas!$E$58,"",G210^2)</f>
        <v>6.3036791247639864E-4</v>
      </c>
      <c r="J210" s="76">
        <f>IF($C210&lt;=Entradas!$E$58,"",E210-AVERAGE(E:E))</f>
        <v>1.1043817337719863E-2</v>
      </c>
      <c r="K210" s="76">
        <f>IF($C210&lt;=Entradas!$E$58,"",J210^2)</f>
        <v>1.2196590138892185E-4</v>
      </c>
      <c r="L210" s="76">
        <f>IF($C210&lt;=Entradas!$E$58,"",G210*J210)</f>
        <v>2.7727854343933097E-4</v>
      </c>
      <c r="M210" s="36"/>
    </row>
    <row r="211" spans="2:13" x14ac:dyDescent="0.3">
      <c r="B211" s="35"/>
      <c r="C211" s="72">
        <v>206</v>
      </c>
      <c r="D211" s="102">
        <f>IF($C211&lt;=Entradas!$E$58,"",Observaciones!H211)</f>
        <v>0.76231309399647762</v>
      </c>
      <c r="E211" s="102">
        <f>IF($C211&lt;=Entradas!$E$58,"",Cálculos!L212)</f>
        <v>0.73607341750179001</v>
      </c>
      <c r="F211" s="76">
        <f>IF($C211&lt;=Entradas!$E$58,"",D211-E211)</f>
        <v>2.6239676494687614E-2</v>
      </c>
      <c r="G211" s="76">
        <f>IF($C211&lt;=Entradas!$E$58,"",D211-AVERAGE(D:D))</f>
        <v>4.8114608340519283E-3</v>
      </c>
      <c r="H211" s="76">
        <f>IF($C211&lt;=Entradas!$E$58,"",F211^2)</f>
        <v>6.8852062254586162E-4</v>
      </c>
      <c r="I211" s="76">
        <f>IF($C211&lt;=Entradas!$E$58,"",G211^2)</f>
        <v>2.3150155357615678E-5</v>
      </c>
      <c r="J211" s="76">
        <f>IF($C211&lt;=Entradas!$E$58,"",E211-AVERAGE(E:E))</f>
        <v>-6.4018254118307638E-3</v>
      </c>
      <c r="K211" s="76">
        <f>IF($C211&lt;=Entradas!$E$58,"",J211^2)</f>
        <v>4.0983368603562126E-5</v>
      </c>
      <c r="L211" s="76">
        <f>IF($C211&lt;=Entradas!$E$58,"",G211*J211)</f>
        <v>-3.0802132235462076E-5</v>
      </c>
      <c r="M211" s="36"/>
    </row>
    <row r="212" spans="2:13" x14ac:dyDescent="0.3">
      <c r="B212" s="35"/>
      <c r="C212" s="72">
        <v>207</v>
      </c>
      <c r="D212" s="102">
        <f>IF($C212&lt;=Entradas!$E$58,"",Observaciones!H212)</f>
        <v>0.74294904615979096</v>
      </c>
      <c r="E212" s="102">
        <f>IF($C212&lt;=Entradas!$E$58,"",Cálculos!L213)</f>
        <v>0.71899492467477222</v>
      </c>
      <c r="F212" s="76">
        <f>IF($C212&lt;=Entradas!$E$58,"",D212-E212)</f>
        <v>2.3954121485018742E-2</v>
      </c>
      <c r="G212" s="76">
        <f>IF($C212&lt;=Entradas!$E$58,"",D212-AVERAGE(D:D))</f>
        <v>-1.4552587002634731E-2</v>
      </c>
      <c r="H212" s="76">
        <f>IF($C212&lt;=Entradas!$E$58,"",F212^2)</f>
        <v>5.7379993611903651E-4</v>
      </c>
      <c r="I212" s="76">
        <f>IF($C212&lt;=Entradas!$E$58,"",G212^2)</f>
        <v>2.1177778846925331E-4</v>
      </c>
      <c r="J212" s="76">
        <f>IF($C212&lt;=Entradas!$E$58,"",E212-AVERAGE(E:E))</f>
        <v>-2.3480318238848552E-2</v>
      </c>
      <c r="K212" s="76">
        <f>IF($C212&lt;=Entradas!$E$58,"",J212^2)</f>
        <v>5.51325344597604E-4</v>
      </c>
      <c r="L212" s="76">
        <f>IF($C212&lt;=Entradas!$E$58,"",G212*J212)</f>
        <v>3.4169937402039468E-4</v>
      </c>
      <c r="M212" s="36"/>
    </row>
    <row r="213" spans="2:13" x14ac:dyDescent="0.3">
      <c r="B213" s="35"/>
      <c r="C213" s="72">
        <v>208</v>
      </c>
      <c r="D213" s="102">
        <f>IF($C213&lt;=Entradas!$E$58,"",Observaciones!H213)</f>
        <v>0.72445499383914569</v>
      </c>
      <c r="E213" s="102">
        <f>IF($C213&lt;=Entradas!$E$58,"",Cálculos!L214)</f>
        <v>0.70230886172362683</v>
      </c>
      <c r="F213" s="76">
        <f>IF($C213&lt;=Entradas!$E$58,"",D213-E213)</f>
        <v>2.2146132115518857E-2</v>
      </c>
      <c r="G213" s="76">
        <f>IF($C213&lt;=Entradas!$E$58,"",D213-AVERAGE(D:D))</f>
        <v>-3.3046639323280003E-2</v>
      </c>
      <c r="H213" s="76">
        <f>IF($C213&lt;=Entradas!$E$58,"",F213^2)</f>
        <v>4.9045116767801572E-4</v>
      </c>
      <c r="I213" s="76">
        <f>IF($C213&lt;=Entradas!$E$58,"",G213^2)</f>
        <v>1.0920803705629562E-3</v>
      </c>
      <c r="J213" s="76">
        <f>IF($C213&lt;=Entradas!$E$58,"",E213-AVERAGE(E:E))</f>
        <v>-4.0166381189993938E-2</v>
      </c>
      <c r="K213" s="76">
        <f>IF($C213&lt;=Entradas!$E$58,"",J213^2)</f>
        <v>1.6133381778998988E-3</v>
      </c>
      <c r="L213" s="76">
        <f>IF($C213&lt;=Entradas!$E$58,"",G213*J213)</f>
        <v>1.327363912107108E-3</v>
      </c>
      <c r="M213" s="36"/>
    </row>
    <row r="214" spans="2:13" x14ac:dyDescent="0.3">
      <c r="B214" s="35"/>
      <c r="C214" s="72">
        <v>209</v>
      </c>
      <c r="D214" s="102">
        <f>IF($C214&lt;=Entradas!$E$58,"",Observaciones!H214)</f>
        <v>0.70669005111508187</v>
      </c>
      <c r="E214" s="102">
        <f>IF($C214&lt;=Entradas!$E$58,"",Cálculos!L215)</f>
        <v>0.68595087532949961</v>
      </c>
      <c r="F214" s="76">
        <f>IF($C214&lt;=Entradas!$E$58,"",D214-E214)</f>
        <v>2.0739175785582264E-2</v>
      </c>
      <c r="G214" s="76">
        <f>IF($C214&lt;=Entradas!$E$58,"",D214-AVERAGE(D:D))</f>
        <v>-5.0811582047343817E-2</v>
      </c>
      <c r="H214" s="76">
        <f>IF($C214&lt;=Entradas!$E$58,"",F214^2)</f>
        <v>4.3011341226528173E-4</v>
      </c>
      <c r="I214" s="76">
        <f>IF($C214&lt;=Entradas!$E$58,"",G214^2)</f>
        <v>2.5818168701539526E-3</v>
      </c>
      <c r="J214" s="76">
        <f>IF($C214&lt;=Entradas!$E$58,"",E214-AVERAGE(E:E))</f>
        <v>-5.652436758412116E-2</v>
      </c>
      <c r="K214" s="76">
        <f>IF($C214&lt;=Entradas!$E$58,"",J214^2)</f>
        <v>3.1950041307848469E-3</v>
      </c>
      <c r="L214" s="76">
        <f>IF($C214&lt;=Entradas!$E$58,"",G214*J214)</f>
        <v>2.8720925411747935E-3</v>
      </c>
      <c r="M214" s="36"/>
    </row>
    <row r="215" spans="2:13" x14ac:dyDescent="0.3">
      <c r="B215" s="35"/>
      <c r="C215" s="72">
        <v>210</v>
      </c>
      <c r="D215" s="102">
        <f>IF($C215&lt;=Entradas!$E$58,"",Observaciones!H215)</f>
        <v>0.68926167715170694</v>
      </c>
      <c r="E215" s="102">
        <f>IF($C215&lt;=Entradas!$E$58,"",Cálculos!L216)</f>
        <v>0.66958655067239103</v>
      </c>
      <c r="F215" s="76">
        <f>IF($C215&lt;=Entradas!$E$58,"",D215-E215)</f>
        <v>1.9675126479315908E-2</v>
      </c>
      <c r="G215" s="76">
        <f>IF($C215&lt;=Entradas!$E$58,"",D215-AVERAGE(D:D))</f>
        <v>-6.823995601071875E-2</v>
      </c>
      <c r="H215" s="76">
        <f>IF($C215&lt;=Entradas!$E$58,"",F215^2)</f>
        <v>3.8711060197707797E-4</v>
      </c>
      <c r="I215" s="76">
        <f>IF($C215&lt;=Entradas!$E$58,"",G215^2)</f>
        <v>4.6566915963448304E-3</v>
      </c>
      <c r="J215" s="76">
        <f>IF($C215&lt;=Entradas!$E$58,"",E215-AVERAGE(E:E))</f>
        <v>-7.2888692241229736E-2</v>
      </c>
      <c r="K215" s="76">
        <f>IF($C215&lt;=Entradas!$E$58,"",J215^2)</f>
        <v>5.3127614566367042E-3</v>
      </c>
      <c r="L215" s="76">
        <f>IF($C215&lt;=Entradas!$E$58,"",G215*J215)</f>
        <v>4.9739211522203345E-3</v>
      </c>
      <c r="M215" s="36"/>
    </row>
    <row r="216" spans="2:13" x14ac:dyDescent="0.3">
      <c r="B216" s="35"/>
      <c r="C216" s="72">
        <v>211</v>
      </c>
      <c r="D216" s="102">
        <f>IF($C216&lt;=Entradas!$E$58,"",Observaciones!H216)</f>
        <v>0.67252764389712771</v>
      </c>
      <c r="E216" s="102">
        <f>IF($C216&lt;=Entradas!$E$58,"",Cálculos!L217)</f>
        <v>0.65360679443641145</v>
      </c>
      <c r="F216" s="76">
        <f>IF($C216&lt;=Entradas!$E$58,"",D216-E216)</f>
        <v>1.892084946071626E-2</v>
      </c>
      <c r="G216" s="76">
        <f>IF($C216&lt;=Entradas!$E$58,"",D216-AVERAGE(D:D))</f>
        <v>-8.4973989265297978E-2</v>
      </c>
      <c r="H216" s="76">
        <f>IF($C216&lt;=Entradas!$E$58,"",F216^2)</f>
        <v>3.5799854431508682E-4</v>
      </c>
      <c r="I216" s="76">
        <f>IF($C216&lt;=Entradas!$E$58,"",G216^2)</f>
        <v>7.220578851658976E-3</v>
      </c>
      <c r="J216" s="76">
        <f>IF($C216&lt;=Entradas!$E$58,"",E216-AVERAGE(E:E))</f>
        <v>-8.8868448477209316E-2</v>
      </c>
      <c r="K216" s="76">
        <f>IF($C216&lt;=Entradas!$E$58,"",J216^2)</f>
        <v>7.8976011347464074E-3</v>
      </c>
      <c r="L216" s="76">
        <f>IF($C216&lt;=Entradas!$E$58,"",G216*J216)</f>
        <v>7.5515065869260706E-3</v>
      </c>
      <c r="M216" s="36"/>
    </row>
    <row r="217" spans="2:13" x14ac:dyDescent="0.3">
      <c r="B217" s="35"/>
      <c r="C217" s="72">
        <v>212</v>
      </c>
      <c r="D217" s="102">
        <f>IF($C217&lt;=Entradas!$E$58,"",Observaciones!H217)</f>
        <v>0.65591300218457627</v>
      </c>
      <c r="E217" s="102">
        <f>IF($C217&lt;=Entradas!$E$58,"",Cálculos!L218)</f>
        <v>0.63746034336433721</v>
      </c>
      <c r="F217" s="76">
        <f>IF($C217&lt;=Entradas!$E$58,"",D217-E217)</f>
        <v>1.8452658820239054E-2</v>
      </c>
      <c r="G217" s="76">
        <f>IF($C217&lt;=Entradas!$E$58,"",D217-AVERAGE(D:D))</f>
        <v>-0.10158863097784943</v>
      </c>
      <c r="H217" s="76">
        <f>IF($C217&lt;=Entradas!$E$58,"",F217^2)</f>
        <v>3.4050061753614617E-4</v>
      </c>
      <c r="I217" s="76">
        <f>IF($C217&lt;=Entradas!$E$58,"",G217^2)</f>
        <v>1.0320249943953669E-2</v>
      </c>
      <c r="J217" s="76">
        <f>IF($C217&lt;=Entradas!$E$58,"",E217-AVERAGE(E:E))</f>
        <v>-0.10501489954928356</v>
      </c>
      <c r="K217" s="76">
        <f>IF($C217&lt;=Entradas!$E$58,"",J217^2)</f>
        <v>1.1028129127346116E-2</v>
      </c>
      <c r="L217" s="76">
        <f>IF($C217&lt;=Entradas!$E$58,"",G217*J217)</f>
        <v>1.0668319877488093E-2</v>
      </c>
      <c r="M217" s="36"/>
    </row>
    <row r="218" spans="2:13" x14ac:dyDescent="0.3">
      <c r="B218" s="35"/>
      <c r="C218" s="72">
        <v>213</v>
      </c>
      <c r="D218" s="102">
        <f>IF($C218&lt;=Entradas!$E$58,"",Observaciones!H218)</f>
        <v>0.63966558276198071</v>
      </c>
      <c r="E218" s="102">
        <f>IF($C218&lt;=Entradas!$E$58,"",Cálculos!L219)</f>
        <v>0.62142071767585971</v>
      </c>
      <c r="F218" s="76">
        <f>IF($C218&lt;=Entradas!$E$58,"",D218-E218)</f>
        <v>1.8244865086120998E-2</v>
      </c>
      <c r="G218" s="76">
        <f>IF($C218&lt;=Entradas!$E$58,"",D218-AVERAGE(D:D))</f>
        <v>-0.11783605040044498</v>
      </c>
      <c r="H218" s="76">
        <f>IF($C218&lt;=Entradas!$E$58,"",F218^2)</f>
        <v>3.3287510201075699E-4</v>
      </c>
      <c r="I218" s="76">
        <f>IF($C218&lt;=Entradas!$E$58,"",G218^2)</f>
        <v>1.388533477397621E-2</v>
      </c>
      <c r="J218" s="76">
        <f>IF($C218&lt;=Entradas!$E$58,"",E218-AVERAGE(E:E))</f>
        <v>-0.12105452523776106</v>
      </c>
      <c r="K218" s="76">
        <f>IF($C218&lt;=Entradas!$E$58,"",J218^2)</f>
        <v>1.4654198080539728E-2</v>
      </c>
      <c r="L218" s="76">
        <f>IF($C218&lt;=Entradas!$E$58,"",G218*J218)</f>
        <v>1.4264587137118751E-2</v>
      </c>
      <c r="M218" s="36"/>
    </row>
    <row r="219" spans="2:13" x14ac:dyDescent="0.3">
      <c r="B219" s="35"/>
      <c r="C219" s="72">
        <v>214</v>
      </c>
      <c r="D219" s="102">
        <f>IF($C219&lt;=Entradas!$E$58,"",Observaciones!H219)</f>
        <v>0.62327355404341278</v>
      </c>
      <c r="E219" s="102">
        <f>IF($C219&lt;=Entradas!$E$58,"",Cálculos!L220)</f>
        <v>0.60495696187266046</v>
      </c>
      <c r="F219" s="76">
        <f>IF($C219&lt;=Entradas!$E$58,"",D219-E219)</f>
        <v>1.8316592170752322E-2</v>
      </c>
      <c r="G219" s="76">
        <f>IF($C219&lt;=Entradas!$E$58,"",D219-AVERAGE(D:D))</f>
        <v>-0.13422807911901291</v>
      </c>
      <c r="H219" s="76">
        <f>IF($C219&lt;=Entradas!$E$58,"",F219^2)</f>
        <v>3.3549754874966526E-4</v>
      </c>
      <c r="I219" s="76">
        <f>IF($C219&lt;=Entradas!$E$58,"",G219^2)</f>
        <v>1.801717722397999E-2</v>
      </c>
      <c r="J219" s="76">
        <f>IF($C219&lt;=Entradas!$E$58,"",E219-AVERAGE(E:E))</f>
        <v>-0.13751828104096031</v>
      </c>
      <c r="K219" s="76">
        <f>IF($C219&lt;=Entradas!$E$58,"",J219^2)</f>
        <v>1.8911277620460545E-2</v>
      </c>
      <c r="L219" s="76">
        <f>IF($C219&lt;=Entradas!$E$58,"",G219*J219)</f>
        <v>1.8458814707876674E-2</v>
      </c>
      <c r="M219" s="36"/>
    </row>
    <row r="220" spans="2:13" x14ac:dyDescent="0.3">
      <c r="B220" s="35"/>
      <c r="C220" s="72">
        <v>215</v>
      </c>
      <c r="D220" s="102">
        <f>IF($C220&lt;=Entradas!$E$58,"",Observaciones!H220)</f>
        <v>0.60770231404707298</v>
      </c>
      <c r="E220" s="102">
        <f>IF($C220&lt;=Entradas!$E$58,"",Cálculos!L221)</f>
        <v>0.58913052412618627</v>
      </c>
      <c r="F220" s="76">
        <f>IF($C220&lt;=Entradas!$E$58,"",D220-E220)</f>
        <v>1.8571789920886705E-2</v>
      </c>
      <c r="G220" s="76">
        <f>IF($C220&lt;=Entradas!$E$58,"",D220-AVERAGE(D:D))</f>
        <v>-0.14979931911535271</v>
      </c>
      <c r="H220" s="76">
        <f>IF($C220&lt;=Entradas!$E$58,"",F220^2)</f>
        <v>3.44911380865549E-4</v>
      </c>
      <c r="I220" s="76">
        <f>IF($C220&lt;=Entradas!$E$58,"",G220^2)</f>
        <v>2.2439836007423278E-2</v>
      </c>
      <c r="J220" s="76">
        <f>IF($C220&lt;=Entradas!$E$58,"",E220-AVERAGE(E:E))</f>
        <v>-0.1533447187874345</v>
      </c>
      <c r="K220" s="76">
        <f>IF($C220&lt;=Entradas!$E$58,"",J220^2)</f>
        <v>2.3514602779997368E-2</v>
      </c>
      <c r="L220" s="76">
        <f>IF($C220&lt;=Entradas!$E$58,"",G220*J220)</f>
        <v>2.2970934464292922E-2</v>
      </c>
      <c r="M220" s="36"/>
    </row>
    <row r="221" spans="2:13" x14ac:dyDescent="0.3">
      <c r="B221" s="35"/>
      <c r="C221" s="72">
        <v>216</v>
      </c>
      <c r="D221" s="102">
        <f>IF($C221&lt;=Entradas!$E$58,"",Observaciones!H221)</f>
        <v>0.59240185724675631</v>
      </c>
      <c r="E221" s="102">
        <f>IF($C221&lt;=Entradas!$E$58,"",Cálculos!L222)</f>
        <v>0.57337184203577496</v>
      </c>
      <c r="F221" s="76">
        <f>IF($C221&lt;=Entradas!$E$58,"",D221-E221)</f>
        <v>1.9030015210981355E-2</v>
      </c>
      <c r="G221" s="76">
        <f>IF($C221&lt;=Entradas!$E$58,"",D221-AVERAGE(D:D))</f>
        <v>-0.16509977591566938</v>
      </c>
      <c r="H221" s="76">
        <f>IF($C221&lt;=Entradas!$E$58,"",F221^2)</f>
        <v>3.6214147893018171E-4</v>
      </c>
      <c r="I221" s="76">
        <f>IF($C221&lt;=Entradas!$E$58,"",G221^2)</f>
        <v>2.7257936007404244E-2</v>
      </c>
      <c r="J221" s="76">
        <f>IF($C221&lt;=Entradas!$E$58,"",E221-AVERAGE(E:E))</f>
        <v>-0.16910340087784581</v>
      </c>
      <c r="K221" s="76">
        <f>IF($C221&lt;=Entradas!$E$58,"",J221^2)</f>
        <v>2.8595960188453423E-2</v>
      </c>
      <c r="L221" s="76">
        <f>IF($C221&lt;=Entradas!$E$58,"",G221*J221)</f>
        <v>2.7918933591509952E-2</v>
      </c>
      <c r="M221" s="36"/>
    </row>
    <row r="222" spans="2:13" x14ac:dyDescent="0.3">
      <c r="B222" s="35"/>
      <c r="C222" s="72">
        <v>217</v>
      </c>
      <c r="D222" s="102">
        <f>IF($C222&lt;=Entradas!$E$58,"",Observaciones!H222)</f>
        <v>0.58720389309434096</v>
      </c>
      <c r="E222" s="102">
        <f>IF($C222&lt;=Entradas!$E$58,"",Cálculos!L223)</f>
        <v>0.56894642423732533</v>
      </c>
      <c r="F222" s="76">
        <f>IF($C222&lt;=Entradas!$E$58,"",D222-E222)</f>
        <v>1.8257468857015624E-2</v>
      </c>
      <c r="G222" s="76">
        <f>IF($C222&lt;=Entradas!$E$58,"",D222-AVERAGE(D:D))</f>
        <v>-0.17029774006808474</v>
      </c>
      <c r="H222" s="76">
        <f>IF($C222&lt;=Entradas!$E$58,"",F222^2)</f>
        <v>3.3333516906489542E-4</v>
      </c>
      <c r="I222" s="76">
        <f>IF($C222&lt;=Entradas!$E$58,"",G222^2)</f>
        <v>2.9001320272296953E-2</v>
      </c>
      <c r="J222" s="76">
        <f>IF($C222&lt;=Entradas!$E$58,"",E222-AVERAGE(E:E))</f>
        <v>-0.17352881867629544</v>
      </c>
      <c r="K222" s="76">
        <f>IF($C222&lt;=Entradas!$E$58,"",J222^2)</f>
        <v>3.011225091119062E-2</v>
      </c>
      <c r="L222" s="76">
        <f>IF($C222&lt;=Entradas!$E$58,"",G222*J222)</f>
        <v>2.955156565725757E-2</v>
      </c>
      <c r="M222" s="36"/>
    </row>
    <row r="223" spans="2:13" x14ac:dyDescent="0.3">
      <c r="B223" s="35"/>
      <c r="C223" s="72">
        <v>218</v>
      </c>
      <c r="D223" s="102">
        <f>IF($C223&lt;=Entradas!$E$58,"",Observaciones!H223)</f>
        <v>0.58206083338682624</v>
      </c>
      <c r="E223" s="102">
        <f>IF($C223&lt;=Entradas!$E$58,"",Cálculos!L224)</f>
        <v>0.56455797474858438</v>
      </c>
      <c r="F223" s="76">
        <f>IF($C223&lt;=Entradas!$E$58,"",D223-E223)</f>
        <v>1.7502858638241858E-2</v>
      </c>
      <c r="G223" s="76">
        <f>IF($C223&lt;=Entradas!$E$58,"",D223-AVERAGE(D:D))</f>
        <v>-0.17544079977559945</v>
      </c>
      <c r="H223" s="76">
        <f>IF($C223&lt;=Entradas!$E$58,"",F223^2)</f>
        <v>3.0635006051027766E-4</v>
      </c>
      <c r="I223" s="76">
        <f>IF($C223&lt;=Entradas!$E$58,"",G223^2)</f>
        <v>3.0779474225901979E-2</v>
      </c>
      <c r="J223" s="76">
        <f>IF($C223&lt;=Entradas!$E$58,"",E223-AVERAGE(E:E))</f>
        <v>-0.17791726816503639</v>
      </c>
      <c r="K223" s="76">
        <f>IF($C223&lt;=Entradas!$E$58,"",J223^2)</f>
        <v>3.1654554311309473E-2</v>
      </c>
      <c r="L223" s="76">
        <f>IF($C223&lt;=Entradas!$E$58,"",G223*J223)</f>
        <v>3.1213947820763786E-2</v>
      </c>
      <c r="M223" s="36"/>
    </row>
    <row r="224" spans="2:13" x14ac:dyDescent="0.3">
      <c r="B224" s="35"/>
      <c r="C224" s="72">
        <v>219</v>
      </c>
      <c r="D224" s="102">
        <f>IF($C224&lt;=Entradas!$E$58,"",Observaciones!H224)</f>
        <v>0.56710830386146127</v>
      </c>
      <c r="E224" s="102">
        <f>IF($C224&lt;=Entradas!$E$58,"",Cálculos!L225)</f>
        <v>0.54887060691751133</v>
      </c>
      <c r="F224" s="76">
        <f>IF($C224&lt;=Entradas!$E$58,"",D224-E224)</f>
        <v>1.8237696943949944E-2</v>
      </c>
      <c r="G224" s="76">
        <f>IF($C224&lt;=Entradas!$E$58,"",D224-AVERAGE(D:D))</f>
        <v>-0.19039332930096442</v>
      </c>
      <c r="H224" s="76">
        <f>IF($C224&lt;=Entradas!$E$58,"",F224^2)</f>
        <v>3.326135898193611E-4</v>
      </c>
      <c r="I224" s="76">
        <f>IF($C224&lt;=Entradas!$E$58,"",G224^2)</f>
        <v>3.6249619842305479E-2</v>
      </c>
      <c r="J224" s="76">
        <f>IF($C224&lt;=Entradas!$E$58,"",E224-AVERAGE(E:E))</f>
        <v>-0.19360463599610944</v>
      </c>
      <c r="K224" s="76">
        <f>IF($C224&lt;=Entradas!$E$58,"",J224^2)</f>
        <v>3.7482755079186039E-2</v>
      </c>
      <c r="L224" s="76">
        <f>IF($C224&lt;=Entradas!$E$58,"",G224*J224)</f>
        <v>3.6861031215400616E-2</v>
      </c>
      <c r="M224" s="36"/>
    </row>
    <row r="225" spans="2:13" x14ac:dyDescent="0.3">
      <c r="B225" s="35"/>
      <c r="C225" s="72">
        <v>220</v>
      </c>
      <c r="D225" s="102">
        <f>IF($C225&lt;=Entradas!$E$58,"",Observaciones!H225)</f>
        <v>0.55252892431844181</v>
      </c>
      <c r="E225" s="102">
        <f>IF($C225&lt;=Entradas!$E$58,"",Cálculos!L226)</f>
        <v>0.5334056221717477</v>
      </c>
      <c r="F225" s="76">
        <f>IF($C225&lt;=Entradas!$E$58,"",D225-E225)</f>
        <v>1.912330214669411E-2</v>
      </c>
      <c r="G225" s="76">
        <f>IF($C225&lt;=Entradas!$E$58,"",D225-AVERAGE(D:D))</f>
        <v>-0.20497270884398389</v>
      </c>
      <c r="H225" s="76">
        <f>IF($C225&lt;=Entradas!$E$58,"",F225^2)</f>
        <v>3.6570068499375556E-4</v>
      </c>
      <c r="I225" s="76">
        <f>IF($C225&lt;=Entradas!$E$58,"",G225^2)</f>
        <v>4.2013811370840592E-2</v>
      </c>
      <c r="J225" s="76">
        <f>IF($C225&lt;=Entradas!$E$58,"",E225-AVERAGE(E:E))</f>
        <v>-0.20906962074187307</v>
      </c>
      <c r="K225" s="76">
        <f>IF($C225&lt;=Entradas!$E$58,"",J225^2)</f>
        <v>4.3710106317150645E-2</v>
      </c>
      <c r="L225" s="76">
        <f>IF($C225&lt;=Entradas!$E$58,"",G225*J225)</f>
        <v>4.2853566500446083E-2</v>
      </c>
      <c r="M225" s="36"/>
    </row>
    <row r="226" spans="2:13" x14ac:dyDescent="0.3">
      <c r="B226" s="35"/>
      <c r="C226" s="72">
        <v>221</v>
      </c>
      <c r="D226" s="102">
        <f>IF($C226&lt;=Entradas!$E$58,"",Observaciones!H226)</f>
        <v>0.5383317498779292</v>
      </c>
      <c r="E226" s="102">
        <f>IF($C226&lt;=Entradas!$E$58,"",Cálculos!L227)</f>
        <v>0.518192889171468</v>
      </c>
      <c r="F226" s="76">
        <f>IF($C226&lt;=Entradas!$E$58,"",D226-E226)</f>
        <v>2.0138860706461204E-2</v>
      </c>
      <c r="G226" s="76">
        <f>IF($C226&lt;=Entradas!$E$58,"",D226-AVERAGE(D:D))</f>
        <v>-0.21916988328449649</v>
      </c>
      <c r="H226" s="76">
        <f>IF($C226&lt;=Entradas!$E$58,"",F226^2)</f>
        <v>4.0557371055424706E-4</v>
      </c>
      <c r="I226" s="76">
        <f>IF($C226&lt;=Entradas!$E$58,"",G226^2)</f>
        <v>4.8035437738939812E-2</v>
      </c>
      <c r="J226" s="76">
        <f>IF($C226&lt;=Entradas!$E$58,"",E226-AVERAGE(E:E))</f>
        <v>-0.22428235374215277</v>
      </c>
      <c r="K226" s="76">
        <f>IF($C226&lt;=Entradas!$E$58,"",J226^2)</f>
        <v>5.0302574200120152E-2</v>
      </c>
      <c r="L226" s="76">
        <f>IF($C226&lt;=Entradas!$E$58,"",G226*J226)</f>
        <v>4.9155937292439777E-2</v>
      </c>
      <c r="M226" s="36"/>
    </row>
    <row r="227" spans="2:13" x14ac:dyDescent="0.3">
      <c r="B227" s="35"/>
      <c r="C227" s="72">
        <v>222</v>
      </c>
      <c r="D227" s="102">
        <f>IF($C227&lt;=Entradas!$E$58,"",Observaciones!H227)</f>
        <v>0.52460891074864857</v>
      </c>
      <c r="E227" s="102">
        <f>IF($C227&lt;=Entradas!$E$58,"",Cálculos!L228)</f>
        <v>0.50335956609893873</v>
      </c>
      <c r="F227" s="76">
        <f>IF($C227&lt;=Entradas!$E$58,"",D227-E227)</f>
        <v>2.1249344649709845E-2</v>
      </c>
      <c r="G227" s="76">
        <f>IF($C227&lt;=Entradas!$E$58,"",D227-AVERAGE(D:D))</f>
        <v>-0.23289272241377712</v>
      </c>
      <c r="H227" s="76">
        <f>IF($C227&lt;=Entradas!$E$58,"",F227^2)</f>
        <v>4.515346480421524E-4</v>
      </c>
      <c r="I227" s="76">
        <f>IF($C227&lt;=Entradas!$E$58,"",G227^2)</f>
        <v>5.4239020153300642E-2</v>
      </c>
      <c r="J227" s="76">
        <f>IF($C227&lt;=Entradas!$E$58,"",E227-AVERAGE(E:E))</f>
        <v>-0.23911567681468204</v>
      </c>
      <c r="K227" s="76">
        <f>IF($C227&lt;=Entradas!$E$58,"",J227^2)</f>
        <v>5.7176306898543472E-2</v>
      </c>
      <c r="L227" s="76">
        <f>IF($C227&lt;=Entradas!$E$58,"",G227*J227)</f>
        <v>5.5688300945184184E-2</v>
      </c>
      <c r="M227" s="36"/>
    </row>
    <row r="228" spans="2:13" x14ac:dyDescent="0.3">
      <c r="B228" s="35"/>
      <c r="C228" s="72">
        <v>223</v>
      </c>
      <c r="D228" s="102">
        <f>IF($C228&lt;=Entradas!$E$58,"",Observaciones!H228)</f>
        <v>0.51120431906982156</v>
      </c>
      <c r="E228" s="102">
        <f>IF($C228&lt;=Entradas!$E$58,"",Cálculos!L229)</f>
        <v>0.48873999150595354</v>
      </c>
      <c r="F228" s="76">
        <f>IF($C228&lt;=Entradas!$E$58,"",D228-E228)</f>
        <v>2.2464327563868014E-2</v>
      </c>
      <c r="G228" s="76">
        <f>IF($C228&lt;=Entradas!$E$58,"",D228-AVERAGE(D:D))</f>
        <v>-0.24629731409260414</v>
      </c>
      <c r="H228" s="76">
        <f>IF($C228&lt;=Entradas!$E$58,"",F228^2)</f>
        <v>5.0464601289676024E-4</v>
      </c>
      <c r="I228" s="76">
        <f>IF($C228&lt;=Entradas!$E$58,"",G228^2)</f>
        <v>6.0662366929230896E-2</v>
      </c>
      <c r="J228" s="76">
        <f>IF($C228&lt;=Entradas!$E$58,"",E228-AVERAGE(E:E))</f>
        <v>-0.25373525140766723</v>
      </c>
      <c r="K228" s="76">
        <f>IF($C228&lt;=Entradas!$E$58,"",J228^2)</f>
        <v>6.4381577806912088E-2</v>
      </c>
      <c r="L228" s="76">
        <f>IF($C228&lt;=Entradas!$E$58,"",G228*J228)</f>
        <v>6.2494310912320092E-2</v>
      </c>
      <c r="M228" s="36"/>
    </row>
    <row r="229" spans="2:13" x14ac:dyDescent="0.3">
      <c r="B229" s="35"/>
      <c r="C229" s="72">
        <v>224</v>
      </c>
      <c r="D229" s="102">
        <f>IF($C229&lt;=Entradas!$E$58,"",Observaciones!H229)</f>
        <v>0.49764095394433711</v>
      </c>
      <c r="E229" s="102">
        <f>IF($C229&lt;=Entradas!$E$58,"",Cálculos!L230)</f>
        <v>0.47965220097120892</v>
      </c>
      <c r="F229" s="76">
        <f>IF($C229&lt;=Entradas!$E$58,"",D229-E229)</f>
        <v>1.7988752973128186E-2</v>
      </c>
      <c r="G229" s="76">
        <f>IF($C229&lt;=Entradas!$E$58,"",D229-AVERAGE(D:D))</f>
        <v>-0.25986067921808859</v>
      </c>
      <c r="H229" s="76">
        <f>IF($C229&lt;=Entradas!$E$58,"",F229^2)</f>
        <v>3.2359523352822815E-4</v>
      </c>
      <c r="I229" s="76">
        <f>IF($C229&lt;=Entradas!$E$58,"",G229^2)</f>
        <v>6.7527572603686331E-2</v>
      </c>
      <c r="J229" s="76">
        <f>IF($C229&lt;=Entradas!$E$58,"",E229-AVERAGE(E:E))</f>
        <v>-0.26282304194241185</v>
      </c>
      <c r="K229" s="76">
        <f>IF($C229&lt;=Entradas!$E$58,"",J229^2)</f>
        <v>6.9075951375862782E-2</v>
      </c>
      <c r="L229" s="76">
        <f>IF($C229&lt;=Entradas!$E$58,"",G229*J229)</f>
        <v>6.8297374193319327E-2</v>
      </c>
      <c r="M229" s="36"/>
    </row>
    <row r="230" spans="2:13" x14ac:dyDescent="0.3">
      <c r="B230" s="35"/>
      <c r="C230" s="72">
        <v>225</v>
      </c>
      <c r="D230" s="102">
        <f>IF($C230&lt;=Entradas!$E$58,"",Observaciones!H230)</f>
        <v>0.48441078003657662</v>
      </c>
      <c r="E230" s="102">
        <f>IF($C230&lt;=Entradas!$E$58,"",Cálculos!L231)</f>
        <v>0.47527527411165027</v>
      </c>
      <c r="F230" s="76">
        <f>IF($C230&lt;=Entradas!$E$58,"",D230-E230)</f>
        <v>9.1355059249263459E-3</v>
      </c>
      <c r="G230" s="76">
        <f>IF($C230&lt;=Entradas!$E$58,"",D230-AVERAGE(D:D))</f>
        <v>-0.27309085312584908</v>
      </c>
      <c r="H230" s="76">
        <f>IF($C230&lt;=Entradas!$E$58,"",F230^2)</f>
        <v>8.345746850436437E-5</v>
      </c>
      <c r="I230" s="76">
        <f>IF($C230&lt;=Entradas!$E$58,"",G230^2)</f>
        <v>7.4578614061004078E-2</v>
      </c>
      <c r="J230" s="76">
        <f>IF($C230&lt;=Entradas!$E$58,"",E230-AVERAGE(E:E))</f>
        <v>-0.2671999688019705</v>
      </c>
      <c r="K230" s="76">
        <f>IF($C230&lt;=Entradas!$E$58,"",J230^2)</f>
        <v>7.1395823327774013E-2</v>
      </c>
      <c r="L230" s="76">
        <f>IF($C230&lt;=Entradas!$E$58,"",G230*J230)</f>
        <v>7.2969867435330377E-2</v>
      </c>
      <c r="M230" s="36"/>
    </row>
    <row r="231" spans="2:13" x14ac:dyDescent="0.3">
      <c r="B231" s="35"/>
      <c r="C231" s="72">
        <v>226</v>
      </c>
      <c r="D231" s="102">
        <f>IF($C231&lt;=Entradas!$E$58,"",Observaciones!H231)</f>
        <v>0.4807669129415913</v>
      </c>
      <c r="E231" s="102">
        <f>IF($C231&lt;=Entradas!$E$58,"",Cálculos!L232)</f>
        <v>0.47199062376644813</v>
      </c>
      <c r="F231" s="76">
        <f>IF($C231&lt;=Entradas!$E$58,"",D231-E231)</f>
        <v>8.7762891751431704E-3</v>
      </c>
      <c r="G231" s="76">
        <f>IF($C231&lt;=Entradas!$E$58,"",D231-AVERAGE(D:D))</f>
        <v>-0.2767347202208344</v>
      </c>
      <c r="H231" s="76">
        <f>IF($C231&lt;=Entradas!$E$58,"",F231^2)</f>
        <v>7.7023251685735185E-5</v>
      </c>
      <c r="I231" s="76">
        <f>IF($C231&lt;=Entradas!$E$58,"",G231^2)</f>
        <v>7.6582105375703494E-2</v>
      </c>
      <c r="J231" s="76">
        <f>IF($C231&lt;=Entradas!$E$58,"",E231-AVERAGE(E:E))</f>
        <v>-0.27048461914717264</v>
      </c>
      <c r="K231" s="76">
        <f>IF($C231&lt;=Entradas!$E$58,"",J231^2)</f>
        <v>7.3161929195191031E-2</v>
      </c>
      <c r="L231" s="76">
        <f>IF($C231&lt;=Entradas!$E$58,"",G231*J231)</f>
        <v>7.4852485403731767E-2</v>
      </c>
      <c r="M231" s="36"/>
    </row>
    <row r="232" spans="2:13" x14ac:dyDescent="0.3">
      <c r="B232" s="35"/>
      <c r="C232" s="72">
        <v>227</v>
      </c>
      <c r="D232" s="102">
        <f>IF($C232&lt;=Entradas!$E$58,"",Observaciones!H232)</f>
        <v>0.47715333185664804</v>
      </c>
      <c r="E232" s="102">
        <f>IF($C232&lt;=Entradas!$E$58,"",Cálculos!L233)</f>
        <v>0.4687286853456562</v>
      </c>
      <c r="F232" s="76">
        <f>IF($C232&lt;=Entradas!$E$58,"",D232-E232)</f>
        <v>8.42464651099184E-3</v>
      </c>
      <c r="G232" s="76">
        <f>IF($C232&lt;=Entradas!$E$58,"",D232-AVERAGE(D:D))</f>
        <v>-0.28034830130577765</v>
      </c>
      <c r="H232" s="76">
        <f>IF($C232&lt;=Entradas!$E$58,"",F232^2)</f>
        <v>7.097466883516698E-5</v>
      </c>
      <c r="I232" s="76">
        <f>IF($C232&lt;=Entradas!$E$58,"",G232^2)</f>
        <v>7.8595170045035093E-2</v>
      </c>
      <c r="J232" s="76">
        <f>IF($C232&lt;=Entradas!$E$58,"",E232-AVERAGE(E:E))</f>
        <v>-0.27374655756796457</v>
      </c>
      <c r="K232" s="76">
        <f>IF($C232&lt;=Entradas!$E$58,"",J232^2)</f>
        <v>7.4937177780310935E-2</v>
      </c>
      <c r="L232" s="76">
        <f>IF($C232&lt;=Entradas!$E$58,"",G232*J232)</f>
        <v>7.674438240248313E-2</v>
      </c>
      <c r="M232" s="36"/>
    </row>
    <row r="233" spans="2:13" x14ac:dyDescent="0.3">
      <c r="B233" s="35"/>
      <c r="C233" s="72">
        <v>228</v>
      </c>
      <c r="D233" s="102">
        <f>IF($C233&lt;=Entradas!$E$58,"",Observaciones!H233)</f>
        <v>0.47356973969149513</v>
      </c>
      <c r="E233" s="102">
        <f>IF($C233&lt;=Entradas!$E$58,"",Cálculos!L234)</f>
        <v>0.46548930164732838</v>
      </c>
      <c r="F233" s="76">
        <f>IF($C233&lt;=Entradas!$E$58,"",D233-E233)</f>
        <v>8.0804380441667489E-3</v>
      </c>
      <c r="G233" s="76">
        <f>IF($C233&lt;=Entradas!$E$58,"",D233-AVERAGE(D:D))</f>
        <v>-0.28393189347093056</v>
      </c>
      <c r="H233" s="76">
        <f>IF($C233&lt;=Entradas!$E$58,"",F233^2)</f>
        <v>6.529347898561735E-5</v>
      </c>
      <c r="I233" s="76">
        <f>IF($C233&lt;=Entradas!$E$58,"",G233^2)</f>
        <v>8.061732012998786E-2</v>
      </c>
      <c r="J233" s="76">
        <f>IF($C233&lt;=Entradas!$E$58,"",E233-AVERAGE(E:E))</f>
        <v>-0.27698594126629239</v>
      </c>
      <c r="K233" s="76">
        <f>IF($C233&lt;=Entradas!$E$58,"",J233^2)</f>
        <v>7.6721211659173977E-2</v>
      </c>
      <c r="L233" s="76">
        <f>IF($C233&lt;=Entradas!$E$58,"",G233*J233)</f>
        <v>7.8645142768566365E-2</v>
      </c>
      <c r="M233" s="36"/>
    </row>
    <row r="234" spans="2:13" x14ac:dyDescent="0.3">
      <c r="B234" s="35"/>
      <c r="C234" s="72">
        <v>229</v>
      </c>
      <c r="D234" s="102">
        <f>IF($C234&lt;=Entradas!$E$58,"",Observaciones!H234)</f>
        <v>0.46087616997510317</v>
      </c>
      <c r="E234" s="102">
        <f>IF($C234&lt;=Entradas!$E$58,"",Cálculos!L235)</f>
        <v>0.46208390120833298</v>
      </c>
      <c r="F234" s="76">
        <f>IF($C234&lt;=Entradas!$E$58,"",D234-E234)</f>
        <v>-1.207731233229814E-3</v>
      </c>
      <c r="G234" s="76">
        <f>IF($C234&lt;=Entradas!$E$58,"",D234-AVERAGE(D:D))</f>
        <v>-0.29662546318732252</v>
      </c>
      <c r="H234" s="76">
        <f>IF($C234&lt;=Entradas!$E$58,"",F234^2)</f>
        <v>1.4586147317188075E-6</v>
      </c>
      <c r="I234" s="76">
        <f>IF($C234&lt;=Entradas!$E$58,"",G234^2)</f>
        <v>8.7986665411093637E-2</v>
      </c>
      <c r="J234" s="76">
        <f>IF($C234&lt;=Entradas!$E$58,"",E234-AVERAGE(E:E))</f>
        <v>-0.28039134170528779</v>
      </c>
      <c r="K234" s="76">
        <f>IF($C234&lt;=Entradas!$E$58,"",J234^2)</f>
        <v>7.8619304503291465E-2</v>
      </c>
      <c r="L234" s="76">
        <f>IF($C234&lt;=Entradas!$E$58,"",G234*J234)</f>
        <v>8.3171211607045811E-2</v>
      </c>
      <c r="M234" s="36"/>
    </row>
    <row r="235" spans="2:13" x14ac:dyDescent="0.3">
      <c r="B235" s="35"/>
      <c r="C235" s="72">
        <v>230</v>
      </c>
      <c r="D235" s="102">
        <f>IF($C235&lt;=Entradas!$E$58,"",Observaciones!H235)</f>
        <v>0.4484339707367177</v>
      </c>
      <c r="E235" s="102">
        <f>IF($C235&lt;=Entradas!$E$58,"",Cálculos!L236)</f>
        <v>0.45885666457192792</v>
      </c>
      <c r="F235" s="76">
        <f>IF($C235&lt;=Entradas!$E$58,"",D235-E235)</f>
        <v>-1.0422693835210217E-2</v>
      </c>
      <c r="G235" s="76">
        <f>IF($C235&lt;=Entradas!$E$58,"",D235-AVERAGE(D:D))</f>
        <v>-0.30906766242570799</v>
      </c>
      <c r="H235" s="76">
        <f>IF($C235&lt;=Entradas!$E$58,"",F235^2)</f>
        <v>1.0863254678252907E-4</v>
      </c>
      <c r="I235" s="76">
        <f>IF($C235&lt;=Entradas!$E$58,"",G235^2)</f>
        <v>9.5522819957291394E-2</v>
      </c>
      <c r="J235" s="76">
        <f>IF($C235&lt;=Entradas!$E$58,"",E235-AVERAGE(E:E))</f>
        <v>-0.28361857834169285</v>
      </c>
      <c r="K235" s="76">
        <f>IF($C235&lt;=Entradas!$E$58,"",J235^2)</f>
        <v>8.0439497980562963E-2</v>
      </c>
      <c r="L235" s="76">
        <f>IF($C235&lt;=Entradas!$E$58,"",G235*J235)</f>
        <v>8.7657331028569541E-2</v>
      </c>
      <c r="M235" s="36"/>
    </row>
    <row r="236" spans="2:13" x14ac:dyDescent="0.3">
      <c r="B236" s="35"/>
      <c r="C236" s="72">
        <v>231</v>
      </c>
      <c r="D236" s="102">
        <f>IF($C236&lt;=Entradas!$E$58,"",Observaciones!H236)</f>
        <v>0.43842647940026086</v>
      </c>
      <c r="E236" s="102">
        <f>IF($C236&lt;=Entradas!$E$58,"",Cálculos!L237)</f>
        <v>0.45568051929590087</v>
      </c>
      <c r="F236" s="76">
        <f>IF($C236&lt;=Entradas!$E$58,"",D236-E236)</f>
        <v>-1.7254039895640005E-2</v>
      </c>
      <c r="G236" s="76">
        <f>IF($C236&lt;=Entradas!$E$58,"",D236-AVERAGE(D:D))</f>
        <v>-0.31907515376216483</v>
      </c>
      <c r="H236" s="76">
        <f>IF($C236&lt;=Entradas!$E$58,"",F236^2)</f>
        <v>2.9770189272033699E-4</v>
      </c>
      <c r="I236" s="76">
        <f>IF($C236&lt;=Entradas!$E$58,"",G236^2)</f>
        <v>0.10180895374834913</v>
      </c>
      <c r="J236" s="76">
        <f>IF($C236&lt;=Entradas!$E$58,"",E236-AVERAGE(E:E))</f>
        <v>-0.2867947236177199</v>
      </c>
      <c r="K236" s="76">
        <f>IF($C236&lt;=Entradas!$E$58,"",J236^2)</f>
        <v>8.2251213494964351E-2</v>
      </c>
      <c r="L236" s="76">
        <f>IF($C236&lt;=Entradas!$E$58,"",G236*J236)</f>
        <v>9.1509070536501549E-2</v>
      </c>
      <c r="M236" s="36"/>
    </row>
    <row r="237" spans="2:13" x14ac:dyDescent="0.3">
      <c r="B237" s="35"/>
      <c r="C237" s="72">
        <v>232</v>
      </c>
      <c r="D237" s="102">
        <f>IF($C237&lt;=Entradas!$E$58,"",Observaciones!H237)</f>
        <v>0.43413476865542222</v>
      </c>
      <c r="E237" s="102">
        <f>IF($C237&lt;=Entradas!$E$58,"",Cálculos!L238)</f>
        <v>0.45253167661236293</v>
      </c>
      <c r="F237" s="76">
        <f>IF($C237&lt;=Entradas!$E$58,"",D237-E237)</f>
        <v>-1.8396907956940711E-2</v>
      </c>
      <c r="G237" s="76">
        <f>IF($C237&lt;=Entradas!$E$58,"",D237-AVERAGE(D:D))</f>
        <v>-0.32336686450700347</v>
      </c>
      <c r="H237" s="76">
        <f>IF($C237&lt;=Entradas!$E$58,"",F237^2)</f>
        <v>3.3844622237614848E-4</v>
      </c>
      <c r="I237" s="76">
        <f>IF($C237&lt;=Entradas!$E$58,"",G237^2)</f>
        <v>0.10456612906109074</v>
      </c>
      <c r="J237" s="76">
        <f>IF($C237&lt;=Entradas!$E$58,"",E237-AVERAGE(E:E))</f>
        <v>-0.28994356630125784</v>
      </c>
      <c r="K237" s="76">
        <f>IF($C237&lt;=Entradas!$E$58,"",J237^2)</f>
        <v>8.4067271639491903E-2</v>
      </c>
      <c r="L237" s="76">
        <f>IF($C237&lt;=Entradas!$E$58,"",G237*J237)</f>
        <v>9.3758141918816221E-2</v>
      </c>
      <c r="M237" s="36"/>
    </row>
    <row r="238" spans="2:13" x14ac:dyDescent="0.3">
      <c r="B238" s="35"/>
      <c r="C238" s="72">
        <v>233</v>
      </c>
      <c r="D238" s="102">
        <f>IF($C238&lt;=Entradas!$E$58,"",Observaciones!H238)</f>
        <v>0.43090502754954751</v>
      </c>
      <c r="E238" s="102">
        <f>IF($C238&lt;=Entradas!$E$58,"",Cálculos!L239)</f>
        <v>0.4494055834060437</v>
      </c>
      <c r="F238" s="76">
        <f>IF($C238&lt;=Entradas!$E$58,"",D238-E238)</f>
        <v>-1.8500555856496181E-2</v>
      </c>
      <c r="G238" s="76">
        <f>IF($C238&lt;=Entradas!$E$58,"",D238-AVERAGE(D:D))</f>
        <v>-0.32659660561287818</v>
      </c>
      <c r="H238" s="76">
        <f>IF($C238&lt;=Entradas!$E$58,"",F238^2)</f>
        <v>3.4227056699933517E-4</v>
      </c>
      <c r="I238" s="76">
        <f>IF($C238&lt;=Entradas!$E$58,"",G238^2)</f>
        <v>0.10666534279785389</v>
      </c>
      <c r="J238" s="76">
        <f>IF($C238&lt;=Entradas!$E$58,"",E238-AVERAGE(E:E))</f>
        <v>-0.29306965950757707</v>
      </c>
      <c r="K238" s="76">
        <f>IF($C238&lt;=Entradas!$E$58,"",J238^2)</f>
        <v>8.5889825323887156E-2</v>
      </c>
      <c r="L238" s="76">
        <f>IF($C238&lt;=Entradas!$E$58,"",G238*J238)</f>
        <v>9.5715556003296648E-2</v>
      </c>
      <c r="M238" s="36"/>
    </row>
    <row r="239" spans="2:13" x14ac:dyDescent="0.3">
      <c r="B239" s="35"/>
      <c r="C239" s="72">
        <v>234</v>
      </c>
      <c r="D239" s="102">
        <f>IF($C239&lt;=Entradas!$E$58,"",Observaciones!H239)</f>
        <v>0.42788632610137511</v>
      </c>
      <c r="E239" s="102">
        <f>IF($C239&lt;=Entradas!$E$58,"",Cálculos!L240)</f>
        <v>0.44630126971799866</v>
      </c>
      <c r="F239" s="76">
        <f>IF($C239&lt;=Entradas!$E$58,"",D239-E239)</f>
        <v>-1.8414943616623547E-2</v>
      </c>
      <c r="G239" s="76">
        <f>IF($C239&lt;=Entradas!$E$58,"",D239-AVERAGE(D:D))</f>
        <v>-0.32961530706105058</v>
      </c>
      <c r="H239" s="76">
        <f>IF($C239&lt;=Entradas!$E$58,"",F239^2)</f>
        <v>3.3911014840342431E-4</v>
      </c>
      <c r="I239" s="76">
        <f>IF($C239&lt;=Entradas!$E$58,"",G239^2)</f>
        <v>0.10864625064895066</v>
      </c>
      <c r="J239" s="76">
        <f>IF($C239&lt;=Entradas!$E$58,"",E239-AVERAGE(E:E))</f>
        <v>-0.29617397319562211</v>
      </c>
      <c r="K239" s="76">
        <f>IF($C239&lt;=Entradas!$E$58,"",J239^2)</f>
        <v>8.7719022398481089E-2</v>
      </c>
      <c r="L239" s="76">
        <f>IF($C239&lt;=Entradas!$E$58,"",G239*J239)</f>
        <v>9.7623475118366346E-2</v>
      </c>
      <c r="M239" s="36"/>
    </row>
    <row r="240" spans="2:13" x14ac:dyDescent="0.3">
      <c r="B240" s="35"/>
      <c r="C240" s="72">
        <v>235</v>
      </c>
      <c r="D240" s="102">
        <f>IF($C240&lt;=Entradas!$E$58,"",Observaciones!H240)</f>
        <v>0.42493060149389655</v>
      </c>
      <c r="E240" s="102">
        <f>IF($C240&lt;=Entradas!$E$58,"",Cálculos!L241)</f>
        <v>0.44321844159356288</v>
      </c>
      <c r="F240" s="76">
        <f>IF($C240&lt;=Entradas!$E$58,"",D240-E240)</f>
        <v>-1.828784009966633E-2</v>
      </c>
      <c r="G240" s="76">
        <f>IF($C240&lt;=Entradas!$E$58,"",D240-AVERAGE(D:D))</f>
        <v>-0.33257103166852914</v>
      </c>
      <c r="H240" s="76">
        <f>IF($C240&lt;=Entradas!$E$58,"",F240^2)</f>
        <v>3.3444509551096383E-4</v>
      </c>
      <c r="I240" s="76">
        <f>IF($C240&lt;=Entradas!$E$58,"",G240^2)</f>
        <v>0.11060349110506981</v>
      </c>
      <c r="J240" s="76">
        <f>IF($C240&lt;=Entradas!$E$58,"",E240-AVERAGE(E:E))</f>
        <v>-0.29925680132005789</v>
      </c>
      <c r="K240" s="76">
        <f>IF($C240&lt;=Entradas!$E$58,"",J240^2)</f>
        <v>8.9554633136312595E-2</v>
      </c>
      <c r="L240" s="76">
        <f>IF($C240&lt;=Entradas!$E$58,"",G240*J240)</f>
        <v>9.9524143148835703E-2</v>
      </c>
      <c r="M240" s="36"/>
    </row>
    <row r="241" spans="2:13" x14ac:dyDescent="0.3">
      <c r="B241" s="35"/>
      <c r="C241" s="72">
        <v>236</v>
      </c>
      <c r="D241" s="102">
        <f>IF($C241&lt;=Entradas!$E$58,"",Observaciones!H241)</f>
        <v>0.42199529524876433</v>
      </c>
      <c r="E241" s="102">
        <f>IF($C241&lt;=Entradas!$E$58,"",Cálculos!L242)</f>
        <v>0.4401569081193914</v>
      </c>
      <c r="F241" s="76">
        <f>IF($C241&lt;=Entradas!$E$58,"",D241-E241)</f>
        <v>-1.8161612870627064E-2</v>
      </c>
      <c r="G241" s="76">
        <f>IF($C241&lt;=Entradas!$E$58,"",D241-AVERAGE(D:D))</f>
        <v>-0.33550633791366136</v>
      </c>
      <c r="H241" s="76">
        <f>IF($C241&lt;=Entradas!$E$58,"",F241^2)</f>
        <v>3.298441820625266E-4</v>
      </c>
      <c r="I241" s="76">
        <f>IF($C241&lt;=Entradas!$E$58,"",G241^2)</f>
        <v>0.11256450278023591</v>
      </c>
      <c r="J241" s="76">
        <f>IF($C241&lt;=Entradas!$E$58,"",E241-AVERAGE(E:E))</f>
        <v>-0.30231833479422937</v>
      </c>
      <c r="K241" s="76">
        <f>IF($C241&lt;=Entradas!$E$58,"",J241^2)</f>
        <v>9.139637555275576E-2</v>
      </c>
      <c r="L241" s="76">
        <f>IF($C241&lt;=Entradas!$E$58,"",G241*J241)</f>
        <v>0.10142971739096812</v>
      </c>
      <c r="M241" s="36"/>
    </row>
    <row r="242" spans="2:13" x14ac:dyDescent="0.3">
      <c r="B242" s="35"/>
      <c r="C242" s="72">
        <v>237</v>
      </c>
      <c r="D242" s="102">
        <f>IF($C242&lt;=Entradas!$E$58,"",Observaciones!H242)</f>
        <v>0.41907290453186791</v>
      </c>
      <c r="E242" s="102">
        <f>IF($C242&lt;=Entradas!$E$58,"",Cálculos!L243)</f>
        <v>0.43711651455699146</v>
      </c>
      <c r="F242" s="76">
        <f>IF($C242&lt;=Entradas!$E$58,"",D242-E242)</f>
        <v>-1.8043610025123558E-2</v>
      </c>
      <c r="G242" s="76">
        <f>IF($C242&lt;=Entradas!$E$58,"",D242-AVERAGE(D:D))</f>
        <v>-0.33842872863055778</v>
      </c>
      <c r="H242" s="76">
        <f>IF($C242&lt;=Entradas!$E$58,"",F242^2)</f>
        <v>3.2557186273873937E-4</v>
      </c>
      <c r="I242" s="76">
        <f>IF($C242&lt;=Entradas!$E$58,"",G242^2)</f>
        <v>0.11453400436249572</v>
      </c>
      <c r="J242" s="76">
        <f>IF($C242&lt;=Entradas!$E$58,"",E242-AVERAGE(E:E))</f>
        <v>-0.30535872835662931</v>
      </c>
      <c r="K242" s="76">
        <f>IF($C242&lt;=Entradas!$E$58,"",J242^2)</f>
        <v>9.3243952983577724E-2</v>
      </c>
      <c r="L242" s="76">
        <f>IF($C242&lt;=Entradas!$E$58,"",G242*J242)</f>
        <v>0.1033421662139779</v>
      </c>
      <c r="M242" s="36"/>
    </row>
    <row r="243" spans="2:13" x14ac:dyDescent="0.3">
      <c r="B243" s="35"/>
      <c r="C243" s="72">
        <v>238</v>
      </c>
      <c r="D243" s="102">
        <f>IF($C243&lt;=Entradas!$E$58,"",Observaciones!H243)</f>
        <v>0.41617679336830538</v>
      </c>
      <c r="E243" s="102">
        <f>IF($C243&lt;=Entradas!$E$58,"",Cálculos!L244)</f>
        <v>0.43409712880207474</v>
      </c>
      <c r="F243" s="76">
        <f>IF($C243&lt;=Entradas!$E$58,"",D243-E243)</f>
        <v>-1.7920335433769363E-2</v>
      </c>
      <c r="G243" s="76">
        <f>IF($C243&lt;=Entradas!$E$58,"",D243-AVERAGE(D:D))</f>
        <v>-0.34132483979412032</v>
      </c>
      <c r="H243" s="76">
        <f>IF($C243&lt;=Entradas!$E$58,"",F243^2)</f>
        <v>3.2113842205880978E-4</v>
      </c>
      <c r="I243" s="76">
        <f>IF($C243&lt;=Entradas!$E$58,"",G243^2)</f>
        <v>0.1165026462604819</v>
      </c>
      <c r="J243" s="76">
        <f>IF($C243&lt;=Entradas!$E$58,"",E243-AVERAGE(E:E))</f>
        <v>-0.30837811411154603</v>
      </c>
      <c r="K243" s="76">
        <f>IF($C243&lt;=Entradas!$E$58,"",J243^2)</f>
        <v>9.5097061262993707E-2</v>
      </c>
      <c r="L243" s="76">
        <f>IF($C243&lt;=Entradas!$E$58,"",G243*J243)</f>
        <v>0.1052571103951364</v>
      </c>
      <c r="M243" s="36"/>
    </row>
    <row r="244" spans="2:13" x14ac:dyDescent="0.3">
      <c r="B244" s="35"/>
      <c r="C244" s="72">
        <v>239</v>
      </c>
      <c r="D244" s="102">
        <f>IF($C244&lt;=Entradas!$E$58,"",Observaciones!H244)</f>
        <v>0.41330180105478481</v>
      </c>
      <c r="E244" s="102">
        <f>IF($C244&lt;=Entradas!$E$58,"",Cálculos!L245)</f>
        <v>0.43109860063666205</v>
      </c>
      <c r="F244" s="76">
        <f>IF($C244&lt;=Entradas!$E$58,"",D244-E244)</f>
        <v>-1.7796799581877243E-2</v>
      </c>
      <c r="G244" s="76">
        <f>IF($C244&lt;=Entradas!$E$58,"",D244-AVERAGE(D:D))</f>
        <v>-0.34419983210764088</v>
      </c>
      <c r="H244" s="76">
        <f>IF($C244&lt;=Entradas!$E$58,"",F244^2)</f>
        <v>3.1672607535750602E-4</v>
      </c>
      <c r="I244" s="76">
        <f>IF($C244&lt;=Entradas!$E$58,"",G244^2)</f>
        <v>0.11847352442292818</v>
      </c>
      <c r="J244" s="76">
        <f>IF($C244&lt;=Entradas!$E$58,"",E244-AVERAGE(E:E))</f>
        <v>-0.31137664227695871</v>
      </c>
      <c r="K244" s="76">
        <f>IF($C244&lt;=Entradas!$E$58,"",J244^2)</f>
        <v>9.695541335567312E-2</v>
      </c>
      <c r="L244" s="76">
        <f>IF($C244&lt;=Entradas!$E$58,"",G244*J244)</f>
        <v>0.10717578799397014</v>
      </c>
      <c r="M244" s="36"/>
    </row>
    <row r="245" spans="2:13" x14ac:dyDescent="0.3">
      <c r="B245" s="35"/>
      <c r="C245" s="72">
        <v>240</v>
      </c>
      <c r="D245" s="102">
        <f>IF($C245&lt;=Entradas!$E$58,"",Observaciones!H245)</f>
        <v>0.41044687141660474</v>
      </c>
      <c r="E245" s="102">
        <f>IF($C245&lt;=Entradas!$E$58,"",Cálculos!L246)</f>
        <v>0.42812078503587042</v>
      </c>
      <c r="F245" s="76">
        <f>IF($C245&lt;=Entradas!$E$58,"",D245-E245)</f>
        <v>-1.767391361926568E-2</v>
      </c>
      <c r="G245" s="76">
        <f>IF($C245&lt;=Entradas!$E$58,"",D245-AVERAGE(D:D))</f>
        <v>-0.34705476174582095</v>
      </c>
      <c r="H245" s="76">
        <f>IF($C245&lt;=Entradas!$E$58,"",F245^2)</f>
        <v>3.1236722262126487E-4</v>
      </c>
      <c r="I245" s="76">
        <f>IF($C245&lt;=Entradas!$E$58,"",G245^2)</f>
        <v>0.12044700765044855</v>
      </c>
      <c r="J245" s="76">
        <f>IF($C245&lt;=Entradas!$E$58,"",E245-AVERAGE(E:E))</f>
        <v>-0.31435445787775035</v>
      </c>
      <c r="K245" s="76">
        <f>IF($C245&lt;=Entradas!$E$58,"",J245^2)</f>
        <v>9.8818725187614323E-2</v>
      </c>
      <c r="L245" s="76">
        <f>IF($C245&lt;=Entradas!$E$58,"",G245*J245)</f>
        <v>0.10909821148249936</v>
      </c>
      <c r="M245" s="36"/>
    </row>
    <row r="246" spans="2:13" x14ac:dyDescent="0.3">
      <c r="B246" s="35"/>
      <c r="C246" s="72">
        <v>241</v>
      </c>
      <c r="D246" s="102">
        <f>IF($C246&lt;=Entradas!$E$58,"",Observaciones!H246)</f>
        <v>0.40761169944985709</v>
      </c>
      <c r="E246" s="102">
        <f>IF($C246&lt;=Entradas!$E$58,"",Cálculos!L247)</f>
        <v>0.4251635387504597</v>
      </c>
      <c r="F246" s="76">
        <f>IF($C246&lt;=Entradas!$E$58,"",D246-E246)</f>
        <v>-1.7551839300602612E-2</v>
      </c>
      <c r="G246" s="76">
        <f>IF($C246&lt;=Entradas!$E$58,"",D246-AVERAGE(D:D))</f>
        <v>-0.3498899337125686</v>
      </c>
      <c r="H246" s="76">
        <f>IF($C246&lt;=Entradas!$E$58,"",F246^2)</f>
        <v>3.0806706283417837E-4</v>
      </c>
      <c r="I246" s="76">
        <f>IF($C246&lt;=Entradas!$E$58,"",G246^2)</f>
        <v>0.12242296571338565</v>
      </c>
      <c r="J246" s="76">
        <f>IF($C246&lt;=Entradas!$E$58,"",E246-AVERAGE(E:E))</f>
        <v>-0.31731170416316107</v>
      </c>
      <c r="K246" s="76">
        <f>IF($C246&lt;=Entradas!$E$58,"",J246^2)</f>
        <v>0.10068671759892944</v>
      </c>
      <c r="L246" s="76">
        <f>IF($C246&lt;=Entradas!$E$58,"",G246*J246)</f>
        <v>0.11102417113587061</v>
      </c>
      <c r="M246" s="36"/>
    </row>
    <row r="247" spans="2:13" x14ac:dyDescent="0.3">
      <c r="B247" s="35"/>
      <c r="C247" s="72">
        <v>242</v>
      </c>
      <c r="D247" s="102">
        <f>IF($C247&lt;=Entradas!$E$58,"",Observaciones!H247)</f>
        <v>0.40479611825317041</v>
      </c>
      <c r="E247" s="102">
        <f>IF($C247&lt;=Entradas!$E$58,"",Cálculos!L248)</f>
        <v>0.42222671966480751</v>
      </c>
      <c r="F247" s="76">
        <f>IF($C247&lt;=Entradas!$E$58,"",D247-E247)</f>
        <v>-1.7430601411637103E-2</v>
      </c>
      <c r="G247" s="76">
        <f>IF($C247&lt;=Entradas!$E$58,"",D247-AVERAGE(D:D))</f>
        <v>-0.35270551490925528</v>
      </c>
      <c r="H247" s="76">
        <f>IF($C247&lt;=Entradas!$E$58,"",F247^2)</f>
        <v>3.0382586557136537E-4</v>
      </c>
      <c r="I247" s="76">
        <f>IF($C247&lt;=Entradas!$E$58,"",G247^2)</f>
        <v>0.1244011802474029</v>
      </c>
      <c r="J247" s="76">
        <f>IF($C247&lt;=Entradas!$E$58,"",E247-AVERAGE(E:E))</f>
        <v>-0.32024852324881325</v>
      </c>
      <c r="K247" s="76">
        <f>IF($C247&lt;=Entradas!$E$58,"",J247^2)</f>
        <v>0.10255911664304568</v>
      </c>
      <c r="L247" s="76">
        <f>IF($C247&lt;=Entradas!$E$58,"",G247*J247)</f>
        <v>0.11295342029140129</v>
      </c>
      <c r="M247" s="36"/>
    </row>
    <row r="248" spans="2:13" x14ac:dyDescent="0.3">
      <c r="B248" s="35"/>
      <c r="C248" s="72">
        <v>243</v>
      </c>
      <c r="D248" s="102">
        <f>IF($C248&lt;=Entradas!$E$58,"",Observaciones!H248)</f>
        <v>0.40199998694086375</v>
      </c>
      <c r="E248" s="102">
        <f>IF($C248&lt;=Entradas!$E$58,"",Cálculos!L249)</f>
        <v>0.41931018667179581</v>
      </c>
      <c r="F248" s="76">
        <f>IF($C248&lt;=Entradas!$E$58,"",D248-E248)</f>
        <v>-1.7310199730932063E-2</v>
      </c>
      <c r="G248" s="76">
        <f>IF($C248&lt;=Entradas!$E$58,"",D248-AVERAGE(D:D))</f>
        <v>-0.35550164622156194</v>
      </c>
      <c r="H248" s="76">
        <f>IF($C248&lt;=Entradas!$E$58,"",F248^2)</f>
        <v>2.9964301472476046E-4</v>
      </c>
      <c r="I248" s="76">
        <f>IF($C248&lt;=Entradas!$E$58,"",G248^2)</f>
        <v>0.1263814204662406</v>
      </c>
      <c r="J248" s="76">
        <f>IF($C248&lt;=Entradas!$E$58,"",E248-AVERAGE(E:E))</f>
        <v>-0.32316505624182496</v>
      </c>
      <c r="K248" s="76">
        <f>IF($C248&lt;=Entradas!$E$58,"",J248^2)</f>
        <v>0.10443565357578188</v>
      </c>
      <c r="L248" s="76">
        <f>IF($C248&lt;=Entradas!$E$58,"",G248*J248)</f>
        <v>0.11488570949525242</v>
      </c>
      <c r="M248" s="36"/>
    </row>
    <row r="249" spans="2:13" x14ac:dyDescent="0.3">
      <c r="B249" s="35"/>
      <c r="C249" s="72">
        <v>244</v>
      </c>
      <c r="D249" s="102">
        <f>IF($C249&lt;=Entradas!$E$58,"",Observaciones!H249)</f>
        <v>0.39922317014586034</v>
      </c>
      <c r="E249" s="102">
        <f>IF($C249&lt;=Entradas!$E$58,"",Cálculos!L250)</f>
        <v>0.41641379964400316</v>
      </c>
      <c r="F249" s="76">
        <f>IF($C249&lt;=Entradas!$E$58,"",D249-E249)</f>
        <v>-1.7190629498142818E-2</v>
      </c>
      <c r="G249" s="76">
        <f>IF($C249&lt;=Entradas!$E$58,"",D249-AVERAGE(D:D))</f>
        <v>-0.35827846301656535</v>
      </c>
      <c r="H249" s="76">
        <f>IF($C249&lt;=Entradas!$E$58,"",F249^2)</f>
        <v>2.9551774254241798E-4</v>
      </c>
      <c r="I249" s="76">
        <f>IF($C249&lt;=Entradas!$E$58,"",G249^2)</f>
        <v>0.12836345706151239</v>
      </c>
      <c r="J249" s="76">
        <f>IF($C249&lt;=Entradas!$E$58,"",E249-AVERAGE(E:E))</f>
        <v>-0.32606144326961761</v>
      </c>
      <c r="K249" s="76">
        <f>IF($C249&lt;=Entradas!$E$58,"",J249^2)</f>
        <v>0.10631606478706607</v>
      </c>
      <c r="L249" s="76">
        <f>IF($C249&lt;=Entradas!$E$58,"",G249*J249)</f>
        <v>0.11682079274360162</v>
      </c>
      <c r="M249" s="36"/>
    </row>
    <row r="250" spans="2:13" x14ac:dyDescent="0.3">
      <c r="B250" s="35"/>
      <c r="C250" s="72">
        <v>245</v>
      </c>
      <c r="D250" s="102">
        <f>IF($C250&lt;=Entradas!$E$58,"",Observaciones!H250)</f>
        <v>0.39646553427631892</v>
      </c>
      <c r="E250" s="102">
        <f>IF($C250&lt;=Entradas!$E$58,"",Cálculos!L251)</f>
        <v>0.41353741942288091</v>
      </c>
      <c r="F250" s="76">
        <f>IF($C250&lt;=Entradas!$E$58,"",D250-E250)</f>
        <v>-1.7071885146561994E-2</v>
      </c>
      <c r="G250" s="76">
        <f>IF($C250&lt;=Entradas!$E$58,"",D250-AVERAGE(D:D))</f>
        <v>-0.36103609888610677</v>
      </c>
      <c r="H250" s="76">
        <f>IF($C250&lt;=Entradas!$E$58,"",F250^2)</f>
        <v>2.91449262457404E-4</v>
      </c>
      <c r="I250" s="76">
        <f>IF($C250&lt;=Entradas!$E$58,"",G250^2)</f>
        <v>0.13034706469889867</v>
      </c>
      <c r="J250" s="76">
        <f>IF($C250&lt;=Entradas!$E$58,"",E250-AVERAGE(E:E))</f>
        <v>-0.32893782349073986</v>
      </c>
      <c r="K250" s="76">
        <f>IF($C250&lt;=Entradas!$E$58,"",J250^2)</f>
        <v>0.10820009172282513</v>
      </c>
      <c r="L250" s="76">
        <f>IF($C250&lt;=Entradas!$E$58,"",G250*J250)</f>
        <v>0.11875842856918349</v>
      </c>
      <c r="M250" s="36"/>
    </row>
    <row r="251" spans="2:13" x14ac:dyDescent="0.3">
      <c r="B251" s="35"/>
      <c r="C251" s="72">
        <v>246</v>
      </c>
      <c r="D251" s="102">
        <f>IF($C251&lt;=Entradas!$E$58,"",Observaciones!H251)</f>
        <v>0.39372694678010189</v>
      </c>
      <c r="E251" s="102">
        <f>IF($C251&lt;=Entradas!$E$58,"",Cálculos!L252)</f>
        <v>0.41068090781125</v>
      </c>
      <c r="F251" s="76">
        <f>IF($C251&lt;=Entradas!$E$58,"",D251-E251)</f>
        <v>-1.6953961031148101E-2</v>
      </c>
      <c r="G251" s="76">
        <f>IF($C251&lt;=Entradas!$E$58,"",D251-AVERAGE(D:D))</f>
        <v>-0.3637746863823238</v>
      </c>
      <c r="H251" s="76">
        <f>IF($C251&lt;=Entradas!$E$58,"",F251^2)</f>
        <v>2.8743679464568841E-4</v>
      </c>
      <c r="I251" s="76">
        <f>IF($C251&lt;=Entradas!$E$58,"",G251^2)</f>
        <v>0.13233202245255804</v>
      </c>
      <c r="J251" s="76">
        <f>IF($C251&lt;=Entradas!$E$58,"",E251-AVERAGE(E:E))</f>
        <v>-0.33179433510237077</v>
      </c>
      <c r="K251" s="76">
        <f>IF($C251&lt;=Entradas!$E$58,"",J251^2)</f>
        <v>0.1100874808060243</v>
      </c>
      <c r="L251" s="76">
        <f>IF($C251&lt;=Entradas!$E$58,"",G251*J251)</f>
        <v>0.12069838019529658</v>
      </c>
      <c r="M251" s="36"/>
    </row>
    <row r="252" spans="2:13" x14ac:dyDescent="0.3">
      <c r="B252" s="35"/>
      <c r="C252" s="72">
        <v>247</v>
      </c>
      <c r="D252" s="102">
        <f>IF($C252&lt;=Entradas!$E$58,"",Observaciones!H252)</f>
        <v>0.39100727609698449</v>
      </c>
      <c r="E252" s="102">
        <f>IF($C252&lt;=Entradas!$E$58,"",Cálculos!L253)</f>
        <v>0.40784412756661947</v>
      </c>
      <c r="F252" s="76">
        <f>IF($C252&lt;=Entradas!$E$58,"",D252-E252)</f>
        <v>-1.6836851469634984E-2</v>
      </c>
      <c r="G252" s="76">
        <f>IF($C252&lt;=Entradas!$E$58,"",D252-AVERAGE(D:D))</f>
        <v>-0.3664943570654412</v>
      </c>
      <c r="H252" s="76">
        <f>IF($C252&lt;=Entradas!$E$58,"",F252^2)</f>
        <v>2.834795674105497E-4</v>
      </c>
      <c r="I252" s="76">
        <f>IF($C252&lt;=Entradas!$E$58,"",G252^2)</f>
        <v>0.1343181137608111</v>
      </c>
      <c r="J252" s="76">
        <f>IF($C252&lt;=Entradas!$E$58,"",E252-AVERAGE(E:E))</f>
        <v>-0.3346311153470013</v>
      </c>
      <c r="K252" s="76">
        <f>IF($C252&lt;=Entradas!$E$58,"",J252^2)</f>
        <v>0.11197798335837808</v>
      </c>
      <c r="L252" s="76">
        <f>IF($C252&lt;=Entradas!$E$58,"",G252*J252)</f>
        <v>0.12264041547319074</v>
      </c>
      <c r="M252" s="36"/>
    </row>
    <row r="253" spans="2:13" x14ac:dyDescent="0.3">
      <c r="B253" s="35"/>
      <c r="C253" s="72">
        <v>248</v>
      </c>
      <c r="D253" s="102">
        <f>IF($C253&lt;=Entradas!$E$58,"",Observaciones!H253)</f>
        <v>0.38830639155288676</v>
      </c>
      <c r="E253" s="102">
        <f>IF($C253&lt;=Entradas!$E$58,"",Cálculos!L254)</f>
        <v>0.40502694239447462</v>
      </c>
      <c r="F253" s="76">
        <f>IF($C253&lt;=Entradas!$E$58,"",D253-E253)</f>
        <v>-1.6720550841587856E-2</v>
      </c>
      <c r="G253" s="76">
        <f>IF($C253&lt;=Entradas!$E$58,"",D253-AVERAGE(D:D))</f>
        <v>-0.36919524160953893</v>
      </c>
      <c r="H253" s="76">
        <f>IF($C253&lt;=Entradas!$E$58,"",F253^2)</f>
        <v>2.7957682044612436E-4</v>
      </c>
      <c r="I253" s="76">
        <f>IF($C253&lt;=Entradas!$E$58,"",G253^2)</f>
        <v>0.13630512642712583</v>
      </c>
      <c r="J253" s="76">
        <f>IF($C253&lt;=Entradas!$E$58,"",E253-AVERAGE(E:E))</f>
        <v>-0.33744830051914615</v>
      </c>
      <c r="K253" s="76">
        <f>IF($C253&lt;=Entradas!$E$58,"",J253^2)</f>
        <v>0.11387135552325997</v>
      </c>
      <c r="L253" s="76">
        <f>IF($C253&lt;=Entradas!$E$58,"",G253*J253)</f>
        <v>0.12458430684089446</v>
      </c>
      <c r="M253" s="36"/>
    </row>
    <row r="254" spans="2:13" x14ac:dyDescent="0.3">
      <c r="B254" s="35"/>
      <c r="C254" s="72">
        <v>249</v>
      </c>
      <c r="D254" s="102">
        <f>IF($C254&lt;=Entradas!$E$58,"",Observaciones!H254)</f>
        <v>0.38562416338135125</v>
      </c>
      <c r="E254" s="102">
        <f>IF($C254&lt;=Entradas!$E$58,"",Cálculos!L255)</f>
        <v>0.40222921694176134</v>
      </c>
      <c r="F254" s="76">
        <f>IF($C254&lt;=Entradas!$E$58,"",D254-E254)</f>
        <v>-1.6605053560410088E-2</v>
      </c>
      <c r="G254" s="76">
        <f>IF($C254&lt;=Entradas!$E$58,"",D254-AVERAGE(D:D))</f>
        <v>-0.37187746978107444</v>
      </c>
      <c r="H254" s="76">
        <f>IF($C254&lt;=Entradas!$E$58,"",F254^2)</f>
        <v>2.7572780374408775E-4</v>
      </c>
      <c r="I254" s="76">
        <f>IF($C254&lt;=Entradas!$E$58,"",G254^2)</f>
        <v>0.13829285253077395</v>
      </c>
      <c r="J254" s="76">
        <f>IF($C254&lt;=Entradas!$E$58,"",E254-AVERAGE(E:E))</f>
        <v>-0.34024602597185943</v>
      </c>
      <c r="K254" s="76">
        <f>IF($C254&lt;=Entradas!$E$58,"",J254^2)</f>
        <v>0.11576735818964325</v>
      </c>
      <c r="L254" s="76">
        <f>IF($C254&lt;=Entradas!$E$58,"",G254*J254)</f>
        <v>0.12652983124148082</v>
      </c>
      <c r="M254" s="36"/>
    </row>
    <row r="255" spans="2:13" x14ac:dyDescent="0.3">
      <c r="B255" s="35"/>
      <c r="C255" s="72">
        <v>250</v>
      </c>
      <c r="D255" s="102">
        <f>IF($C255&lt;=Entradas!$E$58,"",Observaciones!H255)</f>
        <v>0.38296046271319506</v>
      </c>
      <c r="E255" s="102">
        <f>IF($C255&lt;=Entradas!$E$58,"",Cálculos!L256)</f>
        <v>0.39945081679037864</v>
      </c>
      <c r="F255" s="76">
        <f>IF($C255&lt;=Entradas!$E$58,"",D255-E255)</f>
        <v>-1.6490354077183578E-2</v>
      </c>
      <c r="G255" s="76">
        <f>IF($C255&lt;=Entradas!$E$58,"",D255-AVERAGE(D:D))</f>
        <v>-0.37454117044923063</v>
      </c>
      <c r="H255" s="76">
        <f>IF($C255&lt;=Entradas!$E$58,"",F255^2)</f>
        <v>2.7193177759088507E-4</v>
      </c>
      <c r="I255" s="76">
        <f>IF($C255&lt;=Entradas!$E$58,"",G255^2)</f>
        <v>0.14028108836147962</v>
      </c>
      <c r="J255" s="76">
        <f>IF($C255&lt;=Entradas!$E$58,"",E255-AVERAGE(E:E))</f>
        <v>-0.34302442612324213</v>
      </c>
      <c r="K255" s="76">
        <f>IF($C255&lt;=Entradas!$E$58,"",J255^2)</f>
        <v>0.11766575691717959</v>
      </c>
      <c r="L255" s="76">
        <f>IF($C255&lt;=Entradas!$E$58,"",G255*J255)</f>
        <v>0.12847677005287475</v>
      </c>
      <c r="M255" s="36"/>
    </row>
    <row r="256" spans="2:13" x14ac:dyDescent="0.3">
      <c r="B256" s="35"/>
      <c r="C256" s="72">
        <v>251</v>
      </c>
      <c r="D256" s="102">
        <f>IF($C256&lt;=Entradas!$E$58,"",Observaciones!H256)</f>
        <v>0.38031516156956702</v>
      </c>
      <c r="E256" s="102">
        <f>IF($C256&lt;=Entradas!$E$58,"",Cálculos!L257)</f>
        <v>0.39669160845071938</v>
      </c>
      <c r="F256" s="76">
        <f>IF($C256&lt;=Entradas!$E$58,"",D256-E256)</f>
        <v>-1.6376446881152362E-2</v>
      </c>
      <c r="G256" s="76">
        <f>IF($C256&lt;=Entradas!$E$58,"",D256-AVERAGE(D:D))</f>
        <v>-0.37718647159285867</v>
      </c>
      <c r="H256" s="76">
        <f>IF($C256&lt;=Entradas!$E$58,"",F256^2)</f>
        <v>2.6818801245120493E-4</v>
      </c>
      <c r="I256" s="76">
        <f>IF($C256&lt;=Entradas!$E$58,"",G256^2)</f>
        <v>0.14226963435267037</v>
      </c>
      <c r="J256" s="76">
        <f>IF($C256&lt;=Entradas!$E$58,"",E256-AVERAGE(E:E))</f>
        <v>-0.34578363446290139</v>
      </c>
      <c r="K256" s="76">
        <f>IF($C256&lt;=Entradas!$E$58,"",J256^2)</f>
        <v>0.11956632186237341</v>
      </c>
      <c r="L256" s="76">
        <f>IF($C256&lt;=Entradas!$E$58,"",G256*J256)</f>
        <v>0.13042490901761658</v>
      </c>
      <c r="M256" s="36"/>
    </row>
    <row r="257" spans="2:13" x14ac:dyDescent="0.3">
      <c r="B257" s="35"/>
      <c r="C257" s="72">
        <v>252</v>
      </c>
      <c r="D257" s="102">
        <f>IF($C257&lt;=Entradas!$E$58,"",Observaciones!H257)</f>
        <v>0.3776881328556605</v>
      </c>
      <c r="E257" s="102">
        <f>IF($C257&lt;=Entradas!$E$58,"",Cálculos!L258)</f>
        <v>0.39395145935525644</v>
      </c>
      <c r="F257" s="76">
        <f>IF($C257&lt;=Entradas!$E$58,"",D257-E257)</f>
        <v>-1.6263326499595943E-2</v>
      </c>
      <c r="G257" s="76">
        <f>IF($C257&lt;=Entradas!$E$58,"",D257-AVERAGE(D:D))</f>
        <v>-0.37981350030676519</v>
      </c>
      <c r="H257" s="76">
        <f>IF($C257&lt;=Entradas!$E$58,"",F257^2)</f>
        <v>2.6449578883245959E-4</v>
      </c>
      <c r="I257" s="76">
        <f>IF($C257&lt;=Entradas!$E$58,"",G257^2)</f>
        <v>0.14425829501527712</v>
      </c>
      <c r="J257" s="76">
        <f>IF($C257&lt;=Entradas!$E$58,"",E257-AVERAGE(E:E))</f>
        <v>-0.34852378355836433</v>
      </c>
      <c r="K257" s="76">
        <f>IF($C257&lt;=Entradas!$E$58,"",J257^2)</f>
        <v>0.12146882770583758</v>
      </c>
      <c r="L257" s="76">
        <f>IF($C257&lt;=Entradas!$E$58,"",G257*J257)</f>
        <v>0.13237403817345977</v>
      </c>
      <c r="M257" s="36"/>
    </row>
    <row r="258" spans="2:13" x14ac:dyDescent="0.3">
      <c r="B258" s="35"/>
      <c r="C258" s="72">
        <v>253</v>
      </c>
      <c r="D258" s="102">
        <f>IF($C258&lt;=Entradas!$E$58,"",Observaciones!H258)</f>
        <v>0.37507925035458251</v>
      </c>
      <c r="E258" s="102">
        <f>IF($C258&lt;=Entradas!$E$58,"",Cálculos!L259)</f>
        <v>0.3912302378521737</v>
      </c>
      <c r="F258" s="76">
        <f>IF($C258&lt;=Entradas!$E$58,"",D258-E258)</f>
        <v>-1.6150987497591196E-2</v>
      </c>
      <c r="G258" s="76">
        <f>IF($C258&lt;=Entradas!$E$58,"",D258-AVERAGE(D:D))</f>
        <v>-0.38242238280784319</v>
      </c>
      <c r="H258" s="76">
        <f>IF($C258&lt;=Entradas!$E$58,"",F258^2)</f>
        <v>2.6085439714734711E-4</v>
      </c>
      <c r="I258" s="76">
        <f>IF($C258&lt;=Entradas!$E$58,"",G258^2)</f>
        <v>0.14624687887242854</v>
      </c>
      <c r="J258" s="76">
        <f>IF($C258&lt;=Entradas!$E$58,"",E258-AVERAGE(E:E))</f>
        <v>-0.35124500506144707</v>
      </c>
      <c r="K258" s="76">
        <f>IF($C258&lt;=Entradas!$E$58,"",J258^2)</f>
        <v>0.12337305358061598</v>
      </c>
      <c r="L258" s="76">
        <f>IF($C258&lt;=Entradas!$E$58,"",G258*J258)</f>
        <v>0.13432395178495152</v>
      </c>
      <c r="M258" s="36"/>
    </row>
    <row r="259" spans="2:13" x14ac:dyDescent="0.3">
      <c r="B259" s="35"/>
      <c r="C259" s="72">
        <v>254</v>
      </c>
      <c r="D259" s="102">
        <f>IF($C259&lt;=Entradas!$E$58,"",Observaciones!H259)</f>
        <v>0.37248838872128509</v>
      </c>
      <c r="E259" s="102">
        <f>IF($C259&lt;=Entradas!$E$58,"",Cálculos!L260)</f>
        <v>0.38852781319904034</v>
      </c>
      <c r="F259" s="76">
        <f>IF($C259&lt;=Entradas!$E$58,"",D259-E259)</f>
        <v>-1.6039424477755249E-2</v>
      </c>
      <c r="G259" s="76">
        <f>IF($C259&lt;=Entradas!$E$58,"",D259-AVERAGE(D:D))</f>
        <v>-0.3850132444411406</v>
      </c>
      <c r="H259" s="76">
        <f>IF($C259&lt;=Entradas!$E$58,"",F259^2)</f>
        <v>2.5726313757761421E-4</v>
      </c>
      <c r="I259" s="76">
        <f>IF($C259&lt;=Entradas!$E$58,"",G259^2)</f>
        <v>0.14823519839509347</v>
      </c>
      <c r="J259" s="76">
        <f>IF($C259&lt;=Entradas!$E$58,"",E259-AVERAGE(E:E))</f>
        <v>-0.35394742971458043</v>
      </c>
      <c r="K259" s="76">
        <f>IF($C259&lt;=Entradas!$E$58,"",J259^2)</f>
        <v>0.12527878300155784</v>
      </c>
      <c r="L259" s="76">
        <f>IF($C259&lt;=Entradas!$E$58,"",G259*J259)</f>
        <v>0.13627444827601318</v>
      </c>
      <c r="M259" s="36"/>
    </row>
    <row r="260" spans="2:13" x14ac:dyDescent="0.3">
      <c r="B260" s="35"/>
      <c r="C260" s="72">
        <v>255</v>
      </c>
      <c r="D260" s="102">
        <f>IF($C260&lt;=Entradas!$E$58,"",Observaciones!H260)</f>
        <v>0.36991542347654172</v>
      </c>
      <c r="E260" s="102">
        <f>IF($C260&lt;=Entradas!$E$58,"",Cálculos!L261)</f>
        <v>0.38584405555652956</v>
      </c>
      <c r="F260" s="76">
        <f>IF($C260&lt;=Entradas!$E$58,"",D260-E260)</f>
        <v>-1.5928632079987848E-2</v>
      </c>
      <c r="G260" s="76">
        <f>IF($C260&lt;=Entradas!$E$58,"",D260-AVERAGE(D:D))</f>
        <v>-0.38758620968588398</v>
      </c>
      <c r="H260" s="76">
        <f>IF($C260&lt;=Entradas!$E$58,"",F260^2)</f>
        <v>2.5372131993961798E-4</v>
      </c>
      <c r="I260" s="76">
        <f>IF($C260&lt;=Entradas!$E$58,"",G260^2)</f>
        <v>0.15022306993867002</v>
      </c>
      <c r="J260" s="76">
        <f>IF($C260&lt;=Entradas!$E$58,"",E260-AVERAGE(E:E))</f>
        <v>-0.35663118735709121</v>
      </c>
      <c r="K260" s="76">
        <f>IF($C260&lt;=Entradas!$E$58,"",J260^2)</f>
        <v>0.12718580379572869</v>
      </c>
      <c r="L260" s="76">
        <f>IF($C260&lt;=Entradas!$E$58,"",G260*J260)</f>
        <v>0.13822533016351132</v>
      </c>
      <c r="M260" s="36"/>
    </row>
    <row r="261" spans="2:13" x14ac:dyDescent="0.3">
      <c r="B261" s="35"/>
      <c r="C261" s="72">
        <v>256</v>
      </c>
      <c r="D261" s="102">
        <f>IF($C261&lt;=Entradas!$E$58,"",Observaciones!H261)</f>
        <v>0.36736023100096671</v>
      </c>
      <c r="E261" s="102">
        <f>IF($C261&lt;=Entradas!$E$58,"",Cálculos!L262)</f>
        <v>0.38317883598218022</v>
      </c>
      <c r="F261" s="76">
        <f>IF($C261&lt;=Entradas!$E$58,"",D261-E261)</f>
        <v>-1.5818604981213513E-2</v>
      </c>
      <c r="G261" s="76">
        <f>IF($C261&lt;=Entradas!$E$58,"",D261-AVERAGE(D:D))</f>
        <v>-0.39014140216145898</v>
      </c>
      <c r="H261" s="76">
        <f>IF($C261&lt;=Entradas!$E$58,"",F261^2)</f>
        <v>2.5022826355167296E-4</v>
      </c>
      <c r="I261" s="76">
        <f>IF($C261&lt;=Entradas!$E$58,"",G261^2)</f>
        <v>0.15221031368050927</v>
      </c>
      <c r="J261" s="76">
        <f>IF($C261&lt;=Entradas!$E$58,"",E261-AVERAGE(E:E))</f>
        <v>-0.35929640693144055</v>
      </c>
      <c r="K261" s="76">
        <f>IF($C261&lt;=Entradas!$E$58,"",J261^2)</f>
        <v>0.12909390803384332</v>
      </c>
      <c r="L261" s="76">
        <f>IF($C261&lt;=Entradas!$E$58,"",G261*J261)</f>
        <v>0.14017640399180636</v>
      </c>
      <c r="M261" s="36"/>
    </row>
    <row r="262" spans="2:13" x14ac:dyDescent="0.3">
      <c r="B262" s="35"/>
      <c r="C262" s="72">
        <v>257</v>
      </c>
      <c r="D262" s="102">
        <f>IF($C262&lt;=Entradas!$E$58,"",Observaciones!H262)</f>
        <v>0.36482268852907596</v>
      </c>
      <c r="E262" s="102">
        <f>IF($C262&lt;=Entradas!$E$58,"",Cálculos!L263)</f>
        <v>0.38053202642420209</v>
      </c>
      <c r="F262" s="76">
        <f>IF($C262&lt;=Entradas!$E$58,"",D262-E262)</f>
        <v>-1.570933789512613E-2</v>
      </c>
      <c r="G262" s="76">
        <f>IF($C262&lt;=Entradas!$E$58,"",D262-AVERAGE(D:D))</f>
        <v>-0.39267894463334974</v>
      </c>
      <c r="H262" s="76">
        <f>IF($C262&lt;=Entradas!$E$58,"",F262^2)</f>
        <v>2.4678329710324585E-4</v>
      </c>
      <c r="I262" s="76">
        <f>IF($C262&lt;=Entradas!$E$58,"",G262^2)</f>
        <v>0.15419675355836135</v>
      </c>
      <c r="J262" s="76">
        <f>IF($C262&lt;=Entradas!$E$58,"",E262-AVERAGE(E:E))</f>
        <v>-0.36194321648941868</v>
      </c>
      <c r="K262" s="76">
        <f>IF($C262&lt;=Entradas!$E$58,"",J262^2)</f>
        <v>0.1310028919627062</v>
      </c>
      <c r="L262" s="76">
        <f>IF($C262&lt;=Entradas!$E$58,"",G262*J262)</f>
        <v>0.14212748026826497</v>
      </c>
      <c r="M262" s="36"/>
    </row>
    <row r="263" spans="2:13" x14ac:dyDescent="0.3">
      <c r="B263" s="35"/>
      <c r="C263" s="72">
        <v>258</v>
      </c>
      <c r="D263" s="102">
        <f>IF($C263&lt;=Entradas!$E$58,"",Observaciones!H263)</f>
        <v>0.36230267414338851</v>
      </c>
      <c r="E263" s="102">
        <f>IF($C263&lt;=Entradas!$E$58,"",Cálculos!L264)</f>
        <v>0.37790349971532289</v>
      </c>
      <c r="F263" s="76">
        <f>IF($C263&lt;=Entradas!$E$58,"",D263-E263)</f>
        <v>-1.5600825571934374E-2</v>
      </c>
      <c r="G263" s="76">
        <f>IF($C263&lt;=Entradas!$E$58,"",D263-AVERAGE(D:D))</f>
        <v>-0.39519895901903718</v>
      </c>
      <c r="H263" s="76">
        <f>IF($C263&lt;=Entradas!$E$58,"",F263^2)</f>
        <v>2.4338575852592148E-4</v>
      </c>
      <c r="I263" s="76">
        <f>IF($C263&lt;=Entradas!$E$58,"",G263^2)</f>
        <v>0.15618221720973063</v>
      </c>
      <c r="J263" s="76">
        <f>IF($C263&lt;=Entradas!$E$58,"",E263-AVERAGE(E:E))</f>
        <v>-0.36457174319829788</v>
      </c>
      <c r="K263" s="76">
        <f>IF($C263&lt;=Entradas!$E$58,"",J263^2)</f>
        <v>0.13291255593864565</v>
      </c>
      <c r="L263" s="76">
        <f>IF($C263&lt;=Entradas!$E$58,"",G263*J263)</f>
        <v>0.14407837339972307</v>
      </c>
      <c r="M263" s="36"/>
    </row>
    <row r="264" spans="2:13" x14ac:dyDescent="0.3">
      <c r="B264" s="35"/>
      <c r="C264" s="72">
        <v>259</v>
      </c>
      <c r="D264" s="102">
        <f>IF($C264&lt;=Entradas!$E$58,"",Observaciones!H264)</f>
        <v>0.35980006676856896</v>
      </c>
      <c r="E264" s="102">
        <f>IF($C264&lt;=Entradas!$E$58,"",Cálculos!L265)</f>
        <v>0.37529312956667926</v>
      </c>
      <c r="F264" s="76">
        <f>IF($C264&lt;=Entradas!$E$58,"",D264-E264)</f>
        <v>-1.5493062798110302E-2</v>
      </c>
      <c r="G264" s="76">
        <f>IF($C264&lt;=Entradas!$E$58,"",D264-AVERAGE(D:D))</f>
        <v>-0.39770156639385673</v>
      </c>
      <c r="H264" s="76">
        <f>IF($C264&lt;=Entradas!$E$58,"",F264^2)</f>
        <v>2.4003499486618943E-4</v>
      </c>
      <c r="I264" s="76">
        <f>IF($C264&lt;=Entradas!$E$58,"",G264^2)</f>
        <v>0.15816653591212723</v>
      </c>
      <c r="J264" s="76">
        <f>IF($C264&lt;=Entradas!$E$58,"",E264-AVERAGE(E:E))</f>
        <v>-0.36718211334694151</v>
      </c>
      <c r="K264" s="76">
        <f>IF($C264&lt;=Entradas!$E$58,"",J264^2)</f>
        <v>0.1348227043619262</v>
      </c>
      <c r="L264" s="76">
        <f>IF($C264&lt;=Entradas!$E$58,"",G264*J264)</f>
        <v>0.1460289016298853</v>
      </c>
      <c r="M264" s="36"/>
    </row>
    <row r="265" spans="2:13" x14ac:dyDescent="0.3">
      <c r="B265" s="35"/>
      <c r="C265" s="72">
        <v>260</v>
      </c>
      <c r="D265" s="102">
        <f>IF($C265&lt;=Entradas!$E$58,"",Observaciones!H265)</f>
        <v>0.35731474616561026</v>
      </c>
      <c r="E265" s="102">
        <f>IF($C265&lt;=Entradas!$E$58,"",Cálculos!L266)</f>
        <v>0.37270079056174832</v>
      </c>
      <c r="F265" s="76">
        <f>IF($C265&lt;=Entradas!$E$58,"",D265-E265)</f>
        <v>-1.5386044396138054E-2</v>
      </c>
      <c r="G265" s="76">
        <f>IF($C265&lt;=Entradas!$E$58,"",D265-AVERAGE(D:D))</f>
        <v>-0.40018688699681543</v>
      </c>
      <c r="H265" s="76">
        <f>IF($C265&lt;=Entradas!$E$58,"",F265^2)</f>
        <v>2.3673036215993124E-4</v>
      </c>
      <c r="I265" s="76">
        <f>IF($C265&lt;=Entradas!$E$58,"",G265^2)</f>
        <v>0.16014954452420191</v>
      </c>
      <c r="J265" s="76">
        <f>IF($C265&lt;=Entradas!$E$58,"",E265-AVERAGE(E:E))</f>
        <v>-0.36977445235187245</v>
      </c>
      <c r="K265" s="76">
        <f>IF($C265&lt;=Entradas!$E$58,"",J265^2)</f>
        <v>0.13673314561212718</v>
      </c>
      <c r="L265" s="76">
        <f>IF($C265&lt;=Entradas!$E$58,"",G265*J265)</f>
        <v>0.14797888697764808</v>
      </c>
      <c r="M265" s="36"/>
    </row>
    <row r="266" spans="2:13" x14ac:dyDescent="0.3">
      <c r="B266" s="35"/>
      <c r="C266" s="72">
        <v>261</v>
      </c>
      <c r="D266" s="102">
        <f>IF($C266&lt;=Entradas!$E$58,"",Observaciones!H266)</f>
        <v>0.35484659292605697</v>
      </c>
      <c r="E266" s="102">
        <f>IF($C266&lt;=Entradas!$E$58,"",Cálculos!L267)</f>
        <v>0.37012635815032269</v>
      </c>
      <c r="F266" s="76">
        <f>IF($C266&lt;=Entradas!$E$58,"",D266-E266)</f>
        <v>-1.5279765224265718E-2</v>
      </c>
      <c r="G266" s="76">
        <f>IF($C266&lt;=Entradas!$E$58,"",D266-AVERAGE(D:D))</f>
        <v>-0.40265504023636872</v>
      </c>
      <c r="H266" s="76">
        <f>IF($C266&lt;=Entradas!$E$58,"",F266^2)</f>
        <v>2.3347122530867999E-4</v>
      </c>
      <c r="I266" s="76">
        <f>IF($C266&lt;=Entradas!$E$58,"",G266^2)</f>
        <v>0.16213108142775171</v>
      </c>
      <c r="J266" s="76">
        <f>IF($C266&lt;=Entradas!$E$58,"",E266-AVERAGE(E:E))</f>
        <v>-0.37234888476329808</v>
      </c>
      <c r="K266" s="76">
        <f>IF($C266&lt;=Entradas!$E$58,"",J266^2)</f>
        <v>0.13864369198447182</v>
      </c>
      <c r="L266" s="76">
        <f>IF($C266&lt;=Entradas!$E$58,"",G266*J266)</f>
        <v>0.14992815517633282</v>
      </c>
      <c r="M266" s="36"/>
    </row>
    <row r="267" spans="2:13" x14ac:dyDescent="0.3">
      <c r="B267" s="35"/>
      <c r="C267" s="72">
        <v>262</v>
      </c>
      <c r="D267" s="102">
        <f>IF($C267&lt;=Entradas!$E$58,"",Observaciones!H267)</f>
        <v>0.352395488466268</v>
      </c>
      <c r="E267" s="102">
        <f>IF($C267&lt;=Entradas!$E$58,"",Cálculos!L268)</f>
        <v>0.36756970864252614</v>
      </c>
      <c r="F267" s="76">
        <f>IF($C267&lt;=Entradas!$E$58,"",D267-E267)</f>
        <v>-1.5174220176258135E-2</v>
      </c>
      <c r="G267" s="76">
        <f>IF($C267&lt;=Entradas!$E$58,"",D267-AVERAGE(D:D))</f>
        <v>-0.40510614469615769</v>
      </c>
      <c r="H267" s="76">
        <f>IF($C267&lt;=Entradas!$E$58,"",F267^2)</f>
        <v>2.3025695795755947E-4</v>
      </c>
      <c r="I267" s="76">
        <f>IF($C267&lt;=Entradas!$E$58,"",G267^2)</f>
        <v>0.16411098847058425</v>
      </c>
      <c r="J267" s="76">
        <f>IF($C267&lt;=Entradas!$E$58,"",E267-AVERAGE(E:E))</f>
        <v>-0.37490553427109463</v>
      </c>
      <c r="K267" s="76">
        <f>IF($C267&lt;=Entradas!$E$58,"",J267^2)</f>
        <v>0.14055415962709492</v>
      </c>
      <c r="L267" s="76">
        <f>IF($C267&lt;=Entradas!$E$58,"",G267*J267)</f>
        <v>0.15187653561381637</v>
      </c>
      <c r="M267" s="36"/>
    </row>
    <row r="268" spans="2:13" x14ac:dyDescent="0.3">
      <c r="B268" s="35"/>
      <c r="C268" s="72">
        <v>263</v>
      </c>
      <c r="D268" s="102">
        <f>IF($C268&lt;=Entradas!$E$58,"",Observaciones!H268)</f>
        <v>0.34996131502171929</v>
      </c>
      <c r="E268" s="102">
        <f>IF($C268&lt;=Entradas!$E$58,"",Cálculos!L269)</f>
        <v>0.36503071920287056</v>
      </c>
      <c r="F268" s="76">
        <f>IF($C268&lt;=Entradas!$E$58,"",D268-E268)</f>
        <v>-1.5069404181151269E-2</v>
      </c>
      <c r="G268" s="76">
        <f>IF($C268&lt;=Entradas!$E$58,"",D268-AVERAGE(D:D))</f>
        <v>-0.4075403181407064</v>
      </c>
      <c r="H268" s="76">
        <f>IF($C268&lt;=Entradas!$E$58,"",F268^2)</f>
        <v>2.2708694237489935E-4</v>
      </c>
      <c r="I268" s="76">
        <f>IF($C268&lt;=Entradas!$E$58,"",G268^2)</f>
        <v>0.16608911091022818</v>
      </c>
      <c r="J268" s="76">
        <f>IF($C268&lt;=Entradas!$E$58,"",E268-AVERAGE(E:E))</f>
        <v>-0.37744452371075021</v>
      </c>
      <c r="K268" s="76">
        <f>IF($C268&lt;=Entradas!$E$58,"",J268^2)</f>
        <v>0.14246436847923508</v>
      </c>
      <c r="L268" s="76">
        <f>IF($C268&lt;=Entradas!$E$58,"",G268*J268)</f>
        <v>0.15382386127354655</v>
      </c>
      <c r="M268" s="36"/>
    </row>
    <row r="269" spans="2:13" x14ac:dyDescent="0.3">
      <c r="B269" s="35"/>
      <c r="C269" s="72">
        <v>264</v>
      </c>
      <c r="D269" s="102">
        <f>IF($C269&lt;=Entradas!$E$58,"",Observaciones!H269)</f>
        <v>0.34754395564134588</v>
      </c>
      <c r="E269" s="102">
        <f>IF($C269&lt;=Entradas!$E$58,"",Cálculos!L270)</f>
        <v>0.36250926784435461</v>
      </c>
      <c r="F269" s="76">
        <f>IF($C269&lt;=Entradas!$E$58,"",D269-E269)</f>
        <v>-1.4965312203008729E-2</v>
      </c>
      <c r="G269" s="76">
        <f>IF($C269&lt;=Entradas!$E$58,"",D269-AVERAGE(D:D))</f>
        <v>-0.40995767752107981</v>
      </c>
      <c r="H269" s="76">
        <f>IF($C269&lt;=Entradas!$E$58,"",F269^2)</f>
        <v>2.2396056933352199E-4</v>
      </c>
      <c r="I269" s="76">
        <f>IF($C269&lt;=Entradas!$E$58,"",G269^2)</f>
        <v>0.16806529735847767</v>
      </c>
      <c r="J269" s="76">
        <f>IF($C269&lt;=Entradas!$E$58,"",E269-AVERAGE(E:E))</f>
        <v>-0.37996597506926616</v>
      </c>
      <c r="K269" s="76">
        <f>IF($C269&lt;=Entradas!$E$58,"",J269^2)</f>
        <v>0.1443741422103382</v>
      </c>
      <c r="L269" s="76">
        <f>IF($C269&lt;=Entradas!$E$58,"",G269*J269)</f>
        <v>0.15576996867642887</v>
      </c>
      <c r="M269" s="36"/>
    </row>
    <row r="270" spans="2:13" x14ac:dyDescent="0.3">
      <c r="B270" s="35"/>
      <c r="C270" s="72">
        <v>265</v>
      </c>
      <c r="D270" s="102">
        <f>IF($C270&lt;=Entradas!$E$58,"",Observaciones!H270)</f>
        <v>0.34514329418192269</v>
      </c>
      <c r="E270" s="102">
        <f>IF($C270&lt;=Entradas!$E$58,"",Cálculos!L271)</f>
        <v>0.36000523342260293</v>
      </c>
      <c r="F270" s="76">
        <f>IF($C270&lt;=Entradas!$E$58,"",D270-E270)</f>
        <v>-1.4861939240680244E-2</v>
      </c>
      <c r="G270" s="76">
        <f>IF($C270&lt;=Entradas!$E$58,"",D270-AVERAGE(D:D))</f>
        <v>-0.412358338980503</v>
      </c>
      <c r="H270" s="76">
        <f>IF($C270&lt;=Entradas!$E$58,"",F270^2)</f>
        <v>2.2087723799367129E-4</v>
      </c>
      <c r="I270" s="76">
        <f>IF($C270&lt;=Entradas!$E$58,"",G270^2)</f>
        <v>0.17003939972675941</v>
      </c>
      <c r="J270" s="76">
        <f>IF($C270&lt;=Entradas!$E$58,"",E270-AVERAGE(E:E))</f>
        <v>-0.38247000949101784</v>
      </c>
      <c r="K270" s="76">
        <f>IF($C270&lt;=Entradas!$E$58,"",J270^2)</f>
        <v>0.14628330816005927</v>
      </c>
      <c r="L270" s="76">
        <f>IF($C270&lt;=Entradas!$E$58,"",G270*J270)</f>
        <v>0.15771469782357334</v>
      </c>
      <c r="M270" s="36"/>
    </row>
    <row r="271" spans="2:13" x14ac:dyDescent="0.3">
      <c r="B271" s="35"/>
      <c r="C271" s="72">
        <v>266</v>
      </c>
      <c r="D271" s="102">
        <f>IF($C271&lt;=Entradas!$E$58,"",Observaciones!H271)</f>
        <v>0.34275921530248465</v>
      </c>
      <c r="E271" s="102">
        <f>IF($C271&lt;=Entradas!$E$58,"",Cálculos!L272)</f>
        <v>0.3575184956300454</v>
      </c>
      <c r="F271" s="76">
        <f>IF($C271&lt;=Entradas!$E$58,"",D271-E271)</f>
        <v>-1.4759280327560742E-2</v>
      </c>
      <c r="G271" s="76">
        <f>IF($C271&lt;=Entradas!$E$58,"",D271-AVERAGE(D:D))</f>
        <v>-0.41474241785994104</v>
      </c>
      <c r="H271" s="76">
        <f>IF($C271&lt;=Entradas!$E$58,"",F271^2)</f>
        <v>2.1783635578752152E-4</v>
      </c>
      <c r="I271" s="76">
        <f>IF($C271&lt;=Entradas!$E$58,"",G271^2)</f>
        <v>0.17201127317230994</v>
      </c>
      <c r="J271" s="76">
        <f>IF($C271&lt;=Entradas!$E$58,"",E271-AVERAGE(E:E))</f>
        <v>-0.38495674728357537</v>
      </c>
      <c r="K271" s="76">
        <f>IF($C271&lt;=Entradas!$E$58,"",J271^2)</f>
        <v>0.14819169727915052</v>
      </c>
      <c r="L271" s="76">
        <f>IF($C271&lt;=Entradas!$E$58,"",G271*J271)</f>
        <v>0.15965789213988835</v>
      </c>
      <c r="M271" s="36"/>
    </row>
    <row r="272" spans="2:13" x14ac:dyDescent="0.3">
      <c r="B272" s="35"/>
      <c r="C272" s="72">
        <v>267</v>
      </c>
      <c r="D272" s="102">
        <f>IF($C272&lt;=Entradas!$E$58,"",Observaciones!H272)</f>
        <v>0.34039160445878475</v>
      </c>
      <c r="E272" s="102">
        <f>IF($C272&lt;=Entradas!$E$58,"",Cálculos!L273)</f>
        <v>0.35504893499013679</v>
      </c>
      <c r="F272" s="76">
        <f>IF($C272&lt;=Entradas!$E$58,"",D272-E272)</f>
        <v>-1.4657330531352042E-2</v>
      </c>
      <c r="G272" s="76">
        <f>IF($C272&lt;=Entradas!$E$58,"",D272-AVERAGE(D:D))</f>
        <v>-0.41711002870364094</v>
      </c>
      <c r="H272" s="76">
        <f>IF($C272&lt;=Entradas!$E$58,"",F272^2)</f>
        <v>2.1483733830530473E-4</v>
      </c>
      <c r="I272" s="76">
        <f>IF($C272&lt;=Entradas!$E$58,"",G272^2)</f>
        <v>0.17398077604515216</v>
      </c>
      <c r="J272" s="76">
        <f>IF($C272&lt;=Entradas!$E$58,"",E272-AVERAGE(E:E))</f>
        <v>-0.38742630792348398</v>
      </c>
      <c r="K272" s="76">
        <f>IF($C272&lt;=Entradas!$E$58,"",J272^2)</f>
        <v>0.15009914407122224</v>
      </c>
      <c r="L272" s="76">
        <f>IF($C272&lt;=Entradas!$E$58,"",G272*J272)</f>
        <v>0.16159939841851004</v>
      </c>
      <c r="M272" s="36"/>
    </row>
    <row r="273" spans="2:13" x14ac:dyDescent="0.3">
      <c r="B273" s="35"/>
      <c r="C273" s="72">
        <v>268</v>
      </c>
      <c r="D273" s="102">
        <f>IF($C273&lt;=Entradas!$E$58,"",Observaciones!H273)</f>
        <v>0.33804034789779103</v>
      </c>
      <c r="E273" s="102">
        <f>IF($C273&lt;=Entradas!$E$58,"",Cálculos!L274)</f>
        <v>0.3525964328516169</v>
      </c>
      <c r="F273" s="76">
        <f>IF($C273&lt;=Entradas!$E$58,"",D273-E273)</f>
        <v>-1.4556084953825876E-2</v>
      </c>
      <c r="G273" s="76">
        <f>IF($C273&lt;=Entradas!$E$58,"",D273-AVERAGE(D:D))</f>
        <v>-0.41946128526463466</v>
      </c>
      <c r="H273" s="76">
        <f>IF($C273&lt;=Entradas!$E$58,"",F273^2)</f>
        <v>2.1187960918299606E-4</v>
      </c>
      <c r="I273" s="76">
        <f>IF($C273&lt;=Entradas!$E$58,"",G273^2)</f>
        <v>0.17594776983585922</v>
      </c>
      <c r="J273" s="76">
        <f>IF($C273&lt;=Entradas!$E$58,"",E273-AVERAGE(E:E))</f>
        <v>-0.38987881006200387</v>
      </c>
      <c r="K273" s="76">
        <f>IF($C273&lt;=Entradas!$E$58,"",J273^2)</f>
        <v>0.15200548653536408</v>
      </c>
      <c r="L273" s="76">
        <f>IF($C273&lt;=Entradas!$E$58,"",G273*J273)</f>
        <v>0.16353906676605451</v>
      </c>
      <c r="M273" s="36"/>
    </row>
    <row r="274" spans="2:13" x14ac:dyDescent="0.3">
      <c r="B274" s="35"/>
      <c r="C274" s="72">
        <v>269</v>
      </c>
      <c r="D274" s="102">
        <f>IF($C274&lt;=Entradas!$E$58,"",Observaciones!H274)</f>
        <v>0.33570533265222108</v>
      </c>
      <c r="E274" s="102">
        <f>IF($C274&lt;=Entradas!$E$58,"",Cálculos!L275)</f>
        <v>0.35016087138280955</v>
      </c>
      <c r="F274" s="76">
        <f>IF($C274&lt;=Entradas!$E$58,"",D274-E274)</f>
        <v>-1.4455538730588469E-2</v>
      </c>
      <c r="G274" s="76">
        <f>IF($C274&lt;=Entradas!$E$58,"",D274-AVERAGE(D:D))</f>
        <v>-0.42179630051020461</v>
      </c>
      <c r="H274" s="76">
        <f>IF($C274&lt;=Entradas!$E$58,"",F274^2)</f>
        <v>2.0896259999154327E-4</v>
      </c>
      <c r="I274" s="76">
        <f>IF($C274&lt;=Entradas!$E$58,"",G274^2)</f>
        <v>0.17791211912409483</v>
      </c>
      <c r="J274" s="76">
        <f>IF($C274&lt;=Entradas!$E$58,"",E274-AVERAGE(E:E))</f>
        <v>-0.39231437153081122</v>
      </c>
      <c r="K274" s="76">
        <f>IF($C274&lt;=Entradas!$E$58,"",J274^2)</f>
        <v>0.15391056610961537</v>
      </c>
      <c r="L274" s="76">
        <f>IF($C274&lt;=Entradas!$E$58,"",G274*J274)</f>
        <v>0.16547675054868211</v>
      </c>
      <c r="M274" s="36"/>
    </row>
    <row r="275" spans="2:13" x14ac:dyDescent="0.3">
      <c r="B275" s="35"/>
      <c r="C275" s="72">
        <v>270</v>
      </c>
      <c r="D275" s="102">
        <f>IF($C275&lt;=Entradas!$E$58,"",Observaciones!H275)</f>
        <v>0.33338644653511446</v>
      </c>
      <c r="E275" s="102">
        <f>IF($C275&lt;=Entradas!$E$58,"",Cálculos!L276)</f>
        <v>0.34774213356596129</v>
      </c>
      <c r="F275" s="76">
        <f>IF($C275&lt;=Entradas!$E$58,"",D275-E275)</f>
        <v>-1.4355687030846831E-2</v>
      </c>
      <c r="G275" s="76">
        <f>IF($C275&lt;=Entradas!$E$58,"",D275-AVERAGE(D:D))</f>
        <v>-0.42411518662731124</v>
      </c>
      <c r="H275" s="76">
        <f>IF($C275&lt;=Entradas!$E$58,"",F275^2)</f>
        <v>2.0608575012762389E-4</v>
      </c>
      <c r="I275" s="76">
        <f>IF($C275&lt;=Entradas!$E$58,"",G275^2)</f>
        <v>0.17987369152791904</v>
      </c>
      <c r="J275" s="76">
        <f>IF($C275&lt;=Entradas!$E$58,"",E275-AVERAGE(E:E))</f>
        <v>-0.39473310934765948</v>
      </c>
      <c r="K275" s="76">
        <f>IF($C275&lt;=Entradas!$E$58,"",J275^2)</f>
        <v>0.15581422761527131</v>
      </c>
      <c r="L275" s="76">
        <f>IF($C275&lt;=Entradas!$E$58,"",G275*J275)</f>
        <v>0.16741230633896145</v>
      </c>
      <c r="M275" s="36"/>
    </row>
    <row r="276" spans="2:13" x14ac:dyDescent="0.3">
      <c r="B276" s="35"/>
      <c r="C276" s="72">
        <v>271</v>
      </c>
      <c r="D276" s="102">
        <f>IF($C276&lt;=Entradas!$E$58,"",Observaciones!H276)</f>
        <v>0.33108357813444278</v>
      </c>
      <c r="E276" s="102">
        <f>IF($C276&lt;=Entradas!$E$58,"",Cálculos!L277)</f>
        <v>0.34534010319161956</v>
      </c>
      <c r="F276" s="76">
        <f>IF($C276&lt;=Entradas!$E$58,"",D276-E276)</f>
        <v>-1.4256525057176783E-2</v>
      </c>
      <c r="G276" s="76">
        <f>IF($C276&lt;=Entradas!$E$58,"",D276-AVERAGE(D:D))</f>
        <v>-0.42641805502798291</v>
      </c>
      <c r="H276" s="76">
        <f>IF($C276&lt;=Entradas!$E$58,"",F276^2)</f>
        <v>2.0324850670590949E-4</v>
      </c>
      <c r="I276" s="76">
        <f>IF($C276&lt;=Entradas!$E$58,"",G276^2)</f>
        <v>0.18183235765384786</v>
      </c>
      <c r="J276" s="76">
        <f>IF($C276&lt;=Entradas!$E$58,"",E276-AVERAGE(E:E))</f>
        <v>-0.39713513972200121</v>
      </c>
      <c r="K276" s="76">
        <f>IF($C276&lt;=Entradas!$E$58,"",J276^2)</f>
        <v>0.15771631920201343</v>
      </c>
      <c r="L276" s="76">
        <f>IF($C276&lt;=Entradas!$E$58,"",G276*J276)</f>
        <v>0.16934559386352199</v>
      </c>
      <c r="M276" s="36"/>
    </row>
    <row r="277" spans="2:13" x14ac:dyDescent="0.3">
      <c r="B277" s="35"/>
      <c r="C277" s="72">
        <v>272</v>
      </c>
      <c r="D277" s="102">
        <f>IF($C277&lt;=Entradas!$E$58,"",Observaciones!H277)</f>
        <v>0.32879661680775668</v>
      </c>
      <c r="E277" s="102">
        <f>IF($C277&lt;=Entradas!$E$58,"",Cálculos!L278)</f>
        <v>0.34295466485304898</v>
      </c>
      <c r="F277" s="76">
        <f>IF($C277&lt;=Entradas!$E$58,"",D277-E277)</f>
        <v>-1.4158048045292304E-2</v>
      </c>
      <c r="G277" s="76">
        <f>IF($C277&lt;=Entradas!$E$58,"",D277-AVERAGE(D:D))</f>
        <v>-0.42870501635466901</v>
      </c>
      <c r="H277" s="76">
        <f>IF($C277&lt;=Entradas!$E$58,"",F277^2)</f>
        <v>2.0045032445280522E-4</v>
      </c>
      <c r="I277" s="76">
        <f>IF($C277&lt;=Entradas!$E$58,"",G277^2)</f>
        <v>0.18378799104765703</v>
      </c>
      <c r="J277" s="76">
        <f>IF($C277&lt;=Entradas!$E$58,"",E277-AVERAGE(E:E))</f>
        <v>-0.39952057806057178</v>
      </c>
      <c r="K277" s="76">
        <f>IF($C277&lt;=Entradas!$E$58,"",J277^2)</f>
        <v>0.15961669229385345</v>
      </c>
      <c r="L277" s="76">
        <f>IF($C277&lt;=Entradas!$E$58,"",G277*J277)</f>
        <v>0.17127647595148424</v>
      </c>
      <c r="M277" s="36"/>
    </row>
    <row r="278" spans="2:13" x14ac:dyDescent="0.3">
      <c r="B278" s="35"/>
      <c r="C278" s="72">
        <v>273</v>
      </c>
      <c r="D278" s="102">
        <f>IF($C278&lt;=Entradas!$E$58,"",Observaciones!H278)</f>
        <v>0.32652545267687</v>
      </c>
      <c r="E278" s="102">
        <f>IF($C278&lt;=Entradas!$E$58,"",Cálculos!L279)</f>
        <v>0.34058570394068671</v>
      </c>
      <c r="F278" s="76">
        <f>IF($C278&lt;=Entradas!$E$58,"",D278-E278)</f>
        <v>-1.4060251263816714E-2</v>
      </c>
      <c r="G278" s="76">
        <f>IF($C278&lt;=Entradas!$E$58,"",D278-AVERAGE(D:D))</f>
        <v>-0.43097618048555569</v>
      </c>
      <c r="H278" s="76">
        <f>IF($C278&lt;=Entradas!$E$58,"",F278^2)</f>
        <v>1.9769066560165952E-4</v>
      </c>
      <c r="I278" s="76">
        <f>IF($C278&lt;=Entradas!$E$58,"",G278^2)</f>
        <v>0.18574046814591827</v>
      </c>
      <c r="J278" s="76">
        <f>IF($C278&lt;=Entradas!$E$58,"",E278-AVERAGE(E:E))</f>
        <v>-0.40188953897293406</v>
      </c>
      <c r="K278" s="76">
        <f>IF($C278&lt;=Entradas!$E$58,"",J278^2)</f>
        <v>0.16151520153587748</v>
      </c>
      <c r="L278" s="76">
        <f>IF($C278&lt;=Entradas!$E$58,"",G278*J278)</f>
        <v>0.17320481848365599</v>
      </c>
      <c r="M278" s="36"/>
    </row>
    <row r="279" spans="2:13" x14ac:dyDescent="0.3">
      <c r="B279" s="35"/>
      <c r="C279" s="72">
        <v>274</v>
      </c>
      <c r="D279" s="102">
        <f>IF($C279&lt;=Entradas!$E$58,"",Observaciones!H279)</f>
        <v>0.32426997662258056</v>
      </c>
      <c r="E279" s="102">
        <f>IF($C279&lt;=Entradas!$E$58,"",Cálculos!L280)</f>
        <v>0.33823310663663603</v>
      </c>
      <c r="F279" s="76">
        <f>IF($C279&lt;=Entradas!$E$58,"",D279-E279)</f>
        <v>-1.3963130014055469E-2</v>
      </c>
      <c r="G279" s="76">
        <f>IF($C279&lt;=Entradas!$E$58,"",D279-AVERAGE(D:D))</f>
        <v>-0.43323165653984513</v>
      </c>
      <c r="H279" s="76">
        <f>IF($C279&lt;=Entradas!$E$58,"",F279^2)</f>
        <v>1.9496899978941668E-4</v>
      </c>
      <c r="I279" s="76">
        <f>IF($C279&lt;=Entradas!$E$58,"",G279^2)</f>
        <v>0.18768966822825833</v>
      </c>
      <c r="J279" s="76">
        <f>IF($C279&lt;=Entradas!$E$58,"",E279-AVERAGE(E:E))</f>
        <v>-0.40424213627698474</v>
      </c>
      <c r="K279" s="76">
        <f>IF($C279&lt;=Entradas!$E$58,"",J279^2)</f>
        <v>0.16341170474178029</v>
      </c>
      <c r="L279" s="76">
        <f>IF($C279&lt;=Entradas!$E$58,"",G279*J279)</f>
        <v>0.17513049034248393</v>
      </c>
      <c r="M279" s="36"/>
    </row>
    <row r="280" spans="2:13" x14ac:dyDescent="0.3">
      <c r="B280" s="35"/>
      <c r="C280" s="72">
        <v>275</v>
      </c>
      <c r="D280" s="102">
        <f>IF($C280&lt;=Entradas!$E$58,"",Observaciones!H280)</f>
        <v>0.32203008027942787</v>
      </c>
      <c r="E280" s="102">
        <f>IF($C280&lt;=Entradas!$E$58,"",Cálculos!L281)</f>
        <v>0.33589675990919798</v>
      </c>
      <c r="F280" s="76">
        <f>IF($C280&lt;=Entradas!$E$58,"",D280-E280)</f>
        <v>-1.3866679629770118E-2</v>
      </c>
      <c r="G280" s="76">
        <f>IF($C280&lt;=Entradas!$E$58,"",D280-AVERAGE(D:D))</f>
        <v>-0.43547155288299783</v>
      </c>
      <c r="H280" s="76">
        <f>IF($C280&lt;=Entradas!$E$58,"",F280^2)</f>
        <v>1.9228480395468153E-4</v>
      </c>
      <c r="I280" s="76">
        <f>IF($C280&lt;=Entradas!$E$58,"",G280^2)</f>
        <v>0.18963547337032957</v>
      </c>
      <c r="J280" s="76">
        <f>IF($C280&lt;=Entradas!$E$58,"",E280-AVERAGE(E:E))</f>
        <v>-0.40657848300442279</v>
      </c>
      <c r="K280" s="76">
        <f>IF($C280&lt;=Entradas!$E$58,"",J280^2)</f>
        <v>0.16530606284217772</v>
      </c>
      <c r="L280" s="76">
        <f>IF($C280&lt;=Entradas!$E$58,"",G280*J280)</f>
        <v>0.17705336336274952</v>
      </c>
      <c r="M280" s="36"/>
    </row>
    <row r="281" spans="2:13" x14ac:dyDescent="0.3">
      <c r="B281" s="35"/>
      <c r="C281" s="72">
        <v>276</v>
      </c>
      <c r="D281" s="102">
        <f>IF($C281&lt;=Entradas!$E$58,"",Observaciones!H281)</f>
        <v>0.319805656030486</v>
      </c>
      <c r="E281" s="102">
        <f>IF($C281&lt;=Entradas!$E$58,"",Cálculos!L282)</f>
        <v>0.33357655150744031</v>
      </c>
      <c r="F281" s="76">
        <f>IF($C281&lt;=Entradas!$E$58,"",D281-E281)</f>
        <v>-1.3770895476954315E-2</v>
      </c>
      <c r="G281" s="76">
        <f>IF($C281&lt;=Entradas!$E$58,"",D281-AVERAGE(D:D))</f>
        <v>-0.4376959771319397</v>
      </c>
      <c r="H281" s="76">
        <f>IF($C281&lt;=Entradas!$E$58,"",F281^2)</f>
        <v>1.8963756223720079E-4</v>
      </c>
      <c r="I281" s="76">
        <f>IF($C281&lt;=Entradas!$E$58,"",G281^2)</f>
        <v>0.19157776839748347</v>
      </c>
      <c r="J281" s="76">
        <f>IF($C281&lt;=Entradas!$E$58,"",E281-AVERAGE(E:E))</f>
        <v>-0.40889869140618046</v>
      </c>
      <c r="K281" s="76">
        <f>IF($C281&lt;=Entradas!$E$58,"",J281^2)</f>
        <v>0.16719813983368681</v>
      </c>
      <c r="L281" s="76">
        <f>IF($C281&lt;=Entradas!$E$58,"",G281*J281)</f>
        <v>0.17897331228299962</v>
      </c>
      <c r="M281" s="36"/>
    </row>
    <row r="282" spans="2:13" x14ac:dyDescent="0.3">
      <c r="B282" s="35"/>
      <c r="C282" s="72">
        <v>277</v>
      </c>
      <c r="D282" s="102">
        <f>IF($C282&lt;=Entradas!$E$58,"",Observaciones!H282)</f>
        <v>0.31759659700219373</v>
      </c>
      <c r="E282" s="102">
        <f>IF($C282&lt;=Entradas!$E$58,"",Cálculos!L283)</f>
        <v>0.33127236995580489</v>
      </c>
      <c r="F282" s="76">
        <f>IF($C282&lt;=Entradas!$E$58,"",D282-E282)</f>
        <v>-1.3675772953611165E-2</v>
      </c>
      <c r="G282" s="76">
        <f>IF($C282&lt;=Entradas!$E$58,"",D282-AVERAGE(D:D))</f>
        <v>-0.43990503616023197</v>
      </c>
      <c r="H282" s="76">
        <f>IF($C282&lt;=Entradas!$E$58,"",F282^2)</f>
        <v>1.8702676587872266E-4</v>
      </c>
      <c r="I282" s="76">
        <f>IF($C282&lt;=Entradas!$E$58,"",G282^2)</f>
        <v>0.193516440839135</v>
      </c>
      <c r="J282" s="76">
        <f>IF($C282&lt;=Entradas!$E$58,"",E282-AVERAGE(E:E))</f>
        <v>-0.41120287295781588</v>
      </c>
      <c r="K282" s="76">
        <f>IF($C282&lt;=Entradas!$E$58,"",J282^2)</f>
        <v>0.16908780272876167</v>
      </c>
      <c r="L282" s="76">
        <f>IF($C282&lt;=Entradas!$E$58,"",G282*J282)</f>
        <v>0.18089021469769925</v>
      </c>
      <c r="M282" s="36"/>
    </row>
    <row r="283" spans="2:13" x14ac:dyDescent="0.3">
      <c r="B283" s="35"/>
      <c r="C283" s="72">
        <v>278</v>
      </c>
      <c r="D283" s="102">
        <f>IF($C283&lt;=Entradas!$E$58,"",Observaciones!H283)</f>
        <v>0.3178079132628841</v>
      </c>
      <c r="E283" s="102">
        <f>IF($C283&lt;=Entradas!$E$58,"",Cálculos!L284)</f>
        <v>0.33091152591968098</v>
      </c>
      <c r="F283" s="76">
        <f>IF($C283&lt;=Entradas!$E$58,"",D283-E283)</f>
        <v>-1.3103612656796881E-2</v>
      </c>
      <c r="G283" s="76">
        <f>IF($C283&lt;=Entradas!$E$58,"",D283-AVERAGE(D:D))</f>
        <v>-0.43969371989954159</v>
      </c>
      <c r="H283" s="76">
        <f>IF($C283&lt;=Entradas!$E$58,"",F283^2)</f>
        <v>1.7170466465936743E-4</v>
      </c>
      <c r="I283" s="76">
        <f>IF($C283&lt;=Entradas!$E$58,"",G283^2)</f>
        <v>0.19333056731909654</v>
      </c>
      <c r="J283" s="76">
        <f>IF($C283&lt;=Entradas!$E$58,"",E283-AVERAGE(E:E))</f>
        <v>-0.41156371699393979</v>
      </c>
      <c r="K283" s="76">
        <f>IF($C283&lt;=Entradas!$E$58,"",J283^2)</f>
        <v>0.16938469314586777</v>
      </c>
      <c r="L283" s="76">
        <f>IF($C283&lt;=Entradas!$E$58,"",G283*J283)</f>
        <v>0.18096198170074757</v>
      </c>
      <c r="M283" s="36"/>
    </row>
    <row r="284" spans="2:13" x14ac:dyDescent="0.3">
      <c r="B284" s="35"/>
      <c r="C284" s="72">
        <v>279</v>
      </c>
      <c r="D284" s="102">
        <f>IF($C284&lt;=Entradas!$E$58,"",Observaciones!H284)</f>
        <v>0.31400744361238098</v>
      </c>
      <c r="E284" s="102">
        <f>IF($C284&lt;=Entradas!$E$58,"",Cálculos!L285)</f>
        <v>0.32734594015017748</v>
      </c>
      <c r="F284" s="76">
        <f>IF($C284&lt;=Entradas!$E$58,"",D284-E284)</f>
        <v>-1.3338496537796507E-2</v>
      </c>
      <c r="G284" s="76">
        <f>IF($C284&lt;=Entradas!$E$58,"",D284-AVERAGE(D:D))</f>
        <v>-0.44349418955004472</v>
      </c>
      <c r="H284" s="76">
        <f>IF($C284&lt;=Entradas!$E$58,"",F284^2)</f>
        <v>1.779154898888094E-4</v>
      </c>
      <c r="I284" s="76">
        <f>IF($C284&lt;=Entradas!$E$58,"",G284^2)</f>
        <v>0.19668709616465099</v>
      </c>
      <c r="J284" s="76">
        <f>IF($C284&lt;=Entradas!$E$58,"",E284-AVERAGE(E:E))</f>
        <v>-0.41512930276344329</v>
      </c>
      <c r="K284" s="76">
        <f>IF($C284&lt;=Entradas!$E$58,"",J284^2)</f>
        <v>0.17233233801286257</v>
      </c>
      <c r="L284" s="76">
        <f>IF($C284&lt;=Entradas!$E$58,"",G284*J284)</f>
        <v>0.18410743368754842</v>
      </c>
      <c r="M284" s="36"/>
    </row>
    <row r="285" spans="2:13" x14ac:dyDescent="0.3">
      <c r="B285" s="35"/>
      <c r="C285" s="72">
        <v>280</v>
      </c>
      <c r="D285" s="102">
        <f>IF($C285&lt;=Entradas!$E$58,"",Observaciones!H285)</f>
        <v>0.31120375560939645</v>
      </c>
      <c r="E285" s="102">
        <f>IF($C285&lt;=Entradas!$E$58,"",Cálculos!L286)</f>
        <v>0.3245730096013737</v>
      </c>
      <c r="F285" s="76">
        <f>IF($C285&lt;=Entradas!$E$58,"",D285-E285)</f>
        <v>-1.3369253991977248E-2</v>
      </c>
      <c r="G285" s="76">
        <f>IF($C285&lt;=Entradas!$E$58,"",D285-AVERAGE(D:D))</f>
        <v>-0.44629787755302924</v>
      </c>
      <c r="H285" s="76">
        <f>IF($C285&lt;=Entradas!$E$58,"",F285^2)</f>
        <v>1.7873695230199958E-4</v>
      </c>
      <c r="I285" s="76">
        <f>IF($C285&lt;=Entradas!$E$58,"",G285^2)</f>
        <v>0.19918179550833867</v>
      </c>
      <c r="J285" s="76">
        <f>IF($C285&lt;=Entradas!$E$58,"",E285-AVERAGE(E:E))</f>
        <v>-0.41790223331224707</v>
      </c>
      <c r="K285" s="76">
        <f>IF($C285&lt;=Entradas!$E$58,"",J285^2)</f>
        <v>0.17464227660736378</v>
      </c>
      <c r="L285" s="76">
        <f>IF($C285&lt;=Entradas!$E$58,"",G285*J285)</f>
        <v>0.1865088797519267</v>
      </c>
      <c r="M285" s="36"/>
    </row>
    <row r="286" spans="2:13" x14ac:dyDescent="0.3">
      <c r="B286" s="35"/>
      <c r="C286" s="72">
        <v>281</v>
      </c>
      <c r="D286" s="102">
        <f>IF($C286&lt;=Entradas!$E$58,"",Observaciones!H286)</f>
        <v>0.30893808164197861</v>
      </c>
      <c r="E286" s="102">
        <f>IF($C286&lt;=Entradas!$E$58,"",Cálculos!L287)</f>
        <v>0.32223570858432882</v>
      </c>
      <c r="F286" s="76">
        <f>IF($C286&lt;=Entradas!$E$58,"",D286-E286)</f>
        <v>-1.3297626942350205E-2</v>
      </c>
      <c r="G286" s="76">
        <f>IF($C286&lt;=Entradas!$E$58,"",D286-AVERAGE(D:D))</f>
        <v>-0.44856355152044708</v>
      </c>
      <c r="H286" s="76">
        <f>IF($C286&lt;=Entradas!$E$58,"",F286^2)</f>
        <v>1.7682688229791807E-4</v>
      </c>
      <c r="I286" s="76">
        <f>IF($C286&lt;=Entradas!$E$58,"",G286^2)</f>
        <v>0.20120925975263679</v>
      </c>
      <c r="J286" s="76">
        <f>IF($C286&lt;=Entradas!$E$58,"",E286-AVERAGE(E:E))</f>
        <v>-0.42023953432929195</v>
      </c>
      <c r="K286" s="76">
        <f>IF($C286&lt;=Entradas!$E$58,"",J286^2)</f>
        <v>0.17660126621330016</v>
      </c>
      <c r="L286" s="76">
        <f>IF($C286&lt;=Entradas!$E$58,"",G286*J286)</f>
        <v>0.18850413800804605</v>
      </c>
      <c r="M286" s="36"/>
    </row>
    <row r="287" spans="2:13" x14ac:dyDescent="0.3">
      <c r="B287" s="35"/>
      <c r="C287" s="72">
        <v>282</v>
      </c>
      <c r="D287" s="102">
        <f>IF($C287&lt;=Entradas!$E$58,"",Observaciones!H287)</f>
        <v>0.30678287728296866</v>
      </c>
      <c r="E287" s="102">
        <f>IF($C287&lt;=Entradas!$E$58,"",Cálculos!L288)</f>
        <v>0.31999211384369403</v>
      </c>
      <c r="F287" s="76">
        <f>IF($C287&lt;=Entradas!$E$58,"",D287-E287)</f>
        <v>-1.3209236560725368E-2</v>
      </c>
      <c r="G287" s="76">
        <f>IF($C287&lt;=Entradas!$E$58,"",D287-AVERAGE(D:D))</f>
        <v>-0.45071875587945703</v>
      </c>
      <c r="H287" s="76">
        <f>IF($C287&lt;=Entradas!$E$58,"",F287^2)</f>
        <v>1.7448393051720375E-4</v>
      </c>
      <c r="I287" s="76">
        <f>IF($C287&lt;=Entradas!$E$58,"",G287^2)</f>
        <v>0.20314739690152558</v>
      </c>
      <c r="J287" s="76">
        <f>IF($C287&lt;=Entradas!$E$58,"",E287-AVERAGE(E:E))</f>
        <v>-0.42248312906992674</v>
      </c>
      <c r="K287" s="76">
        <f>IF($C287&lt;=Entradas!$E$58,"",J287^2)</f>
        <v>0.17849199434871638</v>
      </c>
      <c r="L287" s="76">
        <f>IF($C287&lt;=Entradas!$E$58,"",G287*J287)</f>
        <v>0.19042107031445746</v>
      </c>
      <c r="M287" s="36"/>
    </row>
    <row r="288" spans="2:13" x14ac:dyDescent="0.3">
      <c r="B288" s="35"/>
      <c r="C288" s="72">
        <v>283</v>
      </c>
      <c r="D288" s="102">
        <f>IF($C288&lt;=Entradas!$E$58,"",Observaciones!H288)</f>
        <v>0.30465989495744522</v>
      </c>
      <c r="E288" s="102">
        <f>IF($C288&lt;=Entradas!$E$58,"",Cálculos!L289)</f>
        <v>0.31777846120561259</v>
      </c>
      <c r="F288" s="76">
        <f>IF($C288&lt;=Entradas!$E$58,"",D288-E288)</f>
        <v>-1.3118566248167374E-2</v>
      </c>
      <c r="G288" s="76">
        <f>IF($C288&lt;=Entradas!$E$58,"",D288-AVERAGE(D:D))</f>
        <v>-0.45284173820498047</v>
      </c>
      <c r="H288" s="76">
        <f>IF($C288&lt;=Entradas!$E$58,"",F288^2)</f>
        <v>1.7209678040755621E-4</v>
      </c>
      <c r="I288" s="76">
        <f>IF($C288&lt;=Entradas!$E$58,"",G288^2)</f>
        <v>0.20506563986050808</v>
      </c>
      <c r="J288" s="76">
        <f>IF($C288&lt;=Entradas!$E$58,"",E288-AVERAGE(E:E))</f>
        <v>-0.42469678170800818</v>
      </c>
      <c r="K288" s="76">
        <f>IF($C288&lt;=Entradas!$E$58,"",J288^2)</f>
        <v>0.18036735639313956</v>
      </c>
      <c r="L288" s="76">
        <f>IF($C288&lt;=Entradas!$E$58,"",G288*J288)</f>
        <v>0.19232042883871558</v>
      </c>
      <c r="M288" s="36"/>
    </row>
    <row r="289" spans="2:13" x14ac:dyDescent="0.3">
      <c r="B289" s="35"/>
      <c r="C289" s="72">
        <v>284</v>
      </c>
      <c r="D289" s="102">
        <f>IF($C289&lt;=Entradas!$E$58,"",Observaciones!H289)</f>
        <v>0.30255474632787333</v>
      </c>
      <c r="E289" s="102">
        <f>IF($C289&lt;=Entradas!$E$58,"",Cálculos!L290)</f>
        <v>0.31558278941438683</v>
      </c>
      <c r="F289" s="76">
        <f>IF($C289&lt;=Entradas!$E$58,"",D289-E289)</f>
        <v>-1.3028043086513508E-2</v>
      </c>
      <c r="G289" s="76">
        <f>IF($C289&lt;=Entradas!$E$58,"",D289-AVERAGE(D:D))</f>
        <v>-0.45494688683455237</v>
      </c>
      <c r="H289" s="76">
        <f>IF($C289&lt;=Entradas!$E$58,"",F289^2)</f>
        <v>1.697299066640524E-4</v>
      </c>
      <c r="I289" s="76">
        <f>IF($C289&lt;=Entradas!$E$58,"",G289^2)</f>
        <v>0.20697666984045099</v>
      </c>
      <c r="J289" s="76">
        <f>IF($C289&lt;=Entradas!$E$58,"",E289-AVERAGE(E:E))</f>
        <v>-0.42689245349923394</v>
      </c>
      <c r="K289" s="76">
        <f>IF($C289&lt;=Entradas!$E$58,"",J289^2)</f>
        <v>0.18223716685459562</v>
      </c>
      <c r="L289" s="76">
        <f>IF($C289&lt;=Entradas!$E$58,"",G289*J289)</f>
        <v>0.19421339273264038</v>
      </c>
      <c r="M289" s="36"/>
    </row>
    <row r="290" spans="2:13" x14ac:dyDescent="0.3">
      <c r="B290" s="35"/>
      <c r="C290" s="72">
        <v>285</v>
      </c>
      <c r="D290" s="102">
        <f>IF($C290&lt;=Entradas!$E$58,"",Observaciones!H290)</f>
        <v>0.30046471841452027</v>
      </c>
      <c r="E290" s="102">
        <f>IF($C290&lt;=Entradas!$E$58,"",Cálculos!L291)</f>
        <v>0.31340278520785519</v>
      </c>
      <c r="F290" s="76">
        <f>IF($C290&lt;=Entradas!$E$58,"",D290-E290)</f>
        <v>-1.2938066793334924E-2</v>
      </c>
      <c r="G290" s="76">
        <f>IF($C290&lt;=Entradas!$E$58,"",D290-AVERAGE(D:D))</f>
        <v>-0.45703691474790542</v>
      </c>
      <c r="H290" s="76">
        <f>IF($C290&lt;=Entradas!$E$58,"",F290^2)</f>
        <v>1.6739357234879583E-4</v>
      </c>
      <c r="I290" s="76">
        <f>IF($C290&lt;=Entradas!$E$58,"",G290^2)</f>
        <v>0.20888274144228416</v>
      </c>
      <c r="J290" s="76">
        <f>IF($C290&lt;=Entradas!$E$58,"",E290-AVERAGE(E:E))</f>
        <v>-0.42907245770576558</v>
      </c>
      <c r="K290" s="76">
        <f>IF($C290&lt;=Entradas!$E$58,"",J290^2)</f>
        <v>0.18410317396166598</v>
      </c>
      <c r="L290" s="76">
        <f>IF($C290&lt;=Entradas!$E$58,"",G290*J290)</f>
        <v>0.19610195227314423</v>
      </c>
      <c r="M290" s="36"/>
    </row>
    <row r="291" spans="2:13" x14ac:dyDescent="0.3">
      <c r="B291" s="35"/>
      <c r="C291" s="72">
        <v>286</v>
      </c>
      <c r="D291" s="102">
        <f>IF($C291&lt;=Entradas!$E$58,"",Observaciones!H291)</f>
        <v>0.35681795851518772</v>
      </c>
      <c r="E291" s="102">
        <f>IF($C291&lt;=Entradas!$E$58,"",Cálculos!L292)</f>
        <v>0.34737446913782266</v>
      </c>
      <c r="F291" s="76">
        <f>IF($C291&lt;=Entradas!$E$58,"",D291-E291)</f>
        <v>9.4434893773650552E-3</v>
      </c>
      <c r="G291" s="76">
        <f>IF($C291&lt;=Entradas!$E$58,"",D291-AVERAGE(D:D))</f>
        <v>-0.40068367464723798</v>
      </c>
      <c r="H291" s="76">
        <f>IF($C291&lt;=Entradas!$E$58,"",F291^2)</f>
        <v>8.9179491620406637E-5</v>
      </c>
      <c r="I291" s="76">
        <f>IF($C291&lt;=Entradas!$E$58,"",G291^2)</f>
        <v>0.16054740712881366</v>
      </c>
      <c r="J291" s="76">
        <f>IF($C291&lt;=Entradas!$E$58,"",E291-AVERAGE(E:E))</f>
        <v>-0.39510077377579811</v>
      </c>
      <c r="K291" s="76">
        <f>IF($C291&lt;=Entradas!$E$58,"",J291^2)</f>
        <v>0.15610462143823439</v>
      </c>
      <c r="L291" s="76">
        <f>IF($C291&lt;=Entradas!$E$58,"",G291*J291)</f>
        <v>0.15831042989245386</v>
      </c>
      <c r="M291" s="36"/>
    </row>
    <row r="292" spans="2:13" x14ac:dyDescent="0.3">
      <c r="B292" s="35"/>
      <c r="C292" s="72">
        <v>287</v>
      </c>
      <c r="D292" s="102">
        <f>IF($C292&lt;=Entradas!$E$58,"",Observaciones!H292)</f>
        <v>0.50094835429651363</v>
      </c>
      <c r="E292" s="102">
        <f>IF($C292&lt;=Entradas!$E$58,"",Cálculos!L293)</f>
        <v>0.43747283772617895</v>
      </c>
      <c r="F292" s="76">
        <f>IF($C292&lt;=Entradas!$E$58,"",D292-E292)</f>
        <v>6.3475516570334678E-2</v>
      </c>
      <c r="G292" s="76">
        <f>IF($C292&lt;=Entradas!$E$58,"",D292-AVERAGE(D:D))</f>
        <v>-0.25655327886591206</v>
      </c>
      <c r="H292" s="76">
        <f>IF($C292&lt;=Entradas!$E$58,"",F292^2)</f>
        <v>4.0291412038708325E-3</v>
      </c>
      <c r="I292" s="76">
        <f>IF($C292&lt;=Entradas!$E$58,"",G292^2)</f>
        <v>6.5819584896850442E-2</v>
      </c>
      <c r="J292" s="76">
        <f>IF($C292&lt;=Entradas!$E$58,"",E292-AVERAGE(E:E))</f>
        <v>-0.30500240518744182</v>
      </c>
      <c r="K292" s="76">
        <f>IF($C292&lt;=Entradas!$E$58,"",J292^2)</f>
        <v>9.302646717012443E-2</v>
      </c>
      <c r="L292" s="76">
        <f>IF($C292&lt;=Entradas!$E$58,"",G292*J292)</f>
        <v>7.8249367112827664E-2</v>
      </c>
      <c r="M292" s="36"/>
    </row>
    <row r="293" spans="2:13" x14ac:dyDescent="0.3">
      <c r="B293" s="35"/>
      <c r="C293" s="72">
        <v>288</v>
      </c>
      <c r="D293" s="102">
        <f>IF($C293&lt;=Entradas!$E$58,"",Observaciones!H293)</f>
        <v>0.40662124796077542</v>
      </c>
      <c r="E293" s="102">
        <f>IF($C293&lt;=Entradas!$E$58,"",Cálculos!L294)</f>
        <v>0.38203504500211133</v>
      </c>
      <c r="F293" s="76">
        <f>IF($C293&lt;=Entradas!$E$58,"",D293-E293)</f>
        <v>2.4586202958664094E-2</v>
      </c>
      <c r="G293" s="76">
        <f>IF($C293&lt;=Entradas!$E$58,"",D293-AVERAGE(D:D))</f>
        <v>-0.35088038520165027</v>
      </c>
      <c r="H293" s="76">
        <f>IF($C293&lt;=Entradas!$E$58,"",F293^2)</f>
        <v>6.0448137592462306E-4</v>
      </c>
      <c r="I293" s="76">
        <f>IF($C293&lt;=Entradas!$E$58,"",G293^2)</f>
        <v>0.12311704471925847</v>
      </c>
      <c r="J293" s="76">
        <f>IF($C293&lt;=Entradas!$E$58,"",E293-AVERAGE(E:E))</f>
        <v>-0.36044019791150944</v>
      </c>
      <c r="K293" s="76">
        <f>IF($C293&lt;=Entradas!$E$58,"",J293^2)</f>
        <v>0.12991713627048809</v>
      </c>
      <c r="L293" s="76">
        <f>IF($C293&lt;=Entradas!$E$58,"",G293*J293)</f>
        <v>0.1264713954853495</v>
      </c>
      <c r="M293" s="36"/>
    </row>
    <row r="294" spans="2:13" x14ac:dyDescent="0.3">
      <c r="B294" s="35"/>
      <c r="C294" s="72">
        <v>289</v>
      </c>
      <c r="D294" s="102">
        <f>IF($C294&lt;=Entradas!$E$58,"",Observaciones!H294)</f>
        <v>0.3879994687268658</v>
      </c>
      <c r="E294" s="102">
        <f>IF($C294&lt;=Entradas!$E$58,"",Cálculos!L295)</f>
        <v>0.36208036482380968</v>
      </c>
      <c r="F294" s="76">
        <f>IF($C294&lt;=Entradas!$E$58,"",D294-E294)</f>
        <v>2.5919103903056129E-2</v>
      </c>
      <c r="G294" s="76">
        <f>IF($C294&lt;=Entradas!$E$58,"",D294-AVERAGE(D:D))</f>
        <v>-0.36950216443555989</v>
      </c>
      <c r="H294" s="76">
        <f>IF($C294&lt;=Entradas!$E$58,"",F294^2)</f>
        <v>6.7179994713741943E-4</v>
      </c>
      <c r="I294" s="76">
        <f>IF($C294&lt;=Entradas!$E$58,"",G294^2)</f>
        <v>0.13653184952256353</v>
      </c>
      <c r="J294" s="76">
        <f>IF($C294&lt;=Entradas!$E$58,"",E294-AVERAGE(E:E))</f>
        <v>-0.38039487808981109</v>
      </c>
      <c r="K294" s="76">
        <f>IF($C294&lt;=Entradas!$E$58,"",J294^2)</f>
        <v>0.14470026327696225</v>
      </c>
      <c r="L294" s="76">
        <f>IF($C294&lt;=Entradas!$E$58,"",G294*J294)</f>
        <v>0.14055673079438613</v>
      </c>
      <c r="M294" s="36"/>
    </row>
    <row r="295" spans="2:13" x14ac:dyDescent="0.3">
      <c r="B295" s="35"/>
      <c r="C295" s="72">
        <v>290</v>
      </c>
      <c r="D295" s="102">
        <f>IF($C295&lt;=Entradas!$E$58,"",Observaciones!H295)</f>
        <v>0.37037512195398048</v>
      </c>
      <c r="E295" s="102">
        <f>IF($C295&lt;=Entradas!$E$58,"",Cálculos!L296)</f>
        <v>0.34288845236328164</v>
      </c>
      <c r="F295" s="76">
        <f>IF($C295&lt;=Entradas!$E$58,"",D295-E295)</f>
        <v>2.7486669590698842E-2</v>
      </c>
      <c r="G295" s="76">
        <f>IF($C295&lt;=Entradas!$E$58,"",D295-AVERAGE(D:D))</f>
        <v>-0.38712651120844521</v>
      </c>
      <c r="H295" s="76">
        <f>IF($C295&lt;=Entradas!$E$58,"",F295^2)</f>
        <v>7.5551700518824841E-4</v>
      </c>
      <c r="I295" s="76">
        <f>IF($C295&lt;=Entradas!$E$58,"",G295^2)</f>
        <v>0.14986693568042245</v>
      </c>
      <c r="J295" s="76">
        <f>IF($C295&lt;=Entradas!$E$58,"",E295-AVERAGE(E:E))</f>
        <v>-0.39958679055033913</v>
      </c>
      <c r="K295" s="76">
        <f>IF($C295&lt;=Entradas!$E$58,"",J295^2)</f>
        <v>0.1596696031823206</v>
      </c>
      <c r="L295" s="76">
        <f>IF($C295&lt;=Entradas!$E$58,"",G295*J295)</f>
        <v>0.1546906401507325</v>
      </c>
      <c r="M295" s="36"/>
    </row>
    <row r="296" spans="2:13" x14ac:dyDescent="0.3">
      <c r="B296" s="35"/>
      <c r="C296" s="72">
        <v>291</v>
      </c>
      <c r="D296" s="102">
        <f>IF($C296&lt;=Entradas!$E$58,"",Observaciones!H296)</f>
        <v>0.35322702861324629</v>
      </c>
      <c r="E296" s="102">
        <f>IF($C296&lt;=Entradas!$E$58,"",Cálculos!L297)</f>
        <v>0.3239161555893269</v>
      </c>
      <c r="F296" s="76">
        <f>IF($C296&lt;=Entradas!$E$58,"",D296-E296)</f>
        <v>2.9310873023919382E-2</v>
      </c>
      <c r="G296" s="76">
        <f>IF($C296&lt;=Entradas!$E$58,"",D296-AVERAGE(D:D))</f>
        <v>-0.40427460454917941</v>
      </c>
      <c r="H296" s="76">
        <f>IF($C296&lt;=Entradas!$E$58,"",F296^2)</f>
        <v>8.5912727742432494E-4</v>
      </c>
      <c r="I296" s="76">
        <f>IF($C296&lt;=Entradas!$E$58,"",G296^2)</f>
        <v>0.16343795588339538</v>
      </c>
      <c r="J296" s="76">
        <f>IF($C296&lt;=Entradas!$E$58,"",E296-AVERAGE(E:E))</f>
        <v>-0.41855908732429387</v>
      </c>
      <c r="K296" s="76">
        <f>IF($C296&lt;=Entradas!$E$58,"",J296^2)</f>
        <v>0.17519170958174585</v>
      </c>
      <c r="L296" s="76">
        <f>IF($C296&lt;=Entradas!$E$58,"",G296*J296)</f>
        <v>0.16921280950849435</v>
      </c>
      <c r="M296" s="36"/>
    </row>
    <row r="297" spans="2:13" x14ac:dyDescent="0.3">
      <c r="B297" s="35"/>
      <c r="C297" s="72">
        <v>292</v>
      </c>
      <c r="D297" s="102">
        <f>IF($C297&lt;=Entradas!$E$58,"",Observaciones!H297)</f>
        <v>0.33652207482497731</v>
      </c>
      <c r="E297" s="102">
        <f>IF($C297&lt;=Entradas!$E$58,"",Cálculos!L298)</f>
        <v>0.30516159542640925</v>
      </c>
      <c r="F297" s="76">
        <f>IF($C297&lt;=Entradas!$E$58,"",D297-E297)</f>
        <v>3.1360479398568064E-2</v>
      </c>
      <c r="G297" s="76">
        <f>IF($C297&lt;=Entradas!$E$58,"",D297-AVERAGE(D:D))</f>
        <v>-0.42097955833744838</v>
      </c>
      <c r="H297" s="76">
        <f>IF($C297&lt;=Entradas!$E$58,"",F297^2)</f>
        <v>9.8347966810801205E-4</v>
      </c>
      <c r="I297" s="76">
        <f>IF($C297&lt;=Entradas!$E$58,"",G297^2)</f>
        <v>0.17722378853799312</v>
      </c>
      <c r="J297" s="76">
        <f>IF($C297&lt;=Entradas!$E$58,"",E297-AVERAGE(E:E))</f>
        <v>-0.43731364748721152</v>
      </c>
      <c r="K297" s="76">
        <f>IF($C297&lt;=Entradas!$E$58,"",J297^2)</f>
        <v>0.1912432262785691</v>
      </c>
      <c r="L297" s="76">
        <f>IF($C297&lt;=Entradas!$E$58,"",G297*J297)</f>
        <v>0.18410010617410491</v>
      </c>
      <c r="M297" s="36"/>
    </row>
    <row r="298" spans="2:13" x14ac:dyDescent="0.3">
      <c r="B298" s="35"/>
      <c r="C298" s="72">
        <v>293</v>
      </c>
      <c r="D298" s="102">
        <f>IF($C298&lt;=Entradas!$E$58,"",Observaciones!H298)</f>
        <v>0.32023149635148707</v>
      </c>
      <c r="E298" s="102">
        <f>IF($C298&lt;=Entradas!$E$58,"",Cálculos!L299)</f>
        <v>0.29772662547030304</v>
      </c>
      <c r="F298" s="76">
        <f>IF($C298&lt;=Entradas!$E$58,"",D298-E298)</f>
        <v>2.2504870881184025E-2</v>
      </c>
      <c r="G298" s="76">
        <f>IF($C298&lt;=Entradas!$E$58,"",D298-AVERAGE(D:D))</f>
        <v>-0.43727013681093863</v>
      </c>
      <c r="H298" s="76">
        <f>IF($C298&lt;=Entradas!$E$58,"",F298^2)</f>
        <v>5.0646921337876459E-4</v>
      </c>
      <c r="I298" s="76">
        <f>IF($C298&lt;=Entradas!$E$58,"",G298^2)</f>
        <v>0.19120517254665698</v>
      </c>
      <c r="J298" s="76">
        <f>IF($C298&lt;=Entradas!$E$58,"",E298-AVERAGE(E:E))</f>
        <v>-0.44474861744331773</v>
      </c>
      <c r="K298" s="76">
        <f>IF($C298&lt;=Entradas!$E$58,"",J298^2)</f>
        <v>0.19780133271774258</v>
      </c>
      <c r="L298" s="76">
        <f>IF($C298&lt;=Entradas!$E$58,"",G298*J298)</f>
        <v>0.19447528879591536</v>
      </c>
      <c r="M298" s="36"/>
    </row>
    <row r="299" spans="2:13" x14ac:dyDescent="0.3">
      <c r="B299" s="35"/>
      <c r="C299" s="72">
        <v>294</v>
      </c>
      <c r="D299" s="102">
        <f>IF($C299&lt;=Entradas!$E$58,"",Observaciones!H299)</f>
        <v>0.30433013575373508</v>
      </c>
      <c r="E299" s="102">
        <f>IF($C299&lt;=Entradas!$E$58,"",Cálculos!L300)</f>
        <v>0.29467800375357972</v>
      </c>
      <c r="F299" s="76">
        <f>IF($C299&lt;=Entradas!$E$58,"",D299-E299)</f>
        <v>9.6521320001553557E-3</v>
      </c>
      <c r="G299" s="76">
        <f>IF($C299&lt;=Entradas!$E$58,"",D299-AVERAGE(D:D))</f>
        <v>-0.45317149740869062</v>
      </c>
      <c r="H299" s="76">
        <f>IF($C299&lt;=Entradas!$E$58,"",F299^2)</f>
        <v>9.3163652148423021E-5</v>
      </c>
      <c r="I299" s="76">
        <f>IF($C299&lt;=Entradas!$E$58,"",G299^2)</f>
        <v>0.20536440606363487</v>
      </c>
      <c r="J299" s="76">
        <f>IF($C299&lt;=Entradas!$E$58,"",E299-AVERAGE(E:E))</f>
        <v>-0.44779723916004105</v>
      </c>
      <c r="K299" s="76">
        <f>IF($C299&lt;=Entradas!$E$58,"",J299^2)</f>
        <v>0.200522367399355</v>
      </c>
      <c r="L299" s="76">
        <f>IF($C299&lt;=Entradas!$E$58,"",G299*J299)</f>
        <v>0.20292894540563336</v>
      </c>
      <c r="M299" s="36"/>
    </row>
    <row r="300" spans="2:13" x14ac:dyDescent="0.3">
      <c r="B300" s="35"/>
      <c r="C300" s="72">
        <v>295</v>
      </c>
      <c r="D300" s="102">
        <f>IF($C300&lt;=Entradas!$E$58,"",Observaciones!H300)</f>
        <v>0.28879585019193788</v>
      </c>
      <c r="E300" s="102">
        <f>IF($C300&lt;=Entradas!$E$58,"",Cálculos!L301)</f>
        <v>0.29245775753118525</v>
      </c>
      <c r="F300" s="76">
        <f>IF($C300&lt;=Entradas!$E$58,"",D300-E300)</f>
        <v>-3.6619073392473722E-3</v>
      </c>
      <c r="G300" s="76">
        <f>IF($C300&lt;=Entradas!$E$58,"",D300-AVERAGE(D:D))</f>
        <v>-0.46870578297048782</v>
      </c>
      <c r="H300" s="76">
        <f>IF($C300&lt;=Entradas!$E$58,"",F300^2)</f>
        <v>1.3409565361233769E-5</v>
      </c>
      <c r="I300" s="76">
        <f>IF($C300&lt;=Entradas!$E$58,"",G300^2)</f>
        <v>0.21968511098997803</v>
      </c>
      <c r="J300" s="76">
        <f>IF($C300&lt;=Entradas!$E$58,"",E300-AVERAGE(E:E))</f>
        <v>-0.45001748538243552</v>
      </c>
      <c r="K300" s="76">
        <f>IF($C300&lt;=Entradas!$E$58,"",J300^2)</f>
        <v>0.20251573714993057</v>
      </c>
      <c r="L300" s="76">
        <f>IF($C300&lt;=Entradas!$E$58,"",G300*J300)</f>
        <v>0.21092579783658449</v>
      </c>
      <c r="M300" s="36"/>
    </row>
    <row r="301" spans="2:13" x14ac:dyDescent="0.3">
      <c r="B301" s="35"/>
      <c r="C301" s="72">
        <v>296</v>
      </c>
      <c r="D301" s="102">
        <f>IF($C301&lt;=Entradas!$E$58,"",Observaciones!H301)</f>
        <v>0.27995226361329506</v>
      </c>
      <c r="E301" s="102">
        <f>IF($C301&lt;=Entradas!$E$58,"",Cálculos!L302)</f>
        <v>0.29040319652144481</v>
      </c>
      <c r="F301" s="76">
        <f>IF($C301&lt;=Entradas!$E$58,"",D301-E301)</f>
        <v>-1.0450932908149746E-2</v>
      </c>
      <c r="G301" s="76">
        <f>IF($C301&lt;=Entradas!$E$58,"",D301-AVERAGE(D:D))</f>
        <v>-0.47754936954913063</v>
      </c>
      <c r="H301" s="76">
        <f>IF($C301&lt;=Entradas!$E$58,"",F301^2)</f>
        <v>1.092219986506473E-4</v>
      </c>
      <c r="I301" s="76">
        <f>IF($C301&lt;=Entradas!$E$58,"",G301^2)</f>
        <v>0.22805340035677213</v>
      </c>
      <c r="J301" s="76">
        <f>IF($C301&lt;=Entradas!$E$58,"",E301-AVERAGE(E:E))</f>
        <v>-0.45207204639217596</v>
      </c>
      <c r="K301" s="76">
        <f>IF($C301&lt;=Entradas!$E$58,"",J301^2)</f>
        <v>0.20436913512920971</v>
      </c>
      <c r="L301" s="76">
        <f>IF($C301&lt;=Entradas!$E$58,"",G301*J301)</f>
        <v>0.21588672074536897</v>
      </c>
      <c r="M301" s="36"/>
    </row>
    <row r="302" spans="2:13" x14ac:dyDescent="0.3">
      <c r="B302" s="35"/>
      <c r="C302" s="72">
        <v>297</v>
      </c>
      <c r="D302" s="102">
        <f>IF($C302&lt;=Entradas!$E$58,"",Observaciones!H302)</f>
        <v>0.27676640353632831</v>
      </c>
      <c r="E302" s="102">
        <f>IF($C302&lt;=Entradas!$E$58,"",Cálculos!L303)</f>
        <v>0.28839082727453141</v>
      </c>
      <c r="F302" s="76">
        <f>IF($C302&lt;=Entradas!$E$58,"",D302-E302)</f>
        <v>-1.1624423738203105E-2</v>
      </c>
      <c r="G302" s="76">
        <f>IF($C302&lt;=Entradas!$E$58,"",D302-AVERAGE(D:D))</f>
        <v>-0.48073522962609738</v>
      </c>
      <c r="H302" s="76">
        <f>IF($C302&lt;=Entradas!$E$58,"",F302^2)</f>
        <v>1.3512722724529983E-4</v>
      </c>
      <c r="I302" s="76">
        <f>IF($C302&lt;=Entradas!$E$58,"",G302^2)</f>
        <v>0.23110636100365659</v>
      </c>
      <c r="J302" s="76">
        <f>IF($C302&lt;=Entradas!$E$58,"",E302-AVERAGE(E:E))</f>
        <v>-0.45408441563908936</v>
      </c>
      <c r="K302" s="76">
        <f>IF($C302&lt;=Entradas!$E$58,"",J302^2)</f>
        <v>0.20619265652629326</v>
      </c>
      <c r="L302" s="76">
        <f>IF($C302&lt;=Entradas!$E$58,"",G302*J302)</f>
        <v>0.21829437582188987</v>
      </c>
      <c r="M302" s="36"/>
    </row>
    <row r="303" spans="2:13" x14ac:dyDescent="0.3">
      <c r="B303" s="35"/>
      <c r="C303" s="72">
        <v>298</v>
      </c>
      <c r="D303" s="102">
        <f>IF($C303&lt;=Entradas!$E$58,"",Observaciones!H303)</f>
        <v>0.27462573076495905</v>
      </c>
      <c r="E303" s="102">
        <f>IF($C303&lt;=Entradas!$E$58,"",Cálculos!L304)</f>
        <v>0.28639757296949936</v>
      </c>
      <c r="F303" s="76">
        <f>IF($C303&lt;=Entradas!$E$58,"",D303-E303)</f>
        <v>-1.1771842204540306E-2</v>
      </c>
      <c r="G303" s="76">
        <f>IF($C303&lt;=Entradas!$E$58,"",D303-AVERAGE(D:D))</f>
        <v>-0.48287590239746664</v>
      </c>
      <c r="H303" s="76">
        <f>IF($C303&lt;=Entradas!$E$58,"",F303^2)</f>
        <v>1.3857626888859638E-4</v>
      </c>
      <c r="I303" s="76">
        <f>IF($C303&lt;=Entradas!$E$58,"",G303^2)</f>
        <v>0.23316913711616774</v>
      </c>
      <c r="J303" s="76">
        <f>IF($C303&lt;=Entradas!$E$58,"",E303-AVERAGE(E:E))</f>
        <v>-0.45607766994412141</v>
      </c>
      <c r="K303" s="76">
        <f>IF($C303&lt;=Entradas!$E$58,"",J303^2)</f>
        <v>0.20800684102165895</v>
      </c>
      <c r="L303" s="76">
        <f>IF($C303&lt;=Entradas!$E$58,"",G303*J303)</f>
        <v>0.22022891643760156</v>
      </c>
      <c r="M303" s="36"/>
    </row>
    <row r="304" spans="2:13" x14ac:dyDescent="0.3">
      <c r="B304" s="35"/>
      <c r="C304" s="72">
        <v>299</v>
      </c>
      <c r="D304" s="102">
        <f>IF($C304&lt;=Entradas!$E$58,"",Observaciones!H304)</f>
        <v>0.27268690325652473</v>
      </c>
      <c r="E304" s="102">
        <f>IF($C304&lt;=Entradas!$E$58,"",Cálculos!L305)</f>
        <v>0.2844190581866457</v>
      </c>
      <c r="F304" s="76">
        <f>IF($C304&lt;=Entradas!$E$58,"",D304-E304)</f>
        <v>-1.1732154930120975E-2</v>
      </c>
      <c r="G304" s="76">
        <f>IF($C304&lt;=Entradas!$E$58,"",D304-AVERAGE(D:D))</f>
        <v>-0.48481472990590097</v>
      </c>
      <c r="H304" s="76">
        <f>IF($C304&lt;=Entradas!$E$58,"",F304^2)</f>
        <v>1.3764345930436189E-4</v>
      </c>
      <c r="I304" s="76">
        <f>IF($C304&lt;=Entradas!$E$58,"",G304^2)</f>
        <v>0.23504532233373171</v>
      </c>
      <c r="J304" s="76">
        <f>IF($C304&lt;=Entradas!$E$58,"",E304-AVERAGE(E:E))</f>
        <v>-0.45805618472697507</v>
      </c>
      <c r="K304" s="76">
        <f>IF($C304&lt;=Entradas!$E$58,"",J304^2)</f>
        <v>0.2098154683666327</v>
      </c>
      <c r="L304" s="76">
        <f>IF($C304&lt;=Entradas!$E$58,"",G304*J304)</f>
        <v>0.22207238548013589</v>
      </c>
      <c r="M304" s="36"/>
    </row>
    <row r="305" spans="2:13" x14ac:dyDescent="0.3">
      <c r="B305" s="35"/>
      <c r="C305" s="72">
        <v>300</v>
      </c>
      <c r="D305" s="102">
        <f>IF($C305&lt;=Entradas!$E$58,"",Observaciones!H305)</f>
        <v>0.27079566636512237</v>
      </c>
      <c r="E305" s="102">
        <f>IF($C305&lt;=Entradas!$E$58,"",Cálculos!L306)</f>
        <v>0.28245439085593255</v>
      </c>
      <c r="F305" s="76">
        <f>IF($C305&lt;=Entradas!$E$58,"",D305-E305)</f>
        <v>-1.1658724490810179E-2</v>
      </c>
      <c r="G305" s="76">
        <f>IF($C305&lt;=Entradas!$E$58,"",D305-AVERAGE(D:D))</f>
        <v>-0.48670596679730332</v>
      </c>
      <c r="H305" s="76">
        <f>IF($C305&lt;=Entradas!$E$58,"",F305^2)</f>
        <v>1.3592585675261708E-4</v>
      </c>
      <c r="I305" s="76">
        <f>IF($C305&lt;=Entradas!$E$58,"",G305^2)</f>
        <v>0.23688269811609772</v>
      </c>
      <c r="J305" s="76">
        <f>IF($C305&lt;=Entradas!$E$58,"",E305-AVERAGE(E:E))</f>
        <v>-0.46002085205768822</v>
      </c>
      <c r="K305" s="76">
        <f>IF($C305&lt;=Entradas!$E$58,"",J305^2)</f>
        <v>0.21161918432788149</v>
      </c>
      <c r="L305" s="76">
        <f>IF($C305&lt;=Entradas!$E$58,"",G305*J305)</f>
        <v>0.22389489354765638</v>
      </c>
      <c r="M305" s="36"/>
    </row>
    <row r="306" spans="2:13" x14ac:dyDescent="0.3">
      <c r="B306" s="35"/>
      <c r="C306" s="72">
        <v>301</v>
      </c>
      <c r="D306" s="102">
        <f>IF($C306&lt;=Entradas!$E$58,"",Observaciones!H306)</f>
        <v>0.26892374532874014</v>
      </c>
      <c r="E306" s="102">
        <f>IF($C306&lt;=Entradas!$E$58,"",Cálculos!L307)</f>
        <v>0.28050332815437462</v>
      </c>
      <c r="F306" s="76">
        <f>IF($C306&lt;=Entradas!$E$58,"",D306-E306)</f>
        <v>-1.1579582825634482E-2</v>
      </c>
      <c r="G306" s="76">
        <f>IF($C306&lt;=Entradas!$E$58,"",D306-AVERAGE(D:D))</f>
        <v>-0.48857788783368555</v>
      </c>
      <c r="H306" s="76">
        <f>IF($C306&lt;=Entradas!$E$58,"",F306^2)</f>
        <v>1.3408673841572906E-4</v>
      </c>
      <c r="I306" s="76">
        <f>IF($C306&lt;=Entradas!$E$58,"",G306^2)</f>
        <v>0.23870835248002542</v>
      </c>
      <c r="J306" s="76">
        <f>IF($C306&lt;=Entradas!$E$58,"",E306-AVERAGE(E:E))</f>
        <v>-0.46197191475924615</v>
      </c>
      <c r="K306" s="76">
        <f>IF($C306&lt;=Entradas!$E$58,"",J306^2)</f>
        <v>0.21341805002632419</v>
      </c>
      <c r="L306" s="76">
        <f>IF($C306&lt;=Entradas!$E$58,"",G306*J306)</f>
        <v>0.22570926235155592</v>
      </c>
      <c r="M306" s="36"/>
    </row>
    <row r="307" spans="2:13" x14ac:dyDescent="0.3">
      <c r="B307" s="35"/>
      <c r="C307" s="72">
        <v>302</v>
      </c>
      <c r="D307" s="102">
        <f>IF($C307&lt;=Entradas!$E$58,"",Observaciones!H307)</f>
        <v>0.26706589761316141</v>
      </c>
      <c r="E307" s="102">
        <f>IF($C307&lt;=Entradas!$E$58,"",Cálculos!L308)</f>
        <v>0.27856574869976025</v>
      </c>
      <c r="F307" s="76">
        <f>IF($C307&lt;=Entradas!$E$58,"",D307-E307)</f>
        <v>-1.1499851086598845E-2</v>
      </c>
      <c r="G307" s="76">
        <f>IF($C307&lt;=Entradas!$E$58,"",D307-AVERAGE(D:D))</f>
        <v>-0.49043573554926428</v>
      </c>
      <c r="H307" s="76">
        <f>IF($C307&lt;=Entradas!$E$58,"",F307^2)</f>
        <v>1.3224657501394863E-4</v>
      </c>
      <c r="I307" s="76">
        <f>IF($C307&lt;=Entradas!$E$58,"",G307^2)</f>
        <v>0.24052721070374788</v>
      </c>
      <c r="J307" s="76">
        <f>IF($C307&lt;=Entradas!$E$58,"",E307-AVERAGE(E:E))</f>
        <v>-0.46390949421386052</v>
      </c>
      <c r="K307" s="76">
        <f>IF($C307&lt;=Entradas!$E$58,"",J307^2)</f>
        <v>0.21521201882175989</v>
      </c>
      <c r="L307" s="76">
        <f>IF($C307&lt;=Entradas!$E$58,"",G307*J307)</f>
        <v>0.22751779402306185</v>
      </c>
      <c r="M307" s="36"/>
    </row>
    <row r="308" spans="2:13" x14ac:dyDescent="0.3">
      <c r="B308" s="35"/>
      <c r="C308" s="72">
        <v>303</v>
      </c>
      <c r="D308" s="102">
        <f>IF($C308&lt;=Entradas!$E$58,"",Observaciones!H308)</f>
        <v>0.26522109195633597</v>
      </c>
      <c r="E308" s="102">
        <f>IF($C308&lt;=Entradas!$E$58,"",Cálculos!L309)</f>
        <v>0.27664155425220127</v>
      </c>
      <c r="F308" s="76">
        <f>IF($C308&lt;=Entradas!$E$58,"",D308-E308)</f>
        <v>-1.1420462295865297E-2</v>
      </c>
      <c r="G308" s="76">
        <f>IF($C308&lt;=Entradas!$E$58,"",D308-AVERAGE(D:D))</f>
        <v>-0.49228054120608972</v>
      </c>
      <c r="H308" s="76">
        <f>IF($C308&lt;=Entradas!$E$58,"",F308^2)</f>
        <v>1.3042695905128086E-4</v>
      </c>
      <c r="I308" s="76">
        <f>IF($C308&lt;=Entradas!$E$58,"",G308^2)</f>
        <v>0.2423401312501606</v>
      </c>
      <c r="J308" s="76">
        <f>IF($C308&lt;=Entradas!$E$58,"",E308-AVERAGE(E:E))</f>
        <v>-0.4658336886614195</v>
      </c>
      <c r="K308" s="76">
        <f>IF($C308&lt;=Entradas!$E$58,"",J308^2)</f>
        <v>0.21700102549190431</v>
      </c>
      <c r="L308" s="76">
        <f>IF($C308&lt;=Entradas!$E$58,"",G308*J308)</f>
        <v>0.22932086036627269</v>
      </c>
      <c r="M308" s="36"/>
    </row>
    <row r="309" spans="2:13" x14ac:dyDescent="0.3">
      <c r="B309" s="35"/>
      <c r="C309" s="72">
        <v>304</v>
      </c>
      <c r="D309" s="102">
        <f>IF($C309&lt;=Entradas!$E$58,"",Observaciones!H309)</f>
        <v>0.26338906750650798</v>
      </c>
      <c r="E309" s="102">
        <f>IF($C309&lt;=Entradas!$E$58,"",Cálculos!L310)</f>
        <v>0.27473065140411312</v>
      </c>
      <c r="F309" s="76">
        <f>IF($C309&lt;=Entradas!$E$58,"",D309-E309)</f>
        <v>-1.1341583897605145E-2</v>
      </c>
      <c r="G309" s="76">
        <f>IF($C309&lt;=Entradas!$E$58,"",D309-AVERAGE(D:D))</f>
        <v>-0.49411256565591771</v>
      </c>
      <c r="H309" s="76">
        <f>IF($C309&lt;=Entradas!$E$58,"",F309^2)</f>
        <v>1.2863152530641632E-4</v>
      </c>
      <c r="I309" s="76">
        <f>IF($C309&lt;=Entradas!$E$58,"",G309^2)</f>
        <v>0.24414722753907359</v>
      </c>
      <c r="J309" s="76">
        <f>IF($C309&lt;=Entradas!$E$58,"",E309-AVERAGE(E:E))</f>
        <v>-0.46774459150950765</v>
      </c>
      <c r="K309" s="76">
        <f>IF($C309&lt;=Entradas!$E$58,"",J309^2)</f>
        <v>0.21878500288639618</v>
      </c>
      <c r="L309" s="76">
        <f>IF($C309&lt;=Entradas!$E$58,"",G309*J309)</f>
        <v>0.23111848018244202</v>
      </c>
      <c r="M309" s="36"/>
    </row>
    <row r="310" spans="2:13" x14ac:dyDescent="0.3">
      <c r="B310" s="35"/>
      <c r="C310" s="72">
        <v>305</v>
      </c>
      <c r="D310" s="102">
        <f>IF($C310&lt;=Entradas!$E$58,"",Observaciones!H310)</f>
        <v>0.26225688081650428</v>
      </c>
      <c r="E310" s="102">
        <f>IF($C310&lt;=Entradas!$E$58,"",Cálculos!L311)</f>
        <v>0.27338363998694715</v>
      </c>
      <c r="F310" s="76">
        <f>IF($C310&lt;=Entradas!$E$58,"",D310-E310)</f>
        <v>-1.1126759170442868E-2</v>
      </c>
      <c r="G310" s="76">
        <f>IF($C310&lt;=Entradas!$E$58,"",D310-AVERAGE(D:D))</f>
        <v>-0.49524475234592141</v>
      </c>
      <c r="H310" s="76">
        <f>IF($C310&lt;=Entradas!$E$58,"",F310^2)</f>
        <v>1.2380476963703445E-4</v>
      </c>
      <c r="I310" s="76">
        <f>IF($C310&lt;=Entradas!$E$58,"",G310^2)</f>
        <v>0.24526736472617303</v>
      </c>
      <c r="J310" s="76">
        <f>IF($C310&lt;=Entradas!$E$58,"",E310-AVERAGE(E:E))</f>
        <v>-0.46909160292667362</v>
      </c>
      <c r="K310" s="76">
        <f>IF($C310&lt;=Entradas!$E$58,"",J310^2)</f>
        <v>0.22004693193631603</v>
      </c>
      <c r="L310" s="76">
        <f>IF($C310&lt;=Entradas!$E$58,"",G310*J310)</f>
        <v>0.23231515471897179</v>
      </c>
      <c r="M310" s="36"/>
    </row>
    <row r="311" spans="2:13" x14ac:dyDescent="0.3">
      <c r="B311" s="35"/>
      <c r="C311" s="72">
        <v>306</v>
      </c>
      <c r="D311" s="102">
        <f>IF($C311&lt;=Entradas!$E$58,"",Observaciones!H311)</f>
        <v>0.25988854048175963</v>
      </c>
      <c r="E311" s="102">
        <f>IF($C311&lt;=Entradas!$E$58,"",Cálculos!L312)</f>
        <v>0.27105091015759697</v>
      </c>
      <c r="F311" s="76">
        <f>IF($C311&lt;=Entradas!$E$58,"",D311-E311)</f>
        <v>-1.1162369675837336E-2</v>
      </c>
      <c r="G311" s="76">
        <f>IF($C311&lt;=Entradas!$E$58,"",D311-AVERAGE(D:D))</f>
        <v>-0.49761309268066606</v>
      </c>
      <c r="H311" s="76">
        <f>IF($C311&lt;=Entradas!$E$58,"",F311^2)</f>
        <v>1.245984967800529E-4</v>
      </c>
      <c r="I311" s="76">
        <f>IF($C311&lt;=Entradas!$E$58,"",G311^2)</f>
        <v>0.24761879000721715</v>
      </c>
      <c r="J311" s="76">
        <f>IF($C311&lt;=Entradas!$E$58,"",E311-AVERAGE(E:E))</f>
        <v>-0.4714243327560238</v>
      </c>
      <c r="K311" s="76">
        <f>IF($C311&lt;=Entradas!$E$58,"",J311^2)</f>
        <v>0.22224090151446224</v>
      </c>
      <c r="L311" s="76">
        <f>IF($C311&lt;=Entradas!$E$58,"",G311*J311)</f>
        <v>0.23458692018764443</v>
      </c>
      <c r="M311" s="36"/>
    </row>
    <row r="312" spans="2:13" x14ac:dyDescent="0.3">
      <c r="B312" s="35"/>
      <c r="C312" s="72">
        <v>307</v>
      </c>
      <c r="D312" s="102">
        <f>IF($C312&lt;=Entradas!$E$58,"",Observaciones!H312)</f>
        <v>0.25799156474191004</v>
      </c>
      <c r="E312" s="102">
        <f>IF($C312&lt;=Entradas!$E$58,"",Cálculos!L313)</f>
        <v>0.26909587577854854</v>
      </c>
      <c r="F312" s="76">
        <f>IF($C312&lt;=Entradas!$E$58,"",D312-E312)</f>
        <v>-1.1104311036638503E-2</v>
      </c>
      <c r="G312" s="76">
        <f>IF($C312&lt;=Entradas!$E$58,"",D312-AVERAGE(D:D))</f>
        <v>-0.49951006842051565</v>
      </c>
      <c r="H312" s="76">
        <f>IF($C312&lt;=Entradas!$E$58,"",F312^2)</f>
        <v>1.2330572359841167E-4</v>
      </c>
      <c r="I312" s="76">
        <f>IF($C312&lt;=Entradas!$E$58,"",G312^2)</f>
        <v>0.24951030845346822</v>
      </c>
      <c r="J312" s="76">
        <f>IF($C312&lt;=Entradas!$E$58,"",E312-AVERAGE(E:E))</f>
        <v>-0.47337936713507223</v>
      </c>
      <c r="K312" s="76">
        <f>IF($C312&lt;=Entradas!$E$58,"",J312^2)</f>
        <v>0.22408802522920149</v>
      </c>
      <c r="L312" s="76">
        <f>IF($C312&lt;=Entradas!$E$58,"",G312*J312)</f>
        <v>0.23645776006650032</v>
      </c>
      <c r="M312" s="36"/>
    </row>
    <row r="313" spans="2:13" x14ac:dyDescent="0.3">
      <c r="B313" s="35"/>
      <c r="C313" s="72">
        <v>308</v>
      </c>
      <c r="D313" s="102">
        <f>IF($C313&lt;=Entradas!$E$58,"",Observaciones!H313)</f>
        <v>0.25619087670703189</v>
      </c>
      <c r="E313" s="102">
        <f>IF($C313&lt;=Entradas!$E$58,"",Cálculos!L314)</f>
        <v>0.26722168422233089</v>
      </c>
      <c r="F313" s="76">
        <f>IF($C313&lt;=Entradas!$E$58,"",D313-E313)</f>
        <v>-1.1030807515299001E-2</v>
      </c>
      <c r="G313" s="76">
        <f>IF($C313&lt;=Entradas!$E$58,"",D313-AVERAGE(D:D))</f>
        <v>-0.5013107564553938</v>
      </c>
      <c r="H313" s="76">
        <f>IF($C313&lt;=Entradas!$E$58,"",F313^2)</f>
        <v>1.2167871443957693E-4</v>
      </c>
      <c r="I313" s="76">
        <f>IF($C313&lt;=Entradas!$E$58,"",G313^2)</f>
        <v>0.25131247453787914</v>
      </c>
      <c r="J313" s="76">
        <f>IF($C313&lt;=Entradas!$E$58,"",E313-AVERAGE(E:E))</f>
        <v>-0.47525355869128988</v>
      </c>
      <c r="K313" s="76">
        <f>IF($C313&lt;=Entradas!$E$58,"",J313^2)</f>
        <v>0.22586594504873531</v>
      </c>
      <c r="L313" s="76">
        <f>IF($C313&lt;=Entradas!$E$58,"",G313*J313)</f>
        <v>0.23824972101564842</v>
      </c>
      <c r="M313" s="36"/>
    </row>
    <row r="314" spans="2:13" x14ac:dyDescent="0.3">
      <c r="B314" s="35"/>
      <c r="C314" s="72">
        <v>309</v>
      </c>
      <c r="D314" s="102">
        <f>IF($C314&lt;=Entradas!$E$58,"",Observaciones!H314)</f>
        <v>0.25441783474313995</v>
      </c>
      <c r="E314" s="102">
        <f>IF($C314&lt;=Entradas!$E$58,"",Cálculos!L315)</f>
        <v>0.26537297926778319</v>
      </c>
      <c r="F314" s="76">
        <f>IF($C314&lt;=Entradas!$E$58,"",D314-E314)</f>
        <v>-1.0955144524643246E-2</v>
      </c>
      <c r="G314" s="76">
        <f>IF($C314&lt;=Entradas!$E$58,"",D314-AVERAGE(D:D))</f>
        <v>-0.50308379841928574</v>
      </c>
      <c r="H314" s="76">
        <f>IF($C314&lt;=Entradas!$E$58,"",F314^2)</f>
        <v>1.2001519155582088E-4</v>
      </c>
      <c r="I314" s="76">
        <f>IF($C314&lt;=Entradas!$E$58,"",G314^2)</f>
        <v>0.25309330823197651</v>
      </c>
      <c r="J314" s="76">
        <f>IF($C314&lt;=Entradas!$E$58,"",E314-AVERAGE(E:E))</f>
        <v>-0.47710226364583758</v>
      </c>
      <c r="K314" s="76">
        <f>IF($C314&lt;=Entradas!$E$58,"",J314^2)</f>
        <v>0.2276265699759823</v>
      </c>
      <c r="L314" s="76">
        <f>IF($C314&lt;=Entradas!$E$58,"",G314*J314)</f>
        <v>0.24002241902938748</v>
      </c>
      <c r="M314" s="36"/>
    </row>
    <row r="315" spans="2:13" x14ac:dyDescent="0.3">
      <c r="B315" s="35"/>
      <c r="C315" s="72">
        <v>310</v>
      </c>
      <c r="D315" s="102">
        <f>IF($C315&lt;=Entradas!$E$58,"",Observaciones!H315)</f>
        <v>0.25265982037566159</v>
      </c>
      <c r="E315" s="102">
        <f>IF($C315&lt;=Entradas!$E$58,"",Cálculos!L316)</f>
        <v>0.26353937972378166</v>
      </c>
      <c r="F315" s="76">
        <f>IF($C315&lt;=Entradas!$E$58,"",D315-E315)</f>
        <v>-1.0879559348120071E-2</v>
      </c>
      <c r="G315" s="76">
        <f>IF($C315&lt;=Entradas!$E$58,"",D315-AVERAGE(D:D))</f>
        <v>-0.5048418127867641</v>
      </c>
      <c r="H315" s="76">
        <f>IF($C315&lt;=Entradas!$E$58,"",F315^2)</f>
        <v>1.1836481160926683E-4</v>
      </c>
      <c r="I315" s="76">
        <f>IF($C315&lt;=Entradas!$E$58,"",G315^2)</f>
        <v>0.25486525593782616</v>
      </c>
      <c r="J315" s="76">
        <f>IF($C315&lt;=Entradas!$E$58,"",E315-AVERAGE(E:E))</f>
        <v>-0.47893586318983911</v>
      </c>
      <c r="K315" s="76">
        <f>IF($C315&lt;=Entradas!$E$58,"",J315^2)</f>
        <v>0.22937956104939627</v>
      </c>
      <c r="L315" s="76">
        <f>IF($C315&lt;=Entradas!$E$58,"",G315*J315)</f>
        <v>0.241786849381352</v>
      </c>
      <c r="M315" s="36"/>
    </row>
    <row r="316" spans="2:13" x14ac:dyDescent="0.3">
      <c r="B316" s="35"/>
      <c r="C316" s="72">
        <v>311</v>
      </c>
      <c r="D316" s="102">
        <f>IF($C316&lt;=Entradas!$E$58,"",Observaciones!H316)</f>
        <v>0.25734310844551317</v>
      </c>
      <c r="E316" s="102">
        <f>IF($C316&lt;=Entradas!$E$58,"",Cálculos!L317)</f>
        <v>0.26502303163997615</v>
      </c>
      <c r="F316" s="76">
        <f>IF($C316&lt;=Entradas!$E$58,"",D316-E316)</f>
        <v>-7.6799231944629787E-3</v>
      </c>
      <c r="G316" s="76">
        <f>IF($C316&lt;=Entradas!$E$58,"",D316-AVERAGE(D:D))</f>
        <v>-0.50015852471691247</v>
      </c>
      <c r="H316" s="76">
        <f>IF($C316&lt;=Entradas!$E$58,"",F316^2)</f>
        <v>5.8981220272850446E-5</v>
      </c>
      <c r="I316" s="76">
        <f>IF($C316&lt;=Entradas!$E$58,"",G316^2)</f>
        <v>0.25015854984699831</v>
      </c>
      <c r="J316" s="76">
        <f>IF($C316&lt;=Entradas!$E$58,"",E316-AVERAGE(E:E))</f>
        <v>-0.47745221127364462</v>
      </c>
      <c r="K316" s="76">
        <f>IF($C316&lt;=Entradas!$E$58,"",J316^2)</f>
        <v>0.22796061405009299</v>
      </c>
      <c r="L316" s="76">
        <f>IF($C316&lt;=Entradas!$E$58,"",G316*J316)</f>
        <v>0.23880179361345369</v>
      </c>
      <c r="M316" s="36"/>
    </row>
    <row r="317" spans="2:13" x14ac:dyDescent="0.3">
      <c r="B317" s="35"/>
      <c r="C317" s="72">
        <v>312</v>
      </c>
      <c r="D317" s="102">
        <f>IF($C317&lt;=Entradas!$E$58,"",Observaciones!H317)</f>
        <v>0.25035653400426261</v>
      </c>
      <c r="E317" s="102">
        <f>IF($C317&lt;=Entradas!$E$58,"",Cálculos!L318)</f>
        <v>0.26052637878066293</v>
      </c>
      <c r="F317" s="76">
        <f>IF($C317&lt;=Entradas!$E$58,"",D317-E317)</f>
        <v>-1.0169844776400316E-2</v>
      </c>
      <c r="G317" s="76">
        <f>IF($C317&lt;=Entradas!$E$58,"",D317-AVERAGE(D:D))</f>
        <v>-0.50714509915816308</v>
      </c>
      <c r="H317" s="76">
        <f>IF($C317&lt;=Entradas!$E$58,"",F317^2)</f>
        <v>1.034257427760768E-4</v>
      </c>
      <c r="I317" s="76">
        <f>IF($C317&lt;=Entradas!$E$58,"",G317^2)</f>
        <v>0.25719615160014309</v>
      </c>
      <c r="J317" s="76">
        <f>IF($C317&lt;=Entradas!$E$58,"",E317-AVERAGE(E:E))</f>
        <v>-0.48194886413295784</v>
      </c>
      <c r="K317" s="76">
        <f>IF($C317&lt;=Entradas!$E$58,"",J317^2)</f>
        <v>0.23227470763904826</v>
      </c>
      <c r="L317" s="76">
        <f>IF($C317&lt;=Entradas!$E$58,"",G317*J317)</f>
        <v>0.24441800448987297</v>
      </c>
      <c r="M317" s="36"/>
    </row>
    <row r="318" spans="2:13" x14ac:dyDescent="0.3">
      <c r="B318" s="35"/>
      <c r="C318" s="72">
        <v>313</v>
      </c>
      <c r="D318" s="102">
        <f>IF($C318&lt;=Entradas!$E$58,"",Observaciones!H318)</f>
        <v>0.24767488703967566</v>
      </c>
      <c r="E318" s="102">
        <f>IF($C318&lt;=Entradas!$E$58,"",Cálculos!L319)</f>
        <v>0.2582302942981381</v>
      </c>
      <c r="F318" s="76">
        <f>IF($C318&lt;=Entradas!$E$58,"",D318-E318)</f>
        <v>-1.0555407258462435E-2</v>
      </c>
      <c r="G318" s="76">
        <f>IF($C318&lt;=Entradas!$E$58,"",D318-AVERAGE(D:D))</f>
        <v>-0.50982674612275003</v>
      </c>
      <c r="H318" s="76">
        <f>IF($C318&lt;=Entradas!$E$58,"",F318^2)</f>
        <v>1.1141662239200145E-4</v>
      </c>
      <c r="I318" s="76">
        <f>IF($C318&lt;=Entradas!$E$58,"",G318^2)</f>
        <v>0.25992331106211103</v>
      </c>
      <c r="J318" s="76">
        <f>IF($C318&lt;=Entradas!$E$58,"",E318-AVERAGE(E:E))</f>
        <v>-0.48424494861548267</v>
      </c>
      <c r="K318" s="76">
        <f>IF($C318&lt;=Entradas!$E$58,"",J318^2)</f>
        <v>0.23449317025961144</v>
      </c>
      <c r="L318" s="76">
        <f>IF($C318&lt;=Entradas!$E$58,"",G318*J318)</f>
        <v>0.24688102647900981</v>
      </c>
      <c r="M318" s="36"/>
    </row>
    <row r="319" spans="2:13" x14ac:dyDescent="0.3">
      <c r="B319" s="35"/>
      <c r="C319" s="72">
        <v>314</v>
      </c>
      <c r="D319" s="102">
        <f>IF($C319&lt;=Entradas!$E$58,"",Observaciones!H319)</f>
        <v>0.24578997009713349</v>
      </c>
      <c r="E319" s="102">
        <f>IF($C319&lt;=Entradas!$E$58,"",Cálculos!L320)</f>
        <v>0.25635410332100567</v>
      </c>
      <c r="F319" s="76">
        <f>IF($C319&lt;=Entradas!$E$58,"",D319-E319)</f>
        <v>-1.0564133223872174E-2</v>
      </c>
      <c r="G319" s="76">
        <f>IF($C319&lt;=Entradas!$E$58,"",D319-AVERAGE(D:D))</f>
        <v>-0.51171166306529225</v>
      </c>
      <c r="H319" s="76">
        <f>IF($C319&lt;=Entradas!$E$58,"",F319^2)</f>
        <v>1.116009107717199E-4</v>
      </c>
      <c r="I319" s="76">
        <f>IF($C319&lt;=Entradas!$E$58,"",G319^2)</f>
        <v>0.26184882611704718</v>
      </c>
      <c r="J319" s="76">
        <f>IF($C319&lt;=Entradas!$E$58,"",E319-AVERAGE(E:E))</f>
        <v>-0.4861211395926151</v>
      </c>
      <c r="K319" s="76">
        <f>IF($C319&lt;=Entradas!$E$58,"",J319^2)</f>
        <v>0.23631376235882279</v>
      </c>
      <c r="L319" s="76">
        <f>IF($C319&lt;=Entradas!$E$58,"",G319*J319)</f>
        <v>0.24875385679213216</v>
      </c>
      <c r="M319" s="36"/>
    </row>
    <row r="320" spans="2:13" x14ac:dyDescent="0.3">
      <c r="B320" s="35"/>
      <c r="C320" s="72">
        <v>315</v>
      </c>
      <c r="D320" s="102">
        <f>IF($C320&lt;=Entradas!$E$58,"",Observaciones!H320)</f>
        <v>0.24406034541120075</v>
      </c>
      <c r="E320" s="102">
        <f>IF($C320&lt;=Entradas!$E$58,"",Cálculos!L321)</f>
        <v>0.25456611635416249</v>
      </c>
      <c r="F320" s="76">
        <f>IF($C320&lt;=Entradas!$E$58,"",D320-E320)</f>
        <v>-1.0505770942961734E-2</v>
      </c>
      <c r="G320" s="76">
        <f>IF($C320&lt;=Entradas!$E$58,"",D320-AVERAGE(D:D))</f>
        <v>-0.51344128775122488</v>
      </c>
      <c r="H320" s="76">
        <f>IF($C320&lt;=Entradas!$E$58,"",F320^2)</f>
        <v>1.1037122310597909E-4</v>
      </c>
      <c r="I320" s="76">
        <f>IF($C320&lt;=Entradas!$E$58,"",G320^2)</f>
        <v>0.2636219559676361</v>
      </c>
      <c r="J320" s="76">
        <f>IF($C320&lt;=Entradas!$E$58,"",E320-AVERAGE(E:E))</f>
        <v>-0.48790912655945828</v>
      </c>
      <c r="K320" s="76">
        <f>IF($C320&lt;=Entradas!$E$58,"",J320^2)</f>
        <v>0.23805531578001349</v>
      </c>
      <c r="L320" s="76">
        <f>IF($C320&lt;=Entradas!$E$58,"",G320*J320)</f>
        <v>0.2505126902462636</v>
      </c>
      <c r="M320" s="36"/>
    </row>
    <row r="321" spans="2:13" x14ac:dyDescent="0.3">
      <c r="B321" s="35"/>
      <c r="C321" s="72">
        <v>316</v>
      </c>
      <c r="D321" s="102">
        <f>IF($C321&lt;=Entradas!$E$58,"",Observaciones!H321)</f>
        <v>0.24236867840155535</v>
      </c>
      <c r="E321" s="102">
        <f>IF($C321&lt;=Entradas!$E$58,"",Cálculos!L322)</f>
        <v>0.25280449284865275</v>
      </c>
      <c r="F321" s="76">
        <f>IF($C321&lt;=Entradas!$E$58,"",D321-E321)</f>
        <v>-1.0435814447097402E-2</v>
      </c>
      <c r="G321" s="76">
        <f>IF($C321&lt;=Entradas!$E$58,"",D321-AVERAGE(D:D))</f>
        <v>-0.51513295476087029</v>
      </c>
      <c r="H321" s="76">
        <f>IF($C321&lt;=Entradas!$E$58,"",F321^2)</f>
        <v>1.0890622317424687E-4</v>
      </c>
      <c r="I321" s="76">
        <f>IF($C321&lt;=Entradas!$E$58,"",G321^2)</f>
        <v>0.26536196108066484</v>
      </c>
      <c r="J321" s="76">
        <f>IF($C321&lt;=Entradas!$E$58,"",E321-AVERAGE(E:E))</f>
        <v>-0.48967075006496802</v>
      </c>
      <c r="K321" s="76">
        <f>IF($C321&lt;=Entradas!$E$58,"",J321^2)</f>
        <v>0.23977744346918839</v>
      </c>
      <c r="L321" s="76">
        <f>IF($C321&lt;=Entradas!$E$58,"",G321*J321)</f>
        <v>0.2522455403409386</v>
      </c>
      <c r="M321" s="36"/>
    </row>
    <row r="322" spans="2:13" x14ac:dyDescent="0.3">
      <c r="B322" s="35"/>
      <c r="C322" s="72">
        <v>317</v>
      </c>
      <c r="D322" s="102">
        <f>IF($C322&lt;=Entradas!$E$58,"",Observaciones!H322)</f>
        <v>0.24069345180553042</v>
      </c>
      <c r="E322" s="102">
        <f>IF($C322&lt;=Entradas!$E$58,"",Cálculos!L323)</f>
        <v>0.25105764743199349</v>
      </c>
      <c r="F322" s="76">
        <f>IF($C322&lt;=Entradas!$E$58,"",D322-E322)</f>
        <v>-1.0364195626463069E-2</v>
      </c>
      <c r="G322" s="76">
        <f>IF($C322&lt;=Entradas!$E$58,"",D322-AVERAGE(D:D))</f>
        <v>-0.51680818135689521</v>
      </c>
      <c r="H322" s="76">
        <f>IF($C322&lt;=Entradas!$E$58,"",F322^2)</f>
        <v>1.0741655098359619E-4</v>
      </c>
      <c r="I322" s="76">
        <f>IF($C322&lt;=Entradas!$E$58,"",G322^2)</f>
        <v>0.26709069631742149</v>
      </c>
      <c r="J322" s="76">
        <f>IF($C322&lt;=Entradas!$E$58,"",E322-AVERAGE(E:E))</f>
        <v>-0.49141759548162728</v>
      </c>
      <c r="K322" s="76">
        <f>IF($C322&lt;=Entradas!$E$58,"",J322^2)</f>
        <v>0.24149125314894426</v>
      </c>
      <c r="L322" s="76">
        <f>IF($C322&lt;=Entradas!$E$58,"",G322*J322)</f>
        <v>0.25396863380763818</v>
      </c>
      <c r="M322" s="36"/>
    </row>
    <row r="323" spans="2:13" x14ac:dyDescent="0.3">
      <c r="B323" s="35"/>
      <c r="C323" s="72">
        <v>318</v>
      </c>
      <c r="D323" s="102">
        <f>IF($C323&lt;=Entradas!$E$58,"",Observaciones!H323)</f>
        <v>0.23903066619630281</v>
      </c>
      <c r="E323" s="102">
        <f>IF($C323&lt;=Entradas!$E$58,"",Cálculos!L324)</f>
        <v>0.24932335436326117</v>
      </c>
      <c r="F323" s="76">
        <f>IF($C323&lt;=Entradas!$E$58,"",D323-E323)</f>
        <v>-1.0292688166958358E-2</v>
      </c>
      <c r="G323" s="76">
        <f>IF($C323&lt;=Entradas!$E$58,"",D323-AVERAGE(D:D))</f>
        <v>-0.51847096696612294</v>
      </c>
      <c r="H323" s="76">
        <f>IF($C323&lt;=Entradas!$E$58,"",F323^2)</f>
        <v>1.059394297022446E-4</v>
      </c>
      <c r="I323" s="76">
        <f>IF($C323&lt;=Entradas!$E$58,"",G323^2)</f>
        <v>0.26881214358678657</v>
      </c>
      <c r="J323" s="76">
        <f>IF($C323&lt;=Entradas!$E$58,"",E323-AVERAGE(E:E))</f>
        <v>-0.49315188855035963</v>
      </c>
      <c r="K323" s="76">
        <f>IF($C323&lt;=Entradas!$E$58,"",J323^2)</f>
        <v>0.24319878518078633</v>
      </c>
      <c r="L323" s="76">
        <f>IF($C323&lt;=Entradas!$E$58,"",G323*J323)</f>
        <v>0.25568493651787466</v>
      </c>
      <c r="M323" s="36"/>
    </row>
    <row r="324" spans="2:13" x14ac:dyDescent="0.3">
      <c r="B324" s="35"/>
      <c r="C324" s="72">
        <v>319</v>
      </c>
      <c r="D324" s="102">
        <f>IF($C324&lt;=Entradas!$E$58,"",Observaciones!H324)</f>
        <v>0.23737952522160891</v>
      </c>
      <c r="E324" s="102">
        <f>IF($C324&lt;=Entradas!$E$58,"",Cálculos!L325)</f>
        <v>0.24760113144188484</v>
      </c>
      <c r="F324" s="76">
        <f>IF($C324&lt;=Entradas!$E$58,"",D324-E324)</f>
        <v>-1.0221606220275931E-2</v>
      </c>
      <c r="G324" s="76">
        <f>IF($C324&lt;=Entradas!$E$58,"",D324-AVERAGE(D:D))</f>
        <v>-0.52012210794081681</v>
      </c>
      <c r="H324" s="76">
        <f>IF($C324&lt;=Entradas!$E$58,"",F324^2)</f>
        <v>1.044812337223836E-4</v>
      </c>
      <c r="I324" s="76">
        <f>IF($C324&lt;=Entradas!$E$58,"",G324^2)</f>
        <v>0.27052700716879868</v>
      </c>
      <c r="J324" s="76">
        <f>IF($C324&lt;=Entradas!$E$58,"",E324-AVERAGE(E:E))</f>
        <v>-0.49487411147173593</v>
      </c>
      <c r="K324" s="76">
        <f>IF($C324&lt;=Entradas!$E$58,"",J324^2)</f>
        <v>0.24490038620494012</v>
      </c>
      <c r="L324" s="76">
        <f>IF($C324&lt;=Entradas!$E$58,"",G324*J324)</f>
        <v>0.25739496602401807</v>
      </c>
      <c r="M324" s="36"/>
    </row>
    <row r="325" spans="2:13" x14ac:dyDescent="0.3">
      <c r="B325" s="35"/>
      <c r="C325" s="72">
        <v>320</v>
      </c>
      <c r="D325" s="102">
        <f>IF($C325&lt;=Entradas!$E$58,"",Observaciones!H325)</f>
        <v>0.23573981856738782</v>
      </c>
      <c r="E325" s="102">
        <f>IF($C325&lt;=Entradas!$E$58,"",Cálculos!L326)</f>
        <v>0.24589082163913151</v>
      </c>
      <c r="F325" s="76">
        <f>IF($C325&lt;=Entradas!$E$58,"",D325-E325)</f>
        <v>-1.0151003071743686E-2</v>
      </c>
      <c r="G325" s="76">
        <f>IF($C325&lt;=Entradas!$E$58,"",D325-AVERAGE(D:D))</f>
        <v>-0.5217618145950379</v>
      </c>
      <c r="H325" s="76">
        <f>IF($C325&lt;=Entradas!$E$58,"",F325^2)</f>
        <v>1.0304286336254975E-4</v>
      </c>
      <c r="I325" s="76">
        <f>IF($C325&lt;=Entradas!$E$58,"",G325^2)</f>
        <v>0.27223539116950668</v>
      </c>
      <c r="J325" s="76">
        <f>IF($C325&lt;=Entradas!$E$58,"",E325-AVERAGE(E:E))</f>
        <v>-0.49658442127448926</v>
      </c>
      <c r="K325" s="76">
        <f>IF($C325&lt;=Entradas!$E$58,"",J325^2)</f>
        <v>0.24659608745251943</v>
      </c>
      <c r="L325" s="76">
        <f>IF($C325&lt;=Entradas!$E$58,"",G325*J325)</f>
        <v>0.25909878874380426</v>
      </c>
      <c r="M325" s="36"/>
    </row>
    <row r="326" spans="2:13" x14ac:dyDescent="0.3">
      <c r="B326" s="35"/>
      <c r="C326" s="72">
        <v>321</v>
      </c>
      <c r="D326" s="102">
        <f>IF($C326&lt;=Entradas!$E$58,"",Observaciones!H326)</f>
        <v>0.23411144350651802</v>
      </c>
      <c r="E326" s="102">
        <f>IF($C326&lt;=Entradas!$E$58,"",Cálculos!L327)</f>
        <v>0.24419232894827117</v>
      </c>
      <c r="F326" s="76">
        <f>IF($C326&lt;=Entradas!$E$58,"",D326-E326)</f>
        <v>-1.0080885441753146E-2</v>
      </c>
      <c r="G326" s="76">
        <f>IF($C326&lt;=Entradas!$E$58,"",D326-AVERAGE(D:D))</f>
        <v>-0.52339018965590767</v>
      </c>
      <c r="H326" s="76">
        <f>IF($C326&lt;=Entradas!$E$58,"",F326^2)</f>
        <v>1.0162425128975051E-4</v>
      </c>
      <c r="I326" s="76">
        <f>IF($C326&lt;=Entradas!$E$58,"",G326^2)</f>
        <v>0.273937290628047</v>
      </c>
      <c r="J326" s="76">
        <f>IF($C326&lt;=Entradas!$E$58,"",E326-AVERAGE(E:E))</f>
        <v>-0.49828291396534963</v>
      </c>
      <c r="K326" s="76">
        <f>IF($C326&lt;=Entradas!$E$58,"",J326^2)</f>
        <v>0.24828586234980002</v>
      </c>
      <c r="L326" s="76">
        <f>IF($C326&lt;=Entradas!$E$58,"",G326*J326)</f>
        <v>0.26079638884262268</v>
      </c>
      <c r="M326" s="36"/>
    </row>
    <row r="327" spans="2:13" x14ac:dyDescent="0.3">
      <c r="B327" s="35"/>
      <c r="C327" s="72">
        <v>322</v>
      </c>
      <c r="D327" s="102">
        <f>IF($C327&lt;=Entradas!$E$58,"",Observaciones!H327)</f>
        <v>0.23249431742498267</v>
      </c>
      <c r="E327" s="102">
        <f>IF($C327&lt;=Entradas!$E$58,"",Cálculos!L328)</f>
        <v>0.24250556918803112</v>
      </c>
      <c r="F327" s="76">
        <f>IF($C327&lt;=Entradas!$E$58,"",D327-E327)</f>
        <v>-1.0011251763048457E-2</v>
      </c>
      <c r="G327" s="76">
        <f>IF($C327&lt;=Entradas!$E$58,"",D327-AVERAGE(D:D))</f>
        <v>-0.52500731573744308</v>
      </c>
      <c r="H327" s="76">
        <f>IF($C327&lt;=Entradas!$E$58,"",F327^2)</f>
        <v>1.0022516186314083E-4</v>
      </c>
      <c r="I327" s="76">
        <f>IF($C327&lt;=Entradas!$E$58,"",G327^2)</f>
        <v>0.27563268157783527</v>
      </c>
      <c r="J327" s="76">
        <f>IF($C327&lt;=Entradas!$E$58,"",E327-AVERAGE(E:E))</f>
        <v>-0.49996967372558965</v>
      </c>
      <c r="K327" s="76">
        <f>IF($C327&lt;=Entradas!$E$58,"",J327^2)</f>
        <v>0.24996967464527256</v>
      </c>
      <c r="L327" s="76">
        <f>IF($C327&lt;=Entradas!$E$58,"",G327*J327)</f>
        <v>0.26248773635279704</v>
      </c>
      <c r="M327" s="36"/>
    </row>
    <row r="328" spans="2:13" x14ac:dyDescent="0.3">
      <c r="B328" s="35"/>
      <c r="C328" s="72">
        <v>323</v>
      </c>
      <c r="D328" s="102">
        <f>IF($C328&lt;=Entradas!$E$58,"",Observaciones!H328)</f>
        <v>0.23088836182678452</v>
      </c>
      <c r="E328" s="102">
        <f>IF($C328&lt;=Entradas!$E$58,"",Cálculos!L329)</f>
        <v>0.24083046083740475</v>
      </c>
      <c r="F328" s="76">
        <f>IF($C328&lt;=Entradas!$E$58,"",D328-E328)</f>
        <v>-9.9420990106202367E-3</v>
      </c>
      <c r="G328" s="76">
        <f>IF($C328&lt;=Entradas!$E$58,"",D328-AVERAGE(D:D))</f>
        <v>-0.52661327133564118</v>
      </c>
      <c r="H328" s="76">
        <f>IF($C328&lt;=Entradas!$E$58,"",F328^2)</f>
        <v>9.8845332736975891E-5</v>
      </c>
      <c r="I328" s="76">
        <f>IF($C328&lt;=Entradas!$E$58,"",G328^2)</f>
        <v>0.27732153754682565</v>
      </c>
      <c r="J328" s="76">
        <f>IF($C328&lt;=Entradas!$E$58,"",E328-AVERAGE(E:E))</f>
        <v>-0.50164478207621599</v>
      </c>
      <c r="K328" s="76">
        <f>IF($C328&lt;=Entradas!$E$58,"",J328^2)</f>
        <v>0.25164748738429421</v>
      </c>
      <c r="L328" s="76">
        <f>IF($C328&lt;=Entradas!$E$58,"",G328*J328)</f>
        <v>0.26417279973761093</v>
      </c>
      <c r="M328" s="36"/>
    </row>
    <row r="329" spans="2:13" x14ac:dyDescent="0.3">
      <c r="B329" s="35"/>
      <c r="C329" s="72">
        <v>324</v>
      </c>
      <c r="D329" s="102">
        <f>IF($C329&lt;=Entradas!$E$58,"",Observaciones!H329)</f>
        <v>0.22929349940666879</v>
      </c>
      <c r="E329" s="102">
        <f>IF($C329&lt;=Entradas!$E$58,"",Cálculos!L330)</f>
        <v>0.23916692332562944</v>
      </c>
      <c r="F329" s="76">
        <f>IF($C329&lt;=Entradas!$E$58,"",D329-E329)</f>
        <v>-9.8734239189606499E-3</v>
      </c>
      <c r="G329" s="76">
        <f>IF($C329&lt;=Entradas!$E$58,"",D329-AVERAGE(D:D))</f>
        <v>-0.52820813375575693</v>
      </c>
      <c r="H329" s="76">
        <f>IF($C329&lt;=Entradas!$E$58,"",F329^2)</f>
        <v>9.7484499883504277E-5</v>
      </c>
      <c r="I329" s="76">
        <f>IF($C329&lt;=Entradas!$E$58,"",G329^2)</f>
        <v>0.27900383256573957</v>
      </c>
      <c r="J329" s="76">
        <f>IF($C329&lt;=Entradas!$E$58,"",E329-AVERAGE(E:E))</f>
        <v>-0.50330831958799127</v>
      </c>
      <c r="K329" s="76">
        <f>IF($C329&lt;=Entradas!$E$58,"",J329^2)</f>
        <v>0.25331926456648757</v>
      </c>
      <c r="L329" s="76">
        <f>IF($C329&lt;=Entradas!$E$58,"",G329*J329)</f>
        <v>0.26585154819331897</v>
      </c>
      <c r="M329" s="36"/>
    </row>
    <row r="330" spans="2:13" x14ac:dyDescent="0.3">
      <c r="B330" s="35"/>
      <c r="C330" s="72">
        <v>325</v>
      </c>
      <c r="D330" s="102">
        <f>IF($C330&lt;=Entradas!$E$58,"",Observaciones!H330)</f>
        <v>0.22908400562831155</v>
      </c>
      <c r="E330" s="102">
        <f>IF($C330&lt;=Entradas!$E$58,"",Cálculos!L331)</f>
        <v>0.23861626035111472</v>
      </c>
      <c r="F330" s="76">
        <f>IF($C330&lt;=Entradas!$E$58,"",D330-E330)</f>
        <v>-9.5322547228031684E-3</v>
      </c>
      <c r="G330" s="76">
        <f>IF($C330&lt;=Entradas!$E$58,"",D330-AVERAGE(D:D))</f>
        <v>-0.52841762753411414</v>
      </c>
      <c r="H330" s="76">
        <f>IF($C330&lt;=Entradas!$E$58,"",F330^2)</f>
        <v>9.0863880100403309E-5</v>
      </c>
      <c r="I330" s="76">
        <f>IF($C330&lt;=Entradas!$E$58,"",G330^2)</f>
        <v>0.2792251890887818</v>
      </c>
      <c r="J330" s="76">
        <f>IF($C330&lt;=Entradas!$E$58,"",E330-AVERAGE(E:E))</f>
        <v>-0.50385898256250605</v>
      </c>
      <c r="K330" s="76">
        <f>IF($C330&lt;=Entradas!$E$58,"",J330^2)</f>
        <v>0.25387387430892377</v>
      </c>
      <c r="L330" s="76">
        <f>IF($C330&lt;=Entradas!$E$58,"",G330*J330)</f>
        <v>0.26624796817743202</v>
      </c>
      <c r="M330" s="36"/>
    </row>
    <row r="331" spans="2:13" x14ac:dyDescent="0.3">
      <c r="B331" s="35"/>
      <c r="C331" s="72">
        <v>326</v>
      </c>
      <c r="D331" s="102">
        <f>IF($C331&lt;=Entradas!$E$58,"",Observaciones!H331)</f>
        <v>0.22638800791755267</v>
      </c>
      <c r="E331" s="102">
        <f>IF($C331&lt;=Entradas!$E$58,"",Cálculos!L332)</f>
        <v>0.2360793552698332</v>
      </c>
      <c r="F331" s="76">
        <f>IF($C331&lt;=Entradas!$E$58,"",D331-E331)</f>
        <v>-9.6913473522805271E-3</v>
      </c>
      <c r="G331" s="76">
        <f>IF($C331&lt;=Entradas!$E$58,"",D331-AVERAGE(D:D))</f>
        <v>-0.53111362524487304</v>
      </c>
      <c r="H331" s="76">
        <f>IF($C331&lt;=Entradas!$E$58,"",F331^2)</f>
        <v>9.3922213502554787E-5</v>
      </c>
      <c r="I331" s="76">
        <f>IF($C331&lt;=Entradas!$E$58,"",G331^2)</f>
        <v>0.28208168292075142</v>
      </c>
      <c r="J331" s="76">
        <f>IF($C331&lt;=Entradas!$E$58,"",E331-AVERAGE(E:E))</f>
        <v>-0.50639588764378751</v>
      </c>
      <c r="K331" s="76">
        <f>IF($C331&lt;=Entradas!$E$58,"",J331^2)</f>
        <v>0.25643679502253947</v>
      </c>
      <c r="L331" s="76">
        <f>IF($C331&lt;=Entradas!$E$58,"",G331*J331)</f>
        <v>0.26895375569558738</v>
      </c>
      <c r="M331" s="36"/>
    </row>
    <row r="332" spans="2:13" x14ac:dyDescent="0.3">
      <c r="B332" s="35"/>
      <c r="C332" s="72">
        <v>327</v>
      </c>
      <c r="D332" s="102">
        <f>IF($C332&lt;=Entradas!$E$58,"",Observaciones!H332)</f>
        <v>0.22462064290304987</v>
      </c>
      <c r="E332" s="102">
        <f>IF($C332&lt;=Entradas!$E$58,"",Cálculos!L333)</f>
        <v>0.23428313808602</v>
      </c>
      <c r="F332" s="76">
        <f>IF($C332&lt;=Entradas!$E$58,"",D332-E332)</f>
        <v>-9.6624951829701322E-3</v>
      </c>
      <c r="G332" s="76">
        <f>IF($C332&lt;=Entradas!$E$58,"",D332-AVERAGE(D:D))</f>
        <v>-0.53288099025937585</v>
      </c>
      <c r="H332" s="76">
        <f>IF($C332&lt;=Entradas!$E$58,"",F332^2)</f>
        <v>9.3363813160921011E-5</v>
      </c>
      <c r="I332" s="76">
        <f>IF($C332&lt;=Entradas!$E$58,"",G332^2)</f>
        <v>0.28396214977981304</v>
      </c>
      <c r="J332" s="76">
        <f>IF($C332&lt;=Entradas!$E$58,"",E332-AVERAGE(E:E))</f>
        <v>-0.5081921048276008</v>
      </c>
      <c r="K332" s="76">
        <f>IF($C332&lt;=Entradas!$E$58,"",J332^2)</f>
        <v>0.25825921540910718</v>
      </c>
      <c r="L332" s="76">
        <f>IF($C332&lt;=Entradas!$E$58,"",G332*J332)</f>
        <v>0.27080591206252846</v>
      </c>
      <c r="M332" s="36"/>
    </row>
    <row r="333" spans="2:13" x14ac:dyDescent="0.3">
      <c r="B333" s="35"/>
      <c r="C333" s="72">
        <v>328</v>
      </c>
      <c r="D333" s="102">
        <f>IF($C333&lt;=Entradas!$E$58,"",Observaciones!H333)</f>
        <v>0.22303185455791455</v>
      </c>
      <c r="E333" s="102">
        <f>IF($C333&lt;=Entradas!$E$58,"",Cálculos!L334)</f>
        <v>0.23263400510797419</v>
      </c>
      <c r="F333" s="76">
        <f>IF($C333&lt;=Entradas!$E$58,"",D333-E333)</f>
        <v>-9.6021505500596405E-3</v>
      </c>
      <c r="G333" s="76">
        <f>IF($C333&lt;=Entradas!$E$58,"",D333-AVERAGE(D:D))</f>
        <v>-0.53446977860451117</v>
      </c>
      <c r="H333" s="76">
        <f>IF($C333&lt;=Entradas!$E$58,"",F333^2)</f>
        <v>9.2201295186010652E-5</v>
      </c>
      <c r="I333" s="76">
        <f>IF($C333&lt;=Entradas!$E$58,"",G333^2)</f>
        <v>0.28565794424155516</v>
      </c>
      <c r="J333" s="76">
        <f>IF($C333&lt;=Entradas!$E$58,"",E333-AVERAGE(E:E))</f>
        <v>-0.50984123780564661</v>
      </c>
      <c r="K333" s="76">
        <f>IF($C333&lt;=Entradas!$E$58,"",J333^2)</f>
        <v>0.2599380877671939</v>
      </c>
      <c r="L333" s="76">
        <f>IF($C333&lt;=Entradas!$E$58,"",G333*J333)</f>
        <v>0.27249473349343389</v>
      </c>
      <c r="M333" s="36"/>
    </row>
    <row r="334" spans="2:13" x14ac:dyDescent="0.3">
      <c r="B334" s="35"/>
      <c r="C334" s="72">
        <v>329</v>
      </c>
      <c r="D334" s="102">
        <f>IF($C334&lt;=Entradas!$E$58,"",Observaciones!H334)</f>
        <v>0.22148445638026229</v>
      </c>
      <c r="E334" s="102">
        <f>IF($C334&lt;=Entradas!$E$58,"",Cálculos!L335)</f>
        <v>0.23102134475329364</v>
      </c>
      <c r="F334" s="76">
        <f>IF($C334&lt;=Entradas!$E$58,"",D334-E334)</f>
        <v>-9.5368883730313492E-3</v>
      </c>
      <c r="G334" s="76">
        <f>IF($C334&lt;=Entradas!$E$58,"",D334-AVERAGE(D:D))</f>
        <v>-0.53601717678216343</v>
      </c>
      <c r="H334" s="76">
        <f>IF($C334&lt;=Entradas!$E$58,"",F334^2)</f>
        <v>9.0952239839660535E-5</v>
      </c>
      <c r="I334" s="76">
        <f>IF($C334&lt;=Entradas!$E$58,"",G334^2)</f>
        <v>0.28731441380552103</v>
      </c>
      <c r="J334" s="76">
        <f>IF($C334&lt;=Entradas!$E$58,"",E334-AVERAGE(E:E))</f>
        <v>-0.51145389816032716</v>
      </c>
      <c r="K334" s="76">
        <f>IF($C334&lt;=Entradas!$E$58,"",J334^2)</f>
        <v>0.2615850899433943</v>
      </c>
      <c r="L334" s="76">
        <f>IF($C334&lt;=Entradas!$E$58,"",G334*J334)</f>
        <v>0.27414807454613072</v>
      </c>
      <c r="M334" s="36"/>
    </row>
    <row r="335" spans="2:13" x14ac:dyDescent="0.3">
      <c r="B335" s="35"/>
      <c r="C335" s="72">
        <v>330</v>
      </c>
      <c r="D335" s="102">
        <f>IF($C335&lt;=Entradas!$E$58,"",Observaciones!H335)</f>
        <v>0.21995330746164651</v>
      </c>
      <c r="E335" s="102">
        <f>IF($C335&lt;=Entradas!$E$58,"",Cálculos!L336)</f>
        <v>0.22942449480262825</v>
      </c>
      <c r="F335" s="76">
        <f>IF($C335&lt;=Entradas!$E$58,"",D335-E335)</f>
        <v>-9.4711873409817349E-3</v>
      </c>
      <c r="G335" s="76">
        <f>IF($C335&lt;=Entradas!$E$58,"",D335-AVERAGE(D:D))</f>
        <v>-0.53754832570077915</v>
      </c>
      <c r="H335" s="76">
        <f>IF($C335&lt;=Entradas!$E$58,"",F335^2)</f>
        <v>8.9703389647972665E-5</v>
      </c>
      <c r="I335" s="76">
        <f>IF($C335&lt;=Entradas!$E$58,"",G335^2)</f>
        <v>0.28895820246371096</v>
      </c>
      <c r="J335" s="76">
        <f>IF($C335&lt;=Entradas!$E$58,"",E335-AVERAGE(E:E))</f>
        <v>-0.51305074811099249</v>
      </c>
      <c r="K335" s="76">
        <f>IF($C335&lt;=Entradas!$E$58,"",J335^2)</f>
        <v>0.26322107013724905</v>
      </c>
      <c r="L335" s="76">
        <f>IF($C335&lt;=Entradas!$E$58,"",G335*J335)</f>
        <v>0.2757895706465962</v>
      </c>
      <c r="M335" s="36"/>
    </row>
    <row r="336" spans="2:13" x14ac:dyDescent="0.3">
      <c r="B336" s="35"/>
      <c r="C336" s="72">
        <v>331</v>
      </c>
      <c r="D336" s="102">
        <f>IF($C336&lt;=Entradas!$E$58,"",Observaciones!H336)</f>
        <v>0.21843375155322162</v>
      </c>
      <c r="E336" s="102">
        <f>IF($C336&lt;=Entradas!$E$58,"",Cálculos!L337)</f>
        <v>0.22783954498305109</v>
      </c>
      <c r="F336" s="76">
        <f>IF($C336&lt;=Entradas!$E$58,"",D336-E336)</f>
        <v>-9.4057934298294732E-3</v>
      </c>
      <c r="G336" s="76">
        <f>IF($C336&lt;=Entradas!$E$58,"",D336-AVERAGE(D:D))</f>
        <v>-0.53906788160920405</v>
      </c>
      <c r="H336" s="76">
        <f>IF($C336&lt;=Entradas!$E$58,"",F336^2)</f>
        <v>8.8468950044623287E-5</v>
      </c>
      <c r="I336" s="76">
        <f>IF($C336&lt;=Entradas!$E$58,"",G336^2)</f>
        <v>0.29059418098263484</v>
      </c>
      <c r="J336" s="76">
        <f>IF($C336&lt;=Entradas!$E$58,"",E336-AVERAGE(E:E))</f>
        <v>-0.51463569793056974</v>
      </c>
      <c r="K336" s="76">
        <f>IF($C336&lt;=Entradas!$E$58,"",J336^2)</f>
        <v>0.26484990158448463</v>
      </c>
      <c r="L336" s="76">
        <f>IF($C336&lt;=Entradas!$E$58,"",G336*J336)</f>
        <v>0.27742357548390645</v>
      </c>
      <c r="M336" s="36"/>
    </row>
    <row r="337" spans="2:13" x14ac:dyDescent="0.3">
      <c r="B337" s="35"/>
      <c r="C337" s="72">
        <v>332</v>
      </c>
      <c r="D337" s="102">
        <f>IF($C337&lt;=Entradas!$E$58,"",Observaciones!H337)</f>
        <v>0.2169248778381348</v>
      </c>
      <c r="E337" s="102">
        <f>IF($C337&lt;=Entradas!$E$58,"",Cálculos!L338)</f>
        <v>0.22626570521220515</v>
      </c>
      <c r="F337" s="76">
        <f>IF($C337&lt;=Entradas!$E$58,"",D337-E337)</f>
        <v>-9.340827374070354E-3</v>
      </c>
      <c r="G337" s="76">
        <f>IF($C337&lt;=Entradas!$E$58,"",D337-AVERAGE(D:D))</f>
        <v>-0.54057675532429084</v>
      </c>
      <c r="H337" s="76">
        <f>IF($C337&lt;=Entradas!$E$58,"",F337^2)</f>
        <v>8.7251056032182063E-5</v>
      </c>
      <c r="I337" s="76">
        <f>IF($C337&lt;=Entradas!$E$58,"",G337^2)</f>
        <v>0.29222322839693821</v>
      </c>
      <c r="J337" s="76">
        <f>IF($C337&lt;=Entradas!$E$58,"",E337-AVERAGE(E:E))</f>
        <v>-0.51620953770141564</v>
      </c>
      <c r="K337" s="76">
        <f>IF($C337&lt;=Entradas!$E$58,"",J337^2)</f>
        <v>0.26647228681390928</v>
      </c>
      <c r="L337" s="76">
        <f>IF($C337&lt;=Entradas!$E$58,"",G337*J337)</f>
        <v>0.27905087695808345</v>
      </c>
      <c r="M337" s="36"/>
    </row>
    <row r="338" spans="2:13" x14ac:dyDescent="0.3">
      <c r="B338" s="35"/>
      <c r="C338" s="72">
        <v>333</v>
      </c>
      <c r="D338" s="102">
        <f>IF($C338&lt;=Entradas!$E$58,"",Observaciones!H338)</f>
        <v>0.21542646065305332</v>
      </c>
      <c r="E338" s="102">
        <f>IF($C338&lt;=Entradas!$E$58,"",Cálculos!L339)</f>
        <v>0.22470276691657137</v>
      </c>
      <c r="F338" s="76">
        <f>IF($C338&lt;=Entradas!$E$58,"",D338-E338)</f>
        <v>-9.2763062635180527E-3</v>
      </c>
      <c r="G338" s="76">
        <f>IF($C338&lt;=Entradas!$E$58,"",D338-AVERAGE(D:D))</f>
        <v>-0.54207517250937243</v>
      </c>
      <c r="H338" s="76">
        <f>IF($C338&lt;=Entradas!$E$58,"",F338^2)</f>
        <v>8.6049857894584259E-5</v>
      </c>
      <c r="I338" s="76">
        <f>IF($C338&lt;=Entradas!$E$58,"",G338^2)</f>
        <v>0.29384549265106585</v>
      </c>
      <c r="J338" s="76">
        <f>IF($C338&lt;=Entradas!$E$58,"",E338-AVERAGE(E:E))</f>
        <v>-0.51777247599704945</v>
      </c>
      <c r="K338" s="76">
        <f>IF($C338&lt;=Entradas!$E$58,"",J338^2)</f>
        <v>0.26808833690011513</v>
      </c>
      <c r="L338" s="76">
        <f>IF($C338&lt;=Entradas!$E$58,"",G338*J338)</f>
        <v>0.28067160424670545</v>
      </c>
      <c r="M338" s="36"/>
    </row>
    <row r="339" spans="2:13" x14ac:dyDescent="0.3">
      <c r="B339" s="35"/>
      <c r="C339" s="72">
        <v>334</v>
      </c>
      <c r="D339" s="102">
        <f>IF($C339&lt;=Entradas!$E$58,"",Observaciones!H339)</f>
        <v>0.21393840000338119</v>
      </c>
      <c r="E339" s="102">
        <f>IF($C339&lt;=Entradas!$E$58,"",Cálculos!L340)</f>
        <v>0.22315063024295234</v>
      </c>
      <c r="F339" s="76">
        <f>IF($C339&lt;=Entradas!$E$58,"",D339-E339)</f>
        <v>-9.2122302395711564E-3</v>
      </c>
      <c r="G339" s="76">
        <f>IF($C339&lt;=Entradas!$E$58,"",D339-AVERAGE(D:D))</f>
        <v>-0.54356323315904453</v>
      </c>
      <c r="H339" s="76">
        <f>IF($C339&lt;=Entradas!$E$58,"",F339^2)</f>
        <v>8.4865185986869251E-5</v>
      </c>
      <c r="I339" s="76">
        <f>IF($C339&lt;=Entradas!$E$58,"",G339^2)</f>
        <v>0.29546098844231383</v>
      </c>
      <c r="J339" s="76">
        <f>IF($C339&lt;=Entradas!$E$58,"",E339-AVERAGE(E:E))</f>
        <v>-0.51932461267066843</v>
      </c>
      <c r="K339" s="76">
        <f>IF($C339&lt;=Entradas!$E$58,"",J339^2)</f>
        <v>0.26969805332553981</v>
      </c>
      <c r="L339" s="76">
        <f>IF($C339&lt;=Entradas!$E$58,"",G339*J339)</f>
        <v>0.28228576552233703</v>
      </c>
      <c r="M339" s="36"/>
    </row>
    <row r="340" spans="2:13" x14ac:dyDescent="0.3">
      <c r="B340" s="35"/>
      <c r="C340" s="72">
        <v>335</v>
      </c>
      <c r="D340" s="102">
        <f>IF($C340&lt;=Entradas!$E$58,"",Observaciones!H340)</f>
        <v>0.21246061927509363</v>
      </c>
      <c r="E340" s="102">
        <f>IF($C340&lt;=Entradas!$E$58,"",Cálculos!L341)</f>
        <v>0.22160921600685685</v>
      </c>
      <c r="F340" s="76">
        <f>IF($C340&lt;=Entradas!$E$58,"",D340-E340)</f>
        <v>-9.1485967317632144E-3</v>
      </c>
      <c r="G340" s="76">
        <f>IF($C340&lt;=Entradas!$E$58,"",D340-AVERAGE(D:D))</f>
        <v>-0.54504101388733206</v>
      </c>
      <c r="H340" s="76">
        <f>IF($C340&lt;=Entradas!$E$58,"",F340^2)</f>
        <v>8.369682216042857E-5</v>
      </c>
      <c r="I340" s="76">
        <f>IF($C340&lt;=Entradas!$E$58,"",G340^2)</f>
        <v>0.29706970681933093</v>
      </c>
      <c r="J340" s="76">
        <f>IF($C340&lt;=Entradas!$E$58,"",E340-AVERAGE(E:E))</f>
        <v>-0.52086602690676398</v>
      </c>
      <c r="K340" s="76">
        <f>IF($C340&lt;=Entradas!$E$58,"",J340^2)</f>
        <v>0.27130141798563778</v>
      </c>
      <c r="L340" s="76">
        <f>IF($C340&lt;=Entradas!$E$58,"",G340*J340)</f>
        <v>0.28389334740472905</v>
      </c>
      <c r="M340" s="36"/>
    </row>
    <row r="341" spans="2:13" x14ac:dyDescent="0.3">
      <c r="B341" s="35"/>
      <c r="C341" s="72">
        <v>336</v>
      </c>
      <c r="D341" s="102">
        <f>IF($C341&lt;=Entradas!$E$58,"",Observaciones!H341)</f>
        <v>0.21099304653155138</v>
      </c>
      <c r="E341" s="102">
        <f>IF($C341&lt;=Entradas!$E$58,"",Cálculos!L342)</f>
        <v>0.22007844929149858</v>
      </c>
      <c r="F341" s="76">
        <f>IF($C341&lt;=Entradas!$E$58,"",D341-E341)</f>
        <v>-9.0854027599472087E-3</v>
      </c>
      <c r="G341" s="76">
        <f>IF($C341&lt;=Entradas!$E$58,"",D341-AVERAGE(D:D))</f>
        <v>-0.54650858663087432</v>
      </c>
      <c r="H341" s="76">
        <f>IF($C341&lt;=Entradas!$E$58,"",F341^2)</f>
        <v>8.2544543310456359E-5</v>
      </c>
      <c r="I341" s="76">
        <f>IF($C341&lt;=Entradas!$E$58,"",G341^2)</f>
        <v>0.29867163526127588</v>
      </c>
      <c r="J341" s="76">
        <f>IF($C341&lt;=Entradas!$E$58,"",E341-AVERAGE(E:E))</f>
        <v>-0.52239679362212221</v>
      </c>
      <c r="K341" s="76">
        <f>IF($C341&lt;=Entradas!$E$58,"",J341^2)</f>
        <v>0.27289840998667414</v>
      </c>
      <c r="L341" s="76">
        <f>IF($C341&lt;=Entradas!$E$58,"",G341*J341)</f>
        <v>0.28549433334292657</v>
      </c>
      <c r="M341" s="36"/>
    </row>
    <row r="342" spans="2:13" x14ac:dyDescent="0.3">
      <c r="B342" s="35"/>
      <c r="C342" s="72">
        <v>337</v>
      </c>
      <c r="D342" s="102">
        <f>IF($C342&lt;=Entradas!$E$58,"",Observaciones!H342)</f>
        <v>0.2095356110913891</v>
      </c>
      <c r="E342" s="102">
        <f>IF($C342&lt;=Entradas!$E$58,"",Cálculos!L343)</f>
        <v>0.21855825639050228</v>
      </c>
      <c r="F342" s="76">
        <f>IF($C342&lt;=Entradas!$E$58,"",D342-E342)</f>
        <v>-9.0226452991131745E-3</v>
      </c>
      <c r="G342" s="76">
        <f>IF($C342&lt;=Entradas!$E$58,"",D342-AVERAGE(D:D))</f>
        <v>-0.54796602207103662</v>
      </c>
      <c r="H342" s="76">
        <f>IF($C342&lt;=Entradas!$E$58,"",F342^2)</f>
        <v>8.1408128193609066E-5</v>
      </c>
      <c r="I342" s="76">
        <f>IF($C342&lt;=Entradas!$E$58,"",G342^2)</f>
        <v>0.30026676134435581</v>
      </c>
      <c r="J342" s="76">
        <f>IF($C342&lt;=Entradas!$E$58,"",E342-AVERAGE(E:E))</f>
        <v>-0.52391698652311847</v>
      </c>
      <c r="K342" s="76">
        <f>IF($C342&lt;=Entradas!$E$58,"",J342^2)</f>
        <v>0.27448900876746551</v>
      </c>
      <c r="L342" s="76">
        <f>IF($C342&lt;=Entradas!$E$58,"",G342*J342)</f>
        <v>0.28708870700051814</v>
      </c>
      <c r="M342" s="36"/>
    </row>
    <row r="343" spans="2:13" x14ac:dyDescent="0.3">
      <c r="B343" s="35"/>
      <c r="C343" s="72">
        <v>338</v>
      </c>
      <c r="D343" s="102">
        <f>IF($C343&lt;=Entradas!$E$58,"",Observaciones!H343)</f>
        <v>0.20808824290011937</v>
      </c>
      <c r="E343" s="102">
        <f>IF($C343&lt;=Entradas!$E$58,"",Cálculos!L344)</f>
        <v>0.21704856423566463</v>
      </c>
      <c r="F343" s="76">
        <f>IF($C343&lt;=Entradas!$E$58,"",D343-E343)</f>
        <v>-8.9603213355452516E-3</v>
      </c>
      <c r="G343" s="76">
        <f>IF($C343&lt;=Entradas!$E$58,"",D343-AVERAGE(D:D))</f>
        <v>-0.54941339026230629</v>
      </c>
      <c r="H343" s="76">
        <f>IF($C343&lt;=Entradas!$E$58,"",F343^2)</f>
        <v>8.0287358436227434E-5</v>
      </c>
      <c r="I343" s="76">
        <f>IF($C343&lt;=Entradas!$E$58,"",G343^2)</f>
        <v>0.30185507339952128</v>
      </c>
      <c r="J343" s="76">
        <f>IF($C343&lt;=Entradas!$E$58,"",E343-AVERAGE(E:E))</f>
        <v>-0.52542667867795612</v>
      </c>
      <c r="K343" s="76">
        <f>IF($C343&lt;=Entradas!$E$58,"",J343^2)</f>
        <v>0.27607319466654817</v>
      </c>
      <c r="L343" s="76">
        <f>IF($C343&lt;=Entradas!$E$58,"",G343*J343)</f>
        <v>0.28867645286671934</v>
      </c>
      <c r="M343" s="36"/>
    </row>
    <row r="344" spans="2:13" x14ac:dyDescent="0.3">
      <c r="B344" s="35"/>
      <c r="C344" s="72">
        <v>339</v>
      </c>
      <c r="D344" s="102">
        <f>IF($C344&lt;=Entradas!$E$58,"",Observaciones!H344)</f>
        <v>0.20665087241250379</v>
      </c>
      <c r="E344" s="102">
        <f>IF($C344&lt;=Entradas!$E$58,"",Cálculos!L345)</f>
        <v>0.21554930028753394</v>
      </c>
      <c r="F344" s="76">
        <f>IF($C344&lt;=Entradas!$E$58,"",D344-E344)</f>
        <v>-8.898427875030146E-3</v>
      </c>
      <c r="G344" s="76">
        <f>IF($C344&lt;=Entradas!$E$58,"",D344-AVERAGE(D:D))</f>
        <v>-0.5508507607499219</v>
      </c>
      <c r="H344" s="76">
        <f>IF($C344&lt;=Entradas!$E$58,"",F344^2)</f>
        <v>7.9182018647113518E-5</v>
      </c>
      <c r="I344" s="76">
        <f>IF($C344&lt;=Entradas!$E$58,"",G344^2)</f>
        <v>0.30343656061876767</v>
      </c>
      <c r="J344" s="76">
        <f>IF($C344&lt;=Entradas!$E$58,"",E344-AVERAGE(E:E))</f>
        <v>-0.52692594262608683</v>
      </c>
      <c r="K344" s="76">
        <f>IF($C344&lt;=Entradas!$E$58,"",J344^2)</f>
        <v>0.27765094901239012</v>
      </c>
      <c r="L344" s="76">
        <f>IF($C344&lt;=Entradas!$E$58,"",G344*J344)</f>
        <v>0.29025755635444961</v>
      </c>
      <c r="M344" s="36"/>
    </row>
    <row r="345" spans="2:13" x14ac:dyDescent="0.3">
      <c r="B345" s="35"/>
      <c r="C345" s="72">
        <v>340</v>
      </c>
      <c r="D345" s="102">
        <f>IF($C345&lt;=Entradas!$E$58,"",Observaciones!H345)</f>
        <v>0.20522343056832204</v>
      </c>
      <c r="E345" s="102">
        <f>IF($C345&lt;=Entradas!$E$58,"",Cálculos!L346)</f>
        <v>0.21406039251220044</v>
      </c>
      <c r="F345" s="76">
        <f>IF($C345&lt;=Entradas!$E$58,"",D345-E345)</f>
        <v>-8.8369619438783964E-3</v>
      </c>
      <c r="G345" s="76">
        <f>IF($C345&lt;=Entradas!$E$58,"",D345-AVERAGE(D:D))</f>
        <v>-0.55227820259410365</v>
      </c>
      <c r="H345" s="76">
        <f>IF($C345&lt;=Entradas!$E$58,"",F345^2)</f>
        <v>7.8091896397555042E-5</v>
      </c>
      <c r="I345" s="76">
        <f>IF($C345&lt;=Entradas!$E$58,"",G345^2)</f>
        <v>0.30501121306057377</v>
      </c>
      <c r="J345" s="76">
        <f>IF($C345&lt;=Entradas!$E$58,"",E345-AVERAGE(E:E))</f>
        <v>-0.52841485040142033</v>
      </c>
      <c r="K345" s="76">
        <f>IF($C345&lt;=Entradas!$E$58,"",J345^2)</f>
        <v>0.27922225412475543</v>
      </c>
      <c r="L345" s="76">
        <f>IF($C345&lt;=Entradas!$E$58,"",G345*J345)</f>
        <v>0.29183200380372859</v>
      </c>
      <c r="M345" s="36"/>
    </row>
    <row r="346" spans="2:13" x14ac:dyDescent="0.3">
      <c r="B346" s="35"/>
      <c r="C346" s="72">
        <v>341</v>
      </c>
      <c r="D346" s="102">
        <f>IF($C346&lt;=Entradas!$E$58,"",Observaciones!H346)</f>
        <v>0.20380584878523472</v>
      </c>
      <c r="E346" s="102">
        <f>IF($C346&lt;=Entradas!$E$58,"",Cálculos!L347)</f>
        <v>0.21258176937416254</v>
      </c>
      <c r="F346" s="76">
        <f>IF($C346&lt;=Entradas!$E$58,"",D346-E346)</f>
        <v>-8.7759205889278158E-3</v>
      </c>
      <c r="G346" s="76">
        <f>IF($C346&lt;=Entradas!$E$58,"",D346-AVERAGE(D:D))</f>
        <v>-0.55369578437719102</v>
      </c>
      <c r="H346" s="76">
        <f>IF($C346&lt;=Entradas!$E$58,"",F346^2)</f>
        <v>7.7016782183167136E-5</v>
      </c>
      <c r="I346" s="76">
        <f>IF($C346&lt;=Entradas!$E$58,"",G346^2)</f>
        <v>0.30657902163707279</v>
      </c>
      <c r="J346" s="76">
        <f>IF($C346&lt;=Entradas!$E$58,"",E346-AVERAGE(E:E))</f>
        <v>-0.52989347353945826</v>
      </c>
      <c r="K346" s="76">
        <f>IF($C346&lt;=Entradas!$E$58,"",J346^2)</f>
        <v>0.28078709329971258</v>
      </c>
      <c r="L346" s="76">
        <f>IF($C346&lt;=Entradas!$E$58,"",G346*J346)</f>
        <v>0.29339978246778464</v>
      </c>
      <c r="M346" s="36"/>
    </row>
    <row r="347" spans="2:13" x14ac:dyDescent="0.3">
      <c r="B347" s="35"/>
      <c r="C347" s="72">
        <v>342</v>
      </c>
      <c r="D347" s="102">
        <f>IF($C347&lt;=Entradas!$E$58,"",Observaciones!H347)</f>
        <v>0.20239805895479016</v>
      </c>
      <c r="E347" s="102">
        <f>IF($C347&lt;=Entradas!$E$58,"",Cálculos!L348)</f>
        <v>0.21111335983220569</v>
      </c>
      <c r="F347" s="76">
        <f>IF($C347&lt;=Entradas!$E$58,"",D347-E347)</f>
        <v>-8.7153008774155383E-3</v>
      </c>
      <c r="G347" s="76">
        <f>IF($C347&lt;=Entradas!$E$58,"",D347-AVERAGE(D:D))</f>
        <v>-0.55510357420763556</v>
      </c>
      <c r="H347" s="76">
        <f>IF($C347&lt;=Entradas!$E$58,"",F347^2)</f>
        <v>7.5956469383880047E-5</v>
      </c>
      <c r="I347" s="76">
        <f>IF($C347&lt;=Entradas!$E$58,"",G347^2)</f>
        <v>0.30813997809809196</v>
      </c>
      <c r="J347" s="76">
        <f>IF($C347&lt;=Entradas!$E$58,"",E347-AVERAGE(E:E))</f>
        <v>-0.53136188308141508</v>
      </c>
      <c r="K347" s="76">
        <f>IF($C347&lt;=Entradas!$E$58,"",J347^2)</f>
        <v>0.28234545079182743</v>
      </c>
      <c r="L347" s="76">
        <f>IF($C347&lt;=Entradas!$E$58,"",G347*J347)</f>
        <v>0.29496088049619329</v>
      </c>
      <c r="M347" s="36"/>
    </row>
    <row r="348" spans="2:13" x14ac:dyDescent="0.3">
      <c r="B348" s="35"/>
      <c r="C348" s="72">
        <v>343</v>
      </c>
      <c r="D348" s="102">
        <f>IF($C348&lt;=Entradas!$E$58,"",Observaciones!H348)</f>
        <v>0.20099999343902461</v>
      </c>
      <c r="E348" s="102">
        <f>IF($C348&lt;=Entradas!$E$58,"",Cálculos!L349)</f>
        <v>0.20965509333586169</v>
      </c>
      <c r="F348" s="76">
        <f>IF($C348&lt;=Entradas!$E$58,"",D348-E348)</f>
        <v>-8.6550998968370763E-3</v>
      </c>
      <c r="G348" s="76">
        <f>IF($C348&lt;=Entradas!$E$58,"",D348-AVERAGE(D:D))</f>
        <v>-0.55650163972340105</v>
      </c>
      <c r="H348" s="76">
        <f>IF($C348&lt;=Entradas!$E$58,"",F348^2)</f>
        <v>7.4910754224229173E-5</v>
      </c>
      <c r="I348" s="76">
        <f>IF($C348&lt;=Entradas!$E$58,"",G348^2)</f>
        <v>0.30969407501483409</v>
      </c>
      <c r="J348" s="76">
        <f>IF($C348&lt;=Entradas!$E$58,"",E348-AVERAGE(E:E))</f>
        <v>-0.53282014957775914</v>
      </c>
      <c r="K348" s="76">
        <f>IF($C348&lt;=Entradas!$E$58,"",J348^2)</f>
        <v>0.28389731179606564</v>
      </c>
      <c r="L348" s="76">
        <f>IF($C348&lt;=Entradas!$E$58,"",G348*J348)</f>
        <v>0.2965152869176908</v>
      </c>
      <c r="M348" s="36"/>
    </row>
    <row r="349" spans="2:13" x14ac:dyDescent="0.3">
      <c r="B349" s="35"/>
      <c r="C349" s="72">
        <v>344</v>
      </c>
      <c r="D349" s="102">
        <f>IF($C349&lt;=Entradas!$E$58,"",Observaciones!H349)</f>
        <v>0.19961158506718873</v>
      </c>
      <c r="E349" s="102">
        <f>IF($C349&lt;=Entradas!$E$58,"",Cálculos!L350)</f>
        <v>0.20820689982199539</v>
      </c>
      <c r="F349" s="76">
        <f>IF($C349&lt;=Entradas!$E$58,"",D349-E349)</f>
        <v>-8.5953147548066544E-3</v>
      </c>
      <c r="G349" s="76">
        <f>IF($C349&lt;=Entradas!$E$58,"",D349-AVERAGE(D:D))</f>
        <v>-0.5578900480952369</v>
      </c>
      <c r="H349" s="76">
        <f>IF($C349&lt;=Entradas!$E$58,"",F349^2)</f>
        <v>7.3879435734196976E-5</v>
      </c>
      <c r="I349" s="76">
        <f>IF($C349&lt;=Entradas!$E$58,"",G349^2)</f>
        <v>0.31124130576370573</v>
      </c>
      <c r="J349" s="76">
        <f>IF($C349&lt;=Entradas!$E$58,"",E349-AVERAGE(E:E))</f>
        <v>-0.53426834309162541</v>
      </c>
      <c r="K349" s="76">
        <f>IF($C349&lt;=Entradas!$E$58,"",J349^2)</f>
        <v>0.28544266242987076</v>
      </c>
      <c r="L349" s="76">
        <f>IF($C349&lt;=Entradas!$E$58,"",G349*J349)</f>
        <v>0.29806299162314942</v>
      </c>
      <c r="M349" s="36"/>
    </row>
    <row r="350" spans="2:13" x14ac:dyDescent="0.3">
      <c r="B350" s="35"/>
      <c r="C350" s="72">
        <v>345</v>
      </c>
      <c r="D350" s="102">
        <f>IF($C350&lt;=Entradas!$E$58,"",Observaciones!H350)</f>
        <v>0.19823276713251664</v>
      </c>
      <c r="E350" s="102">
        <f>IF($C350&lt;=Entradas!$E$58,"",Cálculos!L351)</f>
        <v>0.20676870971143432</v>
      </c>
      <c r="F350" s="76">
        <f>IF($C350&lt;=Entradas!$E$58,"",D350-E350)</f>
        <v>-8.5359425789176824E-3</v>
      </c>
      <c r="G350" s="76">
        <f>IF($C350&lt;=Entradas!$E$58,"",D350-AVERAGE(D:D))</f>
        <v>-0.559268866029909</v>
      </c>
      <c r="H350" s="76">
        <f>IF($C350&lt;=Entradas!$E$58,"",F350^2)</f>
        <v>7.2862315710579852E-5</v>
      </c>
      <c r="I350" s="76">
        <f>IF($C350&lt;=Entradas!$E$58,"",G350^2)</f>
        <v>0.31278166451038031</v>
      </c>
      <c r="J350" s="76">
        <f>IF($C350&lt;=Entradas!$E$58,"",E350-AVERAGE(E:E))</f>
        <v>-0.53570653320218642</v>
      </c>
      <c r="K350" s="76">
        <f>IF($C350&lt;=Entradas!$E$58,"",J350^2)</f>
        <v>0.28698148971550524</v>
      </c>
      <c r="L350" s="76">
        <f>IF($C350&lt;=Entradas!$E$58,"",G350*J350)</f>
        <v>0.29960398534880062</v>
      </c>
      <c r="M350" s="36"/>
    </row>
    <row r="351" spans="2:13" x14ac:dyDescent="0.3">
      <c r="B351" s="35"/>
      <c r="C351" s="72">
        <v>346</v>
      </c>
      <c r="D351" s="102">
        <f>IF($C351&lt;=Entradas!$E$58,"",Observaciones!H351)</f>
        <v>0.19686347338901974</v>
      </c>
      <c r="E351" s="102">
        <f>IF($C351&lt;=Entradas!$E$58,"",Cálculos!L352)</f>
        <v>0.20534045390562436</v>
      </c>
      <c r="F351" s="76">
        <f>IF($C351&lt;=Entradas!$E$58,"",D351-E351)</f>
        <v>-8.4769805166046153E-3</v>
      </c>
      <c r="G351" s="76">
        <f>IF($C351&lt;=Entradas!$E$58,"",D351-AVERAGE(D:D))</f>
        <v>-0.56063815977340592</v>
      </c>
      <c r="H351" s="76">
        <f>IF($C351&lt;=Entradas!$E$58,"",F351^2)</f>
        <v>7.185919867889425E-5</v>
      </c>
      <c r="I351" s="76">
        <f>IF($C351&lt;=Entradas!$E$58,"",G351^2)</f>
        <v>0.31431514619411105</v>
      </c>
      <c r="J351" s="76">
        <f>IF($C351&lt;=Entradas!$E$58,"",E351-AVERAGE(E:E))</f>
        <v>-0.53713478900799638</v>
      </c>
      <c r="K351" s="76">
        <f>IF($C351&lt;=Entradas!$E$58,"",J351^2)</f>
        <v>0.28851378156266477</v>
      </c>
      <c r="L351" s="76">
        <f>IF($C351&lt;=Entradas!$E$58,"",G351*J351)</f>
        <v>0.30113825965971974</v>
      </c>
      <c r="M351" s="36"/>
    </row>
    <row r="352" spans="2:13" x14ac:dyDescent="0.3">
      <c r="B352" s="35"/>
      <c r="C352" s="72">
        <v>347</v>
      </c>
      <c r="D352" s="102">
        <f>IF($C352&lt;=Entradas!$E$58,"",Observaciones!H352)</f>
        <v>0.19550363804830415</v>
      </c>
      <c r="E352" s="102">
        <f>IF($C352&lt;=Entradas!$E$58,"",Cálculos!L353)</f>
        <v>0.20392206378331015</v>
      </c>
      <c r="F352" s="76">
        <f>IF($C352&lt;=Entradas!$E$58,"",D352-E352)</f>
        <v>-8.4184257350060077E-3</v>
      </c>
      <c r="G352" s="76">
        <f>IF($C352&lt;=Entradas!$E$58,"",D352-AVERAGE(D:D))</f>
        <v>-0.56199799511412152</v>
      </c>
      <c r="H352" s="76">
        <f>IF($C352&lt;=Entradas!$E$58,"",F352^2)</f>
        <v>7.086989185581144E-5</v>
      </c>
      <c r="I352" s="76">
        <f>IF($C352&lt;=Entradas!$E$58,"",G352^2)</f>
        <v>0.31584174651229213</v>
      </c>
      <c r="J352" s="76">
        <f>IF($C352&lt;=Entradas!$E$58,"",E352-AVERAGE(E:E))</f>
        <v>-0.53855317913031064</v>
      </c>
      <c r="K352" s="76">
        <f>IF($C352&lt;=Entradas!$E$58,"",J352^2)</f>
        <v>0.29003952675136446</v>
      </c>
      <c r="L352" s="76">
        <f>IF($C352&lt;=Entradas!$E$58,"",G352*J352)</f>
        <v>0.30266580693357092</v>
      </c>
      <c r="M352" s="36"/>
    </row>
    <row r="353" spans="2:13" x14ac:dyDescent="0.3">
      <c r="B353" s="35"/>
      <c r="C353" s="72">
        <v>348</v>
      </c>
      <c r="D353" s="102">
        <f>IF($C353&lt;=Entradas!$E$58,"",Observaciones!H353)</f>
        <v>0.19415319577640938</v>
      </c>
      <c r="E353" s="102">
        <f>IF($C353&lt;=Entradas!$E$58,"",Cálculos!L354)</f>
        <v>0.20251347119723789</v>
      </c>
      <c r="F353" s="76">
        <f>IF($C353&lt;=Entradas!$E$58,"",D353-E353)</f>
        <v>-8.3602754208285113E-3</v>
      </c>
      <c r="G353" s="76">
        <f>IF($C353&lt;=Entradas!$E$58,"",D353-AVERAGE(D:D))</f>
        <v>-0.56334843738601625</v>
      </c>
      <c r="H353" s="76">
        <f>IF($C353&lt;=Entradas!$E$58,"",F353^2)</f>
        <v>6.9894205112109337E-5</v>
      </c>
      <c r="I353" s="76">
        <f>IF($C353&lt;=Entradas!$E$58,"",G353^2)</f>
        <v>0.31736146190526626</v>
      </c>
      <c r="J353" s="76">
        <f>IF($C353&lt;=Entradas!$E$58,"",E353-AVERAGE(E:E))</f>
        <v>-0.53996177171638293</v>
      </c>
      <c r="K353" s="76">
        <f>IF($C353&lt;=Entradas!$E$58,"",J353^2)</f>
        <v>0.29155871491509522</v>
      </c>
      <c r="L353" s="76">
        <f>IF($C353&lt;=Entradas!$E$58,"",G353*J353)</f>
        <v>0.30418662034460914</v>
      </c>
      <c r="M353" s="36"/>
    </row>
    <row r="354" spans="2:13" x14ac:dyDescent="0.3">
      <c r="B354" s="35"/>
      <c r="C354" s="72">
        <v>349</v>
      </c>
      <c r="D354" s="102">
        <f>IF($C354&lt;=Entradas!$E$58,"",Observaciones!H354)</f>
        <v>0.85047408204108677</v>
      </c>
      <c r="E354" s="102">
        <f>IF($C354&lt;=Entradas!$E$58,"",Cálculos!L355)</f>
        <v>0.67461335806190137</v>
      </c>
      <c r="F354" s="76">
        <f>IF($C354&lt;=Entradas!$E$58,"",D354-E354)</f>
        <v>0.1758607239791854</v>
      </c>
      <c r="G354" s="76">
        <f>IF($C354&lt;=Entradas!$E$58,"",D354-AVERAGE(D:D))</f>
        <v>9.2972448878661074E-2</v>
      </c>
      <c r="H354" s="76">
        <f>IF($C354&lt;=Entradas!$E$58,"",F354^2)</f>
        <v>3.0926994238483232E-2</v>
      </c>
      <c r="I354" s="76">
        <f>IF($C354&lt;=Entradas!$E$58,"",G354^2)</f>
        <v>8.6438762504952461E-3</v>
      </c>
      <c r="J354" s="76">
        <f>IF($C354&lt;=Entradas!$E$58,"",E354-AVERAGE(E:E))</f>
        <v>-6.7861884851719401E-2</v>
      </c>
      <c r="K354" s="76">
        <f>IF($C354&lt;=Entradas!$E$58,"",J354^2)</f>
        <v>4.6052354156280234E-3</v>
      </c>
      <c r="L354" s="76">
        <f>IF($C354&lt;=Entradas!$E$58,"",G354*J354)</f>
        <v>-6.3092856201860661E-3</v>
      </c>
      <c r="M354" s="36"/>
    </row>
    <row r="355" spans="2:13" x14ac:dyDescent="0.3">
      <c r="B355" s="35"/>
      <c r="C355" s="72">
        <v>350</v>
      </c>
      <c r="D355" s="102">
        <f>IF($C355&lt;=Entradas!$E$58,"",Observaciones!H355)</f>
        <v>0.36819837602589522</v>
      </c>
      <c r="E355" s="102">
        <f>IF($C355&lt;=Entradas!$E$58,"",Cálculos!L356)</f>
        <v>0.33208231895474538</v>
      </c>
      <c r="F355" s="76">
        <f>IF($C355&lt;=Entradas!$E$58,"",D355-E355)</f>
        <v>3.6116057071149843E-2</v>
      </c>
      <c r="G355" s="76">
        <f>IF($C355&lt;=Entradas!$E$58,"",D355-AVERAGE(D:D))</f>
        <v>-0.38930325713653047</v>
      </c>
      <c r="H355" s="76">
        <f>IF($C355&lt;=Entradas!$E$58,"",F355^2)</f>
        <v>1.3043695783665527E-3</v>
      </c>
      <c r="I355" s="76">
        <f>IF($C355&lt;=Entradas!$E$58,"",G355^2)</f>
        <v>0.15155702601711157</v>
      </c>
      <c r="J355" s="76">
        <f>IF($C355&lt;=Entradas!$E$58,"",E355-AVERAGE(E:E))</f>
        <v>-0.41039292395887539</v>
      </c>
      <c r="K355" s="76">
        <f>IF($C355&lt;=Entradas!$E$58,"",J355^2)</f>
        <v>0.16842235203551528</v>
      </c>
      <c r="L355" s="76">
        <f>IF($C355&lt;=Entradas!$E$58,"",G355*J355)</f>
        <v>0.15976730200297465</v>
      </c>
      <c r="M355" s="36"/>
    </row>
    <row r="356" spans="2:13" x14ac:dyDescent="0.3">
      <c r="B356" s="35"/>
      <c r="C356" s="72">
        <v>351</v>
      </c>
      <c r="D356" s="102">
        <f>IF($C356&lt;=Entradas!$E$58,"",Observaciones!H356)</f>
        <v>0.46966792559329362</v>
      </c>
      <c r="E356" s="102">
        <f>IF($C356&lt;=Entradas!$E$58,"",Cálculos!L357)</f>
        <v>0.39272644202086537</v>
      </c>
      <c r="F356" s="76">
        <f>IF($C356&lt;=Entradas!$E$58,"",D356-E356)</f>
        <v>7.6941483572428249E-2</v>
      </c>
      <c r="G356" s="76">
        <f>IF($C356&lt;=Entradas!$E$58,"",D356-AVERAGE(D:D))</f>
        <v>-0.28783370756913207</v>
      </c>
      <c r="H356" s="76">
        <f>IF($C356&lt;=Entradas!$E$58,"",F356^2)</f>
        <v>5.9199918943262462E-3</v>
      </c>
      <c r="I356" s="76">
        <f>IF($C356&lt;=Entradas!$E$58,"",G356^2)</f>
        <v>8.2848243212992639E-2</v>
      </c>
      <c r="J356" s="76">
        <f>IF($C356&lt;=Entradas!$E$58,"",E356-AVERAGE(E:E))</f>
        <v>-0.3497488008927554</v>
      </c>
      <c r="K356" s="76">
        <f>IF($C356&lt;=Entradas!$E$58,"",J356^2)</f>
        <v>0.12232422372592026</v>
      </c>
      <c r="L356" s="76">
        <f>IF($C356&lt;=Entradas!$E$58,"",G356*J356)</f>
        <v>0.10066949407881995</v>
      </c>
      <c r="M356" s="36"/>
    </row>
    <row r="357" spans="2:13" x14ac:dyDescent="0.3">
      <c r="B357" s="35"/>
      <c r="C357" s="72">
        <v>352</v>
      </c>
      <c r="D357" s="102">
        <f>IF($C357&lt;=Entradas!$E$58,"",Observaciones!H357)</f>
        <v>0.40475862496216841</v>
      </c>
      <c r="E357" s="102">
        <f>IF($C357&lt;=Entradas!$E$58,"",Cálculos!L358)</f>
        <v>0.35669469152240552</v>
      </c>
      <c r="F357" s="76">
        <f>IF($C357&lt;=Entradas!$E$58,"",D357-E357)</f>
        <v>4.8063933439762896E-2</v>
      </c>
      <c r="G357" s="76">
        <f>IF($C357&lt;=Entradas!$E$58,"",D357-AVERAGE(D:D))</f>
        <v>-0.35274300820025728</v>
      </c>
      <c r="H357" s="76">
        <f>IF($C357&lt;=Entradas!$E$58,"",F357^2)</f>
        <v>2.3101416977019578E-3</v>
      </c>
      <c r="I357" s="76">
        <f>IF($C357&lt;=Entradas!$E$58,"",G357^2)</f>
        <v>0.12442762983416678</v>
      </c>
      <c r="J357" s="76">
        <f>IF($C357&lt;=Entradas!$E$58,"",E357-AVERAGE(E:E))</f>
        <v>-0.38578055139121525</v>
      </c>
      <c r="K357" s="76">
        <f>IF($C357&lt;=Entradas!$E$58,"",J357^2)</f>
        <v>0.14882663383171008</v>
      </c>
      <c r="L357" s="76">
        <f>IF($C357&lt;=Entradas!$E$58,"",G357*J357)</f>
        <v>0.13608139220289123</v>
      </c>
      <c r="M357" s="36"/>
    </row>
    <row r="358" spans="2:13" x14ac:dyDescent="0.3">
      <c r="B358" s="35"/>
      <c r="C358" s="72">
        <v>353</v>
      </c>
      <c r="D358" s="102">
        <f>IF($C358&lt;=Entradas!$E$58,"",Observaciones!H358)</f>
        <v>0.38166829550119785</v>
      </c>
      <c r="E358" s="102">
        <f>IF($C358&lt;=Entradas!$E$58,"",Cálculos!L359)</f>
        <v>0.3354230665338197</v>
      </c>
      <c r="F358" s="76">
        <f>IF($C358&lt;=Entradas!$E$58,"",D358-E358)</f>
        <v>4.6245228967378149E-2</v>
      </c>
      <c r="G358" s="76">
        <f>IF($C358&lt;=Entradas!$E$58,"",D358-AVERAGE(D:D))</f>
        <v>-0.37583333766122784</v>
      </c>
      <c r="H358" s="76">
        <f>IF($C358&lt;=Entradas!$E$58,"",F358^2)</f>
        <v>2.1386212022452313E-3</v>
      </c>
      <c r="I358" s="76">
        <f>IF($C358&lt;=Entradas!$E$58,"",G358^2)</f>
        <v>0.1412506976975785</v>
      </c>
      <c r="J358" s="76">
        <f>IF($C358&lt;=Entradas!$E$58,"",E358-AVERAGE(E:E))</f>
        <v>-0.40705217637980107</v>
      </c>
      <c r="K358" s="76">
        <f>IF($C358&lt;=Entradas!$E$58,"",J358^2)</f>
        <v>0.16569147429553269</v>
      </c>
      <c r="L358" s="76">
        <f>IF($C358&lt;=Entradas!$E$58,"",G358*J358)</f>
        <v>0.15298377805108745</v>
      </c>
      <c r="M358" s="36"/>
    </row>
    <row r="359" spans="2:13" x14ac:dyDescent="0.3">
      <c r="B359" s="35"/>
      <c r="C359" s="72">
        <v>354</v>
      </c>
      <c r="D359" s="102">
        <f>IF($C359&lt;=Entradas!$E$58,"",Observaciones!H359)</f>
        <v>0.36007796247306995</v>
      </c>
      <c r="E359" s="102">
        <f>IF($C359&lt;=Entradas!$E$58,"",Cálculos!L360)</f>
        <v>0.3148505756897213</v>
      </c>
      <c r="F359" s="76">
        <f>IF($C359&lt;=Entradas!$E$58,"",D359-E359)</f>
        <v>4.5227386783348644E-2</v>
      </c>
      <c r="G359" s="76">
        <f>IF($C359&lt;=Entradas!$E$58,"",D359-AVERAGE(D:D))</f>
        <v>-0.39742367068935575</v>
      </c>
      <c r="H359" s="76">
        <f>IF($C359&lt;=Entradas!$E$58,"",F359^2)</f>
        <v>2.0455165152506198E-3</v>
      </c>
      <c r="I359" s="76">
        <f>IF($C359&lt;=Entradas!$E$58,"",G359^2)</f>
        <v>0.15794557402420148</v>
      </c>
      <c r="J359" s="76">
        <f>IF($C359&lt;=Entradas!$E$58,"",E359-AVERAGE(E:E))</f>
        <v>-0.42762466722389947</v>
      </c>
      <c r="K359" s="76">
        <f>IF($C359&lt;=Entradas!$E$58,"",J359^2)</f>
        <v>0.18286285601835076</v>
      </c>
      <c r="L359" s="76">
        <f>IF($C359&lt;=Entradas!$E$58,"",G359*J359)</f>
        <v>0.16994816492543635</v>
      </c>
      <c r="M359" s="36"/>
    </row>
    <row r="360" spans="2:13" x14ac:dyDescent="0.3">
      <c r="B360" s="35"/>
      <c r="C360" s="72">
        <v>355</v>
      </c>
      <c r="D360" s="102">
        <f>IF($C360&lt;=Entradas!$E$58,"",Observaciones!H360)</f>
        <v>0.33896968751429135</v>
      </c>
      <c r="E360" s="102">
        <f>IF($C360&lt;=Entradas!$E$58,"",Cálculos!L361)</f>
        <v>0.29409019704915118</v>
      </c>
      <c r="F360" s="76">
        <f>IF($C360&lt;=Entradas!$E$58,"",D360-E360)</f>
        <v>4.487949046514017E-2</v>
      </c>
      <c r="G360" s="76">
        <f>IF($C360&lt;=Entradas!$E$58,"",D360-AVERAGE(D:D))</f>
        <v>-0.41853194564813434</v>
      </c>
      <c r="H360" s="76">
        <f>IF($C360&lt;=Entradas!$E$58,"",F360^2)</f>
        <v>2.0141686644106075E-3</v>
      </c>
      <c r="I360" s="76">
        <f>IF($C360&lt;=Entradas!$E$58,"",G360^2)</f>
        <v>0.17516898952801288</v>
      </c>
      <c r="J360" s="76">
        <f>IF($C360&lt;=Entradas!$E$58,"",E360-AVERAGE(E:E))</f>
        <v>-0.44838504586446959</v>
      </c>
      <c r="K360" s="76">
        <f>IF($C360&lt;=Entradas!$E$58,"",J360^2)</f>
        <v>0.20104914935488249</v>
      </c>
      <c r="L360" s="76">
        <f>IF($C360&lt;=Entradas!$E$58,"",G360*J360)</f>
        <v>0.18766346564518441</v>
      </c>
      <c r="M360" s="36"/>
    </row>
    <row r="361" spans="2:13" x14ac:dyDescent="0.3">
      <c r="B361" s="35"/>
      <c r="C361" s="72">
        <v>356</v>
      </c>
      <c r="D361" s="102">
        <f>IF($C361&lt;=Entradas!$E$58,"",Observaciones!H361)</f>
        <v>0.31853649389306626</v>
      </c>
      <c r="E361" s="102">
        <f>IF($C361&lt;=Entradas!$E$58,"",Cálculos!L362)</f>
        <v>0.27342178893735647</v>
      </c>
      <c r="F361" s="76">
        <f>IF($C361&lt;=Entradas!$E$58,"",D361-E361)</f>
        <v>4.5114704955709795E-2</v>
      </c>
      <c r="G361" s="76">
        <f>IF($C361&lt;=Entradas!$E$58,"",D361-AVERAGE(D:D))</f>
        <v>-0.43896513926935943</v>
      </c>
      <c r="H361" s="76">
        <f>IF($C361&lt;=Entradas!$E$58,"",F361^2)</f>
        <v>2.035336603240746E-3</v>
      </c>
      <c r="I361" s="76">
        <f>IF($C361&lt;=Entradas!$E$58,"",G361^2)</f>
        <v>0.19269039349376813</v>
      </c>
      <c r="J361" s="76">
        <f>IF($C361&lt;=Entradas!$E$58,"",E361-AVERAGE(E:E))</f>
        <v>-0.4690534539762643</v>
      </c>
      <c r="K361" s="76">
        <f>IF($C361&lt;=Entradas!$E$58,"",J361^2)</f>
        <v>0.22001114268706348</v>
      </c>
      <c r="L361" s="76">
        <f>IF($C361&lt;=Entradas!$E$58,"",G361*J361)</f>
        <v>0.20589811474946493</v>
      </c>
      <c r="M361" s="36"/>
    </row>
    <row r="362" spans="2:13" x14ac:dyDescent="0.3">
      <c r="B362" s="35"/>
      <c r="C362" s="72">
        <v>357</v>
      </c>
      <c r="D362" s="102">
        <f>IF($C362&lt;=Entradas!$E$58,"",Observaciones!H362)</f>
        <v>0.29957207705675803</v>
      </c>
      <c r="E362" s="102">
        <f>IF($C362&lt;=Entradas!$E$58,"",Cálculos!L363)</f>
        <v>0.2538138664767986</v>
      </c>
      <c r="F362" s="76">
        <f>IF($C362&lt;=Entradas!$E$58,"",D362-E362)</f>
        <v>4.5758210579959435E-2</v>
      </c>
      <c r="G362" s="76">
        <f>IF($C362&lt;=Entradas!$E$58,"",D362-AVERAGE(D:D))</f>
        <v>-0.45792955610566766</v>
      </c>
      <c r="H362" s="76">
        <f>IF($C362&lt;=Entradas!$E$58,"",F362^2)</f>
        <v>2.0938138354799117E-3</v>
      </c>
      <c r="I362" s="76">
        <f>IF($C362&lt;=Entradas!$E$58,"",G362^2)</f>
        <v>0.20969947835513383</v>
      </c>
      <c r="J362" s="76">
        <f>IF($C362&lt;=Entradas!$E$58,"",E362-AVERAGE(E:E))</f>
        <v>-0.48866137643682217</v>
      </c>
      <c r="K362" s="76">
        <f>IF($C362&lt;=Entradas!$E$58,"",J362^2)</f>
        <v>0.23878994082112961</v>
      </c>
      <c r="L362" s="76">
        <f>IF($C362&lt;=Entradas!$E$58,"",G362*J362)</f>
        <v>0.22377248719769854</v>
      </c>
      <c r="M362" s="36"/>
    </row>
    <row r="363" spans="2:13" x14ac:dyDescent="0.3">
      <c r="B363" s="35"/>
      <c r="C363" s="72">
        <v>358</v>
      </c>
      <c r="D363" s="102">
        <f>IF($C363&lt;=Entradas!$E$58,"",Observaciones!H363)</f>
        <v>0.28113318078993177</v>
      </c>
      <c r="E363" s="102">
        <f>IF($C363&lt;=Entradas!$E$58,"",Cálculos!L364)</f>
        <v>0.23432823770459138</v>
      </c>
      <c r="F363" s="76">
        <f>IF($C363&lt;=Entradas!$E$58,"",D363-E363)</f>
        <v>4.6804943085340389E-2</v>
      </c>
      <c r="G363" s="76">
        <f>IF($C363&lt;=Entradas!$E$58,"",D363-AVERAGE(D:D))</f>
        <v>-0.47636845237249392</v>
      </c>
      <c r="H363" s="76">
        <f>IF($C363&lt;=Entradas!$E$58,"",F363^2)</f>
        <v>2.190702697221953E-3</v>
      </c>
      <c r="I363" s="76">
        <f>IF($C363&lt;=Entradas!$E$58,"",G363^2)</f>
        <v>0.22692690241576502</v>
      </c>
      <c r="J363" s="76">
        <f>IF($C363&lt;=Entradas!$E$58,"",E363-AVERAGE(E:E))</f>
        <v>-0.50814700520902933</v>
      </c>
      <c r="K363" s="76">
        <f>IF($C363&lt;=Entradas!$E$58,"",J363^2)</f>
        <v>0.2582133789029053</v>
      </c>
      <c r="L363" s="76">
        <f>IF($C363&lt;=Entradas!$E$58,"",G363*J363)</f>
        <v>0.24206520244914292</v>
      </c>
      <c r="M363" s="36"/>
    </row>
    <row r="364" spans="2:13" x14ac:dyDescent="0.3">
      <c r="B364" s="35"/>
      <c r="C364" s="72">
        <v>359</v>
      </c>
      <c r="D364" s="102">
        <f>IF($C364&lt;=Entradas!$E$58,"",Observaciones!H364)</f>
        <v>0.26333033264093092</v>
      </c>
      <c r="E364" s="102">
        <f>IF($C364&lt;=Entradas!$E$58,"",Cálculos!L365)</f>
        <v>0.21514810774729012</v>
      </c>
      <c r="F364" s="76">
        <f>IF($C364&lt;=Entradas!$E$58,"",D364-E364)</f>
        <v>4.8182224893640796E-2</v>
      </c>
      <c r="G364" s="76">
        <f>IF($C364&lt;=Entradas!$E$58,"",D364-AVERAGE(D:D))</f>
        <v>-0.49417130052149477</v>
      </c>
      <c r="H364" s="76">
        <f>IF($C364&lt;=Entradas!$E$58,"",F364^2)</f>
        <v>2.3215267957013789E-3</v>
      </c>
      <c r="I364" s="76">
        <f>IF($C364&lt;=Entradas!$E$58,"",G364^2)</f>
        <v>0.24420527425910549</v>
      </c>
      <c r="J364" s="76">
        <f>IF($C364&lt;=Entradas!$E$58,"",E364-AVERAGE(E:E))</f>
        <v>-0.52732713516633067</v>
      </c>
      <c r="K364" s="76">
        <f>IF($C364&lt;=Entradas!$E$58,"",J364^2)</f>
        <v>0.27807390748272959</v>
      </c>
      <c r="L364" s="76">
        <f>IF($C364&lt;=Entradas!$E$58,"",G364*J364)</f>
        <v>0.2605899361854197</v>
      </c>
      <c r="M364" s="36"/>
    </row>
    <row r="365" spans="2:13" x14ac:dyDescent="0.3">
      <c r="B365" s="35"/>
      <c r="C365" s="72">
        <v>360</v>
      </c>
      <c r="D365" s="102">
        <f>IF($C365&lt;=Entradas!$E$58,"",Observaciones!H365)</f>
        <v>0.2560673924536615</v>
      </c>
      <c r="E365" s="102">
        <f>IF($C365&lt;=Entradas!$E$58,"",Cálculos!L366)</f>
        <v>0.20411402494212405</v>
      </c>
      <c r="F365" s="76">
        <f>IF($C365&lt;=Entradas!$E$58,"",D365-E365)</f>
        <v>5.1953367511537452E-2</v>
      </c>
      <c r="G365" s="76">
        <f>IF($C365&lt;=Entradas!$E$58,"",D365-AVERAGE(D:D))</f>
        <v>-0.50143424070876419</v>
      </c>
      <c r="H365" s="76">
        <f>IF($C365&lt;=Entradas!$E$58,"",F365^2)</f>
        <v>2.699152395788875E-3</v>
      </c>
      <c r="I365" s="76">
        <f>IF($C365&lt;=Entradas!$E$58,"",G365^2)</f>
        <v>0.25143629775517484</v>
      </c>
      <c r="J365" s="76">
        <f>IF($C365&lt;=Entradas!$E$58,"",E365-AVERAGE(E:E))</f>
        <v>-0.53836121797149672</v>
      </c>
      <c r="K365" s="76">
        <f>IF($C365&lt;=Entradas!$E$58,"",J365^2)</f>
        <v>0.28983280101575343</v>
      </c>
      <c r="L365" s="76">
        <f>IF($C365&lt;=Entradas!$E$58,"",G365*J365)</f>
        <v>0.26995274856058293</v>
      </c>
      <c r="M365" s="36"/>
    </row>
    <row r="366" spans="2:13" x14ac:dyDescent="0.3">
      <c r="B366" s="35"/>
      <c r="C366" s="72">
        <v>361</v>
      </c>
      <c r="D366" s="102">
        <f>IF($C366&lt;=Entradas!$E$58,"",Observaciones!H366)</f>
        <v>0.36713042818837038</v>
      </c>
      <c r="E366" s="102">
        <f>IF($C366&lt;=Entradas!$E$58,"",Cálculos!L367)</f>
        <v>0.26883168268425017</v>
      </c>
      <c r="F366" s="76">
        <f>IF($C366&lt;=Entradas!$E$58,"",D366-E366)</f>
        <v>9.8298745504120211E-2</v>
      </c>
      <c r="G366" s="76">
        <f>IF($C366&lt;=Entradas!$E$58,"",D366-AVERAGE(D:D))</f>
        <v>-0.39037120497405531</v>
      </c>
      <c r="H366" s="76">
        <f>IF($C366&lt;=Entradas!$E$58,"",F366^2)</f>
        <v>9.6626433676837934E-3</v>
      </c>
      <c r="I366" s="76">
        <f>IF($C366&lt;=Entradas!$E$58,"",G366^2)</f>
        <v>0.15238967767289591</v>
      </c>
      <c r="J366" s="76">
        <f>IF($C366&lt;=Entradas!$E$58,"",E366-AVERAGE(E:E))</f>
        <v>-0.4736435602293706</v>
      </c>
      <c r="K366" s="76">
        <f>IF($C366&lt;=Entradas!$E$58,"",J366^2)</f>
        <v>0.22433822214675342</v>
      </c>
      <c r="L366" s="76">
        <f>IF($C366&lt;=Entradas!$E$58,"",G366*J366)</f>
        <v>0.18489680733494093</v>
      </c>
      <c r="M366" s="36"/>
    </row>
    <row r="367" spans="2:13" x14ac:dyDescent="0.3">
      <c r="B367" s="35"/>
      <c r="C367" s="72">
        <v>362</v>
      </c>
      <c r="D367" s="102">
        <f>IF($C367&lt;=Entradas!$E$58,"",Observaciones!H367)</f>
        <v>0.32758929159983641</v>
      </c>
      <c r="E367" s="102">
        <f>IF($C367&lt;=Entradas!$E$58,"",Cálculos!L368)</f>
        <v>0.25233011452797971</v>
      </c>
      <c r="F367" s="76">
        <f>IF($C367&lt;=Entradas!$E$58,"",D367-E367)</f>
        <v>7.5259177071856698E-2</v>
      </c>
      <c r="G367" s="76">
        <f>IF($C367&lt;=Entradas!$E$58,"",D367-AVERAGE(D:D))</f>
        <v>-0.42991234156258928</v>
      </c>
      <c r="H367" s="76">
        <f>IF($C367&lt;=Entradas!$E$58,"",F367^2)</f>
        <v>5.6639437335330809E-3</v>
      </c>
      <c r="I367" s="76">
        <f>IF($C367&lt;=Entradas!$E$58,"",G367^2)</f>
        <v>0.18482462142782843</v>
      </c>
      <c r="J367" s="76">
        <f>IF($C367&lt;=Entradas!$E$58,"",E367-AVERAGE(E:E))</f>
        <v>-0.49014512838564106</v>
      </c>
      <c r="K367" s="76">
        <f>IF($C367&lt;=Entradas!$E$58,"",J367^2)</f>
        <v>0.24024224688017656</v>
      </c>
      <c r="L367" s="76">
        <f>IF($C367&lt;=Entradas!$E$58,"",G367*J367)</f>
        <v>0.2107194398497669</v>
      </c>
      <c r="M367" s="36"/>
    </row>
    <row r="368" spans="2:13" x14ac:dyDescent="0.3">
      <c r="B368" s="35"/>
      <c r="C368" s="72">
        <v>363</v>
      </c>
      <c r="D368" s="102">
        <f>IF($C368&lt;=Entradas!$E$58,"",Observaciones!H368)</f>
        <v>0.3071967897855391</v>
      </c>
      <c r="E368" s="102">
        <f>IF($C368&lt;=Entradas!$E$58,"",Cálculos!L369)</f>
        <v>0.23203609357702717</v>
      </c>
      <c r="F368" s="76">
        <f>IF($C368&lt;=Entradas!$E$58,"",D368-E368)</f>
        <v>7.5160696208511929E-2</v>
      </c>
      <c r="G368" s="76">
        <f>IF($C368&lt;=Entradas!$E$58,"",D368-AVERAGE(D:D))</f>
        <v>-0.45030484337688659</v>
      </c>
      <c r="H368" s="76">
        <f>IF($C368&lt;=Entradas!$E$58,"",F368^2)</f>
        <v>5.6491302545482198E-3</v>
      </c>
      <c r="I368" s="76">
        <f>IF($C368&lt;=Entradas!$E$58,"",G368^2)</f>
        <v>0.20277445196868235</v>
      </c>
      <c r="J368" s="76">
        <f>IF($C368&lt;=Entradas!$E$58,"",E368-AVERAGE(E:E))</f>
        <v>-0.51043914933659362</v>
      </c>
      <c r="K368" s="76">
        <f>IF($C368&lt;=Entradas!$E$58,"",J368^2)</f>
        <v>0.26054812517546533</v>
      </c>
      <c r="L368" s="76">
        <f>IF($C368&lt;=Entradas!$E$58,"",G368*J368)</f>
        <v>0.22985322119544602</v>
      </c>
      <c r="M368" s="36"/>
    </row>
    <row r="369" spans="2:13" x14ac:dyDescent="0.3">
      <c r="B369" s="35"/>
      <c r="C369" s="72">
        <v>364</v>
      </c>
      <c r="D369" s="102">
        <f>IF($C369&lt;=Entradas!$E$58,"",Observaciones!H369)</f>
        <v>0.31947917306998264</v>
      </c>
      <c r="E369" s="102">
        <f>IF($C369&lt;=Entradas!$E$58,"",Cálculos!L370)</f>
        <v>0.23790240248909</v>
      </c>
      <c r="F369" s="76">
        <f>IF($C369&lt;=Entradas!$E$58,"",D369-E369)</f>
        <v>8.1576770580892632E-2</v>
      </c>
      <c r="G369" s="76">
        <f>IF($C369&lt;=Entradas!$E$58,"",D369-AVERAGE(D:D))</f>
        <v>-0.43802246009244306</v>
      </c>
      <c r="H369" s="76">
        <f>IF($C369&lt;=Entradas!$E$58,"",F369^2)</f>
        <v>6.65476949840759E-3</v>
      </c>
      <c r="I369" s="76">
        <f>IF($C369&lt;=Entradas!$E$58,"",G369^2)</f>
        <v>0.19186367554543587</v>
      </c>
      <c r="J369" s="76">
        <f>IF($C369&lt;=Entradas!$E$58,"",E369-AVERAGE(E:E))</f>
        <v>-0.50457284042453077</v>
      </c>
      <c r="K369" s="76">
        <f>IF($C369&lt;=Entradas!$E$58,"",J369^2)</f>
        <v>0.25459375129407896</v>
      </c>
      <c r="L369" s="76">
        <f>IF($C369&lt;=Entradas!$E$58,"",G369*J369)</f>
        <v>0.22101423685858468</v>
      </c>
      <c r="M369" s="36"/>
    </row>
    <row r="370" spans="2:13" x14ac:dyDescent="0.3">
      <c r="B370" s="35"/>
      <c r="C370" s="72">
        <v>365</v>
      </c>
      <c r="D370" s="102">
        <f>IF($C370&lt;=Entradas!$E$58,"",Observaciones!H370)</f>
        <v>0.34383115619816351</v>
      </c>
      <c r="E370" s="102">
        <f>IF($C370&lt;=Entradas!$E$58,"",Cálculos!L371)</f>
        <v>0.25340057617293366</v>
      </c>
      <c r="F370" s="76">
        <f>IF($C370&lt;=Entradas!$E$58,"",D370-E370)</f>
        <v>9.0430580025229856E-2</v>
      </c>
      <c r="G370" s="76">
        <f>IF($C370&lt;=Entradas!$E$58,"",D370-AVERAGE(D:D))</f>
        <v>-0.41367047696426218</v>
      </c>
      <c r="H370" s="76">
        <f>IF($C370&lt;=Entradas!$E$58,"",F370^2)</f>
        <v>8.1776898036995012E-3</v>
      </c>
      <c r="I370" s="76">
        <f>IF($C370&lt;=Entradas!$E$58,"",G370^2)</f>
        <v>0.17112326351184018</v>
      </c>
      <c r="J370" s="76">
        <f>IF($C370&lt;=Entradas!$E$58,"",E370-AVERAGE(E:E))</f>
        <v>-0.48907466674068711</v>
      </c>
      <c r="K370" s="76">
        <f>IF($C370&lt;=Entradas!$E$58,"",J370^2)</f>
        <v>0.23919402964751416</v>
      </c>
      <c r="L370" s="76">
        <f>IF($C370&lt;=Entradas!$E$58,"",G370*J370)</f>
        <v>0.20231575066175761</v>
      </c>
      <c r="M370" s="36"/>
    </row>
    <row r="371" spans="2:13" x14ac:dyDescent="0.3">
      <c r="B371" s="35"/>
      <c r="C371" s="72">
        <v>366</v>
      </c>
      <c r="D371" s="102">
        <f>IF($C371&lt;=Entradas!$E$58,"",Observaciones!H371)</f>
        <v>0.31710351555428129</v>
      </c>
      <c r="E371" s="102">
        <f>IF($C371&lt;=Entradas!$E$58,"",Cálculos!L372)</f>
        <v>0.23535893887118733</v>
      </c>
      <c r="F371" s="76">
        <f>IF($C371&lt;=Entradas!$E$58,"",D371-E371)</f>
        <v>8.1744576683093956E-2</v>
      </c>
      <c r="G371" s="76">
        <f>IF($C371&lt;=Entradas!$E$58,"",D371-AVERAGE(D:D))</f>
        <v>-0.4403981176081444</v>
      </c>
      <c r="H371" s="76">
        <f>IF($C371&lt;=Entradas!$E$58,"",F371^2)</f>
        <v>6.6821758170982279E-3</v>
      </c>
      <c r="I371" s="76">
        <f>IF($C371&lt;=Entradas!$E$58,"",G371^2)</f>
        <v>0.19395050199279698</v>
      </c>
      <c r="J371" s="76">
        <f>IF($C371&lt;=Entradas!$E$58,"",E371-AVERAGE(E:E))</f>
        <v>-0.50711630404243346</v>
      </c>
      <c r="K371" s="76">
        <f>IF($C371&lt;=Entradas!$E$58,"",J371^2)</f>
        <v>0.2571669458256578</v>
      </c>
      <c r="L371" s="76">
        <f>IF($C371&lt;=Entradas!$E$58,"",G371*J371)</f>
        <v>0.22333306570868713</v>
      </c>
      <c r="M371" s="36"/>
    </row>
    <row r="372" spans="2:13" x14ac:dyDescent="0.3">
      <c r="B372" s="35"/>
      <c r="C372" s="72">
        <v>367</v>
      </c>
      <c r="D372" s="102">
        <f>IF($C372&lt;=Entradas!$E$58,"",Observaciones!H372)</f>
        <v>0.29749549197939074</v>
      </c>
      <c r="E372" s="102">
        <f>IF($C372&lt;=Entradas!$E$58,"",Cálculos!L373)</f>
        <v>0.21614248233266134</v>
      </c>
      <c r="F372" s="76">
        <f>IF($C372&lt;=Entradas!$E$58,"",D372-E372)</f>
        <v>8.1353009646729396E-2</v>
      </c>
      <c r="G372" s="76">
        <f>IF($C372&lt;=Entradas!$E$58,"",D372-AVERAGE(D:D))</f>
        <v>-0.46000614118303496</v>
      </c>
      <c r="H372" s="76">
        <f>IF($C372&lt;=Entradas!$E$58,"",F372^2)</f>
        <v>6.6183121785808466E-3</v>
      </c>
      <c r="I372" s="76">
        <f>IF($C372&lt;=Entradas!$E$58,"",G372^2)</f>
        <v>0.21160564992610628</v>
      </c>
      <c r="J372" s="76">
        <f>IF($C372&lt;=Entradas!$E$58,"",E372-AVERAGE(E:E))</f>
        <v>-0.52633276058095946</v>
      </c>
      <c r="K372" s="76">
        <f>IF($C372&lt;=Entradas!$E$58,"",J372^2)</f>
        <v>0.27702617486077358</v>
      </c>
      <c r="L372" s="76">
        <f>IF($C372&lt;=Entradas!$E$58,"",G372*J372)</f>
        <v>0.24211630217306138</v>
      </c>
      <c r="M372" s="36"/>
    </row>
    <row r="373" spans="2:13" x14ac:dyDescent="0.3">
      <c r="B373" s="35"/>
      <c r="C373" s="72">
        <v>368</v>
      </c>
      <c r="D373" s="102">
        <f>IF($C373&lt;=Entradas!$E$58,"",Observaciones!H373)</f>
        <v>0.27877534784649555</v>
      </c>
      <c r="E373" s="102">
        <f>IF($C373&lt;=Entradas!$E$58,"",Cálculos!L374)</f>
        <v>0.19736736647424255</v>
      </c>
      <c r="F373" s="76">
        <f>IF($C373&lt;=Entradas!$E$58,"",D373-E373)</f>
        <v>8.1407981372252997E-2</v>
      </c>
      <c r="G373" s="76">
        <f>IF($C373&lt;=Entradas!$E$58,"",D373-AVERAGE(D:D))</f>
        <v>-0.47872628531593014</v>
      </c>
      <c r="H373" s="76">
        <f>IF($C373&lt;=Entradas!$E$58,"",F373^2)</f>
        <v>6.6272594311050908E-3</v>
      </c>
      <c r="I373" s="76">
        <f>IF($C373&lt;=Entradas!$E$58,"",G373^2)</f>
        <v>0.22917885625238935</v>
      </c>
      <c r="J373" s="76">
        <f>IF($C373&lt;=Entradas!$E$58,"",E373-AVERAGE(E:E))</f>
        <v>-0.54510787643937819</v>
      </c>
      <c r="K373" s="76">
        <f>IF($C373&lt;=Entradas!$E$58,"",J373^2)</f>
        <v>0.29714259695624839</v>
      </c>
      <c r="L373" s="76">
        <f>IF($C373&lt;=Entradas!$E$58,"",G373*J373)</f>
        <v>0.26095746878427856</v>
      </c>
      <c r="M373" s="36"/>
    </row>
    <row r="374" spans="2:13" x14ac:dyDescent="0.3">
      <c r="B374" s="35"/>
      <c r="C374" s="72">
        <v>369</v>
      </c>
      <c r="D374" s="102">
        <f>IF($C374&lt;=Entradas!$E$58,"",Observaciones!H374)</f>
        <v>0.27979840552473945</v>
      </c>
      <c r="E374" s="102">
        <f>IF($C374&lt;=Entradas!$E$58,"",Cálculos!L375)</f>
        <v>0.1942179224162269</v>
      </c>
      <c r="F374" s="76">
        <f>IF($C374&lt;=Entradas!$E$58,"",D374-E374)</f>
        <v>8.5580483108512545E-2</v>
      </c>
      <c r="G374" s="76">
        <f>IF($C374&lt;=Entradas!$E$58,"",D374-AVERAGE(D:D))</f>
        <v>-0.47770322763768625</v>
      </c>
      <c r="H374" s="76">
        <f>IF($C374&lt;=Entradas!$E$58,"",F374^2)</f>
        <v>7.3240190890864008E-3</v>
      </c>
      <c r="I374" s="76">
        <f>IF($C374&lt;=Entradas!$E$58,"",G374^2)</f>
        <v>0.22820037369546309</v>
      </c>
      <c r="J374" s="76">
        <f>IF($C374&lt;=Entradas!$E$58,"",E374-AVERAGE(E:E))</f>
        <v>-0.54825732049739384</v>
      </c>
      <c r="K374" s="76">
        <f>IF($C374&lt;=Entradas!$E$58,"",J374^2)</f>
        <v>0.30058608947898202</v>
      </c>
      <c r="L374" s="76">
        <f>IF($C374&lt;=Entradas!$E$58,"",G374*J374)</f>
        <v>0.26190429157759443</v>
      </c>
      <c r="M374" s="36"/>
    </row>
    <row r="375" spans="2:13" x14ac:dyDescent="0.3">
      <c r="B375" s="35"/>
      <c r="C375" s="72">
        <v>370</v>
      </c>
      <c r="D375" s="102">
        <f>IF($C375&lt;=Entradas!$E$58,"",Observaciones!H375)</f>
        <v>0.30538517857132369</v>
      </c>
      <c r="E375" s="102">
        <f>IF($C375&lt;=Entradas!$E$58,"",Cálculos!L376)</f>
        <v>0.21046204538920527</v>
      </c>
      <c r="F375" s="76">
        <f>IF($C375&lt;=Entradas!$E$58,"",D375-E375)</f>
        <v>9.4923133182118424E-2</v>
      </c>
      <c r="G375" s="76">
        <f>IF($C375&lt;=Entradas!$E$58,"",D375-AVERAGE(D:D))</f>
        <v>-0.452116454591102</v>
      </c>
      <c r="H375" s="76">
        <f>IF($C375&lt;=Entradas!$E$58,"",F375^2)</f>
        <v>9.0104012131101922E-3</v>
      </c>
      <c r="I375" s="76">
        <f>IF($C375&lt;=Entradas!$E$58,"",G375^2)</f>
        <v>0.204409288512028</v>
      </c>
      <c r="J375" s="76">
        <f>IF($C375&lt;=Entradas!$E$58,"",E375-AVERAGE(E:E))</f>
        <v>-0.53201319752441556</v>
      </c>
      <c r="K375" s="76">
        <f>IF($C375&lt;=Entradas!$E$58,"",J375^2)</f>
        <v>0.28303804234015278</v>
      </c>
      <c r="L375" s="76">
        <f>IF($C375&lt;=Entradas!$E$58,"",G375*J375)</f>
        <v>0.2405319206604144</v>
      </c>
      <c r="M375" s="36"/>
    </row>
    <row r="376" spans="2:13" x14ac:dyDescent="0.3">
      <c r="B376" s="35"/>
      <c r="C376" s="72">
        <v>371</v>
      </c>
      <c r="D376" s="102">
        <f>IF($C376&lt;=Entradas!$E$58,"",Observaciones!H376)</f>
        <v>0.29045036164254978</v>
      </c>
      <c r="E376" s="102">
        <f>IF($C376&lt;=Entradas!$E$58,"",Cálculos!L377)</f>
        <v>0.19481021311641558</v>
      </c>
      <c r="F376" s="76">
        <f>IF($C376&lt;=Entradas!$E$58,"",D376-E376)</f>
        <v>9.56401485261342E-2</v>
      </c>
      <c r="G376" s="76">
        <f>IF($C376&lt;=Entradas!$E$58,"",D376-AVERAGE(D:D))</f>
        <v>-0.46705127151987591</v>
      </c>
      <c r="H376" s="76">
        <f>IF($C376&lt;=Entradas!$E$58,"",F376^2)</f>
        <v>9.14703801010101E-3</v>
      </c>
      <c r="I376" s="76">
        <f>IF($C376&lt;=Entradas!$E$58,"",G376^2)</f>
        <v>0.21813689022833285</v>
      </c>
      <c r="J376" s="76">
        <f>IF($C376&lt;=Entradas!$E$58,"",E376-AVERAGE(E:E))</f>
        <v>-0.54766502979720522</v>
      </c>
      <c r="K376" s="76">
        <f>IF($C376&lt;=Entradas!$E$58,"",J376^2)</f>
        <v>0.2999369848627737</v>
      </c>
      <c r="L376" s="76">
        <f>IF($C376&lt;=Entradas!$E$58,"",G376*J376)</f>
        <v>0.25578764853375541</v>
      </c>
      <c r="M376" s="36"/>
    </row>
    <row r="377" spans="2:13" x14ac:dyDescent="0.3">
      <c r="B377" s="35"/>
      <c r="C377" s="72">
        <v>372</v>
      </c>
      <c r="D377" s="102">
        <f>IF($C377&lt;=Entradas!$E$58,"",Observaciones!H377)</f>
        <v>0.53409420419516729</v>
      </c>
      <c r="E377" s="102">
        <f>IF($C377&lt;=Entradas!$E$58,"",Cálculos!L378)</f>
        <v>0.35251665792295139</v>
      </c>
      <c r="F377" s="76">
        <f>IF($C377&lt;=Entradas!$E$58,"",D377-E377)</f>
        <v>0.1815775462722159</v>
      </c>
      <c r="G377" s="76">
        <f>IF($C377&lt;=Entradas!$E$58,"",D377-AVERAGE(D:D))</f>
        <v>-0.2234074289672584</v>
      </c>
      <c r="H377" s="76">
        <f>IF($C377&lt;=Entradas!$E$58,"",F377^2)</f>
        <v>3.2970405310238704E-2</v>
      </c>
      <c r="I377" s="76">
        <f>IF($C377&lt;=Entradas!$E$58,"",G377^2)</f>
        <v>4.9910879317760608E-2</v>
      </c>
      <c r="J377" s="76">
        <f>IF($C377&lt;=Entradas!$E$58,"",E377-AVERAGE(E:E))</f>
        <v>-0.38995858499066938</v>
      </c>
      <c r="K377" s="76">
        <f>IF($C377&lt;=Entradas!$E$58,"",J377^2)</f>
        <v>0.15206769800792511</v>
      </c>
      <c r="L377" s="76">
        <f>IF($C377&lt;=Entradas!$E$58,"",G377*J377)</f>
        <v>8.7119644876475569E-2</v>
      </c>
      <c r="M377" s="36"/>
    </row>
    <row r="378" spans="2:13" x14ac:dyDescent="0.3">
      <c r="B378" s="35"/>
      <c r="C378" s="72">
        <v>373</v>
      </c>
      <c r="D378" s="102">
        <f>IF($C378&lt;=Entradas!$E$58,"",Observaciones!H378)</f>
        <v>1.1003203525532608</v>
      </c>
      <c r="E378" s="102">
        <f>IF($C378&lt;=Entradas!$E$58,"",Cálculos!L379)</f>
        <v>0.79158377674795943</v>
      </c>
      <c r="F378" s="76">
        <f>IF($C378&lt;=Entradas!$E$58,"",D378-E378)</f>
        <v>0.30873657580530134</v>
      </c>
      <c r="G378" s="76">
        <f>IF($C378&lt;=Entradas!$E$58,"",D378-AVERAGE(D:D))</f>
        <v>0.34281871939083508</v>
      </c>
      <c r="H378" s="76">
        <f>IF($C378&lt;=Entradas!$E$58,"",F378^2)</f>
        <v>9.5318273239982584E-2</v>
      </c>
      <c r="I378" s="76">
        <f>IF($C378&lt;=Entradas!$E$58,"",G378^2)</f>
        <v>0.11752467436477212</v>
      </c>
      <c r="J378" s="76">
        <f>IF($C378&lt;=Entradas!$E$58,"",E378-AVERAGE(E:E))</f>
        <v>4.9108533834338663E-2</v>
      </c>
      <c r="K378" s="76">
        <f>IF($C378&lt;=Entradas!$E$58,"",J378^2)</f>
        <v>2.4116480953583854E-3</v>
      </c>
      <c r="L378" s="76">
        <f>IF($C378&lt;=Entradas!$E$58,"",G378*J378)</f>
        <v>1.6835324680249477E-2</v>
      </c>
      <c r="M378" s="36"/>
    </row>
    <row r="379" spans="2:13" x14ac:dyDescent="0.3">
      <c r="B379" s="35"/>
      <c r="C379" s="72">
        <v>374</v>
      </c>
      <c r="D379" s="102">
        <f>IF($C379&lt;=Entradas!$E$58,"",Observaciones!H379)</f>
        <v>0.52412519806338786</v>
      </c>
      <c r="E379" s="102">
        <f>IF($C379&lt;=Entradas!$E$58,"",Cálculos!L380)</f>
        <v>0.39685739273454701</v>
      </c>
      <c r="F379" s="76">
        <f>IF($C379&lt;=Entradas!$E$58,"",D379-E379)</f>
        <v>0.12726780532884086</v>
      </c>
      <c r="G379" s="76">
        <f>IF($C379&lt;=Entradas!$E$58,"",D379-AVERAGE(D:D))</f>
        <v>-0.23337643509903783</v>
      </c>
      <c r="H379" s="76">
        <f>IF($C379&lt;=Entradas!$E$58,"",F379^2)</f>
        <v>1.6197094273219734E-2</v>
      </c>
      <c r="I379" s="76">
        <f>IF($C379&lt;=Entradas!$E$58,"",G379^2)</f>
        <v>5.4464560459535412E-2</v>
      </c>
      <c r="J379" s="76">
        <f>IF($C379&lt;=Entradas!$E$58,"",E379-AVERAGE(E:E))</f>
        <v>-0.34561785017907376</v>
      </c>
      <c r="K379" s="76">
        <f>IF($C379&lt;=Entradas!$E$58,"",J379^2)</f>
        <v>0.11945169836240467</v>
      </c>
      <c r="L379" s="76">
        <f>IF($C379&lt;=Entradas!$E$58,"",G379*J379)</f>
        <v>8.0659061781385585E-2</v>
      </c>
      <c r="M379" s="36"/>
    </row>
    <row r="380" spans="2:13" x14ac:dyDescent="0.3">
      <c r="B380" s="35"/>
      <c r="C380" s="72">
        <v>375</v>
      </c>
      <c r="D380" s="102">
        <f>IF($C380&lt;=Entradas!$E$58,"",Observaciones!H380)</f>
        <v>0.63395068024610968</v>
      </c>
      <c r="E380" s="102">
        <f>IF($C380&lt;=Entradas!$E$58,"",Cálculos!L381)</f>
        <v>0.49568485774551263</v>
      </c>
      <c r="F380" s="76">
        <f>IF($C380&lt;=Entradas!$E$58,"",D380-E380)</f>
        <v>0.13826582250059705</v>
      </c>
      <c r="G380" s="76">
        <f>IF($C380&lt;=Entradas!$E$58,"",D380-AVERAGE(D:D))</f>
        <v>-0.12355095291631601</v>
      </c>
      <c r="H380" s="76">
        <f>IF($C380&lt;=Entradas!$E$58,"",F380^2)</f>
        <v>1.9117437671766609E-2</v>
      </c>
      <c r="I380" s="76">
        <f>IF($C380&lt;=Entradas!$E$58,"",G380^2)</f>
        <v>1.5264837966529736E-2</v>
      </c>
      <c r="J380" s="76">
        <f>IF($C380&lt;=Entradas!$E$58,"",E380-AVERAGE(E:E))</f>
        <v>-0.24679038516810814</v>
      </c>
      <c r="K380" s="76">
        <f>IF($C380&lt;=Entradas!$E$58,"",J380^2)</f>
        <v>6.0905494211423168E-2</v>
      </c>
      <c r="L380" s="76">
        <f>IF($C380&lt;=Entradas!$E$58,"",G380*J380)</f>
        <v>3.0491187258104423E-2</v>
      </c>
      <c r="M380" s="36"/>
    </row>
    <row r="381" spans="2:13" x14ac:dyDescent="0.3">
      <c r="B381" s="35"/>
      <c r="C381" s="72">
        <v>376</v>
      </c>
      <c r="D381" s="102">
        <f>IF($C381&lt;=Entradas!$E$58,"",Observaciones!H381)</f>
        <v>4.5175914471603082</v>
      </c>
      <c r="E381" s="102">
        <f>IF($C381&lt;=Entradas!$E$58,"",Cálculos!L382)</f>
        <v>3.7557816717551993</v>
      </c>
      <c r="F381" s="76">
        <f>IF($C381&lt;=Entradas!$E$58,"",D381-E381)</f>
        <v>0.76180977540510897</v>
      </c>
      <c r="G381" s="76">
        <f>IF($C381&lt;=Entradas!$E$58,"",D381-AVERAGE(D:D))</f>
        <v>3.7600898139978827</v>
      </c>
      <c r="H381" s="76">
        <f>IF($C381&lt;=Entradas!$E$58,"",F381^2)</f>
        <v>0.58035413390278257</v>
      </c>
      <c r="I381" s="76">
        <f>IF($C381&lt;=Entradas!$E$58,"",G381^2)</f>
        <v>14.138275409330632</v>
      </c>
      <c r="J381" s="76">
        <f>IF($C381&lt;=Entradas!$E$58,"",E381-AVERAGE(E:E))</f>
        <v>3.0133064288415783</v>
      </c>
      <c r="K381" s="76">
        <f>IF($C381&lt;=Entradas!$E$58,"",J381^2)</f>
        <v>9.0800156340979861</v>
      </c>
      <c r="L381" s="76">
        <f>IF($C381&lt;=Entradas!$E$58,"",G381*J381)</f>
        <v>11.330302809541553</v>
      </c>
      <c r="M381" s="36"/>
    </row>
    <row r="382" spans="2:13" x14ac:dyDescent="0.3">
      <c r="B382" s="35"/>
      <c r="C382" s="72">
        <v>377</v>
      </c>
      <c r="D382" s="102">
        <f>IF($C382&lt;=Entradas!$E$58,"",Observaciones!H382)</f>
        <v>0.61691379545548219</v>
      </c>
      <c r="E382" s="102">
        <f>IF($C382&lt;=Entradas!$E$58,"",Cálculos!L383)</f>
        <v>0.54218775658807372</v>
      </c>
      <c r="F382" s="76">
        <f>IF($C382&lt;=Entradas!$E$58,"",D382-E382)</f>
        <v>7.4726038867408473E-2</v>
      </c>
      <c r="G382" s="76">
        <f>IF($C382&lt;=Entradas!$E$58,"",D382-AVERAGE(D:D))</f>
        <v>-0.1405878377069435</v>
      </c>
      <c r="H382" s="76">
        <f>IF($C382&lt;=Entradas!$E$58,"",F382^2)</f>
        <v>5.5839808848134418E-3</v>
      </c>
      <c r="I382" s="76">
        <f>IF($C382&lt;=Entradas!$E$58,"",G382^2)</f>
        <v>1.9764940111113884E-2</v>
      </c>
      <c r="J382" s="76">
        <f>IF($C382&lt;=Entradas!$E$58,"",E382-AVERAGE(E:E))</f>
        <v>-0.20028748632554705</v>
      </c>
      <c r="K382" s="76">
        <f>IF($C382&lt;=Entradas!$E$58,"",J382^2)</f>
        <v>4.0115077178606198E-2</v>
      </c>
      <c r="L382" s="76">
        <f>IF($C382&lt;=Entradas!$E$58,"",G382*J382)</f>
        <v>2.8157984622267672E-2</v>
      </c>
      <c r="M382" s="36"/>
    </row>
    <row r="383" spans="2:13" x14ac:dyDescent="0.3">
      <c r="B383" s="35"/>
      <c r="C383" s="72">
        <v>378</v>
      </c>
      <c r="D383" s="102">
        <f>IF($C383&lt;=Entradas!$E$58,"",Observaciones!H383)</f>
        <v>0.58614904641326526</v>
      </c>
      <c r="E383" s="102">
        <f>IF($C383&lt;=Entradas!$E$58,"",Cálculos!L384)</f>
        <v>0.51922654390516021</v>
      </c>
      <c r="F383" s="76">
        <f>IF($C383&lt;=Entradas!$E$58,"",D383-E383)</f>
        <v>6.6922502508105053E-2</v>
      </c>
      <c r="G383" s="76">
        <f>IF($C383&lt;=Entradas!$E$58,"",D383-AVERAGE(D:D))</f>
        <v>-0.17135258674916043</v>
      </c>
      <c r="H383" s="76">
        <f>IF($C383&lt;=Entradas!$E$58,"",F383^2)</f>
        <v>4.4786213419473267E-3</v>
      </c>
      <c r="I383" s="76">
        <f>IF($C383&lt;=Entradas!$E$58,"",G383^2)</f>
        <v>2.9361708985628551E-2</v>
      </c>
      <c r="J383" s="76">
        <f>IF($C383&lt;=Entradas!$E$58,"",E383-AVERAGE(E:E))</f>
        <v>-0.22324869900846056</v>
      </c>
      <c r="K383" s="76">
        <f>IF($C383&lt;=Entradas!$E$58,"",J383^2)</f>
        <v>4.983998160897022E-2</v>
      </c>
      <c r="L383" s="76">
        <f>IF($C383&lt;=Entradas!$E$58,"",G383*J383)</f>
        <v>3.8254242063484441E-2</v>
      </c>
      <c r="M383" s="36"/>
    </row>
    <row r="384" spans="2:13" x14ac:dyDescent="0.3">
      <c r="B384" s="35"/>
      <c r="C384" s="72">
        <v>379</v>
      </c>
      <c r="D384" s="102">
        <f>IF($C384&lt;=Entradas!$E$58,"",Observaciones!H384)</f>
        <v>0.5620020186671264</v>
      </c>
      <c r="E384" s="102">
        <f>IF($C384&lt;=Entradas!$E$58,"",Cálculos!L385)</f>
        <v>0.50001656399471173</v>
      </c>
      <c r="F384" s="76">
        <f>IF($C384&lt;=Entradas!$E$58,"",D384-E384)</f>
        <v>6.1985454672414675E-2</v>
      </c>
      <c r="G384" s="76">
        <f>IF($C384&lt;=Entradas!$E$58,"",D384-AVERAGE(D:D))</f>
        <v>-0.19549961449529929</v>
      </c>
      <c r="H384" s="76">
        <f>IF($C384&lt;=Entradas!$E$58,"",F384^2)</f>
        <v>3.8421965909459744E-3</v>
      </c>
      <c r="I384" s="76">
        <f>IF($C384&lt;=Entradas!$E$58,"",G384^2)</f>
        <v>3.8220099267810635E-2</v>
      </c>
      <c r="J384" s="76">
        <f>IF($C384&lt;=Entradas!$E$58,"",E384-AVERAGE(E:E))</f>
        <v>-0.24245867891890904</v>
      </c>
      <c r="K384" s="76">
        <f>IF($C384&lt;=Entradas!$E$58,"",J384^2)</f>
        <v>5.8786210983102626E-2</v>
      </c>
      <c r="L384" s="76">
        <f>IF($C384&lt;=Entradas!$E$58,"",G384*J384)</f>
        <v>4.7400578259686264E-2</v>
      </c>
      <c r="M384" s="36"/>
    </row>
    <row r="385" spans="2:13" x14ac:dyDescent="0.3">
      <c r="B385" s="35"/>
      <c r="C385" s="72">
        <v>380</v>
      </c>
      <c r="D385" s="102">
        <f>IF($C385&lt;=Entradas!$E$58,"",Observaciones!H385)</f>
        <v>1.4277184928073856</v>
      </c>
      <c r="E385" s="102">
        <f>IF($C385&lt;=Entradas!$E$58,"",Cálculos!L386)</f>
        <v>1.1436690452974534</v>
      </c>
      <c r="F385" s="76">
        <f>IF($C385&lt;=Entradas!$E$58,"",D385-E385)</f>
        <v>0.28404944750993222</v>
      </c>
      <c r="G385" s="76">
        <f>IF($C385&lt;=Entradas!$E$58,"",D385-AVERAGE(D:D))</f>
        <v>0.67021685964495992</v>
      </c>
      <c r="H385" s="76">
        <f>IF($C385&lt;=Entradas!$E$58,"",F385^2)</f>
        <v>8.0684088630697745E-2</v>
      </c>
      <c r="I385" s="76">
        <f>IF($C385&lt;=Entradas!$E$58,"",G385^2)</f>
        <v>0.44919063895235189</v>
      </c>
      <c r="J385" s="76">
        <f>IF($C385&lt;=Entradas!$E$58,"",E385-AVERAGE(E:E))</f>
        <v>0.40119380238383262</v>
      </c>
      <c r="K385" s="76">
        <f>IF($C385&lt;=Entradas!$E$58,"",J385^2)</f>
        <v>0.16095646707119773</v>
      </c>
      <c r="L385" s="76">
        <f>IF($C385&lt;=Entradas!$E$58,"",G385*J385)</f>
        <v>0.26888685034271292</v>
      </c>
      <c r="M385" s="36"/>
    </row>
    <row r="386" spans="2:13" x14ac:dyDescent="0.3">
      <c r="B386" s="35"/>
      <c r="C386" s="72">
        <v>381</v>
      </c>
      <c r="D386" s="102">
        <f>IF($C386&lt;=Entradas!$E$58,"",Observaciones!H386)</f>
        <v>1.5999876886435229</v>
      </c>
      <c r="E386" s="102">
        <f>IF($C386&lt;=Entradas!$E$58,"",Cálculos!L387)</f>
        <v>1.3009134187077904</v>
      </c>
      <c r="F386" s="76">
        <f>IF($C386&lt;=Entradas!$E$58,"",D386-E386)</f>
        <v>0.2990742699357325</v>
      </c>
      <c r="G386" s="76">
        <f>IF($C386&lt;=Entradas!$E$58,"",D386-AVERAGE(D:D))</f>
        <v>0.84248605548109723</v>
      </c>
      <c r="H386" s="76">
        <f>IF($C386&lt;=Entradas!$E$58,"",F386^2)</f>
        <v>8.9445418937591392E-2</v>
      </c>
      <c r="I386" s="76">
        <f>IF($C386&lt;=Entradas!$E$58,"",G386^2)</f>
        <v>0.70978275368009847</v>
      </c>
      <c r="J386" s="76">
        <f>IF($C386&lt;=Entradas!$E$58,"",E386-AVERAGE(E:E))</f>
        <v>0.55843817579416966</v>
      </c>
      <c r="K386" s="76">
        <f>IF($C386&lt;=Entradas!$E$58,"",J386^2)</f>
        <v>0.31185319618431995</v>
      </c>
      <c r="L386" s="76">
        <f>IF($C386&lt;=Entradas!$E$58,"",G386*J386)</f>
        <v>0.47047637595488956</v>
      </c>
      <c r="M386" s="36"/>
    </row>
    <row r="387" spans="2:13" x14ac:dyDescent="0.3">
      <c r="B387" s="35"/>
      <c r="C387" s="72">
        <v>382</v>
      </c>
      <c r="D387" s="102">
        <f>IF($C387&lt;=Entradas!$E$58,"",Observaciones!H387)</f>
        <v>0.84953650867456343</v>
      </c>
      <c r="E387" s="102">
        <f>IF($C387&lt;=Entradas!$E$58,"",Cálculos!L388)</f>
        <v>0.72615512049226161</v>
      </c>
      <c r="F387" s="76">
        <f>IF($C387&lt;=Entradas!$E$58,"",D387-E387)</f>
        <v>0.12338138818230182</v>
      </c>
      <c r="G387" s="76">
        <f>IF($C387&lt;=Entradas!$E$58,"",D387-AVERAGE(D:D))</f>
        <v>9.2034875512137737E-2</v>
      </c>
      <c r="H387" s="76">
        <f>IF($C387&lt;=Entradas!$E$58,"",F387^2)</f>
        <v>1.5222966949791847E-2</v>
      </c>
      <c r="I387" s="76">
        <f>IF($C387&lt;=Entradas!$E$58,"",G387^2)</f>
        <v>8.4704183105346904E-3</v>
      </c>
      <c r="J387" s="76">
        <f>IF($C387&lt;=Entradas!$E$58,"",E387-AVERAGE(E:E))</f>
        <v>-1.6320122421359162E-2</v>
      </c>
      <c r="K387" s="76">
        <f>IF($C387&lt;=Entradas!$E$58,"",J387^2)</f>
        <v>2.6634639584815004E-4</v>
      </c>
      <c r="L387" s="76">
        <f>IF($C387&lt;=Entradas!$E$58,"",G387*J387)</f>
        <v>-1.5020204353926384E-3</v>
      </c>
      <c r="M387" s="36"/>
    </row>
    <row r="388" spans="2:13" x14ac:dyDescent="0.3">
      <c r="B388" s="35"/>
      <c r="C388" s="72">
        <v>383</v>
      </c>
      <c r="D388" s="102">
        <f>IF($C388&lt;=Entradas!$E$58,"",Observaciones!H388)</f>
        <v>0.91872873505915864</v>
      </c>
      <c r="E388" s="102">
        <f>IF($C388&lt;=Entradas!$E$58,"",Cálculos!L389)</f>
        <v>0.78485063826627122</v>
      </c>
      <c r="F388" s="76">
        <f>IF($C388&lt;=Entradas!$E$58,"",D388-E388)</f>
        <v>0.13387809679288742</v>
      </c>
      <c r="G388" s="76">
        <f>IF($C388&lt;=Entradas!$E$58,"",D388-AVERAGE(D:D))</f>
        <v>0.16122710189673295</v>
      </c>
      <c r="H388" s="76">
        <f>IF($C388&lt;=Entradas!$E$58,"",F388^2)</f>
        <v>1.7923344800885734E-2</v>
      </c>
      <c r="I388" s="76">
        <f>IF($C388&lt;=Entradas!$E$58,"",G388^2)</f>
        <v>2.5994178386019508E-2</v>
      </c>
      <c r="J388" s="76">
        <f>IF($C388&lt;=Entradas!$E$58,"",E388-AVERAGE(E:E))</f>
        <v>4.2375395352650447E-2</v>
      </c>
      <c r="K388" s="76">
        <f>IF($C388&lt;=Entradas!$E$58,"",J388^2)</f>
        <v>1.7956741312934292E-3</v>
      </c>
      <c r="L388" s="76">
        <f>IF($C388&lt;=Entradas!$E$58,"",G388*J388)</f>
        <v>6.8320621844361173E-3</v>
      </c>
      <c r="M388" s="36"/>
    </row>
    <row r="389" spans="2:13" x14ac:dyDescent="0.3">
      <c r="B389" s="35"/>
      <c r="C389" s="72">
        <v>384</v>
      </c>
      <c r="D389" s="102">
        <f>IF($C389&lt;=Entradas!$E$58,"",Observaciones!H389)</f>
        <v>0.75846035364885067</v>
      </c>
      <c r="E389" s="102">
        <f>IF($C389&lt;=Entradas!$E$58,"",Cálculos!L390)</f>
        <v>0.69345670566478546</v>
      </c>
      <c r="F389" s="76">
        <f>IF($C389&lt;=Entradas!$E$58,"",D389-E389)</f>
        <v>6.5003647984065216E-2</v>
      </c>
      <c r="G389" s="76">
        <f>IF($C389&lt;=Entradas!$E$58,"",D389-AVERAGE(D:D))</f>
        <v>9.5872048642497987E-4</v>
      </c>
      <c r="H389" s="76">
        <f>IF($C389&lt;=Entradas!$E$58,"",F389^2)</f>
        <v>4.2254742512362661E-3</v>
      </c>
      <c r="I389" s="76">
        <f>IF($C389&lt;=Entradas!$E$58,"",G389^2)</f>
        <v>9.1914497109095005E-7</v>
      </c>
      <c r="J389" s="76">
        <f>IF($C389&lt;=Entradas!$E$58,"",E389-AVERAGE(E:E))</f>
        <v>-4.9018537248835314E-2</v>
      </c>
      <c r="K389" s="76">
        <f>IF($C389&lt;=Entradas!$E$58,"",J389^2)</f>
        <v>2.4028169940154553E-3</v>
      </c>
      <c r="L389" s="76">
        <f>IF($C389&lt;=Entradas!$E$58,"",G389*J389)</f>
        <v>-4.6995075875044386E-5</v>
      </c>
      <c r="M389" s="36"/>
    </row>
    <row r="390" spans="2:13" x14ac:dyDescent="0.3">
      <c r="B390" s="35"/>
      <c r="C390" s="72">
        <v>385</v>
      </c>
      <c r="D390" s="102">
        <f>IF($C390&lt;=Entradas!$E$58,"",Observaciones!H390)</f>
        <v>1.722289407156717</v>
      </c>
      <c r="E390" s="102">
        <f>IF($C390&lt;=Entradas!$E$58,"",Cálculos!L391)</f>
        <v>1.4281494757938882</v>
      </c>
      <c r="F390" s="76">
        <f>IF($C390&lt;=Entradas!$E$58,"",D390-E390)</f>
        <v>0.29413993136282879</v>
      </c>
      <c r="G390" s="76">
        <f>IF($C390&lt;=Entradas!$E$58,"",D390-AVERAGE(D:D))</f>
        <v>0.96478777399429128</v>
      </c>
      <c r="H390" s="76">
        <f>IF($C390&lt;=Entradas!$E$58,"",F390^2)</f>
        <v>8.6518299222129627E-2</v>
      </c>
      <c r="I390" s="76">
        <f>IF($C390&lt;=Entradas!$E$58,"",G390^2)</f>
        <v>0.93081544884885969</v>
      </c>
      <c r="J390" s="76">
        <f>IF($C390&lt;=Entradas!$E$58,"",E390-AVERAGE(E:E))</f>
        <v>0.68567423288026741</v>
      </c>
      <c r="K390" s="76">
        <f>IF($C390&lt;=Entradas!$E$58,"",J390^2)</f>
        <v>0.47014915363594317</v>
      </c>
      <c r="L390" s="76">
        <f>IF($C390&lt;=Entradas!$E$58,"",G390*J390)</f>
        <v>0.66153011682579643</v>
      </c>
      <c r="M390" s="36"/>
    </row>
    <row r="391" spans="2:13" x14ac:dyDescent="0.3">
      <c r="B391" s="35"/>
      <c r="C391" s="72">
        <v>386</v>
      </c>
      <c r="D391" s="102">
        <f>IF($C391&lt;=Entradas!$E$58,"",Observaciones!H391)</f>
        <v>3.5110279578053696</v>
      </c>
      <c r="E391" s="102">
        <f>IF($C391&lt;=Entradas!$E$58,"",Cálculos!L392)</f>
        <v>2.9482687091898185</v>
      </c>
      <c r="F391" s="76">
        <f>IF($C391&lt;=Entradas!$E$58,"",D391-E391)</f>
        <v>0.56275924861555104</v>
      </c>
      <c r="G391" s="76">
        <f>IF($C391&lt;=Entradas!$E$58,"",D391-AVERAGE(D:D))</f>
        <v>2.753526324642944</v>
      </c>
      <c r="H391" s="76">
        <f>IF($C391&lt;=Entradas!$E$58,"",F391^2)</f>
        <v>0.31669797190233961</v>
      </c>
      <c r="I391" s="76">
        <f>IF($C391&lt;=Entradas!$E$58,"",G391^2)</f>
        <v>7.5819072205016793</v>
      </c>
      <c r="J391" s="76">
        <f>IF($C391&lt;=Entradas!$E$58,"",E391-AVERAGE(E:E))</f>
        <v>2.205793466276198</v>
      </c>
      <c r="K391" s="76">
        <f>IF($C391&lt;=Entradas!$E$58,"",J391^2)</f>
        <v>4.865524815866765</v>
      </c>
      <c r="L391" s="76">
        <f>IF($C391&lt;=Entradas!$E$58,"",G391*J391)</f>
        <v>6.0737103761169191</v>
      </c>
      <c r="M391" s="36"/>
    </row>
    <row r="392" spans="2:13" x14ac:dyDescent="0.3">
      <c r="B392" s="35"/>
      <c r="C392" s="72">
        <v>387</v>
      </c>
      <c r="D392" s="102">
        <f>IF($C392&lt;=Entradas!$E$58,"",Observaciones!H392)</f>
        <v>0.91770027241836372</v>
      </c>
      <c r="E392" s="102">
        <f>IF($C392&lt;=Entradas!$E$58,"",Cálculos!L393)</f>
        <v>0.85718947798041434</v>
      </c>
      <c r="F392" s="76">
        <f>IF($C392&lt;=Entradas!$E$58,"",D392-E392)</f>
        <v>6.0510794437949378E-2</v>
      </c>
      <c r="G392" s="76">
        <f>IF($C392&lt;=Entradas!$E$58,"",D392-AVERAGE(D:D))</f>
        <v>0.16019863925593802</v>
      </c>
      <c r="H392" s="76">
        <f>IF($C392&lt;=Entradas!$E$58,"",F392^2)</f>
        <v>3.6615562435117653E-3</v>
      </c>
      <c r="I392" s="76">
        <f>IF($C392&lt;=Entradas!$E$58,"",G392^2)</f>
        <v>2.5663604019454167E-2</v>
      </c>
      <c r="J392" s="76">
        <f>IF($C392&lt;=Entradas!$E$58,"",E392-AVERAGE(E:E))</f>
        <v>0.11471423506679357</v>
      </c>
      <c r="K392" s="76">
        <f>IF($C392&lt;=Entradas!$E$58,"",J392^2)</f>
        <v>1.3159355726959572E-2</v>
      </c>
      <c r="L392" s="76">
        <f>IF($C392&lt;=Entradas!$E$58,"",G392*J392)</f>
        <v>1.8377064360986139E-2</v>
      </c>
      <c r="M392" s="36"/>
    </row>
    <row r="393" spans="2:13" x14ac:dyDescent="0.3">
      <c r="B393" s="35"/>
      <c r="C393" s="72">
        <v>388</v>
      </c>
      <c r="D393" s="102">
        <f>IF($C393&lt;=Entradas!$E$58,"",Observaciones!H393)</f>
        <v>1.250655409863207</v>
      </c>
      <c r="E393" s="102">
        <f>IF($C393&lt;=Entradas!$E$58,"",Cálculos!L394)</f>
        <v>1.0913491985660482</v>
      </c>
      <c r="F393" s="76">
        <f>IF($C393&lt;=Entradas!$E$58,"",D393-E393)</f>
        <v>0.15930621129715883</v>
      </c>
      <c r="G393" s="76">
        <f>IF($C393&lt;=Entradas!$E$58,"",D393-AVERAGE(D:D))</f>
        <v>0.49315377670078131</v>
      </c>
      <c r="H393" s="76">
        <f>IF($C393&lt;=Entradas!$E$58,"",F393^2)</f>
        <v>2.5378468957855015E-2</v>
      </c>
      <c r="I393" s="76">
        <f>IF($C393&lt;=Entradas!$E$58,"",G393^2)</f>
        <v>0.24320064747424408</v>
      </c>
      <c r="J393" s="76">
        <f>IF($C393&lt;=Entradas!$E$58,"",E393-AVERAGE(E:E))</f>
        <v>0.3488739556524274</v>
      </c>
      <c r="K393" s="76">
        <f>IF($C393&lt;=Entradas!$E$58,"",J393^2)</f>
        <v>0.12171303693257188</v>
      </c>
      <c r="L393" s="76">
        <f>IF($C393&lt;=Entradas!$E$58,"",G393*J393)</f>
        <v>0.17204850882253547</v>
      </c>
      <c r="M393" s="36"/>
    </row>
    <row r="394" spans="2:13" x14ac:dyDescent="0.3">
      <c r="B394" s="35"/>
      <c r="C394" s="72">
        <v>389</v>
      </c>
      <c r="D394" s="102">
        <f>IF($C394&lt;=Entradas!$E$58,"",Observaciones!H394)</f>
        <v>0.93279263031670945</v>
      </c>
      <c r="E394" s="102">
        <f>IF($C394&lt;=Entradas!$E$58,"",Cálculos!L395)</f>
        <v>0.88335770636611199</v>
      </c>
      <c r="F394" s="76">
        <f>IF($C394&lt;=Entradas!$E$58,"",D394-E394)</f>
        <v>4.9434923950597454E-2</v>
      </c>
      <c r="G394" s="76">
        <f>IF($C394&lt;=Entradas!$E$58,"",D394-AVERAGE(D:D))</f>
        <v>0.17529099715428376</v>
      </c>
      <c r="H394" s="76">
        <f>IF($C394&lt;=Entradas!$E$58,"",F394^2)</f>
        <v>2.4438117060013539E-3</v>
      </c>
      <c r="I394" s="76">
        <f>IF($C394&lt;=Entradas!$E$58,"",G394^2)</f>
        <v>3.0726933683343116E-2</v>
      </c>
      <c r="J394" s="76">
        <f>IF($C394&lt;=Entradas!$E$58,"",E394-AVERAGE(E:E))</f>
        <v>0.14088246345249122</v>
      </c>
      <c r="K394" s="76">
        <f>IF($C394&lt;=Entradas!$E$58,"",J394^2)</f>
        <v>1.9847868508442525E-2</v>
      </c>
      <c r="L394" s="76">
        <f>IF($C394&lt;=Entradas!$E$58,"",G394*J394)</f>
        <v>2.4695427500139124E-2</v>
      </c>
      <c r="M394" s="36"/>
    </row>
    <row r="395" spans="2:13" x14ac:dyDescent="0.3">
      <c r="B395" s="35"/>
      <c r="C395" s="72">
        <v>390</v>
      </c>
      <c r="D395" s="102">
        <f>IF($C395&lt;=Entradas!$E$58,"",Observaciones!H395)</f>
        <v>0.9217917843025234</v>
      </c>
      <c r="E395" s="102">
        <f>IF($C395&lt;=Entradas!$E$58,"",Cálculos!L396)</f>
        <v>0.87671419892626545</v>
      </c>
      <c r="F395" s="76">
        <f>IF($C395&lt;=Entradas!$E$58,"",D395-E395)</f>
        <v>4.5077585376257945E-2</v>
      </c>
      <c r="G395" s="76">
        <f>IF($C395&lt;=Entradas!$E$58,"",D395-AVERAGE(D:D))</f>
        <v>0.16429015114009771</v>
      </c>
      <c r="H395" s="76">
        <f>IF($C395&lt;=Entradas!$E$58,"",F395^2)</f>
        <v>2.0319887033538242E-3</v>
      </c>
      <c r="I395" s="76">
        <f>IF($C395&lt;=Entradas!$E$58,"",G395^2)</f>
        <v>2.6991253761636146E-2</v>
      </c>
      <c r="J395" s="76">
        <f>IF($C395&lt;=Entradas!$E$58,"",E395-AVERAGE(E:E))</f>
        <v>0.13423895601264468</v>
      </c>
      <c r="K395" s="76">
        <f>IF($C395&lt;=Entradas!$E$58,"",J395^2)</f>
        <v>1.8020097311364756E-2</v>
      </c>
      <c r="L395" s="76">
        <f>IF($C395&lt;=Entradas!$E$58,"",G395*J395)</f>
        <v>2.2054138372206322E-2</v>
      </c>
      <c r="M395" s="36"/>
    </row>
    <row r="396" spans="2:13" x14ac:dyDescent="0.3">
      <c r="B396" s="35"/>
      <c r="C396" s="72">
        <v>391</v>
      </c>
      <c r="D396" s="102">
        <f>IF($C396&lt;=Entradas!$E$58,"",Observaciones!H396)</f>
        <v>0.88806554619431699</v>
      </c>
      <c r="E396" s="102">
        <f>IF($C396&lt;=Entradas!$E$58,"",Cálculos!L397)</f>
        <v>0.85132593362987086</v>
      </c>
      <c r="F396" s="76">
        <f>IF($C396&lt;=Entradas!$E$58,"",D396-E396)</f>
        <v>3.6739612564446134E-2</v>
      </c>
      <c r="G396" s="76">
        <f>IF($C396&lt;=Entradas!$E$58,"",D396-AVERAGE(D:D))</f>
        <v>0.1305639130318913</v>
      </c>
      <c r="H396" s="76">
        <f>IF($C396&lt;=Entradas!$E$58,"",F396^2)</f>
        <v>1.3497991313856082E-3</v>
      </c>
      <c r="I396" s="76">
        <f>IF($C396&lt;=Entradas!$E$58,"",G396^2)</f>
        <v>1.7046935386199273E-2</v>
      </c>
      <c r="J396" s="76">
        <f>IF($C396&lt;=Entradas!$E$58,"",E396-AVERAGE(E:E))</f>
        <v>0.10885069071625009</v>
      </c>
      <c r="K396" s="76">
        <f>IF($C396&lt;=Entradas!$E$58,"",J396^2)</f>
        <v>1.1848472869404733E-2</v>
      </c>
      <c r="L396" s="76">
        <f>IF($C396&lt;=Entradas!$E$58,"",G396*J396)</f>
        <v>1.4211972116137775E-2</v>
      </c>
      <c r="M396" s="36"/>
    </row>
    <row r="397" spans="2:13" x14ac:dyDescent="0.3">
      <c r="B397" s="35"/>
      <c r="C397" s="72">
        <v>392</v>
      </c>
      <c r="D397" s="102">
        <f>IF($C397&lt;=Entradas!$E$58,"",Observaciones!H397)</f>
        <v>0.85758039238684658</v>
      </c>
      <c r="E397" s="102">
        <f>IF($C397&lt;=Entradas!$E$58,"",Cálculos!L398)</f>
        <v>0.8268178562468238</v>
      </c>
      <c r="F397" s="76">
        <f>IF($C397&lt;=Entradas!$E$58,"",D397-E397)</f>
        <v>3.0762536140022778E-2</v>
      </c>
      <c r="G397" s="76">
        <f>IF($C397&lt;=Entradas!$E$58,"",D397-AVERAGE(D:D))</f>
        <v>0.10007875922442089</v>
      </c>
      <c r="H397" s="76">
        <f>IF($C397&lt;=Entradas!$E$58,"",F397^2)</f>
        <v>9.4633362976620755E-4</v>
      </c>
      <c r="I397" s="76">
        <f>IF($C397&lt;=Entradas!$E$58,"",G397^2)</f>
        <v>1.0015758047899609E-2</v>
      </c>
      <c r="J397" s="76">
        <f>IF($C397&lt;=Entradas!$E$58,"",E397-AVERAGE(E:E))</f>
        <v>8.4342613333203031E-2</v>
      </c>
      <c r="K397" s="76">
        <f>IF($C397&lt;=Entradas!$E$58,"",J397^2)</f>
        <v>7.1136764238741981E-3</v>
      </c>
      <c r="L397" s="76">
        <f>IF($C397&lt;=Entradas!$E$58,"",G397*J397)</f>
        <v>8.4409040921320563E-3</v>
      </c>
      <c r="M397" s="36"/>
    </row>
    <row r="398" spans="2:13" x14ac:dyDescent="0.3">
      <c r="B398" s="35"/>
      <c r="C398" s="72">
        <v>393</v>
      </c>
      <c r="D398" s="102">
        <f>IF($C398&lt;=Entradas!$E$58,"",Observaciones!H398)</f>
        <v>0.82880784106439531</v>
      </c>
      <c r="E398" s="102">
        <f>IF($C398&lt;=Entradas!$E$58,"",Cálculos!L399)</f>
        <v>0.80244224179560963</v>
      </c>
      <c r="F398" s="76">
        <f>IF($C398&lt;=Entradas!$E$58,"",D398-E398)</f>
        <v>2.6365599268785678E-2</v>
      </c>
      <c r="G398" s="76">
        <f>IF($C398&lt;=Entradas!$E$58,"",D398-AVERAGE(D:D))</f>
        <v>7.130620790196962E-2</v>
      </c>
      <c r="H398" s="76">
        <f>IF($C398&lt;=Entradas!$E$58,"",F398^2)</f>
        <v>6.951448248021919E-4</v>
      </c>
      <c r="I398" s="76">
        <f>IF($C398&lt;=Entradas!$E$58,"",G398^2)</f>
        <v>5.0845752853589145E-3</v>
      </c>
      <c r="J398" s="76">
        <f>IF($C398&lt;=Entradas!$E$58,"",E398-AVERAGE(E:E))</f>
        <v>5.9966998881988864E-2</v>
      </c>
      <c r="K398" s="76">
        <f>IF($C398&lt;=Entradas!$E$58,"",J398^2)</f>
        <v>3.5960409549124538E-3</v>
      </c>
      <c r="L398" s="76">
        <f>IF($C398&lt;=Entradas!$E$58,"",G398*J398)</f>
        <v>4.2760192895362776E-3</v>
      </c>
      <c r="M398" s="36"/>
    </row>
    <row r="399" spans="2:13" x14ac:dyDescent="0.3">
      <c r="B399" s="35"/>
      <c r="C399" s="72">
        <v>394</v>
      </c>
      <c r="D399" s="102">
        <f>IF($C399&lt;=Entradas!$E$58,"",Observaciones!H399)</f>
        <v>0.80129362316826303</v>
      </c>
      <c r="E399" s="102">
        <f>IF($C399&lt;=Entradas!$E$58,"",Cálculos!L400)</f>
        <v>0.77806031913618035</v>
      </c>
      <c r="F399" s="76">
        <f>IF($C399&lt;=Entradas!$E$58,"",D399-E399)</f>
        <v>2.323330403208268E-2</v>
      </c>
      <c r="G399" s="76">
        <f>IF($C399&lt;=Entradas!$E$58,"",D399-AVERAGE(D:D))</f>
        <v>4.3791990005837333E-2</v>
      </c>
      <c r="H399" s="76">
        <f>IF($C399&lt;=Entradas!$E$58,"",F399^2)</f>
        <v>5.3978641624718928E-4</v>
      </c>
      <c r="I399" s="76">
        <f>IF($C399&lt;=Entradas!$E$58,"",G399^2)</f>
        <v>1.9177383886713568E-3</v>
      </c>
      <c r="J399" s="76">
        <f>IF($C399&lt;=Entradas!$E$58,"",E399-AVERAGE(E:E))</f>
        <v>3.5585076222559575E-2</v>
      </c>
      <c r="K399" s="76">
        <f>IF($C399&lt;=Entradas!$E$58,"",J399^2)</f>
        <v>1.2662976497653747E-3</v>
      </c>
      <c r="L399" s="76">
        <f>IF($C399&lt;=Entradas!$E$58,"",G399*J399)</f>
        <v>1.5583413022952886E-3</v>
      </c>
      <c r="M399" s="36"/>
    </row>
    <row r="400" spans="2:13" x14ac:dyDescent="0.3">
      <c r="B400" s="35"/>
      <c r="C400" s="72">
        <v>395</v>
      </c>
      <c r="D400" s="102">
        <f>IF($C400&lt;=Entradas!$E$58,"",Observaciones!H400)</f>
        <v>0.77556112430408697</v>
      </c>
      <c r="E400" s="102">
        <f>IF($C400&lt;=Entradas!$E$58,"",Cálculos!L401)</f>
        <v>0.75436235296898069</v>
      </c>
      <c r="F400" s="76">
        <f>IF($C400&lt;=Entradas!$E$58,"",D400-E400)</f>
        <v>2.1198771335106281E-2</v>
      </c>
      <c r="G400" s="76">
        <f>IF($C400&lt;=Entradas!$E$58,"",D400-AVERAGE(D:D))</f>
        <v>1.8059491141661277E-2</v>
      </c>
      <c r="H400" s="76">
        <f>IF($C400&lt;=Entradas!$E$58,"",F400^2)</f>
        <v>4.4938790611812377E-4</v>
      </c>
      <c r="I400" s="76">
        <f>IF($C400&lt;=Entradas!$E$58,"",G400^2)</f>
        <v>3.2614522029574211E-4</v>
      </c>
      <c r="J400" s="76">
        <f>IF($C400&lt;=Entradas!$E$58,"",E400-AVERAGE(E:E))</f>
        <v>1.1887110055359917E-2</v>
      </c>
      <c r="K400" s="76">
        <f>IF($C400&lt;=Entradas!$E$58,"",J400^2)</f>
        <v>1.4130338546823886E-4</v>
      </c>
      <c r="L400" s="76">
        <f>IF($C400&lt;=Entradas!$E$58,"",G400*J400)</f>
        <v>2.1467515874472513E-4</v>
      </c>
      <c r="M400" s="36"/>
    </row>
    <row r="401" spans="2:13" x14ac:dyDescent="0.3">
      <c r="B401" s="35"/>
      <c r="C401" s="72">
        <v>396</v>
      </c>
      <c r="D401" s="102">
        <f>IF($C401&lt;=Entradas!$E$58,"",Observaciones!H401)</f>
        <v>0.75070731440007654</v>
      </c>
      <c r="E401" s="102">
        <f>IF($C401&lt;=Entradas!$E$58,"",Cálculos!L402)</f>
        <v>0.73069646340968852</v>
      </c>
      <c r="F401" s="76">
        <f>IF($C401&lt;=Entradas!$E$58,"",D401-E401)</f>
        <v>2.0010850990388018E-2</v>
      </c>
      <c r="G401" s="76">
        <f>IF($C401&lt;=Entradas!$E$58,"",D401-AVERAGE(D:D))</f>
        <v>-6.7943187623491497E-3</v>
      </c>
      <c r="H401" s="76">
        <f>IF($C401&lt;=Entradas!$E$58,"",F401^2)</f>
        <v>4.0043415735951314E-4</v>
      </c>
      <c r="I401" s="76">
        <f>IF($C401&lt;=Entradas!$E$58,"",G401^2)</f>
        <v>4.6162767444409681E-5</v>
      </c>
      <c r="J401" s="76">
        <f>IF($C401&lt;=Entradas!$E$58,"",E401-AVERAGE(E:E))</f>
        <v>-1.1778779503932246E-2</v>
      </c>
      <c r="K401" s="76">
        <f>IF($C401&lt;=Entradas!$E$58,"",J401^2)</f>
        <v>1.3873964660225438E-4</v>
      </c>
      <c r="L401" s="76">
        <f>IF($C401&lt;=Entradas!$E$58,"",G401*J401)</f>
        <v>8.0028782581140475E-5</v>
      </c>
      <c r="M401" s="36"/>
    </row>
    <row r="402" spans="2:13" x14ac:dyDescent="0.3">
      <c r="B402" s="35"/>
      <c r="C402" s="72">
        <v>397</v>
      </c>
      <c r="D402" s="102">
        <f>IF($C402&lt;=Entradas!$E$58,"",Observaciones!H402)</f>
        <v>3.7908742771237036</v>
      </c>
      <c r="E402" s="102">
        <f>IF($C402&lt;=Entradas!$E$58,"",Cálculos!L403)</f>
        <v>3.1955738186802471</v>
      </c>
      <c r="F402" s="76">
        <f>IF($C402&lt;=Entradas!$E$58,"",D402-E402)</f>
        <v>0.59530045844345647</v>
      </c>
      <c r="G402" s="76">
        <f>IF($C402&lt;=Entradas!$E$58,"",D402-AVERAGE(D:D))</f>
        <v>3.033372643961278</v>
      </c>
      <c r="H402" s="76">
        <f>IF($C402&lt;=Entradas!$E$58,"",F402^2)</f>
        <v>0.35438263582298946</v>
      </c>
      <c r="I402" s="76">
        <f>IF($C402&lt;=Entradas!$E$58,"",G402^2)</f>
        <v>9.2013495971326336</v>
      </c>
      <c r="J402" s="76">
        <f>IF($C402&lt;=Entradas!$E$58,"",E402-AVERAGE(E:E))</f>
        <v>2.4530985757666262</v>
      </c>
      <c r="K402" s="76">
        <f>IF($C402&lt;=Entradas!$E$58,"",J402^2)</f>
        <v>6.0176926224282496</v>
      </c>
      <c r="L402" s="76">
        <f>IF($C402&lt;=Entradas!$E$58,"",G402*J402)</f>
        <v>7.441162112670856</v>
      </c>
      <c r="M402" s="36"/>
    </row>
    <row r="403" spans="2:13" x14ac:dyDescent="0.3">
      <c r="B403" s="35"/>
      <c r="C403" s="72">
        <v>398</v>
      </c>
      <c r="D403" s="102">
        <f>IF($C403&lt;=Entradas!$E$58,"",Observaciones!H403)</f>
        <v>0.91415722460781357</v>
      </c>
      <c r="E403" s="102">
        <f>IF($C403&lt;=Entradas!$E$58,"",Cálculos!L404)</f>
        <v>0.86625945972401686</v>
      </c>
      <c r="F403" s="76">
        <f>IF($C403&lt;=Entradas!$E$58,"",D403-E403)</f>
        <v>4.7897764883796712E-2</v>
      </c>
      <c r="G403" s="76">
        <f>IF($C403&lt;=Entradas!$E$58,"",D403-AVERAGE(D:D))</f>
        <v>0.15665559144538788</v>
      </c>
      <c r="H403" s="76">
        <f>IF($C403&lt;=Entradas!$E$58,"",F403^2)</f>
        <v>2.2941958808634696E-3</v>
      </c>
      <c r="I403" s="76">
        <f>IF($C403&lt;=Entradas!$E$58,"",G403^2)</f>
        <v>2.4540974331104283E-2</v>
      </c>
      <c r="J403" s="76">
        <f>IF($C403&lt;=Entradas!$E$58,"",E403-AVERAGE(E:E))</f>
        <v>0.12378421681039609</v>
      </c>
      <c r="K403" s="76">
        <f>IF($C403&lt;=Entradas!$E$58,"",J403^2)</f>
        <v>1.5322532331363145E-2</v>
      </c>
      <c r="L403" s="76">
        <f>IF($C403&lt;=Entradas!$E$58,"",G403*J403)</f>
        <v>1.9391489696036723E-2</v>
      </c>
      <c r="M403" s="36"/>
    </row>
    <row r="404" spans="2:13" x14ac:dyDescent="0.3">
      <c r="B404" s="35"/>
      <c r="C404" s="72">
        <v>399</v>
      </c>
      <c r="D404" s="102">
        <f>IF($C404&lt;=Entradas!$E$58,"",Observaciones!H404)</f>
        <v>1.0727623335827858</v>
      </c>
      <c r="E404" s="102">
        <f>IF($C404&lt;=Entradas!$E$58,"",Cálculos!L405)</f>
        <v>0.9677207993851884</v>
      </c>
      <c r="F404" s="76">
        <f>IF($C404&lt;=Entradas!$E$58,"",D404-E404)</f>
        <v>0.10504153419759743</v>
      </c>
      <c r="G404" s="76">
        <f>IF($C404&lt;=Entradas!$E$58,"",D404-AVERAGE(D:D))</f>
        <v>0.31526070042036014</v>
      </c>
      <c r="H404" s="76">
        <f>IF($C404&lt;=Entradas!$E$58,"",F404^2)</f>
        <v>1.103372390658503E-2</v>
      </c>
      <c r="I404" s="76">
        <f>IF($C404&lt;=Entradas!$E$58,"",G404^2)</f>
        <v>9.9389309229536066E-2</v>
      </c>
      <c r="J404" s="76">
        <f>IF($C404&lt;=Entradas!$E$58,"",E404-AVERAGE(E:E))</f>
        <v>0.22524555647156763</v>
      </c>
      <c r="K404" s="76">
        <f>IF($C404&lt;=Entradas!$E$58,"",J404^2)</f>
        <v>5.0735560710186166E-2</v>
      </c>
      <c r="L404" s="76">
        <f>IF($C404&lt;=Entradas!$E$58,"",G404*J404)</f>
        <v>7.1011071899800202E-2</v>
      </c>
      <c r="M404" s="36"/>
    </row>
    <row r="405" spans="2:13" x14ac:dyDescent="0.3">
      <c r="B405" s="35"/>
      <c r="C405" s="72">
        <v>400</v>
      </c>
      <c r="D405" s="102">
        <f>IF($C405&lt;=Entradas!$E$58,"",Observaciones!H405)</f>
        <v>0.95091162197132961</v>
      </c>
      <c r="E405" s="102">
        <f>IF($C405&lt;=Entradas!$E$58,"",Cálculos!L406)</f>
        <v>0.90399623149834207</v>
      </c>
      <c r="F405" s="76">
        <f>IF($C405&lt;=Entradas!$E$58,"",D405-E405)</f>
        <v>4.6915390472987539E-2</v>
      </c>
      <c r="G405" s="76">
        <f>IF($C405&lt;=Entradas!$E$58,"",D405-AVERAGE(D:D))</f>
        <v>0.19340998880890392</v>
      </c>
      <c r="H405" s="76">
        <f>IF($C405&lt;=Entradas!$E$58,"",F405^2)</f>
        <v>2.2010538632328898E-3</v>
      </c>
      <c r="I405" s="76">
        <f>IF($C405&lt;=Entradas!$E$58,"",G405^2)</f>
        <v>3.7407423771060343E-2</v>
      </c>
      <c r="J405" s="76">
        <f>IF($C405&lt;=Entradas!$E$58,"",E405-AVERAGE(E:E))</f>
        <v>0.1615209885847213</v>
      </c>
      <c r="K405" s="76">
        <f>IF($C405&lt;=Entradas!$E$58,"",J405^2)</f>
        <v>2.608902975338567E-2</v>
      </c>
      <c r="L405" s="76">
        <f>IF($C405&lt;=Entradas!$E$58,"",G405*J405)</f>
        <v>3.1239772594574045E-2</v>
      </c>
      <c r="M405" s="36"/>
    </row>
    <row r="406" spans="2:13" x14ac:dyDescent="0.3">
      <c r="B406" s="35"/>
      <c r="C406" s="72">
        <v>401</v>
      </c>
      <c r="D406" s="102">
        <f>IF($C406&lt;=Entradas!$E$58,"",Observaciones!H406)</f>
        <v>0.91884119847154233</v>
      </c>
      <c r="E406" s="102">
        <f>IF($C406&lt;=Entradas!$E$58,"",Cálculos!L407)</f>
        <v>0.88139794901982127</v>
      </c>
      <c r="F406" s="76">
        <f>IF($C406&lt;=Entradas!$E$58,"",D406-E406)</f>
        <v>3.7443249451721061E-2</v>
      </c>
      <c r="G406" s="76">
        <f>IF($C406&lt;=Entradas!$E$58,"",D406-AVERAGE(D:D))</f>
        <v>0.16133956530911664</v>
      </c>
      <c r="H406" s="76">
        <f>IF($C406&lt;=Entradas!$E$58,"",F406^2)</f>
        <v>1.4019969295038096E-3</v>
      </c>
      <c r="I406" s="76">
        <f>IF($C406&lt;=Entradas!$E$58,"",G406^2)</f>
        <v>2.6030455334134714E-2</v>
      </c>
      <c r="J406" s="76">
        <f>IF($C406&lt;=Entradas!$E$58,"",E406-AVERAGE(E:E))</f>
        <v>0.1389227061062005</v>
      </c>
      <c r="K406" s="76">
        <f>IF($C406&lt;=Entradas!$E$58,"",J406^2)</f>
        <v>1.9299518271869757E-2</v>
      </c>
      <c r="L406" s="76">
        <f>IF($C406&lt;=Entradas!$E$58,"",G406*J406)</f>
        <v>2.2413729014740553E-2</v>
      </c>
      <c r="M406" s="36"/>
    </row>
    <row r="407" spans="2:13" x14ac:dyDescent="0.3">
      <c r="B407" s="35"/>
      <c r="C407" s="72">
        <v>402</v>
      </c>
      <c r="D407" s="102">
        <f>IF($C407&lt;=Entradas!$E$58,"",Observaciones!H407)</f>
        <v>1.0565585336100765</v>
      </c>
      <c r="E407" s="102">
        <f>IF($C407&lt;=Entradas!$E$58,"",Cálculos!L408)</f>
        <v>0.96393905217087905</v>
      </c>
      <c r="F407" s="76">
        <f>IF($C407&lt;=Entradas!$E$58,"",D407-E407)</f>
        <v>9.2619481439197404E-2</v>
      </c>
      <c r="G407" s="76">
        <f>IF($C407&lt;=Entradas!$E$58,"",D407-AVERAGE(D:D))</f>
        <v>0.29905690044765076</v>
      </c>
      <c r="H407" s="76">
        <f>IF($C407&lt;=Entradas!$E$58,"",F407^2)</f>
        <v>8.5783683420658317E-3</v>
      </c>
      <c r="I407" s="76">
        <f>IF($C407&lt;=Entradas!$E$58,"",G407^2)</f>
        <v>8.9435029705356106E-2</v>
      </c>
      <c r="J407" s="76">
        <f>IF($C407&lt;=Entradas!$E$58,"",E407-AVERAGE(E:E))</f>
        <v>0.22146380925725828</v>
      </c>
      <c r="K407" s="76">
        <f>IF($C407&lt;=Entradas!$E$58,"",J407^2)</f>
        <v>4.904621881073528E-2</v>
      </c>
      <c r="L407" s="76">
        <f>IF($C407&lt;=Entradas!$E$58,"",G407*J407)</f>
        <v>6.6230280357805413E-2</v>
      </c>
      <c r="M407" s="36"/>
    </row>
    <row r="408" spans="2:13" x14ac:dyDescent="0.3">
      <c r="B408" s="35"/>
      <c r="C408" s="72">
        <v>403</v>
      </c>
      <c r="D408" s="102">
        <f>IF($C408&lt;=Entradas!$E$58,"",Observaciones!H408)</f>
        <v>0.92305964345121227</v>
      </c>
      <c r="E408" s="102">
        <f>IF($C408&lt;=Entradas!$E$58,"",Cálculos!L409)</f>
        <v>0.88820893805845191</v>
      </c>
      <c r="F408" s="76">
        <f>IF($C408&lt;=Entradas!$E$58,"",D408-E408)</f>
        <v>3.4850705392760362E-2</v>
      </c>
      <c r="G408" s="76">
        <f>IF($C408&lt;=Entradas!$E$58,"",D408-AVERAGE(D:D))</f>
        <v>0.16555801028878658</v>
      </c>
      <c r="H408" s="76">
        <f>IF($C408&lt;=Entradas!$E$58,"",F408^2)</f>
        <v>1.2145716663729761E-3</v>
      </c>
      <c r="I408" s="76">
        <f>IF($C408&lt;=Entradas!$E$58,"",G408^2)</f>
        <v>2.7409454770781966E-2</v>
      </c>
      <c r="J408" s="76">
        <f>IF($C408&lt;=Entradas!$E$58,"",E408-AVERAGE(E:E))</f>
        <v>0.14573369514483114</v>
      </c>
      <c r="K408" s="76">
        <f>IF($C408&lt;=Entradas!$E$58,"",J408^2)</f>
        <v>2.123830990056658E-2</v>
      </c>
      <c r="L408" s="76">
        <f>IF($C408&lt;=Entradas!$E$58,"",G408*J408)</f>
        <v>2.4127380600210843E-2</v>
      </c>
      <c r="M408" s="36"/>
    </row>
    <row r="409" spans="2:13" x14ac:dyDescent="0.3">
      <c r="B409" s="35"/>
      <c r="C409" s="72">
        <v>404</v>
      </c>
      <c r="D409" s="102">
        <f>IF($C409&lt;=Entradas!$E$58,"",Observaciones!H409)</f>
        <v>0.89050455394244232</v>
      </c>
      <c r="E409" s="102">
        <f>IF($C409&lt;=Entradas!$E$58,"",Cálculos!L410)</f>
        <v>0.86306059929828116</v>
      </c>
      <c r="F409" s="76">
        <f>IF($C409&lt;=Entradas!$E$58,"",D409-E409)</f>
        <v>2.7443954644161161E-2</v>
      </c>
      <c r="G409" s="76">
        <f>IF($C409&lt;=Entradas!$E$58,"",D409-AVERAGE(D:D))</f>
        <v>0.13300292078001663</v>
      </c>
      <c r="H409" s="76">
        <f>IF($C409&lt;=Entradas!$E$58,"",F409^2)</f>
        <v>7.5317064651077498E-4</v>
      </c>
      <c r="I409" s="76">
        <f>IF($C409&lt;=Entradas!$E$58,"",G409^2)</f>
        <v>1.7689776936015381E-2</v>
      </c>
      <c r="J409" s="76">
        <f>IF($C409&lt;=Entradas!$E$58,"",E409-AVERAGE(E:E))</f>
        <v>0.12058535638466039</v>
      </c>
      <c r="K409" s="76">
        <f>IF($C409&lt;=Entradas!$E$58,"",J409^2)</f>
        <v>1.4540828174415557E-2</v>
      </c>
      <c r="L409" s="76">
        <f>IF($C409&lt;=Entradas!$E$58,"",G409*J409)</f>
        <v>1.6038204602459059E-2</v>
      </c>
      <c r="M409" s="36"/>
    </row>
    <row r="410" spans="2:13" x14ac:dyDescent="0.3">
      <c r="B410" s="35"/>
      <c r="C410" s="72">
        <v>405</v>
      </c>
      <c r="D410" s="102">
        <f>IF($C410&lt;=Entradas!$E$58,"",Observaciones!H410)</f>
        <v>1.2803831439840603</v>
      </c>
      <c r="E410" s="102">
        <f>IF($C410&lt;=Entradas!$E$58,"",Cálculos!L411)</f>
        <v>1.130341667283941</v>
      </c>
      <c r="F410" s="76">
        <f>IF($C410&lt;=Entradas!$E$58,"",D410-E410)</f>
        <v>0.15004147670011925</v>
      </c>
      <c r="G410" s="76">
        <f>IF($C410&lt;=Entradas!$E$58,"",D410-AVERAGE(D:D))</f>
        <v>0.52288151082163459</v>
      </c>
      <c r="H410" s="76">
        <f>IF($C410&lt;=Entradas!$E$58,"",F410^2)</f>
        <v>2.2512444730352427E-2</v>
      </c>
      <c r="I410" s="76">
        <f>IF($C410&lt;=Entradas!$E$58,"",G410^2)</f>
        <v>0.27340507435911515</v>
      </c>
      <c r="J410" s="76">
        <f>IF($C410&lt;=Entradas!$E$58,"",E410-AVERAGE(E:E))</f>
        <v>0.38786642437032026</v>
      </c>
      <c r="K410" s="76">
        <f>IF($C410&lt;=Entradas!$E$58,"",J410^2)</f>
        <v>0.15044036315381737</v>
      </c>
      <c r="L410" s="76">
        <f>IF($C410&lt;=Entradas!$E$58,"",G410*J410)</f>
        <v>0.20280818197173833</v>
      </c>
      <c r="M410" s="36"/>
    </row>
    <row r="411" spans="2:13" x14ac:dyDescent="0.3">
      <c r="B411" s="35"/>
      <c r="C411" s="72">
        <v>406</v>
      </c>
      <c r="D411" s="102">
        <f>IF($C411&lt;=Entradas!$E$58,"",Observaciones!H411)</f>
        <v>3.6513294694253116</v>
      </c>
      <c r="E411" s="102">
        <f>IF($C411&lt;=Entradas!$E$58,"",Cálculos!L412)</f>
        <v>3.1143228562804124</v>
      </c>
      <c r="F411" s="76">
        <f>IF($C411&lt;=Entradas!$E$58,"",D411-E411)</f>
        <v>0.53700661314489917</v>
      </c>
      <c r="G411" s="76">
        <f>IF($C411&lt;=Entradas!$E$58,"",D411-AVERAGE(D:D))</f>
        <v>2.893827836262886</v>
      </c>
      <c r="H411" s="76">
        <f>IF($C411&lt;=Entradas!$E$58,"",F411^2)</f>
        <v>0.28837610256135537</v>
      </c>
      <c r="I411" s="76">
        <f>IF($C411&lt;=Entradas!$E$58,"",G411^2)</f>
        <v>8.374239545929937</v>
      </c>
      <c r="J411" s="76">
        <f>IF($C411&lt;=Entradas!$E$58,"",E411-AVERAGE(E:E))</f>
        <v>2.3718476133667918</v>
      </c>
      <c r="K411" s="76">
        <f>IF($C411&lt;=Entradas!$E$58,"",J411^2)</f>
        <v>5.6256611010337467</v>
      </c>
      <c r="L411" s="76">
        <f>IF($C411&lt;=Entradas!$E$58,"",G411*J411)</f>
        <v>6.8637186469345135</v>
      </c>
      <c r="M411" s="36"/>
    </row>
    <row r="412" spans="2:13" x14ac:dyDescent="0.3">
      <c r="B412" s="35"/>
      <c r="C412" s="72">
        <v>407</v>
      </c>
      <c r="D412" s="102">
        <f>IF($C412&lt;=Entradas!$E$58,"",Observaciones!H412)</f>
        <v>1.0121656773795482</v>
      </c>
      <c r="E412" s="102">
        <f>IF($C412&lt;=Entradas!$E$58,"",Cálculos!L413)</f>
        <v>0.98715550166696542</v>
      </c>
      <c r="F412" s="76">
        <f>IF($C412&lt;=Entradas!$E$58,"",D412-E412)</f>
        <v>2.5010175712582794E-2</v>
      </c>
      <c r="G412" s="76">
        <f>IF($C412&lt;=Entradas!$E$58,"",D412-AVERAGE(D:D))</f>
        <v>0.25466404421712252</v>
      </c>
      <c r="H412" s="76">
        <f>IF($C412&lt;=Entradas!$E$58,"",F412^2)</f>
        <v>6.2550888917426621E-4</v>
      </c>
      <c r="I412" s="76">
        <f>IF($C412&lt;=Entradas!$E$58,"",G412^2)</f>
        <v>6.4853775417020532E-2</v>
      </c>
      <c r="J412" s="76">
        <f>IF($C412&lt;=Entradas!$E$58,"",E412-AVERAGE(E:E))</f>
        <v>0.24468025875334465</v>
      </c>
      <c r="K412" s="76">
        <f>IF($C412&lt;=Entradas!$E$58,"",J412^2)</f>
        <v>5.9868429023603689E-2</v>
      </c>
      <c r="L412" s="76">
        <f>IF($C412&lt;=Entradas!$E$58,"",G412*J412)</f>
        <v>6.231126423421874E-2</v>
      </c>
      <c r="M412" s="36"/>
    </row>
    <row r="413" spans="2:13" x14ac:dyDescent="0.3">
      <c r="B413" s="35"/>
      <c r="C413" s="72">
        <v>408</v>
      </c>
      <c r="D413" s="102">
        <f>IF($C413&lt;=Entradas!$E$58,"",Observaciones!H413)</f>
        <v>1.0319616048037661</v>
      </c>
      <c r="E413" s="102">
        <f>IF($C413&lt;=Entradas!$E$58,"",Cálculos!L414)</f>
        <v>1.0035498462138084</v>
      </c>
      <c r="F413" s="76">
        <f>IF($C413&lt;=Entradas!$E$58,"",D413-E413)</f>
        <v>2.8411758589957703E-2</v>
      </c>
      <c r="G413" s="76">
        <f>IF($C413&lt;=Entradas!$E$58,"",D413-AVERAGE(D:D))</f>
        <v>0.27445997164134039</v>
      </c>
      <c r="H413" s="76">
        <f>IF($C413&lt;=Entradas!$E$58,"",F413^2)</f>
        <v>8.0722802617403527E-4</v>
      </c>
      <c r="I413" s="76">
        <f>IF($C413&lt;=Entradas!$E$58,"",G413^2)</f>
        <v>7.5328276033365379E-2</v>
      </c>
      <c r="J413" s="76">
        <f>IF($C413&lt;=Entradas!$E$58,"",E413-AVERAGE(E:E))</f>
        <v>0.26107460330018761</v>
      </c>
      <c r="K413" s="76">
        <f>IF($C413&lt;=Entradas!$E$58,"",J413^2)</f>
        <v>6.815994848835033E-2</v>
      </c>
      <c r="L413" s="76">
        <f>IF($C413&lt;=Entradas!$E$58,"",G413*J413)</f>
        <v>7.1654528218043689E-2</v>
      </c>
      <c r="M413" s="36"/>
    </row>
    <row r="414" spans="2:13" x14ac:dyDescent="0.3">
      <c r="B414" s="35"/>
      <c r="C414" s="72">
        <v>409</v>
      </c>
      <c r="D414" s="102">
        <f>IF($C414&lt;=Entradas!$E$58,"",Observaciones!H414)</f>
        <v>1.331917472812618</v>
      </c>
      <c r="E414" s="102">
        <f>IF($C414&lt;=Entradas!$E$58,"",Cálculos!L415)</f>
        <v>1.206791711386392</v>
      </c>
      <c r="F414" s="76">
        <f>IF($C414&lt;=Entradas!$E$58,"",D414-E414)</f>
        <v>0.125125761426226</v>
      </c>
      <c r="G414" s="76">
        <f>IF($C414&lt;=Entradas!$E$58,"",D414-AVERAGE(D:D))</f>
        <v>0.57441583965019227</v>
      </c>
      <c r="H414" s="76">
        <f>IF($C414&lt;=Entradas!$E$58,"",F414^2)</f>
        <v>1.5656456172492828E-2</v>
      </c>
      <c r="I414" s="76">
        <f>IF($C414&lt;=Entradas!$E$58,"",G414^2)</f>
        <v>0.32995355684103539</v>
      </c>
      <c r="J414" s="76">
        <f>IF($C414&lt;=Entradas!$E$58,"",E414-AVERAGE(E:E))</f>
        <v>0.46431646847277119</v>
      </c>
      <c r="K414" s="76">
        <f>IF($C414&lt;=Entradas!$E$58,"",J414^2)</f>
        <v>0.21558978289502592</v>
      </c>
      <c r="L414" s="76">
        <f>IF($C414&lt;=Entradas!$E$58,"",G414*J414)</f>
        <v>0.26671073410119889</v>
      </c>
      <c r="M414" s="36"/>
    </row>
    <row r="415" spans="2:13" x14ac:dyDescent="0.3">
      <c r="B415" s="35"/>
      <c r="C415" s="72">
        <v>410</v>
      </c>
      <c r="D415" s="102">
        <f>IF($C415&lt;=Entradas!$E$58,"",Observaciones!H415)</f>
        <v>1.8156888855314173</v>
      </c>
      <c r="E415" s="102">
        <f>IF($C415&lt;=Entradas!$E$58,"",Cálculos!L416)</f>
        <v>1.5991091700898254</v>
      </c>
      <c r="F415" s="76">
        <f>IF($C415&lt;=Entradas!$E$58,"",D415-E415)</f>
        <v>0.21657971544159182</v>
      </c>
      <c r="G415" s="76">
        <f>IF($C415&lt;=Entradas!$E$58,"",D415-AVERAGE(D:D))</f>
        <v>1.0581872523689917</v>
      </c>
      <c r="H415" s="76">
        <f>IF($C415&lt;=Entradas!$E$58,"",F415^2)</f>
        <v>4.6906773140760888E-2</v>
      </c>
      <c r="I415" s="76">
        <f>IF($C415&lt;=Entradas!$E$58,"",G415^2)</f>
        <v>1.1197602610762361</v>
      </c>
      <c r="J415" s="76">
        <f>IF($C415&lt;=Entradas!$E$58,"",E415-AVERAGE(E:E))</f>
        <v>0.85663392717620468</v>
      </c>
      <c r="K415" s="76">
        <f>IF($C415&lt;=Entradas!$E$58,"",J415^2)</f>
        <v>0.73382168518932711</v>
      </c>
      <c r="L415" s="76">
        <f>IF($C415&lt;=Entradas!$E$58,"",G415*J415)</f>
        <v>0.90647910168464696</v>
      </c>
      <c r="M415" s="36"/>
    </row>
    <row r="416" spans="2:13" x14ac:dyDescent="0.3">
      <c r="B416" s="35"/>
      <c r="C416" s="72">
        <v>411</v>
      </c>
      <c r="D416" s="102">
        <f>IF($C416&lt;=Entradas!$E$58,"",Observaciones!H416)</f>
        <v>2.6519881878991938</v>
      </c>
      <c r="E416" s="102">
        <f>IF($C416&lt;=Entradas!$E$58,"",Cálculos!L417)</f>
        <v>2.3014473313886992</v>
      </c>
      <c r="F416" s="76">
        <f>IF($C416&lt;=Entradas!$E$58,"",D416-E416)</f>
        <v>0.3505408565104946</v>
      </c>
      <c r="G416" s="76">
        <f>IF($C416&lt;=Entradas!$E$58,"",D416-AVERAGE(D:D))</f>
        <v>1.8944865547367682</v>
      </c>
      <c r="H416" s="76">
        <f>IF($C416&lt;=Entradas!$E$58,"",F416^2)</f>
        <v>0.12287889208311116</v>
      </c>
      <c r="I416" s="76">
        <f>IF($C416&lt;=Entradas!$E$58,"",G416^2)</f>
        <v>3.5890793060783897</v>
      </c>
      <c r="J416" s="76">
        <f>IF($C416&lt;=Entradas!$E$58,"",E416-AVERAGE(E:E))</f>
        <v>1.5589720884750784</v>
      </c>
      <c r="K416" s="76">
        <f>IF($C416&lt;=Entradas!$E$58,"",J416^2)</f>
        <v>2.4303939726443478</v>
      </c>
      <c r="L416" s="76">
        <f>IF($C416&lt;=Entradas!$E$58,"",G416*J416)</f>
        <v>2.9534516608259356</v>
      </c>
      <c r="M416" s="36"/>
    </row>
    <row r="417" spans="2:13" x14ac:dyDescent="0.3">
      <c r="B417" s="35"/>
      <c r="C417" s="72">
        <v>412</v>
      </c>
      <c r="D417" s="102">
        <f>IF($C417&lt;=Entradas!$E$58,"",Observaciones!H417)</f>
        <v>1.1454662208913822</v>
      </c>
      <c r="E417" s="102">
        <f>IF($C417&lt;=Entradas!$E$58,"",Cálculos!L418)</f>
        <v>1.1316179503755324</v>
      </c>
      <c r="F417" s="76">
        <f>IF($C417&lt;=Entradas!$E$58,"",D417-E417)</f>
        <v>1.3848270515849803E-2</v>
      </c>
      <c r="G417" s="76">
        <f>IF($C417&lt;=Entradas!$E$58,"",D417-AVERAGE(D:D))</f>
        <v>0.38796458772895648</v>
      </c>
      <c r="H417" s="76">
        <f>IF($C417&lt;=Entradas!$E$58,"",F417^2)</f>
        <v>1.9177459628015497E-4</v>
      </c>
      <c r="I417" s="76">
        <f>IF($C417&lt;=Entradas!$E$58,"",G417^2)</f>
        <v>0.15051652133169915</v>
      </c>
      <c r="J417" s="76">
        <f>IF($C417&lt;=Entradas!$E$58,"",E417-AVERAGE(E:E))</f>
        <v>0.3891427074619116</v>
      </c>
      <c r="K417" s="76">
        <f>IF($C417&lt;=Entradas!$E$58,"",J417^2)</f>
        <v>0.15143204677078692</v>
      </c>
      <c r="L417" s="76">
        <f>IF($C417&lt;=Entradas!$E$58,"",G417*J417)</f>
        <v>0.15097359006819044</v>
      </c>
      <c r="M417" s="36"/>
    </row>
    <row r="418" spans="2:13" x14ac:dyDescent="0.3">
      <c r="B418" s="35"/>
      <c r="C418" s="72">
        <v>413</v>
      </c>
      <c r="D418" s="102">
        <f>IF($C418&lt;=Entradas!$E$58,"",Observaciones!H418)</f>
        <v>1.5700778627603911</v>
      </c>
      <c r="E418" s="102">
        <f>IF($C418&lt;=Entradas!$E$58,"",Cálculos!L419)</f>
        <v>1.4289790157356435</v>
      </c>
      <c r="F418" s="76">
        <f>IF($C418&lt;=Entradas!$E$58,"",D418-E418)</f>
        <v>0.14109884702474762</v>
      </c>
      <c r="G418" s="76">
        <f>IF($C418&lt;=Entradas!$E$58,"",D418-AVERAGE(D:D))</f>
        <v>0.81257622959796538</v>
      </c>
      <c r="H418" s="76">
        <f>IF($C418&lt;=Entradas!$E$58,"",F418^2)</f>
        <v>1.9908884631713131E-2</v>
      </c>
      <c r="I418" s="76">
        <f>IF($C418&lt;=Entradas!$E$58,"",G418^2)</f>
        <v>0.66028012890764531</v>
      </c>
      <c r="J418" s="76">
        <f>IF($C418&lt;=Entradas!$E$58,"",E418-AVERAGE(E:E))</f>
        <v>0.68650377282202268</v>
      </c>
      <c r="K418" s="76">
        <f>IF($C418&lt;=Entradas!$E$58,"",J418^2)</f>
        <v>0.47128743009887131</v>
      </c>
      <c r="L418" s="76">
        <f>IF($C418&lt;=Entradas!$E$58,"",G418*J418)</f>
        <v>0.55783664732449734</v>
      </c>
      <c r="M418" s="36"/>
    </row>
    <row r="419" spans="2:13" x14ac:dyDescent="0.3">
      <c r="B419" s="35"/>
      <c r="C419" s="72">
        <v>414</v>
      </c>
      <c r="D419" s="102">
        <f>IF($C419&lt;=Entradas!$E$58,"",Observaciones!H419)</f>
        <v>1.1644196254637111</v>
      </c>
      <c r="E419" s="102">
        <f>IF($C419&lt;=Entradas!$E$58,"",Cálculos!L420)</f>
        <v>1.152655340230659</v>
      </c>
      <c r="F419" s="76">
        <f>IF($C419&lt;=Entradas!$E$58,"",D419-E419)</f>
        <v>1.1764285233052174E-2</v>
      </c>
      <c r="G419" s="76">
        <f>IF($C419&lt;=Entradas!$E$58,"",D419-AVERAGE(D:D))</f>
        <v>0.40691799230128545</v>
      </c>
      <c r="H419" s="76">
        <f>IF($C419&lt;=Entradas!$E$58,"",F419^2)</f>
        <v>1.3839840704460944E-4</v>
      </c>
      <c r="I419" s="76">
        <f>IF($C419&lt;=Entradas!$E$58,"",G419^2)</f>
        <v>0.16558225245850899</v>
      </c>
      <c r="J419" s="76">
        <f>IF($C419&lt;=Entradas!$E$58,"",E419-AVERAGE(E:E))</f>
        <v>0.41018009731703819</v>
      </c>
      <c r="K419" s="76">
        <f>IF($C419&lt;=Entradas!$E$58,"",J419^2)</f>
        <v>0.16824771223501492</v>
      </c>
      <c r="L419" s="76">
        <f>IF($C419&lt;=Entradas!$E$58,"",G419*J419)</f>
        <v>0.16690966168219507</v>
      </c>
      <c r="M419" s="36"/>
    </row>
    <row r="420" spans="2:13" x14ac:dyDescent="0.3">
      <c r="B420" s="35"/>
      <c r="C420" s="72">
        <v>415</v>
      </c>
      <c r="D420" s="102">
        <f>IF($C420&lt;=Entradas!$E$58,"",Observaciones!H420)</f>
        <v>1.1312634546734848</v>
      </c>
      <c r="E420" s="102">
        <f>IF($C420&lt;=Entradas!$E$58,"",Cálculos!L421)</f>
        <v>1.1265661689983544</v>
      </c>
      <c r="F420" s="76">
        <f>IF($C420&lt;=Entradas!$E$58,"",D420-E420)</f>
        <v>4.6972856751303915E-3</v>
      </c>
      <c r="G420" s="76">
        <f>IF($C420&lt;=Entradas!$E$58,"",D420-AVERAGE(D:D))</f>
        <v>0.37376182151105908</v>
      </c>
      <c r="H420" s="76">
        <f>IF($C420&lt;=Entradas!$E$58,"",F420^2)</f>
        <v>2.2064492713785178E-5</v>
      </c>
      <c r="I420" s="76">
        <f>IF($C420&lt;=Entradas!$E$58,"",G420^2)</f>
        <v>0.13969789921926479</v>
      </c>
      <c r="J420" s="76">
        <f>IF($C420&lt;=Entradas!$E$58,"",E420-AVERAGE(E:E))</f>
        <v>0.38409092608473361</v>
      </c>
      <c r="K420" s="76">
        <f>IF($C420&lt;=Entradas!$E$58,"",J420^2)</f>
        <v>0.14752583950062831</v>
      </c>
      <c r="L420" s="76">
        <f>IF($C420&lt;=Entradas!$E$58,"",G420*J420)</f>
        <v>0.14355852415929959</v>
      </c>
      <c r="M420" s="36"/>
    </row>
    <row r="421" spans="2:13" x14ac:dyDescent="0.3">
      <c r="B421" s="35"/>
      <c r="C421" s="72">
        <v>416</v>
      </c>
      <c r="D421" s="102">
        <f>IF($C421&lt;=Entradas!$E$58,"",Observaciones!H421)</f>
        <v>1.0997825339752283</v>
      </c>
      <c r="E421" s="102">
        <f>IF($C421&lt;=Entradas!$E$58,"",Cálculos!L422)</f>
        <v>1.1004134557556522</v>
      </c>
      <c r="F421" s="76">
        <f>IF($C421&lt;=Entradas!$E$58,"",D421-E421)</f>
        <v>-6.3092178042389868E-4</v>
      </c>
      <c r="G421" s="76">
        <f>IF($C421&lt;=Entradas!$E$58,"",D421-AVERAGE(D:D))</f>
        <v>0.3422809008128026</v>
      </c>
      <c r="H421" s="76">
        <f>IF($C421&lt;=Entradas!$E$58,"",F421^2)</f>
        <v>3.9806229301326222E-7</v>
      </c>
      <c r="I421" s="76">
        <f>IF($C421&lt;=Entradas!$E$58,"",G421^2)</f>
        <v>0.11715621506122362</v>
      </c>
      <c r="J421" s="76">
        <f>IF($C421&lt;=Entradas!$E$58,"",E421-AVERAGE(E:E))</f>
        <v>0.35793821284203142</v>
      </c>
      <c r="K421" s="76">
        <f>IF($C421&lt;=Entradas!$E$58,"",J421^2)</f>
        <v>0.12811976421254739</v>
      </c>
      <c r="L421" s="76">
        <f>IF($C421&lt;=Entradas!$E$58,"",G421*J421)</f>
        <v>0.12251541392689519</v>
      </c>
      <c r="M421" s="36"/>
    </row>
    <row r="422" spans="2:13" x14ac:dyDescent="0.3">
      <c r="B422" s="35"/>
      <c r="C422" s="72">
        <v>417</v>
      </c>
      <c r="D422" s="102">
        <f>IF($C422&lt;=Entradas!$E$58,"",Observaciones!H422)</f>
        <v>1.1993639205178626</v>
      </c>
      <c r="E422" s="102">
        <f>IF($C422&lt;=Entradas!$E$58,"",Cálculos!L423)</f>
        <v>1.1593459958487904</v>
      </c>
      <c r="F422" s="76">
        <f>IF($C422&lt;=Entradas!$E$58,"",D422-E422)</f>
        <v>4.0017924669072169E-2</v>
      </c>
      <c r="G422" s="76">
        <f>IF($C422&lt;=Entradas!$E$58,"",D422-AVERAGE(D:D))</f>
        <v>0.44186228735543687</v>
      </c>
      <c r="H422" s="76">
        <f>IF($C422&lt;=Entradas!$E$58,"",F422^2)</f>
        <v>1.6014342948195348E-3</v>
      </c>
      <c r="I422" s="76">
        <f>IF($C422&lt;=Entradas!$E$58,"",G422^2)</f>
        <v>0.19524228098697866</v>
      </c>
      <c r="J422" s="76">
        <f>IF($C422&lt;=Entradas!$E$58,"",E422-AVERAGE(E:E))</f>
        <v>0.41687075293516962</v>
      </c>
      <c r="K422" s="76">
        <f>IF($C422&lt;=Entradas!$E$58,"",J422^2)</f>
        <v>0.17378122465273524</v>
      </c>
      <c r="L422" s="76">
        <f>IF($C422&lt;=Entradas!$E$58,"",G422*J422)</f>
        <v>0.18419946442351726</v>
      </c>
      <c r="M422" s="36"/>
    </row>
    <row r="423" spans="2:13" x14ac:dyDescent="0.3">
      <c r="B423" s="35"/>
      <c r="C423" s="72">
        <v>418</v>
      </c>
      <c r="D423" s="102">
        <f>IF($C423&lt;=Entradas!$E$58,"",Observaciones!H423)</f>
        <v>1.667210074016525</v>
      </c>
      <c r="E423" s="102">
        <f>IF($C423&lt;=Entradas!$E$58,"",Cálculos!L424)</f>
        <v>1.5099234627494778</v>
      </c>
      <c r="F423" s="76">
        <f>IF($C423&lt;=Entradas!$E$58,"",D423-E423)</f>
        <v>0.15728661126704724</v>
      </c>
      <c r="G423" s="76">
        <f>IF($C423&lt;=Entradas!$E$58,"",D423-AVERAGE(D:D))</f>
        <v>0.9097084408540993</v>
      </c>
      <c r="H423" s="76">
        <f>IF($C423&lt;=Entradas!$E$58,"",F423^2)</f>
        <v>2.4739078083871231E-2</v>
      </c>
      <c r="I423" s="76">
        <f>IF($C423&lt;=Entradas!$E$58,"",G423^2)</f>
        <v>0.82756944736119631</v>
      </c>
      <c r="J423" s="76">
        <f>IF($C423&lt;=Entradas!$E$58,"",E423-AVERAGE(E:E))</f>
        <v>0.76744821983585698</v>
      </c>
      <c r="K423" s="76">
        <f>IF($C423&lt;=Entradas!$E$58,"",J423^2)</f>
        <v>0.58897677012922589</v>
      </c>
      <c r="L423" s="76">
        <f>IF($C423&lt;=Entradas!$E$58,"",G423*J423)</f>
        <v>0.69815412350313155</v>
      </c>
      <c r="M423" s="36"/>
    </row>
    <row r="424" spans="2:13" x14ac:dyDescent="0.3">
      <c r="B424" s="35"/>
      <c r="C424" s="72">
        <v>419</v>
      </c>
      <c r="D424" s="102">
        <f>IF($C424&lt;=Entradas!$E$58,"",Observaciones!H424)</f>
        <v>3.6633457287263895</v>
      </c>
      <c r="E424" s="102">
        <f>IF($C424&lt;=Entradas!$E$58,"",Cálculos!L425)</f>
        <v>3.1830416796154948</v>
      </c>
      <c r="F424" s="76">
        <f>IF($C424&lt;=Entradas!$E$58,"",D424-E424)</f>
        <v>0.48030404911089475</v>
      </c>
      <c r="G424" s="76">
        <f>IF($C424&lt;=Entradas!$E$58,"",D424-AVERAGE(D:D))</f>
        <v>2.9058440955639639</v>
      </c>
      <c r="H424" s="76">
        <f>IF($C424&lt;=Entradas!$E$58,"",F424^2)</f>
        <v>0.23069197959232079</v>
      </c>
      <c r="I424" s="76">
        <f>IF($C424&lt;=Entradas!$E$58,"",G424^2)</f>
        <v>8.4439299077239518</v>
      </c>
      <c r="J424" s="76">
        <f>IF($C424&lt;=Entradas!$E$58,"",E424-AVERAGE(E:E))</f>
        <v>2.4405664367018742</v>
      </c>
      <c r="K424" s="76">
        <f>IF($C424&lt;=Entradas!$E$58,"",J424^2)</f>
        <v>5.9563645319556837</v>
      </c>
      <c r="L424" s="76">
        <f>IF($C424&lt;=Entradas!$E$58,"",G424*J424)</f>
        <v>7.0919055699217237</v>
      </c>
      <c r="M424" s="36"/>
    </row>
    <row r="425" spans="2:13" x14ac:dyDescent="0.3">
      <c r="B425" s="35"/>
      <c r="C425" s="72">
        <v>420</v>
      </c>
      <c r="D425" s="102">
        <f>IF($C425&lt;=Entradas!$E$58,"",Observaciones!H425)</f>
        <v>1.280548761130756</v>
      </c>
      <c r="E425" s="102">
        <f>IF($C425&lt;=Entradas!$E$58,"",Cálculos!L426)</f>
        <v>1.2714245479582604</v>
      </c>
      <c r="F425" s="76">
        <f>IF($C425&lt;=Entradas!$E$58,"",D425-E425)</f>
        <v>9.1242131724955655E-3</v>
      </c>
      <c r="G425" s="76">
        <f>IF($C425&lt;=Entradas!$E$58,"",D425-AVERAGE(D:D))</f>
        <v>0.52304712796833031</v>
      </c>
      <c r="H425" s="76">
        <f>IF($C425&lt;=Entradas!$E$58,"",F425^2)</f>
        <v>8.3251266017141589E-5</v>
      </c>
      <c r="I425" s="76">
        <f>IF($C425&lt;=Entradas!$E$58,"",G425^2)</f>
        <v>0.27357829807591888</v>
      </c>
      <c r="J425" s="76">
        <f>IF($C425&lt;=Entradas!$E$58,"",E425-AVERAGE(E:E))</f>
        <v>0.52894930504463966</v>
      </c>
      <c r="K425" s="76">
        <f>IF($C425&lt;=Entradas!$E$58,"",J425^2)</f>
        <v>0.27978736730720727</v>
      </c>
      <c r="L425" s="76">
        <f>IF($C425&lt;=Entradas!$E$58,"",G425*J425)</f>
        <v>0.27666541484444301</v>
      </c>
      <c r="M425" s="36"/>
    </row>
    <row r="426" spans="2:13" x14ac:dyDescent="0.3">
      <c r="B426" s="35"/>
      <c r="C426" s="72">
        <v>421</v>
      </c>
      <c r="D426" s="102">
        <f>IF($C426&lt;=Entradas!$E$58,"",Observaciones!H426)</f>
        <v>1.4818960243703039</v>
      </c>
      <c r="E426" s="102">
        <f>IF($C426&lt;=Entradas!$E$58,"",Cálculos!L427)</f>
        <v>1.402728309646762</v>
      </c>
      <c r="F426" s="76">
        <f>IF($C426&lt;=Entradas!$E$58,"",D426-E426)</f>
        <v>7.9167714723541893E-2</v>
      </c>
      <c r="G426" s="76">
        <f>IF($C426&lt;=Entradas!$E$58,"",D426-AVERAGE(D:D))</f>
        <v>0.72439439120787819</v>
      </c>
      <c r="H426" s="76">
        <f>IF($C426&lt;=Entradas!$E$58,"",F426^2)</f>
        <v>6.2675270545481119E-3</v>
      </c>
      <c r="I426" s="76">
        <f>IF($C426&lt;=Entradas!$E$58,"",G426^2)</f>
        <v>0.52474723401343248</v>
      </c>
      <c r="J426" s="76">
        <f>IF($C426&lt;=Entradas!$E$58,"",E426-AVERAGE(E:E))</f>
        <v>0.66025306673314121</v>
      </c>
      <c r="K426" s="76">
        <f>IF($C426&lt;=Entradas!$E$58,"",J426^2)</f>
        <v>0.4359341121305178</v>
      </c>
      <c r="L426" s="76">
        <f>IF($C426&lt;=Entradas!$E$58,"",G426*J426)</f>
        <v>0.47828361831928839</v>
      </c>
      <c r="M426" s="36"/>
    </row>
    <row r="427" spans="2:13" x14ac:dyDescent="0.3">
      <c r="B427" s="35"/>
      <c r="C427" s="72">
        <v>422</v>
      </c>
      <c r="D427" s="102">
        <f>IF($C427&lt;=Entradas!$E$58,"",Observaciones!H427)</f>
        <v>1.4002028262459321</v>
      </c>
      <c r="E427" s="102">
        <f>IF($C427&lt;=Entradas!$E$58,"",Cálculos!L428)</f>
        <v>1.3538835685269108</v>
      </c>
      <c r="F427" s="76">
        <f>IF($C427&lt;=Entradas!$E$58,"",D427-E427)</f>
        <v>4.6319257719021234E-2</v>
      </c>
      <c r="G427" s="76">
        <f>IF($C427&lt;=Entradas!$E$58,"",D427-AVERAGE(D:D))</f>
        <v>0.64270119308350637</v>
      </c>
      <c r="H427" s="76">
        <f>IF($C427&lt;=Entradas!$E$58,"",F427^2)</f>
        <v>2.1454736356411081E-3</v>
      </c>
      <c r="I427" s="76">
        <f>IF($C427&lt;=Entradas!$E$58,"",G427^2)</f>
        <v>0.41306482359096253</v>
      </c>
      <c r="J427" s="76">
        <f>IF($C427&lt;=Entradas!$E$58,"",E427-AVERAGE(E:E))</f>
        <v>0.61140832561329006</v>
      </c>
      <c r="K427" s="76">
        <f>IF($C427&lt;=Entradas!$E$58,"",J427^2)</f>
        <v>0.3738201406292469</v>
      </c>
      <c r="L427" s="76">
        <f>IF($C427&lt;=Entradas!$E$58,"",G427*J427)</f>
        <v>0.39295286033285048</v>
      </c>
      <c r="M427" s="36"/>
    </row>
    <row r="428" spans="2:13" x14ac:dyDescent="0.3">
      <c r="B428" s="35"/>
      <c r="C428" s="72">
        <v>423</v>
      </c>
      <c r="D428" s="102">
        <f>IF($C428&lt;=Entradas!$E$58,"",Observaciones!H428)</f>
        <v>1.2966711495206757</v>
      </c>
      <c r="E428" s="102">
        <f>IF($C428&lt;=Entradas!$E$58,"",Cálculos!L429)</f>
        <v>1.2980813543216907</v>
      </c>
      <c r="F428" s="76">
        <f>IF($C428&lt;=Entradas!$E$58,"",D428-E428)</f>
        <v>-1.4102048010149471E-3</v>
      </c>
      <c r="G428" s="76">
        <f>IF($C428&lt;=Entradas!$E$58,"",D428-AVERAGE(D:D))</f>
        <v>0.53916951635825006</v>
      </c>
      <c r="H428" s="76">
        <f>IF($C428&lt;=Entradas!$E$58,"",F428^2)</f>
        <v>1.9886775808056064E-6</v>
      </c>
      <c r="I428" s="76">
        <f>IF($C428&lt;=Entradas!$E$58,"",G428^2)</f>
        <v>0.29070376736998926</v>
      </c>
      <c r="J428" s="76">
        <f>IF($C428&lt;=Entradas!$E$58,"",E428-AVERAGE(E:E))</f>
        <v>0.55560611140806992</v>
      </c>
      <c r="K428" s="76">
        <f>IF($C428&lt;=Entradas!$E$58,"",J428^2)</f>
        <v>0.30869815103399662</v>
      </c>
      <c r="L428" s="76">
        <f>IF($C428&lt;=Entradas!$E$58,"",G428*J428)</f>
        <v>0.29956587837357707</v>
      </c>
      <c r="M428" s="36"/>
    </row>
    <row r="429" spans="2:13" x14ac:dyDescent="0.3">
      <c r="B429" s="35"/>
      <c r="C429" s="72">
        <v>424</v>
      </c>
      <c r="D429" s="102">
        <f>IF($C429&lt;=Entradas!$E$58,"",Observaciones!H429)</f>
        <v>1.2600258687741439</v>
      </c>
      <c r="E429" s="102">
        <f>IF($C429&lt;=Entradas!$E$58,"",Cálculos!L430)</f>
        <v>1.2695417861259815</v>
      </c>
      <c r="F429" s="76">
        <f>IF($C429&lt;=Entradas!$E$58,"",D429-E429)</f>
        <v>-9.5159173518375439E-3</v>
      </c>
      <c r="G429" s="76">
        <f>IF($C429&lt;=Entradas!$E$58,"",D429-AVERAGE(D:D))</f>
        <v>0.50252423561171822</v>
      </c>
      <c r="H429" s="76">
        <f>IF($C429&lt;=Entradas!$E$58,"",F429^2)</f>
        <v>9.0552683047002852E-5</v>
      </c>
      <c r="I429" s="76">
        <f>IF($C429&lt;=Entradas!$E$58,"",G429^2)</f>
        <v>0.25253060737714167</v>
      </c>
      <c r="J429" s="76">
        <f>IF($C429&lt;=Entradas!$E$58,"",E429-AVERAGE(E:E))</f>
        <v>0.52706654321236068</v>
      </c>
      <c r="K429" s="76">
        <f>IF($C429&lt;=Entradas!$E$58,"",J429^2)</f>
        <v>0.2777991409738273</v>
      </c>
      <c r="L429" s="76">
        <f>IF($C429&lt;=Entradas!$E$58,"",G429*J429)</f>
        <v>0.26486371174430218</v>
      </c>
      <c r="M429" s="36"/>
    </row>
    <row r="430" spans="2:13" x14ac:dyDescent="0.3">
      <c r="B430" s="35"/>
      <c r="C430" s="72">
        <v>425</v>
      </c>
      <c r="D430" s="102">
        <f>IF($C430&lt;=Entradas!$E$58,"",Observaciones!H430)</f>
        <v>1.3145196839269824</v>
      </c>
      <c r="E430" s="102">
        <f>IF($C430&lt;=Entradas!$E$58,"",Cálculos!L431)</f>
        <v>1.3009594201065111</v>
      </c>
      <c r="F430" s="76">
        <f>IF($C430&lt;=Entradas!$E$58,"",D430-E430)</f>
        <v>1.3560263820471263E-2</v>
      </c>
      <c r="G430" s="76">
        <f>IF($C430&lt;=Entradas!$E$58,"",D430-AVERAGE(D:D))</f>
        <v>0.55701805076455668</v>
      </c>
      <c r="H430" s="76">
        <f>IF($C430&lt;=Entradas!$E$58,"",F430^2)</f>
        <v>1.8388075488078192E-4</v>
      </c>
      <c r="I430" s="76">
        <f>IF($C430&lt;=Entradas!$E$58,"",G430^2)</f>
        <v>0.31026910887754622</v>
      </c>
      <c r="J430" s="76">
        <f>IF($C430&lt;=Entradas!$E$58,"",E430-AVERAGE(E:E))</f>
        <v>0.55848417719289034</v>
      </c>
      <c r="K430" s="76">
        <f>IF($C430&lt;=Entradas!$E$58,"",J430^2)</f>
        <v>0.31190457617481976</v>
      </c>
      <c r="L430" s="76">
        <f>IF($C430&lt;=Entradas!$E$58,"",G430*J430)</f>
        <v>0.31108576776283103</v>
      </c>
      <c r="M430" s="36"/>
    </row>
    <row r="431" spans="2:13" x14ac:dyDescent="0.3">
      <c r="B431" s="35"/>
      <c r="C431" s="72">
        <v>426</v>
      </c>
      <c r="D431" s="102">
        <f>IF($C431&lt;=Entradas!$E$58,"",Observaciones!H431)</f>
        <v>1.2987216944106807</v>
      </c>
      <c r="E431" s="102">
        <f>IF($C431&lt;=Entradas!$E$58,"",Cálculos!L432)</f>
        <v>1.2958594910896259</v>
      </c>
      <c r="F431" s="76">
        <f>IF($C431&lt;=Entradas!$E$58,"",D431-E431)</f>
        <v>2.8622033210548015E-3</v>
      </c>
      <c r="G431" s="76">
        <f>IF($C431&lt;=Entradas!$E$58,"",D431-AVERAGE(D:D))</f>
        <v>0.54122006124825506</v>
      </c>
      <c r="H431" s="76">
        <f>IF($C431&lt;=Entradas!$E$58,"",F431^2)</f>
        <v>8.1922078510571348E-6</v>
      </c>
      <c r="I431" s="76">
        <f>IF($C431&lt;=Entradas!$E$58,"",G431^2)</f>
        <v>0.29291915469756497</v>
      </c>
      <c r="J431" s="76">
        <f>IF($C431&lt;=Entradas!$E$58,"",E431-AVERAGE(E:E))</f>
        <v>0.55338424817600518</v>
      </c>
      <c r="K431" s="76">
        <f>IF($C431&lt;=Entradas!$E$58,"",J431^2)</f>
        <v>0.30623412612932249</v>
      </c>
      <c r="L431" s="76">
        <f>IF($C431&lt;=Entradas!$E$58,"",G431*J431)</f>
        <v>0.29950265669163711</v>
      </c>
      <c r="M431" s="36"/>
    </row>
    <row r="432" spans="2:13" x14ac:dyDescent="0.3">
      <c r="B432" s="35"/>
      <c r="C432" s="72">
        <v>427</v>
      </c>
      <c r="D432" s="102">
        <f>IF($C432&lt;=Entradas!$E$58,"",Observaciones!H432)</f>
        <v>1.3426541602135749</v>
      </c>
      <c r="E432" s="102">
        <f>IF($C432&lt;=Entradas!$E$58,"",Cálculos!L433)</f>
        <v>1.3199473116372875</v>
      </c>
      <c r="F432" s="76">
        <f>IF($C432&lt;=Entradas!$E$58,"",D432-E432)</f>
        <v>2.2706848576287353E-2</v>
      </c>
      <c r="G432" s="76">
        <f>IF($C432&lt;=Entradas!$E$58,"",D432-AVERAGE(D:D))</f>
        <v>0.58515252705114917</v>
      </c>
      <c r="H432" s="76">
        <f>IF($C432&lt;=Entradas!$E$58,"",F432^2)</f>
        <v>5.1560097226644298E-4</v>
      </c>
      <c r="I432" s="76">
        <f>IF($C432&lt;=Entradas!$E$58,"",G432^2)</f>
        <v>0.34240347991434589</v>
      </c>
      <c r="J432" s="76">
        <f>IF($C432&lt;=Entradas!$E$58,"",E432-AVERAGE(E:E))</f>
        <v>0.57747206872366674</v>
      </c>
      <c r="K432" s="76">
        <f>IF($C432&lt;=Entradas!$E$58,"",J432^2)</f>
        <v>0.33347399015599127</v>
      </c>
      <c r="L432" s="76">
        <f>IF($C432&lt;=Entradas!$E$58,"",G432*J432)</f>
        <v>0.33790924031510849</v>
      </c>
      <c r="M432" s="36"/>
    </row>
    <row r="433" spans="2:13" x14ac:dyDescent="0.3">
      <c r="B433" s="35"/>
      <c r="C433" s="72">
        <v>428</v>
      </c>
      <c r="D433" s="102">
        <f>IF($C433&lt;=Entradas!$E$58,"",Observaciones!H433)</f>
        <v>3.8967337086269653</v>
      </c>
      <c r="E433" s="102">
        <f>IF($C433&lt;=Entradas!$E$58,"",Cálculos!L434)</f>
        <v>3.4131990209510041</v>
      </c>
      <c r="F433" s="76">
        <f>IF($C433&lt;=Entradas!$E$58,"",D433-E433)</f>
        <v>0.48353468767596119</v>
      </c>
      <c r="G433" s="76">
        <f>IF($C433&lt;=Entradas!$E$58,"",D433-AVERAGE(D:D))</f>
        <v>3.1392320754645398</v>
      </c>
      <c r="H433" s="76">
        <f>IF($C433&lt;=Entradas!$E$58,"",F433^2)</f>
        <v>0.23380579418588934</v>
      </c>
      <c r="I433" s="76">
        <f>IF($C433&lt;=Entradas!$E$58,"",G433^2)</f>
        <v>9.8547780236254017</v>
      </c>
      <c r="J433" s="76">
        <f>IF($C433&lt;=Entradas!$E$58,"",E433-AVERAGE(E:E))</f>
        <v>2.6707237780373836</v>
      </c>
      <c r="K433" s="76">
        <f>IF($C433&lt;=Entradas!$E$58,"",J433^2)</f>
        <v>7.1327654985742761</v>
      </c>
      <c r="L433" s="76">
        <f>IF($C433&lt;=Entradas!$E$58,"",G433*J433)</f>
        <v>8.3840217487207926</v>
      </c>
      <c r="M433" s="36"/>
    </row>
    <row r="434" spans="2:13" x14ac:dyDescent="0.3">
      <c r="B434" s="35"/>
      <c r="C434" s="72">
        <v>429</v>
      </c>
      <c r="D434" s="102">
        <f>IF($C434&lt;=Entradas!$E$58,"",Observaciones!H434)</f>
        <v>1.3732289920047229</v>
      </c>
      <c r="E434" s="102">
        <f>IF($C434&lt;=Entradas!$E$58,"",Cálculos!L435)</f>
        <v>1.3829934353652478</v>
      </c>
      <c r="F434" s="76">
        <f>IF($C434&lt;=Entradas!$E$58,"",D434-E434)</f>
        <v>-9.7644433605248437E-3</v>
      </c>
      <c r="G434" s="76">
        <f>IF($C434&lt;=Entradas!$E$58,"",D434-AVERAGE(D:D))</f>
        <v>0.61572735884229723</v>
      </c>
      <c r="H434" s="76">
        <f>IF($C434&lt;=Entradas!$E$58,"",F434^2)</f>
        <v>9.5344354140897706E-5</v>
      </c>
      <c r="I434" s="76">
        <f>IF($C434&lt;=Entradas!$E$58,"",G434^2)</f>
        <v>0.37912018042691109</v>
      </c>
      <c r="J434" s="76">
        <f>IF($C434&lt;=Entradas!$E$58,"",E434-AVERAGE(E:E))</f>
        <v>0.640518192451627</v>
      </c>
      <c r="K434" s="76">
        <f>IF($C434&lt;=Entradas!$E$58,"",J434^2)</f>
        <v>0.41026355486149946</v>
      </c>
      <c r="L434" s="76">
        <f>IF($C434&lt;=Entradas!$E$58,"",G434*J434)</f>
        <v>0.39438457492868256</v>
      </c>
      <c r="M434" s="36"/>
    </row>
    <row r="435" spans="2:13" x14ac:dyDescent="0.3">
      <c r="B435" s="35"/>
      <c r="C435" s="72">
        <v>430</v>
      </c>
      <c r="D435" s="102">
        <f>IF($C435&lt;=Entradas!$E$58,"",Observaciones!H435)</f>
        <v>1.3366716295307792</v>
      </c>
      <c r="E435" s="102">
        <f>IF($C435&lt;=Entradas!$E$58,"",Cálculos!L436)</f>
        <v>1.3548042300960108</v>
      </c>
      <c r="F435" s="76">
        <f>IF($C435&lt;=Entradas!$E$58,"",D435-E435)</f>
        <v>-1.8132600565231582E-2</v>
      </c>
      <c r="G435" s="76">
        <f>IF($C435&lt;=Entradas!$E$58,"",D435-AVERAGE(D:D))</f>
        <v>0.57916999636835353</v>
      </c>
      <c r="H435" s="76">
        <f>IF($C435&lt;=Entradas!$E$58,"",F435^2)</f>
        <v>3.2879120325823673E-4</v>
      </c>
      <c r="I435" s="76">
        <f>IF($C435&lt;=Entradas!$E$58,"",G435^2)</f>
        <v>0.33543788469331864</v>
      </c>
      <c r="J435" s="76">
        <f>IF($C435&lt;=Entradas!$E$58,"",E435-AVERAGE(E:E))</f>
        <v>0.61232898718239004</v>
      </c>
      <c r="K435" s="76">
        <f>IF($C435&lt;=Entradas!$E$58,"",J435^2)</f>
        <v>0.37494678854381158</v>
      </c>
      <c r="L435" s="76">
        <f>IF($C435&lt;=Entradas!$E$58,"",G435*J435)</f>
        <v>0.35464257728266246</v>
      </c>
      <c r="M435" s="36"/>
    </row>
    <row r="436" spans="2:13" x14ac:dyDescent="0.3">
      <c r="B436" s="35"/>
      <c r="C436" s="72">
        <v>431</v>
      </c>
      <c r="D436" s="102">
        <f>IF($C436&lt;=Entradas!$E$58,"",Observaciones!H436)</f>
        <v>1.3128689858356475</v>
      </c>
      <c r="E436" s="102">
        <f>IF($C436&lt;=Entradas!$E$58,"",Cálculos!L437)</f>
        <v>1.3351227868333699</v>
      </c>
      <c r="F436" s="76">
        <f>IF($C436&lt;=Entradas!$E$58,"",D436-E436)</f>
        <v>-2.225380099772245E-2</v>
      </c>
      <c r="G436" s="76">
        <f>IF($C436&lt;=Entradas!$E$58,"",D436-AVERAGE(D:D))</f>
        <v>0.55536735267322179</v>
      </c>
      <c r="H436" s="76">
        <f>IF($C436&lt;=Entradas!$E$58,"",F436^2)</f>
        <v>4.9523165884623273E-4</v>
      </c>
      <c r="I436" s="76">
        <f>IF($C436&lt;=Entradas!$E$58,"",G436^2)</f>
        <v>0.30843289641526273</v>
      </c>
      <c r="J436" s="76">
        <f>IF($C436&lt;=Entradas!$E$58,"",E436-AVERAGE(E:E))</f>
        <v>0.59264754391974916</v>
      </c>
      <c r="K436" s="76">
        <f>IF($C436&lt;=Entradas!$E$58,"",J436^2)</f>
        <v>0.351231111314111</v>
      </c>
      <c r="L436" s="76">
        <f>IF($C436&lt;=Entradas!$E$58,"",G436*J436)</f>
        <v>0.32913709753499804</v>
      </c>
      <c r="M436" s="36"/>
    </row>
    <row r="437" spans="2:13" x14ac:dyDescent="0.3">
      <c r="B437" s="35"/>
      <c r="C437" s="72">
        <v>432</v>
      </c>
      <c r="D437" s="102">
        <f>IF($C437&lt;=Entradas!$E$58,"",Observaciones!H437)</f>
        <v>1.2802958736979464</v>
      </c>
      <c r="E437" s="102">
        <f>IF($C437&lt;=Entradas!$E$58,"",Cálculos!L438)</f>
        <v>1.3075744916927556</v>
      </c>
      <c r="F437" s="76">
        <f>IF($C437&lt;=Entradas!$E$58,"",D437-E437)</f>
        <v>-2.727861799480924E-2</v>
      </c>
      <c r="G437" s="76">
        <f>IF($C437&lt;=Entradas!$E$58,"",D437-AVERAGE(D:D))</f>
        <v>0.5227942405355207</v>
      </c>
      <c r="H437" s="76">
        <f>IF($C437&lt;=Entradas!$E$58,"",F437^2)</f>
        <v>7.4412299970673043E-4</v>
      </c>
      <c r="I437" s="76">
        <f>IF($C437&lt;=Entradas!$E$58,"",G437^2)</f>
        <v>0.2733138179371119</v>
      </c>
      <c r="J437" s="76">
        <f>IF($C437&lt;=Entradas!$E$58,"",E437-AVERAGE(E:E))</f>
        <v>0.56509924877913487</v>
      </c>
      <c r="K437" s="76">
        <f>IF($C437&lt;=Entradas!$E$58,"",J437^2)</f>
        <v>0.31933716097074255</v>
      </c>
      <c r="L437" s="76">
        <f>IF($C437&lt;=Entradas!$E$58,"",G437*J437)</f>
        <v>0.2954306325926811</v>
      </c>
      <c r="M437" s="36"/>
    </row>
    <row r="438" spans="2:13" x14ac:dyDescent="0.3">
      <c r="B438" s="35"/>
      <c r="C438" s="72">
        <v>433</v>
      </c>
      <c r="D438" s="102">
        <f>IF($C438&lt;=Entradas!$E$58,"",Observaciones!H438)</f>
        <v>1.2498130312072988</v>
      </c>
      <c r="E438" s="102">
        <f>IF($C438&lt;=Entradas!$E$58,"",Cálculos!L439)</f>
        <v>1.2806156153652397</v>
      </c>
      <c r="F438" s="76">
        <f>IF($C438&lt;=Entradas!$E$58,"",D438-E438)</f>
        <v>-3.0802584157940904E-2</v>
      </c>
      <c r="G438" s="76">
        <f>IF($C438&lt;=Entradas!$E$58,"",D438-AVERAGE(D:D))</f>
        <v>0.49231139804487312</v>
      </c>
      <c r="H438" s="76">
        <f>IF($C438&lt;=Entradas!$E$58,"",F438^2)</f>
        <v>9.4879919080703202E-4</v>
      </c>
      <c r="I438" s="76">
        <f>IF($C438&lt;=Entradas!$E$58,"",G438^2)</f>
        <v>0.24237051264489751</v>
      </c>
      <c r="J438" s="76">
        <f>IF($C438&lt;=Entradas!$E$58,"",E438-AVERAGE(E:E))</f>
        <v>0.53814037245161894</v>
      </c>
      <c r="K438" s="76">
        <f>IF($C438&lt;=Entradas!$E$58,"",J438^2)</f>
        <v>0.28959506046236716</v>
      </c>
      <c r="L438" s="76">
        <f>IF($C438&lt;=Entradas!$E$58,"",G438*J438)</f>
        <v>0.26493263910604525</v>
      </c>
      <c r="M438" s="36"/>
    </row>
    <row r="439" spans="2:13" x14ac:dyDescent="0.3">
      <c r="B439" s="35"/>
      <c r="C439" s="72">
        <v>434</v>
      </c>
      <c r="D439" s="102">
        <f>IF($C439&lt;=Entradas!$E$58,"",Observaciones!H439)</f>
        <v>1.2205056175772</v>
      </c>
      <c r="E439" s="102">
        <f>IF($C439&lt;=Entradas!$E$58,"",Cálculos!L440)</f>
        <v>1.2537191377271888</v>
      </c>
      <c r="F439" s="76">
        <f>IF($C439&lt;=Entradas!$E$58,"",D439-E439)</f>
        <v>-3.3213520149988796E-2</v>
      </c>
      <c r="G439" s="76">
        <f>IF($C439&lt;=Entradas!$E$58,"",D439-AVERAGE(D:D))</f>
        <v>0.46300398441477431</v>
      </c>
      <c r="H439" s="76">
        <f>IF($C439&lt;=Entradas!$E$58,"",F439^2)</f>
        <v>1.1031379207537117E-3</v>
      </c>
      <c r="I439" s="76">
        <f>IF($C439&lt;=Entradas!$E$58,"",G439^2)</f>
        <v>0.21437268958395655</v>
      </c>
      <c r="J439" s="76">
        <f>IF($C439&lt;=Entradas!$E$58,"",E439-AVERAGE(E:E))</f>
        <v>0.51124389481356802</v>
      </c>
      <c r="K439" s="76">
        <f>IF($C439&lt;=Entradas!$E$58,"",J439^2)</f>
        <v>0.26137031998414662</v>
      </c>
      <c r="L439" s="76">
        <f>IF($C439&lt;=Entradas!$E$58,"",G439*J439)</f>
        <v>0.23670796030640975</v>
      </c>
      <c r="M439" s="36"/>
    </row>
    <row r="440" spans="2:13" x14ac:dyDescent="0.3">
      <c r="B440" s="35"/>
      <c r="C440" s="72">
        <v>435</v>
      </c>
      <c r="D440" s="102">
        <f>IF($C440&lt;=Entradas!$E$58,"",Observaciones!H440)</f>
        <v>3.4157869225617068</v>
      </c>
      <c r="E440" s="102">
        <f>IF($C440&lt;=Entradas!$E$58,"",Cálculos!L441)</f>
        <v>2.9993034803589396</v>
      </c>
      <c r="F440" s="76">
        <f>IF($C440&lt;=Entradas!$E$58,"",D440-E440)</f>
        <v>0.41648344220276723</v>
      </c>
      <c r="G440" s="76">
        <f>IF($C440&lt;=Entradas!$E$58,"",D440-AVERAGE(D:D))</f>
        <v>2.6582852893992812</v>
      </c>
      <c r="H440" s="76">
        <f>IF($C440&lt;=Entradas!$E$58,"",F440^2)</f>
        <v>0.17345845762906575</v>
      </c>
      <c r="I440" s="76">
        <f>IF($C440&lt;=Entradas!$E$58,"",G440^2)</f>
        <v>7.0664806798366202</v>
      </c>
      <c r="J440" s="76">
        <f>IF($C440&lt;=Entradas!$E$58,"",E440-AVERAGE(E:E))</f>
        <v>2.256828237445319</v>
      </c>
      <c r="K440" s="76">
        <f>IF($C440&lt;=Entradas!$E$58,"",J440^2)</f>
        <v>5.0932736933305449</v>
      </c>
      <c r="L440" s="76">
        <f>IF($C440&lt;=Entradas!$E$58,"",G440*J440)</f>
        <v>5.9992933043017995</v>
      </c>
      <c r="M440" s="36"/>
    </row>
    <row r="441" spans="2:13" x14ac:dyDescent="0.3">
      <c r="B441" s="35"/>
      <c r="C441" s="72">
        <v>436</v>
      </c>
      <c r="D441" s="102">
        <f>IF($C441&lt;=Entradas!$E$58,"",Observaciones!H441)</f>
        <v>1.6839221207160469</v>
      </c>
      <c r="E441" s="102">
        <f>IF($C441&lt;=Entradas!$E$58,"",Cálculos!L442)</f>
        <v>1.5945015699608358</v>
      </c>
      <c r="F441" s="76">
        <f>IF($C441&lt;=Entradas!$E$58,"",D441-E441)</f>
        <v>8.9420550755211048E-2</v>
      </c>
      <c r="G441" s="76">
        <f>IF($C441&lt;=Entradas!$E$58,"",D441-AVERAGE(D:D))</f>
        <v>0.92642048755362116</v>
      </c>
      <c r="H441" s="76">
        <f>IF($C441&lt;=Entradas!$E$58,"",F441^2)</f>
        <v>7.9960348973652749E-3</v>
      </c>
      <c r="I441" s="76">
        <f>IF($C441&lt;=Entradas!$E$58,"",G441^2)</f>
        <v>0.85825491975908919</v>
      </c>
      <c r="J441" s="76">
        <f>IF($C441&lt;=Entradas!$E$58,"",E441-AVERAGE(E:E))</f>
        <v>0.85202632704721504</v>
      </c>
      <c r="K441" s="76">
        <f>IF($C441&lt;=Entradas!$E$58,"",J441^2)</f>
        <v>0.72594886198156783</v>
      </c>
      <c r="L441" s="76">
        <f>IF($C441&lt;=Entradas!$E$58,"",G441*J441)</f>
        <v>0.78933464531160202</v>
      </c>
      <c r="M441" s="36"/>
    </row>
    <row r="442" spans="2:13" x14ac:dyDescent="0.3">
      <c r="B442" s="35"/>
      <c r="C442" s="72">
        <v>437</v>
      </c>
      <c r="D442" s="102">
        <f>IF($C442&lt;=Entradas!$E$58,"",Observaciones!H442)</f>
        <v>1.3705877929453154</v>
      </c>
      <c r="E442" s="102">
        <f>IF($C442&lt;=Entradas!$E$58,"",Cálculos!L443)</f>
        <v>1.3878882205132461</v>
      </c>
      <c r="F442" s="76">
        <f>IF($C442&lt;=Entradas!$E$58,"",D442-E442)</f>
        <v>-1.730042756793071E-2</v>
      </c>
      <c r="G442" s="76">
        <f>IF($C442&lt;=Entradas!$E$58,"",D442-AVERAGE(D:D))</f>
        <v>0.61308615978288972</v>
      </c>
      <c r="H442" s="76">
        <f>IF($C442&lt;=Entradas!$E$58,"",F442^2)</f>
        <v>2.9930479403321691E-4</v>
      </c>
      <c r="I442" s="76">
        <f>IF($C442&lt;=Entradas!$E$58,"",G442^2)</f>
        <v>0.37587463931733101</v>
      </c>
      <c r="J442" s="76">
        <f>IF($C442&lt;=Entradas!$E$58,"",E442-AVERAGE(E:E))</f>
        <v>0.64541297759962535</v>
      </c>
      <c r="K442" s="76">
        <f>IF($C442&lt;=Entradas!$E$58,"",J442^2)</f>
        <v>0.41655791165401451</v>
      </c>
      <c r="L442" s="76">
        <f>IF($C442&lt;=Entradas!$E$58,"",G442*J442)</f>
        <v>0.39569376391059452</v>
      </c>
      <c r="M442" s="36"/>
    </row>
    <row r="443" spans="2:13" x14ac:dyDescent="0.3">
      <c r="B443" s="35"/>
      <c r="C443" s="72">
        <v>438</v>
      </c>
      <c r="D443" s="102">
        <f>IF($C443&lt;=Entradas!$E$58,"",Observaciones!H443)</f>
        <v>1.3360611722801892</v>
      </c>
      <c r="E443" s="102">
        <f>IF($C443&lt;=Entradas!$E$58,"",Cálculos!L444)</f>
        <v>1.3602516917807563</v>
      </c>
      <c r="F443" s="76">
        <f>IF($C443&lt;=Entradas!$E$58,"",D443-E443)</f>
        <v>-2.4190519500567165E-2</v>
      </c>
      <c r="G443" s="76">
        <f>IF($C443&lt;=Entradas!$E$58,"",D443-AVERAGE(D:D))</f>
        <v>0.57855953911776348</v>
      </c>
      <c r="H443" s="76">
        <f>IF($C443&lt;=Entradas!$E$58,"",F443^2)</f>
        <v>5.8518123370732025E-4</v>
      </c>
      <c r="I443" s="76">
        <f>IF($C443&lt;=Entradas!$E$58,"",G443^2)</f>
        <v>0.3347311403041589</v>
      </c>
      <c r="J443" s="76">
        <f>IF($C443&lt;=Entradas!$E$58,"",E443-AVERAGE(E:E))</f>
        <v>0.61777644886713556</v>
      </c>
      <c r="K443" s="76">
        <f>IF($C443&lt;=Entradas!$E$58,"",J443^2)</f>
        <v>0.38164774077488856</v>
      </c>
      <c r="L443" s="76">
        <f>IF($C443&lt;=Entradas!$E$58,"",G443*J443)</f>
        <v>0.35742045753437851</v>
      </c>
      <c r="M443" s="36"/>
    </row>
    <row r="444" spans="2:13" x14ac:dyDescent="0.3">
      <c r="B444" s="35"/>
      <c r="C444" s="72">
        <v>439</v>
      </c>
      <c r="D444" s="102">
        <f>IF($C444&lt;=Entradas!$E$58,"",Observaciones!H444)</f>
        <v>1.3034853248572471</v>
      </c>
      <c r="E444" s="102">
        <f>IF($C444&lt;=Entradas!$E$58,"",Cálculos!L445)</f>
        <v>1.3327807376586915</v>
      </c>
      <c r="F444" s="76">
        <f>IF($C444&lt;=Entradas!$E$58,"",D444-E444)</f>
        <v>-2.9295412801444431E-2</v>
      </c>
      <c r="G444" s="76">
        <f>IF($C444&lt;=Entradas!$E$58,"",D444-AVERAGE(D:D))</f>
        <v>0.54598369169482142</v>
      </c>
      <c r="H444" s="76">
        <f>IF($C444&lt;=Entradas!$E$58,"",F444^2)</f>
        <v>8.5822121120703422E-4</v>
      </c>
      <c r="I444" s="76">
        <f>IF($C444&lt;=Entradas!$E$58,"",G444^2)</f>
        <v>0.29809819159670581</v>
      </c>
      <c r="J444" s="76">
        <f>IF($C444&lt;=Entradas!$E$58,"",E444-AVERAGE(E:E))</f>
        <v>0.59030549474507077</v>
      </c>
      <c r="K444" s="76">
        <f>IF($C444&lt;=Entradas!$E$58,"",J444^2)</f>
        <v>0.34846057712622275</v>
      </c>
      <c r="L444" s="76">
        <f>IF($C444&lt;=Entradas!$E$58,"",G444*J444)</f>
        <v>0.32229717324865176</v>
      </c>
      <c r="M444" s="36"/>
    </row>
    <row r="445" spans="2:13" x14ac:dyDescent="0.3">
      <c r="B445" s="35"/>
      <c r="C445" s="72">
        <v>440</v>
      </c>
      <c r="D445" s="102">
        <f>IF($C445&lt;=Entradas!$E$58,"",Observaciones!H445)</f>
        <v>1.3162907847576868</v>
      </c>
      <c r="E445" s="102">
        <f>IF($C445&lt;=Entradas!$E$58,"",Cálculos!L446)</f>
        <v>1.3406162083612942</v>
      </c>
      <c r="F445" s="76">
        <f>IF($C445&lt;=Entradas!$E$58,"",D445-E445)</f>
        <v>-2.4325423603607454E-2</v>
      </c>
      <c r="G445" s="76">
        <f>IF($C445&lt;=Entradas!$E$58,"",D445-AVERAGE(D:D))</f>
        <v>0.5587891515952611</v>
      </c>
      <c r="H445" s="76">
        <f>IF($C445&lt;=Entradas!$E$58,"",F445^2)</f>
        <v>5.9172623349494267E-4</v>
      </c>
      <c r="I445" s="76">
        <f>IF($C445&lt;=Entradas!$E$58,"",G445^2)</f>
        <v>0.31224531594055172</v>
      </c>
      <c r="J445" s="76">
        <f>IF($C445&lt;=Entradas!$E$58,"",E445-AVERAGE(E:E))</f>
        <v>0.59814096544767348</v>
      </c>
      <c r="K445" s="76">
        <f>IF($C445&lt;=Entradas!$E$58,"",J445^2)</f>
        <v>0.35777261454667492</v>
      </c>
      <c r="L445" s="76">
        <f>IF($C445&lt;=Entradas!$E$58,"",G445*J445)</f>
        <v>0.33423468261687583</v>
      </c>
      <c r="M445" s="36"/>
    </row>
    <row r="446" spans="2:13" x14ac:dyDescent="0.3">
      <c r="B446" s="35"/>
      <c r="C446" s="72">
        <v>441</v>
      </c>
      <c r="D446" s="102">
        <f>IF($C446&lt;=Entradas!$E$58,"",Observaciones!H446)</f>
        <v>1.3254612624506128</v>
      </c>
      <c r="E446" s="102">
        <f>IF($C446&lt;=Entradas!$E$58,"",Cálculos!L447)</f>
        <v>1.3463746301292536</v>
      </c>
      <c r="F446" s="76">
        <f>IF($C446&lt;=Entradas!$E$58,"",D446-E446)</f>
        <v>-2.0913367678640826E-2</v>
      </c>
      <c r="G446" s="76">
        <f>IF($C446&lt;=Entradas!$E$58,"",D446-AVERAGE(D:D))</f>
        <v>0.56795962928818711</v>
      </c>
      <c r="H446" s="76">
        <f>IF($C446&lt;=Entradas!$E$58,"",F446^2)</f>
        <v>4.3736894766201878E-4</v>
      </c>
      <c r="I446" s="76">
        <f>IF($C446&lt;=Entradas!$E$58,"",G446^2)</f>
        <v>0.32257814050117495</v>
      </c>
      <c r="J446" s="76">
        <f>IF($C446&lt;=Entradas!$E$58,"",E446-AVERAGE(E:E))</f>
        <v>0.60389938721563285</v>
      </c>
      <c r="K446" s="76">
        <f>IF($C446&lt;=Entradas!$E$58,"",J446^2)</f>
        <v>0.36469446987941689</v>
      </c>
      <c r="L446" s="76">
        <f>IF($C446&lt;=Entradas!$E$58,"",G446*J446)</f>
        <v>0.34299047209035421</v>
      </c>
      <c r="M446" s="36"/>
    </row>
    <row r="447" spans="2:13" x14ac:dyDescent="0.3">
      <c r="B447" s="35"/>
      <c r="C447" s="72">
        <v>442</v>
      </c>
      <c r="D447" s="102">
        <f>IF($C447&lt;=Entradas!$E$58,"",Observaciones!H447)</f>
        <v>1.7608617397485922</v>
      </c>
      <c r="E447" s="102">
        <f>IF($C447&lt;=Entradas!$E$58,"",Cálculos!L448)</f>
        <v>1.6484412438658771</v>
      </c>
      <c r="F447" s="76">
        <f>IF($C447&lt;=Entradas!$E$58,"",D447-E447)</f>
        <v>0.11242049588271508</v>
      </c>
      <c r="G447" s="76">
        <f>IF($C447&lt;=Entradas!$E$58,"",D447-AVERAGE(D:D))</f>
        <v>1.0033601065861664</v>
      </c>
      <c r="H447" s="76">
        <f>IF($C447&lt;=Entradas!$E$58,"",F447^2)</f>
        <v>1.2638367894515558E-2</v>
      </c>
      <c r="I447" s="76">
        <f>IF($C447&lt;=Entradas!$E$58,"",G447^2)</f>
        <v>1.0067315034886031</v>
      </c>
      <c r="J447" s="76">
        <f>IF($C447&lt;=Entradas!$E$58,"",E447-AVERAGE(E:E))</f>
        <v>0.90596600095225632</v>
      </c>
      <c r="K447" s="76">
        <f>IF($C447&lt;=Entradas!$E$58,"",J447^2)</f>
        <v>0.82077439488142367</v>
      </c>
      <c r="L447" s="76">
        <f>IF($C447&lt;=Entradas!$E$58,"",G447*J447)</f>
        <v>0.90901014327889884</v>
      </c>
      <c r="M447" s="36"/>
    </row>
    <row r="448" spans="2:13" x14ac:dyDescent="0.3">
      <c r="B448" s="35"/>
      <c r="C448" s="72">
        <v>443</v>
      </c>
      <c r="D448" s="102">
        <f>IF($C448&lt;=Entradas!$E$58,"",Observaciones!H448)</f>
        <v>4.7096994654674731</v>
      </c>
      <c r="E448" s="102">
        <f>IF($C448&lt;=Entradas!$E$58,"",Cálculos!L449)</f>
        <v>4.1339487054718358</v>
      </c>
      <c r="F448" s="76">
        <f>IF($C448&lt;=Entradas!$E$58,"",D448-E448)</f>
        <v>0.5757507599956373</v>
      </c>
      <c r="G448" s="76">
        <f>IF($C448&lt;=Entradas!$E$58,"",D448-AVERAGE(D:D))</f>
        <v>3.9521978323050475</v>
      </c>
      <c r="H448" s="76">
        <f>IF($C448&lt;=Entradas!$E$58,"",F448^2)</f>
        <v>0.33148893763555393</v>
      </c>
      <c r="I448" s="76">
        <f>IF($C448&lt;=Entradas!$E$58,"",G448^2)</f>
        <v>15.619867705676716</v>
      </c>
      <c r="J448" s="76">
        <f>IF($C448&lt;=Entradas!$E$58,"",E448-AVERAGE(E:E))</f>
        <v>3.3914734625582152</v>
      </c>
      <c r="K448" s="76">
        <f>IF($C448&lt;=Entradas!$E$58,"",J448^2)</f>
        <v>11.502092247236609</v>
      </c>
      <c r="L448" s="76">
        <f>IF($C448&lt;=Entradas!$E$58,"",G448*J448)</f>
        <v>13.403774067042672</v>
      </c>
      <c r="M448" s="36"/>
    </row>
    <row r="449" spans="2:13" x14ac:dyDescent="0.3">
      <c r="B449" s="35"/>
      <c r="C449" s="72">
        <v>444</v>
      </c>
      <c r="D449" s="102">
        <f>IF($C449&lt;=Entradas!$E$58,"",Observaciones!H449)</f>
        <v>4.4423923029520473</v>
      </c>
      <c r="E449" s="102">
        <f>IF($C449&lt;=Entradas!$E$58,"",Cálculos!L450)</f>
        <v>3.920831079611272</v>
      </c>
      <c r="F449" s="76">
        <f>IF($C449&lt;=Entradas!$E$58,"",D449-E449)</f>
        <v>0.52156122334077537</v>
      </c>
      <c r="G449" s="76">
        <f>IF($C449&lt;=Entradas!$E$58,"",D449-AVERAGE(D:D))</f>
        <v>3.6848906697896218</v>
      </c>
      <c r="H449" s="76">
        <f>IF($C449&lt;=Entradas!$E$58,"",F449^2)</f>
        <v>0.27202610969272617</v>
      </c>
      <c r="I449" s="76">
        <f>IF($C449&lt;=Entradas!$E$58,"",G449^2)</f>
        <v>13.578419248302607</v>
      </c>
      <c r="J449" s="76">
        <f>IF($C449&lt;=Entradas!$E$58,"",E449-AVERAGE(E:E))</f>
        <v>3.1783558366976514</v>
      </c>
      <c r="K449" s="76">
        <f>IF($C449&lt;=Entradas!$E$58,"",J449^2)</f>
        <v>10.101945824670027</v>
      </c>
      <c r="L449" s="76">
        <f>IF($C449&lt;=Entradas!$E$58,"",G449*J449)</f>
        <v>11.711893767918562</v>
      </c>
      <c r="M449" s="36"/>
    </row>
    <row r="450" spans="2:13" x14ac:dyDescent="0.3">
      <c r="B450" s="35"/>
      <c r="C450" s="72">
        <v>445</v>
      </c>
      <c r="D450" s="102">
        <f>IF($C450&lt;=Entradas!$E$58,"",Observaciones!H450)</f>
        <v>1.5771776837642764</v>
      </c>
      <c r="E450" s="102">
        <f>IF($C450&lt;=Entradas!$E$58,"",Cálculos!L451)</f>
        <v>1.593920525007225</v>
      </c>
      <c r="F450" s="76">
        <f>IF($C450&lt;=Entradas!$E$58,"",D450-E450)</f>
        <v>-1.6742841242948669E-2</v>
      </c>
      <c r="G450" s="76">
        <f>IF($C450&lt;=Entradas!$E$58,"",D450-AVERAGE(D:D))</f>
        <v>0.81967605060185067</v>
      </c>
      <c r="H450" s="76">
        <f>IF($C450&lt;=Entradas!$E$58,"",F450^2)</f>
        <v>2.8032273288658297E-4</v>
      </c>
      <c r="I450" s="76">
        <f>IF($C450&lt;=Entradas!$E$58,"",G450^2)</f>
        <v>0.67186882793024771</v>
      </c>
      <c r="J450" s="76">
        <f>IF($C450&lt;=Entradas!$E$58,"",E450-AVERAGE(E:E))</f>
        <v>0.85144528209360426</v>
      </c>
      <c r="K450" s="76">
        <f>IF($C450&lt;=Entradas!$E$58,"",J450^2)</f>
        <v>0.72495906839945734</v>
      </c>
      <c r="L450" s="76">
        <f>IF($C450&lt;=Entradas!$E$58,"",G450*J450)</f>
        <v>0.69790930613006419</v>
      </c>
      <c r="M450" s="36"/>
    </row>
    <row r="451" spans="2:13" x14ac:dyDescent="0.3">
      <c r="B451" s="35"/>
      <c r="C451" s="72">
        <v>446</v>
      </c>
      <c r="D451" s="102">
        <f>IF($C451&lt;=Entradas!$E$58,"",Observaciones!H451)</f>
        <v>1.5367020029417442</v>
      </c>
      <c r="E451" s="102">
        <f>IF($C451&lt;=Entradas!$E$58,"",Cálculos!L452)</f>
        <v>1.5664975038963163</v>
      </c>
      <c r="F451" s="76">
        <f>IF($C451&lt;=Entradas!$E$58,"",D451-E451)</f>
        <v>-2.9795500954572063E-2</v>
      </c>
      <c r="G451" s="76">
        <f>IF($C451&lt;=Entradas!$E$58,"",D451-AVERAGE(D:D))</f>
        <v>0.7792003697793185</v>
      </c>
      <c r="H451" s="76">
        <f>IF($C451&lt;=Entradas!$E$58,"",F451^2)</f>
        <v>8.8777187713390466E-4</v>
      </c>
      <c r="I451" s="76">
        <f>IF($C451&lt;=Entradas!$E$58,"",G451^2)</f>
        <v>0.60715321626422669</v>
      </c>
      <c r="J451" s="76">
        <f>IF($C451&lt;=Entradas!$E$58,"",E451-AVERAGE(E:E))</f>
        <v>0.82402226098269549</v>
      </c>
      <c r="K451" s="76">
        <f>IF($C451&lt;=Entradas!$E$58,"",J451^2)</f>
        <v>0.67901268659503355</v>
      </c>
      <c r="L451" s="76">
        <f>IF($C451&lt;=Entradas!$E$58,"",G451*J451)</f>
        <v>0.64207845046410639</v>
      </c>
      <c r="M451" s="36"/>
    </row>
    <row r="452" spans="2:13" x14ac:dyDescent="0.3">
      <c r="B452" s="35"/>
      <c r="C452" s="72">
        <v>447</v>
      </c>
      <c r="D452" s="102">
        <f>IF($C452&lt;=Entradas!$E$58,"",Observaciones!H452)</f>
        <v>1.8877480129210482</v>
      </c>
      <c r="E452" s="102">
        <f>IF($C452&lt;=Entradas!$E$58,"",Cálculos!L453)</f>
        <v>1.8064537637336979</v>
      </c>
      <c r="F452" s="76">
        <f>IF($C452&lt;=Entradas!$E$58,"",D452-E452)</f>
        <v>8.1294249187350287E-2</v>
      </c>
      <c r="G452" s="76">
        <f>IF($C452&lt;=Entradas!$E$58,"",D452-AVERAGE(D:D))</f>
        <v>1.1302463797586224</v>
      </c>
      <c r="H452" s="76">
        <f>IF($C452&lt;=Entradas!$E$58,"",F452^2)</f>
        <v>6.6087549509350032E-3</v>
      </c>
      <c r="I452" s="76">
        <f>IF($C452&lt;=Entradas!$E$58,"",G452^2)</f>
        <v>1.2774568789574721</v>
      </c>
      <c r="J452" s="76">
        <f>IF($C452&lt;=Entradas!$E$58,"",E452-AVERAGE(E:E))</f>
        <v>1.0639785208200772</v>
      </c>
      <c r="K452" s="76">
        <f>IF($C452&lt;=Entradas!$E$58,"",J452^2)</f>
        <v>1.1320502927664793</v>
      </c>
      <c r="L452" s="76">
        <f>IF($C452&lt;=Entradas!$E$58,"",G452*J452)</f>
        <v>1.2025578712978262</v>
      </c>
      <c r="M452" s="36"/>
    </row>
    <row r="453" spans="2:13" x14ac:dyDescent="0.3">
      <c r="B453" s="35"/>
      <c r="C453" s="72">
        <v>448</v>
      </c>
      <c r="D453" s="102">
        <f>IF($C453&lt;=Entradas!$E$58,"",Observaciones!H453)</f>
        <v>1.547487470093144</v>
      </c>
      <c r="E453" s="102">
        <f>IF($C453&lt;=Entradas!$E$58,"",Cálculos!L454)</f>
        <v>1.5793330970060453</v>
      </c>
      <c r="F453" s="76">
        <f>IF($C453&lt;=Entradas!$E$58,"",D453-E453)</f>
        <v>-3.184562691290127E-2</v>
      </c>
      <c r="G453" s="76">
        <f>IF($C453&lt;=Entradas!$E$58,"",D453-AVERAGE(D:D))</f>
        <v>0.78998583693071833</v>
      </c>
      <c r="H453" s="76">
        <f>IF($C453&lt;=Entradas!$E$58,"",F453^2)</f>
        <v>1.0141439534757017E-3</v>
      </c>
      <c r="I453" s="76">
        <f>IF($C453&lt;=Entradas!$E$58,"",G453^2)</f>
        <v>0.62407762255112753</v>
      </c>
      <c r="J453" s="76">
        <f>IF($C453&lt;=Entradas!$E$58,"",E453-AVERAGE(E:E))</f>
        <v>0.83685785409242452</v>
      </c>
      <c r="K453" s="76">
        <f>IF($C453&lt;=Entradas!$E$58,"",J453^2)</f>
        <v>0.70033106795617772</v>
      </c>
      <c r="L453" s="76">
        <f>IF($C453&lt;=Entradas!$E$58,"",G453*J453)</f>
        <v>0.66110585225724894</v>
      </c>
      <c r="M453" s="36"/>
    </row>
    <row r="454" spans="2:13" x14ac:dyDescent="0.3">
      <c r="B454" s="35"/>
      <c r="C454" s="72">
        <v>449</v>
      </c>
      <c r="D454" s="102">
        <f>IF($C454&lt;=Entradas!$E$58,"",Observaciones!H454)</f>
        <v>1.5123724787009842</v>
      </c>
      <c r="E454" s="102">
        <f>IF($C454&lt;=Entradas!$E$58,"",Cálculos!L455)</f>
        <v>1.550996927454253</v>
      </c>
      <c r="F454" s="76">
        <f>IF($C454&lt;=Entradas!$E$58,"",D454-E454)</f>
        <v>-3.8624448753268759E-2</v>
      </c>
      <c r="G454" s="76">
        <f>IF($C454&lt;=Entradas!$E$58,"",D454-AVERAGE(D:D))</f>
        <v>0.75487084553855854</v>
      </c>
      <c r="H454" s="76">
        <f>IF($C454&lt;=Entradas!$E$58,"",F454^2)</f>
        <v>1.4918480414938845E-3</v>
      </c>
      <c r="I454" s="76">
        <f>IF($C454&lt;=Entradas!$E$58,"",G454^2)</f>
        <v>0.56982999344409835</v>
      </c>
      <c r="J454" s="76">
        <f>IF($C454&lt;=Entradas!$E$58,"",E454-AVERAGE(E:E))</f>
        <v>0.80852168454063222</v>
      </c>
      <c r="K454" s="76">
        <f>IF($C454&lt;=Entradas!$E$58,"",J454^2)</f>
        <v>0.65370731437242158</v>
      </c>
      <c r="L454" s="76">
        <f>IF($C454&lt;=Entradas!$E$58,"",G454*J454)</f>
        <v>0.61032944764544672</v>
      </c>
      <c r="M454" s="36"/>
    </row>
    <row r="455" spans="2:13" x14ac:dyDescent="0.3">
      <c r="B455" s="35"/>
      <c r="C455" s="72">
        <v>450</v>
      </c>
      <c r="D455" s="102">
        <f>IF($C455&lt;=Entradas!$E$58,"",Observaciones!H455)</f>
        <v>1.4797236122985906</v>
      </c>
      <c r="E455" s="102">
        <f>IF($C455&lt;=Entradas!$E$58,"",Cálculos!L456)</f>
        <v>1.5232970522049483</v>
      </c>
      <c r="F455" s="76">
        <f>IF($C455&lt;=Entradas!$E$58,"",D455-E455)</f>
        <v>-4.3573439906357647E-2</v>
      </c>
      <c r="G455" s="76">
        <f>IF($C455&lt;=Entradas!$E$58,"",D455-AVERAGE(D:D))</f>
        <v>0.72222197913616493</v>
      </c>
      <c r="H455" s="76">
        <f>IF($C455&lt;=Entradas!$E$58,"",F455^2)</f>
        <v>1.8986446652729612E-3</v>
      </c>
      <c r="I455" s="76">
        <f>IF($C455&lt;=Entradas!$E$58,"",G455^2)</f>
        <v>0.52160458714735902</v>
      </c>
      <c r="J455" s="76">
        <f>IF($C455&lt;=Entradas!$E$58,"",E455-AVERAGE(E:E))</f>
        <v>0.7808218092913275</v>
      </c>
      <c r="K455" s="76">
        <f>IF($C455&lt;=Entradas!$E$58,"",J455^2)</f>
        <v>0.60968269786498219</v>
      </c>
      <c r="L455" s="76">
        <f>IF($C455&lt;=Entradas!$E$58,"",G455*J455)</f>
        <v>0.56392667245906369</v>
      </c>
      <c r="M455" s="36"/>
    </row>
    <row r="456" spans="2:13" x14ac:dyDescent="0.3">
      <c r="B456" s="35"/>
      <c r="C456" s="72">
        <v>451</v>
      </c>
      <c r="D456" s="102">
        <f>IF($C456&lt;=Entradas!$E$58,"",Observaciones!H456)</f>
        <v>1.4489487713245175</v>
      </c>
      <c r="E456" s="102">
        <f>IF($C456&lt;=Entradas!$E$58,"",Cálculos!L457)</f>
        <v>1.4961018006171636</v>
      </c>
      <c r="F456" s="76">
        <f>IF($C456&lt;=Entradas!$E$58,"",D456-E456)</f>
        <v>-4.7153029292646087E-2</v>
      </c>
      <c r="G456" s="76">
        <f>IF($C456&lt;=Entradas!$E$58,"",D456-AVERAGE(D:D))</f>
        <v>0.6914471381620918</v>
      </c>
      <c r="H456" s="76">
        <f>IF($C456&lt;=Entradas!$E$58,"",F456^2)</f>
        <v>2.22340817147314E-3</v>
      </c>
      <c r="I456" s="76">
        <f>IF($C456&lt;=Entradas!$E$58,"",G456^2)</f>
        <v>0.47809914487254684</v>
      </c>
      <c r="J456" s="76">
        <f>IF($C456&lt;=Entradas!$E$58,"",E456-AVERAGE(E:E))</f>
        <v>0.75362655770354281</v>
      </c>
      <c r="K456" s="76">
        <f>IF($C456&lt;=Entradas!$E$58,"",J456^2)</f>
        <v>0.56795298847609132</v>
      </c>
      <c r="L456" s="76">
        <f>IF($C456&lt;=Entradas!$E$58,"",G456*J456)</f>
        <v>0.52109292656706319</v>
      </c>
      <c r="M456" s="36"/>
    </row>
    <row r="457" spans="2:13" x14ac:dyDescent="0.3">
      <c r="B457" s="35"/>
      <c r="C457" s="72">
        <v>452</v>
      </c>
      <c r="D457" s="102">
        <f>IF($C457&lt;=Entradas!$E$58,"",Observaciones!H457)</f>
        <v>1.4198415732670424</v>
      </c>
      <c r="E457" s="102">
        <f>IF($C457&lt;=Entradas!$E$58,"",Cálculos!L458)</f>
        <v>1.469485473538509</v>
      </c>
      <c r="F457" s="76">
        <f>IF($C457&lt;=Entradas!$E$58,"",D457-E457)</f>
        <v>-4.964390027146659E-2</v>
      </c>
      <c r="G457" s="76">
        <f>IF($C457&lt;=Entradas!$E$58,"",D457-AVERAGE(D:D))</f>
        <v>0.66233994010461672</v>
      </c>
      <c r="H457" s="76">
        <f>IF($C457&lt;=Entradas!$E$58,"",F457^2)</f>
        <v>2.4645168341633204E-3</v>
      </c>
      <c r="I457" s="76">
        <f>IF($C457&lt;=Entradas!$E$58,"",G457^2)</f>
        <v>0.43869419625778727</v>
      </c>
      <c r="J457" s="76">
        <f>IF($C457&lt;=Entradas!$E$58,"",E457-AVERAGE(E:E))</f>
        <v>0.72701023062488823</v>
      </c>
      <c r="K457" s="76">
        <f>IF($C457&lt;=Entradas!$E$58,"",J457^2)</f>
        <v>0.52854387543325321</v>
      </c>
      <c r="L457" s="76">
        <f>IF($C457&lt;=Entradas!$E$58,"",G457*J457)</f>
        <v>0.48152791260753208</v>
      </c>
      <c r="M457" s="36"/>
    </row>
    <row r="458" spans="2:13" x14ac:dyDescent="0.3">
      <c r="B458" s="35"/>
      <c r="C458" s="72">
        <v>453</v>
      </c>
      <c r="D458" s="102">
        <f>IF($C458&lt;=Entradas!$E$58,"",Observaciones!H458)</f>
        <v>1.3922100039170502</v>
      </c>
      <c r="E458" s="102">
        <f>IF($C458&lt;=Entradas!$E$58,"",Cálculos!L459)</f>
        <v>1.4434797713810581</v>
      </c>
      <c r="F458" s="76">
        <f>IF($C458&lt;=Entradas!$E$58,"",D458-E458)</f>
        <v>-5.1269767464007909E-2</v>
      </c>
      <c r="G458" s="76">
        <f>IF($C458&lt;=Entradas!$E$58,"",D458-AVERAGE(D:D))</f>
        <v>0.6347083707546245</v>
      </c>
      <c r="H458" s="76">
        <f>IF($C458&lt;=Entradas!$E$58,"",F458^2)</f>
        <v>2.6285890558134439E-3</v>
      </c>
      <c r="I458" s="76">
        <f>IF($C458&lt;=Entradas!$E$58,"",G458^2)</f>
        <v>0.40285471590598987</v>
      </c>
      <c r="J458" s="76">
        <f>IF($C458&lt;=Entradas!$E$58,"",E458-AVERAGE(E:E))</f>
        <v>0.70100452846743733</v>
      </c>
      <c r="K458" s="76">
        <f>IF($C458&lt;=Entradas!$E$58,"",J458^2)</f>
        <v>0.49140734893185417</v>
      </c>
      <c r="L458" s="76">
        <f>IF($C458&lt;=Entradas!$E$58,"",G458*J458)</f>
        <v>0.44493344215518094</v>
      </c>
      <c r="M458" s="36"/>
    </row>
    <row r="459" spans="2:13" x14ac:dyDescent="0.3">
      <c r="B459" s="35"/>
      <c r="C459" s="72">
        <v>454</v>
      </c>
      <c r="D459" s="102">
        <f>IF($C459&lt;=Entradas!$E$58,"",Observaciones!H459)</f>
        <v>1.3652935211088293</v>
      </c>
      <c r="E459" s="102">
        <f>IF($C459&lt;=Entradas!$E$58,"",Cálculos!L460)</f>
        <v>1.4175137329424112</v>
      </c>
      <c r="F459" s="76">
        <f>IF($C459&lt;=Entradas!$E$58,"",D459-E459)</f>
        <v>-5.2220211833581942E-2</v>
      </c>
      <c r="G459" s="76">
        <f>IF($C459&lt;=Entradas!$E$58,"",D459-AVERAGE(D:D))</f>
        <v>0.6077918879464036</v>
      </c>
      <c r="H459" s="76">
        <f>IF($C459&lt;=Entradas!$E$58,"",F459^2)</f>
        <v>2.7269505239441716E-3</v>
      </c>
      <c r="I459" s="76">
        <f>IF($C459&lt;=Entradas!$E$58,"",G459^2)</f>
        <v>0.3694109790534536</v>
      </c>
      <c r="J459" s="76">
        <f>IF($C459&lt;=Entradas!$E$58,"",E459-AVERAGE(E:E))</f>
        <v>0.67503849002879046</v>
      </c>
      <c r="K459" s="76">
        <f>IF($C459&lt;=Entradas!$E$58,"",J459^2)</f>
        <v>0.45567696302034943</v>
      </c>
      <c r="L459" s="76">
        <f>IF($C459&lt;=Entradas!$E$58,"",G459*J459)</f>
        <v>0.41028291829108809</v>
      </c>
      <c r="M459" s="36"/>
    </row>
    <row r="460" spans="2:13" x14ac:dyDescent="0.3">
      <c r="B460" s="35"/>
      <c r="C460" s="72">
        <v>455</v>
      </c>
      <c r="D460" s="102">
        <f>IF($C460&lt;=Entradas!$E$58,"",Observaciones!H460)</f>
        <v>1.3396088446425769</v>
      </c>
      <c r="E460" s="102">
        <f>IF($C460&lt;=Entradas!$E$58,"",Cálculos!L461)</f>
        <v>1.3921900531198508</v>
      </c>
      <c r="F460" s="76">
        <f>IF($C460&lt;=Entradas!$E$58,"",D460-E460)</f>
        <v>-5.2581208477273877E-2</v>
      </c>
      <c r="G460" s="76">
        <f>IF($C460&lt;=Entradas!$E$58,"",D460-AVERAGE(D:D))</f>
        <v>0.58210721148015121</v>
      </c>
      <c r="H460" s="76">
        <f>IF($C460&lt;=Entradas!$E$58,"",F460^2)</f>
        <v>2.7647834849305383E-3</v>
      </c>
      <c r="I460" s="76">
        <f>IF($C460&lt;=Entradas!$E$58,"",G460^2)</f>
        <v>0.33884880565719749</v>
      </c>
      <c r="J460" s="76">
        <f>IF($C460&lt;=Entradas!$E$58,"",E460-AVERAGE(E:E))</f>
        <v>0.64971481020623001</v>
      </c>
      <c r="K460" s="76">
        <f>IF($C460&lt;=Entradas!$E$58,"",J460^2)</f>
        <v>0.42212933460131746</v>
      </c>
      <c r="L460" s="76">
        <f>IF($C460&lt;=Entradas!$E$58,"",G460*J460)</f>
        <v>0.37820367642650426</v>
      </c>
      <c r="M460" s="36"/>
    </row>
    <row r="461" spans="2:13" x14ac:dyDescent="0.3">
      <c r="B461" s="35"/>
      <c r="C461" s="72">
        <v>456</v>
      </c>
      <c r="D461" s="102">
        <f>IF($C461&lt;=Entradas!$E$58,"",Observaciones!H461)</f>
        <v>1.3151425955461176</v>
      </c>
      <c r="E461" s="102">
        <f>IF($C461&lt;=Entradas!$E$58,"",Cálculos!L462)</f>
        <v>1.3676171922592359</v>
      </c>
      <c r="F461" s="76">
        <f>IF($C461&lt;=Entradas!$E$58,"",D461-E461)</f>
        <v>-5.2474596713118382E-2</v>
      </c>
      <c r="G461" s="76">
        <f>IF($C461&lt;=Entradas!$E$58,"",D461-AVERAGE(D:D))</f>
        <v>0.55764096238369187</v>
      </c>
      <c r="H461" s="76">
        <f>IF($C461&lt;=Entradas!$E$58,"",F461^2)</f>
        <v>2.7535833002044147E-3</v>
      </c>
      <c r="I461" s="76">
        <f>IF($C461&lt;=Entradas!$E$58,"",G461^2)</f>
        <v>0.31096344292821004</v>
      </c>
      <c r="J461" s="76">
        <f>IF($C461&lt;=Entradas!$E$58,"",E461-AVERAGE(E:E))</f>
        <v>0.62514194934561518</v>
      </c>
      <c r="K461" s="76">
        <f>IF($C461&lt;=Entradas!$E$58,"",J461^2)</f>
        <v>0.39080245683163567</v>
      </c>
      <c r="L461" s="76">
        <f>IF($C461&lt;=Entradas!$E$58,"",G461*J461)</f>
        <v>0.34860475825950599</v>
      </c>
      <c r="M461" s="36"/>
    </row>
    <row r="462" spans="2:13" x14ac:dyDescent="0.3">
      <c r="B462" s="35"/>
      <c r="C462" s="72">
        <v>457</v>
      </c>
      <c r="D462" s="102">
        <f>IF($C462&lt;=Entradas!$E$58,"",Observaciones!H462)</f>
        <v>1.2909660557627085</v>
      </c>
      <c r="E462" s="102">
        <f>IF($C462&lt;=Entradas!$E$58,"",Cálculos!L463)</f>
        <v>1.3429129984851667</v>
      </c>
      <c r="F462" s="76">
        <f>IF($C462&lt;=Entradas!$E$58,"",D462-E462)</f>
        <v>-5.1946942722458145E-2</v>
      </c>
      <c r="G462" s="76">
        <f>IF($C462&lt;=Entradas!$E$58,"",D462-AVERAGE(D:D))</f>
        <v>0.53346442260028282</v>
      </c>
      <c r="H462" s="76">
        <f>IF($C462&lt;=Entradas!$E$58,"",F462^2)</f>
        <v>2.6984848582103471E-3</v>
      </c>
      <c r="I462" s="76">
        <f>IF($C462&lt;=Entradas!$E$58,"",G462^2)</f>
        <v>0.28458429018025316</v>
      </c>
      <c r="J462" s="76">
        <f>IF($C462&lt;=Entradas!$E$58,"",E462-AVERAGE(E:E))</f>
        <v>0.60043775557154588</v>
      </c>
      <c r="K462" s="76">
        <f>IF($C462&lt;=Entradas!$E$58,"",J462^2)</f>
        <v>0.3605254983157955</v>
      </c>
      <c r="L462" s="76">
        <f>IF($C462&lt;=Entradas!$E$58,"",G462*J462)</f>
        <v>0.32031218058338445</v>
      </c>
      <c r="M462" s="36"/>
    </row>
    <row r="463" spans="2:13" x14ac:dyDescent="0.3">
      <c r="B463" s="35"/>
      <c r="C463" s="72">
        <v>458</v>
      </c>
      <c r="D463" s="102">
        <f>IF($C463&lt;=Entradas!$E$58,"",Observaciones!H463)</f>
        <v>1.267419288466483</v>
      </c>
      <c r="E463" s="102">
        <f>IF($C463&lt;=Entradas!$E$58,"",Cálculos!L464)</f>
        <v>1.318478123955686</v>
      </c>
      <c r="F463" s="76">
        <f>IF($C463&lt;=Entradas!$E$58,"",D463-E463)</f>
        <v>-5.1058835489202981E-2</v>
      </c>
      <c r="G463" s="76">
        <f>IF($C463&lt;=Entradas!$E$58,"",D463-AVERAGE(D:D))</f>
        <v>0.5099176553040573</v>
      </c>
      <c r="H463" s="76">
        <f>IF($C463&lt;=Entradas!$E$58,"",F463^2)</f>
        <v>2.6070046815134936E-3</v>
      </c>
      <c r="I463" s="76">
        <f>IF($C463&lt;=Entradas!$E$58,"",G463^2)</f>
        <v>0.26001601519078738</v>
      </c>
      <c r="J463" s="76">
        <f>IF($C463&lt;=Entradas!$E$58,"",E463-AVERAGE(E:E))</f>
        <v>0.57600288104206521</v>
      </c>
      <c r="K463" s="76">
        <f>IF($C463&lt;=Entradas!$E$58,"",J463^2)</f>
        <v>0.33177931896875951</v>
      </c>
      <c r="L463" s="76">
        <f>IF($C463&lt;=Entradas!$E$58,"",G463*J463)</f>
        <v>0.29371403854935174</v>
      </c>
      <c r="M463" s="36"/>
    </row>
    <row r="464" spans="2:13" x14ac:dyDescent="0.3">
      <c r="B464" s="35"/>
      <c r="C464" s="72">
        <v>459</v>
      </c>
      <c r="D464" s="102">
        <f>IF($C464&lt;=Entradas!$E$58,"",Observaciones!H464)</f>
        <v>1.244594277679641</v>
      </c>
      <c r="E464" s="102">
        <f>IF($C464&lt;=Entradas!$E$58,"",Cálculos!L465)</f>
        <v>1.2944674556553784</v>
      </c>
      <c r="F464" s="76">
        <f>IF($C464&lt;=Entradas!$E$58,"",D464-E464)</f>
        <v>-4.9873177975737315E-2</v>
      </c>
      <c r="G464" s="76">
        <f>IF($C464&lt;=Entradas!$E$58,"",D464-AVERAGE(D:D))</f>
        <v>0.48709264451721535</v>
      </c>
      <c r="H464" s="76">
        <f>IF($C464&lt;=Entradas!$E$58,"",F464^2)</f>
        <v>2.4873338813995696E-3</v>
      </c>
      <c r="I464" s="76">
        <f>IF($C464&lt;=Entradas!$E$58,"",G464^2)</f>
        <v>0.23725924434277432</v>
      </c>
      <c r="J464" s="76">
        <f>IF($C464&lt;=Entradas!$E$58,"",E464-AVERAGE(E:E))</f>
        <v>0.55199221274175758</v>
      </c>
      <c r="K464" s="76">
        <f>IF($C464&lt;=Entradas!$E$58,"",J464^2)</f>
        <v>0.30469540292754177</v>
      </c>
      <c r="L464" s="76">
        <f>IF($C464&lt;=Entradas!$E$58,"",G464*J464)</f>
        <v>0.26887134665729201</v>
      </c>
      <c r="M464" s="36"/>
    </row>
    <row r="465" spans="2:13" x14ac:dyDescent="0.3">
      <c r="B465" s="35"/>
      <c r="C465" s="72">
        <v>460</v>
      </c>
      <c r="D465" s="102">
        <f>IF($C465&lt;=Entradas!$E$58,"",Observaciones!H465)</f>
        <v>1.2226787994109447</v>
      </c>
      <c r="E465" s="102">
        <f>IF($C465&lt;=Entradas!$E$58,"",Cálculos!L466)</f>
        <v>1.2711479500737455</v>
      </c>
      <c r="F465" s="76">
        <f>IF($C465&lt;=Entradas!$E$58,"",D465-E465)</f>
        <v>-4.8469150662800775E-2</v>
      </c>
      <c r="G465" s="76">
        <f>IF($C465&lt;=Entradas!$E$58,"",D465-AVERAGE(D:D))</f>
        <v>0.46517716624851901</v>
      </c>
      <c r="H465" s="76">
        <f>IF($C465&lt;=Entradas!$E$58,"",F465^2)</f>
        <v>2.3492585659732807E-3</v>
      </c>
      <c r="I465" s="76">
        <f>IF($C465&lt;=Entradas!$E$58,"",G465^2)</f>
        <v>0.21638979599900229</v>
      </c>
      <c r="J465" s="76">
        <f>IF($C465&lt;=Entradas!$E$58,"",E465-AVERAGE(E:E))</f>
        <v>0.52867270716012471</v>
      </c>
      <c r="K465" s="76">
        <f>IF($C465&lt;=Entradas!$E$58,"",J465^2)</f>
        <v>0.27949483129601499</v>
      </c>
      <c r="L465" s="76">
        <f>IF($C465&lt;=Entradas!$E$58,"",G465*J465)</f>
        <v>0.24592647178967994</v>
      </c>
      <c r="M465" s="36"/>
    </row>
    <row r="466" spans="2:13" x14ac:dyDescent="0.3">
      <c r="B466" s="35"/>
      <c r="C466" s="72">
        <v>461</v>
      </c>
      <c r="D466" s="102">
        <f>IF($C466&lt;=Entradas!$E$58,"",Observaciones!H466)</f>
        <v>1.2011741946482384</v>
      </c>
      <c r="E466" s="102">
        <f>IF($C466&lt;=Entradas!$E$58,"",Cálculos!L467)</f>
        <v>1.2480040437687194</v>
      </c>
      <c r="F466" s="76">
        <f>IF($C466&lt;=Entradas!$E$58,"",D466-E466)</f>
        <v>-4.6829849120481049E-2</v>
      </c>
      <c r="G466" s="76">
        <f>IF($C466&lt;=Entradas!$E$58,"",D466-AVERAGE(D:D))</f>
        <v>0.44367256148581269</v>
      </c>
      <c r="H466" s="76">
        <f>IF($C466&lt;=Entradas!$E$58,"",F466^2)</f>
        <v>2.1930347686470197E-3</v>
      </c>
      <c r="I466" s="76">
        <f>IF($C466&lt;=Entradas!$E$58,"",G466^2)</f>
        <v>0.19684534181538224</v>
      </c>
      <c r="J466" s="76">
        <f>IF($C466&lt;=Entradas!$E$58,"",E466-AVERAGE(E:E))</f>
        <v>0.50552880085509866</v>
      </c>
      <c r="K466" s="76">
        <f>IF($C466&lt;=Entradas!$E$58,"",J466^2)</f>
        <v>0.25555936849399402</v>
      </c>
      <c r="L466" s="76">
        <f>IF($C466&lt;=Entradas!$E$58,"",G466*J466)</f>
        <v>0.22428925798023291</v>
      </c>
      <c r="M466" s="36"/>
    </row>
    <row r="467" spans="2:13" x14ac:dyDescent="0.3">
      <c r="B467" s="35"/>
      <c r="C467" s="72">
        <v>462</v>
      </c>
      <c r="D467" s="102">
        <f>IF($C467&lt;=Entradas!$E$58,"",Observaciones!H467)</f>
        <v>1.2329503359332978</v>
      </c>
      <c r="E467" s="102">
        <f>IF($C467&lt;=Entradas!$E$58,"",Cálculos!L468)</f>
        <v>1.2672897187176291</v>
      </c>
      <c r="F467" s="76">
        <f>IF($C467&lt;=Entradas!$E$58,"",D467-E467)</f>
        <v>-3.433938278433124E-2</v>
      </c>
      <c r="G467" s="76">
        <f>IF($C467&lt;=Entradas!$E$58,"",D467-AVERAGE(D:D))</f>
        <v>0.47544870277087214</v>
      </c>
      <c r="H467" s="76">
        <f>IF($C467&lt;=Entradas!$E$58,"",F467^2)</f>
        <v>1.1791932100088248E-3</v>
      </c>
      <c r="I467" s="76">
        <f>IF($C467&lt;=Entradas!$E$58,"",G467^2)</f>
        <v>0.22605146896650513</v>
      </c>
      <c r="J467" s="76">
        <f>IF($C467&lt;=Entradas!$E$58,"",E467-AVERAGE(E:E))</f>
        <v>0.52481447580400831</v>
      </c>
      <c r="K467" s="76">
        <f>IF($C467&lt;=Entradas!$E$58,"",J467^2)</f>
        <v>0.27543023401343603</v>
      </c>
      <c r="L467" s="76">
        <f>IF($C467&lt;=Entradas!$E$58,"",G467*J467)</f>
        <v>0.24952236171639103</v>
      </c>
      <c r="M467" s="36"/>
    </row>
    <row r="468" spans="2:13" x14ac:dyDescent="0.3">
      <c r="B468" s="35"/>
      <c r="C468" s="72">
        <v>463</v>
      </c>
      <c r="D468" s="102">
        <f>IF($C468&lt;=Entradas!$E$58,"",Observaciones!H468)</f>
        <v>1.2781099064504722</v>
      </c>
      <c r="E468" s="102">
        <f>IF($C468&lt;=Entradas!$E$58,"",Cálculos!L469)</f>
        <v>1.2945470316691374</v>
      </c>
      <c r="F468" s="76">
        <f>IF($C468&lt;=Entradas!$E$58,"",D468-E468)</f>
        <v>-1.6437125218665249E-2</v>
      </c>
      <c r="G468" s="76">
        <f>IF($C468&lt;=Entradas!$E$58,"",D468-AVERAGE(D:D))</f>
        <v>0.52060827328804649</v>
      </c>
      <c r="H468" s="76">
        <f>IF($C468&lt;=Entradas!$E$58,"",F468^2)</f>
        <v>2.7017908545408115E-4</v>
      </c>
      <c r="I468" s="76">
        <f>IF($C468&lt;=Entradas!$E$58,"",G468^2)</f>
        <v>0.27103297421596129</v>
      </c>
      <c r="J468" s="76">
        <f>IF($C468&lt;=Entradas!$E$58,"",E468-AVERAGE(E:E))</f>
        <v>0.55207178875551666</v>
      </c>
      <c r="K468" s="76">
        <f>IF($C468&lt;=Entradas!$E$58,"",J468^2)</f>
        <v>0.30478325993971583</v>
      </c>
      <c r="L468" s="76">
        <f>IF($C468&lt;=Entradas!$E$58,"",G468*J468)</f>
        <v>0.28741314067505269</v>
      </c>
      <c r="M468" s="36"/>
    </row>
    <row r="469" spans="2:13" x14ac:dyDescent="0.3">
      <c r="B469" s="35"/>
      <c r="C469" s="72">
        <v>464</v>
      </c>
      <c r="D469" s="102">
        <f>IF($C469&lt;=Entradas!$E$58,"",Observaciones!H469)</f>
        <v>1.2498383068053016</v>
      </c>
      <c r="E469" s="102">
        <f>IF($C469&lt;=Entradas!$E$58,"",Cálculos!L470)</f>
        <v>1.2708123187632927</v>
      </c>
      <c r="F469" s="76">
        <f>IF($C469&lt;=Entradas!$E$58,"",D469-E469)</f>
        <v>-2.097401195799109E-2</v>
      </c>
      <c r="G469" s="76">
        <f>IF($C469&lt;=Entradas!$E$58,"",D469-AVERAGE(D:D))</f>
        <v>0.49233667364287592</v>
      </c>
      <c r="H469" s="76">
        <f>IF($C469&lt;=Entradas!$E$58,"",F469^2)</f>
        <v>4.3990917761395321E-4</v>
      </c>
      <c r="I469" s="76">
        <f>IF($C469&lt;=Entradas!$E$58,"",G469^2)</f>
        <v>0.24239540021373171</v>
      </c>
      <c r="J469" s="76">
        <f>IF($C469&lt;=Entradas!$E$58,"",E469-AVERAGE(E:E))</f>
        <v>0.52833707584967193</v>
      </c>
      <c r="K469" s="76">
        <f>IF($C469&lt;=Entradas!$E$58,"",J469^2)</f>
        <v>0.27914006571738198</v>
      </c>
      <c r="L469" s="76">
        <f>IF($C469&lt;=Entradas!$E$58,"",G469*J469)</f>
        <v>0.26011971848603133</v>
      </c>
      <c r="M469" s="36"/>
    </row>
    <row r="470" spans="2:13" x14ac:dyDescent="0.3">
      <c r="B470" s="35"/>
      <c r="C470" s="72">
        <v>465</v>
      </c>
      <c r="D470" s="102">
        <f>IF($C470&lt;=Entradas!$E$58,"",Observaciones!H470)</f>
        <v>1.2260341587066781</v>
      </c>
      <c r="E470" s="102">
        <f>IF($C470&lt;=Entradas!$E$58,"",Cálculos!L471)</f>
        <v>1.2468111099466097</v>
      </c>
      <c r="F470" s="76">
        <f>IF($C470&lt;=Entradas!$E$58,"",D470-E470)</f>
        <v>-2.0776951239931618E-2</v>
      </c>
      <c r="G470" s="76">
        <f>IF($C470&lt;=Entradas!$E$58,"",D470-AVERAGE(D:D))</f>
        <v>0.4685325255442524</v>
      </c>
      <c r="H470" s="76">
        <f>IF($C470&lt;=Entradas!$E$58,"",F470^2)</f>
        <v>4.3168170282649601E-4</v>
      </c>
      <c r="I470" s="76">
        <f>IF($C470&lt;=Entradas!$E$58,"",G470^2)</f>
        <v>0.21952272749287552</v>
      </c>
      <c r="J470" s="76">
        <f>IF($C470&lt;=Entradas!$E$58,"",E470-AVERAGE(E:E))</f>
        <v>0.50433586703298894</v>
      </c>
      <c r="K470" s="76">
        <f>IF($C470&lt;=Entradas!$E$58,"",J470^2)</f>
        <v>0.25435466677591667</v>
      </c>
      <c r="L470" s="76">
        <f>IF($C470&lt;=Entradas!$E$58,"",G470*J470)</f>
        <v>0.23629775750351656</v>
      </c>
      <c r="M470" s="36"/>
    </row>
    <row r="471" spans="2:13" x14ac:dyDescent="0.3">
      <c r="B471" s="35"/>
      <c r="C471" s="72">
        <v>466</v>
      </c>
      <c r="D471" s="102">
        <f>IF($C471&lt;=Entradas!$E$58,"",Observaciones!H471)</f>
        <v>1.2031432897938044</v>
      </c>
      <c r="E471" s="102">
        <f>IF($C471&lt;=Entradas!$E$58,"",Cálculos!L472)</f>
        <v>1.2233875821775717</v>
      </c>
      <c r="F471" s="76">
        <f>IF($C471&lt;=Entradas!$E$58,"",D471-E471)</f>
        <v>-2.0244292383767348E-2</v>
      </c>
      <c r="G471" s="76">
        <f>IF($C471&lt;=Entradas!$E$58,"",D471-AVERAGE(D:D))</f>
        <v>0.44564165663137867</v>
      </c>
      <c r="H471" s="76">
        <f>IF($C471&lt;=Entradas!$E$58,"",F471^2)</f>
        <v>4.0983137411946066E-4</v>
      </c>
      <c r="I471" s="76">
        <f>IF($C471&lt;=Entradas!$E$58,"",G471^2)</f>
        <v>0.19859648612515959</v>
      </c>
      <c r="J471" s="76">
        <f>IF($C471&lt;=Entradas!$E$58,"",E471-AVERAGE(E:E))</f>
        <v>0.48091233926395094</v>
      </c>
      <c r="K471" s="76">
        <f>IF($C471&lt;=Entradas!$E$58,"",J471^2)</f>
        <v>0.23127667805632546</v>
      </c>
      <c r="L471" s="76">
        <f>IF($C471&lt;=Entradas!$E$58,"",G471*J471)</f>
        <v>0.2143145715640587</v>
      </c>
      <c r="M471" s="36"/>
    </row>
    <row r="472" spans="2:13" x14ac:dyDescent="0.3">
      <c r="B472" s="35"/>
      <c r="C472" s="72">
        <v>467</v>
      </c>
      <c r="D472" s="102">
        <f>IF($C472&lt;=Entradas!$E$58,"",Observaciones!H472)</f>
        <v>1.1807566961369567</v>
      </c>
      <c r="E472" s="102">
        <f>IF($C472&lt;=Entradas!$E$58,"",Cálculos!L473)</f>
        <v>1.2001552536947167</v>
      </c>
      <c r="F472" s="76">
        <f>IF($C472&lt;=Entradas!$E$58,"",D472-E472)</f>
        <v>-1.9398557557759988E-2</v>
      </c>
      <c r="G472" s="76">
        <f>IF($C472&lt;=Entradas!$E$58,"",D472-AVERAGE(D:D))</f>
        <v>0.42325506297453097</v>
      </c>
      <c r="H472" s="76">
        <f>IF($C472&lt;=Entradas!$E$58,"",F472^2)</f>
        <v>3.7630403532172715E-4</v>
      </c>
      <c r="I472" s="76">
        <f>IF($C472&lt;=Entradas!$E$58,"",G472^2)</f>
        <v>0.17914484833357419</v>
      </c>
      <c r="J472" s="76">
        <f>IF($C472&lt;=Entradas!$E$58,"",E472-AVERAGE(E:E))</f>
        <v>0.45768001078109588</v>
      </c>
      <c r="K472" s="76">
        <f>IF($C472&lt;=Entradas!$E$58,"",J472^2)</f>
        <v>0.20947099226858404</v>
      </c>
      <c r="L472" s="76">
        <f>IF($C472&lt;=Entradas!$E$58,"",G472*J472)</f>
        <v>0.19371538178533676</v>
      </c>
      <c r="M472" s="36"/>
    </row>
    <row r="473" spans="2:13" x14ac:dyDescent="0.3">
      <c r="B473" s="35"/>
      <c r="C473" s="72">
        <v>468</v>
      </c>
      <c r="D473" s="102">
        <f>IF($C473&lt;=Entradas!$E$58,"",Observaciones!H473)</f>
        <v>1.1593326141471956</v>
      </c>
      <c r="E473" s="102">
        <f>IF($C473&lt;=Entradas!$E$58,"",Cálculos!L474)</f>
        <v>1.1776758720428764</v>
      </c>
      <c r="F473" s="76">
        <f>IF($C473&lt;=Entradas!$E$58,"",D473-E473)</f>
        <v>-1.8343257895680809E-2</v>
      </c>
      <c r="G473" s="76">
        <f>IF($C473&lt;=Entradas!$E$58,"",D473-AVERAGE(D:D))</f>
        <v>0.40183098098476988</v>
      </c>
      <c r="H473" s="76">
        <f>IF($C473&lt;=Entradas!$E$58,"",F473^2)</f>
        <v>3.3647511022745632E-4</v>
      </c>
      <c r="I473" s="76">
        <f>IF($C473&lt;=Entradas!$E$58,"",G473^2)</f>
        <v>0.16146813727918249</v>
      </c>
      <c r="J473" s="76">
        <f>IF($C473&lt;=Entradas!$E$58,"",E473-AVERAGE(E:E))</f>
        <v>0.43520062912925561</v>
      </c>
      <c r="K473" s="76">
        <f>IF($C473&lt;=Entradas!$E$58,"",J473^2)</f>
        <v>0.1893995875944999</v>
      </c>
      <c r="L473" s="76">
        <f>IF($C473&lt;=Entradas!$E$58,"",G473*J473)</f>
        <v>0.17487709572819779</v>
      </c>
      <c r="M473" s="36"/>
    </row>
    <row r="474" spans="2:13" x14ac:dyDescent="0.3">
      <c r="B474" s="35"/>
      <c r="C474" s="72">
        <v>469</v>
      </c>
      <c r="D474" s="102">
        <f>IF($C474&lt;=Entradas!$E$58,"",Observaciones!H474)</f>
        <v>1.1377426982622714</v>
      </c>
      <c r="E474" s="102">
        <f>IF($C474&lt;=Entradas!$E$58,"",Cálculos!L475)</f>
        <v>1.1547049416663135</v>
      </c>
      <c r="F474" s="76">
        <f>IF($C474&lt;=Entradas!$E$58,"",D474-E474)</f>
        <v>-1.6962243404042177E-2</v>
      </c>
      <c r="G474" s="76">
        <f>IF($C474&lt;=Entradas!$E$58,"",D474-AVERAGE(D:D))</f>
        <v>0.38024106509984568</v>
      </c>
      <c r="H474" s="76">
        <f>IF($C474&lt;=Entradas!$E$58,"",F474^2)</f>
        <v>2.8771770129797233E-4</v>
      </c>
      <c r="I474" s="76">
        <f>IF($C474&lt;=Entradas!$E$58,"",G474^2)</f>
        <v>0.14458326758826509</v>
      </c>
      <c r="J474" s="76">
        <f>IF($C474&lt;=Entradas!$E$58,"",E474-AVERAGE(E:E))</f>
        <v>0.41222969875269277</v>
      </c>
      <c r="K474" s="76">
        <f>IF($C474&lt;=Entradas!$E$58,"",J474^2)</f>
        <v>0.16993332453373583</v>
      </c>
      <c r="L474" s="76">
        <f>IF($C474&lt;=Entradas!$E$58,"",G474*J474)</f>
        <v>0.15674665971951243</v>
      </c>
      <c r="M474" s="36"/>
    </row>
    <row r="475" spans="2:13" x14ac:dyDescent="0.3">
      <c r="B475" s="35"/>
      <c r="C475" s="72">
        <v>470</v>
      </c>
      <c r="D475" s="102">
        <f>IF($C475&lt;=Entradas!$E$58,"",Observaciones!H475)</f>
        <v>1.1173921051572326</v>
      </c>
      <c r="E475" s="102">
        <f>IF($C475&lt;=Entradas!$E$58,"",Cálculos!L476)</f>
        <v>1.1328912570116711</v>
      </c>
      <c r="F475" s="76">
        <f>IF($C475&lt;=Entradas!$E$58,"",D475-E475)</f>
        <v>-1.5499151854438509E-2</v>
      </c>
      <c r="G475" s="76">
        <f>IF($C475&lt;=Entradas!$E$58,"",D475-AVERAGE(D:D))</f>
        <v>0.35989047199480695</v>
      </c>
      <c r="H475" s="76">
        <f>IF($C475&lt;=Entradas!$E$58,"",F475^2)</f>
        <v>2.4022370820694466E-4</v>
      </c>
      <c r="I475" s="76">
        <f>IF($C475&lt;=Entradas!$E$58,"",G475^2)</f>
        <v>0.12952115183264493</v>
      </c>
      <c r="J475" s="76">
        <f>IF($C475&lt;=Entradas!$E$58,"",E475-AVERAGE(E:E))</f>
        <v>0.39041601409805038</v>
      </c>
      <c r="K475" s="76">
        <f>IF($C475&lt;=Entradas!$E$58,"",J475^2)</f>
        <v>0.15242466406420907</v>
      </c>
      <c r="L475" s="76">
        <f>IF($C475&lt;=Entradas!$E$58,"",G475*J475)</f>
        <v>0.14050700358807855</v>
      </c>
      <c r="M475" s="36"/>
    </row>
    <row r="476" spans="2:13" x14ac:dyDescent="0.3">
      <c r="B476" s="35"/>
      <c r="C476" s="72">
        <v>471</v>
      </c>
      <c r="D476" s="102">
        <f>IF($C476&lt;=Entradas!$E$58,"",Observaciones!H476)</f>
        <v>1.0973055341692701</v>
      </c>
      <c r="E476" s="102">
        <f>IF($C476&lt;=Entradas!$E$58,"",Cálculos!L477)</f>
        <v>1.1181332642501374</v>
      </c>
      <c r="F476" s="76">
        <f>IF($C476&lt;=Entradas!$E$58,"",D476-E476)</f>
        <v>-2.0827730080867246E-2</v>
      </c>
      <c r="G476" s="76">
        <f>IF($C476&lt;=Entradas!$E$58,"",D476-AVERAGE(D:D))</f>
        <v>0.33980390100684443</v>
      </c>
      <c r="H476" s="76">
        <f>IF($C476&lt;=Entradas!$E$58,"",F476^2)</f>
        <v>4.3379434032146235E-4</v>
      </c>
      <c r="I476" s="76">
        <f>IF($C476&lt;=Entradas!$E$58,"",G476^2)</f>
        <v>0.11546669113946934</v>
      </c>
      <c r="J476" s="76">
        <f>IF($C476&lt;=Entradas!$E$58,"",E476-AVERAGE(E:E))</f>
        <v>0.3756580213365166</v>
      </c>
      <c r="K476" s="76">
        <f>IF($C476&lt;=Entradas!$E$58,"",J476^2)</f>
        <v>0.14111894899446675</v>
      </c>
      <c r="L476" s="76">
        <f>IF($C476&lt;=Entradas!$E$58,"",G476*J476)</f>
        <v>0.12765006109466073</v>
      </c>
      <c r="M476" s="36"/>
    </row>
    <row r="477" spans="2:13" x14ac:dyDescent="0.3">
      <c r="B477" s="35"/>
      <c r="C477" s="72">
        <v>472</v>
      </c>
      <c r="D477" s="102">
        <f>IF($C477&lt;=Entradas!$E$58,"",Observaciones!H477)</f>
        <v>1.0778062093853245</v>
      </c>
      <c r="E477" s="102">
        <f>IF($C477&lt;=Entradas!$E$58,"",Cálculos!L478)</f>
        <v>1.1091186877222368</v>
      </c>
      <c r="F477" s="76">
        <f>IF($C477&lt;=Entradas!$E$58,"",D477-E477)</f>
        <v>-3.1312478336912308E-2</v>
      </c>
      <c r="G477" s="76">
        <f>IF($C477&lt;=Entradas!$E$58,"",D477-AVERAGE(D:D))</f>
        <v>0.32030457622289876</v>
      </c>
      <c r="H477" s="76">
        <f>IF($C477&lt;=Entradas!$E$58,"",F477^2)</f>
        <v>9.8047129959960263E-4</v>
      </c>
      <c r="I477" s="76">
        <f>IF($C477&lt;=Entradas!$E$58,"",G477^2)</f>
        <v>0.10259502154933077</v>
      </c>
      <c r="J477" s="76">
        <f>IF($C477&lt;=Entradas!$E$58,"",E477-AVERAGE(E:E))</f>
        <v>0.36664344480861599</v>
      </c>
      <c r="K477" s="76">
        <f>IF($C477&lt;=Entradas!$E$58,"",J477^2)</f>
        <v>0.13442741562112864</v>
      </c>
      <c r="L477" s="76">
        <f>IF($C477&lt;=Entradas!$E$58,"",G477*J477)</f>
        <v>0.11743757321432752</v>
      </c>
      <c r="M477" s="36"/>
    </row>
    <row r="478" spans="2:13" x14ac:dyDescent="0.3">
      <c r="B478" s="35"/>
      <c r="C478" s="72">
        <v>473</v>
      </c>
      <c r="D478" s="102">
        <f>IF($C478&lt;=Entradas!$E$58,"",Observaciones!H478)</f>
        <v>1.0589538867353285</v>
      </c>
      <c r="E478" s="102">
        <f>IF($C478&lt;=Entradas!$E$58,"",Cálculos!L479)</f>
        <v>1.1012170066311149</v>
      </c>
      <c r="F478" s="76">
        <f>IF($C478&lt;=Entradas!$E$58,"",D478-E478)</f>
        <v>-4.226311989578635E-2</v>
      </c>
      <c r="G478" s="76">
        <f>IF($C478&lt;=Entradas!$E$58,"",D478-AVERAGE(D:D))</f>
        <v>0.30145225357290284</v>
      </c>
      <c r="H478" s="76">
        <f>IF($C478&lt;=Entradas!$E$58,"",F478^2)</f>
        <v>1.786171303325612E-3</v>
      </c>
      <c r="I478" s="76">
        <f>IF($C478&lt;=Entradas!$E$58,"",G478^2)</f>
        <v>9.0873461184181714E-2</v>
      </c>
      <c r="J478" s="76">
        <f>IF($C478&lt;=Entradas!$E$58,"",E478-AVERAGE(E:E))</f>
        <v>0.35874176371749411</v>
      </c>
      <c r="K478" s="76">
        <f>IF($C478&lt;=Entradas!$E$58,"",J478^2)</f>
        <v>0.12869565303513839</v>
      </c>
      <c r="L478" s="76">
        <f>IF($C478&lt;=Entradas!$E$58,"",G478*J478)</f>
        <v>0.10814351312335643</v>
      </c>
      <c r="M478" s="36"/>
    </row>
    <row r="479" spans="2:13" x14ac:dyDescent="0.3">
      <c r="B479" s="35"/>
      <c r="C479" s="72">
        <v>474</v>
      </c>
      <c r="D479" s="102">
        <f>IF($C479&lt;=Entradas!$E$58,"",Observaciones!H479)</f>
        <v>1.0404220175145216</v>
      </c>
      <c r="E479" s="102">
        <f>IF($C479&lt;=Entradas!$E$58,"",Cálculos!L480)</f>
        <v>1.093565567584597</v>
      </c>
      <c r="F479" s="76">
        <f>IF($C479&lt;=Entradas!$E$58,"",D479-E479)</f>
        <v>-5.3143550070075429E-2</v>
      </c>
      <c r="G479" s="76">
        <f>IF($C479&lt;=Entradas!$E$58,"",D479-AVERAGE(D:D))</f>
        <v>0.28292038435209588</v>
      </c>
      <c r="H479" s="76">
        <f>IF($C479&lt;=Entradas!$E$58,"",F479^2)</f>
        <v>2.8242369140506142E-3</v>
      </c>
      <c r="I479" s="76">
        <f>IF($C479&lt;=Entradas!$E$58,"",G479^2)</f>
        <v>8.0043943881937654E-2</v>
      </c>
      <c r="J479" s="76">
        <f>IF($C479&lt;=Entradas!$E$58,"",E479-AVERAGE(E:E))</f>
        <v>0.35109032467097623</v>
      </c>
      <c r="K479" s="76">
        <f>IF($C479&lt;=Entradas!$E$58,"",J479^2)</f>
        <v>0.12326441607757149</v>
      </c>
      <c r="L479" s="76">
        <f>IF($C479&lt;=Entradas!$E$58,"",G479*J479)</f>
        <v>9.9330609598214728E-2</v>
      </c>
      <c r="M479" s="36"/>
    </row>
    <row r="480" spans="2:13" x14ac:dyDescent="0.3">
      <c r="B480" s="35"/>
      <c r="C480" s="72">
        <v>475</v>
      </c>
      <c r="D480" s="102">
        <f>IF($C480&lt;=Entradas!$E$58,"",Observaciones!H480)</f>
        <v>1.0222269768581513</v>
      </c>
      <c r="E480" s="102">
        <f>IF($C480&lt;=Entradas!$E$58,"",Cálculos!L481)</f>
        <v>1.0860034193926669</v>
      </c>
      <c r="F480" s="76">
        <f>IF($C480&lt;=Entradas!$E$58,"",D480-E480)</f>
        <v>-6.3776442534515532E-2</v>
      </c>
      <c r="G480" s="76">
        <f>IF($C480&lt;=Entradas!$E$58,"",D480-AVERAGE(D:D))</f>
        <v>0.26472534369572565</v>
      </c>
      <c r="H480" s="76">
        <f>IF($C480&lt;=Entradas!$E$58,"",F480^2)</f>
        <v>4.0674346223583619E-3</v>
      </c>
      <c r="I480" s="76">
        <f>IF($C480&lt;=Entradas!$E$58,"",G480^2)</f>
        <v>7.0079507594820067E-2</v>
      </c>
      <c r="J480" s="76">
        <f>IF($C480&lt;=Entradas!$E$58,"",E480-AVERAGE(E:E))</f>
        <v>0.3435281764790461</v>
      </c>
      <c r="K480" s="76">
        <f>IF($C480&lt;=Entradas!$E$58,"",J480^2)</f>
        <v>0.11801160803501864</v>
      </c>
      <c r="L480" s="76">
        <f>IF($C480&lt;=Entradas!$E$58,"",G480*J480)</f>
        <v>9.0940614587581375E-2</v>
      </c>
      <c r="M480" s="36"/>
    </row>
    <row r="481" spans="2:13" x14ac:dyDescent="0.3">
      <c r="B481" s="35"/>
      <c r="C481" s="72">
        <v>476</v>
      </c>
      <c r="D481" s="102">
        <f>IF($C481&lt;=Entradas!$E$58,"",Observaciones!H481)</f>
        <v>1.0057763005875822</v>
      </c>
      <c r="E481" s="102">
        <f>IF($C481&lt;=Entradas!$E$58,"",Cálculos!L482)</f>
        <v>1.0785002928151119</v>
      </c>
      <c r="F481" s="76">
        <f>IF($C481&lt;=Entradas!$E$58,"",D481-E481)</f>
        <v>-7.2723992227529788E-2</v>
      </c>
      <c r="G481" s="76">
        <f>IF($C481&lt;=Entradas!$E$58,"",D481-AVERAGE(D:D))</f>
        <v>0.24827466742515647</v>
      </c>
      <c r="H481" s="76">
        <f>IF($C481&lt;=Entradas!$E$58,"",F481^2)</f>
        <v>5.2887790455098133E-3</v>
      </c>
      <c r="I481" s="76">
        <f>IF($C481&lt;=Entradas!$E$58,"",G481^2)</f>
        <v>6.1640310485072049E-2</v>
      </c>
      <c r="J481" s="76">
        <f>IF($C481&lt;=Entradas!$E$58,"",E481-AVERAGE(E:E))</f>
        <v>0.33602504990149118</v>
      </c>
      <c r="K481" s="76">
        <f>IF($C481&lt;=Entradas!$E$58,"",J481^2)</f>
        <v>0.11291283416129964</v>
      </c>
      <c r="L481" s="76">
        <f>IF($C481&lt;=Entradas!$E$58,"",G481*J481)</f>
        <v>8.3426507510814332E-2</v>
      </c>
      <c r="M481" s="36"/>
    </row>
    <row r="482" spans="2:13" x14ac:dyDescent="0.3">
      <c r="B482" s="35"/>
      <c r="C482" s="72">
        <v>477</v>
      </c>
      <c r="D482" s="102">
        <f>IF($C482&lt;=Entradas!$E$58,"",Observaciones!H482)</f>
        <v>0.99711227682307901</v>
      </c>
      <c r="E482" s="102">
        <f>IF($C482&lt;=Entradas!$E$58,"",Cálculos!L483)</f>
        <v>1.0710502579014394</v>
      </c>
      <c r="F482" s="76">
        <f>IF($C482&lt;=Entradas!$E$58,"",D482-E482)</f>
        <v>-7.393798107836036E-2</v>
      </c>
      <c r="G482" s="76">
        <f>IF($C482&lt;=Entradas!$E$58,"",D482-AVERAGE(D:D))</f>
        <v>0.23961064366065332</v>
      </c>
      <c r="H482" s="76">
        <f>IF($C482&lt;=Entradas!$E$58,"",F482^2)</f>
        <v>5.466825045943975E-3</v>
      </c>
      <c r="I482" s="76">
        <f>IF($C482&lt;=Entradas!$E$58,"",G482^2)</f>
        <v>5.7413260555472585E-2</v>
      </c>
      <c r="J482" s="76">
        <f>IF($C482&lt;=Entradas!$E$58,"",E482-AVERAGE(E:E))</f>
        <v>0.3285750149878186</v>
      </c>
      <c r="K482" s="76">
        <f>IF($C482&lt;=Entradas!$E$58,"",J482^2)</f>
        <v>0.10796154047424522</v>
      </c>
      <c r="L482" s="76">
        <f>IF($C482&lt;=Entradas!$E$58,"",G482*J482)</f>
        <v>7.8730070832040033E-2</v>
      </c>
      <c r="M482" s="36"/>
    </row>
    <row r="483" spans="2:13" x14ac:dyDescent="0.3">
      <c r="B483" s="35"/>
      <c r="C483" s="72">
        <v>478</v>
      </c>
      <c r="D483" s="102">
        <f>IF($C483&lt;=Entradas!$E$58,"",Observaciones!H483)</f>
        <v>0.98991088583881615</v>
      </c>
      <c r="E483" s="102">
        <f>IF($C483&lt;=Entradas!$E$58,"",Cálculos!L484)</f>
        <v>1.0636519194956184</v>
      </c>
      <c r="F483" s="76">
        <f>IF($C483&lt;=Entradas!$E$58,"",D483-E483)</f>
        <v>-7.3741033656802291E-2</v>
      </c>
      <c r="G483" s="76">
        <f>IF($C483&lt;=Entradas!$E$58,"",D483-AVERAGE(D:D))</f>
        <v>0.23240925267639045</v>
      </c>
      <c r="H483" s="76">
        <f>IF($C483&lt;=Entradas!$E$58,"",F483^2)</f>
        <v>5.4377400447736483E-3</v>
      </c>
      <c r="I483" s="76">
        <f>IF($C483&lt;=Entradas!$E$58,"",G483^2)</f>
        <v>5.4014060729598301E-2</v>
      </c>
      <c r="J483" s="76">
        <f>IF($C483&lt;=Entradas!$E$58,"",E483-AVERAGE(E:E))</f>
        <v>0.32117667658199767</v>
      </c>
      <c r="K483" s="76">
        <f>IF($C483&lt;=Entradas!$E$58,"",J483^2)</f>
        <v>0.10315445758025713</v>
      </c>
      <c r="L483" s="76">
        <f>IF($C483&lt;=Entradas!$E$58,"",G483*J483)</f>
        <v>7.4644431381508836E-2</v>
      </c>
      <c r="M483" s="36"/>
    </row>
    <row r="484" spans="2:13" x14ac:dyDescent="0.3">
      <c r="B484" s="35"/>
      <c r="C484" s="72">
        <v>479</v>
      </c>
      <c r="D484" s="102">
        <f>IF($C484&lt;=Entradas!$E$58,"",Observaciones!H484)</f>
        <v>1.8356341953950777</v>
      </c>
      <c r="E484" s="102">
        <f>IF($C484&lt;=Entradas!$E$58,"",Cálculos!L485)</f>
        <v>1.6871852704862933</v>
      </c>
      <c r="F484" s="76">
        <f>IF($C484&lt;=Entradas!$E$58,"",D484-E484)</f>
        <v>0.14844892490878436</v>
      </c>
      <c r="G484" s="76">
        <f>IF($C484&lt;=Entradas!$E$58,"",D484-AVERAGE(D:D))</f>
        <v>1.0781325622326521</v>
      </c>
      <c r="H484" s="76">
        <f>IF($C484&lt;=Entradas!$E$58,"",F484^2)</f>
        <v>2.2037083306573897E-2</v>
      </c>
      <c r="I484" s="76">
        <f>IF($C484&lt;=Entradas!$E$58,"",G484^2)</f>
        <v>1.1623698217463434</v>
      </c>
      <c r="J484" s="76">
        <f>IF($C484&lt;=Entradas!$E$58,"",E484-AVERAGE(E:E))</f>
        <v>0.94471002757267253</v>
      </c>
      <c r="K484" s="76">
        <f>IF($C484&lt;=Entradas!$E$58,"",J484^2)</f>
        <v>0.89247703619635965</v>
      </c>
      <c r="L484" s="76">
        <f>IF($C484&lt;=Entradas!$E$58,"",G484*J484)</f>
        <v>1.0185226425938048</v>
      </c>
      <c r="M484" s="36"/>
    </row>
    <row r="485" spans="2:13" x14ac:dyDescent="0.3">
      <c r="B485" s="35"/>
      <c r="C485" s="72">
        <v>480</v>
      </c>
      <c r="D485" s="102">
        <f>IF($C485&lt;=Entradas!$E$58,"",Observaciones!H485)</f>
        <v>1.1141552147920808</v>
      </c>
      <c r="E485" s="102">
        <f>IF($C485&lt;=Entradas!$E$58,"",Cálculos!L486)</f>
        <v>1.1543611439956534</v>
      </c>
      <c r="F485" s="76">
        <f>IF($C485&lt;=Entradas!$E$58,"",D485-E485)</f>
        <v>-4.0205929203572577E-2</v>
      </c>
      <c r="G485" s="76">
        <f>IF($C485&lt;=Entradas!$E$58,"",D485-AVERAGE(D:D))</f>
        <v>0.3566535816296551</v>
      </c>
      <c r="H485" s="76">
        <f>IF($C485&lt;=Entradas!$E$58,"",F485^2)</f>
        <v>1.6165167431226903E-3</v>
      </c>
      <c r="I485" s="76">
        <f>IF($C485&lt;=Entradas!$E$58,"",G485^2)</f>
        <v>0.12720177728926105</v>
      </c>
      <c r="J485" s="76">
        <f>IF($C485&lt;=Entradas!$E$58,"",E485-AVERAGE(E:E))</f>
        <v>0.4118859010820326</v>
      </c>
      <c r="K485" s="76">
        <f>IF($C485&lt;=Entradas!$E$58,"",J485^2)</f>
        <v>0.16964999551015794</v>
      </c>
      <c r="L485" s="76">
        <f>IF($C485&lt;=Entradas!$E$58,"",G485*J485)</f>
        <v>0.14690058184366475</v>
      </c>
      <c r="M485" s="36"/>
    </row>
    <row r="486" spans="2:13" x14ac:dyDescent="0.3">
      <c r="B486" s="35"/>
      <c r="C486" s="72">
        <v>481</v>
      </c>
      <c r="D486" s="102">
        <f>IF($C486&lt;=Entradas!$E$58,"",Observaciones!H486)</f>
        <v>1.1084253157369801</v>
      </c>
      <c r="E486" s="102">
        <f>IF($C486&lt;=Entradas!$E$58,"",Cálculos!L487)</f>
        <v>1.1447151518524235</v>
      </c>
      <c r="F486" s="76">
        <f>IF($C486&lt;=Entradas!$E$58,"",D486-E486)</f>
        <v>-3.6289836115443341E-2</v>
      </c>
      <c r="G486" s="76">
        <f>IF($C486&lt;=Entradas!$E$58,"",D486-AVERAGE(D:D))</f>
        <v>0.35092368257455442</v>
      </c>
      <c r="H486" s="76">
        <f>IF($C486&lt;=Entradas!$E$58,"",F486^2)</f>
        <v>1.3169522052857358E-3</v>
      </c>
      <c r="I486" s="76">
        <f>IF($C486&lt;=Entradas!$E$58,"",G486^2)</f>
        <v>0.12314743099168662</v>
      </c>
      <c r="J486" s="76">
        <f>IF($C486&lt;=Entradas!$E$58,"",E486-AVERAGE(E:E))</f>
        <v>0.40223990893880268</v>
      </c>
      <c r="K486" s="76">
        <f>IF($C486&lt;=Entradas!$E$58,"",J486^2)</f>
        <v>0.16179694434309627</v>
      </c>
      <c r="L486" s="76">
        <f>IF($C486&lt;=Entradas!$E$58,"",G486*J486)</f>
        <v>0.14115551012325805</v>
      </c>
      <c r="M486" s="36"/>
    </row>
    <row r="487" spans="2:13" x14ac:dyDescent="0.3">
      <c r="B487" s="35"/>
      <c r="C487" s="72">
        <v>482</v>
      </c>
      <c r="D487" s="102">
        <f>IF($C487&lt;=Entradas!$E$58,"",Observaciones!H487)</f>
        <v>1.0878180419799051</v>
      </c>
      <c r="E487" s="102">
        <f>IF($C487&lt;=Entradas!$E$58,"",Cálculos!L488)</f>
        <v>1.1233923276954363</v>
      </c>
      <c r="F487" s="76">
        <f>IF($C487&lt;=Entradas!$E$58,"",D487-E487)</f>
        <v>-3.5574285715531229E-2</v>
      </c>
      <c r="G487" s="76">
        <f>IF($C487&lt;=Entradas!$E$58,"",D487-AVERAGE(D:D))</f>
        <v>0.33031640881747937</v>
      </c>
      <c r="H487" s="76">
        <f>IF($C487&lt;=Entradas!$E$58,"",F487^2)</f>
        <v>1.2655298041702493E-3</v>
      </c>
      <c r="I487" s="76">
        <f>IF($C487&lt;=Entradas!$E$58,"",G487^2)</f>
        <v>0.10910892993407616</v>
      </c>
      <c r="J487" s="76">
        <f>IF($C487&lt;=Entradas!$E$58,"",E487-AVERAGE(E:E))</f>
        <v>0.38091708478181552</v>
      </c>
      <c r="K487" s="76">
        <f>IF($C487&lt;=Entradas!$E$58,"",J487^2)</f>
        <v>0.14509782547867683</v>
      </c>
      <c r="L487" s="76">
        <f>IF($C487&lt;=Entradas!$E$58,"",G487*J487)</f>
        <v>0.12582316350235262</v>
      </c>
      <c r="M487" s="36"/>
    </row>
    <row r="488" spans="2:13" x14ac:dyDescent="0.3">
      <c r="B488" s="35"/>
      <c r="C488" s="72">
        <v>483</v>
      </c>
      <c r="D488" s="102">
        <f>IF($C488&lt;=Entradas!$E$58,"",Observaciones!H488)</f>
        <v>1.555037084969872</v>
      </c>
      <c r="E488" s="102">
        <f>IF($C488&lt;=Entradas!$E$58,"",Cálculos!L489)</f>
        <v>1.4486529062421605</v>
      </c>
      <c r="F488" s="76">
        <f>IF($C488&lt;=Entradas!$E$58,"",D488-E488)</f>
        <v>0.10638417872771155</v>
      </c>
      <c r="G488" s="76">
        <f>IF($C488&lt;=Entradas!$E$58,"",D488-AVERAGE(D:D))</f>
        <v>0.79753545180744634</v>
      </c>
      <c r="H488" s="76">
        <f>IF($C488&lt;=Entradas!$E$58,"",F488^2)</f>
        <v>1.1317593483569675E-2</v>
      </c>
      <c r="I488" s="76">
        <f>IF($C488&lt;=Entradas!$E$58,"",G488^2)</f>
        <v>0.63606279688970757</v>
      </c>
      <c r="J488" s="76">
        <f>IF($C488&lt;=Entradas!$E$58,"",E488-AVERAGE(E:E))</f>
        <v>0.70617766332853971</v>
      </c>
      <c r="K488" s="76">
        <f>IF($C488&lt;=Entradas!$E$58,"",J488^2)</f>
        <v>0.49868689218415635</v>
      </c>
      <c r="L488" s="76">
        <f>IF($C488&lt;=Entradas!$E$58,"",G488*J488)</f>
        <v>0.5632017217790537</v>
      </c>
      <c r="M488" s="36"/>
    </row>
    <row r="489" spans="2:13" x14ac:dyDescent="0.3">
      <c r="B489" s="35"/>
      <c r="C489" s="72">
        <v>484</v>
      </c>
      <c r="D489" s="102">
        <f>IF($C489&lt;=Entradas!$E$58,"",Observaciones!H489)</f>
        <v>1.1757706094608589</v>
      </c>
      <c r="E489" s="102">
        <f>IF($C489&lt;=Entradas!$E$58,"",Cálculos!L490)</f>
        <v>1.1878658268325462</v>
      </c>
      <c r="F489" s="76">
        <f>IF($C489&lt;=Entradas!$E$58,"",D489-E489)</f>
        <v>-1.2095217371687284E-2</v>
      </c>
      <c r="G489" s="76">
        <f>IF($C489&lt;=Entradas!$E$58,"",D489-AVERAGE(D:D))</f>
        <v>0.41826897629843318</v>
      </c>
      <c r="H489" s="76">
        <f>IF($C489&lt;=Entradas!$E$58,"",F489^2)</f>
        <v>1.4629428326836584E-4</v>
      </c>
      <c r="I489" s="76">
        <f>IF($C489&lt;=Entradas!$E$58,"",G489^2)</f>
        <v>0.17494893653373925</v>
      </c>
      <c r="J489" s="76">
        <f>IF($C489&lt;=Entradas!$E$58,"",E489-AVERAGE(E:E))</f>
        <v>0.44539058391892539</v>
      </c>
      <c r="K489" s="76">
        <f>IF($C489&lt;=Entradas!$E$58,"",J489^2)</f>
        <v>0.1983727722436413</v>
      </c>
      <c r="L489" s="76">
        <f>IF($C489&lt;=Entradas!$E$58,"",G489*J489)</f>
        <v>0.18629306358873032</v>
      </c>
      <c r="M489" s="36"/>
    </row>
    <row r="490" spans="2:13" x14ac:dyDescent="0.3">
      <c r="B490" s="35"/>
      <c r="C490" s="72">
        <v>485</v>
      </c>
      <c r="D490" s="102">
        <f>IF($C490&lt;=Entradas!$E$58,"",Observaciones!H490)</f>
        <v>1.1620781428386986</v>
      </c>
      <c r="E490" s="102">
        <f>IF($C490&lt;=Entradas!$E$58,"",Cálculos!L491)</f>
        <v>1.1738447289886762</v>
      </c>
      <c r="F490" s="76">
        <f>IF($C490&lt;=Entradas!$E$58,"",D490-E490)</f>
        <v>-1.1766586149977609E-2</v>
      </c>
      <c r="G490" s="76">
        <f>IF($C490&lt;=Entradas!$E$58,"",D490-AVERAGE(D:D))</f>
        <v>0.4045765096762729</v>
      </c>
      <c r="H490" s="76">
        <f>IF($C490&lt;=Entradas!$E$58,"",F490^2)</f>
        <v>1.3845254962484489E-4</v>
      </c>
      <c r="I490" s="76">
        <f>IF($C490&lt;=Entradas!$E$58,"",G490^2)</f>
        <v>0.16368215218183535</v>
      </c>
      <c r="J490" s="76">
        <f>IF($C490&lt;=Entradas!$E$58,"",E490-AVERAGE(E:E))</f>
        <v>0.43136948607505543</v>
      </c>
      <c r="K490" s="76">
        <f>IF($C490&lt;=Entradas!$E$58,"",J490^2)</f>
        <v>0.18607963351665743</v>
      </c>
      <c r="L490" s="76">
        <f>IF($C490&lt;=Entradas!$E$58,"",G490*J490)</f>
        <v>0.17452196105709353</v>
      </c>
      <c r="M490" s="36"/>
    </row>
    <row r="491" spans="2:13" x14ac:dyDescent="0.3">
      <c r="B491" s="35"/>
      <c r="C491" s="72">
        <v>486</v>
      </c>
      <c r="D491" s="102">
        <f>IF($C491&lt;=Entradas!$E$58,"",Observaciones!H491)</f>
        <v>1.1388630336687524</v>
      </c>
      <c r="E491" s="102">
        <f>IF($C491&lt;=Entradas!$E$58,"",Cálculos!L492)</f>
        <v>1.152121294059</v>
      </c>
      <c r="F491" s="76">
        <f>IF($C491&lt;=Entradas!$E$58,"",D491-E491)</f>
        <v>-1.3258260390247578E-2</v>
      </c>
      <c r="G491" s="76">
        <f>IF($C491&lt;=Entradas!$E$58,"",D491-AVERAGE(D:D))</f>
        <v>0.38136140050632672</v>
      </c>
      <c r="H491" s="76">
        <f>IF($C491&lt;=Entradas!$E$58,"",F491^2)</f>
        <v>1.7578146857560786E-4</v>
      </c>
      <c r="I491" s="76">
        <f>IF($C491&lt;=Entradas!$E$58,"",G491^2)</f>
        <v>0.14543651779614694</v>
      </c>
      <c r="J491" s="76">
        <f>IF($C491&lt;=Entradas!$E$58,"",E491-AVERAGE(E:E))</f>
        <v>0.40964605114537922</v>
      </c>
      <c r="K491" s="76">
        <f>IF($C491&lt;=Entradas!$E$58,"",J491^2)</f>
        <v>0.16780988721900264</v>
      </c>
      <c r="L491" s="76">
        <f>IF($C491&lt;=Entradas!$E$58,"",G491*J491)</f>
        <v>0.15622319177668817</v>
      </c>
      <c r="M491" s="36"/>
    </row>
    <row r="492" spans="2:13" x14ac:dyDescent="0.3">
      <c r="B492" s="35"/>
      <c r="C492" s="72">
        <v>487</v>
      </c>
      <c r="D492" s="102">
        <f>IF($C492&lt;=Entradas!$E$58,"",Observaciones!H492)</f>
        <v>1.116150289840516</v>
      </c>
      <c r="E492" s="102">
        <f>IF($C492&lt;=Entradas!$E$58,"",Cálculos!L493)</f>
        <v>1.1304214394490379</v>
      </c>
      <c r="F492" s="76">
        <f>IF($C492&lt;=Entradas!$E$58,"",D492-E492)</f>
        <v>-1.4271149608521938E-2</v>
      </c>
      <c r="G492" s="76">
        <f>IF($C492&lt;=Entradas!$E$58,"",D492-AVERAGE(D:D))</f>
        <v>0.35864865667809032</v>
      </c>
      <c r="H492" s="76">
        <f>IF($C492&lt;=Entradas!$E$58,"",F492^2)</f>
        <v>2.0366571114881587E-4</v>
      </c>
      <c r="I492" s="76">
        <f>IF($C492&lt;=Entradas!$E$58,"",G492^2)</f>
        <v>0.12862885893699869</v>
      </c>
      <c r="J492" s="76">
        <f>IF($C492&lt;=Entradas!$E$58,"",E492-AVERAGE(E:E))</f>
        <v>0.38794619653541718</v>
      </c>
      <c r="K492" s="76">
        <f>IF($C492&lt;=Entradas!$E$58,"",J492^2)</f>
        <v>0.15050225140629653</v>
      </c>
      <c r="L492" s="76">
        <f>IF($C492&lt;=Entradas!$E$58,"",G492*J492)</f>
        <v>0.1391363822508018</v>
      </c>
      <c r="M492" s="36"/>
    </row>
    <row r="493" spans="2:13" x14ac:dyDescent="0.3">
      <c r="B493" s="35"/>
      <c r="C493" s="72">
        <v>488</v>
      </c>
      <c r="D493" s="102">
        <f>IF($C493&lt;=Entradas!$E$58,"",Observaciones!H493)</f>
        <v>1.0945146835258379</v>
      </c>
      <c r="E493" s="102">
        <f>IF($C493&lt;=Entradas!$E$58,"",Cálculos!L494)</f>
        <v>1.1093806838880809</v>
      </c>
      <c r="F493" s="76">
        <f>IF($C493&lt;=Entradas!$E$58,"",D493-E493)</f>
        <v>-1.4866000362242948E-2</v>
      </c>
      <c r="G493" s="76">
        <f>IF($C493&lt;=Entradas!$E$58,"",D493-AVERAGE(D:D))</f>
        <v>0.33701305036341223</v>
      </c>
      <c r="H493" s="76">
        <f>IF($C493&lt;=Entradas!$E$58,"",F493^2)</f>
        <v>2.2099796677020747E-4</v>
      </c>
      <c r="I493" s="76">
        <f>IF($C493&lt;=Entradas!$E$58,"",G493^2)</f>
        <v>0.11357779611525183</v>
      </c>
      <c r="J493" s="76">
        <f>IF($C493&lt;=Entradas!$E$58,"",E493-AVERAGE(E:E))</f>
        <v>0.3669054409744601</v>
      </c>
      <c r="K493" s="76">
        <f>IF($C493&lt;=Entradas!$E$58,"",J493^2)</f>
        <v>0.13461960261666303</v>
      </c>
      <c r="L493" s="76">
        <f>IF($C493&lt;=Entradas!$E$58,"",G493*J493)</f>
        <v>0.12365192185773569</v>
      </c>
      <c r="M493" s="36"/>
    </row>
    <row r="494" spans="2:13" x14ac:dyDescent="0.3">
      <c r="B494" s="35"/>
      <c r="C494" s="72">
        <v>489</v>
      </c>
      <c r="D494" s="102">
        <f>IF($C494&lt;=Entradas!$E$58,"",Observaciones!H494)</f>
        <v>1.0737958534403118</v>
      </c>
      <c r="E494" s="102">
        <f>IF($C494&lt;=Entradas!$E$58,"",Cálculos!L495)</f>
        <v>1.0889184835899566</v>
      </c>
      <c r="F494" s="76">
        <f>IF($C494&lt;=Entradas!$E$58,"",D494-E494)</f>
        <v>-1.5122630149644767E-2</v>
      </c>
      <c r="G494" s="76">
        <f>IF($C494&lt;=Entradas!$E$58,"",D494-AVERAGE(D:D))</f>
        <v>0.31629422027788612</v>
      </c>
      <c r="H494" s="76">
        <f>IF($C494&lt;=Entradas!$E$58,"",F494^2)</f>
        <v>2.286939426429449E-4</v>
      </c>
      <c r="I494" s="76">
        <f>IF($C494&lt;=Entradas!$E$58,"",G494^2)</f>
        <v>0.10004203378119594</v>
      </c>
      <c r="J494" s="76">
        <f>IF($C494&lt;=Entradas!$E$58,"",E494-AVERAGE(E:E))</f>
        <v>0.34644324067633581</v>
      </c>
      <c r="K494" s="76">
        <f>IF($C494&lt;=Entradas!$E$58,"",J494^2)</f>
        <v>0.12002291901032154</v>
      </c>
      <c r="L494" s="76">
        <f>IF($C494&lt;=Entradas!$E$58,"",G494*J494)</f>
        <v>0.10957799468026568</v>
      </c>
      <c r="M494" s="36"/>
    </row>
    <row r="495" spans="2:13" x14ac:dyDescent="0.3">
      <c r="B495" s="35"/>
      <c r="C495" s="72">
        <v>490</v>
      </c>
      <c r="D495" s="102">
        <f>IF($C495&lt;=Entradas!$E$58,"",Observaciones!H495)</f>
        <v>1.0881558455665621</v>
      </c>
      <c r="E495" s="102">
        <f>IF($C495&lt;=Entradas!$E$58,"",Cálculos!L496)</f>
        <v>1.0964267041268358</v>
      </c>
      <c r="F495" s="76">
        <f>IF($C495&lt;=Entradas!$E$58,"",D495-E495)</f>
        <v>-8.2708585602737639E-3</v>
      </c>
      <c r="G495" s="76">
        <f>IF($C495&lt;=Entradas!$E$58,"",D495-AVERAGE(D:D))</f>
        <v>0.33065421240413639</v>
      </c>
      <c r="H495" s="76">
        <f>IF($C495&lt;=Entradas!$E$58,"",F495^2)</f>
        <v>6.84071013240538E-5</v>
      </c>
      <c r="I495" s="76">
        <f>IF($C495&lt;=Entradas!$E$58,"",G495^2)</f>
        <v>0.10933220818059974</v>
      </c>
      <c r="J495" s="76">
        <f>IF($C495&lt;=Entradas!$E$58,"",E495-AVERAGE(E:E))</f>
        <v>0.35395146121321508</v>
      </c>
      <c r="K495" s="76">
        <f>IF($C495&lt;=Entradas!$E$58,"",J495^2)</f>
        <v>0.1252816368949701</v>
      </c>
      <c r="L495" s="76">
        <f>IF($C495&lt;=Entradas!$E$58,"",G495*J495)</f>
        <v>0.11703554163674887</v>
      </c>
      <c r="M495" s="36"/>
    </row>
    <row r="496" spans="2:13" x14ac:dyDescent="0.3">
      <c r="B496" s="35"/>
      <c r="C496" s="72">
        <v>491</v>
      </c>
      <c r="D496" s="102">
        <f>IF($C496&lt;=Entradas!$E$58,"",Observaciones!H496)</f>
        <v>1.0675568963617086</v>
      </c>
      <c r="E496" s="102">
        <f>IF($C496&lt;=Entradas!$E$58,"",Cálculos!L497)</f>
        <v>1.0763194479802967</v>
      </c>
      <c r="F496" s="76">
        <f>IF($C496&lt;=Entradas!$E$58,"",D496-E496)</f>
        <v>-8.762551618588077E-3</v>
      </c>
      <c r="G496" s="76">
        <f>IF($C496&lt;=Entradas!$E$58,"",D496-AVERAGE(D:D))</f>
        <v>0.31005526319928289</v>
      </c>
      <c r="H496" s="76">
        <f>IF($C496&lt;=Entradas!$E$58,"",F496^2)</f>
        <v>7.6782310868420521E-5</v>
      </c>
      <c r="I496" s="76">
        <f>IF($C496&lt;=Entradas!$E$58,"",G496^2)</f>
        <v>9.6134266237576593E-2</v>
      </c>
      <c r="J496" s="76">
        <f>IF($C496&lt;=Entradas!$E$58,"",E496-AVERAGE(E:E))</f>
        <v>0.33384420506667589</v>
      </c>
      <c r="K496" s="76">
        <f>IF($C496&lt;=Entradas!$E$58,"",J496^2)</f>
        <v>0.11145195325660075</v>
      </c>
      <c r="L496" s="76">
        <f>IF($C496&lt;=Entradas!$E$58,"",G496*J496)</f>
        <v>0.10351015286950356</v>
      </c>
      <c r="M496" s="36"/>
    </row>
    <row r="497" spans="2:13" x14ac:dyDescent="0.3">
      <c r="B497" s="35"/>
      <c r="C497" s="72">
        <v>492</v>
      </c>
      <c r="D497" s="102">
        <f>IF($C497&lt;=Entradas!$E$58,"",Observaciones!H497)</f>
        <v>1.0475575866830587</v>
      </c>
      <c r="E497" s="102">
        <f>IF($C497&lt;=Entradas!$E$58,"",Cálculos!L498)</f>
        <v>1.0565112035692097</v>
      </c>
      <c r="F497" s="76">
        <f>IF($C497&lt;=Entradas!$E$58,"",D497-E497)</f>
        <v>-8.953616886151039E-3</v>
      </c>
      <c r="G497" s="76">
        <f>IF($C497&lt;=Entradas!$E$58,"",D497-AVERAGE(D:D))</f>
        <v>0.29005595352063296</v>
      </c>
      <c r="H497" s="76">
        <f>IF($C497&lt;=Entradas!$E$58,"",F497^2)</f>
        <v>8.0167255343969025E-5</v>
      </c>
      <c r="I497" s="76">
        <f>IF($C497&lt;=Entradas!$E$58,"",G497^2)</f>
        <v>8.4132456172763589E-2</v>
      </c>
      <c r="J497" s="76">
        <f>IF($C497&lt;=Entradas!$E$58,"",E497-AVERAGE(E:E))</f>
        <v>0.31403596065558892</v>
      </c>
      <c r="K497" s="76">
        <f>IF($C497&lt;=Entradas!$E$58,"",J497^2)</f>
        <v>9.8618584584878585E-2</v>
      </c>
      <c r="L497" s="76">
        <f>IF($C497&lt;=Entradas!$E$58,"",G497*J497)</f>
        <v>9.1088000007724823E-2</v>
      </c>
      <c r="M497" s="36"/>
    </row>
    <row r="498" spans="2:13" x14ac:dyDescent="0.3">
      <c r="B498" s="35"/>
      <c r="C498" s="72">
        <v>493</v>
      </c>
      <c r="D498" s="102">
        <f>IF($C498&lt;=Entradas!$E$58,"",Observaciones!H498)</f>
        <v>1.0281443323785315</v>
      </c>
      <c r="E498" s="102">
        <f>IF($C498&lt;=Entradas!$E$58,"",Cálculos!L499)</f>
        <v>1.0370295144082149</v>
      </c>
      <c r="F498" s="76">
        <f>IF($C498&lt;=Entradas!$E$58,"",D498-E498)</f>
        <v>-8.8851820296833584E-3</v>
      </c>
      <c r="G498" s="76">
        <f>IF($C498&lt;=Entradas!$E$58,"",D498-AVERAGE(D:D))</f>
        <v>0.27064269921610584</v>
      </c>
      <c r="H498" s="76">
        <f>IF($C498&lt;=Entradas!$E$58,"",F498^2)</f>
        <v>7.8946459700608078E-5</v>
      </c>
      <c r="I498" s="76">
        <f>IF($C498&lt;=Entradas!$E$58,"",G498^2)</f>
        <v>7.3247470638979531E-2</v>
      </c>
      <c r="J498" s="76">
        <f>IF($C498&lt;=Entradas!$E$58,"",E498-AVERAGE(E:E))</f>
        <v>0.29455427149459412</v>
      </c>
      <c r="K498" s="76">
        <f>IF($C498&lt;=Entradas!$E$58,"",J498^2)</f>
        <v>8.676221885571106E-2</v>
      </c>
      <c r="L498" s="76">
        <f>IF($C498&lt;=Entradas!$E$58,"",G498*J498)</f>
        <v>7.9718963102930612E-2</v>
      </c>
      <c r="M498" s="36"/>
    </row>
    <row r="499" spans="2:13" x14ac:dyDescent="0.3">
      <c r="B499" s="35"/>
      <c r="C499" s="72">
        <v>494</v>
      </c>
      <c r="D499" s="102">
        <f>IF($C499&lt;=Entradas!$E$58,"",Observaciones!H499)</f>
        <v>1.0089298279955581</v>
      </c>
      <c r="E499" s="102">
        <f>IF($C499&lt;=Entradas!$E$58,"",Cálculos!L500)</f>
        <v>1.0174866121610091</v>
      </c>
      <c r="F499" s="76">
        <f>IF($C499&lt;=Entradas!$E$58,"",D499-E499)</f>
        <v>-8.5567841654510257E-3</v>
      </c>
      <c r="G499" s="76">
        <f>IF($C499&lt;=Entradas!$E$58,"",D499-AVERAGE(D:D))</f>
        <v>0.25142819483313239</v>
      </c>
      <c r="H499" s="76">
        <f>IF($C499&lt;=Entradas!$E$58,"",F499^2)</f>
        <v>7.3218555254113402E-5</v>
      </c>
      <c r="I499" s="76">
        <f>IF($C499&lt;=Entradas!$E$58,"",G499^2)</f>
        <v>6.3216137157047575E-2</v>
      </c>
      <c r="J499" s="76">
        <f>IF($C499&lt;=Entradas!$E$58,"",E499-AVERAGE(E:E))</f>
        <v>0.27501136924738834</v>
      </c>
      <c r="K499" s="76">
        <f>IF($C499&lt;=Entradas!$E$58,"",J499^2)</f>
        <v>7.5631253215323366E-2</v>
      </c>
      <c r="L499" s="76">
        <f>IF($C499&lt;=Entradas!$E$58,"",G499*J499)</f>
        <v>6.9145612128458864E-2</v>
      </c>
      <c r="M499" s="36"/>
    </row>
    <row r="500" spans="2:13" x14ac:dyDescent="0.3">
      <c r="B500" s="35"/>
      <c r="C500" s="72">
        <v>495</v>
      </c>
      <c r="D500" s="102">
        <f>IF($C500&lt;=Entradas!$E$58,"",Observaciones!H500)</f>
        <v>0.99007482065739805</v>
      </c>
      <c r="E500" s="102">
        <f>IF($C500&lt;=Entradas!$E$58,"",Cálculos!L501)</f>
        <v>0.99807665617524133</v>
      </c>
      <c r="F500" s="76">
        <f>IF($C500&lt;=Entradas!$E$58,"",D500-E500)</f>
        <v>-8.001835517843281E-3</v>
      </c>
      <c r="G500" s="76">
        <f>IF($C500&lt;=Entradas!$E$58,"",D500-AVERAGE(D:D))</f>
        <v>0.23257318749497236</v>
      </c>
      <c r="H500" s="76">
        <f>IF($C500&lt;=Entradas!$E$58,"",F500^2)</f>
        <v>6.4029371654618247E-5</v>
      </c>
      <c r="I500" s="76">
        <f>IF($C500&lt;=Entradas!$E$58,"",G500^2)</f>
        <v>5.4090287541571566E-2</v>
      </c>
      <c r="J500" s="76">
        <f>IF($C500&lt;=Entradas!$E$58,"",E500-AVERAGE(E:E))</f>
        <v>0.25560141326162056</v>
      </c>
      <c r="K500" s="76">
        <f>IF($C500&lt;=Entradas!$E$58,"",J500^2)</f>
        <v>6.5332082461337732E-2</v>
      </c>
      <c r="L500" s="76">
        <f>IF($C500&lt;=Entradas!$E$58,"",G500*J500)</f>
        <v>5.9446035410474794E-2</v>
      </c>
      <c r="M500" s="36"/>
    </row>
    <row r="501" spans="2:13" x14ac:dyDescent="0.3">
      <c r="B501" s="35"/>
      <c r="C501" s="72">
        <v>496</v>
      </c>
      <c r="D501" s="102">
        <f>IF($C501&lt;=Entradas!$E$58,"",Observaciones!H501)</f>
        <v>0.97217013141297071</v>
      </c>
      <c r="E501" s="102">
        <f>IF($C501&lt;=Entradas!$E$58,"",Cálculos!L502)</f>
        <v>0.97949329800502893</v>
      </c>
      <c r="F501" s="76">
        <f>IF($C501&lt;=Entradas!$E$58,"",D501-E501)</f>
        <v>-7.3231665920582278E-3</v>
      </c>
      <c r="G501" s="76">
        <f>IF($C501&lt;=Entradas!$E$58,"",D501-AVERAGE(D:D))</f>
        <v>0.21466849825054501</v>
      </c>
      <c r="H501" s="76">
        <f>IF($C501&lt;=Entradas!$E$58,"",F501^2)</f>
        <v>5.3628768935037722E-5</v>
      </c>
      <c r="I501" s="76">
        <f>IF($C501&lt;=Entradas!$E$58,"",G501^2)</f>
        <v>4.6082564141144249E-2</v>
      </c>
      <c r="J501" s="76">
        <f>IF($C501&lt;=Entradas!$E$58,"",E501-AVERAGE(E:E))</f>
        <v>0.23701805509140816</v>
      </c>
      <c r="K501" s="76">
        <f>IF($C501&lt;=Entradas!$E$58,"",J501^2)</f>
        <v>5.6177558439313796E-2</v>
      </c>
      <c r="L501" s="76">
        <f>IF($C501&lt;=Entradas!$E$58,"",G501*J501)</f>
        <v>5.0880309944737537E-2</v>
      </c>
      <c r="M501" s="36"/>
    </row>
    <row r="502" spans="2:13" x14ac:dyDescent="0.3">
      <c r="B502" s="35"/>
      <c r="C502" s="72">
        <v>497</v>
      </c>
      <c r="D502" s="102">
        <f>IF($C502&lt;=Entradas!$E$58,"",Observaciones!H502)</f>
        <v>0.95477559197804296</v>
      </c>
      <c r="E502" s="102">
        <f>IF($C502&lt;=Entradas!$E$58,"",Cálculos!L503)</f>
        <v>0.96127894145207593</v>
      </c>
      <c r="F502" s="76">
        <f>IF($C502&lt;=Entradas!$E$58,"",D502-E502)</f>
        <v>-6.5033494740329711E-3</v>
      </c>
      <c r="G502" s="76">
        <f>IF($C502&lt;=Entradas!$E$58,"",D502-AVERAGE(D:D))</f>
        <v>0.19727395881561727</v>
      </c>
      <c r="H502" s="76">
        <f>IF($C502&lt;=Entradas!$E$58,"",F502^2)</f>
        <v>4.2293554381404921E-5</v>
      </c>
      <c r="I502" s="76">
        <f>IF($C502&lt;=Entradas!$E$58,"",G502^2)</f>
        <v>3.8917014826785855E-2</v>
      </c>
      <c r="J502" s="76">
        <f>IF($C502&lt;=Entradas!$E$58,"",E502-AVERAGE(E:E))</f>
        <v>0.21880369853845516</v>
      </c>
      <c r="K502" s="76">
        <f>IF($C502&lt;=Entradas!$E$58,"",J502^2)</f>
        <v>4.7875058494107163E-2</v>
      </c>
      <c r="L502" s="76">
        <f>IF($C502&lt;=Entradas!$E$58,"",G502*J502)</f>
        <v>4.3164271814179943E-2</v>
      </c>
      <c r="M502" s="36"/>
    </row>
    <row r="503" spans="2:13" x14ac:dyDescent="0.3">
      <c r="B503" s="35"/>
      <c r="C503" s="72">
        <v>498</v>
      </c>
      <c r="D503" s="102">
        <f>IF($C503&lt;=Entradas!$E$58,"",Observaciones!H503)</f>
        <v>0.93791702861968529</v>
      </c>
      <c r="E503" s="102">
        <f>IF($C503&lt;=Entradas!$E$58,"",Cálculos!L504)</f>
        <v>0.9434884541509736</v>
      </c>
      <c r="F503" s="76">
        <f>IF($C503&lt;=Entradas!$E$58,"",D503-E503)</f>
        <v>-5.5714255312883099E-3</v>
      </c>
      <c r="G503" s="76">
        <f>IF($C503&lt;=Entradas!$E$58,"",D503-AVERAGE(D:D))</f>
        <v>0.1804153954572596</v>
      </c>
      <c r="H503" s="76">
        <f>IF($C503&lt;=Entradas!$E$58,"",F503^2)</f>
        <v>3.1040782450691229E-5</v>
      </c>
      <c r="I503" s="76">
        <f>IF($C503&lt;=Entradas!$E$58,"",G503^2)</f>
        <v>3.2549714917999364E-2</v>
      </c>
      <c r="J503" s="76">
        <f>IF($C503&lt;=Entradas!$E$58,"",E503-AVERAGE(E:E))</f>
        <v>0.20101321123735283</v>
      </c>
      <c r="K503" s="76">
        <f>IF($C503&lt;=Entradas!$E$58,"",J503^2)</f>
        <v>4.0406311091952626E-2</v>
      </c>
      <c r="L503" s="76">
        <f>IF($C503&lt;=Entradas!$E$58,"",G503*J503)</f>
        <v>3.6265877997520672E-2</v>
      </c>
      <c r="M503" s="36"/>
    </row>
    <row r="504" spans="2:13" x14ac:dyDescent="0.3">
      <c r="B504" s="35"/>
      <c r="C504" s="72">
        <v>499</v>
      </c>
      <c r="D504" s="102">
        <f>IF($C504&lt;=Entradas!$E$58,"",Observaciones!H504)</f>
        <v>0.93065552894967285</v>
      </c>
      <c r="E504" s="102">
        <f>IF($C504&lt;=Entradas!$E$58,"",Cálculos!L505)</f>
        <v>0.93685108079776014</v>
      </c>
      <c r="F504" s="76">
        <f>IF($C504&lt;=Entradas!$E$58,"",D504-E504)</f>
        <v>-6.1955518480872884E-3</v>
      </c>
      <c r="G504" s="76">
        <f>IF($C504&lt;=Entradas!$E$58,"",D504-AVERAGE(D:D))</f>
        <v>0.17315389578724716</v>
      </c>
      <c r="H504" s="76">
        <f>IF($C504&lt;=Entradas!$E$58,"",F504^2)</f>
        <v>3.8384862702337814E-5</v>
      </c>
      <c r="I504" s="76">
        <f>IF($C504&lt;=Entradas!$E$58,"",G504^2)</f>
        <v>2.9982271626300849E-2</v>
      </c>
      <c r="J504" s="76">
        <f>IF($C504&lt;=Entradas!$E$58,"",E504-AVERAGE(E:E))</f>
        <v>0.19437583788413937</v>
      </c>
      <c r="K504" s="76">
        <f>IF($C504&lt;=Entradas!$E$58,"",J504^2)</f>
        <v>3.778196635316123E-2</v>
      </c>
      <c r="L504" s="76">
        <f>IF($C504&lt;=Entradas!$E$58,"",G504*J504)</f>
        <v>3.3656933576549114E-2</v>
      </c>
      <c r="M504" s="36"/>
    </row>
    <row r="505" spans="2:13" x14ac:dyDescent="0.3">
      <c r="B505" s="35"/>
      <c r="C505" s="72">
        <v>500</v>
      </c>
      <c r="D505" s="102">
        <f>IF($C505&lt;=Entradas!$E$58,"",Observaciones!H505)</f>
        <v>0.91461000737380871</v>
      </c>
      <c r="E505" s="102">
        <f>IF($C505&lt;=Entradas!$E$58,"",Cálculos!L506)</f>
        <v>0.91979514575353682</v>
      </c>
      <c r="F505" s="76">
        <f>IF($C505&lt;=Entradas!$E$58,"",D505-E505)</f>
        <v>-5.1851383797281159E-3</v>
      </c>
      <c r="G505" s="76">
        <f>IF($C505&lt;=Entradas!$E$58,"",D505-AVERAGE(D:D))</f>
        <v>0.15710837421138302</v>
      </c>
      <c r="H505" s="76">
        <f>IF($C505&lt;=Entradas!$E$58,"",F505^2)</f>
        <v>2.6885660016929512E-5</v>
      </c>
      <c r="I505" s="76">
        <f>IF($C505&lt;=Entradas!$E$58,"",G505^2)</f>
        <v>2.4683041247343961E-2</v>
      </c>
      <c r="J505" s="76">
        <f>IF($C505&lt;=Entradas!$E$58,"",E505-AVERAGE(E:E))</f>
        <v>0.17731990283991605</v>
      </c>
      <c r="K505" s="76">
        <f>IF($C505&lt;=Entradas!$E$58,"",J505^2)</f>
        <v>3.144234794315727E-2</v>
      </c>
      <c r="L505" s="76">
        <f>IF($C505&lt;=Entradas!$E$58,"",G505*J505)</f>
        <v>2.785844165049961E-2</v>
      </c>
      <c r="M505" s="36"/>
    </row>
    <row r="506" spans="2:13" x14ac:dyDescent="0.3">
      <c r="B506" s="35"/>
      <c r="C506" s="72">
        <v>501</v>
      </c>
      <c r="D506" s="102">
        <f>IF($C506&lt;=Entradas!$E$58,"",Observaciones!H506)</f>
        <v>0.89890779251444053</v>
      </c>
      <c r="E506" s="102">
        <f>IF($C506&lt;=Entradas!$E$58,"",Cálculos!L507)</f>
        <v>0.9081322109846528</v>
      </c>
      <c r="F506" s="76">
        <f>IF($C506&lt;=Entradas!$E$58,"",D506-E506)</f>
        <v>-9.22441847021227E-3</v>
      </c>
      <c r="G506" s="76">
        <f>IF($C506&lt;=Entradas!$E$58,"",D506-AVERAGE(D:D))</f>
        <v>0.14140615935201484</v>
      </c>
      <c r="H506" s="76">
        <f>IF($C506&lt;=Entradas!$E$58,"",F506^2)</f>
        <v>8.508989611359328E-5</v>
      </c>
      <c r="I506" s="76">
        <f>IF($C506&lt;=Entradas!$E$58,"",G506^2)</f>
        <v>1.9995701902687412E-2</v>
      </c>
      <c r="J506" s="76">
        <f>IF($C506&lt;=Entradas!$E$58,"",E506-AVERAGE(E:E))</f>
        <v>0.16565696807103203</v>
      </c>
      <c r="K506" s="76">
        <f>IF($C506&lt;=Entradas!$E$58,"",J506^2)</f>
        <v>2.7442231070486926E-2</v>
      </c>
      <c r="L506" s="76">
        <f>IF($C506&lt;=Entradas!$E$58,"",G506*J506)</f>
        <v>2.3424915624823989E-2</v>
      </c>
      <c r="M506" s="36"/>
    </row>
    <row r="507" spans="2:13" x14ac:dyDescent="0.3">
      <c r="B507" s="35"/>
      <c r="C507" s="72">
        <v>502</v>
      </c>
      <c r="D507" s="102">
        <f>IF($C507&lt;=Entradas!$E$58,"",Observaciones!H507)</f>
        <v>0.88343394609853088</v>
      </c>
      <c r="E507" s="102">
        <f>IF($C507&lt;=Entradas!$E$58,"",Cálculos!L508)</f>
        <v>0.90087049117956919</v>
      </c>
      <c r="F507" s="76">
        <f>IF($C507&lt;=Entradas!$E$58,"",D507-E507)</f>
        <v>-1.7436545081038313E-2</v>
      </c>
      <c r="G507" s="76">
        <f>IF($C507&lt;=Entradas!$E$58,"",D507-AVERAGE(D:D))</f>
        <v>0.12593231293610518</v>
      </c>
      <c r="H507" s="76">
        <f>IF($C507&lt;=Entradas!$E$58,"",F507^2)</f>
        <v>3.0403310436308138E-4</v>
      </c>
      <c r="I507" s="76">
        <f>IF($C507&lt;=Entradas!$E$58,"",G507^2)</f>
        <v>1.5858947441437125E-2</v>
      </c>
      <c r="J507" s="76">
        <f>IF($C507&lt;=Entradas!$E$58,"",E507-AVERAGE(E:E))</f>
        <v>0.15839524826594842</v>
      </c>
      <c r="K507" s="76">
        <f>IF($C507&lt;=Entradas!$E$58,"",J507^2)</f>
        <v>2.5089054673231435E-2</v>
      </c>
      <c r="L507" s="76">
        <f>IF($C507&lt;=Entradas!$E$58,"",G507*J507)</f>
        <v>1.9947079972219488E-2</v>
      </c>
      <c r="M507" s="36"/>
    </row>
    <row r="508" spans="2:13" x14ac:dyDescent="0.3">
      <c r="B508" s="35"/>
      <c r="C508" s="72">
        <v>503</v>
      </c>
      <c r="D508" s="102">
        <f>IF($C508&lt;=Entradas!$E$58,"",Observaciones!H508)</f>
        <v>0.86862549187580307</v>
      </c>
      <c r="E508" s="102">
        <f>IF($C508&lt;=Entradas!$E$58,"",Cálculos!L509)</f>
        <v>0.89446357866567749</v>
      </c>
      <c r="F508" s="76">
        <f>IF($C508&lt;=Entradas!$E$58,"",D508-E508)</f>
        <v>-2.5838086789874426E-2</v>
      </c>
      <c r="G508" s="76">
        <f>IF($C508&lt;=Entradas!$E$58,"",D508-AVERAGE(D:D))</f>
        <v>0.11112385871337738</v>
      </c>
      <c r="H508" s="76">
        <f>IF($C508&lt;=Entradas!$E$58,"",F508^2)</f>
        <v>6.6760672896108329E-4</v>
      </c>
      <c r="I508" s="76">
        <f>IF($C508&lt;=Entradas!$E$58,"",G508^2)</f>
        <v>1.2348511975350657E-2</v>
      </c>
      <c r="J508" s="76">
        <f>IF($C508&lt;=Entradas!$E$58,"",E508-AVERAGE(E:E))</f>
        <v>0.15198833575205672</v>
      </c>
      <c r="K508" s="76">
        <f>IF($C508&lt;=Entradas!$E$58,"",J508^2)</f>
        <v>2.3100454204679925E-2</v>
      </c>
      <c r="L508" s="76">
        <f>IF($C508&lt;=Entradas!$E$58,"",G508*J508)</f>
        <v>1.6889530348192915E-2</v>
      </c>
      <c r="M508" s="36"/>
    </row>
    <row r="509" spans="2:13" x14ac:dyDescent="0.3">
      <c r="B509" s="35"/>
      <c r="C509" s="72">
        <v>504</v>
      </c>
      <c r="D509" s="102">
        <f>IF($C509&lt;=Entradas!$E$58,"",Observaciones!H509)</f>
        <v>0.86225286973887616</v>
      </c>
      <c r="E509" s="102">
        <f>IF($C509&lt;=Entradas!$E$58,"",Cálculos!L510)</f>
        <v>0.88828477585336907</v>
      </c>
      <c r="F509" s="76">
        <f>IF($C509&lt;=Entradas!$E$58,"",D509-E509)</f>
        <v>-2.6031906114492909E-2</v>
      </c>
      <c r="G509" s="76">
        <f>IF($C509&lt;=Entradas!$E$58,"",D509-AVERAGE(D:D))</f>
        <v>0.10475123657645047</v>
      </c>
      <c r="H509" s="76">
        <f>IF($C509&lt;=Entradas!$E$58,"",F509^2)</f>
        <v>6.7766013595377326E-4</v>
      </c>
      <c r="I509" s="76">
        <f>IF($C509&lt;=Entradas!$E$58,"",G509^2)</f>
        <v>1.0972821564295495E-2</v>
      </c>
      <c r="J509" s="76">
        <f>IF($C509&lt;=Entradas!$E$58,"",E509-AVERAGE(E:E))</f>
        <v>0.1458095329397483</v>
      </c>
      <c r="K509" s="76">
        <f>IF($C509&lt;=Entradas!$E$58,"",J509^2)</f>
        <v>2.1260419896107545E-2</v>
      </c>
      <c r="L509" s="76">
        <f>IF($C509&lt;=Entradas!$E$58,"",G509*J509)</f>
        <v>1.5273728880073322E-2</v>
      </c>
      <c r="M509" s="36"/>
    </row>
    <row r="510" spans="2:13" x14ac:dyDescent="0.3">
      <c r="B510" s="35"/>
      <c r="C510" s="72">
        <v>505</v>
      </c>
      <c r="D510" s="102">
        <f>IF($C510&lt;=Entradas!$E$58,"",Observaciones!H510)</f>
        <v>0.84746959537395339</v>
      </c>
      <c r="E510" s="102">
        <f>IF($C510&lt;=Entradas!$E$58,"",Cálculos!L511)</f>
        <v>0.88211512293359606</v>
      </c>
      <c r="F510" s="76">
        <f>IF($C510&lt;=Entradas!$E$58,"",D510-E510)</f>
        <v>-3.4645527559642675E-2</v>
      </c>
      <c r="G510" s="76">
        <f>IF($C510&lt;=Entradas!$E$58,"",D510-AVERAGE(D:D))</f>
        <v>8.9967962211527697E-2</v>
      </c>
      <c r="H510" s="76">
        <f>IF($C510&lt;=Entradas!$E$58,"",F510^2)</f>
        <v>1.20031257988596E-3</v>
      </c>
      <c r="I510" s="76">
        <f>IF($C510&lt;=Entradas!$E$58,"",G510^2)</f>
        <v>8.0942342244948763E-3</v>
      </c>
      <c r="J510" s="76">
        <f>IF($C510&lt;=Entradas!$E$58,"",E510-AVERAGE(E:E))</f>
        <v>0.13963988001997529</v>
      </c>
      <c r="K510" s="76">
        <f>IF($C510&lt;=Entradas!$E$58,"",J510^2)</f>
        <v>1.9499296091993096E-2</v>
      </c>
      <c r="L510" s="76">
        <f>IF($C510&lt;=Entradas!$E$58,"",G510*J510)</f>
        <v>1.2563115448859399E-2</v>
      </c>
      <c r="M510" s="36"/>
    </row>
    <row r="511" spans="2:13" x14ac:dyDescent="0.3">
      <c r="B511" s="35"/>
      <c r="C511" s="72">
        <v>506</v>
      </c>
      <c r="D511" s="102">
        <f>IF($C511&lt;=Entradas!$E$58,"",Observaciones!H511)</f>
        <v>0.83317171430768844</v>
      </c>
      <c r="E511" s="102">
        <f>IF($C511&lt;=Entradas!$E$58,"",Cálculos!L512)</f>
        <v>0.87601560997580519</v>
      </c>
      <c r="F511" s="76">
        <f>IF($C511&lt;=Entradas!$E$58,"",D511-E511)</f>
        <v>-4.2843895668116749E-2</v>
      </c>
      <c r="G511" s="76">
        <f>IF($C511&lt;=Entradas!$E$58,"",D511-AVERAGE(D:D))</f>
        <v>7.5670081145262746E-2</v>
      </c>
      <c r="H511" s="76">
        <f>IF($C511&lt;=Entradas!$E$58,"",F511^2)</f>
        <v>1.8355993960204732E-3</v>
      </c>
      <c r="I511" s="76">
        <f>IF($C511&lt;=Entradas!$E$58,"",G511^2)</f>
        <v>5.7259611805306485E-3</v>
      </c>
      <c r="J511" s="76">
        <f>IF($C511&lt;=Entradas!$E$58,"",E511-AVERAGE(E:E))</f>
        <v>0.13354036706218442</v>
      </c>
      <c r="K511" s="76">
        <f>IF($C511&lt;=Entradas!$E$58,"",J511^2)</f>
        <v>1.783302963510295E-2</v>
      </c>
      <c r="L511" s="76">
        <f>IF($C511&lt;=Entradas!$E$58,"",G511*J511)</f>
        <v>1.0105010411763668E-2</v>
      </c>
      <c r="M511" s="36"/>
    </row>
    <row r="512" spans="2:13" x14ac:dyDescent="0.3">
      <c r="B512" s="35"/>
      <c r="C512" s="72">
        <v>507</v>
      </c>
      <c r="D512" s="102">
        <f>IF($C512&lt;=Entradas!$E$58,"",Observaciones!H512)</f>
        <v>0.81900743673374254</v>
      </c>
      <c r="E512" s="102">
        <f>IF($C512&lt;=Entradas!$E$58,"",Cálculos!L513)</f>
        <v>0.86996335512481049</v>
      </c>
      <c r="F512" s="76">
        <f>IF($C512&lt;=Entradas!$E$58,"",D512-E512)</f>
        <v>-5.0955918391067945E-2</v>
      </c>
      <c r="G512" s="76">
        <f>IF($C512&lt;=Entradas!$E$58,"",D512-AVERAGE(D:D))</f>
        <v>6.1505803571316853E-2</v>
      </c>
      <c r="H512" s="76">
        <f>IF($C512&lt;=Entradas!$E$58,"",F512^2)</f>
        <v>2.5965056190771765E-3</v>
      </c>
      <c r="I512" s="76">
        <f>IF($C512&lt;=Entradas!$E$58,"",G512^2)</f>
        <v>3.782963872953413E-3</v>
      </c>
      <c r="J512" s="76">
        <f>IF($C512&lt;=Entradas!$E$58,"",E512-AVERAGE(E:E))</f>
        <v>0.12748811221118972</v>
      </c>
      <c r="K512" s="76">
        <f>IF($C512&lt;=Entradas!$E$58,"",J512^2)</f>
        <v>1.62532187551729E-2</v>
      </c>
      <c r="L512" s="76">
        <f>IF($C512&lt;=Entradas!$E$58,"",G512*J512)</f>
        <v>7.841258787339437E-3</v>
      </c>
      <c r="M512" s="36"/>
    </row>
    <row r="513" spans="2:13" x14ac:dyDescent="0.3">
      <c r="B513" s="35"/>
      <c r="C513" s="72">
        <v>508</v>
      </c>
      <c r="D513" s="102">
        <f>IF($C513&lt;=Entradas!$E$58,"",Observaciones!H513)</f>
        <v>0.80572126642272268</v>
      </c>
      <c r="E513" s="102">
        <f>IF($C513&lt;=Entradas!$E$58,"",Cálculos!L514)</f>
        <v>0.86395386082352355</v>
      </c>
      <c r="F513" s="76">
        <f>IF($C513&lt;=Entradas!$E$58,"",D513-E513)</f>
        <v>-5.8232594400800863E-2</v>
      </c>
      <c r="G513" s="76">
        <f>IF($C513&lt;=Entradas!$E$58,"",D513-AVERAGE(D:D))</f>
        <v>4.821963326029699E-2</v>
      </c>
      <c r="H513" s="76">
        <f>IF($C513&lt;=Entradas!$E$58,"",F513^2)</f>
        <v>3.3910350506481841E-3</v>
      </c>
      <c r="I513" s="76">
        <f>IF($C513&lt;=Entradas!$E$58,"",G513^2)</f>
        <v>2.3251330317575398E-3</v>
      </c>
      <c r="J513" s="76">
        <f>IF($C513&lt;=Entradas!$E$58,"",E513-AVERAGE(E:E))</f>
        <v>0.12147861790990278</v>
      </c>
      <c r="K513" s="76">
        <f>IF($C513&lt;=Entradas!$E$58,"",J513^2)</f>
        <v>1.4757054609300151E-2</v>
      </c>
      <c r="L513" s="76">
        <f>IF($C513&lt;=Entradas!$E$58,"",G513*J513)</f>
        <v>5.8576544045832579E-3</v>
      </c>
      <c r="M513" s="36"/>
    </row>
    <row r="514" spans="2:13" x14ac:dyDescent="0.3">
      <c r="B514" s="35"/>
      <c r="C514" s="72">
        <v>509</v>
      </c>
      <c r="D514" s="102">
        <f>IF($C514&lt;=Entradas!$E$58,"",Observaciones!H514)</f>
        <v>0.79876102802433546</v>
      </c>
      <c r="E514" s="102">
        <f>IF($C514&lt;=Entradas!$E$58,"",Cálculos!L515)</f>
        <v>0.85798605490401492</v>
      </c>
      <c r="F514" s="76">
        <f>IF($C514&lt;=Entradas!$E$58,"",D514-E514)</f>
        <v>-5.9225026879679454E-2</v>
      </c>
      <c r="G514" s="76">
        <f>IF($C514&lt;=Entradas!$E$58,"",D514-AVERAGE(D:D))</f>
        <v>4.1259394861909771E-2</v>
      </c>
      <c r="H514" s="76">
        <f>IF($C514&lt;=Entradas!$E$58,"",F514^2)</f>
        <v>3.5076038088987537E-3</v>
      </c>
      <c r="I514" s="76">
        <f>IF($C514&lt;=Entradas!$E$58,"",G514^2)</f>
        <v>1.7023376643709863E-3</v>
      </c>
      <c r="J514" s="76">
        <f>IF($C514&lt;=Entradas!$E$58,"",E514-AVERAGE(E:E))</f>
        <v>0.11551081199039415</v>
      </c>
      <c r="K514" s="76">
        <f>IF($C514&lt;=Entradas!$E$58,"",J514^2)</f>
        <v>1.3342747686680183E-2</v>
      </c>
      <c r="L514" s="76">
        <f>IF($C514&lt;=Entradas!$E$58,"",G514*J514)</f>
        <v>4.7659062027314934E-3</v>
      </c>
      <c r="M514" s="36"/>
    </row>
    <row r="515" spans="2:13" x14ac:dyDescent="0.3">
      <c r="B515" s="35"/>
      <c r="C515" s="72">
        <v>510</v>
      </c>
      <c r="D515" s="102">
        <f>IF($C515&lt;=Entradas!$E$58,"",Observaciones!H515)</f>
        <v>0.79298859993389326</v>
      </c>
      <c r="E515" s="102">
        <f>IF($C515&lt;=Entradas!$E$58,"",Cálculos!L516)</f>
        <v>0.85205950473817416</v>
      </c>
      <c r="F515" s="76">
        <f>IF($C515&lt;=Entradas!$E$58,"",D515-E515)</f>
        <v>-5.9070904804280899E-2</v>
      </c>
      <c r="G515" s="76">
        <f>IF($C515&lt;=Entradas!$E$58,"",D515-AVERAGE(D:D))</f>
        <v>3.5486966771467565E-2</v>
      </c>
      <c r="H515" s="76">
        <f>IF($C515&lt;=Entradas!$E$58,"",F515^2)</f>
        <v>3.4893717943964161E-3</v>
      </c>
      <c r="I515" s="76">
        <f>IF($C515&lt;=Entradas!$E$58,"",G515^2)</f>
        <v>1.259324810639243E-3</v>
      </c>
      <c r="J515" s="76">
        <f>IF($C515&lt;=Entradas!$E$58,"",E515-AVERAGE(E:E))</f>
        <v>0.10958426182455339</v>
      </c>
      <c r="K515" s="76">
        <f>IF($C515&lt;=Entradas!$E$58,"",J515^2)</f>
        <v>1.2008710439632269E-2</v>
      </c>
      <c r="L515" s="76">
        <f>IF($C515&lt;=Entradas!$E$58,"",G515*J515)</f>
        <v>3.8888130580437275E-3</v>
      </c>
      <c r="M515" s="36"/>
    </row>
    <row r="516" spans="2:13" x14ac:dyDescent="0.3">
      <c r="B516" s="35"/>
      <c r="C516" s="72">
        <v>511</v>
      </c>
      <c r="D516" s="102">
        <f>IF($C516&lt;=Entradas!$E$58,"",Observaciones!H516)</f>
        <v>0.7874644114817585</v>
      </c>
      <c r="E516" s="102">
        <f>IF($C516&lt;=Entradas!$E$58,"",Cálculos!L517)</f>
        <v>0.84617389841026169</v>
      </c>
      <c r="F516" s="76">
        <f>IF($C516&lt;=Entradas!$E$58,"",D516-E516)</f>
        <v>-5.8709486928503196E-2</v>
      </c>
      <c r="G516" s="76">
        <f>IF($C516&lt;=Entradas!$E$58,"",D516-AVERAGE(D:D))</f>
        <v>2.9962778319332806E-2</v>
      </c>
      <c r="H516" s="76">
        <f>IF($C516&lt;=Entradas!$E$58,"",F516^2)</f>
        <v>3.4468038554080877E-3</v>
      </c>
      <c r="I516" s="76">
        <f>IF($C516&lt;=Entradas!$E$58,"",G516^2)</f>
        <v>8.9776808461348003E-4</v>
      </c>
      <c r="J516" s="76">
        <f>IF($C516&lt;=Entradas!$E$58,"",E516-AVERAGE(E:E))</f>
        <v>0.10369865549664092</v>
      </c>
      <c r="K516" s="76">
        <f>IF($C516&lt;=Entradas!$E$58,"",J516^2)</f>
        <v>1.0753411151811016E-2</v>
      </c>
      <c r="L516" s="76">
        <f>IF($C516&lt;=Entradas!$E$58,"",G516*J516)</f>
        <v>3.1070998266587145E-3</v>
      </c>
      <c r="M516" s="36"/>
    </row>
    <row r="517" spans="2:13" x14ac:dyDescent="0.3">
      <c r="B517" s="35"/>
      <c r="C517" s="72">
        <v>512</v>
      </c>
      <c r="D517" s="102">
        <f>IF($C517&lt;=Entradas!$E$58,"",Observaciones!H517)</f>
        <v>0.7820164750866816</v>
      </c>
      <c r="E517" s="102">
        <f>IF($C517&lt;=Entradas!$E$58,"",Cálculos!L518)</f>
        <v>0.84032894808315439</v>
      </c>
      <c r="F517" s="76">
        <f>IF($C517&lt;=Entradas!$E$58,"",D517-E517)</f>
        <v>-5.8312472996472797E-2</v>
      </c>
      <c r="G517" s="76">
        <f>IF($C517&lt;=Entradas!$E$58,"",D517-AVERAGE(D:D))</f>
        <v>2.4514841924255903E-2</v>
      </c>
      <c r="H517" s="76">
        <f>IF($C517&lt;=Entradas!$E$58,"",F517^2)</f>
        <v>3.4003445069643694E-3</v>
      </c>
      <c r="I517" s="76">
        <f>IF($C517&lt;=Entradas!$E$58,"",G517^2)</f>
        <v>6.0097747457125484E-4</v>
      </c>
      <c r="J517" s="76">
        <f>IF($C517&lt;=Entradas!$E$58,"",E517-AVERAGE(E:E))</f>
        <v>9.7853705169533622E-2</v>
      </c>
      <c r="K517" s="76">
        <f>IF($C517&lt;=Entradas!$E$58,"",J517^2)</f>
        <v>9.5753476154060106E-3</v>
      </c>
      <c r="L517" s="76">
        <f>IF($C517&lt;=Entradas!$E$58,"",G517*J517)</f>
        <v>2.3988681139338595E-3</v>
      </c>
      <c r="M517" s="36"/>
    </row>
    <row r="518" spans="2:13" x14ac:dyDescent="0.3">
      <c r="B518" s="35"/>
      <c r="C518" s="72">
        <v>513</v>
      </c>
      <c r="D518" s="102">
        <f>IF($C518&lt;=Entradas!$E$58,"",Observaciones!H518)</f>
        <v>0.77661313465016879</v>
      </c>
      <c r="E518" s="102">
        <f>IF($C518&lt;=Entradas!$E$58,"",Cálculos!L519)</f>
        <v>0.83452437199094154</v>
      </c>
      <c r="F518" s="76">
        <f>IF($C518&lt;=Entradas!$E$58,"",D518-E518)</f>
        <v>-5.7911237340772748E-2</v>
      </c>
      <c r="G518" s="76">
        <f>IF($C518&lt;=Entradas!$E$58,"",D518-AVERAGE(D:D))</f>
        <v>1.9111501487743099E-2</v>
      </c>
      <c r="H518" s="76">
        <f>IF($C518&lt;=Entradas!$E$58,"",F518^2)</f>
        <v>3.3537114103393117E-3</v>
      </c>
      <c r="I518" s="76">
        <f>IF($C518&lt;=Entradas!$E$58,"",G518^2)</f>
        <v>3.652494891160067E-4</v>
      </c>
      <c r="J518" s="76">
        <f>IF($C518&lt;=Entradas!$E$58,"",E518-AVERAGE(E:E))</f>
        <v>9.2049129077320768E-2</v>
      </c>
      <c r="K518" s="76">
        <f>IF($C518&lt;=Entradas!$E$58,"",J518^2)</f>
        <v>8.4730421638932601E-3</v>
      </c>
      <c r="L518" s="76">
        <f>IF($C518&lt;=Entradas!$E$58,"",G518*J518)</f>
        <v>1.7591970673066725E-3</v>
      </c>
      <c r="M518" s="36"/>
    </row>
    <row r="519" spans="2:13" x14ac:dyDescent="0.3">
      <c r="B519" s="35"/>
      <c r="C519" s="72">
        <v>514</v>
      </c>
      <c r="D519" s="102">
        <f>IF($C519&lt;=Entradas!$E$58,"",Observaciones!H519)</f>
        <v>0.77124867226788563</v>
      </c>
      <c r="E519" s="102">
        <f>IF($C519&lt;=Entradas!$E$58,"",Cálculos!L520)</f>
        <v>0.82875989108343195</v>
      </c>
      <c r="F519" s="76">
        <f>IF($C519&lt;=Entradas!$E$58,"",D519-E519)</f>
        <v>-5.7511218815546328E-2</v>
      </c>
      <c r="G519" s="76">
        <f>IF($C519&lt;=Entradas!$E$58,"",D519-AVERAGE(D:D))</f>
        <v>1.3747039105459935E-2</v>
      </c>
      <c r="H519" s="76">
        <f>IF($C519&lt;=Entradas!$E$58,"",F519^2)</f>
        <v>3.3075402896496501E-3</v>
      </c>
      <c r="I519" s="76">
        <f>IF($C519&lt;=Entradas!$E$58,"",G519^2)</f>
        <v>1.8898108416704468E-4</v>
      </c>
      <c r="J519" s="76">
        <f>IF($C519&lt;=Entradas!$E$58,"",E519-AVERAGE(E:E))</f>
        <v>8.6284648169811184E-2</v>
      </c>
      <c r="K519" s="76">
        <f>IF($C519&lt;=Entradas!$E$58,"",J519^2)</f>
        <v>7.4450405097881006E-3</v>
      </c>
      <c r="L519" s="76">
        <f>IF($C519&lt;=Entradas!$E$58,"",G519*J519)</f>
        <v>1.1861584325912463E-3</v>
      </c>
      <c r="M519" s="36"/>
    </row>
    <row r="520" spans="2:13" x14ac:dyDescent="0.3">
      <c r="B520" s="35"/>
      <c r="C520" s="72">
        <v>515</v>
      </c>
      <c r="D520" s="102">
        <f>IF($C520&lt;=Entradas!$E$58,"",Observaciones!H520)</f>
        <v>0.76592126499602142</v>
      </c>
      <c r="E520" s="102">
        <f>IF($C520&lt;=Entradas!$E$58,"",Cálculos!L521)</f>
        <v>0.82303522835409515</v>
      </c>
      <c r="F520" s="76">
        <f>IF($C520&lt;=Entradas!$E$58,"",D520-E520)</f>
        <v>-5.7113963358073727E-2</v>
      </c>
      <c r="G520" s="76">
        <f>IF($C520&lt;=Entradas!$E$58,"",D520-AVERAGE(D:D))</f>
        <v>8.419631833595731E-3</v>
      </c>
      <c r="H520" s="76">
        <f>IF($C520&lt;=Entradas!$E$58,"",F520^2)</f>
        <v>3.2620048104673883E-3</v>
      </c>
      <c r="I520" s="76">
        <f>IF($C520&lt;=Entradas!$E$58,"",G520^2)</f>
        <v>7.0890200213298611E-5</v>
      </c>
      <c r="J520" s="76">
        <f>IF($C520&lt;=Entradas!$E$58,"",E520-AVERAGE(E:E))</f>
        <v>8.055998544047438E-2</v>
      </c>
      <c r="K520" s="76">
        <f>IF($C520&lt;=Entradas!$E$58,"",J520^2)</f>
        <v>6.4899112541694443E-3</v>
      </c>
      <c r="L520" s="76">
        <f>IF($C520&lt;=Entradas!$E$58,"",G520*J520)</f>
        <v>6.7828541792862664E-4</v>
      </c>
      <c r="M520" s="36"/>
    </row>
    <row r="521" spans="2:13" x14ac:dyDescent="0.3">
      <c r="B521" s="35"/>
      <c r="C521" s="72">
        <v>516</v>
      </c>
      <c r="D521" s="102">
        <f>IF($C521&lt;=Entradas!$E$58,"",Observaciones!H521)</f>
        <v>0.76063065687516584</v>
      </c>
      <c r="E521" s="102">
        <f>IF($C521&lt;=Entradas!$E$58,"",Cálculos!L522)</f>
        <v>0.81735010875868364</v>
      </c>
      <c r="F521" s="76">
        <f>IF($C521&lt;=Entradas!$E$58,"",D521-E521)</f>
        <v>-5.6719451883517791E-2</v>
      </c>
      <c r="G521" s="76">
        <f>IF($C521&lt;=Entradas!$E$58,"",D521-AVERAGE(D:D))</f>
        <v>3.1290237127401532E-3</v>
      </c>
      <c r="H521" s="76">
        <f>IF($C521&lt;=Entradas!$E$58,"",F521^2)</f>
        <v>3.2170962219666898E-3</v>
      </c>
      <c r="I521" s="76">
        <f>IF($C521&lt;=Entradas!$E$58,"",G521^2)</f>
        <v>9.790789394890173E-6</v>
      </c>
      <c r="J521" s="76">
        <f>IF($C521&lt;=Entradas!$E$58,"",E521-AVERAGE(E:E))</f>
        <v>7.4874865845062866E-2</v>
      </c>
      <c r="K521" s="76">
        <f>IF($C521&lt;=Entradas!$E$58,"",J521^2)</f>
        <v>5.6062455353161613E-3</v>
      </c>
      <c r="L521" s="76">
        <f>IF($C521&lt;=Entradas!$E$58,"",G521*J521)</f>
        <v>2.3428523071743949E-4</v>
      </c>
      <c r="M521" s="36"/>
    </row>
    <row r="522" spans="2:13" x14ac:dyDescent="0.3">
      <c r="B522" s="35"/>
      <c r="C522" s="72">
        <v>517</v>
      </c>
      <c r="D522" s="102">
        <f>IF($C522&lt;=Entradas!$E$58,"",Observaciones!H522)</f>
        <v>0.75537659371396815</v>
      </c>
      <c r="E522" s="102">
        <f>IF($C522&lt;=Entradas!$E$58,"",Cálculos!L523)</f>
        <v>0.81170425915281941</v>
      </c>
      <c r="F522" s="76">
        <f>IF($C522&lt;=Entradas!$E$58,"",D522-E522)</f>
        <v>-5.632766543885126E-2</v>
      </c>
      <c r="G522" s="76">
        <f>IF($C522&lt;=Entradas!$E$58,"",D522-AVERAGE(D:D))</f>
        <v>-2.1250394484575441E-3</v>
      </c>
      <c r="H522" s="76">
        <f>IF($C522&lt;=Entradas!$E$58,"",F522^2)</f>
        <v>3.1728058937911586E-3</v>
      </c>
      <c r="I522" s="76">
        <f>IF($C522&lt;=Entradas!$E$58,"",G522^2)</f>
        <v>4.515792657500743E-6</v>
      </c>
      <c r="J522" s="76">
        <f>IF($C522&lt;=Entradas!$E$58,"",E522-AVERAGE(E:E))</f>
        <v>6.9229016239198637E-2</v>
      </c>
      <c r="K522" s="76">
        <f>IF($C522&lt;=Entradas!$E$58,"",J522^2)</f>
        <v>4.7926566894472286E-3</v>
      </c>
      <c r="L522" s="76">
        <f>IF($C522&lt;=Entradas!$E$58,"",G522*J522)</f>
        <v>-1.4711439048620503E-4</v>
      </c>
      <c r="M522" s="36"/>
    </row>
    <row r="523" spans="2:13" x14ac:dyDescent="0.3">
      <c r="B523" s="35"/>
      <c r="C523" s="72">
        <v>518</v>
      </c>
      <c r="D523" s="102">
        <f>IF($C523&lt;=Entradas!$E$58,"",Observaciones!H523)</f>
        <v>0.75015856067480413</v>
      </c>
      <c r="E523" s="102">
        <f>IF($C523&lt;=Entradas!$E$58,"",Cálculos!L524)</f>
        <v>0.80609740827032161</v>
      </c>
      <c r="F523" s="76">
        <f>IF($C523&lt;=Entradas!$E$58,"",D523-E523)</f>
        <v>-5.5938847595517482E-2</v>
      </c>
      <c r="G523" s="76">
        <f>IF($C523&lt;=Entradas!$E$58,"",D523-AVERAGE(D:D))</f>
        <v>-7.3430724876215603E-3</v>
      </c>
      <c r="H523" s="76">
        <f>IF($C523&lt;=Entradas!$E$58,"",F523^2)</f>
        <v>3.1291546703145321E-3</v>
      </c>
      <c r="I523" s="76">
        <f>IF($C523&lt;=Entradas!$E$58,"",G523^2)</f>
        <v>5.3920713558464688E-5</v>
      </c>
      <c r="J523" s="76">
        <f>IF($C523&lt;=Entradas!$E$58,"",E523-AVERAGE(E:E))</f>
        <v>6.3622165356700844E-2</v>
      </c>
      <c r="K523" s="76">
        <f>IF($C523&lt;=Entradas!$E$58,"",J523^2)</f>
        <v>4.0477799246753854E-3</v>
      </c>
      <c r="L523" s="76">
        <f>IF($C523&lt;=Entradas!$E$58,"",G523*J523)</f>
        <v>-4.6718217203369953E-4</v>
      </c>
      <c r="M523" s="36"/>
    </row>
    <row r="524" spans="2:13" x14ac:dyDescent="0.3">
      <c r="B524" s="35"/>
      <c r="C524" s="72">
        <v>519</v>
      </c>
      <c r="D524" s="102">
        <f>IF($C524&lt;=Entradas!$E$58,"",Observaciones!H524)</f>
        <v>3.0113746859840704</v>
      </c>
      <c r="E524" s="102">
        <f>IF($C524&lt;=Entradas!$E$58,"",Cálculos!L525)</f>
        <v>2.6093987699791241</v>
      </c>
      <c r="F524" s="76">
        <f>IF($C524&lt;=Entradas!$E$58,"",D524-E524)</f>
        <v>0.40197591600494631</v>
      </c>
      <c r="G524" s="76">
        <f>IF($C524&lt;=Entradas!$E$58,"",D524-AVERAGE(D:D))</f>
        <v>2.2538730528216449</v>
      </c>
      <c r="H524" s="76">
        <f>IF($C524&lt;=Entradas!$E$58,"",F524^2)</f>
        <v>0.16158463704801565</v>
      </c>
      <c r="I524" s="76">
        <f>IF($C524&lt;=Entradas!$E$58,"",G524^2)</f>
        <v>5.0799437382355608</v>
      </c>
      <c r="J524" s="76">
        <f>IF($C524&lt;=Entradas!$E$58,"",E524-AVERAGE(E:E))</f>
        <v>1.8669235270655034</v>
      </c>
      <c r="K524" s="76">
        <f>IF($C524&lt;=Entradas!$E$58,"",J524^2)</f>
        <v>3.4854034559106992</v>
      </c>
      <c r="L524" s="76">
        <f>IF($C524&lt;=Entradas!$E$58,"",G524*J524)</f>
        <v>4.2078086293316783</v>
      </c>
      <c r="M524" s="36"/>
    </row>
    <row r="525" spans="2:13" x14ac:dyDescent="0.3">
      <c r="B525" s="35"/>
      <c r="C525" s="72">
        <v>520</v>
      </c>
      <c r="D525" s="102">
        <f>IF($C525&lt;=Entradas!$E$58,"",Observaciones!H525)</f>
        <v>0.95848627717271795</v>
      </c>
      <c r="E525" s="102">
        <f>IF($C525&lt;=Entradas!$E$58,"",Cálculos!L526)</f>
        <v>0.97512093553276202</v>
      </c>
      <c r="F525" s="76">
        <f>IF($C525&lt;=Entradas!$E$58,"",D525-E525)</f>
        <v>-1.6634658360044074E-2</v>
      </c>
      <c r="G525" s="76">
        <f>IF($C525&lt;=Entradas!$E$58,"",D525-AVERAGE(D:D))</f>
        <v>0.20098464401029226</v>
      </c>
      <c r="H525" s="76">
        <f>IF($C525&lt;=Entradas!$E$58,"",F525^2)</f>
        <v>2.767118587553842E-4</v>
      </c>
      <c r="I525" s="76">
        <f>IF($C525&lt;=Entradas!$E$58,"",G525^2)</f>
        <v>4.0394827127943907E-2</v>
      </c>
      <c r="J525" s="76">
        <f>IF($C525&lt;=Entradas!$E$58,"",E525-AVERAGE(E:E))</f>
        <v>0.23264569261914125</v>
      </c>
      <c r="K525" s="76">
        <f>IF($C525&lt;=Entradas!$E$58,"",J525^2)</f>
        <v>5.4124018294239955E-2</v>
      </c>
      <c r="L525" s="76">
        <f>IF($C525&lt;=Entradas!$E$58,"",G525*J525)</f>
        <v>4.6758211711585979E-2</v>
      </c>
      <c r="M525" s="36"/>
    </row>
    <row r="526" spans="2:13" x14ac:dyDescent="0.3">
      <c r="B526" s="35"/>
      <c r="C526" s="72">
        <v>521</v>
      </c>
      <c r="D526" s="102">
        <f>IF($C526&lt;=Entradas!$E$58,"",Observaciones!H526)</f>
        <v>0.94068278894113622</v>
      </c>
      <c r="E526" s="102">
        <f>IF($C526&lt;=Entradas!$E$58,"",Cálculos!L527)</f>
        <v>0.95826064659406762</v>
      </c>
      <c r="F526" s="76">
        <f>IF($C526&lt;=Entradas!$E$58,"",D526-E526)</f>
        <v>-1.7577857652931406E-2</v>
      </c>
      <c r="G526" s="76">
        <f>IF($C526&lt;=Entradas!$E$58,"",D526-AVERAGE(D:D))</f>
        <v>0.18318115577871052</v>
      </c>
      <c r="H526" s="76">
        <f>IF($C526&lt;=Entradas!$E$58,"",F526^2)</f>
        <v>3.0898107966671919E-4</v>
      </c>
      <c r="I526" s="76">
        <f>IF($C526&lt;=Entradas!$E$58,"",G526^2)</f>
        <v>3.3555335832424212E-2</v>
      </c>
      <c r="J526" s="76">
        <f>IF($C526&lt;=Entradas!$E$58,"",E526-AVERAGE(E:E))</f>
        <v>0.21578540368044685</v>
      </c>
      <c r="K526" s="76">
        <f>IF($C526&lt;=Entradas!$E$58,"",J526^2)</f>
        <v>4.6563340441533409E-2</v>
      </c>
      <c r="L526" s="76">
        <f>IF($C526&lt;=Entradas!$E$58,"",G526*J526)</f>
        <v>3.9527819646359867E-2</v>
      </c>
      <c r="M526" s="36"/>
    </row>
    <row r="527" spans="2:13" x14ac:dyDescent="0.3">
      <c r="B527" s="35"/>
      <c r="C527" s="72">
        <v>522</v>
      </c>
      <c r="D527" s="102">
        <f>IF($C527&lt;=Entradas!$E$58,"",Observaciones!H527)</f>
        <v>0.92231658190438859</v>
      </c>
      <c r="E527" s="102">
        <f>IF($C527&lt;=Entradas!$E$58,"",Cálculos!L528)</f>
        <v>0.94085455701666354</v>
      </c>
      <c r="F527" s="76">
        <f>IF($C527&lt;=Entradas!$E$58,"",D527-E527)</f>
        <v>-1.8537975112274951E-2</v>
      </c>
      <c r="G527" s="76">
        <f>IF($C527&lt;=Entradas!$E$58,"",D527-AVERAGE(D:D))</f>
        <v>0.1648149487419629</v>
      </c>
      <c r="H527" s="76">
        <f>IF($C527&lt;=Entradas!$E$58,"",F527^2)</f>
        <v>3.4365652126332549E-4</v>
      </c>
      <c r="I527" s="76">
        <f>IF($C527&lt;=Entradas!$E$58,"",G527^2)</f>
        <v>2.7163967328815857E-2</v>
      </c>
      <c r="J527" s="76">
        <f>IF($C527&lt;=Entradas!$E$58,"",E527-AVERAGE(E:E))</f>
        <v>0.19837931410304277</v>
      </c>
      <c r="K527" s="76">
        <f>IF($C527&lt;=Entradas!$E$58,"",J527^2)</f>
        <v>3.9354352263993704E-2</v>
      </c>
      <c r="L527" s="76">
        <f>IF($C527&lt;=Entradas!$E$58,"",G527*J527)</f>
        <v>3.2695876485358752E-2</v>
      </c>
      <c r="M527" s="36"/>
    </row>
    <row r="528" spans="2:13" x14ac:dyDescent="0.3">
      <c r="B528" s="35"/>
      <c r="C528" s="72">
        <v>523</v>
      </c>
      <c r="D528" s="102">
        <f>IF($C528&lt;=Entradas!$E$58,"",Observaciones!H528)</f>
        <v>0.90430655598541665</v>
      </c>
      <c r="E528" s="102">
        <f>IF($C528&lt;=Entradas!$E$58,"",Cálculos!L529)</f>
        <v>0.92351522553483822</v>
      </c>
      <c r="F528" s="76">
        <f>IF($C528&lt;=Entradas!$E$58,"",D528-E528)</f>
        <v>-1.9208669549421575E-2</v>
      </c>
      <c r="G528" s="76">
        <f>IF($C528&lt;=Entradas!$E$58,"",D528-AVERAGE(D:D))</f>
        <v>0.14680492282299096</v>
      </c>
      <c r="H528" s="76">
        <f>IF($C528&lt;=Entradas!$E$58,"",F528^2)</f>
        <v>3.6897298585887567E-4</v>
      </c>
      <c r="I528" s="76">
        <f>IF($C528&lt;=Entradas!$E$58,"",G528^2)</f>
        <v>2.155168536506433E-2</v>
      </c>
      <c r="J528" s="76">
        <f>IF($C528&lt;=Entradas!$E$58,"",E528-AVERAGE(E:E))</f>
        <v>0.18103998262121745</v>
      </c>
      <c r="K528" s="76">
        <f>IF($C528&lt;=Entradas!$E$58,"",J528^2)</f>
        <v>3.2775475307490719E-2</v>
      </c>
      <c r="L528" s="76">
        <f>IF($C528&lt;=Entradas!$E$58,"",G528*J528)</f>
        <v>2.6577560676583453E-2</v>
      </c>
      <c r="M528" s="36"/>
    </row>
    <row r="529" spans="2:13" x14ac:dyDescent="0.3">
      <c r="B529" s="35"/>
      <c r="C529" s="72">
        <v>524</v>
      </c>
      <c r="D529" s="102">
        <f>IF($C529&lt;=Entradas!$E$58,"",Observaciones!H529)</f>
        <v>0.9383257614874001</v>
      </c>
      <c r="E529" s="102">
        <f>IF($C529&lt;=Entradas!$E$58,"",Cálculos!L530)</f>
        <v>0.94770617743525709</v>
      </c>
      <c r="F529" s="76">
        <f>IF($C529&lt;=Entradas!$E$58,"",D529-E529)</f>
        <v>-9.3804159478569904E-3</v>
      </c>
      <c r="G529" s="76">
        <f>IF($C529&lt;=Entradas!$E$58,"",D529-AVERAGE(D:D))</f>
        <v>0.18082412832497441</v>
      </c>
      <c r="H529" s="76">
        <f>IF($C529&lt;=Entradas!$E$58,"",F529^2)</f>
        <v>8.7992203354809765E-5</v>
      </c>
      <c r="I529" s="76">
        <f>IF($C529&lt;=Entradas!$E$58,"",G529^2)</f>
        <v>3.269736538448681E-2</v>
      </c>
      <c r="J529" s="76">
        <f>IF($C529&lt;=Entradas!$E$58,"",E529-AVERAGE(E:E))</f>
        <v>0.20523093452163632</v>
      </c>
      <c r="K529" s="76">
        <f>IF($C529&lt;=Entradas!$E$58,"",J529^2)</f>
        <v>4.2119736484624172E-2</v>
      </c>
      <c r="L529" s="76">
        <f>IF($C529&lt;=Entradas!$E$58,"",G529*J529)</f>
        <v>3.711070484019479E-2</v>
      </c>
      <c r="M529" s="36"/>
    </row>
    <row r="530" spans="2:13" x14ac:dyDescent="0.3">
      <c r="B530" s="35"/>
      <c r="C530" s="72">
        <v>525</v>
      </c>
      <c r="D530" s="102">
        <f>IF($C530&lt;=Entradas!$E$58,"",Observaciones!H530)</f>
        <v>0.91988280787750543</v>
      </c>
      <c r="E530" s="102">
        <f>IF($C530&lt;=Entradas!$E$58,"",Cálculos!L531)</f>
        <v>0.93060168657205911</v>
      </c>
      <c r="F530" s="76">
        <f>IF($C530&lt;=Entradas!$E$58,"",D530-E530)</f>
        <v>-1.071887869455368E-2</v>
      </c>
      <c r="G530" s="76">
        <f>IF($C530&lt;=Entradas!$E$58,"",D530-AVERAGE(D:D))</f>
        <v>0.16238117471507973</v>
      </c>
      <c r="H530" s="76">
        <f>IF($C530&lt;=Entradas!$E$58,"",F530^2)</f>
        <v>1.1489436046855679E-4</v>
      </c>
      <c r="I530" s="76">
        <f>IF($C530&lt;=Entradas!$E$58,"",G530^2)</f>
        <v>2.636764590184925E-2</v>
      </c>
      <c r="J530" s="76">
        <f>IF($C530&lt;=Entradas!$E$58,"",E530-AVERAGE(E:E))</f>
        <v>0.18812644365843834</v>
      </c>
      <c r="K530" s="76">
        <f>IF($C530&lt;=Entradas!$E$58,"",J530^2)</f>
        <v>3.5391558803571574E-2</v>
      </c>
      <c r="L530" s="76">
        <f>IF($C530&lt;=Entradas!$E$58,"",G530*J530)</f>
        <v>3.0548192916227481E-2</v>
      </c>
      <c r="M530" s="36"/>
    </row>
    <row r="531" spans="2:13" x14ac:dyDescent="0.3">
      <c r="B531" s="35"/>
      <c r="C531" s="72">
        <v>526</v>
      </c>
      <c r="D531" s="102">
        <f>IF($C531&lt;=Entradas!$E$58,"",Observaciones!H531)</f>
        <v>0.90194516133385938</v>
      </c>
      <c r="E531" s="102">
        <f>IF($C531&lt;=Entradas!$E$58,"",Cálculos!L532)</f>
        <v>0.91369161224840734</v>
      </c>
      <c r="F531" s="76">
        <f>IF($C531&lt;=Entradas!$E$58,"",D531-E531)</f>
        <v>-1.1746450914547957E-2</v>
      </c>
      <c r="G531" s="76">
        <f>IF($C531&lt;=Entradas!$E$58,"",D531-AVERAGE(D:D))</f>
        <v>0.14444352817143369</v>
      </c>
      <c r="H531" s="76">
        <f>IF($C531&lt;=Entradas!$E$58,"",F531^2)</f>
        <v>1.3797910908788452E-4</v>
      </c>
      <c r="I531" s="76">
        <f>IF($C531&lt;=Entradas!$E$58,"",G531^2)</f>
        <v>2.0863932830611758E-2</v>
      </c>
      <c r="J531" s="76">
        <f>IF($C531&lt;=Entradas!$E$58,"",E531-AVERAGE(E:E))</f>
        <v>0.17121636933478657</v>
      </c>
      <c r="K531" s="76">
        <f>IF($C531&lt;=Entradas!$E$58,"",J531^2)</f>
        <v>2.9315045128186043E-2</v>
      </c>
      <c r="L531" s="76">
        <f>IF($C531&lt;=Entradas!$E$58,"",G531*J531)</f>
        <v>2.473109646741984E-2</v>
      </c>
      <c r="M531" s="36"/>
    </row>
    <row r="532" spans="2:13" x14ac:dyDescent="0.3">
      <c r="B532" s="35"/>
      <c r="C532" s="72">
        <v>527</v>
      </c>
      <c r="D532" s="102">
        <f>IF($C532&lt;=Entradas!$E$58,"",Observaciones!H532)</f>
        <v>0.88442172903854077</v>
      </c>
      <c r="E532" s="102">
        <f>IF($C532&lt;=Entradas!$E$58,"",Cálculos!L533)</f>
        <v>0.89691831752490803</v>
      </c>
      <c r="F532" s="76">
        <f>IF($C532&lt;=Entradas!$E$58,"",D532-E532)</f>
        <v>-1.2496588486367255E-2</v>
      </c>
      <c r="G532" s="76">
        <f>IF($C532&lt;=Entradas!$E$58,"",D532-AVERAGE(D:D))</f>
        <v>0.12692009587611508</v>
      </c>
      <c r="H532" s="76">
        <f>IF($C532&lt;=Entradas!$E$58,"",F532^2)</f>
        <v>1.5616472379760665E-4</v>
      </c>
      <c r="I532" s="76">
        <f>IF($C532&lt;=Entradas!$E$58,"",G532^2)</f>
        <v>1.6108710737202245E-2</v>
      </c>
      <c r="J532" s="76">
        <f>IF($C532&lt;=Entradas!$E$58,"",E532-AVERAGE(E:E))</f>
        <v>0.15444307461128726</v>
      </c>
      <c r="K532" s="76">
        <f>IF($C532&lt;=Entradas!$E$58,"",J532^2)</f>
        <v>2.3852663295387641E-2</v>
      </c>
      <c r="L532" s="76">
        <f>IF($C532&lt;=Entradas!$E$58,"",G532*J532)</f>
        <v>1.9601929837066573E-2</v>
      </c>
      <c r="M532" s="36"/>
    </row>
    <row r="533" spans="2:13" x14ac:dyDescent="0.3">
      <c r="B533" s="35"/>
      <c r="C533" s="72">
        <v>528</v>
      </c>
      <c r="D533" s="102">
        <f>IF($C533&lt;=Entradas!$E$58,"",Observaciones!H533)</f>
        <v>0.87092884796553449</v>
      </c>
      <c r="E533" s="102">
        <f>IF($C533&lt;=Entradas!$E$58,"",Cálculos!L534)</f>
        <v>0.88324616181175131</v>
      </c>
      <c r="F533" s="76">
        <f>IF($C533&lt;=Entradas!$E$58,"",D533-E533)</f>
        <v>-1.2317313846216815E-2</v>
      </c>
      <c r="G533" s="76">
        <f>IF($C533&lt;=Entradas!$E$58,"",D533-AVERAGE(D:D))</f>
        <v>0.1134272148031088</v>
      </c>
      <c r="H533" s="76">
        <f>IF($C533&lt;=Entradas!$E$58,"",F533^2)</f>
        <v>1.5171622038620447E-4</v>
      </c>
      <c r="I533" s="76">
        <f>IF($C533&lt;=Entradas!$E$58,"",G533^2)</f>
        <v>1.2865733057990584E-2</v>
      </c>
      <c r="J533" s="76">
        <f>IF($C533&lt;=Entradas!$E$58,"",E533-AVERAGE(E:E))</f>
        <v>0.14077091889813054</v>
      </c>
      <c r="K533" s="76">
        <f>IF($C533&lt;=Entradas!$E$58,"",J533^2)</f>
        <v>1.9816451607424044E-2</v>
      </c>
      <c r="L533" s="76">
        <f>IF($C533&lt;=Entradas!$E$58,"",G533*J533)</f>
        <v>1.5967253255889262E-2</v>
      </c>
      <c r="M533" s="36"/>
    </row>
    <row r="534" spans="2:13" x14ac:dyDescent="0.3">
      <c r="B534" s="35"/>
      <c r="C534" s="72">
        <v>529</v>
      </c>
      <c r="D534" s="102">
        <f>IF($C534&lt;=Entradas!$E$58,"",Observaciones!H534)</f>
        <v>0.86611419799406375</v>
      </c>
      <c r="E534" s="102">
        <f>IF($C534&lt;=Entradas!$E$58,"",Cálculos!L535)</f>
        <v>0.87638684006249279</v>
      </c>
      <c r="F534" s="76">
        <f>IF($C534&lt;=Entradas!$E$58,"",D534-E534)</f>
        <v>-1.0272642068429039E-2</v>
      </c>
      <c r="G534" s="76">
        <f>IF($C534&lt;=Entradas!$E$58,"",D534-AVERAGE(D:D))</f>
        <v>0.10861256483163806</v>
      </c>
      <c r="H534" s="76">
        <f>IF($C534&lt;=Entradas!$E$58,"",F534^2)</f>
        <v>1.0552717506605804E-4</v>
      </c>
      <c r="I534" s="76">
        <f>IF($C534&lt;=Entradas!$E$58,"",G534^2)</f>
        <v>1.179668923930678E-2</v>
      </c>
      <c r="J534" s="76">
        <f>IF($C534&lt;=Entradas!$E$58,"",E534-AVERAGE(E:E))</f>
        <v>0.13391159714887202</v>
      </c>
      <c r="K534" s="76">
        <f>IF($C534&lt;=Entradas!$E$58,"",J534^2)</f>
        <v>1.7932315850961788E-2</v>
      </c>
      <c r="L534" s="76">
        <f>IF($C534&lt;=Entradas!$E$58,"",G534*J534)</f>
        <v>1.454448202704006E-2</v>
      </c>
      <c r="M534" s="36"/>
    </row>
    <row r="535" spans="2:13" x14ac:dyDescent="0.3">
      <c r="B535" s="35"/>
      <c r="C535" s="72">
        <v>530</v>
      </c>
      <c r="D535" s="102">
        <f>IF($C535&lt;=Entradas!$E$58,"",Observaciones!H535)</f>
        <v>0.84869865089786489</v>
      </c>
      <c r="E535" s="102">
        <f>IF($C535&lt;=Entradas!$E$58,"",Cálculos!L536)</f>
        <v>0.85931762413543633</v>
      </c>
      <c r="F535" s="76">
        <f>IF($C535&lt;=Entradas!$E$58,"",D535-E535)</f>
        <v>-1.0618973237571439E-2</v>
      </c>
      <c r="G535" s="76">
        <f>IF($C535&lt;=Entradas!$E$58,"",D535-AVERAGE(D:D))</f>
        <v>9.1197017735439201E-2</v>
      </c>
      <c r="H535" s="76">
        <f>IF($C535&lt;=Entradas!$E$58,"",F535^2)</f>
        <v>1.1276259262025844E-4</v>
      </c>
      <c r="I535" s="76">
        <f>IF($C535&lt;=Entradas!$E$58,"",G535^2)</f>
        <v>8.3168960438380121E-3</v>
      </c>
      <c r="J535" s="76">
        <f>IF($C535&lt;=Entradas!$E$58,"",E535-AVERAGE(E:E))</f>
        <v>0.11684238122181556</v>
      </c>
      <c r="K535" s="76">
        <f>IF($C535&lt;=Entradas!$E$58,"",J535^2)</f>
        <v>1.3652142049584077E-2</v>
      </c>
      <c r="L535" s="76">
        <f>IF($C535&lt;=Entradas!$E$58,"",G535*J535)</f>
        <v>1.0655676712536862E-2</v>
      </c>
      <c r="M535" s="36"/>
    </row>
    <row r="536" spans="2:13" x14ac:dyDescent="0.3">
      <c r="B536" s="35"/>
      <c r="C536" s="72">
        <v>531</v>
      </c>
      <c r="D536" s="102">
        <f>IF($C536&lt;=Entradas!$E$58,"",Observaciones!H536)</f>
        <v>0.83233984035265984</v>
      </c>
      <c r="E536" s="102">
        <f>IF($C536&lt;=Entradas!$E$58,"",Cálculos!L537)</f>
        <v>0.84310969641013811</v>
      </c>
      <c r="F536" s="76">
        <f>IF($C536&lt;=Entradas!$E$58,"",D536-E536)</f>
        <v>-1.0769856057478266E-2</v>
      </c>
      <c r="G536" s="76">
        <f>IF($C536&lt;=Entradas!$E$58,"",D536-AVERAGE(D:D))</f>
        <v>7.4838207190234152E-2</v>
      </c>
      <c r="H536" s="76">
        <f>IF($C536&lt;=Entradas!$E$58,"",F536^2)</f>
        <v>1.1598979949880131E-4</v>
      </c>
      <c r="I536" s="76">
        <f>IF($C536&lt;=Entradas!$E$58,"",G536^2)</f>
        <v>5.6007572554484146E-3</v>
      </c>
      <c r="J536" s="76">
        <f>IF($C536&lt;=Entradas!$E$58,"",E536-AVERAGE(E:E))</f>
        <v>0.10063445349651734</v>
      </c>
      <c r="K536" s="76">
        <f>IF($C536&lt;=Entradas!$E$58,"",J536^2)</f>
        <v>1.0127293230542711E-2</v>
      </c>
      <c r="L536" s="76">
        <f>IF($C536&lt;=Entradas!$E$58,"",G536*J536)</f>
        <v>7.5313020812483485E-3</v>
      </c>
      <c r="M536" s="36"/>
    </row>
    <row r="537" spans="2:13" x14ac:dyDescent="0.3">
      <c r="B537" s="35"/>
      <c r="C537" s="72">
        <v>532</v>
      </c>
      <c r="D537" s="102">
        <f>IF($C537&lt;=Entradas!$E$58,"",Observaciones!H537)</f>
        <v>0.8161954231633809</v>
      </c>
      <c r="E537" s="102">
        <f>IF($C537&lt;=Entradas!$E$58,"",Cálculos!L538)</f>
        <v>0.82691501985431581</v>
      </c>
      <c r="F537" s="76">
        <f>IF($C537&lt;=Entradas!$E$58,"",D537-E537)</f>
        <v>-1.0719596690934918E-2</v>
      </c>
      <c r="G537" s="76">
        <f>IF($C537&lt;=Entradas!$E$58,"",D537-AVERAGE(D:D))</f>
        <v>5.8693790000955204E-2</v>
      </c>
      <c r="H537" s="76">
        <f>IF($C537&lt;=Entradas!$E$58,"",F537^2)</f>
        <v>1.1490975321630285E-4</v>
      </c>
      <c r="I537" s="76">
        <f>IF($C537&lt;=Entradas!$E$58,"",G537^2)</f>
        <v>3.444960984676229E-3</v>
      </c>
      <c r="J537" s="76">
        <f>IF($C537&lt;=Entradas!$E$58,"",E537-AVERAGE(E:E))</f>
        <v>8.4439776940695044E-2</v>
      </c>
      <c r="K537" s="76">
        <f>IF($C537&lt;=Entradas!$E$58,"",J537^2)</f>
        <v>7.1300759297943349E-3</v>
      </c>
      <c r="L537" s="76">
        <f>IF($C537&lt;=Entradas!$E$58,"",G537*J537)</f>
        <v>4.9560905354846547E-3</v>
      </c>
      <c r="M537" s="36"/>
    </row>
    <row r="538" spans="2:13" x14ac:dyDescent="0.3">
      <c r="B538" s="35"/>
      <c r="C538" s="72">
        <v>533</v>
      </c>
      <c r="D538" s="102">
        <f>IF($C538&lt;=Entradas!$E$58,"",Observaciones!H538)</f>
        <v>0.80049775935500589</v>
      </c>
      <c r="E538" s="102">
        <f>IF($C538&lt;=Entradas!$E$58,"",Cálculos!L539)</f>
        <v>0.81099936047562637</v>
      </c>
      <c r="F538" s="76">
        <f>IF($C538&lt;=Entradas!$E$58,"",D538-E538)</f>
        <v>-1.0501601120620485E-2</v>
      </c>
      <c r="G538" s="76">
        <f>IF($C538&lt;=Entradas!$E$58,"",D538-AVERAGE(D:D))</f>
        <v>4.2996126192580197E-2</v>
      </c>
      <c r="H538" s="76">
        <f>IF($C538&lt;=Entradas!$E$58,"",F538^2)</f>
        <v>1.1028362609661742E-4</v>
      </c>
      <c r="I538" s="76">
        <f>IF($C538&lt;=Entradas!$E$58,"",G538^2)</f>
        <v>1.848666867568281E-3</v>
      </c>
      <c r="J538" s="76">
        <f>IF($C538&lt;=Entradas!$E$58,"",E538-AVERAGE(E:E))</f>
        <v>6.8524117562005604E-2</v>
      </c>
      <c r="K538" s="76">
        <f>IF($C538&lt;=Entradas!$E$58,"",J538^2)</f>
        <v>4.6955546876515653E-3</v>
      </c>
      <c r="L538" s="76">
        <f>IF($C538&lt;=Entradas!$E$58,"",G538*J538)</f>
        <v>2.946271605931194E-3</v>
      </c>
      <c r="M538" s="36"/>
    </row>
    <row r="539" spans="2:13" x14ac:dyDescent="0.3">
      <c r="B539" s="35"/>
      <c r="C539" s="72">
        <v>534</v>
      </c>
      <c r="D539" s="102">
        <f>IF($C539&lt;=Entradas!$E$58,"",Observaciones!H539)</f>
        <v>0.78519727257605954</v>
      </c>
      <c r="E539" s="102">
        <f>IF($C539&lt;=Entradas!$E$58,"",Cálculos!L540)</f>
        <v>0.79533029062155136</v>
      </c>
      <c r="F539" s="76">
        <f>IF($C539&lt;=Entradas!$E$58,"",D539-E539)</f>
        <v>-1.0133018045491826E-2</v>
      </c>
      <c r="G539" s="76">
        <f>IF($C539&lt;=Entradas!$E$58,"",D539-AVERAGE(D:D))</f>
        <v>2.7695639413633844E-2</v>
      </c>
      <c r="H539" s="76">
        <f>IF($C539&lt;=Entradas!$E$58,"",F539^2)</f>
        <v>1.0267805471026299E-4</v>
      </c>
      <c r="I539" s="76">
        <f>IF($C539&lt;=Entradas!$E$58,"",G539^2)</f>
        <v>7.6704844253002835E-4</v>
      </c>
      <c r="J539" s="76">
        <f>IF($C539&lt;=Entradas!$E$58,"",E539-AVERAGE(E:E))</f>
        <v>5.2855047707930591E-2</v>
      </c>
      <c r="K539" s="76">
        <f>IF($C539&lt;=Entradas!$E$58,"",J539^2)</f>
        <v>2.7936560682076191E-3</v>
      </c>
      <c r="L539" s="76">
        <f>IF($C539&lt;=Entradas!$E$58,"",G539*J539)</f>
        <v>1.4638543425092596E-3</v>
      </c>
      <c r="M539" s="36"/>
    </row>
    <row r="540" spans="2:13" x14ac:dyDescent="0.3">
      <c r="B540" s="35"/>
      <c r="C540" s="72">
        <v>535</v>
      </c>
      <c r="D540" s="102">
        <f>IF($C540&lt;=Entradas!$E$58,"",Observaciones!H540)</f>
        <v>0.7701776016664551</v>
      </c>
      <c r="E540" s="102">
        <f>IF($C540&lt;=Entradas!$E$58,"",Cálculos!L541)</f>
        <v>0.77979617688333036</v>
      </c>
      <c r="F540" s="76">
        <f>IF($C540&lt;=Entradas!$E$58,"",D540-E540)</f>
        <v>-9.6185752168752581E-3</v>
      </c>
      <c r="G540" s="76">
        <f>IF($C540&lt;=Entradas!$E$58,"",D540-AVERAGE(D:D))</f>
        <v>1.2675968504029411E-2</v>
      </c>
      <c r="H540" s="76">
        <f>IF($C540&lt;=Entradas!$E$58,"",F540^2)</f>
        <v>9.2516989202686919E-5</v>
      </c>
      <c r="I540" s="76">
        <f>IF($C540&lt;=Entradas!$E$58,"",G540^2)</f>
        <v>1.6068017751514564E-4</v>
      </c>
      <c r="J540" s="76">
        <f>IF($C540&lt;=Entradas!$E$58,"",E540-AVERAGE(E:E))</f>
        <v>3.7320933969709591E-2</v>
      </c>
      <c r="K540" s="76">
        <f>IF($C540&lt;=Entradas!$E$58,"",J540^2)</f>
        <v>1.3928521123714233E-3</v>
      </c>
      <c r="L540" s="76">
        <f>IF($C540&lt;=Entradas!$E$58,"",G540*J540)</f>
        <v>4.7307898354100009E-4</v>
      </c>
      <c r="M540" s="36"/>
    </row>
    <row r="541" spans="2:13" x14ac:dyDescent="0.3">
      <c r="B541" s="35"/>
      <c r="C541" s="72">
        <v>536</v>
      </c>
      <c r="D541" s="102">
        <f>IF($C541&lt;=Entradas!$E$58,"",Observaciones!H541)</f>
        <v>0.75558838276544937</v>
      </c>
      <c r="E541" s="102">
        <f>IF($C541&lt;=Entradas!$E$58,"",Cálculos!L542)</f>
        <v>0.76457981041154577</v>
      </c>
      <c r="F541" s="76">
        <f>IF($C541&lt;=Entradas!$E$58,"",D541-E541)</f>
        <v>-8.9914276460963949E-3</v>
      </c>
      <c r="G541" s="76">
        <f>IF($C541&lt;=Entradas!$E$58,"",D541-AVERAGE(D:D))</f>
        <v>-1.9132503969763182E-3</v>
      </c>
      <c r="H541" s="76">
        <f>IF($C541&lt;=Entradas!$E$58,"",F541^2)</f>
        <v>8.0845771114986551E-5</v>
      </c>
      <c r="I541" s="76">
        <f>IF($C541&lt;=Entradas!$E$58,"",G541^2)</f>
        <v>3.6605270815300391E-6</v>
      </c>
      <c r="J541" s="76">
        <f>IF($C541&lt;=Entradas!$E$58,"",E541-AVERAGE(E:E))</f>
        <v>2.2104567497924998E-2</v>
      </c>
      <c r="K541" s="76">
        <f>IF($C541&lt;=Entradas!$E$58,"",J541^2)</f>
        <v>4.8861190427032227E-4</v>
      </c>
      <c r="L541" s="76">
        <f>IF($C541&lt;=Entradas!$E$58,"",G541*J541)</f>
        <v>-4.229157254039482E-5</v>
      </c>
      <c r="M541" s="36"/>
    </row>
    <row r="542" spans="2:13" x14ac:dyDescent="0.3">
      <c r="B542" s="35"/>
      <c r="C542" s="72">
        <v>537</v>
      </c>
      <c r="D542" s="102">
        <f>IF($C542&lt;=Entradas!$E$58,"",Observaciones!H542)</f>
        <v>0.7412926176507515</v>
      </c>
      <c r="E542" s="102">
        <f>IF($C542&lt;=Entradas!$E$58,"",Cálculos!L543)</f>
        <v>0.74954219000460998</v>
      </c>
      <c r="F542" s="76">
        <f>IF($C542&lt;=Entradas!$E$58,"",D542-E542)</f>
        <v>-8.2495723538584809E-3</v>
      </c>
      <c r="G542" s="76">
        <f>IF($C542&lt;=Entradas!$E$58,"",D542-AVERAGE(D:D))</f>
        <v>-1.6209015511674196E-2</v>
      </c>
      <c r="H542" s="76">
        <f>IF($C542&lt;=Entradas!$E$58,"",F542^2)</f>
        <v>6.8055444021546159E-5</v>
      </c>
      <c r="I542" s="76">
        <f>IF($C542&lt;=Entradas!$E$58,"",G542^2)</f>
        <v>2.627321838576947E-4</v>
      </c>
      <c r="J542" s="76">
        <f>IF($C542&lt;=Entradas!$E$58,"",E542-AVERAGE(E:E))</f>
        <v>7.0669470909892063E-3</v>
      </c>
      <c r="K542" s="76">
        <f>IF($C542&lt;=Entradas!$E$58,"",J542^2)</f>
        <v>4.9941741186840806E-5</v>
      </c>
      <c r="L542" s="76">
        <f>IF($C542&lt;=Entradas!$E$58,"",G542*J542)</f>
        <v>-1.1454825501802489E-4</v>
      </c>
      <c r="M542" s="36"/>
    </row>
    <row r="543" spans="2:13" x14ac:dyDescent="0.3">
      <c r="B543" s="35"/>
      <c r="C543" s="72">
        <v>538</v>
      </c>
      <c r="D543" s="102">
        <f>IF($C543&lt;=Entradas!$E$58,"",Observaciones!H543)</f>
        <v>0.72729937258572264</v>
      </c>
      <c r="E543" s="102">
        <f>IF($C543&lt;=Entradas!$E$58,"",Cálculos!L544)</f>
        <v>0.73470577526201475</v>
      </c>
      <c r="F543" s="76">
        <f>IF($C543&lt;=Entradas!$E$58,"",D543-E543)</f>
        <v>-7.406402676292112E-3</v>
      </c>
      <c r="G543" s="76">
        <f>IF($C543&lt;=Entradas!$E$58,"",D543-AVERAGE(D:D))</f>
        <v>-3.0202260576703055E-2</v>
      </c>
      <c r="H543" s="76">
        <f>IF($C543&lt;=Entradas!$E$58,"",F543^2)</f>
        <v>5.4854800603386958E-5</v>
      </c>
      <c r="I543" s="76">
        <f>IF($C543&lt;=Entradas!$E$58,"",G543^2)</f>
        <v>9.1217654394307158E-4</v>
      </c>
      <c r="J543" s="76">
        <f>IF($C543&lt;=Entradas!$E$58,"",E543-AVERAGE(E:E))</f>
        <v>-7.7694676516060213E-3</v>
      </c>
      <c r="K543" s="76">
        <f>IF($C543&lt;=Entradas!$E$58,"",J543^2)</f>
        <v>6.0364627589352381E-5</v>
      </c>
      <c r="L543" s="76">
        <f>IF($C543&lt;=Entradas!$E$58,"",G543*J543)</f>
        <v>2.3465548655607021E-4</v>
      </c>
      <c r="M543" s="36"/>
    </row>
    <row r="544" spans="2:13" x14ac:dyDescent="0.3">
      <c r="B544" s="35"/>
      <c r="C544" s="72">
        <v>539</v>
      </c>
      <c r="D544" s="102">
        <f>IF($C544&lt;=Entradas!$E$58,"",Observaciones!H544)</f>
        <v>0.7137759217477907</v>
      </c>
      <c r="E544" s="102">
        <f>IF($C544&lt;=Entradas!$E$58,"",Cálculos!L545)</f>
        <v>0.72027751820143682</v>
      </c>
      <c r="F544" s="76">
        <f>IF($C544&lt;=Entradas!$E$58,"",D544-E544)</f>
        <v>-6.501596453646119E-3</v>
      </c>
      <c r="G544" s="76">
        <f>IF($C544&lt;=Entradas!$E$58,"",D544-AVERAGE(D:D))</f>
        <v>-4.3725711414634993E-2</v>
      </c>
      <c r="H544" s="76">
        <f>IF($C544&lt;=Entradas!$E$58,"",F544^2)</f>
        <v>4.2270756446063794E-5</v>
      </c>
      <c r="I544" s="76">
        <f>IF($C544&lt;=Entradas!$E$58,"",G544^2)</f>
        <v>1.9119378387159409E-3</v>
      </c>
      <c r="J544" s="76">
        <f>IF($C544&lt;=Entradas!$E$58,"",E544-AVERAGE(E:E))</f>
        <v>-2.2197724712183953E-2</v>
      </c>
      <c r="K544" s="76">
        <f>IF($C544&lt;=Entradas!$E$58,"",J544^2)</f>
        <v>4.9273898239790212E-4</v>
      </c>
      <c r="L544" s="76">
        <f>IF($C544&lt;=Entradas!$E$58,"",G544*J544)</f>
        <v>9.7061130482646715E-4</v>
      </c>
      <c r="M544" s="36"/>
    </row>
    <row r="545" spans="2:13" x14ac:dyDescent="0.3">
      <c r="B545" s="35"/>
      <c r="C545" s="72">
        <v>540</v>
      </c>
      <c r="D545" s="102">
        <f>IF($C545&lt;=Entradas!$E$58,"",Observaciones!H545)</f>
        <v>0.70032077971962881</v>
      </c>
      <c r="E545" s="102">
        <f>IF($C545&lt;=Entradas!$E$58,"",Cálculos!L546)</f>
        <v>0.70580103093003987</v>
      </c>
      <c r="F545" s="76">
        <f>IF($C545&lt;=Entradas!$E$58,"",D545-E545)</f>
        <v>-5.480251210411069E-3</v>
      </c>
      <c r="G545" s="76">
        <f>IF($C545&lt;=Entradas!$E$58,"",D545-AVERAGE(D:D))</f>
        <v>-5.7180853442796886E-2</v>
      </c>
      <c r="H545" s="76">
        <f>IF($C545&lt;=Entradas!$E$58,"",F545^2)</f>
        <v>3.0033153329211986E-5</v>
      </c>
      <c r="I545" s="76">
        <f>IF($C545&lt;=Entradas!$E$58,"",G545^2)</f>
        <v>3.2696500004466165E-3</v>
      </c>
      <c r="J545" s="76">
        <f>IF($C545&lt;=Entradas!$E$58,"",E545-AVERAGE(E:E))</f>
        <v>-3.6674211983580896E-2</v>
      </c>
      <c r="K545" s="76">
        <f>IF($C545&lt;=Entradas!$E$58,"",J545^2)</f>
        <v>1.3449978246166286E-3</v>
      </c>
      <c r="L545" s="76">
        <f>IF($C545&lt;=Entradas!$E$58,"",G545*J545)</f>
        <v>2.0970627405632043E-3</v>
      </c>
      <c r="M545" s="36"/>
    </row>
    <row r="546" spans="2:13" x14ac:dyDescent="0.3">
      <c r="B546" s="35"/>
      <c r="C546" s="72">
        <v>541</v>
      </c>
      <c r="D546" s="102">
        <f>IF($C546&lt;=Entradas!$E$58,"",Observaciones!H546)</f>
        <v>0.68735357421722543</v>
      </c>
      <c r="E546" s="102">
        <f>IF($C546&lt;=Entradas!$E$58,"",Cálculos!L547)</f>
        <v>0.69177723794254886</v>
      </c>
      <c r="F546" s="76">
        <f>IF($C546&lt;=Entradas!$E$58,"",D546-E546)</f>
        <v>-4.4236637253234345E-3</v>
      </c>
      <c r="G546" s="76">
        <f>IF($C546&lt;=Entradas!$E$58,"",D546-AVERAGE(D:D))</f>
        <v>-7.0148058945200265E-2</v>
      </c>
      <c r="H546" s="76">
        <f>IF($C546&lt;=Entradas!$E$58,"",F546^2)</f>
        <v>1.9568800754742407E-5</v>
      </c>
      <c r="I546" s="76">
        <f>IF($C546&lt;=Entradas!$E$58,"",G546^2)</f>
        <v>4.9207501737792911E-3</v>
      </c>
      <c r="J546" s="76">
        <f>IF($C546&lt;=Entradas!$E$58,"",E546-AVERAGE(E:E))</f>
        <v>-5.0698004971071908E-2</v>
      </c>
      <c r="K546" s="76">
        <f>IF($C546&lt;=Entradas!$E$58,"",J546^2)</f>
        <v>2.5702877080468318E-3</v>
      </c>
      <c r="L546" s="76">
        <f>IF($C546&lt;=Entradas!$E$58,"",G546*J546)</f>
        <v>3.5563666411148084E-3</v>
      </c>
      <c r="M546" s="36"/>
    </row>
    <row r="547" spans="2:13" x14ac:dyDescent="0.3">
      <c r="B547" s="35"/>
      <c r="C547" s="72">
        <v>542</v>
      </c>
      <c r="D547" s="102">
        <f>IF($C547&lt;=Entradas!$E$58,"",Observaciones!H547)</f>
        <v>0.6745679630568997</v>
      </c>
      <c r="E547" s="102">
        <f>IF($C547&lt;=Entradas!$E$58,"",Cálculos!L548)</f>
        <v>0.68339174789226853</v>
      </c>
      <c r="F547" s="76">
        <f>IF($C547&lt;=Entradas!$E$58,"",D547-E547)</f>
        <v>-8.8237848353688308E-3</v>
      </c>
      <c r="G547" s="76">
        <f>IF($C547&lt;=Entradas!$E$58,"",D547-AVERAGE(D:D))</f>
        <v>-8.2933670105525992E-2</v>
      </c>
      <c r="H547" s="76">
        <f>IF($C547&lt;=Entradas!$E$58,"",F547^2)</f>
        <v>7.785917882088494E-5</v>
      </c>
      <c r="I547" s="76">
        <f>IF($C547&lt;=Entradas!$E$58,"",G547^2)</f>
        <v>6.8779936371722158E-3</v>
      </c>
      <c r="J547" s="76">
        <f>IF($C547&lt;=Entradas!$E$58,"",E547-AVERAGE(E:E))</f>
        <v>-5.9083495021352239E-2</v>
      </c>
      <c r="K547" s="76">
        <f>IF($C547&lt;=Entradas!$E$58,"",J547^2)</f>
        <v>3.4908593839381549E-3</v>
      </c>
      <c r="L547" s="76">
        <f>IF($C547&lt;=Entradas!$E$58,"",G547*J547)</f>
        <v>4.9000110847823141E-3</v>
      </c>
      <c r="M547" s="36"/>
    </row>
    <row r="548" spans="2:13" x14ac:dyDescent="0.3">
      <c r="B548" s="35"/>
      <c r="C548" s="72">
        <v>543</v>
      </c>
      <c r="D548" s="102">
        <f>IF($C548&lt;=Entradas!$E$58,"",Observaciones!H548)</f>
        <v>0.66208815238099528</v>
      </c>
      <c r="E548" s="102">
        <f>IF($C548&lt;=Entradas!$E$58,"",Cálculos!L549)</f>
        <v>0.67799946827620305</v>
      </c>
      <c r="F548" s="76">
        <f>IF($C548&lt;=Entradas!$E$58,"",D548-E548)</f>
        <v>-1.5911315895207778E-2</v>
      </c>
      <c r="G548" s="76">
        <f>IF($C548&lt;=Entradas!$E$58,"",D548-AVERAGE(D:D))</f>
        <v>-9.5413480781430415E-2</v>
      </c>
      <c r="H548" s="76">
        <f>IF($C548&lt;=Entradas!$E$58,"",F548^2)</f>
        <v>2.5316997351709168E-4</v>
      </c>
      <c r="I548" s="76">
        <f>IF($C548&lt;=Entradas!$E$58,"",G548^2)</f>
        <v>9.1037323148283906E-3</v>
      </c>
      <c r="J548" s="76">
        <f>IF($C548&lt;=Entradas!$E$58,"",E548-AVERAGE(E:E))</f>
        <v>-6.4475774637417715E-2</v>
      </c>
      <c r="K548" s="76">
        <f>IF($C548&lt;=Entradas!$E$58,"",J548^2)</f>
        <v>4.1571255150950779E-3</v>
      </c>
      <c r="L548" s="76">
        <f>IF($C548&lt;=Entradas!$E$58,"",G548*J548)</f>
        <v>6.1518580842350942E-3</v>
      </c>
      <c r="M548" s="36"/>
    </row>
    <row r="549" spans="2:13" x14ac:dyDescent="0.3">
      <c r="B549" s="35"/>
      <c r="C549" s="72">
        <v>544</v>
      </c>
      <c r="D549" s="102">
        <f>IF($C549&lt;=Entradas!$E$58,"",Observaciones!H549)</f>
        <v>0.64948737720855998</v>
      </c>
      <c r="E549" s="102">
        <f>IF($C549&lt;=Entradas!$E$58,"",Cálculos!L550)</f>
        <v>0.67319108240876768</v>
      </c>
      <c r="F549" s="76">
        <f>IF($C549&lt;=Entradas!$E$58,"",D549-E549)</f>
        <v>-2.3703705200207703E-2</v>
      </c>
      <c r="G549" s="76">
        <f>IF($C549&lt;=Entradas!$E$58,"",D549-AVERAGE(D:D))</f>
        <v>-0.10801425595386571</v>
      </c>
      <c r="H549" s="76">
        <f>IF($C549&lt;=Entradas!$E$58,"",F549^2)</f>
        <v>5.6186564021835374E-4</v>
      </c>
      <c r="I549" s="76">
        <f>IF($C549&lt;=Entradas!$E$58,"",G549^2)</f>
        <v>1.1667079489267214E-2</v>
      </c>
      <c r="J549" s="76">
        <f>IF($C549&lt;=Entradas!$E$58,"",E549-AVERAGE(E:E))</f>
        <v>-6.9284160504853087E-2</v>
      </c>
      <c r="K549" s="76">
        <f>IF($C549&lt;=Entradas!$E$58,"",J549^2)</f>
        <v>4.8002948968622443E-3</v>
      </c>
      <c r="L549" s="76">
        <f>IF($C549&lt;=Entradas!$E$58,"",G549*J549)</f>
        <v>7.4836770463199151E-3</v>
      </c>
      <c r="M549" s="36"/>
    </row>
    <row r="550" spans="2:13" x14ac:dyDescent="0.3">
      <c r="B550" s="35"/>
      <c r="C550" s="72">
        <v>545</v>
      </c>
      <c r="D550" s="102">
        <f>IF($C550&lt;=Entradas!$E$58,"",Observaciones!H550)</f>
        <v>0.6372913523471414</v>
      </c>
      <c r="E550" s="102">
        <f>IF($C550&lt;=Entradas!$E$58,"",Cálculos!L551)</f>
        <v>0.66851771395454029</v>
      </c>
      <c r="F550" s="76">
        <f>IF($C550&lt;=Entradas!$E$58,"",D550-E550)</f>
        <v>-3.1226361607398889E-2</v>
      </c>
      <c r="G550" s="76">
        <f>IF($C550&lt;=Entradas!$E$58,"",D550-AVERAGE(D:D))</f>
        <v>-0.12021028081528429</v>
      </c>
      <c r="H550" s="76">
        <f>IF($C550&lt;=Entradas!$E$58,"",F550^2)</f>
        <v>9.7508565923603533E-4</v>
      </c>
      <c r="I550" s="76">
        <f>IF($C550&lt;=Entradas!$E$58,"",G550^2)</f>
        <v>1.4450511613689506E-2</v>
      </c>
      <c r="J550" s="76">
        <f>IF($C550&lt;=Entradas!$E$58,"",E550-AVERAGE(E:E))</f>
        <v>-7.3957528959080476E-2</v>
      </c>
      <c r="K550" s="76">
        <f>IF($C550&lt;=Entradas!$E$58,"",J550^2)</f>
        <v>5.4697160897332273E-3</v>
      </c>
      <c r="L550" s="76">
        <f>IF($C550&lt;=Entradas!$E$58,"",G550*J550)</f>
        <v>8.8904553245755837E-3</v>
      </c>
      <c r="M550" s="36"/>
    </row>
    <row r="551" spans="2:13" x14ac:dyDescent="0.3">
      <c r="B551" s="35"/>
      <c r="C551" s="72">
        <v>546</v>
      </c>
      <c r="D551" s="102">
        <f>IF($C551&lt;=Entradas!$E$58,"",Observaciones!H551)</f>
        <v>0.62520388367682389</v>
      </c>
      <c r="E551" s="102">
        <f>IF($C551&lt;=Entradas!$E$58,"",Cálculos!L552)</f>
        <v>0.66389558594901421</v>
      </c>
      <c r="F551" s="76">
        <f>IF($C551&lt;=Entradas!$E$58,"",D551-E551)</f>
        <v>-3.869170227219032E-2</v>
      </c>
      <c r="G551" s="76">
        <f>IF($C551&lt;=Entradas!$E$58,"",D551-AVERAGE(D:D))</f>
        <v>-0.1322977494856018</v>
      </c>
      <c r="H551" s="76">
        <f>IF($C551&lt;=Entradas!$E$58,"",F551^2)</f>
        <v>1.4970478247198177E-3</v>
      </c>
      <c r="I551" s="76">
        <f>IF($C551&lt;=Entradas!$E$58,"",G551^2)</f>
        <v>1.7502694518955052E-2</v>
      </c>
      <c r="J551" s="76">
        <f>IF($C551&lt;=Entradas!$E$58,"",E551-AVERAGE(E:E))</f>
        <v>-7.8579656964606559E-2</v>
      </c>
      <c r="K551" s="76">
        <f>IF($C551&lt;=Entradas!$E$58,"",J551^2)</f>
        <v>6.1747624886752403E-3</v>
      </c>
      <c r="L551" s="76">
        <f>IF($C551&lt;=Entradas!$E$58,"",G551*J551)</f>
        <v>1.0395911771768043E-2</v>
      </c>
      <c r="M551" s="36"/>
    </row>
    <row r="552" spans="2:13" x14ac:dyDescent="0.3">
      <c r="B552" s="35"/>
      <c r="C552" s="72">
        <v>547</v>
      </c>
      <c r="D552" s="102">
        <f>IF($C552&lt;=Entradas!$E$58,"",Observaciones!H552)</f>
        <v>0.61490541279413224</v>
      </c>
      <c r="E552" s="102">
        <f>IF($C552&lt;=Entradas!$E$58,"",Cálculos!L553)</f>
        <v>0.65930891612472164</v>
      </c>
      <c r="F552" s="76">
        <f>IF($C552&lt;=Entradas!$E$58,"",D552-E552)</f>
        <v>-4.44035033305894E-2</v>
      </c>
      <c r="G552" s="76">
        <f>IF($C552&lt;=Entradas!$E$58,"",D552-AVERAGE(D:D))</f>
        <v>-0.14259622036829345</v>
      </c>
      <c r="H552" s="76">
        <f>IF($C552&lt;=Entradas!$E$58,"",F552^2)</f>
        <v>1.9716711080296641E-3</v>
      </c>
      <c r="I552" s="76">
        <f>IF($C552&lt;=Entradas!$E$58,"",G552^2)</f>
        <v>2.0333682063322908E-2</v>
      </c>
      <c r="J552" s="76">
        <f>IF($C552&lt;=Entradas!$E$58,"",E552-AVERAGE(E:E))</f>
        <v>-8.3166326788899125E-2</v>
      </c>
      <c r="K552" s="76">
        <f>IF($C552&lt;=Entradas!$E$58,"",J552^2)</f>
        <v>6.91663791155796E-3</v>
      </c>
      <c r="L552" s="76">
        <f>IF($C552&lt;=Entradas!$E$58,"",G552*J552)</f>
        <v>1.1859203862011367E-2</v>
      </c>
      <c r="M552" s="36"/>
    </row>
    <row r="553" spans="2:13" x14ac:dyDescent="0.3">
      <c r="B553" s="35"/>
      <c r="C553" s="72">
        <v>548</v>
      </c>
      <c r="D553" s="102">
        <f>IF($C553&lt;=Entradas!$E$58,"",Observaciones!H553)</f>
        <v>0.60956470703401366</v>
      </c>
      <c r="E553" s="102">
        <f>IF($C553&lt;=Entradas!$E$58,"",Cálculos!L554)</f>
        <v>0.65475458629564043</v>
      </c>
      <c r="F553" s="76">
        <f>IF($C553&lt;=Entradas!$E$58,"",D553-E553)</f>
        <v>-4.5189879261626764E-2</v>
      </c>
      <c r="G553" s="76">
        <f>IF($C553&lt;=Entradas!$E$58,"",D553-AVERAGE(D:D))</f>
        <v>-0.14793692612841203</v>
      </c>
      <c r="H553" s="76">
        <f>IF($C553&lt;=Entradas!$E$58,"",F553^2)</f>
        <v>2.0421251876804047E-3</v>
      </c>
      <c r="I553" s="76">
        <f>IF($C553&lt;=Entradas!$E$58,"",G553^2)</f>
        <v>2.1885334112323237E-2</v>
      </c>
      <c r="J553" s="76">
        <f>IF($C553&lt;=Entradas!$E$58,"",E553-AVERAGE(E:E))</f>
        <v>-8.7720656617980342E-2</v>
      </c>
      <c r="K553" s="76">
        <f>IF($C553&lt;=Entradas!$E$58,"",J553^2)</f>
        <v>7.694913597489618E-3</v>
      </c>
      <c r="L553" s="76">
        <f>IF($C553&lt;=Entradas!$E$58,"",G553*J553)</f>
        <v>1.2977124298029956E-2</v>
      </c>
      <c r="M553" s="36"/>
    </row>
    <row r="554" spans="2:13" x14ac:dyDescent="0.3">
      <c r="B554" s="35"/>
      <c r="C554" s="72">
        <v>549</v>
      </c>
      <c r="D554" s="102">
        <f>IF($C554&lt;=Entradas!$E$58,"",Observaciones!H554)</f>
        <v>0.60515426855005783</v>
      </c>
      <c r="E554" s="102">
        <f>IF($C554&lt;=Entradas!$E$58,"",Cálculos!L555)</f>
        <v>0.65023183797841</v>
      </c>
      <c r="F554" s="76">
        <f>IF($C554&lt;=Entradas!$E$58,"",D554-E554)</f>
        <v>-4.5077569428352171E-2</v>
      </c>
      <c r="G554" s="76">
        <f>IF($C554&lt;=Entradas!$E$58,"",D554-AVERAGE(D:D))</f>
        <v>-0.15234736461236786</v>
      </c>
      <c r="H554" s="76">
        <f>IF($C554&lt;=Entradas!$E$58,"",F554^2)</f>
        <v>2.0319872655679104E-3</v>
      </c>
      <c r="I554" s="76">
        <f>IF($C554&lt;=Entradas!$E$58,"",G554^2)</f>
        <v>2.3209719504333755E-2</v>
      </c>
      <c r="J554" s="76">
        <f>IF($C554&lt;=Entradas!$E$58,"",E554-AVERAGE(E:E))</f>
        <v>-9.2243404935210771E-2</v>
      </c>
      <c r="K554" s="76">
        <f>IF($C554&lt;=Entradas!$E$58,"",J554^2)</f>
        <v>8.5088457540412662E-3</v>
      </c>
      <c r="L554" s="76">
        <f>IF($C554&lt;=Entradas!$E$58,"",G554*J554)</f>
        <v>1.4053039644750848E-2</v>
      </c>
      <c r="M554" s="36"/>
    </row>
    <row r="555" spans="2:13" x14ac:dyDescent="0.3">
      <c r="B555" s="35"/>
      <c r="C555" s="72">
        <v>550</v>
      </c>
      <c r="D555" s="102">
        <f>IF($C555&lt;=Entradas!$E$58,"",Observaciones!H555)</f>
        <v>0.60093762278483775</v>
      </c>
      <c r="E555" s="102">
        <f>IF($C555&lt;=Entradas!$E$58,"",Cálculos!L556)</f>
        <v>0.64574035337146063</v>
      </c>
      <c r="F555" s="76">
        <f>IF($C555&lt;=Entradas!$E$58,"",D555-E555)</f>
        <v>-4.4802730586622874E-2</v>
      </c>
      <c r="G555" s="76">
        <f>IF($C555&lt;=Entradas!$E$58,"",D555-AVERAGE(D:D))</f>
        <v>-0.15656401037758794</v>
      </c>
      <c r="H555" s="76">
        <f>IF($C555&lt;=Entradas!$E$58,"",F555^2)</f>
        <v>2.0072846680175126E-3</v>
      </c>
      <c r="I555" s="76">
        <f>IF($C555&lt;=Entradas!$E$58,"",G555^2)</f>
        <v>2.4512289345513465E-2</v>
      </c>
      <c r="J555" s="76">
        <f>IF($C555&lt;=Entradas!$E$58,"",E555-AVERAGE(E:E))</f>
        <v>-9.6734889542160141E-2</v>
      </c>
      <c r="K555" s="76">
        <f>IF($C555&lt;=Entradas!$E$58,"",J555^2)</f>
        <v>9.357638854733924E-3</v>
      </c>
      <c r="L555" s="76">
        <f>IF($C555&lt;=Entradas!$E$58,"",G555*J555)</f>
        <v>1.5145202250153584E-2</v>
      </c>
      <c r="M555" s="36"/>
    </row>
    <row r="556" spans="2:13" x14ac:dyDescent="0.3">
      <c r="B556" s="35"/>
      <c r="C556" s="72">
        <v>551</v>
      </c>
      <c r="D556" s="102">
        <f>IF($C556&lt;=Entradas!$E$58,"",Observaciones!H556)</f>
        <v>0.59677996316811865</v>
      </c>
      <c r="E556" s="102">
        <f>IF($C556&lt;=Entradas!$E$58,"",Cálculos!L557)</f>
        <v>0.64127989796208484</v>
      </c>
      <c r="F556" s="76">
        <f>IF($C556&lt;=Entradas!$E$58,"",D556-E556)</f>
        <v>-4.4499934793966189E-2</v>
      </c>
      <c r="G556" s="76">
        <f>IF($C556&lt;=Entradas!$E$58,"",D556-AVERAGE(D:D))</f>
        <v>-0.16072166999430704</v>
      </c>
      <c r="H556" s="76">
        <f>IF($C556&lt;=Entradas!$E$58,"",F556^2)</f>
        <v>1.9802441966672427E-3</v>
      </c>
      <c r="I556" s="76">
        <f>IF($C556&lt;=Entradas!$E$58,"",G556^2)</f>
        <v>2.5831455205758934E-2</v>
      </c>
      <c r="J556" s="76">
        <f>IF($C556&lt;=Entradas!$E$58,"",E556-AVERAGE(E:E))</f>
        <v>-0.10119534495153593</v>
      </c>
      <c r="K556" s="76">
        <f>IF($C556&lt;=Entradas!$E$58,"",J556^2)</f>
        <v>1.0240497839860347E-2</v>
      </c>
      <c r="L556" s="76">
        <f>IF($C556&lt;=Entradas!$E$58,"",G556*J556)</f>
        <v>1.6264284836260821E-2</v>
      </c>
      <c r="M556" s="36"/>
    </row>
    <row r="557" spans="2:13" x14ac:dyDescent="0.3">
      <c r="B557" s="35"/>
      <c r="C557" s="72">
        <v>552</v>
      </c>
      <c r="D557" s="102">
        <f>IF($C557&lt;=Entradas!$E$58,"",Observaciones!H557)</f>
        <v>0.59265648156300943</v>
      </c>
      <c r="E557" s="102">
        <f>IF($C557&lt;=Entradas!$E$58,"",Cálculos!L558)</f>
        <v>0.63685025395976147</v>
      </c>
      <c r="F557" s="76">
        <f>IF($C557&lt;=Entradas!$E$58,"",D557-E557)</f>
        <v>-4.419377239675204E-2</v>
      </c>
      <c r="G557" s="76">
        <f>IF($C557&lt;=Entradas!$E$58,"",D557-AVERAGE(D:D))</f>
        <v>-0.16484515159941626</v>
      </c>
      <c r="H557" s="76">
        <f>IF($C557&lt;=Entradas!$E$58,"",F557^2)</f>
        <v>1.9530895186559225E-3</v>
      </c>
      <c r="I557" s="76">
        <f>IF($C557&lt;=Entradas!$E$58,"",G557^2)</f>
        <v>2.7173924005834529E-2</v>
      </c>
      <c r="J557" s="76">
        <f>IF($C557&lt;=Entradas!$E$58,"",E557-AVERAGE(E:E))</f>
        <v>-0.1056249889538593</v>
      </c>
      <c r="K557" s="76">
        <f>IF($C557&lt;=Entradas!$E$58,"",J557^2)</f>
        <v>1.11566382915029E-2</v>
      </c>
      <c r="L557" s="76">
        <f>IF($C557&lt;=Entradas!$E$58,"",G557*J557)</f>
        <v>1.7411767316785603E-2</v>
      </c>
      <c r="M557" s="36"/>
    </row>
    <row r="558" spans="2:13" x14ac:dyDescent="0.3">
      <c r="B558" s="35"/>
      <c r="C558" s="72">
        <v>553</v>
      </c>
      <c r="D558" s="102">
        <f>IF($C558&lt;=Entradas!$E$58,"",Observaciones!H558)</f>
        <v>0.58856248093602492</v>
      </c>
      <c r="E558" s="102">
        <f>IF($C558&lt;=Entradas!$E$58,"",Cálculos!L559)</f>
        <v>0.63245120789089904</v>
      </c>
      <c r="F558" s="76">
        <f>IF($C558&lt;=Entradas!$E$58,"",D558-E558)</f>
        <v>-4.3888726954874113E-2</v>
      </c>
      <c r="G558" s="76">
        <f>IF($C558&lt;=Entradas!$E$58,"",D558-AVERAGE(D:D))</f>
        <v>-0.16893915222640077</v>
      </c>
      <c r="H558" s="76">
        <f>IF($C558&lt;=Entradas!$E$58,"",F558^2)</f>
        <v>1.9262203537194936E-3</v>
      </c>
      <c r="I558" s="76">
        <f>IF($C558&lt;=Entradas!$E$58,"",G558^2)</f>
        <v>2.854043715497501E-2</v>
      </c>
      <c r="J558" s="76">
        <f>IF($C558&lt;=Entradas!$E$58,"",E558-AVERAGE(E:E))</f>
        <v>-0.11002403502272173</v>
      </c>
      <c r="K558" s="76">
        <f>IF($C558&lt;=Entradas!$E$58,"",J558^2)</f>
        <v>1.2105288282681098E-2</v>
      </c>
      <c r="L558" s="76">
        <f>IF($C558&lt;=Entradas!$E$58,"",G558*J558)</f>
        <v>1.8587367201266438E-2</v>
      </c>
      <c r="M558" s="36"/>
    </row>
    <row r="559" spans="2:13" x14ac:dyDescent="0.3">
      <c r="B559" s="35"/>
      <c r="C559" s="72">
        <v>554</v>
      </c>
      <c r="D559" s="102">
        <f>IF($C559&lt;=Entradas!$E$58,"",Observaciones!H559)</f>
        <v>0.58449694209385972</v>
      </c>
      <c r="E559" s="102">
        <f>IF($C559&lt;=Entradas!$E$58,"",Cálculos!L560)</f>
        <v>0.62808254828026255</v>
      </c>
      <c r="F559" s="76">
        <f>IF($C559&lt;=Entradas!$E$58,"",D559-E559)</f>
        <v>-4.3585606186402837E-2</v>
      </c>
      <c r="G559" s="76">
        <f>IF($C559&lt;=Entradas!$E$58,"",D559-AVERAGE(D:D))</f>
        <v>-0.17300469106856597</v>
      </c>
      <c r="H559" s="76">
        <f>IF($C559&lt;=Entradas!$E$58,"",F559^2)</f>
        <v>1.8997050666361972E-3</v>
      </c>
      <c r="I559" s="76">
        <f>IF($C559&lt;=Entradas!$E$58,"",G559^2)</f>
        <v>2.993062313172995E-2</v>
      </c>
      <c r="J559" s="76">
        <f>IF($C559&lt;=Entradas!$E$58,"",E559-AVERAGE(E:E))</f>
        <v>-0.11439269463335822</v>
      </c>
      <c r="K559" s="76">
        <f>IF($C559&lt;=Entradas!$E$58,"",J559^2)</f>
        <v>1.3085688585480742E-2</v>
      </c>
      <c r="L559" s="76">
        <f>IF($C559&lt;=Entradas!$E$58,"",G559*J559)</f>
        <v>1.9790472795544942E-2</v>
      </c>
      <c r="M559" s="36"/>
    </row>
    <row r="560" spans="2:13" x14ac:dyDescent="0.3">
      <c r="B560" s="35"/>
      <c r="C560" s="72">
        <v>555</v>
      </c>
      <c r="D560" s="102">
        <f>IF($C560&lt;=Entradas!$E$58,"",Observaciones!H560)</f>
        <v>0.58045951933666062</v>
      </c>
      <c r="E560" s="102">
        <f>IF($C560&lt;=Entradas!$E$58,"",Cálculos!L561)</f>
        <v>0.62374406521092929</v>
      </c>
      <c r="F560" s="76">
        <f>IF($C560&lt;=Entradas!$E$58,"",D560-E560)</f>
        <v>-4.3284545874268665E-2</v>
      </c>
      <c r="G560" s="76">
        <f>IF($C560&lt;=Entradas!$E$58,"",D560-AVERAGE(D:D))</f>
        <v>-0.17704211382576507</v>
      </c>
      <c r="H560" s="76">
        <f>IF($C560&lt;=Entradas!$E$58,"",F560^2)</f>
        <v>1.8735519115416685E-3</v>
      </c>
      <c r="I560" s="76">
        <f>IF($C560&lt;=Entradas!$E$58,"",G560^2)</f>
        <v>3.1343910067895157E-2</v>
      </c>
      <c r="J560" s="76">
        <f>IF($C560&lt;=Entradas!$E$58,"",E560-AVERAGE(E:E))</f>
        <v>-0.11873117770269148</v>
      </c>
      <c r="K560" s="76">
        <f>IF($C560&lt;=Entradas!$E$58,"",J560^2)</f>
        <v>1.4097092558668103E-2</v>
      </c>
      <c r="L560" s="76">
        <f>IF($C560&lt;=Entradas!$E$58,"",G560*J560)</f>
        <v>2.1020418677507046E-2</v>
      </c>
      <c r="M560" s="36"/>
    </row>
    <row r="561" spans="2:13" x14ac:dyDescent="0.3">
      <c r="B561" s="35"/>
      <c r="C561" s="72">
        <v>556</v>
      </c>
      <c r="D561" s="102">
        <f>IF($C561&lt;=Entradas!$E$58,"",Observaciones!H561)</f>
        <v>0.57644999119390095</v>
      </c>
      <c r="E561" s="102">
        <f>IF($C561&lt;=Entradas!$E$58,"",Cálculos!L562)</f>
        <v>0.61943555023414509</v>
      </c>
      <c r="F561" s="76">
        <f>IF($C561&lt;=Entradas!$E$58,"",D561-E561)</f>
        <v>-4.2985559040244148E-2</v>
      </c>
      <c r="G561" s="76">
        <f>IF($C561&lt;=Entradas!$E$58,"",D561-AVERAGE(D:D))</f>
        <v>-0.18105164196852475</v>
      </c>
      <c r="H561" s="76">
        <f>IF($C561&lt;=Entradas!$E$58,"",F561^2)</f>
        <v>1.8477582860023155E-3</v>
      </c>
      <c r="I561" s="76">
        <f>IF($C561&lt;=Entradas!$E$58,"",G561^2)</f>
        <v>3.2779697059498868E-2</v>
      </c>
      <c r="J561" s="76">
        <f>IF($C561&lt;=Entradas!$E$58,"",E561-AVERAGE(E:E))</f>
        <v>-0.12303969267947568</v>
      </c>
      <c r="K561" s="76">
        <f>IF($C561&lt;=Entradas!$E$58,"",J561^2)</f>
        <v>1.513876597465982E-2</v>
      </c>
      <c r="L561" s="76">
        <f>IF($C561&lt;=Entradas!$E$58,"",G561*J561)</f>
        <v>2.2276538386921747E-2</v>
      </c>
      <c r="M561" s="36"/>
    </row>
    <row r="562" spans="2:13" x14ac:dyDescent="0.3">
      <c r="B562" s="35"/>
      <c r="C562" s="72">
        <v>557</v>
      </c>
      <c r="D562" s="102">
        <f>IF($C562&lt;=Entradas!$E$58,"",Observaciones!H562)</f>
        <v>0.57418610014545657</v>
      </c>
      <c r="E562" s="102">
        <f>IF($C562&lt;=Entradas!$E$58,"",Cálculos!L563)</f>
        <v>0.61653352589506416</v>
      </c>
      <c r="F562" s="76">
        <f>IF($C562&lt;=Entradas!$E$58,"",D562-E562)</f>
        <v>-4.2347425749607592E-2</v>
      </c>
      <c r="G562" s="76">
        <f>IF($C562&lt;=Entradas!$E$58,"",D562-AVERAGE(D:D))</f>
        <v>-0.18331553301696912</v>
      </c>
      <c r="H562" s="76">
        <f>IF($C562&lt;=Entradas!$E$58,"",F562^2)</f>
        <v>1.7933044676185282E-3</v>
      </c>
      <c r="I562" s="76">
        <f>IF($C562&lt;=Entradas!$E$58,"",G562^2)</f>
        <v>3.3604584645295497E-2</v>
      </c>
      <c r="J562" s="76">
        <f>IF($C562&lt;=Entradas!$E$58,"",E562-AVERAGE(E:E))</f>
        <v>-0.12594171701855661</v>
      </c>
      <c r="K562" s="76">
        <f>IF($C562&lt;=Entradas!$E$58,"",J562^2)</f>
        <v>1.5861316085582191E-2</v>
      </c>
      <c r="L562" s="76">
        <f>IF($C562&lt;=Entradas!$E$58,"",G562*J562)</f>
        <v>2.3087072984328997E-2</v>
      </c>
      <c r="M562" s="36"/>
    </row>
    <row r="563" spans="2:13" x14ac:dyDescent="0.3">
      <c r="B563" s="35"/>
      <c r="C563" s="72">
        <v>558</v>
      </c>
      <c r="D563" s="102">
        <f>IF($C563&lt;=Entradas!$E$58,"",Observaciones!H563)</f>
        <v>0.56882790837269048</v>
      </c>
      <c r="E563" s="102">
        <f>IF($C563&lt;=Entradas!$E$58,"",Cálculos!L564)</f>
        <v>0.61116399003428123</v>
      </c>
      <c r="F563" s="76">
        <f>IF($C563&lt;=Entradas!$E$58,"",D563-E563)</f>
        <v>-4.2336081661590752E-2</v>
      </c>
      <c r="G563" s="76">
        <f>IF($C563&lt;=Entradas!$E$58,"",D563-AVERAGE(D:D))</f>
        <v>-0.18867372478973521</v>
      </c>
      <c r="H563" s="76">
        <f>IF($C563&lt;=Entradas!$E$58,"",F563^2)</f>
        <v>1.7923438104568807E-3</v>
      </c>
      <c r="I563" s="76">
        <f>IF($C563&lt;=Entradas!$E$58,"",G563^2)</f>
        <v>3.5597774426032743E-2</v>
      </c>
      <c r="J563" s="76">
        <f>IF($C563&lt;=Entradas!$E$58,"",E563-AVERAGE(E:E))</f>
        <v>-0.13131125287933954</v>
      </c>
      <c r="K563" s="76">
        <f>IF($C563&lt;=Entradas!$E$58,"",J563^2)</f>
        <v>1.7242645132741857E-2</v>
      </c>
      <c r="L563" s="76">
        <f>IF($C563&lt;=Entradas!$E$58,"",G563*J563)</f>
        <v>2.4774983187551832E-2</v>
      </c>
      <c r="M563" s="36"/>
    </row>
    <row r="564" spans="2:13" x14ac:dyDescent="0.3">
      <c r="B564" s="35"/>
      <c r="C564" s="72">
        <v>559</v>
      </c>
      <c r="D564" s="102">
        <f>IF($C564&lt;=Entradas!$E$58,"",Observaciones!H564)</f>
        <v>0.56464424097076871</v>
      </c>
      <c r="E564" s="102">
        <f>IF($C564&lt;=Entradas!$E$58,"",Cálculos!L565)</f>
        <v>0.60673549953435479</v>
      </c>
      <c r="F564" s="76">
        <f>IF($C564&lt;=Entradas!$E$58,"",D564-E564)</f>
        <v>-4.2091258563586087E-2</v>
      </c>
      <c r="G564" s="76">
        <f>IF($C564&lt;=Entradas!$E$58,"",D564-AVERAGE(D:D))</f>
        <v>-0.19285739219165698</v>
      </c>
      <c r="H564" s="76">
        <f>IF($C564&lt;=Entradas!$E$58,"",F564^2)</f>
        <v>1.7716740474666591E-3</v>
      </c>
      <c r="I564" s="76">
        <f>IF($C564&lt;=Entradas!$E$58,"",G564^2)</f>
        <v>3.7193973722966595E-2</v>
      </c>
      <c r="J564" s="76">
        <f>IF($C564&lt;=Entradas!$E$58,"",E564-AVERAGE(E:E))</f>
        <v>-0.13573974337926598</v>
      </c>
      <c r="K564" s="76">
        <f>IF($C564&lt;=Entradas!$E$58,"",J564^2)</f>
        <v>1.8425277932668981E-2</v>
      </c>
      <c r="L564" s="76">
        <f>IF($C564&lt;=Entradas!$E$58,"",G564*J564)</f>
        <v>2.6178412924889972E-2</v>
      </c>
      <c r="M564" s="36"/>
    </row>
    <row r="565" spans="2:13" x14ac:dyDescent="0.3">
      <c r="B565" s="35"/>
      <c r="C565" s="72">
        <v>560</v>
      </c>
      <c r="D565" s="102">
        <f>IF($C565&lt;=Entradas!$E$58,"",Observaciones!H565)</f>
        <v>0.56496489011087381</v>
      </c>
      <c r="E565" s="102">
        <f>IF($C565&lt;=Entradas!$E$58,"",Cálculos!L566)</f>
        <v>0.60443336625788135</v>
      </c>
      <c r="F565" s="76">
        <f>IF($C565&lt;=Entradas!$E$58,"",D565-E565)</f>
        <v>-3.9468476147007547E-2</v>
      </c>
      <c r="G565" s="76">
        <f>IF($C565&lt;=Entradas!$E$58,"",D565-AVERAGE(D:D))</f>
        <v>-0.19253674305155188</v>
      </c>
      <c r="H565" s="76">
        <f>IF($C565&lt;=Entradas!$E$58,"",F565^2)</f>
        <v>1.5577606093669038E-3</v>
      </c>
      <c r="I565" s="76">
        <f>IF($C565&lt;=Entradas!$E$58,"",G565^2)</f>
        <v>3.7070397424899315E-2</v>
      </c>
      <c r="J565" s="76">
        <f>IF($C565&lt;=Entradas!$E$58,"",E565-AVERAGE(E:E))</f>
        <v>-0.13804187665573942</v>
      </c>
      <c r="K565" s="76">
        <f>IF($C565&lt;=Entradas!$E$58,"",J565^2)</f>
        <v>1.9055559710638374E-2</v>
      </c>
      <c r="L565" s="76">
        <f>IF($C565&lt;=Entradas!$E$58,"",G565*J565)</f>
        <v>2.6578133336020118E-2</v>
      </c>
      <c r="M565" s="36"/>
    </row>
    <row r="566" spans="2:13" x14ac:dyDescent="0.3">
      <c r="B566" s="35"/>
      <c r="C566" s="72">
        <v>561</v>
      </c>
      <c r="D566" s="102">
        <f>IF($C566&lt;=Entradas!$E$58,"",Observaciones!H566)</f>
        <v>0.55759608621476153</v>
      </c>
      <c r="E566" s="102">
        <f>IF($C566&lt;=Entradas!$E$58,"",Cálculos!L567)</f>
        <v>0.59869590633941916</v>
      </c>
      <c r="F566" s="76">
        <f>IF($C566&lt;=Entradas!$E$58,"",D566-E566)</f>
        <v>-4.1099820124657627E-2</v>
      </c>
      <c r="G566" s="76">
        <f>IF($C566&lt;=Entradas!$E$58,"",D566-AVERAGE(D:D))</f>
        <v>-0.19990554694766416</v>
      </c>
      <c r="H566" s="76">
        <f>IF($C566&lt;=Entradas!$E$58,"",F566^2)</f>
        <v>1.6891952142792121E-3</v>
      </c>
      <c r="I566" s="76">
        <f>IF($C566&lt;=Entradas!$E$58,"",G566^2)</f>
        <v>3.9962227700444761E-2</v>
      </c>
      <c r="J566" s="76">
        <f>IF($C566&lt;=Entradas!$E$58,"",E566-AVERAGE(E:E))</f>
        <v>-0.14377933657420161</v>
      </c>
      <c r="K566" s="76">
        <f>IF($C566&lt;=Entradas!$E$58,"",J566^2)</f>
        <v>2.0672497625717549E-2</v>
      </c>
      <c r="L566" s="76">
        <f>IF($C566&lt;=Entradas!$E$58,"",G566*J566)</f>
        <v>2.8742286917638065E-2</v>
      </c>
      <c r="M566" s="36"/>
    </row>
    <row r="567" spans="2:13" x14ac:dyDescent="0.3">
      <c r="B567" s="35"/>
      <c r="C567" s="72">
        <v>562</v>
      </c>
      <c r="D567" s="102">
        <f>IF($C567&lt;=Entradas!$E$58,"",Observaciones!H567)</f>
        <v>0.55311077650516671</v>
      </c>
      <c r="E567" s="102">
        <f>IF($C567&lt;=Entradas!$E$58,"",Cálculos!L568)</f>
        <v>0.59426945400744025</v>
      </c>
      <c r="F567" s="76">
        <f>IF($C567&lt;=Entradas!$E$58,"",D567-E567)</f>
        <v>-4.1158677502273533E-2</v>
      </c>
      <c r="G567" s="76">
        <f>IF($C567&lt;=Entradas!$E$58,"",D567-AVERAGE(D:D))</f>
        <v>-0.20439085665725898</v>
      </c>
      <c r="H567" s="76">
        <f>IF($C567&lt;=Entradas!$E$58,"",F567^2)</f>
        <v>1.6940367337361574E-3</v>
      </c>
      <c r="I567" s="76">
        <f>IF($C567&lt;=Entradas!$E$58,"",G567^2)</f>
        <v>4.1775622285088188E-2</v>
      </c>
      <c r="J567" s="76">
        <f>IF($C567&lt;=Entradas!$E$58,"",E567-AVERAGE(E:E))</f>
        <v>-0.14820578890618052</v>
      </c>
      <c r="K567" s="76">
        <f>IF($C567&lt;=Entradas!$E$58,"",J567^2)</f>
        <v>2.1964955865303341E-2</v>
      </c>
      <c r="L567" s="76">
        <f>IF($C567&lt;=Entradas!$E$58,"",G567*J567)</f>
        <v>3.0291908156099126E-2</v>
      </c>
      <c r="M567" s="36"/>
    </row>
    <row r="568" spans="2:13" x14ac:dyDescent="0.3">
      <c r="B568" s="35"/>
      <c r="C568" s="72">
        <v>563</v>
      </c>
      <c r="D568" s="102">
        <f>IF($C568&lt;=Entradas!$E$58,"",Observaciones!H568)</f>
        <v>0.54917430564896408</v>
      </c>
      <c r="E568" s="102">
        <f>IF($C568&lt;=Entradas!$E$58,"",Cálculos!L569)</f>
        <v>0.59011034921646377</v>
      </c>
      <c r="F568" s="76">
        <f>IF($C568&lt;=Entradas!$E$58,"",D568-E568)</f>
        <v>-4.0936043567499691E-2</v>
      </c>
      <c r="G568" s="76">
        <f>IF($C568&lt;=Entradas!$E$58,"",D568-AVERAGE(D:D))</f>
        <v>-0.20832732751346161</v>
      </c>
      <c r="H568" s="76">
        <f>IF($C568&lt;=Entradas!$E$58,"",F568^2)</f>
        <v>1.6757596629602329E-3</v>
      </c>
      <c r="I568" s="76">
        <f>IF($C568&lt;=Entradas!$E$58,"",G568^2)</f>
        <v>4.3400275388901101E-2</v>
      </c>
      <c r="J568" s="76">
        <f>IF($C568&lt;=Entradas!$E$58,"",E568-AVERAGE(E:E))</f>
        <v>-0.152364893697157</v>
      </c>
      <c r="K568" s="76">
        <f>IF($C568&lt;=Entradas!$E$58,"",J568^2)</f>
        <v>2.3215060831345953E-2</v>
      </c>
      <c r="L568" s="76">
        <f>IF($C568&lt;=Entradas!$E$58,"",G568*J568)</f>
        <v>3.1741771110801391E-2</v>
      </c>
      <c r="M568" s="36"/>
    </row>
    <row r="569" spans="2:13" x14ac:dyDescent="0.3">
      <c r="B569" s="35"/>
      <c r="C569" s="72">
        <v>564</v>
      </c>
      <c r="D569" s="102">
        <f>IF($C569&lt;=Entradas!$E$58,"",Observaciones!H569)</f>
        <v>0.54535970082871099</v>
      </c>
      <c r="E569" s="102">
        <f>IF($C569&lt;=Entradas!$E$58,"",Cálculos!L570)</f>
        <v>0.58602406811371677</v>
      </c>
      <c r="F569" s="76">
        <f>IF($C569&lt;=Entradas!$E$58,"",D569-E569)</f>
        <v>-4.0664367285005776E-2</v>
      </c>
      <c r="G569" s="76">
        <f>IF($C569&lt;=Entradas!$E$58,"",D569-AVERAGE(D:D))</f>
        <v>-0.2121419323337147</v>
      </c>
      <c r="H569" s="76">
        <f>IF($C569&lt;=Entradas!$E$58,"",F569^2)</f>
        <v>1.653590766689848E-3</v>
      </c>
      <c r="I569" s="76">
        <f>IF($C569&lt;=Entradas!$E$58,"",G569^2)</f>
        <v>4.5004199454282384E-2</v>
      </c>
      <c r="J569" s="76">
        <f>IF($C569&lt;=Entradas!$E$58,"",E569-AVERAGE(E:E))</f>
        <v>-0.156451174799904</v>
      </c>
      <c r="K569" s="76">
        <f>IF($C569&lt;=Entradas!$E$58,"",J569^2)</f>
        <v>2.4476970096270118E-2</v>
      </c>
      <c r="L569" s="76">
        <f>IF($C569&lt;=Entradas!$E$58,"",G569*J569)</f>
        <v>3.3189854537931406E-2</v>
      </c>
      <c r="M569" s="36"/>
    </row>
    <row r="570" spans="2:13" x14ac:dyDescent="0.3">
      <c r="B570" s="35"/>
      <c r="C570" s="72">
        <v>565</v>
      </c>
      <c r="D570" s="102">
        <f>IF($C570&lt;=Entradas!$E$58,"",Observaciones!H570)</f>
        <v>0.8797481014226215</v>
      </c>
      <c r="E570" s="102">
        <f>IF($C570&lt;=Entradas!$E$58,"",Cálculos!L571)</f>
        <v>0.81041778768228445</v>
      </c>
      <c r="F570" s="76">
        <f>IF($C570&lt;=Entradas!$E$58,"",D570-E570)</f>
        <v>6.9330313740337046E-2</v>
      </c>
      <c r="G570" s="76">
        <f>IF($C570&lt;=Entradas!$E$58,"",D570-AVERAGE(D:D))</f>
        <v>0.12224646826019581</v>
      </c>
      <c r="H570" s="76">
        <f>IF($C570&lt;=Entradas!$E$58,"",F570^2)</f>
        <v>4.8066924033335675E-3</v>
      </c>
      <c r="I570" s="76">
        <f>IF($C570&lt;=Entradas!$E$58,"",G570^2)</f>
        <v>1.494419900209106E-2</v>
      </c>
      <c r="J570" s="76">
        <f>IF($C570&lt;=Entradas!$E$58,"",E570-AVERAGE(E:E))</f>
        <v>6.7942544768663682E-2</v>
      </c>
      <c r="K570" s="76">
        <f>IF($C570&lt;=Entradas!$E$58,"",J570^2)</f>
        <v>4.6161893896418688E-3</v>
      </c>
      <c r="L570" s="76">
        <f>IF($C570&lt;=Entradas!$E$58,"",G570*J570)</f>
        <v>8.3057361425793782E-3</v>
      </c>
      <c r="M570" s="36"/>
    </row>
    <row r="571" spans="2:13" x14ac:dyDescent="0.3">
      <c r="B571" s="35"/>
      <c r="C571" s="72">
        <v>566</v>
      </c>
      <c r="D571" s="102">
        <f>IF($C571&lt;=Entradas!$E$58,"",Observaciones!H571)</f>
        <v>0.6662528597458256</v>
      </c>
      <c r="E571" s="102">
        <f>IF($C571&lt;=Entradas!$E$58,"",Cálculos!L572)</f>
        <v>0.67860212885643367</v>
      </c>
      <c r="F571" s="76">
        <f>IF($C571&lt;=Entradas!$E$58,"",D571-E571)</f>
        <v>-1.2349269110608074E-2</v>
      </c>
      <c r="G571" s="76">
        <f>IF($C571&lt;=Entradas!$E$58,"",D571-AVERAGE(D:D))</f>
        <v>-9.1248773416600093E-2</v>
      </c>
      <c r="H571" s="76">
        <f>IF($C571&lt;=Entradas!$E$58,"",F571^2)</f>
        <v>1.5250444756621873E-4</v>
      </c>
      <c r="I571" s="76">
        <f>IF($C571&lt;=Entradas!$E$58,"",G571^2)</f>
        <v>8.326338650034024E-3</v>
      </c>
      <c r="J571" s="76">
        <f>IF($C571&lt;=Entradas!$E$58,"",E571-AVERAGE(E:E))</f>
        <v>-6.3873114057187097E-2</v>
      </c>
      <c r="K571" s="76">
        <f>IF($C571&lt;=Entradas!$E$58,"",J571^2)</f>
        <v>4.0797746993624321E-3</v>
      </c>
      <c r="L571" s="76">
        <f>IF($C571&lt;=Entradas!$E$58,"",G571*J571)</f>
        <v>5.8283433120169198E-3</v>
      </c>
      <c r="M571" s="36"/>
    </row>
    <row r="572" spans="2:13" x14ac:dyDescent="0.3">
      <c r="B572" s="35"/>
      <c r="C572" s="72">
        <v>567</v>
      </c>
      <c r="D572" s="102">
        <f>IF($C572&lt;=Entradas!$E$58,"",Observaciones!H572)</f>
        <v>1.5765678166288839</v>
      </c>
      <c r="E572" s="102">
        <f>IF($C572&lt;=Entradas!$E$58,"",Cálculos!L573)</f>
        <v>1.3575114005897682</v>
      </c>
      <c r="F572" s="76">
        <f>IF($C572&lt;=Entradas!$E$58,"",D572-E572)</f>
        <v>0.21905641603911574</v>
      </c>
      <c r="G572" s="76">
        <f>IF($C572&lt;=Entradas!$E$58,"",D572-AVERAGE(D:D))</f>
        <v>0.81906618346645821</v>
      </c>
      <c r="H572" s="76">
        <f>IF($C572&lt;=Entradas!$E$58,"",F572^2)</f>
        <v>4.7985713407902163E-2</v>
      </c>
      <c r="I572" s="76">
        <f>IF($C572&lt;=Entradas!$E$58,"",G572^2)</f>
        <v>0.67086941289830981</v>
      </c>
      <c r="J572" s="76">
        <f>IF($C572&lt;=Entradas!$E$58,"",E572-AVERAGE(E:E))</f>
        <v>0.61503615767614739</v>
      </c>
      <c r="K572" s="76">
        <f>IF($C572&lt;=Entradas!$E$58,"",J572^2)</f>
        <v>0.37826947524903881</v>
      </c>
      <c r="L572" s="76">
        <f>IF($C572&lt;=Entradas!$E$58,"",G572*J572)</f>
        <v>0.50375531836167686</v>
      </c>
      <c r="M572" s="36"/>
    </row>
    <row r="573" spans="2:13" x14ac:dyDescent="0.3">
      <c r="B573" s="35"/>
      <c r="C573" s="72">
        <v>568</v>
      </c>
      <c r="D573" s="102">
        <f>IF($C573&lt;=Entradas!$E$58,"",Observaciones!H573)</f>
        <v>0.81212228347775328</v>
      </c>
      <c r="E573" s="102">
        <f>IF($C573&lt;=Entradas!$E$58,"",Cálculos!L574)</f>
        <v>0.79469555213890131</v>
      </c>
      <c r="F573" s="76">
        <f>IF($C573&lt;=Entradas!$E$58,"",D573-E573)</f>
        <v>1.7426731338851975E-2</v>
      </c>
      <c r="G573" s="76">
        <f>IF($C573&lt;=Entradas!$E$58,"",D573-AVERAGE(D:D))</f>
        <v>5.462065031532759E-2</v>
      </c>
      <c r="H573" s="76">
        <f>IF($C573&lt;=Entradas!$E$58,"",F573^2)</f>
        <v>3.0369096515652557E-4</v>
      </c>
      <c r="I573" s="76">
        <f>IF($C573&lt;=Entradas!$E$58,"",G573^2)</f>
        <v>2.983415440869296E-3</v>
      </c>
      <c r="J573" s="76">
        <f>IF($C573&lt;=Entradas!$E$58,"",E573-AVERAGE(E:E))</f>
        <v>5.2220309225280537E-2</v>
      </c>
      <c r="K573" s="76">
        <f>IF($C573&lt;=Entradas!$E$58,"",J573^2)</f>
        <v>2.7269606955839195E-3</v>
      </c>
      <c r="L573" s="76">
        <f>IF($C573&lt;=Entradas!$E$58,"",G573*J573)</f>
        <v>2.8523072495523238E-3</v>
      </c>
      <c r="M573" s="36"/>
    </row>
    <row r="574" spans="2:13" x14ac:dyDescent="0.3">
      <c r="B574" s="35"/>
      <c r="C574" s="72">
        <v>569</v>
      </c>
      <c r="D574" s="102">
        <f>IF($C574&lt;=Entradas!$E$58,"",Observaciones!H574)</f>
        <v>0.80361915594304478</v>
      </c>
      <c r="E574" s="102">
        <f>IF($C574&lt;=Entradas!$E$58,"",Cálculos!L575)</f>
        <v>0.78766480350699508</v>
      </c>
      <c r="F574" s="76">
        <f>IF($C574&lt;=Entradas!$E$58,"",D574-E574)</f>
        <v>1.5954352436049701E-2</v>
      </c>
      <c r="G574" s="76">
        <f>IF($C574&lt;=Entradas!$E$58,"",D574-AVERAGE(D:D))</f>
        <v>4.6117522780619091E-2</v>
      </c>
      <c r="H574" s="76">
        <f>IF($C574&lt;=Entradas!$E$58,"",F574^2)</f>
        <v>2.5454136165368503E-4</v>
      </c>
      <c r="I574" s="76">
        <f>IF($C574&lt;=Entradas!$E$58,"",G574^2)</f>
        <v>2.1268259074209207E-3</v>
      </c>
      <c r="J574" s="76">
        <f>IF($C574&lt;=Entradas!$E$58,"",E574-AVERAGE(E:E))</f>
        <v>4.5189560593374312E-2</v>
      </c>
      <c r="K574" s="76">
        <f>IF($C574&lt;=Entradas!$E$58,"",J574^2)</f>
        <v>2.0420963866222483E-3</v>
      </c>
      <c r="L574" s="76">
        <f>IF($C574&lt;=Entradas!$E$58,"",G574*J574)</f>
        <v>2.0840305901111064E-3</v>
      </c>
      <c r="M574" s="36"/>
    </row>
    <row r="575" spans="2:13" x14ac:dyDescent="0.3">
      <c r="B575" s="35"/>
      <c r="C575" s="72">
        <v>570</v>
      </c>
      <c r="D575" s="102">
        <f>IF($C575&lt;=Entradas!$E$58,"",Observaciones!H575)</f>
        <v>0.78260876188070805</v>
      </c>
      <c r="E575" s="102">
        <f>IF($C575&lt;=Entradas!$E$58,"",Cálculos!L576)</f>
        <v>0.77000279124412618</v>
      </c>
      <c r="F575" s="76">
        <f>IF($C575&lt;=Entradas!$E$58,"",D575-E575)</f>
        <v>1.2605970636581865E-2</v>
      </c>
      <c r="G575" s="76">
        <f>IF($C575&lt;=Entradas!$E$58,"",D575-AVERAGE(D:D))</f>
        <v>2.5107128718282357E-2</v>
      </c>
      <c r="H575" s="76">
        <f>IF($C575&lt;=Entradas!$E$58,"",F575^2)</f>
        <v>1.5891049569036417E-4</v>
      </c>
      <c r="I575" s="76">
        <f>IF($C575&lt;=Entradas!$E$58,"",G575^2)</f>
        <v>6.3036791247639864E-4</v>
      </c>
      <c r="J575" s="76">
        <f>IF($C575&lt;=Entradas!$E$58,"",E575-AVERAGE(E:E))</f>
        <v>2.7527548330505414E-2</v>
      </c>
      <c r="K575" s="76">
        <f>IF($C575&lt;=Entradas!$E$58,"",J575^2)</f>
        <v>7.5776591708831141E-4</v>
      </c>
      <c r="L575" s="76">
        <f>IF($C575&lt;=Entradas!$E$58,"",G575*J575)</f>
        <v>6.9113769923273799E-4</v>
      </c>
      <c r="M575" s="36"/>
    </row>
    <row r="576" spans="2:13" x14ac:dyDescent="0.3">
      <c r="B576" s="35"/>
      <c r="C576" s="72">
        <v>571</v>
      </c>
      <c r="D576" s="102">
        <f>IF($C576&lt;=Entradas!$E$58,"",Observaciones!H576)</f>
        <v>0.76231309399647762</v>
      </c>
      <c r="E576" s="102">
        <f>IF($C576&lt;=Entradas!$E$58,"",Cálculos!L577)</f>
        <v>0.75244328704752839</v>
      </c>
      <c r="F576" s="76">
        <f>IF($C576&lt;=Entradas!$E$58,"",D576-E576)</f>
        <v>9.8698069489492335E-3</v>
      </c>
      <c r="G576" s="76">
        <f>IF($C576&lt;=Entradas!$E$58,"",D576-AVERAGE(D:D))</f>
        <v>4.8114608340519283E-3</v>
      </c>
      <c r="H576" s="76">
        <f>IF($C576&lt;=Entradas!$E$58,"",F576^2)</f>
        <v>9.7413089209526577E-5</v>
      </c>
      <c r="I576" s="76">
        <f>IF($C576&lt;=Entradas!$E$58,"",G576^2)</f>
        <v>2.3150155357615678E-5</v>
      </c>
      <c r="J576" s="76">
        <f>IF($C576&lt;=Entradas!$E$58,"",E576-AVERAGE(E:E))</f>
        <v>9.9680441339076165E-3</v>
      </c>
      <c r="K576" s="76">
        <f>IF($C576&lt;=Entradas!$E$58,"",J576^2)</f>
        <v>9.9361903855530039E-5</v>
      </c>
      <c r="L576" s="76">
        <f>IF($C576&lt;=Entradas!$E$58,"",G576*J576)</f>
        <v>4.7960853942397569E-5</v>
      </c>
      <c r="M576" s="36"/>
    </row>
    <row r="577" spans="2:13" x14ac:dyDescent="0.3">
      <c r="B577" s="35"/>
      <c r="C577" s="72">
        <v>572</v>
      </c>
      <c r="D577" s="102">
        <f>IF($C577&lt;=Entradas!$E$58,"",Observaciones!H577)</f>
        <v>0.74294904615979096</v>
      </c>
      <c r="E577" s="102">
        <f>IF($C577&lt;=Entradas!$E$58,"",Cálculos!L578)</f>
        <v>0.73525171927192823</v>
      </c>
      <c r="F577" s="76">
        <f>IF($C577&lt;=Entradas!$E$58,"",D577-E577)</f>
        <v>7.6973268878627321E-3</v>
      </c>
      <c r="G577" s="76">
        <f>IF($C577&lt;=Entradas!$E$58,"",D577-AVERAGE(D:D))</f>
        <v>-1.4552587002634731E-2</v>
      </c>
      <c r="H577" s="76">
        <f>IF($C577&lt;=Entradas!$E$58,"",F577^2)</f>
        <v>5.9248841218614575E-5</v>
      </c>
      <c r="I577" s="76">
        <f>IF($C577&lt;=Entradas!$E$58,"",G577^2)</f>
        <v>2.1177778846925331E-4</v>
      </c>
      <c r="J577" s="76">
        <f>IF($C577&lt;=Entradas!$E$58,"",E577-AVERAGE(E:E))</f>
        <v>-7.2235236416925419E-3</v>
      </c>
      <c r="K577" s="76">
        <f>IF($C577&lt;=Entradas!$E$58,"",J577^2)</f>
        <v>5.2179293802091084E-5</v>
      </c>
      <c r="L577" s="76">
        <f>IF($C577&lt;=Entradas!$E$58,"",G577*J577)</f>
        <v>1.0512095626131958E-4</v>
      </c>
      <c r="M577" s="36"/>
    </row>
    <row r="578" spans="2:13" x14ac:dyDescent="0.3">
      <c r="B578" s="35"/>
      <c r="C578" s="72">
        <v>573</v>
      </c>
      <c r="D578" s="102">
        <f>IF($C578&lt;=Entradas!$E$58,"",Observaciones!H578)</f>
        <v>0.72445499383914569</v>
      </c>
      <c r="E578" s="102">
        <f>IF($C578&lt;=Entradas!$E$58,"",Cálculos!L579)</f>
        <v>0.7184533624379239</v>
      </c>
      <c r="F578" s="76">
        <f>IF($C578&lt;=Entradas!$E$58,"",D578-E578)</f>
        <v>6.0016314012217853E-3</v>
      </c>
      <c r="G578" s="76">
        <f>IF($C578&lt;=Entradas!$E$58,"",D578-AVERAGE(D:D))</f>
        <v>-3.3046639323280003E-2</v>
      </c>
      <c r="H578" s="76">
        <f>IF($C578&lt;=Entradas!$E$58,"",F578^2)</f>
        <v>3.6019579476131368E-5</v>
      </c>
      <c r="I578" s="76">
        <f>IF($C578&lt;=Entradas!$E$58,"",G578^2)</f>
        <v>1.0920803705629562E-3</v>
      </c>
      <c r="J578" s="76">
        <f>IF($C578&lt;=Entradas!$E$58,"",E578-AVERAGE(E:E))</f>
        <v>-2.4021880475696866E-2</v>
      </c>
      <c r="K578" s="76">
        <f>IF($C578&lt;=Entradas!$E$58,"",J578^2)</f>
        <v>5.770507415886663E-4</v>
      </c>
      <c r="L578" s="76">
        <f>IF($C578&lt;=Entradas!$E$58,"",G578*J578)</f>
        <v>7.9384241994729624E-4</v>
      </c>
      <c r="M578" s="36"/>
    </row>
    <row r="579" spans="2:13" x14ac:dyDescent="0.3">
      <c r="B579" s="35"/>
      <c r="C579" s="72">
        <v>574</v>
      </c>
      <c r="D579" s="102">
        <f>IF($C579&lt;=Entradas!$E$58,"",Observaciones!H579)</f>
        <v>0.70669005111508187</v>
      </c>
      <c r="E579" s="102">
        <f>IF($C579&lt;=Entradas!$E$58,"",Cálculos!L580)</f>
        <v>0.70198385783144568</v>
      </c>
      <c r="F579" s="76">
        <f>IF($C579&lt;=Entradas!$E$58,"",D579-E579)</f>
        <v>4.7061932836361953E-3</v>
      </c>
      <c r="G579" s="76">
        <f>IF($C579&lt;=Entradas!$E$58,"",D579-AVERAGE(D:D))</f>
        <v>-5.0811582047343817E-2</v>
      </c>
      <c r="H579" s="76">
        <f>IF($C579&lt;=Entradas!$E$58,"",F579^2)</f>
        <v>2.2148255222942432E-5</v>
      </c>
      <c r="I579" s="76">
        <f>IF($C579&lt;=Entradas!$E$58,"",G579^2)</f>
        <v>2.5818168701539526E-3</v>
      </c>
      <c r="J579" s="76">
        <f>IF($C579&lt;=Entradas!$E$58,"",E579-AVERAGE(E:E))</f>
        <v>-4.0491385082175091E-2</v>
      </c>
      <c r="K579" s="76">
        <f>IF($C579&lt;=Entradas!$E$58,"",J579^2)</f>
        <v>1.6395522658729914E-3</v>
      </c>
      <c r="L579" s="76">
        <f>IF($C579&lt;=Entradas!$E$58,"",G579*J579)</f>
        <v>2.0574313353135332E-3</v>
      </c>
      <c r="M579" s="36"/>
    </row>
    <row r="580" spans="2:13" x14ac:dyDescent="0.3">
      <c r="B580" s="35"/>
      <c r="C580" s="72">
        <v>575</v>
      </c>
      <c r="D580" s="102">
        <f>IF($C580&lt;=Entradas!$E$58,"",Observaciones!H580)</f>
        <v>0.68926167715170694</v>
      </c>
      <c r="E580" s="102">
        <f>IF($C580&lt;=Entradas!$E$58,"",Cálculos!L581)</f>
        <v>0.68550878527454706</v>
      </c>
      <c r="F580" s="76">
        <f>IF($C580&lt;=Entradas!$E$58,"",D580-E580)</f>
        <v>3.7528918771598807E-3</v>
      </c>
      <c r="G580" s="76">
        <f>IF($C580&lt;=Entradas!$E$58,"",D580-AVERAGE(D:D))</f>
        <v>-6.823995601071875E-2</v>
      </c>
      <c r="H580" s="76">
        <f>IF($C580&lt;=Entradas!$E$58,"",F580^2)</f>
        <v>1.4084197441652613E-5</v>
      </c>
      <c r="I580" s="76">
        <f>IF($C580&lt;=Entradas!$E$58,"",G580^2)</f>
        <v>4.6566915963448304E-3</v>
      </c>
      <c r="J580" s="76">
        <f>IF($C580&lt;=Entradas!$E$58,"",E580-AVERAGE(E:E))</f>
        <v>-5.6966457639073709E-2</v>
      </c>
      <c r="K580" s="76">
        <f>IF($C580&lt;=Entradas!$E$58,"",J580^2)</f>
        <v>3.2451772959443794E-3</v>
      </c>
      <c r="L580" s="76">
        <f>IF($C580&lt;=Entradas!$E$58,"",G580*J580)</f>
        <v>3.8873885633768628E-3</v>
      </c>
      <c r="M580" s="36"/>
    </row>
    <row r="581" spans="2:13" x14ac:dyDescent="0.3">
      <c r="B581" s="35"/>
      <c r="C581" s="72">
        <v>576</v>
      </c>
      <c r="D581" s="102">
        <f>IF($C581&lt;=Entradas!$E$58,"",Observaciones!H581)</f>
        <v>0.67252764389712771</v>
      </c>
      <c r="E581" s="102">
        <f>IF($C581&lt;=Entradas!$E$58,"",Cálculos!L582)</f>
        <v>0.66941904613040049</v>
      </c>
      <c r="F581" s="76">
        <f>IF($C581&lt;=Entradas!$E$58,"",D581-E581)</f>
        <v>3.108597766727228E-3</v>
      </c>
      <c r="G581" s="76">
        <f>IF($C581&lt;=Entradas!$E$58,"",D581-AVERAGE(D:D))</f>
        <v>-8.4973989265297978E-2</v>
      </c>
      <c r="H581" s="76">
        <f>IF($C581&lt;=Entradas!$E$58,"",F581^2)</f>
        <v>9.6633800753015085E-6</v>
      </c>
      <c r="I581" s="76">
        <f>IF($C581&lt;=Entradas!$E$58,"",G581^2)</f>
        <v>7.220578851658976E-3</v>
      </c>
      <c r="J581" s="76">
        <f>IF($C581&lt;=Entradas!$E$58,"",E581-AVERAGE(E:E))</f>
        <v>-7.3056196783220284E-2</v>
      </c>
      <c r="K581" s="76">
        <f>IF($C581&lt;=Entradas!$E$58,"",J581^2)</f>
        <v>5.3372078884286059E-3</v>
      </c>
      <c r="L581" s="76">
        <f>IF($C581&lt;=Entradas!$E$58,"",G581*J581)</f>
        <v>6.2078764812208568E-3</v>
      </c>
      <c r="M581" s="36"/>
    </row>
    <row r="582" spans="2:13" x14ac:dyDescent="0.3">
      <c r="B582" s="35"/>
      <c r="C582" s="72">
        <v>577</v>
      </c>
      <c r="D582" s="102">
        <f>IF($C582&lt;=Entradas!$E$58,"",Observaciones!H582)</f>
        <v>0.65591300218457627</v>
      </c>
      <c r="E582" s="102">
        <f>IF($C582&lt;=Entradas!$E$58,"",Cálculos!L583)</f>
        <v>0.65316337185759932</v>
      </c>
      <c r="F582" s="76">
        <f>IF($C582&lt;=Entradas!$E$58,"",D582-E582)</f>
        <v>2.7496303269769484E-3</v>
      </c>
      <c r="G582" s="76">
        <f>IF($C582&lt;=Entradas!$E$58,"",D582-AVERAGE(D:D))</f>
        <v>-0.10158863097784943</v>
      </c>
      <c r="H582" s="76">
        <f>IF($C582&lt;=Entradas!$E$58,"",F582^2)</f>
        <v>7.5604669350313604E-6</v>
      </c>
      <c r="I582" s="76">
        <f>IF($C582&lt;=Entradas!$E$58,"",G582^2)</f>
        <v>1.0320249943953669E-2</v>
      </c>
      <c r="J582" s="76">
        <f>IF($C582&lt;=Entradas!$E$58,"",E582-AVERAGE(E:E))</f>
        <v>-8.9311871056021452E-2</v>
      </c>
      <c r="K582" s="76">
        <f>IF($C582&lt;=Entradas!$E$58,"",J582^2)</f>
        <v>7.9766103115274031E-3</v>
      </c>
      <c r="L582" s="76">
        <f>IF($C582&lt;=Entradas!$E$58,"",G582*J582)</f>
        <v>9.0730707106514343E-3</v>
      </c>
      <c r="M582" s="36"/>
    </row>
    <row r="583" spans="2:13" x14ac:dyDescent="0.3">
      <c r="B583" s="35"/>
      <c r="C583" s="72">
        <v>578</v>
      </c>
      <c r="D583" s="102">
        <f>IF($C583&lt;=Entradas!$E$58,"",Observaciones!H583)</f>
        <v>0.63966558276198071</v>
      </c>
      <c r="E583" s="102">
        <f>IF($C583&lt;=Entradas!$E$58,"",Cálculos!L584)</f>
        <v>0.63701527742815212</v>
      </c>
      <c r="F583" s="76">
        <f>IF($C583&lt;=Entradas!$E$58,"",D583-E583)</f>
        <v>2.6503053338285953E-3</v>
      </c>
      <c r="G583" s="76">
        <f>IF($C583&lt;=Entradas!$E$58,"",D583-AVERAGE(D:D))</f>
        <v>-0.11783605040044498</v>
      </c>
      <c r="H583" s="76">
        <f>IF($C583&lt;=Entradas!$E$58,"",F583^2)</f>
        <v>7.0241183625203024E-6</v>
      </c>
      <c r="I583" s="76">
        <f>IF($C583&lt;=Entradas!$E$58,"",G583^2)</f>
        <v>1.388533477397621E-2</v>
      </c>
      <c r="J583" s="76">
        <f>IF($C583&lt;=Entradas!$E$58,"",E583-AVERAGE(E:E))</f>
        <v>-0.10545996548546865</v>
      </c>
      <c r="K583" s="76">
        <f>IF($C583&lt;=Entradas!$E$58,"",J583^2)</f>
        <v>1.112180432019624E-2</v>
      </c>
      <c r="L583" s="76">
        <f>IF($C583&lt;=Entradas!$E$58,"",G583*J583)</f>
        <v>1.2426985808174872E-2</v>
      </c>
      <c r="M583" s="36"/>
    </row>
    <row r="584" spans="2:13" x14ac:dyDescent="0.3">
      <c r="B584" s="35"/>
      <c r="C584" s="72">
        <v>579</v>
      </c>
      <c r="D584" s="102">
        <f>IF($C584&lt;=Entradas!$E$58,"",Observaciones!H584)</f>
        <v>0.62327355404341278</v>
      </c>
      <c r="E584" s="102">
        <f>IF($C584&lt;=Entradas!$E$58,"",Cálculos!L585)</f>
        <v>0.62044380213230665</v>
      </c>
      <c r="F584" s="76">
        <f>IF($C584&lt;=Entradas!$E$58,"",D584-E584)</f>
        <v>2.8297519111061264E-3</v>
      </c>
      <c r="G584" s="76">
        <f>IF($C584&lt;=Entradas!$E$58,"",D584-AVERAGE(D:D))</f>
        <v>-0.13422807911901291</v>
      </c>
      <c r="H584" s="76">
        <f>IF($C584&lt;=Entradas!$E$58,"",F584^2)</f>
        <v>8.0074958784087744E-6</v>
      </c>
      <c r="I584" s="76">
        <f>IF($C584&lt;=Entradas!$E$58,"",G584^2)</f>
        <v>1.801717722397999E-2</v>
      </c>
      <c r="J584" s="76">
        <f>IF($C584&lt;=Entradas!$E$58,"",E584-AVERAGE(E:E))</f>
        <v>-0.12203144078131412</v>
      </c>
      <c r="K584" s="76">
        <f>IF($C584&lt;=Entradas!$E$58,"",J584^2)</f>
        <v>1.4891672539163374E-2</v>
      </c>
      <c r="L584" s="76">
        <f>IF($C584&lt;=Entradas!$E$58,"",G584*J584)</f>
        <v>1.6380045888201369E-2</v>
      </c>
      <c r="M584" s="36"/>
    </row>
    <row r="585" spans="2:13" x14ac:dyDescent="0.3">
      <c r="B585" s="35"/>
      <c r="C585" s="72">
        <v>580</v>
      </c>
      <c r="D585" s="102">
        <f>IF($C585&lt;=Entradas!$E$58,"",Observaciones!H585)</f>
        <v>0.60770231404707298</v>
      </c>
      <c r="E585" s="102">
        <f>IF($C585&lt;=Entradas!$E$58,"",Cálculos!L586)</f>
        <v>0.60451038896607312</v>
      </c>
      <c r="F585" s="76">
        <f>IF($C585&lt;=Entradas!$E$58,"",D585-E585)</f>
        <v>3.1919250809998578E-3</v>
      </c>
      <c r="G585" s="76">
        <f>IF($C585&lt;=Entradas!$E$58,"",D585-AVERAGE(D:D))</f>
        <v>-0.14979931911535271</v>
      </c>
      <c r="H585" s="76">
        <f>IF($C585&lt;=Entradas!$E$58,"",F585^2)</f>
        <v>1.0188385722715949E-5</v>
      </c>
      <c r="I585" s="76">
        <f>IF($C585&lt;=Entradas!$E$58,"",G585^2)</f>
        <v>2.2439836007423278E-2</v>
      </c>
      <c r="J585" s="76">
        <f>IF($C585&lt;=Entradas!$E$58,"",E585-AVERAGE(E:E))</f>
        <v>-0.13796485394754765</v>
      </c>
      <c r="K585" s="76">
        <f>IF($C585&lt;=Entradas!$E$58,"",J585^2)</f>
        <v>1.9034300924768155E-2</v>
      </c>
      <c r="L585" s="76">
        <f>IF($C585&lt;=Entradas!$E$58,"",G585*J585)</f>
        <v>2.0667041183191719E-2</v>
      </c>
      <c r="M585" s="36"/>
    </row>
    <row r="586" spans="2:13" x14ac:dyDescent="0.3">
      <c r="B586" s="35"/>
      <c r="C586" s="72">
        <v>581</v>
      </c>
      <c r="D586" s="102">
        <f>IF($C586&lt;=Entradas!$E$58,"",Observaciones!H586)</f>
        <v>0.59240185724675631</v>
      </c>
      <c r="E586" s="102">
        <f>IF($C586&lt;=Entradas!$E$58,"",Cálculos!L587)</f>
        <v>0.58864547038910253</v>
      </c>
      <c r="F586" s="76">
        <f>IF($C586&lt;=Entradas!$E$58,"",D586-E586)</f>
        <v>3.7563868576537818E-3</v>
      </c>
      <c r="G586" s="76">
        <f>IF($C586&lt;=Entradas!$E$58,"",D586-AVERAGE(D:D))</f>
        <v>-0.16509977591566938</v>
      </c>
      <c r="H586" s="76">
        <f>IF($C586&lt;=Entradas!$E$58,"",F586^2)</f>
        <v>1.4110442224354053E-5</v>
      </c>
      <c r="I586" s="76">
        <f>IF($C586&lt;=Entradas!$E$58,"",G586^2)</f>
        <v>2.7257936007404244E-2</v>
      </c>
      <c r="J586" s="76">
        <f>IF($C586&lt;=Entradas!$E$58,"",E586-AVERAGE(E:E))</f>
        <v>-0.15382977252451824</v>
      </c>
      <c r="K586" s="76">
        <f>IF($C586&lt;=Entradas!$E$58,"",J586^2)</f>
        <v>2.3663598914945027E-2</v>
      </c>
      <c r="L586" s="76">
        <f>IF($C586&lt;=Entradas!$E$58,"",G586*J586)</f>
        <v>2.5397260972956356E-2</v>
      </c>
      <c r="M586" s="36"/>
    </row>
    <row r="587" spans="2:13" x14ac:dyDescent="0.3">
      <c r="B587" s="35"/>
      <c r="C587" s="72">
        <v>582</v>
      </c>
      <c r="D587" s="102">
        <f>IF($C587&lt;=Entradas!$E$58,"",Observaciones!H587)</f>
        <v>0.58720389309434096</v>
      </c>
      <c r="E587" s="102">
        <f>IF($C587&lt;=Entradas!$E$58,"",Cálculos!L588)</f>
        <v>0.58411454993310929</v>
      </c>
      <c r="F587" s="76">
        <f>IF($C587&lt;=Entradas!$E$58,"",D587-E587)</f>
        <v>3.0893431612316613E-3</v>
      </c>
      <c r="G587" s="76">
        <f>IF($C587&lt;=Entradas!$E$58,"",D587-AVERAGE(D:D))</f>
        <v>-0.17029774006808474</v>
      </c>
      <c r="H587" s="76">
        <f>IF($C587&lt;=Entradas!$E$58,"",F587^2)</f>
        <v>9.5440411678488341E-6</v>
      </c>
      <c r="I587" s="76">
        <f>IF($C587&lt;=Entradas!$E$58,"",G587^2)</f>
        <v>2.9001320272296953E-2</v>
      </c>
      <c r="J587" s="76">
        <f>IF($C587&lt;=Entradas!$E$58,"",E587-AVERAGE(E:E))</f>
        <v>-0.15836069298051147</v>
      </c>
      <c r="K587" s="76">
        <f>IF($C587&lt;=Entradas!$E$58,"",J587^2)</f>
        <v>2.5078109081267817E-2</v>
      </c>
      <c r="L587" s="76">
        <f>IF($C587&lt;=Entradas!$E$58,"",G587*J587)</f>
        <v>2.6968468130196915E-2</v>
      </c>
      <c r="M587" s="36"/>
    </row>
    <row r="588" spans="2:13" x14ac:dyDescent="0.3">
      <c r="B588" s="35"/>
      <c r="C588" s="72">
        <v>583</v>
      </c>
      <c r="D588" s="102">
        <f>IF($C588&lt;=Entradas!$E$58,"",Observaciones!H588)</f>
        <v>0.58206083338682624</v>
      </c>
      <c r="E588" s="102">
        <f>IF($C588&lt;=Entradas!$E$58,"",Cálculos!L589)</f>
        <v>0.57962132654691301</v>
      </c>
      <c r="F588" s="76">
        <f>IF($C588&lt;=Entradas!$E$58,"",D588-E588)</f>
        <v>2.4395068399132303E-3</v>
      </c>
      <c r="G588" s="76">
        <f>IF($C588&lt;=Entradas!$E$58,"",D588-AVERAGE(D:D))</f>
        <v>-0.17544079977559945</v>
      </c>
      <c r="H588" s="76">
        <f>IF($C588&lt;=Entradas!$E$58,"",F588^2)</f>
        <v>5.9511936219834344E-6</v>
      </c>
      <c r="I588" s="76">
        <f>IF($C588&lt;=Entradas!$E$58,"",G588^2)</f>
        <v>3.0779474225901979E-2</v>
      </c>
      <c r="J588" s="76">
        <f>IF($C588&lt;=Entradas!$E$58,"",E588-AVERAGE(E:E))</f>
        <v>-0.16285391636670776</v>
      </c>
      <c r="K588" s="76">
        <f>IF($C588&lt;=Entradas!$E$58,"",J588^2)</f>
        <v>2.6521398075974645E-2</v>
      </c>
      <c r="L588" s="76">
        <f>IF($C588&lt;=Entradas!$E$58,"",G588*J588)</f>
        <v>2.8571221333963795E-2</v>
      </c>
      <c r="M588" s="36"/>
    </row>
    <row r="589" spans="2:13" x14ac:dyDescent="0.3">
      <c r="B589" s="35"/>
      <c r="C589" s="72">
        <v>584</v>
      </c>
      <c r="D589" s="102">
        <f>IF($C589&lt;=Entradas!$E$58,"",Observaciones!H589)</f>
        <v>0.56710830386146127</v>
      </c>
      <c r="E589" s="102">
        <f>IF($C589&lt;=Entradas!$E$58,"",Cálculos!L590)</f>
        <v>0.5638299085445595</v>
      </c>
      <c r="F589" s="76">
        <f>IF($C589&lt;=Entradas!$E$58,"",D589-E589)</f>
        <v>3.2783953169017721E-3</v>
      </c>
      <c r="G589" s="76">
        <f>IF($C589&lt;=Entradas!$E$58,"",D589-AVERAGE(D:D))</f>
        <v>-0.19039332930096442</v>
      </c>
      <c r="H589" s="76">
        <f>IF($C589&lt;=Entradas!$E$58,"",F589^2)</f>
        <v>1.0747875853883471E-5</v>
      </c>
      <c r="I589" s="76">
        <f>IF($C589&lt;=Entradas!$E$58,"",G589^2)</f>
        <v>3.6249619842305479E-2</v>
      </c>
      <c r="J589" s="76">
        <f>IF($C589&lt;=Entradas!$E$58,"",E589-AVERAGE(E:E))</f>
        <v>-0.17864533436906127</v>
      </c>
      <c r="K589" s="76">
        <f>IF($C589&lt;=Entradas!$E$58,"",J589^2)</f>
        <v>3.1914155491833705E-2</v>
      </c>
      <c r="L589" s="76">
        <f>IF($C589&lt;=Entradas!$E$58,"",G589*J589)</f>
        <v>3.4012879974609576E-2</v>
      </c>
      <c r="M589" s="36"/>
    </row>
    <row r="590" spans="2:13" x14ac:dyDescent="0.3">
      <c r="B590" s="35"/>
      <c r="C590" s="72">
        <v>585</v>
      </c>
      <c r="D590" s="102">
        <f>IF($C590&lt;=Entradas!$E$58,"",Observaciones!H590)</f>
        <v>0.55252892431844181</v>
      </c>
      <c r="E590" s="102">
        <f>IF($C590&lt;=Entradas!$E$58,"",Cálculos!L591)</f>
        <v>0.5482615923545483</v>
      </c>
      <c r="F590" s="76">
        <f>IF($C590&lt;=Entradas!$E$58,"",D590-E590)</f>
        <v>4.2673319638935059E-3</v>
      </c>
      <c r="G590" s="76">
        <f>IF($C590&lt;=Entradas!$E$58,"",D590-AVERAGE(D:D))</f>
        <v>-0.20497270884398389</v>
      </c>
      <c r="H590" s="76">
        <f>IF($C590&lt;=Entradas!$E$58,"",F590^2)</f>
        <v>1.8210122090067206E-5</v>
      </c>
      <c r="I590" s="76">
        <f>IF($C590&lt;=Entradas!$E$58,"",G590^2)</f>
        <v>4.2013811370840592E-2</v>
      </c>
      <c r="J590" s="76">
        <f>IF($C590&lt;=Entradas!$E$58,"",E590-AVERAGE(E:E))</f>
        <v>-0.19421365055907247</v>
      </c>
      <c r="K590" s="76">
        <f>IF($C590&lt;=Entradas!$E$58,"",J590^2)</f>
        <v>3.771894206348151E-2</v>
      </c>
      <c r="L590" s="76">
        <f>IF($C590&lt;=Entradas!$E$58,"",G590*J590)</f>
        <v>3.980849804957199E-2</v>
      </c>
      <c r="M590" s="36"/>
    </row>
    <row r="591" spans="2:13" x14ac:dyDescent="0.3">
      <c r="B591" s="35"/>
      <c r="C591" s="72">
        <v>586</v>
      </c>
      <c r="D591" s="102">
        <f>IF($C591&lt;=Entradas!$E$58,"",Observaciones!H591)</f>
        <v>0.5383317498779292</v>
      </c>
      <c r="E591" s="102">
        <f>IF($C591&lt;=Entradas!$E$58,"",Cálculos!L592)</f>
        <v>0.53294624167244375</v>
      </c>
      <c r="F591" s="76">
        <f>IF($C591&lt;=Entradas!$E$58,"",D591-E591)</f>
        <v>5.3855082054854453E-3</v>
      </c>
      <c r="G591" s="76">
        <f>IF($C591&lt;=Entradas!$E$58,"",D591-AVERAGE(D:D))</f>
        <v>-0.21916988328449649</v>
      </c>
      <c r="H591" s="76">
        <f>IF($C591&lt;=Entradas!$E$58,"",F591^2)</f>
        <v>2.900369863135106E-5</v>
      </c>
      <c r="I591" s="76">
        <f>IF($C591&lt;=Entradas!$E$58,"",G591^2)</f>
        <v>4.8035437738939812E-2</v>
      </c>
      <c r="J591" s="76">
        <f>IF($C591&lt;=Entradas!$E$58,"",E591-AVERAGE(E:E))</f>
        <v>-0.20952900124117702</v>
      </c>
      <c r="K591" s="76">
        <f>IF($C591&lt;=Entradas!$E$58,"",J591^2)</f>
        <v>4.3902402361125158E-2</v>
      </c>
      <c r="L591" s="76">
        <f>IF($C591&lt;=Entradas!$E$58,"",G591*J591)</f>
        <v>4.5922446746745886E-2</v>
      </c>
      <c r="M591" s="36"/>
    </row>
    <row r="592" spans="2:13" x14ac:dyDescent="0.3">
      <c r="B592" s="35"/>
      <c r="C592" s="72">
        <v>587</v>
      </c>
      <c r="D592" s="102">
        <f>IF($C592&lt;=Entradas!$E$58,"",Observaciones!H592)</f>
        <v>0.52460891074864857</v>
      </c>
      <c r="E592" s="102">
        <f>IF($C592&lt;=Entradas!$E$58,"",Cálculos!L593)</f>
        <v>0.51801100975019487</v>
      </c>
      <c r="F592" s="76">
        <f>IF($C592&lt;=Entradas!$E$58,"",D592-E592)</f>
        <v>6.5979009984536985E-3</v>
      </c>
      <c r="G592" s="76">
        <f>IF($C592&lt;=Entradas!$E$58,"",D592-AVERAGE(D:D))</f>
        <v>-0.23289272241377712</v>
      </c>
      <c r="H592" s="76">
        <f>IF($C592&lt;=Entradas!$E$58,"",F592^2)</f>
        <v>4.353229758539631E-5</v>
      </c>
      <c r="I592" s="76">
        <f>IF($C592&lt;=Entradas!$E$58,"",G592^2)</f>
        <v>5.4239020153300642E-2</v>
      </c>
      <c r="J592" s="76">
        <f>IF($C592&lt;=Entradas!$E$58,"",E592-AVERAGE(E:E))</f>
        <v>-0.2244642331634259</v>
      </c>
      <c r="K592" s="76">
        <f>IF($C592&lt;=Entradas!$E$58,"",J592^2)</f>
        <v>5.0384191969644825E-2</v>
      </c>
      <c r="L592" s="76">
        <f>IF($C592&lt;=Entradas!$E$58,"",G592*J592)</f>
        <v>5.2276086345951094E-2</v>
      </c>
      <c r="M592" s="36"/>
    </row>
    <row r="593" spans="2:13" x14ac:dyDescent="0.3">
      <c r="B593" s="35"/>
      <c r="C593" s="72">
        <v>588</v>
      </c>
      <c r="D593" s="102">
        <f>IF($C593&lt;=Entradas!$E$58,"",Observaciones!H593)</f>
        <v>0.51120431906982156</v>
      </c>
      <c r="E593" s="102">
        <f>IF($C593&lt;=Entradas!$E$58,"",Cálculos!L594)</f>
        <v>0.50329023024333486</v>
      </c>
      <c r="F593" s="76">
        <f>IF($C593&lt;=Entradas!$E$58,"",D593-E593)</f>
        <v>7.9140888264866982E-3</v>
      </c>
      <c r="G593" s="76">
        <f>IF($C593&lt;=Entradas!$E$58,"",D593-AVERAGE(D:D))</f>
        <v>-0.24629731409260414</v>
      </c>
      <c r="H593" s="76">
        <f>IF($C593&lt;=Entradas!$E$58,"",F593^2)</f>
        <v>6.2632801953521608E-5</v>
      </c>
      <c r="I593" s="76">
        <f>IF($C593&lt;=Entradas!$E$58,"",G593^2)</f>
        <v>6.0662366929230896E-2</v>
      </c>
      <c r="J593" s="76">
        <f>IF($C593&lt;=Entradas!$E$58,"",E593-AVERAGE(E:E))</f>
        <v>-0.23918501267028591</v>
      </c>
      <c r="K593" s="76">
        <f>IF($C593&lt;=Entradas!$E$58,"",J593^2)</f>
        <v>5.7209470286084835E-2</v>
      </c>
      <c r="L593" s="76">
        <f>IF($C593&lt;=Entradas!$E$58,"",G593*J593)</f>
        <v>5.8910626191896909E-2</v>
      </c>
      <c r="M593" s="36"/>
    </row>
    <row r="594" spans="2:13" x14ac:dyDescent="0.3">
      <c r="B594" s="35"/>
      <c r="C594" s="72">
        <v>589</v>
      </c>
      <c r="D594" s="102">
        <f>IF($C594&lt;=Entradas!$E$58,"",Observaciones!H594)</f>
        <v>0.49764095394433711</v>
      </c>
      <c r="E594" s="102">
        <f>IF($C594&lt;=Entradas!$E$58,"",Cálculos!L595)</f>
        <v>0.4941019338681194</v>
      </c>
      <c r="F594" s="76">
        <f>IF($C594&lt;=Entradas!$E$58,"",D594-E594)</f>
        <v>3.5390200762177026E-3</v>
      </c>
      <c r="G594" s="76">
        <f>IF($C594&lt;=Entradas!$E$58,"",D594-AVERAGE(D:D))</f>
        <v>-0.25986067921808859</v>
      </c>
      <c r="H594" s="76">
        <f>IF($C594&lt;=Entradas!$E$58,"",F594^2)</f>
        <v>1.2524663099871953E-5</v>
      </c>
      <c r="I594" s="76">
        <f>IF($C594&lt;=Entradas!$E$58,"",G594^2)</f>
        <v>6.7527572603686331E-2</v>
      </c>
      <c r="J594" s="76">
        <f>IF($C594&lt;=Entradas!$E$58,"",E594-AVERAGE(E:E))</f>
        <v>-0.24837330904550137</v>
      </c>
      <c r="K594" s="76">
        <f>IF($C594&lt;=Entradas!$E$58,"",J594^2)</f>
        <v>6.1689300646212128E-2</v>
      </c>
      <c r="L594" s="76">
        <f>IF($C594&lt;=Entradas!$E$58,"",G594*J594)</f>
        <v>6.4542456788208205E-2</v>
      </c>
      <c r="M594" s="36"/>
    </row>
    <row r="595" spans="2:13" x14ac:dyDescent="0.3">
      <c r="B595" s="35"/>
      <c r="C595" s="72">
        <v>590</v>
      </c>
      <c r="D595" s="102">
        <f>IF($C595&lt;=Entradas!$E$58,"",Observaciones!H595)</f>
        <v>0.48441078003657662</v>
      </c>
      <c r="E595" s="102">
        <f>IF($C595&lt;=Entradas!$E$58,"",Cálculos!L596)</f>
        <v>0.48962519541264177</v>
      </c>
      <c r="F595" s="76">
        <f>IF($C595&lt;=Entradas!$E$58,"",D595-E595)</f>
        <v>-5.2144153760651513E-3</v>
      </c>
      <c r="G595" s="76">
        <f>IF($C595&lt;=Entradas!$E$58,"",D595-AVERAGE(D:D))</f>
        <v>-0.27309085312584908</v>
      </c>
      <c r="H595" s="76">
        <f>IF($C595&lt;=Entradas!$E$58,"",F595^2)</f>
        <v>2.7190127714144672E-5</v>
      </c>
      <c r="I595" s="76">
        <f>IF($C595&lt;=Entradas!$E$58,"",G595^2)</f>
        <v>7.4578614061004078E-2</v>
      </c>
      <c r="J595" s="76">
        <f>IF($C595&lt;=Entradas!$E$58,"",E595-AVERAGE(E:E))</f>
        <v>-0.252850047500979</v>
      </c>
      <c r="K595" s="76">
        <f>IF($C595&lt;=Entradas!$E$58,"",J595^2)</f>
        <v>6.3933146521247333E-2</v>
      </c>
      <c r="L595" s="76">
        <f>IF($C595&lt;=Entradas!$E$58,"",G595*J595)</f>
        <v>6.9051035184953813E-2</v>
      </c>
      <c r="M595" s="36"/>
    </row>
    <row r="596" spans="2:13" x14ac:dyDescent="0.3">
      <c r="B596" s="35"/>
      <c r="C596" s="72">
        <v>591</v>
      </c>
      <c r="D596" s="102">
        <f>IF($C596&lt;=Entradas!$E$58,"",Observaciones!H596)</f>
        <v>0.4807669129415913</v>
      </c>
      <c r="E596" s="102">
        <f>IF($C596&lt;=Entradas!$E$58,"",Cálculos!L597)</f>
        <v>0.48624142292057487</v>
      </c>
      <c r="F596" s="76">
        <f>IF($C596&lt;=Entradas!$E$58,"",D596-E596)</f>
        <v>-5.4745099789835772E-3</v>
      </c>
      <c r="G596" s="76">
        <f>IF($C596&lt;=Entradas!$E$58,"",D596-AVERAGE(D:D))</f>
        <v>-0.2767347202208344</v>
      </c>
      <c r="H596" s="76">
        <f>IF($C596&lt;=Entradas!$E$58,"",F596^2)</f>
        <v>2.9970259509990766E-5</v>
      </c>
      <c r="I596" s="76">
        <f>IF($C596&lt;=Entradas!$E$58,"",G596^2)</f>
        <v>7.6582105375703494E-2</v>
      </c>
      <c r="J596" s="76">
        <f>IF($C596&lt;=Entradas!$E$58,"",E596-AVERAGE(E:E))</f>
        <v>-0.2562338199930459</v>
      </c>
      <c r="K596" s="76">
        <f>IF($C596&lt;=Entradas!$E$58,"",J596^2)</f>
        <v>6.5655770508228642E-2</v>
      </c>
      <c r="L596" s="76">
        <f>IF($C596&lt;=Entradas!$E$58,"",G596*J596)</f>
        <v>7.0908794486891205E-2</v>
      </c>
      <c r="M596" s="36"/>
    </row>
    <row r="597" spans="2:13" x14ac:dyDescent="0.3">
      <c r="B597" s="35"/>
      <c r="C597" s="72">
        <v>592</v>
      </c>
      <c r="D597" s="102">
        <f>IF($C597&lt;=Entradas!$E$58,"",Observaciones!H597)</f>
        <v>0.47715333185664804</v>
      </c>
      <c r="E597" s="102">
        <f>IF($C597&lt;=Entradas!$E$58,"",Cálculos!L598)</f>
        <v>0.48288104703959994</v>
      </c>
      <c r="F597" s="76">
        <f>IF($C597&lt;=Entradas!$E$58,"",D597-E597)</f>
        <v>-5.727715182951898E-3</v>
      </c>
      <c r="G597" s="76">
        <f>IF($C597&lt;=Entradas!$E$58,"",D597-AVERAGE(D:D))</f>
        <v>-0.28034830130577765</v>
      </c>
      <c r="H597" s="76">
        <f>IF($C597&lt;=Entradas!$E$58,"",F597^2)</f>
        <v>3.2806721217017691E-5</v>
      </c>
      <c r="I597" s="76">
        <f>IF($C597&lt;=Entradas!$E$58,"",G597^2)</f>
        <v>7.8595170045035093E-2</v>
      </c>
      <c r="J597" s="76">
        <f>IF($C597&lt;=Entradas!$E$58,"",E597-AVERAGE(E:E))</f>
        <v>-0.25959419587402083</v>
      </c>
      <c r="K597" s="76">
        <f>IF($C597&lt;=Entradas!$E$58,"",J597^2)</f>
        <v>6.7389146531479496E-2</v>
      </c>
      <c r="L597" s="76">
        <f>IF($C597&lt;=Entradas!$E$58,"",G597*J597)</f>
        <v>7.2776791842121047E-2</v>
      </c>
      <c r="M597" s="36"/>
    </row>
    <row r="598" spans="2:13" x14ac:dyDescent="0.3">
      <c r="B598" s="35"/>
      <c r="C598" s="72">
        <v>593</v>
      </c>
      <c r="D598" s="102">
        <f>IF($C598&lt;=Entradas!$E$58,"",Observaciones!H598)</f>
        <v>0.47356973969149513</v>
      </c>
      <c r="E598" s="102">
        <f>IF($C598&lt;=Entradas!$E$58,"",Cálculos!L599)</f>
        <v>0.47954390583829448</v>
      </c>
      <c r="F598" s="76">
        <f>IF($C598&lt;=Entradas!$E$58,"",D598-E598)</f>
        <v>-5.9741661467993534E-3</v>
      </c>
      <c r="G598" s="76">
        <f>IF($C598&lt;=Entradas!$E$58,"",D598-AVERAGE(D:D))</f>
        <v>-0.28393189347093056</v>
      </c>
      <c r="H598" s="76">
        <f>IF($C598&lt;=Entradas!$E$58,"",F598^2)</f>
        <v>3.5690661149563434E-5</v>
      </c>
      <c r="I598" s="76">
        <f>IF($C598&lt;=Entradas!$E$58,"",G598^2)</f>
        <v>8.061732012998786E-2</v>
      </c>
      <c r="J598" s="76">
        <f>IF($C598&lt;=Entradas!$E$58,"",E598-AVERAGE(E:E))</f>
        <v>-0.26293133707532629</v>
      </c>
      <c r="K598" s="76">
        <f>IF($C598&lt;=Entradas!$E$58,"",J598^2)</f>
        <v>6.9132888016218849E-2</v>
      </c>
      <c r="L598" s="76">
        <f>IF($C598&lt;=Entradas!$E$58,"",G598*J598)</f>
        <v>7.4654592388640875E-2</v>
      </c>
      <c r="M598" s="36"/>
    </row>
    <row r="599" spans="2:13" x14ac:dyDescent="0.3">
      <c r="B599" s="35"/>
      <c r="C599" s="72">
        <v>594</v>
      </c>
      <c r="D599" s="102">
        <f>IF($C599&lt;=Entradas!$E$58,"",Observaciones!H599)</f>
        <v>0.46087616997510317</v>
      </c>
      <c r="E599" s="102">
        <f>IF($C599&lt;=Entradas!$E$58,"",Cálculos!L600)</f>
        <v>0.47604142315671927</v>
      </c>
      <c r="F599" s="76">
        <f>IF($C599&lt;=Entradas!$E$58,"",D599-E599)</f>
        <v>-1.5165253181616101E-2</v>
      </c>
      <c r="G599" s="76">
        <f>IF($C599&lt;=Entradas!$E$58,"",D599-AVERAGE(D:D))</f>
        <v>-0.29662546318732252</v>
      </c>
      <c r="H599" s="76">
        <f>IF($C599&lt;=Entradas!$E$58,"",F599^2)</f>
        <v>2.2998490406251726E-4</v>
      </c>
      <c r="I599" s="76">
        <f>IF($C599&lt;=Entradas!$E$58,"",G599^2)</f>
        <v>8.7986665411093637E-2</v>
      </c>
      <c r="J599" s="76">
        <f>IF($C599&lt;=Entradas!$E$58,"",E599-AVERAGE(E:E))</f>
        <v>-0.2664338197569015</v>
      </c>
      <c r="K599" s="76">
        <f>IF($C599&lt;=Entradas!$E$58,"",J599^2)</f>
        <v>7.0986980310253078E-2</v>
      </c>
      <c r="L599" s="76">
        <f>IF($C599&lt;=Entradas!$E$58,"",G599*J599)</f>
        <v>7.9031055194158512E-2</v>
      </c>
      <c r="M599" s="36"/>
    </row>
    <row r="600" spans="2:13" x14ac:dyDescent="0.3">
      <c r="B600" s="35"/>
      <c r="C600" s="72">
        <v>595</v>
      </c>
      <c r="D600" s="102">
        <f>IF($C600&lt;=Entradas!$E$58,"",Observaciones!H600)</f>
        <v>0.4484339707367177</v>
      </c>
      <c r="E600" s="102">
        <f>IF($C600&lt;=Entradas!$E$58,"",Cálculos!L601)</f>
        <v>0.47271777487376809</v>
      </c>
      <c r="F600" s="76">
        <f>IF($C600&lt;=Entradas!$E$58,"",D600-E600)</f>
        <v>-2.4283804137050391E-2</v>
      </c>
      <c r="G600" s="76">
        <f>IF($C600&lt;=Entradas!$E$58,"",D600-AVERAGE(D:D))</f>
        <v>-0.30906766242570799</v>
      </c>
      <c r="H600" s="76">
        <f>IF($C600&lt;=Entradas!$E$58,"",F600^2)</f>
        <v>5.8970314336662566E-4</v>
      </c>
      <c r="I600" s="76">
        <f>IF($C600&lt;=Entradas!$E$58,"",G600^2)</f>
        <v>9.5522819957291394E-2</v>
      </c>
      <c r="J600" s="76">
        <f>IF($C600&lt;=Entradas!$E$58,"",E600-AVERAGE(E:E))</f>
        <v>-0.26975746803985268</v>
      </c>
      <c r="K600" s="76">
        <f>IF($C600&lt;=Entradas!$E$58,"",J600^2)</f>
        <v>7.2769091563272145E-2</v>
      </c>
      <c r="L600" s="76">
        <f>IF($C600&lt;=Entradas!$E$58,"",G600*J600)</f>
        <v>8.3373310068954903E-2</v>
      </c>
      <c r="M600" s="36"/>
    </row>
    <row r="601" spans="2:13" x14ac:dyDescent="0.3">
      <c r="B601" s="35"/>
      <c r="C601" s="72">
        <v>596</v>
      </c>
      <c r="D601" s="102">
        <f>IF($C601&lt;=Entradas!$E$58,"",Observaciones!H601)</f>
        <v>0.43842647940026086</v>
      </c>
      <c r="E601" s="102">
        <f>IF($C601&lt;=Entradas!$E$58,"",Cálculos!L602)</f>
        <v>0.4694458839150833</v>
      </c>
      <c r="F601" s="76">
        <f>IF($C601&lt;=Entradas!$E$58,"",D601-E601)</f>
        <v>-3.1019404514822435E-2</v>
      </c>
      <c r="G601" s="76">
        <f>IF($C601&lt;=Entradas!$E$58,"",D601-AVERAGE(D:D))</f>
        <v>-0.31907515376216483</v>
      </c>
      <c r="H601" s="76">
        <f>IF($C601&lt;=Entradas!$E$58,"",F601^2)</f>
        <v>9.6220345645418642E-4</v>
      </c>
      <c r="I601" s="76">
        <f>IF($C601&lt;=Entradas!$E$58,"",G601^2)</f>
        <v>0.10180895374834913</v>
      </c>
      <c r="J601" s="76">
        <f>IF($C601&lt;=Entradas!$E$58,"",E601-AVERAGE(E:E))</f>
        <v>-0.27302935899853747</v>
      </c>
      <c r="K601" s="76">
        <f>IF($C601&lt;=Entradas!$E$58,"",J601^2)</f>
        <v>7.4545030875152254E-2</v>
      </c>
      <c r="L601" s="76">
        <f>IF($C601&lt;=Entradas!$E$58,"",G601*J601)</f>
        <v>8.7116884704043648E-2</v>
      </c>
      <c r="M601" s="36"/>
    </row>
    <row r="602" spans="2:13" x14ac:dyDescent="0.3">
      <c r="B602" s="35"/>
      <c r="C602" s="72">
        <v>597</v>
      </c>
      <c r="D602" s="102">
        <f>IF($C602&lt;=Entradas!$E$58,"",Observaciones!H602)</f>
        <v>0.43413476865542222</v>
      </c>
      <c r="E602" s="102">
        <f>IF($C602&lt;=Entradas!$E$58,"",Cálculos!L603)</f>
        <v>0.46620195691262745</v>
      </c>
      <c r="F602" s="76">
        <f>IF($C602&lt;=Entradas!$E$58,"",D602-E602)</f>
        <v>-3.2067188257205226E-2</v>
      </c>
      <c r="G602" s="76">
        <f>IF($C602&lt;=Entradas!$E$58,"",D602-AVERAGE(D:D))</f>
        <v>-0.32336686450700347</v>
      </c>
      <c r="H602" s="76">
        <f>IF($C602&lt;=Entradas!$E$58,"",F602^2)</f>
        <v>1.0283045627230408E-3</v>
      </c>
      <c r="I602" s="76">
        <f>IF($C602&lt;=Entradas!$E$58,"",G602^2)</f>
        <v>0.10456612906109074</v>
      </c>
      <c r="J602" s="76">
        <f>IF($C602&lt;=Entradas!$E$58,"",E602-AVERAGE(E:E))</f>
        <v>-0.27627328600099332</v>
      </c>
      <c r="K602" s="76">
        <f>IF($C602&lt;=Entradas!$E$58,"",J602^2)</f>
        <v>7.6326928557786652E-2</v>
      </c>
      <c r="L602" s="76">
        <f>IF($C602&lt;=Entradas!$E$58,"",G602*J602)</f>
        <v>8.9337626241187823E-2</v>
      </c>
      <c r="M602" s="36"/>
    </row>
    <row r="603" spans="2:13" x14ac:dyDescent="0.3">
      <c r="B603" s="35"/>
      <c r="C603" s="72">
        <v>598</v>
      </c>
      <c r="D603" s="102">
        <f>IF($C603&lt;=Entradas!$E$58,"",Observaciones!H603)</f>
        <v>0.43090502754954751</v>
      </c>
      <c r="E603" s="102">
        <f>IF($C603&lt;=Entradas!$E$58,"",Cálculos!L604)</f>
        <v>0.46298143618275711</v>
      </c>
      <c r="F603" s="76">
        <f>IF($C603&lt;=Entradas!$E$58,"",D603-E603)</f>
        <v>-3.2076408633209597E-2</v>
      </c>
      <c r="G603" s="76">
        <f>IF($C603&lt;=Entradas!$E$58,"",D603-AVERAGE(D:D))</f>
        <v>-0.32659660561287818</v>
      </c>
      <c r="H603" s="76">
        <f>IF($C603&lt;=Entradas!$E$58,"",F603^2)</f>
        <v>1.0288959908046431E-3</v>
      </c>
      <c r="I603" s="76">
        <f>IF($C603&lt;=Entradas!$E$58,"",G603^2)</f>
        <v>0.10666534279785389</v>
      </c>
      <c r="J603" s="76">
        <f>IF($C603&lt;=Entradas!$E$58,"",E603-AVERAGE(E:E))</f>
        <v>-0.27949380673086366</v>
      </c>
      <c r="K603" s="76">
        <f>IF($C603&lt;=Entradas!$E$58,"",J603^2)</f>
        <v>7.8116788000909362E-2</v>
      </c>
      <c r="L603" s="76">
        <f>IF($C603&lt;=Entradas!$E$58,"",G603*J603)</f>
        <v>9.1281728568121875E-2</v>
      </c>
      <c r="M603" s="36"/>
    </row>
    <row r="604" spans="2:13" x14ac:dyDescent="0.3">
      <c r="B604" s="35"/>
      <c r="C604" s="72">
        <v>599</v>
      </c>
      <c r="D604" s="102">
        <f>IF($C604&lt;=Entradas!$E$58,"",Observaciones!H604)</f>
        <v>0.42788632610137511</v>
      </c>
      <c r="E604" s="102">
        <f>IF($C604&lt;=Entradas!$E$58,"",Cálculos!L605)</f>
        <v>0.45978334722971081</v>
      </c>
      <c r="F604" s="76">
        <f>IF($C604&lt;=Entradas!$E$58,"",D604-E604)</f>
        <v>-3.1897021128335701E-2</v>
      </c>
      <c r="G604" s="76">
        <f>IF($C604&lt;=Entradas!$E$58,"",D604-AVERAGE(D:D))</f>
        <v>-0.32961530706105058</v>
      </c>
      <c r="H604" s="76">
        <f>IF($C604&lt;=Entradas!$E$58,"",F604^2)</f>
        <v>1.0174199568614942E-3</v>
      </c>
      <c r="I604" s="76">
        <f>IF($C604&lt;=Entradas!$E$58,"",G604^2)</f>
        <v>0.10864625064895066</v>
      </c>
      <c r="J604" s="76">
        <f>IF($C604&lt;=Entradas!$E$58,"",E604-AVERAGE(E:E))</f>
        <v>-0.28269189568390996</v>
      </c>
      <c r="K604" s="76">
        <f>IF($C604&lt;=Entradas!$E$58,"",J604^2)</f>
        <v>7.9914707885362632E-2</v>
      </c>
      <c r="L604" s="76">
        <f>IF($C604&lt;=Entradas!$E$58,"",G604*J604)</f>
        <v>9.3179575999522452E-2</v>
      </c>
      <c r="M604" s="36"/>
    </row>
    <row r="605" spans="2:13" x14ac:dyDescent="0.3">
      <c r="B605" s="35"/>
      <c r="C605" s="72">
        <v>600</v>
      </c>
      <c r="D605" s="102">
        <f>IF($C605&lt;=Entradas!$E$58,"",Observaciones!H605)</f>
        <v>0.42493060149389655</v>
      </c>
      <c r="E605" s="102">
        <f>IF($C605&lt;=Entradas!$E$58,"",Cálculos!L606)</f>
        <v>0.45660739159334468</v>
      </c>
      <c r="F605" s="76">
        <f>IF($C605&lt;=Entradas!$E$58,"",D605-E605)</f>
        <v>-3.1676790099448127E-2</v>
      </c>
      <c r="G605" s="76">
        <f>IF($C605&lt;=Entradas!$E$58,"",D605-AVERAGE(D:D))</f>
        <v>-0.33257103166852914</v>
      </c>
      <c r="H605" s="76">
        <f>IF($C605&lt;=Entradas!$E$58,"",F605^2)</f>
        <v>1.0034190310044949E-3</v>
      </c>
      <c r="I605" s="76">
        <f>IF($C605&lt;=Entradas!$E$58,"",G605^2)</f>
        <v>0.11060349110506981</v>
      </c>
      <c r="J605" s="76">
        <f>IF($C605&lt;=Entradas!$E$58,"",E605-AVERAGE(E:E))</f>
        <v>-0.28586785132027609</v>
      </c>
      <c r="K605" s="76">
        <f>IF($C605&lt;=Entradas!$E$58,"",J605^2)</f>
        <v>8.1720428418471477E-2</v>
      </c>
      <c r="L605" s="76">
        <f>IF($C605&lt;=Entradas!$E$58,"",G605*J605)</f>
        <v>9.5071366234449922E-2</v>
      </c>
      <c r="M605" s="36"/>
    </row>
    <row r="606" spans="2:13" x14ac:dyDescent="0.3">
      <c r="B606" s="35"/>
      <c r="C606" s="72">
        <v>601</v>
      </c>
      <c r="D606" s="102">
        <f>IF($C606&lt;=Entradas!$E$58,"",Observaciones!H606)</f>
        <v>0.42199529524876433</v>
      </c>
      <c r="E606" s="102">
        <f>IF($C606&lt;=Entradas!$E$58,"",Cálculos!L607)</f>
        <v>0.45345337388595641</v>
      </c>
      <c r="F606" s="76">
        <f>IF($C606&lt;=Entradas!$E$58,"",D606-E606)</f>
        <v>-3.1458078637192077E-2</v>
      </c>
      <c r="G606" s="76">
        <f>IF($C606&lt;=Entradas!$E$58,"",D606-AVERAGE(D:D))</f>
        <v>-0.33550633791366136</v>
      </c>
      <c r="H606" s="76">
        <f>IF($C606&lt;=Entradas!$E$58,"",F606^2)</f>
        <v>9.8961071154376047E-4</v>
      </c>
      <c r="I606" s="76">
        <f>IF($C606&lt;=Entradas!$E$58,"",G606^2)</f>
        <v>0.11256450278023591</v>
      </c>
      <c r="J606" s="76">
        <f>IF($C606&lt;=Entradas!$E$58,"",E606-AVERAGE(E:E))</f>
        <v>-0.28902186902766436</v>
      </c>
      <c r="K606" s="76">
        <f>IF($C606&lt;=Entradas!$E$58,"",J606^2)</f>
        <v>8.3533640776244367E-2</v>
      </c>
      <c r="L606" s="76">
        <f>IF($C606&lt;=Entradas!$E$58,"",G606*J606)</f>
        <v>9.6968668854433532E-2</v>
      </c>
      <c r="M606" s="36"/>
    </row>
    <row r="607" spans="2:13" x14ac:dyDescent="0.3">
      <c r="B607" s="35"/>
      <c r="C607" s="72">
        <v>602</v>
      </c>
      <c r="D607" s="102">
        <f>IF($C607&lt;=Entradas!$E$58,"",Observaciones!H607)</f>
        <v>0.41907290453186791</v>
      </c>
      <c r="E607" s="102">
        <f>IF($C607&lt;=Entradas!$E$58,"",Cálculos!L608)</f>
        <v>0.45032113492560261</v>
      </c>
      <c r="F607" s="76">
        <f>IF($C607&lt;=Entradas!$E$58,"",D607-E607)</f>
        <v>-3.1248230393734699E-2</v>
      </c>
      <c r="G607" s="76">
        <f>IF($C607&lt;=Entradas!$E$58,"",D607-AVERAGE(D:D))</f>
        <v>-0.33842872863055778</v>
      </c>
      <c r="H607" s="76">
        <f>IF($C607&lt;=Entradas!$E$58,"",F607^2)</f>
        <v>9.7645190273992506E-4</v>
      </c>
      <c r="I607" s="76">
        <f>IF($C607&lt;=Entradas!$E$58,"",G607^2)</f>
        <v>0.11453400436249572</v>
      </c>
      <c r="J607" s="76">
        <f>IF($C607&lt;=Entradas!$E$58,"",E607-AVERAGE(E:E))</f>
        <v>-0.29215410798801816</v>
      </c>
      <c r="K607" s="76">
        <f>IF($C607&lt;=Entradas!$E$58,"",J607^2)</f>
        <v>8.535402281427458E-2</v>
      </c>
      <c r="L607" s="76">
        <f>IF($C607&lt;=Entradas!$E$58,"",G607*J607)</f>
        <v>9.8873343330579677E-2</v>
      </c>
      <c r="M607" s="36"/>
    </row>
    <row r="608" spans="2:13" x14ac:dyDescent="0.3">
      <c r="B608" s="35"/>
      <c r="C608" s="72">
        <v>603</v>
      </c>
      <c r="D608" s="102">
        <f>IF($C608&lt;=Entradas!$E$58,"",Observaciones!H608)</f>
        <v>0.41617679336830538</v>
      </c>
      <c r="E608" s="102">
        <f>IF($C608&lt;=Entradas!$E$58,"",Cálculos!L609)</f>
        <v>0.44721053819523748</v>
      </c>
      <c r="F608" s="76">
        <f>IF($C608&lt;=Entradas!$E$58,"",D608-E608)</f>
        <v>-3.1033744826932108E-2</v>
      </c>
      <c r="G608" s="76">
        <f>IF($C608&lt;=Entradas!$E$58,"",D608-AVERAGE(D:D))</f>
        <v>-0.34132483979412032</v>
      </c>
      <c r="H608" s="76">
        <f>IF($C608&lt;=Entradas!$E$58,"",F608^2)</f>
        <v>9.6309331798313542E-4</v>
      </c>
      <c r="I608" s="76">
        <f>IF($C608&lt;=Entradas!$E$58,"",G608^2)</f>
        <v>0.1165026462604819</v>
      </c>
      <c r="J608" s="76">
        <f>IF($C608&lt;=Entradas!$E$58,"",E608-AVERAGE(E:E))</f>
        <v>-0.29526470471838329</v>
      </c>
      <c r="K608" s="76">
        <f>IF($C608&lt;=Entradas!$E$58,"",J608^2)</f>
        <v>8.7181245852434072E-2</v>
      </c>
      <c r="L608" s="76">
        <f>IF($C608&lt;=Entradas!$E$58,"",G608*J608)</f>
        <v>0.10078117803486042</v>
      </c>
      <c r="M608" s="36"/>
    </row>
    <row r="609" spans="2:13" x14ac:dyDescent="0.3">
      <c r="B609" s="35"/>
      <c r="C609" s="72">
        <v>604</v>
      </c>
      <c r="D609" s="102">
        <f>IF($C609&lt;=Entradas!$E$58,"",Observaciones!H609)</f>
        <v>0.41330180105478481</v>
      </c>
      <c r="E609" s="102">
        <f>IF($C609&lt;=Entradas!$E$58,"",Cálculos!L610)</f>
        <v>0.4441214290946055</v>
      </c>
      <c r="F609" s="76">
        <f>IF($C609&lt;=Entradas!$E$58,"",D609-E609)</f>
        <v>-3.081962803982069E-2</v>
      </c>
      <c r="G609" s="76">
        <f>IF($C609&lt;=Entradas!$E$58,"",D609-AVERAGE(D:D))</f>
        <v>-0.34419983210764088</v>
      </c>
      <c r="H609" s="76">
        <f>IF($C609&lt;=Entradas!$E$58,"",F609^2)</f>
        <v>9.4984947251290175E-4</v>
      </c>
      <c r="I609" s="76">
        <f>IF($C609&lt;=Entradas!$E$58,"",G609^2)</f>
        <v>0.11847352442292818</v>
      </c>
      <c r="J609" s="76">
        <f>IF($C609&lt;=Entradas!$E$58,"",E609-AVERAGE(E:E))</f>
        <v>-0.29835381381901527</v>
      </c>
      <c r="K609" s="76">
        <f>IF($C609&lt;=Entradas!$E$58,"",J609^2)</f>
        <v>8.9014998220351624E-2</v>
      </c>
      <c r="L609" s="76">
        <f>IF($C609&lt;=Entradas!$E$58,"",G609*J609)</f>
        <v>0.10269333262517941</v>
      </c>
      <c r="M609" s="36"/>
    </row>
    <row r="610" spans="2:13" x14ac:dyDescent="0.3">
      <c r="B610" s="35"/>
      <c r="C610" s="72">
        <v>605</v>
      </c>
      <c r="D610" s="102">
        <f>IF($C610&lt;=Entradas!$E$58,"",Observaciones!H610)</f>
        <v>0.41044687141660474</v>
      </c>
      <c r="E610" s="102">
        <f>IF($C610&lt;=Entradas!$E$58,"",Cálculos!L611)</f>
        <v>0.4410536582468178</v>
      </c>
      <c r="F610" s="76">
        <f>IF($C610&lt;=Entradas!$E$58,"",D610-E610)</f>
        <v>-3.0606786830213062E-2</v>
      </c>
      <c r="G610" s="76">
        <f>IF($C610&lt;=Entradas!$E$58,"",D610-AVERAGE(D:D))</f>
        <v>-0.34705476174582095</v>
      </c>
      <c r="H610" s="76">
        <f>IF($C610&lt;=Entradas!$E$58,"",F610^2)</f>
        <v>9.3677540007010372E-4</v>
      </c>
      <c r="I610" s="76">
        <f>IF($C610&lt;=Entradas!$E$58,"",G610^2)</f>
        <v>0.12044700765044855</v>
      </c>
      <c r="J610" s="76">
        <f>IF($C610&lt;=Entradas!$E$58,"",E610-AVERAGE(E:E))</f>
        <v>-0.30142158466680297</v>
      </c>
      <c r="K610" s="76">
        <f>IF($C610&lt;=Entradas!$E$58,"",J610^2)</f>
        <v>9.0854971703046669E-2</v>
      </c>
      <c r="L610" s="76">
        <f>IF($C610&lt;=Entradas!$E$58,"",G610*J610)</f>
        <v>0.1046097962515851</v>
      </c>
      <c r="M610" s="36"/>
    </row>
    <row r="611" spans="2:13" x14ac:dyDescent="0.3">
      <c r="B611" s="35"/>
      <c r="C611" s="72">
        <v>606</v>
      </c>
      <c r="D611" s="102">
        <f>IF($C611&lt;=Entradas!$E$58,"",Observaciones!H611)</f>
        <v>0.40761169944985709</v>
      </c>
      <c r="E611" s="102">
        <f>IF($C611&lt;=Entradas!$E$58,"",Cálculos!L612)</f>
        <v>0.43800707808069028</v>
      </c>
      <c r="F611" s="76">
        <f>IF($C611&lt;=Entradas!$E$58,"",D611-E611)</f>
        <v>-3.0395378630833192E-2</v>
      </c>
      <c r="G611" s="76">
        <f>IF($C611&lt;=Entradas!$E$58,"",D611-AVERAGE(D:D))</f>
        <v>-0.3498899337125686</v>
      </c>
      <c r="H611" s="76">
        <f>IF($C611&lt;=Entradas!$E$58,"",F611^2)</f>
        <v>9.2387904211171099E-4</v>
      </c>
      <c r="I611" s="76">
        <f>IF($C611&lt;=Entradas!$E$58,"",G611^2)</f>
        <v>0.12242296571338565</v>
      </c>
      <c r="J611" s="76">
        <f>IF($C611&lt;=Entradas!$E$58,"",E611-AVERAGE(E:E))</f>
        <v>-0.30446816483293049</v>
      </c>
      <c r="K611" s="76">
        <f>IF($C611&lt;=Entradas!$E$58,"",J611^2)</f>
        <v>9.270086339673253E-2</v>
      </c>
      <c r="L611" s="76">
        <f>IF($C611&lt;=Entradas!$E$58,"",G611*J611)</f>
        <v>0.10653034601098146</v>
      </c>
      <c r="M611" s="36"/>
    </row>
    <row r="612" spans="2:13" x14ac:dyDescent="0.3">
      <c r="B612" s="35"/>
      <c r="C612" s="72">
        <v>607</v>
      </c>
      <c r="D612" s="102">
        <f>IF($C612&lt;=Entradas!$E$58,"",Observaciones!H612)</f>
        <v>0.40479611825317041</v>
      </c>
      <c r="E612" s="102">
        <f>IF($C612&lt;=Entradas!$E$58,"",Cálculos!L613)</f>
        <v>0.43498154218850987</v>
      </c>
      <c r="F612" s="76">
        <f>IF($C612&lt;=Entradas!$E$58,"",D612-E612)</f>
        <v>-3.0185423935339462E-2</v>
      </c>
      <c r="G612" s="76">
        <f>IF($C612&lt;=Entradas!$E$58,"",D612-AVERAGE(D:D))</f>
        <v>-0.35270551490925528</v>
      </c>
      <c r="H612" s="76">
        <f>IF($C612&lt;=Entradas!$E$58,"",F612^2)</f>
        <v>9.1115981815616449E-4</v>
      </c>
      <c r="I612" s="76">
        <f>IF($C612&lt;=Entradas!$E$58,"",G612^2)</f>
        <v>0.1244011802474029</v>
      </c>
      <c r="J612" s="76">
        <f>IF($C612&lt;=Entradas!$E$58,"",E612-AVERAGE(E:E))</f>
        <v>-0.3074937007251109</v>
      </c>
      <c r="K612" s="76">
        <f>IF($C612&lt;=Entradas!$E$58,"",J612^2)</f>
        <v>9.4552375985624063E-2</v>
      </c>
      <c r="L612" s="76">
        <f>IF($C612&lt;=Entradas!$E$58,"",G612*J612)</f>
        <v>0.10845472404560268</v>
      </c>
      <c r="M612" s="36"/>
    </row>
    <row r="613" spans="2:13" x14ac:dyDescent="0.3">
      <c r="B613" s="35"/>
      <c r="C613" s="72">
        <v>608</v>
      </c>
      <c r="D613" s="102">
        <f>IF($C613&lt;=Entradas!$E$58,"",Observaciones!H613)</f>
        <v>0.40199998694086375</v>
      </c>
      <c r="E613" s="102">
        <f>IF($C613&lt;=Entradas!$E$58,"",Cálculos!L614)</f>
        <v>0.43197690520071597</v>
      </c>
      <c r="F613" s="76">
        <f>IF($C613&lt;=Entradas!$E$58,"",D613-E613)</f>
        <v>-2.9976918259852214E-2</v>
      </c>
      <c r="G613" s="76">
        <f>IF($C613&lt;=Entradas!$E$58,"",D613-AVERAGE(D:D))</f>
        <v>-0.35550164622156194</v>
      </c>
      <c r="H613" s="76">
        <f>IF($C613&lt;=Entradas!$E$58,"",F613^2)</f>
        <v>8.9861562835786115E-4</v>
      </c>
      <c r="I613" s="76">
        <f>IF($C613&lt;=Entradas!$E$58,"",G613^2)</f>
        <v>0.1263814204662406</v>
      </c>
      <c r="J613" s="76">
        <f>IF($C613&lt;=Entradas!$E$58,"",E613-AVERAGE(E:E))</f>
        <v>-0.3104983377129048</v>
      </c>
      <c r="K613" s="76">
        <f>IF($C613&lt;=Entradas!$E$58,"",J613^2)</f>
        <v>9.6409217722477084E-2</v>
      </c>
      <c r="L613" s="76">
        <f>IF($C613&lt;=Entradas!$E$58,"",G613*J613)</f>
        <v>0.11038267020599615</v>
      </c>
      <c r="M613" s="36"/>
    </row>
    <row r="614" spans="2:13" x14ac:dyDescent="0.3">
      <c r="B614" s="35"/>
      <c r="C614" s="72">
        <v>609</v>
      </c>
      <c r="D614" s="102">
        <f>IF($C614&lt;=Entradas!$E$58,"",Observaciones!H614)</f>
        <v>0.39922317014586034</v>
      </c>
      <c r="E614" s="102">
        <f>IF($C614&lt;=Entradas!$E$58,"",Cálculos!L615)</f>
        <v>0.42899302275688694</v>
      </c>
      <c r="F614" s="76">
        <f>IF($C614&lt;=Entradas!$E$58,"",D614-E614)</f>
        <v>-2.9769852611026604E-2</v>
      </c>
      <c r="G614" s="76">
        <f>IF($C614&lt;=Entradas!$E$58,"",D614-AVERAGE(D:D))</f>
        <v>-0.35827846301656535</v>
      </c>
      <c r="H614" s="76">
        <f>IF($C614&lt;=Entradas!$E$58,"",F614^2)</f>
        <v>8.8624412448224754E-4</v>
      </c>
      <c r="I614" s="76">
        <f>IF($C614&lt;=Entradas!$E$58,"",G614^2)</f>
        <v>0.12836345706151239</v>
      </c>
      <c r="J614" s="76">
        <f>IF($C614&lt;=Entradas!$E$58,"",E614-AVERAGE(E:E))</f>
        <v>-0.31348222015673383</v>
      </c>
      <c r="K614" s="76">
        <f>IF($C614&lt;=Entradas!$E$58,"",J614^2)</f>
        <v>9.8271102354394929E-2</v>
      </c>
      <c r="L614" s="76">
        <f>IF($C614&lt;=Entradas!$E$58,"",G614*J614)</f>
        <v>0.11231392802077515</v>
      </c>
      <c r="M614" s="36"/>
    </row>
    <row r="615" spans="2:13" x14ac:dyDescent="0.3">
      <c r="B615" s="35"/>
      <c r="C615" s="72">
        <v>610</v>
      </c>
      <c r="D615" s="102">
        <f>IF($C615&lt;=Entradas!$E$58,"",Observaciones!H615)</f>
        <v>0.39646553427631892</v>
      </c>
      <c r="E615" s="102">
        <f>IF($C615&lt;=Entradas!$E$58,"",Cálculos!L616)</f>
        <v>0.42602975149471395</v>
      </c>
      <c r="F615" s="76">
        <f>IF($C615&lt;=Entradas!$E$58,"",D615-E615)</f>
        <v>-2.9564217218395028E-2</v>
      </c>
      <c r="G615" s="76">
        <f>IF($C615&lt;=Entradas!$E$58,"",D615-AVERAGE(D:D))</f>
        <v>-0.36103609888610677</v>
      </c>
      <c r="H615" s="76">
        <f>IF($C615&lt;=Entradas!$E$58,"",F615^2)</f>
        <v>8.7404293973644502E-4</v>
      </c>
      <c r="I615" s="76">
        <f>IF($C615&lt;=Entradas!$E$58,"",G615^2)</f>
        <v>0.13034706469889867</v>
      </c>
      <c r="J615" s="76">
        <f>IF($C615&lt;=Entradas!$E$58,"",E615-AVERAGE(E:E))</f>
        <v>-0.31644549141890682</v>
      </c>
      <c r="K615" s="76">
        <f>IF($C615&lt;=Entradas!$E$58,"",J615^2)</f>
        <v>0.10013774903935344</v>
      </c>
      <c r="L615" s="76">
        <f>IF($C615&lt;=Entradas!$E$58,"",G615*J615)</f>
        <v>0.1142482457319791</v>
      </c>
      <c r="M615" s="36"/>
    </row>
    <row r="616" spans="2:13" x14ac:dyDescent="0.3">
      <c r="B616" s="35"/>
      <c r="C616" s="72">
        <v>611</v>
      </c>
      <c r="D616" s="102">
        <f>IF($C616&lt;=Entradas!$E$58,"",Observaciones!H616)</f>
        <v>0.39372694678010189</v>
      </c>
      <c r="E616" s="102">
        <f>IF($C616&lt;=Entradas!$E$58,"",Cálculos!L617)</f>
        <v>0.42308694904229482</v>
      </c>
      <c r="F616" s="76">
        <f>IF($C616&lt;=Entradas!$E$58,"",D616-E616)</f>
        <v>-2.936000226219293E-2</v>
      </c>
      <c r="G616" s="76">
        <f>IF($C616&lt;=Entradas!$E$58,"",D616-AVERAGE(D:D))</f>
        <v>-0.3637746863823238</v>
      </c>
      <c r="H616" s="76">
        <f>IF($C616&lt;=Entradas!$E$58,"",F616^2)</f>
        <v>8.6200973283597393E-4</v>
      </c>
      <c r="I616" s="76">
        <f>IF($C616&lt;=Entradas!$E$58,"",G616^2)</f>
        <v>0.13233202245255804</v>
      </c>
      <c r="J616" s="76">
        <f>IF($C616&lt;=Entradas!$E$58,"",E616-AVERAGE(E:E))</f>
        <v>-0.31938829387132595</v>
      </c>
      <c r="K616" s="76">
        <f>IF($C616&lt;=Entradas!$E$58,"",J616^2)</f>
        <v>0.10200888226203646</v>
      </c>
      <c r="L616" s="76">
        <f>IF($C616&lt;=Entradas!$E$58,"",G616*J616)</f>
        <v>0.11618537643722707</v>
      </c>
      <c r="M616" s="36"/>
    </row>
    <row r="617" spans="2:13" x14ac:dyDescent="0.3">
      <c r="B617" s="35"/>
      <c r="C617" s="72">
        <v>612</v>
      </c>
      <c r="D617" s="102">
        <f>IF($C617&lt;=Entradas!$E$58,"",Observaciones!H617)</f>
        <v>0.39100727609698449</v>
      </c>
      <c r="E617" s="102">
        <f>IF($C617&lt;=Entradas!$E$58,"",Cálculos!L618)</f>
        <v>0.42016447401125256</v>
      </c>
      <c r="F617" s="76">
        <f>IF($C617&lt;=Entradas!$E$58,"",D617-E617)</f>
        <v>-2.9157197914268074E-2</v>
      </c>
      <c r="G617" s="76">
        <f>IF($C617&lt;=Entradas!$E$58,"",D617-AVERAGE(D:D))</f>
        <v>-0.3664943570654412</v>
      </c>
      <c r="H617" s="76">
        <f>IF($C617&lt;=Entradas!$E$58,"",F617^2)</f>
        <v>8.5014219021179848E-4</v>
      </c>
      <c r="I617" s="76">
        <f>IF($C617&lt;=Entradas!$E$58,"",G617^2)</f>
        <v>0.1343181137608111</v>
      </c>
      <c r="J617" s="76">
        <f>IF($C617&lt;=Entradas!$E$58,"",E617-AVERAGE(E:E))</f>
        <v>-0.32231076890236821</v>
      </c>
      <c r="K617" s="76">
        <f>IF($C617&lt;=Entradas!$E$58,"",J617^2)</f>
        <v>0.1038842317504358</v>
      </c>
      <c r="L617" s="76">
        <f>IF($C617&lt;=Entradas!$E$58,"",G617*J617)</f>
        <v>0.11812507802414143</v>
      </c>
      <c r="M617" s="36"/>
    </row>
    <row r="618" spans="2:13" x14ac:dyDescent="0.3">
      <c r="B618" s="35"/>
      <c r="C618" s="72">
        <v>613</v>
      </c>
      <c r="D618" s="102">
        <f>IF($C618&lt;=Entradas!$E$58,"",Observaciones!H618)</f>
        <v>0.38830639155288676</v>
      </c>
      <c r="E618" s="102">
        <f>IF($C618&lt;=Entradas!$E$58,"",Cálculos!L619)</f>
        <v>0.41726218598982406</v>
      </c>
      <c r="F618" s="76">
        <f>IF($C618&lt;=Entradas!$E$58,"",D618-E618)</f>
        <v>-2.8955794436937299E-2</v>
      </c>
      <c r="G618" s="76">
        <f>IF($C618&lt;=Entradas!$E$58,"",D618-AVERAGE(D:D))</f>
        <v>-0.36919524160953893</v>
      </c>
      <c r="H618" s="76">
        <f>IF($C618&lt;=Entradas!$E$58,"",F618^2)</f>
        <v>8.3843803147416903E-4</v>
      </c>
      <c r="I618" s="76">
        <f>IF($C618&lt;=Entradas!$E$58,"",G618^2)</f>
        <v>0.13630512642712583</v>
      </c>
      <c r="J618" s="76">
        <f>IF($C618&lt;=Entradas!$E$58,"",E618-AVERAGE(E:E))</f>
        <v>-0.32521305692379671</v>
      </c>
      <c r="K618" s="76">
        <f>IF($C618&lt;=Entradas!$E$58,"",J618^2)</f>
        <v>0.10576353239372063</v>
      </c>
      <c r="L618" s="76">
        <f>IF($C618&lt;=Entradas!$E$58,"",G618*J618)</f>
        <v>0.12006711312555786</v>
      </c>
      <c r="M618" s="36"/>
    </row>
    <row r="619" spans="2:13" x14ac:dyDescent="0.3">
      <c r="B619" s="35"/>
      <c r="C619" s="72">
        <v>614</v>
      </c>
      <c r="D619" s="102">
        <f>IF($C619&lt;=Entradas!$E$58,"",Observaciones!H619)</f>
        <v>0.38562416338135125</v>
      </c>
      <c r="E619" s="102">
        <f>IF($C619&lt;=Entradas!$E$58,"",Cálculos!L620)</f>
        <v>0.41437994553614688</v>
      </c>
      <c r="F619" s="76">
        <f>IF($C619&lt;=Entradas!$E$58,"",D619-E619)</f>
        <v>-2.8755782154795628E-2</v>
      </c>
      <c r="G619" s="76">
        <f>IF($C619&lt;=Entradas!$E$58,"",D619-AVERAGE(D:D))</f>
        <v>-0.37187746978107444</v>
      </c>
      <c r="H619" s="76">
        <f>IF($C619&lt;=Entradas!$E$58,"",F619^2)</f>
        <v>8.2689500733406274E-4</v>
      </c>
      <c r="I619" s="76">
        <f>IF($C619&lt;=Entradas!$E$58,"",G619^2)</f>
        <v>0.13829285253077395</v>
      </c>
      <c r="J619" s="76">
        <f>IF($C619&lt;=Entradas!$E$58,"",E619-AVERAGE(E:E))</f>
        <v>-0.32809529737747389</v>
      </c>
      <c r="K619" s="76">
        <f>IF($C619&lt;=Entradas!$E$58,"",J619^2)</f>
        <v>0.10764652416121302</v>
      </c>
      <c r="L619" s="76">
        <f>IF($C619&lt;=Entradas!$E$58,"",G619*J619)</f>
        <v>0.12201124903580418</v>
      </c>
      <c r="M619" s="36"/>
    </row>
    <row r="620" spans="2:13" x14ac:dyDescent="0.3">
      <c r="B620" s="35"/>
      <c r="C620" s="72">
        <v>615</v>
      </c>
      <c r="D620" s="102">
        <f>IF($C620&lt;=Entradas!$E$58,"",Observaciones!H620)</f>
        <v>0.38296046271319506</v>
      </c>
      <c r="E620" s="102">
        <f>IF($C620&lt;=Entradas!$E$58,"",Cálculos!L621)</f>
        <v>0.41151761417155514</v>
      </c>
      <c r="F620" s="76">
        <f>IF($C620&lt;=Entradas!$E$58,"",D620-E620)</f>
        <v>-2.8557151458360075E-2</v>
      </c>
      <c r="G620" s="76">
        <f>IF($C620&lt;=Entradas!$E$58,"",D620-AVERAGE(D:D))</f>
        <v>-0.37454117044923063</v>
      </c>
      <c r="H620" s="76">
        <f>IF($C620&lt;=Entradas!$E$58,"",F620^2)</f>
        <v>8.155108994157169E-4</v>
      </c>
      <c r="I620" s="76">
        <f>IF($C620&lt;=Entradas!$E$58,"",G620^2)</f>
        <v>0.14028108836147962</v>
      </c>
      <c r="J620" s="76">
        <f>IF($C620&lt;=Entradas!$E$58,"",E620-AVERAGE(E:E))</f>
        <v>-0.33095762874206563</v>
      </c>
      <c r="K620" s="76">
        <f>IF($C620&lt;=Entradas!$E$58,"",J620^2)</f>
        <v>0.10953295202257095</v>
      </c>
      <c r="L620" s="76">
        <f>IF($C620&lt;=Entradas!$E$58,"",G620*J620)</f>
        <v>0.1239572576381552</v>
      </c>
      <c r="M620" s="36"/>
    </row>
    <row r="621" spans="2:13" x14ac:dyDescent="0.3">
      <c r="B621" s="35"/>
      <c r="C621" s="72">
        <v>616</v>
      </c>
      <c r="D621" s="102">
        <f>IF($C621&lt;=Entradas!$E$58,"",Observaciones!H621)</f>
        <v>0.38031516156956702</v>
      </c>
      <c r="E621" s="102">
        <f>IF($C621&lt;=Entradas!$E$58,"",Cálculos!L622)</f>
        <v>0.40867505437392504</v>
      </c>
      <c r="F621" s="76">
        <f>IF($C621&lt;=Entradas!$E$58,"",D621-E621)</f>
        <v>-2.8359892804358022E-2</v>
      </c>
      <c r="G621" s="76">
        <f>IF($C621&lt;=Entradas!$E$58,"",D621-AVERAGE(D:D))</f>
        <v>-0.37718647159285867</v>
      </c>
      <c r="H621" s="76">
        <f>IF($C621&lt;=Entradas!$E$58,"",F621^2)</f>
        <v>8.0428351987467796E-4</v>
      </c>
      <c r="I621" s="76">
        <f>IF($C621&lt;=Entradas!$E$58,"",G621^2)</f>
        <v>0.14226963435267037</v>
      </c>
      <c r="J621" s="76">
        <f>IF($C621&lt;=Entradas!$E$58,"",E621-AVERAGE(E:E))</f>
        <v>-0.33380018853969573</v>
      </c>
      <c r="K621" s="76">
        <f>IF($C621&lt;=Entradas!$E$58,"",J621^2)</f>
        <v>0.11142256586913642</v>
      </c>
      <c r="L621" s="76">
        <f>IF($C621&lt;=Entradas!$E$58,"",G621*J621)</f>
        <v>0.12590491533231882</v>
      </c>
      <c r="M621" s="36"/>
    </row>
    <row r="622" spans="2:13" x14ac:dyDescent="0.3">
      <c r="B622" s="35"/>
      <c r="C622" s="72">
        <v>617</v>
      </c>
      <c r="D622" s="102">
        <f>IF($C622&lt;=Entradas!$E$58,"",Observaciones!H622)</f>
        <v>0.3776881328556605</v>
      </c>
      <c r="E622" s="102">
        <f>IF($C622&lt;=Entradas!$E$58,"",Cálculos!L623)</f>
        <v>0.40585212957106753</v>
      </c>
      <c r="F622" s="76">
        <f>IF($C622&lt;=Entradas!$E$58,"",D622-E622)</f>
        <v>-2.8163996715407036E-2</v>
      </c>
      <c r="G622" s="76">
        <f>IF($C622&lt;=Entradas!$E$58,"",D622-AVERAGE(D:D))</f>
        <v>-0.37981350030676519</v>
      </c>
      <c r="H622" s="76">
        <f>IF($C622&lt;=Entradas!$E$58,"",F622^2)</f>
        <v>7.9321071098545826E-4</v>
      </c>
      <c r="I622" s="76">
        <f>IF($C622&lt;=Entradas!$E$58,"",G622^2)</f>
        <v>0.14425829501527712</v>
      </c>
      <c r="J622" s="76">
        <f>IF($C622&lt;=Entradas!$E$58,"",E622-AVERAGE(E:E))</f>
        <v>-0.33662311334255324</v>
      </c>
      <c r="K622" s="76">
        <f>IF($C622&lt;=Entradas!$E$58,"",J622^2)</f>
        <v>0.11331512043643345</v>
      </c>
      <c r="L622" s="76">
        <f>IF($C622&lt;=Entradas!$E$58,"",G622*J622)</f>
        <v>0.12785400296279609</v>
      </c>
      <c r="M622" s="36"/>
    </row>
    <row r="623" spans="2:13" x14ac:dyDescent="0.3">
      <c r="B623" s="35"/>
      <c r="C623" s="72">
        <v>618</v>
      </c>
      <c r="D623" s="102">
        <f>IF($C623&lt;=Entradas!$E$58,"",Observaciones!H623)</f>
        <v>0.37507925035458251</v>
      </c>
      <c r="E623" s="102">
        <f>IF($C623&lt;=Entradas!$E$58,"",Cálculos!L624)</f>
        <v>0.40304870413416666</v>
      </c>
      <c r="F623" s="76">
        <f>IF($C623&lt;=Entradas!$E$58,"",D623-E623)</f>
        <v>-2.7969453779584152E-2</v>
      </c>
      <c r="G623" s="76">
        <f>IF($C623&lt;=Entradas!$E$58,"",D623-AVERAGE(D:D))</f>
        <v>-0.38242238280784319</v>
      </c>
      <c r="H623" s="76">
        <f>IF($C623&lt;=Entradas!$E$58,"",F623^2)</f>
        <v>7.8229034472829424E-4</v>
      </c>
      <c r="I623" s="76">
        <f>IF($C623&lt;=Entradas!$E$58,"",G623^2)</f>
        <v>0.14624687887242854</v>
      </c>
      <c r="J623" s="76">
        <f>IF($C623&lt;=Entradas!$E$58,"",E623-AVERAGE(E:E))</f>
        <v>-0.33942653877945411</v>
      </c>
      <c r="K623" s="76">
        <f>IF($C623&lt;=Entradas!$E$58,"",J623^2)</f>
        <v>0.11521037522780027</v>
      </c>
      <c r="L623" s="76">
        <f>IF($C623&lt;=Entradas!$E$58,"",G623*J623)</f>
        <v>0.12980430574825763</v>
      </c>
      <c r="M623" s="36"/>
    </row>
    <row r="624" spans="2:13" x14ac:dyDescent="0.3">
      <c r="B624" s="35"/>
      <c r="C624" s="72">
        <v>619</v>
      </c>
      <c r="D624" s="102">
        <f>IF($C624&lt;=Entradas!$E$58,"",Observaciones!H624)</f>
        <v>0.37248838872128509</v>
      </c>
      <c r="E624" s="102">
        <f>IF($C624&lt;=Entradas!$E$58,"",Cálculos!L625)</f>
        <v>0.40026464337126316</v>
      </c>
      <c r="F624" s="76">
        <f>IF($C624&lt;=Entradas!$E$58,"",D624-E624)</f>
        <v>-2.7776254649978072E-2</v>
      </c>
      <c r="G624" s="76">
        <f>IF($C624&lt;=Entradas!$E$58,"",D624-AVERAGE(D:D))</f>
        <v>-0.3850132444411406</v>
      </c>
      <c r="H624" s="76">
        <f>IF($C624&lt;=Entradas!$E$58,"",F624^2)</f>
        <v>7.7152032238042849E-4</v>
      </c>
      <c r="I624" s="76">
        <f>IF($C624&lt;=Entradas!$E$58,"",G624^2)</f>
        <v>0.14823519839509347</v>
      </c>
      <c r="J624" s="76">
        <f>IF($C624&lt;=Entradas!$E$58,"",E624-AVERAGE(E:E))</f>
        <v>-0.34221059954235761</v>
      </c>
      <c r="K624" s="76">
        <f>IF($C624&lt;=Entradas!$E$58,"",J624^2)</f>
        <v>0.11710809443913985</v>
      </c>
      <c r="L624" s="76">
        <f>IF($C624&lt;=Entradas!$E$58,"",G624*J624)</f>
        <v>0.13175561321195101</v>
      </c>
      <c r="M624" s="36"/>
    </row>
    <row r="625" spans="2:13" x14ac:dyDescent="0.3">
      <c r="B625" s="35"/>
      <c r="C625" s="72">
        <v>620</v>
      </c>
      <c r="D625" s="102">
        <f>IF($C625&lt;=Entradas!$E$58,"",Observaciones!H625)</f>
        <v>0.36991542347654172</v>
      </c>
      <c r="E625" s="102">
        <f>IF($C625&lt;=Entradas!$E$58,"",Cálculos!L626)</f>
        <v>0.39749981352078301</v>
      </c>
      <c r="F625" s="76">
        <f>IF($C625&lt;=Entradas!$E$58,"",D625-E625)</f>
        <v>-2.7584390044241291E-2</v>
      </c>
      <c r="G625" s="76">
        <f>IF($C625&lt;=Entradas!$E$58,"",D625-AVERAGE(D:D))</f>
        <v>-0.38758620968588398</v>
      </c>
      <c r="H625" s="76">
        <f>IF($C625&lt;=Entradas!$E$58,"",F625^2)</f>
        <v>7.6089857411283809E-4</v>
      </c>
      <c r="I625" s="76">
        <f>IF($C625&lt;=Entradas!$E$58,"",G625^2)</f>
        <v>0.15022306993867002</v>
      </c>
      <c r="J625" s="76">
        <f>IF($C625&lt;=Entradas!$E$58,"",E625-AVERAGE(E:E))</f>
        <v>-0.34497542939283776</v>
      </c>
      <c r="K625" s="76">
        <f>IF($C625&lt;=Entradas!$E$58,"",J625^2)</f>
        <v>0.11900804688477279</v>
      </c>
      <c r="L625" s="76">
        <f>IF($C625&lt;=Entradas!$E$58,"",G625*J625)</f>
        <v>0.13370771911313029</v>
      </c>
      <c r="M625" s="36"/>
    </row>
    <row r="626" spans="2:13" x14ac:dyDescent="0.3">
      <c r="B626" s="35"/>
      <c r="C626" s="72">
        <v>621</v>
      </c>
      <c r="D626" s="102">
        <f>IF($C626&lt;=Entradas!$E$58,"",Observaciones!H626)</f>
        <v>0.36736023100096671</v>
      </c>
      <c r="E626" s="102">
        <f>IF($C626&lt;=Entradas!$E$58,"",Cálculos!L627)</f>
        <v>0.39475408174511084</v>
      </c>
      <c r="F626" s="76">
        <f>IF($C626&lt;=Entradas!$E$58,"",D626-E626)</f>
        <v>-2.7393850744144133E-2</v>
      </c>
      <c r="G626" s="76">
        <f>IF($C626&lt;=Entradas!$E$58,"",D626-AVERAGE(D:D))</f>
        <v>-0.39014140216145898</v>
      </c>
      <c r="H626" s="76">
        <f>IF($C626&lt;=Entradas!$E$58,"",F626^2)</f>
        <v>7.5042305859244606E-4</v>
      </c>
      <c r="I626" s="76">
        <f>IF($C626&lt;=Entradas!$E$58,"",G626^2)</f>
        <v>0.15221031368050927</v>
      </c>
      <c r="J626" s="76">
        <f>IF($C626&lt;=Entradas!$E$58,"",E626-AVERAGE(E:E))</f>
        <v>-0.34772116116850993</v>
      </c>
      <c r="K626" s="76">
        <f>IF($C626&lt;=Entradas!$E$58,"",J626^2)</f>
        <v>0.12091000592437685</v>
      </c>
      <c r="L626" s="76">
        <f>IF($C626&lt;=Entradas!$E$58,"",G626*J626)</f>
        <v>0.13566042137949313</v>
      </c>
      <c r="M626" s="36"/>
    </row>
    <row r="627" spans="2:13" x14ac:dyDescent="0.3">
      <c r="B627" s="35"/>
      <c r="C627" s="72">
        <v>622</v>
      </c>
      <c r="D627" s="102">
        <f>IF($C627&lt;=Entradas!$E$58,"",Observaciones!H627)</f>
        <v>0.36482268852907596</v>
      </c>
      <c r="E627" s="102">
        <f>IF($C627&lt;=Entradas!$E$58,"",Cálculos!L628)</f>
        <v>0.39202731612420783</v>
      </c>
      <c r="F627" s="76">
        <f>IF($C627&lt;=Entradas!$E$58,"",D627-E627)</f>
        <v>-2.7204627595131869E-2</v>
      </c>
      <c r="G627" s="76">
        <f>IF($C627&lt;=Entradas!$E$58,"",D627-AVERAGE(D:D))</f>
        <v>-0.39267894463334974</v>
      </c>
      <c r="H627" s="76">
        <f>IF($C627&lt;=Entradas!$E$58,"",F627^2)</f>
        <v>7.4009176258981043E-4</v>
      </c>
      <c r="I627" s="76">
        <f>IF($C627&lt;=Entradas!$E$58,"",G627^2)</f>
        <v>0.15419675355836135</v>
      </c>
      <c r="J627" s="76">
        <f>IF($C627&lt;=Entradas!$E$58,"",E627-AVERAGE(E:E))</f>
        <v>-0.35044792678941294</v>
      </c>
      <c r="K627" s="76">
        <f>IF($C627&lt;=Entradas!$E$58,"",J627^2)</f>
        <v>0.12281374939099773</v>
      </c>
      <c r="L627" s="76">
        <f>IF($C627&lt;=Entradas!$E$58,"",G627*J627)</f>
        <v>0.13761352204061209</v>
      </c>
      <c r="M627" s="36"/>
    </row>
    <row r="628" spans="2:13" x14ac:dyDescent="0.3">
      <c r="B628" s="35"/>
      <c r="C628" s="72">
        <v>623</v>
      </c>
      <c r="D628" s="102">
        <f>IF($C628&lt;=Entradas!$E$58,"",Observaciones!H628)</f>
        <v>0.36230267414338851</v>
      </c>
      <c r="E628" s="102">
        <f>IF($C628&lt;=Entradas!$E$58,"",Cálculos!L629)</f>
        <v>0.38931938564927326</v>
      </c>
      <c r="F628" s="76">
        <f>IF($C628&lt;=Entradas!$E$58,"",D628-E628)</f>
        <v>-2.701671150588475E-2</v>
      </c>
      <c r="G628" s="76">
        <f>IF($C628&lt;=Entradas!$E$58,"",D628-AVERAGE(D:D))</f>
        <v>-0.39519895901903718</v>
      </c>
      <c r="H628" s="76">
        <f>IF($C628&lt;=Entradas!$E$58,"",F628^2)</f>
        <v>7.2990270059220539E-4</v>
      </c>
      <c r="I628" s="76">
        <f>IF($C628&lt;=Entradas!$E$58,"",G628^2)</f>
        <v>0.15618221720973063</v>
      </c>
      <c r="J628" s="76">
        <f>IF($C628&lt;=Entradas!$E$58,"",E628-AVERAGE(E:E))</f>
        <v>-0.35315585726434751</v>
      </c>
      <c r="K628" s="76">
        <f>IF($C628&lt;=Entradas!$E$58,"",J628^2)</f>
        <v>0.12471905952011619</v>
      </c>
      <c r="L628" s="76">
        <f>IF($C628&lt;=Entradas!$E$58,"",G628*J628)</f>
        <v>0.13956682716234581</v>
      </c>
      <c r="M628" s="36"/>
    </row>
    <row r="629" spans="2:13" x14ac:dyDescent="0.3">
      <c r="B629" s="35"/>
      <c r="C629" s="72">
        <v>624</v>
      </c>
      <c r="D629" s="102">
        <f>IF($C629&lt;=Entradas!$E$58,"",Observaciones!H629)</f>
        <v>0.35980006676856896</v>
      </c>
      <c r="E629" s="102">
        <f>IF($C629&lt;=Entradas!$E$58,"",Cálculos!L630)</f>
        <v>0.38663016021645052</v>
      </c>
      <c r="F629" s="76">
        <f>IF($C629&lt;=Entradas!$E$58,"",D629-E629)</f>
        <v>-2.6830093447881564E-2</v>
      </c>
      <c r="G629" s="76">
        <f>IF($C629&lt;=Entradas!$E$58,"",D629-AVERAGE(D:D))</f>
        <v>-0.39770156639385673</v>
      </c>
      <c r="H629" s="76">
        <f>IF($C629&lt;=Entradas!$E$58,"",F629^2)</f>
        <v>7.1985391442205729E-4</v>
      </c>
      <c r="I629" s="76">
        <f>IF($C629&lt;=Entradas!$E$58,"",G629^2)</f>
        <v>0.15816653591212723</v>
      </c>
      <c r="J629" s="76">
        <f>IF($C629&lt;=Entradas!$E$58,"",E629-AVERAGE(E:E))</f>
        <v>-0.35584508269717025</v>
      </c>
      <c r="K629" s="76">
        <f>IF($C629&lt;=Entradas!$E$58,"",J629^2)</f>
        <v>0.12662572287975593</v>
      </c>
      <c r="L629" s="76">
        <f>IF($C629&lt;=Entradas!$E$58,"",G629*J629)</f>
        <v>0.14152014678221608</v>
      </c>
      <c r="M629" s="36"/>
    </row>
    <row r="630" spans="2:13" x14ac:dyDescent="0.3">
      <c r="B630" s="35"/>
      <c r="C630" s="72">
        <v>625</v>
      </c>
      <c r="D630" s="102">
        <f>IF($C630&lt;=Entradas!$E$58,"",Observaciones!H630)</f>
        <v>0.35731474616561026</v>
      </c>
      <c r="E630" s="102">
        <f>IF($C630&lt;=Entradas!$E$58,"",Cálculos!L631)</f>
        <v>0.38395951062057582</v>
      </c>
      <c r="F630" s="76">
        <f>IF($C630&lt;=Entradas!$E$58,"",D630-E630)</f>
        <v>-2.6644764454965553E-2</v>
      </c>
      <c r="G630" s="76">
        <f>IF($C630&lt;=Entradas!$E$58,"",D630-AVERAGE(D:D))</f>
        <v>-0.40018688699681543</v>
      </c>
      <c r="H630" s="76">
        <f>IF($C630&lt;=Entradas!$E$58,"",F630^2)</f>
        <v>7.0994347286059572E-4</v>
      </c>
      <c r="I630" s="76">
        <f>IF($C630&lt;=Entradas!$E$58,"",G630^2)</f>
        <v>0.16014954452420191</v>
      </c>
      <c r="J630" s="76">
        <f>IF($C630&lt;=Entradas!$E$58,"",E630-AVERAGE(E:E))</f>
        <v>-0.35851573229304495</v>
      </c>
      <c r="K630" s="76">
        <f>IF($C630&lt;=Entradas!$E$58,"",J630^2)</f>
        <v>0.12853353030161827</v>
      </c>
      <c r="L630" s="76">
        <f>IF($C630&lt;=Entradas!$E$58,"",G630*J630)</f>
        <v>0.14347329484573731</v>
      </c>
      <c r="M630" s="36"/>
    </row>
    <row r="631" spans="2:13" x14ac:dyDescent="0.3">
      <c r="B631" s="35"/>
      <c r="C631" s="72">
        <v>626</v>
      </c>
      <c r="D631" s="102">
        <f>IF($C631&lt;=Entradas!$E$58,"",Observaciones!H631)</f>
        <v>0.35484659292605697</v>
      </c>
      <c r="E631" s="102">
        <f>IF($C631&lt;=Entradas!$E$58,"",Cálculos!L632)</f>
        <v>0.38130730854897077</v>
      </c>
      <c r="F631" s="76">
        <f>IF($C631&lt;=Entradas!$E$58,"",D631-E631)</f>
        <v>-2.64607156229138E-2</v>
      </c>
      <c r="G631" s="76">
        <f>IF($C631&lt;=Entradas!$E$58,"",D631-AVERAGE(D:D))</f>
        <v>-0.40265504023636872</v>
      </c>
      <c r="H631" s="76">
        <f>IF($C631&lt;=Entradas!$E$58,"",F631^2)</f>
        <v>7.0016947127671443E-4</v>
      </c>
      <c r="I631" s="76">
        <f>IF($C631&lt;=Entradas!$E$58,"",G631^2)</f>
        <v>0.16213108142775171</v>
      </c>
      <c r="J631" s="76">
        <f>IF($C631&lt;=Entradas!$E$58,"",E631-AVERAGE(E:E))</f>
        <v>-0.36116793436465</v>
      </c>
      <c r="K631" s="76">
        <f>IF($C631&lt;=Entradas!$E$58,"",J631^2)</f>
        <v>0.13044227681322812</v>
      </c>
      <c r="L631" s="76">
        <f>IF($C631&lt;=Entradas!$E$58,"",G631*J631)</f>
        <v>0.14542608914368432</v>
      </c>
      <c r="M631" s="36"/>
    </row>
    <row r="632" spans="2:13" x14ac:dyDescent="0.3">
      <c r="B632" s="35"/>
      <c r="C632" s="72">
        <v>627</v>
      </c>
      <c r="D632" s="102">
        <f>IF($C632&lt;=Entradas!$E$58,"",Observaciones!H632)</f>
        <v>0.352395488466268</v>
      </c>
      <c r="E632" s="102">
        <f>IF($C632&lt;=Entradas!$E$58,"",Cálculos!L633)</f>
        <v>0.37867342657527725</v>
      </c>
      <c r="F632" s="76">
        <f>IF($C632&lt;=Entradas!$E$58,"",D632-E632)</f>
        <v>-2.6277938109009247E-2</v>
      </c>
      <c r="G632" s="76">
        <f>IF($C632&lt;=Entradas!$E$58,"",D632-AVERAGE(D:D))</f>
        <v>-0.40510614469615769</v>
      </c>
      <c r="H632" s="76">
        <f>IF($C632&lt;=Entradas!$E$58,"",F632^2)</f>
        <v>6.9053003126092046E-4</v>
      </c>
      <c r="I632" s="76">
        <f>IF($C632&lt;=Entradas!$E$58,"",G632^2)</f>
        <v>0.16411098847058425</v>
      </c>
      <c r="J632" s="76">
        <f>IF($C632&lt;=Entradas!$E$58,"",E632-AVERAGE(E:E))</f>
        <v>-0.36380181633834352</v>
      </c>
      <c r="K632" s="76">
        <f>IF($C632&lt;=Entradas!$E$58,"",J632^2)</f>
        <v>0.13235176157107784</v>
      </c>
      <c r="L632" s="76">
        <f>IF($C632&lt;=Entradas!$E$58,"",G632*J632)</f>
        <v>0.14737835125028598</v>
      </c>
      <c r="M632" s="36"/>
    </row>
    <row r="633" spans="2:13" x14ac:dyDescent="0.3">
      <c r="B633" s="35"/>
      <c r="C633" s="72">
        <v>628</v>
      </c>
      <c r="D633" s="102">
        <f>IF($C633&lt;=Entradas!$E$58,"",Observaciones!H633)</f>
        <v>0.34996131502171929</v>
      </c>
      <c r="E633" s="102">
        <f>IF($C633&lt;=Entradas!$E$58,"",Cálculos!L634)</f>
        <v>0.37605773815333526</v>
      </c>
      <c r="F633" s="76">
        <f>IF($C633&lt;=Entradas!$E$58,"",D633-E633)</f>
        <v>-2.6096423131615976E-2</v>
      </c>
      <c r="G633" s="76">
        <f>IF($C633&lt;=Entradas!$E$58,"",D633-AVERAGE(D:D))</f>
        <v>-0.4075403181407064</v>
      </c>
      <c r="H633" s="76">
        <f>IF($C633&lt;=Entradas!$E$58,"",F633^2)</f>
        <v>6.8102330026434139E-4</v>
      </c>
      <c r="I633" s="76">
        <f>IF($C633&lt;=Entradas!$E$58,"",G633^2)</f>
        <v>0.16608911091022818</v>
      </c>
      <c r="J633" s="76">
        <f>IF($C633&lt;=Entradas!$E$58,"",E633-AVERAGE(E:E))</f>
        <v>-0.36641750476028551</v>
      </c>
      <c r="K633" s="76">
        <f>IF($C633&lt;=Entradas!$E$58,"",J633^2)</f>
        <v>0.13426178779475384</v>
      </c>
      <c r="L633" s="76">
        <f>IF($C633&lt;=Entradas!$E$58,"",G633*J633)</f>
        <v>0.14932990646233055</v>
      </c>
      <c r="M633" s="36"/>
    </row>
    <row r="634" spans="2:13" x14ac:dyDescent="0.3">
      <c r="B634" s="35"/>
      <c r="C634" s="72">
        <v>629</v>
      </c>
      <c r="D634" s="102">
        <f>IF($C634&lt;=Entradas!$E$58,"",Observaciones!H634)</f>
        <v>0.34754395564134588</v>
      </c>
      <c r="E634" s="102">
        <f>IF($C634&lt;=Entradas!$E$58,"",Cálculos!L635)</f>
        <v>0.37346011761110315</v>
      </c>
      <c r="F634" s="76">
        <f>IF($C634&lt;=Entradas!$E$58,"",D634-E634)</f>
        <v>-2.5916161969757268E-2</v>
      </c>
      <c r="G634" s="76">
        <f>IF($C634&lt;=Entradas!$E$58,"",D634-AVERAGE(D:D))</f>
        <v>-0.40995767752107981</v>
      </c>
      <c r="H634" s="76">
        <f>IF($C634&lt;=Entradas!$E$58,"",F634^2)</f>
        <v>6.7164745124269289E-4</v>
      </c>
      <c r="I634" s="76">
        <f>IF($C634&lt;=Entradas!$E$58,"",G634^2)</f>
        <v>0.16806529735847767</v>
      </c>
      <c r="J634" s="76">
        <f>IF($C634&lt;=Entradas!$E$58,"",E634-AVERAGE(E:E))</f>
        <v>-0.36901512530251762</v>
      </c>
      <c r="K634" s="76">
        <f>IF($C634&lt;=Entradas!$E$58,"",J634^2)</f>
        <v>0.13617216270203278</v>
      </c>
      <c r="L634" s="76">
        <f>IF($C634&lt;=Entradas!$E$58,"",G634*J634)</f>
        <v>0.15128058373917039</v>
      </c>
      <c r="M634" s="36"/>
    </row>
    <row r="635" spans="2:13" x14ac:dyDescent="0.3">
      <c r="B635" s="35"/>
      <c r="C635" s="72">
        <v>630</v>
      </c>
      <c r="D635" s="102">
        <f>IF($C635&lt;=Entradas!$E$58,"",Observaciones!H635)</f>
        <v>0.34514329418192269</v>
      </c>
      <c r="E635" s="102">
        <f>IF($C635&lt;=Entradas!$E$58,"",Cálculos!L636)</f>
        <v>0.37088044014461941</v>
      </c>
      <c r="F635" s="76">
        <f>IF($C635&lt;=Entradas!$E$58,"",D635-E635)</f>
        <v>-2.5737145962696717E-2</v>
      </c>
      <c r="G635" s="76">
        <f>IF($C635&lt;=Entradas!$E$58,"",D635-AVERAGE(D:D))</f>
        <v>-0.412358338980503</v>
      </c>
      <c r="H635" s="76">
        <f>IF($C635&lt;=Entradas!$E$58,"",F635^2)</f>
        <v>6.624006823051559E-4</v>
      </c>
      <c r="I635" s="76">
        <f>IF($C635&lt;=Entradas!$E$58,"",G635^2)</f>
        <v>0.17003939972675941</v>
      </c>
      <c r="J635" s="76">
        <f>IF($C635&lt;=Entradas!$E$58,"",E635-AVERAGE(E:E))</f>
        <v>-0.37159480276900136</v>
      </c>
      <c r="K635" s="76">
        <f>IF($C635&lt;=Entradas!$E$58,"",J635^2)</f>
        <v>0.13808269744493301</v>
      </c>
      <c r="L635" s="76">
        <f>IF($C635&lt;=Entradas!$E$58,"",G635*J635)</f>
        <v>0.15323021564361303</v>
      </c>
      <c r="M635" s="36"/>
    </row>
    <row r="636" spans="2:13" x14ac:dyDescent="0.3">
      <c r="B636" s="35"/>
      <c r="C636" s="72">
        <v>631</v>
      </c>
      <c r="D636" s="102">
        <f>IF($C636&lt;=Entradas!$E$58,"",Observaciones!H636)</f>
        <v>0.34275921530248465</v>
      </c>
      <c r="E636" s="102">
        <f>IF($C636&lt;=Entradas!$E$58,"",Cálculos!L637)</f>
        <v>0.36831858181200633</v>
      </c>
      <c r="F636" s="76">
        <f>IF($C636&lt;=Entradas!$E$58,"",D636-E636)</f>
        <v>-2.5559366509521675E-2</v>
      </c>
      <c r="G636" s="76">
        <f>IF($C636&lt;=Entradas!$E$58,"",D636-AVERAGE(D:D))</f>
        <v>-0.41474241785994104</v>
      </c>
      <c r="H636" s="76">
        <f>IF($C636&lt;=Entradas!$E$58,"",F636^2)</f>
        <v>6.5328121636805826E-4</v>
      </c>
      <c r="I636" s="76">
        <f>IF($C636&lt;=Entradas!$E$58,"",G636^2)</f>
        <v>0.17201127317230994</v>
      </c>
      <c r="J636" s="76">
        <f>IF($C636&lt;=Entradas!$E$58,"",E636-AVERAGE(E:E))</f>
        <v>-0.37415666110161444</v>
      </c>
      <c r="K636" s="76">
        <f>IF($C636&lt;=Entradas!$E$58,"",J636^2)</f>
        <v>0.13999320704670837</v>
      </c>
      <c r="L636" s="76">
        <f>IF($C636&lt;=Entradas!$E$58,"",G636*J636)</f>
        <v>0.15517863828368611</v>
      </c>
      <c r="M636" s="36"/>
    </row>
    <row r="637" spans="2:13" x14ac:dyDescent="0.3">
      <c r="B637" s="35"/>
      <c r="C637" s="72">
        <v>632</v>
      </c>
      <c r="D637" s="102">
        <f>IF($C637&lt;=Entradas!$E$58,"",Observaciones!H637)</f>
        <v>0.34039160445878475</v>
      </c>
      <c r="E637" s="102">
        <f>IF($C637&lt;=Entradas!$E$58,"",Cálculos!L638)</f>
        <v>0.36577441952751544</v>
      </c>
      <c r="F637" s="76">
        <f>IF($C637&lt;=Entradas!$E$58,"",D637-E637)</f>
        <v>-2.5382815068730691E-2</v>
      </c>
      <c r="G637" s="76">
        <f>IF($C637&lt;=Entradas!$E$58,"",D637-AVERAGE(D:D))</f>
        <v>-0.41711002870364094</v>
      </c>
      <c r="H637" s="76">
        <f>IF($C637&lt;=Entradas!$E$58,"",F637^2)</f>
        <v>6.4428730081338181E-4</v>
      </c>
      <c r="I637" s="76">
        <f>IF($C637&lt;=Entradas!$E$58,"",G637^2)</f>
        <v>0.17398077604515216</v>
      </c>
      <c r="J637" s="76">
        <f>IF($C637&lt;=Entradas!$E$58,"",E637-AVERAGE(E:E))</f>
        <v>-0.37670082338610533</v>
      </c>
      <c r="K637" s="76">
        <f>IF($C637&lt;=Entradas!$E$58,"",J637^2)</f>
        <v>0.14190351033976972</v>
      </c>
      <c r="L637" s="76">
        <f>IF($C637&lt;=Entradas!$E$58,"",G637*J637)</f>
        <v>0.15712569125526357</v>
      </c>
      <c r="M637" s="36"/>
    </row>
    <row r="638" spans="2:13" x14ac:dyDescent="0.3">
      <c r="B638" s="35"/>
      <c r="C638" s="72">
        <v>633</v>
      </c>
      <c r="D638" s="102">
        <f>IF($C638&lt;=Entradas!$E$58,"",Observaciones!H638)</f>
        <v>0.33804034789779103</v>
      </c>
      <c r="E638" s="102">
        <f>IF($C638&lt;=Entradas!$E$58,"",Cálculos!L639)</f>
        <v>0.36324783105561359</v>
      </c>
      <c r="F638" s="76">
        <f>IF($C638&lt;=Entradas!$E$58,"",D638-E638)</f>
        <v>-2.5207483157822563E-2</v>
      </c>
      <c r="G638" s="76">
        <f>IF($C638&lt;=Entradas!$E$58,"",D638-AVERAGE(D:D))</f>
        <v>-0.41946128526463466</v>
      </c>
      <c r="H638" s="76">
        <f>IF($C638&lt;=Entradas!$E$58,"",F638^2)</f>
        <v>6.3541720715190814E-4</v>
      </c>
      <c r="I638" s="76">
        <f>IF($C638&lt;=Entradas!$E$58,"",G638^2)</f>
        <v>0.17594776983585922</v>
      </c>
      <c r="J638" s="76">
        <f>IF($C638&lt;=Entradas!$E$58,"",E638-AVERAGE(E:E))</f>
        <v>-0.37922741185800718</v>
      </c>
      <c r="K638" s="76">
        <f>IF($C638&lt;=Entradas!$E$58,"",J638^2)</f>
        <v>0.14381342990452262</v>
      </c>
      <c r="L638" s="76">
        <f>IF($C638&lt;=Entradas!$E$58,"",G638*J638)</f>
        <v>0.15907121758554066</v>
      </c>
      <c r="M638" s="36"/>
    </row>
    <row r="639" spans="2:13" x14ac:dyDescent="0.3">
      <c r="B639" s="35"/>
      <c r="C639" s="72">
        <v>634</v>
      </c>
      <c r="D639" s="102">
        <f>IF($C639&lt;=Entradas!$E$58,"",Observaciones!H639)</f>
        <v>0.33570533265222108</v>
      </c>
      <c r="E639" s="102">
        <f>IF($C639&lt;=Entradas!$E$58,"",Cálculos!L640)</f>
        <v>0.36073869500511013</v>
      </c>
      <c r="F639" s="76">
        <f>IF($C639&lt;=Entradas!$E$58,"",D639-E639)</f>
        <v>-2.5033362352889055E-2</v>
      </c>
      <c r="G639" s="76">
        <f>IF($C639&lt;=Entradas!$E$58,"",D639-AVERAGE(D:D))</f>
        <v>-0.42179630051020461</v>
      </c>
      <c r="H639" s="76">
        <f>IF($C639&lt;=Entradas!$E$58,"",F639^2)</f>
        <v>6.2666923069104304E-4</v>
      </c>
      <c r="I639" s="76">
        <f>IF($C639&lt;=Entradas!$E$58,"",G639^2)</f>
        <v>0.17791211912409483</v>
      </c>
      <c r="J639" s="76">
        <f>IF($C639&lt;=Entradas!$E$58,"",E639-AVERAGE(E:E))</f>
        <v>-0.38173654790851064</v>
      </c>
      <c r="K639" s="76">
        <f>IF($C639&lt;=Entradas!$E$58,"",J639^2)</f>
        <v>0.14572279200910665</v>
      </c>
      <c r="L639" s="76">
        <f>IF($C639&lt;=Entradas!$E$58,"",G639*J639)</f>
        <v>0.16101506367734628</v>
      </c>
      <c r="M639" s="36"/>
    </row>
    <row r="640" spans="2:13" x14ac:dyDescent="0.3">
      <c r="B640" s="35"/>
      <c r="C640" s="72">
        <v>635</v>
      </c>
      <c r="D640" s="102">
        <f>IF($C640&lt;=Entradas!$E$58,"",Observaciones!H640)</f>
        <v>0.33338644653511446</v>
      </c>
      <c r="E640" s="102">
        <f>IF($C640&lt;=Entradas!$E$58,"",Cálculos!L641)</f>
        <v>0.35824689082332462</v>
      </c>
      <c r="F640" s="76">
        <f>IF($C640&lt;=Entradas!$E$58,"",D640-E640)</f>
        <v>-2.486044428821016E-2</v>
      </c>
      <c r="G640" s="76">
        <f>IF($C640&lt;=Entradas!$E$58,"",D640-AVERAGE(D:D))</f>
        <v>-0.42411518662731124</v>
      </c>
      <c r="H640" s="76">
        <f>IF($C640&lt;=Entradas!$E$58,"",F640^2)</f>
        <v>6.1804169020720113E-4</v>
      </c>
      <c r="I640" s="76">
        <f>IF($C640&lt;=Entradas!$E$58,"",G640^2)</f>
        <v>0.17987369152791904</v>
      </c>
      <c r="J640" s="76">
        <f>IF($C640&lt;=Entradas!$E$58,"",E640-AVERAGE(E:E))</f>
        <v>-0.38422835209029615</v>
      </c>
      <c r="K640" s="76">
        <f>IF($C640&lt;=Entradas!$E$58,"",J640^2)</f>
        <v>0.14763142655002459</v>
      </c>
      <c r="L640" s="76">
        <f>IF($C640&lt;=Entradas!$E$58,"",G640*J640)</f>
        <v>0.16295707925428021</v>
      </c>
      <c r="M640" s="36"/>
    </row>
    <row r="641" spans="2:13" x14ac:dyDescent="0.3">
      <c r="B641" s="35"/>
      <c r="C641" s="72">
        <v>636</v>
      </c>
      <c r="D641" s="102">
        <f>IF($C641&lt;=Entradas!$E$58,"",Observaciones!H641)</f>
        <v>0.33108357813444278</v>
      </c>
      <c r="E641" s="102">
        <f>IF($C641&lt;=Entradas!$E$58,"",Cálculos!L642)</f>
        <v>0.35577229879029482</v>
      </c>
      <c r="F641" s="76">
        <f>IF($C641&lt;=Entradas!$E$58,"",D641-E641)</f>
        <v>-2.4688720655852037E-2</v>
      </c>
      <c r="G641" s="76">
        <f>IF($C641&lt;=Entradas!$E$58,"",D641-AVERAGE(D:D))</f>
        <v>-0.42641805502798291</v>
      </c>
      <c r="H641" s="76">
        <f>IF($C641&lt;=Entradas!$E$58,"",F641^2)</f>
        <v>6.09532927622695E-4</v>
      </c>
      <c r="I641" s="76">
        <f>IF($C641&lt;=Entradas!$E$58,"",G641^2)</f>
        <v>0.18183235765384786</v>
      </c>
      <c r="J641" s="76">
        <f>IF($C641&lt;=Entradas!$E$58,"",E641-AVERAGE(E:E))</f>
        <v>-0.38670294412332595</v>
      </c>
      <c r="K641" s="76">
        <f>IF($C641&lt;=Entradas!$E$58,"",J641^2)</f>
        <v>0.14953916699364816</v>
      </c>
      <c r="L641" s="76">
        <f>IF($C641&lt;=Entradas!$E$58,"",G641*J641)</f>
        <v>0.1648971173066634</v>
      </c>
      <c r="M641" s="36"/>
    </row>
    <row r="642" spans="2:13" x14ac:dyDescent="0.3">
      <c r="B642" s="35"/>
      <c r="C642" s="72">
        <v>637</v>
      </c>
      <c r="D642" s="102">
        <f>IF($C642&lt;=Entradas!$E$58,"",Observaciones!H642)</f>
        <v>0.32879661680775668</v>
      </c>
      <c r="E642" s="102">
        <f>IF($C642&lt;=Entradas!$E$58,"",Cálculos!L643)</f>
        <v>0.35331480001302462</v>
      </c>
      <c r="F642" s="76">
        <f>IF($C642&lt;=Entradas!$E$58,"",D642-E642)</f>
        <v>-2.451818320526794E-2</v>
      </c>
      <c r="G642" s="76">
        <f>IF($C642&lt;=Entradas!$E$58,"",D642-AVERAGE(D:D))</f>
        <v>-0.42870501635466901</v>
      </c>
      <c r="H642" s="76">
        <f>IF($C642&lt;=Entradas!$E$58,"",F642^2)</f>
        <v>6.0114130768708287E-4</v>
      </c>
      <c r="I642" s="76">
        <f>IF($C642&lt;=Entradas!$E$58,"",G642^2)</f>
        <v>0.18378799104765703</v>
      </c>
      <c r="J642" s="76">
        <f>IF($C642&lt;=Entradas!$E$58,"",E642-AVERAGE(E:E))</f>
        <v>-0.38916044290059615</v>
      </c>
      <c r="K642" s="76">
        <f>IF($C642&lt;=Entradas!$E$58,"",J642^2)</f>
        <v>0.15144585031858815</v>
      </c>
      <c r="L642" s="76">
        <f>IF($C642&lt;=Entradas!$E$58,"",G642*J642)</f>
        <v>0.16683503403829031</v>
      </c>
      <c r="M642" s="36"/>
    </row>
    <row r="643" spans="2:13" x14ac:dyDescent="0.3">
      <c r="B643" s="35"/>
      <c r="C643" s="72">
        <v>638</v>
      </c>
      <c r="D643" s="102">
        <f>IF($C643&lt;=Entradas!$E$58,"",Observaciones!H643)</f>
        <v>0.32652545267687</v>
      </c>
      <c r="E643" s="102">
        <f>IF($C643&lt;=Entradas!$E$58,"",Cálculos!L644)</f>
        <v>0.35087427641977192</v>
      </c>
      <c r="F643" s="76">
        <f>IF($C643&lt;=Entradas!$E$58,"",D643-E643)</f>
        <v>-2.4348823742901926E-2</v>
      </c>
      <c r="G643" s="76">
        <f>IF($C643&lt;=Entradas!$E$58,"",D643-AVERAGE(D:D))</f>
        <v>-0.43097618048555569</v>
      </c>
      <c r="H643" s="76">
        <f>IF($C643&lt;=Entradas!$E$58,"",F643^2)</f>
        <v>5.9286521766290456E-4</v>
      </c>
      <c r="I643" s="76">
        <f>IF($C643&lt;=Entradas!$E$58,"",G643^2)</f>
        <v>0.18574046814591827</v>
      </c>
      <c r="J643" s="76">
        <f>IF($C643&lt;=Entradas!$E$58,"",E643-AVERAGE(E:E))</f>
        <v>-0.39160096649384885</v>
      </c>
      <c r="K643" s="76">
        <f>IF($C643&lt;=Entradas!$E$58,"",J643^2)</f>
        <v>0.15335131695891652</v>
      </c>
      <c r="L643" s="76">
        <f>IF($C643&lt;=Entradas!$E$58,"",G643*J643)</f>
        <v>0.16877068881397106</v>
      </c>
      <c r="M643" s="36"/>
    </row>
    <row r="644" spans="2:13" x14ac:dyDescent="0.3">
      <c r="B644" s="35"/>
      <c r="C644" s="72">
        <v>639</v>
      </c>
      <c r="D644" s="102">
        <f>IF($C644&lt;=Entradas!$E$58,"",Observaciones!H644)</f>
        <v>0.32426997662258056</v>
      </c>
      <c r="E644" s="102">
        <f>IF($C644&lt;=Entradas!$E$58,"",Cálculos!L645)</f>
        <v>0.34845061075437561</v>
      </c>
      <c r="F644" s="76">
        <f>IF($C644&lt;=Entradas!$E$58,"",D644-E644)</f>
        <v>-2.4180634131795053E-2</v>
      </c>
      <c r="G644" s="76">
        <f>IF($C644&lt;=Entradas!$E$58,"",D644-AVERAGE(D:D))</f>
        <v>-0.43323165653984513</v>
      </c>
      <c r="H644" s="76">
        <f>IF($C644&lt;=Entradas!$E$58,"",F644^2)</f>
        <v>5.8470306701573194E-4</v>
      </c>
      <c r="I644" s="76">
        <f>IF($C644&lt;=Entradas!$E$58,"",G644^2)</f>
        <v>0.18768966822825833</v>
      </c>
      <c r="J644" s="76">
        <f>IF($C644&lt;=Entradas!$E$58,"",E644-AVERAGE(E:E))</f>
        <v>-0.39402463215924516</v>
      </c>
      <c r="K644" s="76">
        <f>IF($C644&lt;=Entradas!$E$58,"",J644^2)</f>
        <v>0.15525541074822846</v>
      </c>
      <c r="L644" s="76">
        <f>IF($C644&lt;=Entradas!$E$58,"",G644*J644)</f>
        <v>0.17070394410785292</v>
      </c>
      <c r="M644" s="36"/>
    </row>
    <row r="645" spans="2:13" x14ac:dyDescent="0.3">
      <c r="B645" s="35"/>
      <c r="C645" s="72">
        <v>640</v>
      </c>
      <c r="D645" s="102">
        <f>IF($C645&lt;=Entradas!$E$58,"",Observaciones!H645)</f>
        <v>0.32203008027942787</v>
      </c>
      <c r="E645" s="102">
        <f>IF($C645&lt;=Entradas!$E$58,"",Cálculos!L646)</f>
        <v>0.34604368657062218</v>
      </c>
      <c r="F645" s="76">
        <f>IF($C645&lt;=Entradas!$E$58,"",D645-E645)</f>
        <v>-2.4013606291194312E-2</v>
      </c>
      <c r="G645" s="76">
        <f>IF($C645&lt;=Entradas!$E$58,"",D645-AVERAGE(D:D))</f>
        <v>-0.43547155288299783</v>
      </c>
      <c r="H645" s="76">
        <f>IF($C645&lt;=Entradas!$E$58,"",F645^2)</f>
        <v>5.7665328710848705E-4</v>
      </c>
      <c r="I645" s="76">
        <f>IF($C645&lt;=Entradas!$E$58,"",G645^2)</f>
        <v>0.18963547337032957</v>
      </c>
      <c r="J645" s="76">
        <f>IF($C645&lt;=Entradas!$E$58,"",E645-AVERAGE(E:E))</f>
        <v>-0.39643155634299859</v>
      </c>
      <c r="K645" s="76">
        <f>IF($C645&lt;=Entradas!$E$58,"",J645^2)</f>
        <v>0.15715797886453206</v>
      </c>
      <c r="L645" s="76">
        <f>IF($C645&lt;=Entradas!$E$58,"",G645*J645)</f>
        <v>0.17263466545250924</v>
      </c>
      <c r="M645" s="36"/>
    </row>
    <row r="646" spans="2:13" x14ac:dyDescent="0.3">
      <c r="B646" s="35"/>
      <c r="C646" s="72">
        <v>641</v>
      </c>
      <c r="D646" s="102">
        <f>IF($C646&lt;=Entradas!$E$58,"",Observaciones!H646)</f>
        <v>0.319805656030486</v>
      </c>
      <c r="E646" s="102">
        <f>IF($C646&lt;=Entradas!$E$58,"",Cálculos!L647)</f>
        <v>0.3436533882266507</v>
      </c>
      <c r="F646" s="76">
        <f>IF($C646&lt;=Entradas!$E$58,"",D646-E646)</f>
        <v>-2.3847732196164706E-2</v>
      </c>
      <c r="G646" s="76">
        <f>IF($C646&lt;=Entradas!$E$58,"",D646-AVERAGE(D:D))</f>
        <v>-0.4376959771319397</v>
      </c>
      <c r="H646" s="76">
        <f>IF($C646&lt;=Entradas!$E$58,"",F646^2)</f>
        <v>5.6871433089999068E-4</v>
      </c>
      <c r="I646" s="76">
        <f>IF($C646&lt;=Entradas!$E$58,"",G646^2)</f>
        <v>0.19157776839748347</v>
      </c>
      <c r="J646" s="76">
        <f>IF($C646&lt;=Entradas!$E$58,"",E646-AVERAGE(E:E))</f>
        <v>-0.39882185468697007</v>
      </c>
      <c r="K646" s="76">
        <f>IF($C646&lt;=Entradas!$E$58,"",J646^2)</f>
        <v>0.15905887177595468</v>
      </c>
      <c r="L646" s="76">
        <f>IF($C646&lt;=Entradas!$E$58,"",G646*J646)</f>
        <v>0.17456272138878581</v>
      </c>
      <c r="M646" s="36"/>
    </row>
    <row r="647" spans="2:13" x14ac:dyDescent="0.3">
      <c r="B647" s="35"/>
      <c r="C647" s="72">
        <v>642</v>
      </c>
      <c r="D647" s="102">
        <f>IF($C647&lt;=Entradas!$E$58,"",Observaciones!H647)</f>
        <v>0.31759659700219373</v>
      </c>
      <c r="E647" s="102">
        <f>IF($C647&lt;=Entradas!$E$58,"",Cálculos!L648)</f>
        <v>0.34127960087939702</v>
      </c>
      <c r="F647" s="76">
        <f>IF($C647&lt;=Entradas!$E$58,"",D647-E647)</f>
        <v>-2.368300387720329E-2</v>
      </c>
      <c r="G647" s="76">
        <f>IF($C647&lt;=Entradas!$E$58,"",D647-AVERAGE(D:D))</f>
        <v>-0.43990503616023197</v>
      </c>
      <c r="H647" s="76">
        <f>IF($C647&lt;=Entradas!$E$58,"",F647^2)</f>
        <v>5.6088467264762607E-4</v>
      </c>
      <c r="I647" s="76">
        <f>IF($C647&lt;=Entradas!$E$58,"",G647^2)</f>
        <v>0.193516440839135</v>
      </c>
      <c r="J647" s="76">
        <f>IF($C647&lt;=Entradas!$E$58,"",E647-AVERAGE(E:E))</f>
        <v>-0.40119564203422375</v>
      </c>
      <c r="K647" s="76">
        <f>IF($C647&lt;=Entradas!$E$58,"",J647^2)</f>
        <v>0.16095794318725301</v>
      </c>
      <c r="L647" s="76">
        <f>IF($C647&lt;=Entradas!$E$58,"",G647*J647)</f>
        <v>0.17648798341639269</v>
      </c>
      <c r="M647" s="36"/>
    </row>
    <row r="648" spans="2:13" x14ac:dyDescent="0.3">
      <c r="B648" s="35"/>
      <c r="C648" s="72">
        <v>643</v>
      </c>
      <c r="D648" s="102">
        <f>IF($C648&lt;=Entradas!$E$58,"",Observaciones!H648)</f>
        <v>0.3178079132628841</v>
      </c>
      <c r="E648" s="102">
        <f>IF($C648&lt;=Entradas!$E$58,"",Cálculos!L649)</f>
        <v>0.34084963185000566</v>
      </c>
      <c r="F648" s="76">
        <f>IF($C648&lt;=Entradas!$E$58,"",D648-E648)</f>
        <v>-2.3041718587121562E-2</v>
      </c>
      <c r="G648" s="76">
        <f>IF($C648&lt;=Entradas!$E$58,"",D648-AVERAGE(D:D))</f>
        <v>-0.43969371989954159</v>
      </c>
      <c r="H648" s="76">
        <f>IF($C648&lt;=Entradas!$E$58,"",F648^2)</f>
        <v>5.3092079544810327E-4</v>
      </c>
      <c r="I648" s="76">
        <f>IF($C648&lt;=Entradas!$E$58,"",G648^2)</f>
        <v>0.19333056731909654</v>
      </c>
      <c r="J648" s="76">
        <f>IF($C648&lt;=Entradas!$E$58,"",E648-AVERAGE(E:E))</f>
        <v>-0.40162561106361511</v>
      </c>
      <c r="K648" s="76">
        <f>IF($C648&lt;=Entradas!$E$58,"",J648^2)</f>
        <v>0.16130313146222222</v>
      </c>
      <c r="L648" s="76">
        <f>IF($C648&lt;=Entradas!$E$58,"",G648*J648)</f>
        <v>0.17659225893548741</v>
      </c>
      <c r="M648" s="36"/>
    </row>
    <row r="649" spans="2:13" x14ac:dyDescent="0.3">
      <c r="B649" s="35"/>
      <c r="C649" s="72">
        <v>644</v>
      </c>
      <c r="D649" s="102">
        <f>IF($C649&lt;=Entradas!$E$58,"",Observaciones!H649)</f>
        <v>0.31400744361238098</v>
      </c>
      <c r="E649" s="102">
        <f>IF($C649&lt;=Entradas!$E$58,"",Cálculos!L650)</f>
        <v>0.33721539856844129</v>
      </c>
      <c r="F649" s="76">
        <f>IF($C649&lt;=Entradas!$E$58,"",D649-E649)</f>
        <v>-2.3207954956060317E-2</v>
      </c>
      <c r="G649" s="76">
        <f>IF($C649&lt;=Entradas!$E$58,"",D649-AVERAGE(D:D))</f>
        <v>-0.44349418955004472</v>
      </c>
      <c r="H649" s="76">
        <f>IF($C649&lt;=Entradas!$E$58,"",F649^2)</f>
        <v>5.3860917324252461E-4</v>
      </c>
      <c r="I649" s="76">
        <f>IF($C649&lt;=Entradas!$E$58,"",G649^2)</f>
        <v>0.19668709616465099</v>
      </c>
      <c r="J649" s="76">
        <f>IF($C649&lt;=Entradas!$E$58,"",E649-AVERAGE(E:E))</f>
        <v>-0.40525984434517948</v>
      </c>
      <c r="K649" s="76">
        <f>IF($C649&lt;=Entradas!$E$58,"",J649^2)</f>
        <v>0.16423554143867911</v>
      </c>
      <c r="L649" s="76">
        <f>IF($C649&lt;=Entradas!$E$58,"",G649*J649)</f>
        <v>0.17973038622504264</v>
      </c>
      <c r="M649" s="36"/>
    </row>
    <row r="650" spans="2:13" x14ac:dyDescent="0.3">
      <c r="B650" s="35"/>
      <c r="C650" s="72">
        <v>645</v>
      </c>
      <c r="D650" s="102">
        <f>IF($C650&lt;=Entradas!$E$58,"",Observaciones!H650)</f>
        <v>0.31120375560939645</v>
      </c>
      <c r="E650" s="102">
        <f>IF($C650&lt;=Entradas!$E$58,"",Cálculos!L651)</f>
        <v>0.33437429469057933</v>
      </c>
      <c r="F650" s="76">
        <f>IF($C650&lt;=Entradas!$E$58,"",D650-E650)</f>
        <v>-2.3170539081182884E-2</v>
      </c>
      <c r="G650" s="76">
        <f>IF($C650&lt;=Entradas!$E$58,"",D650-AVERAGE(D:D))</f>
        <v>-0.44629787755302924</v>
      </c>
      <c r="H650" s="76">
        <f>IF($C650&lt;=Entradas!$E$58,"",F650^2)</f>
        <v>5.3687388131262335E-4</v>
      </c>
      <c r="I650" s="76">
        <f>IF($C650&lt;=Entradas!$E$58,"",G650^2)</f>
        <v>0.19918179550833867</v>
      </c>
      <c r="J650" s="76">
        <f>IF($C650&lt;=Entradas!$E$58,"",E650-AVERAGE(E:E))</f>
        <v>-0.40810094822304144</v>
      </c>
      <c r="K650" s="76">
        <f>IF($C650&lt;=Entradas!$E$58,"",J650^2)</f>
        <v>0.16654638394054555</v>
      </c>
      <c r="L650" s="76">
        <f>IF($C650&lt;=Entradas!$E$58,"",G650*J650)</f>
        <v>0.18213458701932209</v>
      </c>
      <c r="M650" s="36"/>
    </row>
    <row r="651" spans="2:13" x14ac:dyDescent="0.3">
      <c r="B651" s="35"/>
      <c r="C651" s="72">
        <v>646</v>
      </c>
      <c r="D651" s="102">
        <f>IF($C651&lt;=Entradas!$E$58,"",Observaciones!H651)</f>
        <v>0.30893808164197861</v>
      </c>
      <c r="E651" s="102">
        <f>IF($C651&lt;=Entradas!$E$58,"",Cálculos!L652)</f>
        <v>0.33196929125205782</v>
      </c>
      <c r="F651" s="76">
        <f>IF($C651&lt;=Entradas!$E$58,"",D651-E651)</f>
        <v>-2.3031209610079206E-2</v>
      </c>
      <c r="G651" s="76">
        <f>IF($C651&lt;=Entradas!$E$58,"",D651-AVERAGE(D:D))</f>
        <v>-0.44856355152044708</v>
      </c>
      <c r="H651" s="76">
        <f>IF($C651&lt;=Entradas!$E$58,"",F651^2)</f>
        <v>5.3043661610340475E-4</v>
      </c>
      <c r="I651" s="76">
        <f>IF($C651&lt;=Entradas!$E$58,"",G651^2)</f>
        <v>0.20120925975263679</v>
      </c>
      <c r="J651" s="76">
        <f>IF($C651&lt;=Entradas!$E$58,"",E651-AVERAGE(E:E))</f>
        <v>-0.41050595166156295</v>
      </c>
      <c r="K651" s="76">
        <f>IF($C651&lt;=Entradas!$E$58,"",J651^2)</f>
        <v>0.16851513634956547</v>
      </c>
      <c r="L651" s="76">
        <f>IF($C651&lt;=Entradas!$E$58,"",G651*J651)</f>
        <v>0.18413800759759166</v>
      </c>
      <c r="M651" s="36"/>
    </row>
    <row r="652" spans="2:13" x14ac:dyDescent="0.3">
      <c r="B652" s="35"/>
      <c r="C652" s="72">
        <v>647</v>
      </c>
      <c r="D652" s="102">
        <f>IF($C652&lt;=Entradas!$E$58,"",Observaciones!H652)</f>
        <v>0.30678287728296866</v>
      </c>
      <c r="E652" s="102">
        <f>IF($C652&lt;=Entradas!$E$58,"",Cálculos!L653)</f>
        <v>0.32965846174473168</v>
      </c>
      <c r="F652" s="76">
        <f>IF($C652&lt;=Entradas!$E$58,"",D652-E652)</f>
        <v>-2.2875584461763021E-2</v>
      </c>
      <c r="G652" s="76">
        <f>IF($C652&lt;=Entradas!$E$58,"",D652-AVERAGE(D:D))</f>
        <v>-0.45071875587945703</v>
      </c>
      <c r="H652" s="76">
        <f>IF($C652&lt;=Entradas!$E$58,"",F652^2)</f>
        <v>5.2329236446725376E-4</v>
      </c>
      <c r="I652" s="76">
        <f>IF($C652&lt;=Entradas!$E$58,"",G652^2)</f>
        <v>0.20314739690152558</v>
      </c>
      <c r="J652" s="76">
        <f>IF($C652&lt;=Entradas!$E$58,"",E652-AVERAGE(E:E))</f>
        <v>-0.41281678116888909</v>
      </c>
      <c r="K652" s="76">
        <f>IF($C652&lt;=Entradas!$E$58,"",J652^2)</f>
        <v>0.17041769481464247</v>
      </c>
      <c r="L652" s="76">
        <f>IF($C652&lt;=Entradas!$E$58,"",G652*J652)</f>
        <v>0.18606426601460377</v>
      </c>
      <c r="M652" s="36"/>
    </row>
    <row r="653" spans="2:13" x14ac:dyDescent="0.3">
      <c r="B653" s="35"/>
      <c r="C653" s="72">
        <v>648</v>
      </c>
      <c r="D653" s="102">
        <f>IF($C653&lt;=Entradas!$E$58,"",Observaciones!H653)</f>
        <v>0.30465989495744522</v>
      </c>
      <c r="E653" s="102">
        <f>IF($C653&lt;=Entradas!$E$58,"",Cálculos!L654)</f>
        <v>0.32737803876441668</v>
      </c>
      <c r="F653" s="76">
        <f>IF($C653&lt;=Entradas!$E$58,"",D653-E653)</f>
        <v>-2.2718143806971458E-2</v>
      </c>
      <c r="G653" s="76">
        <f>IF($C653&lt;=Entradas!$E$58,"",D653-AVERAGE(D:D))</f>
        <v>-0.45284173820498047</v>
      </c>
      <c r="H653" s="76">
        <f>IF($C653&lt;=Entradas!$E$58,"",F653^2)</f>
        <v>5.1611405803423565E-4</v>
      </c>
      <c r="I653" s="76">
        <f>IF($C653&lt;=Entradas!$E$58,"",G653^2)</f>
        <v>0.20506563986050808</v>
      </c>
      <c r="J653" s="76">
        <f>IF($C653&lt;=Entradas!$E$58,"",E653-AVERAGE(E:E))</f>
        <v>-0.41509720414920409</v>
      </c>
      <c r="K653" s="76">
        <f>IF($C653&lt;=Entradas!$E$58,"",J653^2)</f>
        <v>0.17230568889248601</v>
      </c>
      <c r="L653" s="76">
        <f>IF($C653&lt;=Entradas!$E$58,"",G653*J653)</f>
        <v>0.18797333945095321</v>
      </c>
      <c r="M653" s="36"/>
    </row>
    <row r="654" spans="2:13" x14ac:dyDescent="0.3">
      <c r="B654" s="35"/>
      <c r="C654" s="72">
        <v>649</v>
      </c>
      <c r="D654" s="102">
        <f>IF($C654&lt;=Entradas!$E$58,"",Observaciones!H654)</f>
        <v>0.30255474632787333</v>
      </c>
      <c r="E654" s="102">
        <f>IF($C654&lt;=Entradas!$E$58,"",Cálculos!L655)</f>
        <v>0.32511605784740089</v>
      </c>
      <c r="F654" s="76">
        <f>IF($C654&lt;=Entradas!$E$58,"",D654-E654)</f>
        <v>-2.256131151952756E-2</v>
      </c>
      <c r="G654" s="76">
        <f>IF($C654&lt;=Entradas!$E$58,"",D654-AVERAGE(D:D))</f>
        <v>-0.45494688683455237</v>
      </c>
      <c r="H654" s="76">
        <f>IF($C654&lt;=Entradas!$E$58,"",F654^2)</f>
        <v>5.09012777481167E-4</v>
      </c>
      <c r="I654" s="76">
        <f>IF($C654&lt;=Entradas!$E$58,"",G654^2)</f>
        <v>0.20697666984045099</v>
      </c>
      <c r="J654" s="76">
        <f>IF($C654&lt;=Entradas!$E$58,"",E654-AVERAGE(E:E))</f>
        <v>-0.41735918506621988</v>
      </c>
      <c r="K654" s="76">
        <f>IF($C654&lt;=Entradas!$E$58,"",J654^2)</f>
        <v>0.17418868935913917</v>
      </c>
      <c r="L654" s="76">
        <f>IF($C654&lt;=Entradas!$E$58,"",G654*J654)</f>
        <v>0.18987626193768253</v>
      </c>
      <c r="M654" s="36"/>
    </row>
    <row r="655" spans="2:13" x14ac:dyDescent="0.3">
      <c r="B655" s="35"/>
      <c r="C655" s="72">
        <v>650</v>
      </c>
      <c r="D655" s="102">
        <f>IF($C655&lt;=Entradas!$E$58,"",Observaciones!H655)</f>
        <v>0.30046471841452027</v>
      </c>
      <c r="E655" s="102">
        <f>IF($C655&lt;=Entradas!$E$58,"",Cálculos!L656)</f>
        <v>0.32287020254566828</v>
      </c>
      <c r="F655" s="76">
        <f>IF($C655&lt;=Entradas!$E$58,"",D655-E655)</f>
        <v>-2.2405484131148012E-2</v>
      </c>
      <c r="G655" s="76">
        <f>IF($C655&lt;=Entradas!$E$58,"",D655-AVERAGE(D:D))</f>
        <v>-0.45703691474790542</v>
      </c>
      <c r="H655" s="76">
        <f>IF($C655&lt;=Entradas!$E$58,"",F655^2)</f>
        <v>5.020057191511254E-4</v>
      </c>
      <c r="I655" s="76">
        <f>IF($C655&lt;=Entradas!$E$58,"",G655^2)</f>
        <v>0.20888274144228416</v>
      </c>
      <c r="J655" s="76">
        <f>IF($C655&lt;=Entradas!$E$58,"",E655-AVERAGE(E:E))</f>
        <v>-0.41960504036795249</v>
      </c>
      <c r="K655" s="76">
        <f>IF($C655&lt;=Entradas!$E$58,"",J655^2)</f>
        <v>0.17606838990219104</v>
      </c>
      <c r="L655" s="76">
        <f>IF($C655&lt;=Entradas!$E$58,"",G655*J655)</f>
        <v>0.19177499306243931</v>
      </c>
      <c r="M655" s="36"/>
    </row>
    <row r="656" spans="2:13" x14ac:dyDescent="0.3">
      <c r="B656" s="35"/>
      <c r="C656" s="72">
        <v>651</v>
      </c>
      <c r="D656" s="102">
        <f>IF($C656&lt;=Entradas!$E$58,"",Observaciones!H656)</f>
        <v>0.35681795851518772</v>
      </c>
      <c r="E656" s="102">
        <f>IF($C656&lt;=Entradas!$E$58,"",Cálculos!L657)</f>
        <v>0.35677649024717528</v>
      </c>
      <c r="F656" s="76">
        <f>IF($C656&lt;=Entradas!$E$58,"",D656-E656)</f>
        <v>4.1468268012434528E-5</v>
      </c>
      <c r="G656" s="76">
        <f>IF($C656&lt;=Entradas!$E$58,"",D656-AVERAGE(D:D))</f>
        <v>-0.40068367464723798</v>
      </c>
      <c r="H656" s="76">
        <f>IF($C656&lt;=Entradas!$E$58,"",F656^2)</f>
        <v>1.7196172519511007E-9</v>
      </c>
      <c r="I656" s="76">
        <f>IF($C656&lt;=Entradas!$E$58,"",G656^2)</f>
        <v>0.16054740712881366</v>
      </c>
      <c r="J656" s="76">
        <f>IF($C656&lt;=Entradas!$E$58,"",E656-AVERAGE(E:E))</f>
        <v>-0.38569875266644549</v>
      </c>
      <c r="K656" s="76">
        <f>IF($C656&lt;=Entradas!$E$58,"",J656^2)</f>
        <v>0.1487635278084519</v>
      </c>
      <c r="L656" s="76">
        <f>IF($C656&lt;=Entradas!$E$58,"",G656*J656)</f>
        <v>0.15454319352524756</v>
      </c>
      <c r="M656" s="36"/>
    </row>
    <row r="657" spans="2:13" x14ac:dyDescent="0.3">
      <c r="B657" s="35"/>
      <c r="C657" s="72">
        <v>652</v>
      </c>
      <c r="D657" s="102">
        <f>IF($C657&lt;=Entradas!$E$58,"",Observaciones!H657)</f>
        <v>0.50094835429651363</v>
      </c>
      <c r="E657" s="102">
        <f>IF($C657&lt;=Entradas!$E$58,"",Cálculos!L658)</f>
        <v>0.44680991433181766</v>
      </c>
      <c r="F657" s="76">
        <f>IF($C657&lt;=Entradas!$E$58,"",D657-E657)</f>
        <v>5.4138439964695972E-2</v>
      </c>
      <c r="G657" s="76">
        <f>IF($C657&lt;=Entradas!$E$58,"",D657-AVERAGE(D:D))</f>
        <v>-0.25655327886591206</v>
      </c>
      <c r="H657" s="76">
        <f>IF($C657&lt;=Entradas!$E$58,"",F657^2)</f>
        <v>2.9309706818109902E-3</v>
      </c>
      <c r="I657" s="76">
        <f>IF($C657&lt;=Entradas!$E$58,"",G657^2)</f>
        <v>6.5819584896850442E-2</v>
      </c>
      <c r="J657" s="76">
        <f>IF($C657&lt;=Entradas!$E$58,"",E657-AVERAGE(E:E))</f>
        <v>-0.29566532858180311</v>
      </c>
      <c r="K657" s="76">
        <f>IF($C657&lt;=Entradas!$E$58,"",J657^2)</f>
        <v>8.7417986525385599E-2</v>
      </c>
      <c r="L657" s="76">
        <f>IF($C657&lt;=Entradas!$E$58,"",G657*J657)</f>
        <v>7.5853909494628849E-2</v>
      </c>
      <c r="M657" s="36"/>
    </row>
    <row r="658" spans="2:13" x14ac:dyDescent="0.3">
      <c r="B658" s="35"/>
      <c r="C658" s="72">
        <v>653</v>
      </c>
      <c r="D658" s="102">
        <f>IF($C658&lt;=Entradas!$E$58,"",Observaciones!H658)</f>
        <v>0.40662124796077542</v>
      </c>
      <c r="E658" s="102">
        <f>IF($C658&lt;=Entradas!$E$58,"",Cálculos!L659)</f>
        <v>0.39130762570849187</v>
      </c>
      <c r="F658" s="76">
        <f>IF($C658&lt;=Entradas!$E$58,"",D658-E658)</f>
        <v>1.5313622252283554E-2</v>
      </c>
      <c r="G658" s="76">
        <f>IF($C658&lt;=Entradas!$E$58,"",D658-AVERAGE(D:D))</f>
        <v>-0.35088038520165027</v>
      </c>
      <c r="H658" s="76">
        <f>IF($C658&lt;=Entradas!$E$58,"",F658^2)</f>
        <v>2.3450702648563404E-4</v>
      </c>
      <c r="I658" s="76">
        <f>IF($C658&lt;=Entradas!$E$58,"",G658^2)</f>
        <v>0.12311704471925847</v>
      </c>
      <c r="J658" s="76">
        <f>IF($C658&lt;=Entradas!$E$58,"",E658-AVERAGE(E:E))</f>
        <v>-0.3511676172051289</v>
      </c>
      <c r="K658" s="76">
        <f>IF($C658&lt;=Entradas!$E$58,"",J658^2)</f>
        <v>0.12331869537352795</v>
      </c>
      <c r="L658" s="76">
        <f>IF($C658&lt;=Entradas!$E$58,"",G658*J658)</f>
        <v>0.1232178287952813</v>
      </c>
      <c r="M658" s="36"/>
    </row>
    <row r="659" spans="2:13" x14ac:dyDescent="0.3">
      <c r="B659" s="35"/>
      <c r="C659" s="72">
        <v>654</v>
      </c>
      <c r="D659" s="102">
        <f>IF($C659&lt;=Entradas!$E$58,"",Observaciones!H659)</f>
        <v>0.3879994687268658</v>
      </c>
      <c r="E659" s="102">
        <f>IF($C659&lt;=Entradas!$E$58,"",Cálculos!L660)</f>
        <v>0.37128889513665048</v>
      </c>
      <c r="F659" s="76">
        <f>IF($C659&lt;=Entradas!$E$58,"",D659-E659)</f>
        <v>1.6710573590215327E-2</v>
      </c>
      <c r="G659" s="76">
        <f>IF($C659&lt;=Entradas!$E$58,"",D659-AVERAGE(D:D))</f>
        <v>-0.36950216443555989</v>
      </c>
      <c r="H659" s="76">
        <f>IF($C659&lt;=Entradas!$E$58,"",F659^2)</f>
        <v>2.7924326971400198E-4</v>
      </c>
      <c r="I659" s="76">
        <f>IF($C659&lt;=Entradas!$E$58,"",G659^2)</f>
        <v>0.13653184952256353</v>
      </c>
      <c r="J659" s="76">
        <f>IF($C659&lt;=Entradas!$E$58,"",E659-AVERAGE(E:E))</f>
        <v>-0.37118634777697029</v>
      </c>
      <c r="K659" s="76">
        <f>IF($C659&lt;=Entradas!$E$58,"",J659^2)</f>
        <v>0.13777930477600595</v>
      </c>
      <c r="L659" s="76">
        <f>IF($C659&lt;=Entradas!$E$58,"",G659*J659)</f>
        <v>0.137154158912521</v>
      </c>
      <c r="M659" s="36"/>
    </row>
    <row r="660" spans="2:13" x14ac:dyDescent="0.3">
      <c r="B660" s="35"/>
      <c r="C660" s="72">
        <v>655</v>
      </c>
      <c r="D660" s="102">
        <f>IF($C660&lt;=Entradas!$E$58,"",Observaciones!H660)</f>
        <v>0.37037512195398048</v>
      </c>
      <c r="E660" s="102">
        <f>IF($C660&lt;=Entradas!$E$58,"",Cálculos!L661)</f>
        <v>0.35203337471096824</v>
      </c>
      <c r="F660" s="76">
        <f>IF($C660&lt;=Entradas!$E$58,"",D660-E660)</f>
        <v>1.8341747243012241E-2</v>
      </c>
      <c r="G660" s="76">
        <f>IF($C660&lt;=Entradas!$E$58,"",D660-AVERAGE(D:D))</f>
        <v>-0.38712651120844521</v>
      </c>
      <c r="H660" s="76">
        <f>IF($C660&lt;=Entradas!$E$58,"",F660^2)</f>
        <v>3.3641969192654711E-4</v>
      </c>
      <c r="I660" s="76">
        <f>IF($C660&lt;=Entradas!$E$58,"",G660^2)</f>
        <v>0.14986693568042245</v>
      </c>
      <c r="J660" s="76">
        <f>IF($C660&lt;=Entradas!$E$58,"",E660-AVERAGE(E:E))</f>
        <v>-0.39044186820265253</v>
      </c>
      <c r="K660" s="76">
        <f>IF($C660&lt;=Entradas!$E$58,"",J660^2)</f>
        <v>0.15244485244557748</v>
      </c>
      <c r="L660" s="76">
        <f>IF($C660&lt;=Entradas!$E$58,"",G660*J660)</f>
        <v>0.15115039826700044</v>
      </c>
      <c r="M660" s="36"/>
    </row>
    <row r="661" spans="2:13" x14ac:dyDescent="0.3">
      <c r="B661" s="35"/>
      <c r="C661" s="72">
        <v>656</v>
      </c>
      <c r="D661" s="102">
        <f>IF($C661&lt;=Entradas!$E$58,"",Observaciones!H661)</f>
        <v>0.35322702861324629</v>
      </c>
      <c r="E661" s="102">
        <f>IF($C661&lt;=Entradas!$E$58,"",Cálculos!L662)</f>
        <v>0.33299790934416895</v>
      </c>
      <c r="F661" s="76">
        <f>IF($C661&lt;=Entradas!$E$58,"",D661-E661)</f>
        <v>2.0229119269077334E-2</v>
      </c>
      <c r="G661" s="76">
        <f>IF($C661&lt;=Entradas!$E$58,"",D661-AVERAGE(D:D))</f>
        <v>-0.40427460454917941</v>
      </c>
      <c r="H661" s="76">
        <f>IF($C661&lt;=Entradas!$E$58,"",F661^2)</f>
        <v>4.0921726640255585E-4</v>
      </c>
      <c r="I661" s="76">
        <f>IF($C661&lt;=Entradas!$E$58,"",G661^2)</f>
        <v>0.16343795588339538</v>
      </c>
      <c r="J661" s="76">
        <f>IF($C661&lt;=Entradas!$E$58,"",E661-AVERAGE(E:E))</f>
        <v>-0.40947733356945182</v>
      </c>
      <c r="K661" s="76">
        <f>IF($C661&lt;=Entradas!$E$58,"",J661^2)</f>
        <v>0.1676716867071481</v>
      </c>
      <c r="L661" s="76">
        <f>IF($C661&lt;=Entradas!$E$58,"",G661*J661)</f>
        <v>0.16554128710064256</v>
      </c>
      <c r="M661" s="36"/>
    </row>
    <row r="662" spans="2:13" x14ac:dyDescent="0.3">
      <c r="B662" s="35"/>
      <c r="C662" s="72">
        <v>657</v>
      </c>
      <c r="D662" s="102">
        <f>IF($C662&lt;=Entradas!$E$58,"",Observaciones!H662)</f>
        <v>0.33652207482497731</v>
      </c>
      <c r="E662" s="102">
        <f>IF($C662&lt;=Entradas!$E$58,"",Cálculos!L663)</f>
        <v>0.31418061692575</v>
      </c>
      <c r="F662" s="76">
        <f>IF($C662&lt;=Entradas!$E$58,"",D662-E662)</f>
        <v>2.2341457899227313E-2</v>
      </c>
      <c r="G662" s="76">
        <f>IF($C662&lt;=Entradas!$E$58,"",D662-AVERAGE(D:D))</f>
        <v>-0.42097955833744838</v>
      </c>
      <c r="H662" s="76">
        <f>IF($C662&lt;=Entradas!$E$58,"",F662^2)</f>
        <v>4.9914074106294649E-4</v>
      </c>
      <c r="I662" s="76">
        <f>IF($C662&lt;=Entradas!$E$58,"",G662^2)</f>
        <v>0.17722378853799312</v>
      </c>
      <c r="J662" s="76">
        <f>IF($C662&lt;=Entradas!$E$58,"",E662-AVERAGE(E:E))</f>
        <v>-0.42829462598787077</v>
      </c>
      <c r="K662" s="76">
        <f>IF($C662&lt;=Entradas!$E$58,"",J662^2)</f>
        <v>0.1834362866500901</v>
      </c>
      <c r="L662" s="76">
        <f>IF($C662&lt;=Entradas!$E$58,"",G662*J662)</f>
        <v>0.18030328248667649</v>
      </c>
      <c r="M662" s="36"/>
    </row>
    <row r="663" spans="2:13" x14ac:dyDescent="0.3">
      <c r="B663" s="35"/>
      <c r="C663" s="72">
        <v>658</v>
      </c>
      <c r="D663" s="102">
        <f>IF($C663&lt;=Entradas!$E$58,"",Observaciones!H663)</f>
        <v>0.32023149635148707</v>
      </c>
      <c r="E663" s="102">
        <f>IF($C663&lt;=Entradas!$E$58,"",Cálculos!L664)</f>
        <v>0.30668334803748354</v>
      </c>
      <c r="F663" s="76">
        <f>IF($C663&lt;=Entradas!$E$58,"",D663-E663)</f>
        <v>1.3548148314003527E-2</v>
      </c>
      <c r="G663" s="76">
        <f>IF($C663&lt;=Entradas!$E$58,"",D663-AVERAGE(D:D))</f>
        <v>-0.43727013681093863</v>
      </c>
      <c r="H663" s="76">
        <f>IF($C663&lt;=Entradas!$E$58,"",F663^2)</f>
        <v>1.8355232273823663E-4</v>
      </c>
      <c r="I663" s="76">
        <f>IF($C663&lt;=Entradas!$E$58,"",G663^2)</f>
        <v>0.19120517254665698</v>
      </c>
      <c r="J663" s="76">
        <f>IF($C663&lt;=Entradas!$E$58,"",E663-AVERAGE(E:E))</f>
        <v>-0.43579189487613723</v>
      </c>
      <c r="K663" s="76">
        <f>IF($C663&lt;=Entradas!$E$58,"",J663^2)</f>
        <v>0.18991457563973424</v>
      </c>
      <c r="L663" s="76">
        <f>IF($C663&lt;=Entradas!$E$58,"",G663*J663)</f>
        <v>0.19055878149358671</v>
      </c>
      <c r="M663" s="36"/>
    </row>
    <row r="664" spans="2:13" x14ac:dyDescent="0.3">
      <c r="B664" s="35"/>
      <c r="C664" s="72">
        <v>659</v>
      </c>
      <c r="D664" s="102">
        <f>IF($C664&lt;=Entradas!$E$58,"",Observaciones!H664)</f>
        <v>0.30433013575373508</v>
      </c>
      <c r="E664" s="102">
        <f>IF($C664&lt;=Entradas!$E$58,"",Cálculos!L665)</f>
        <v>0.3035728577187583</v>
      </c>
      <c r="F664" s="76">
        <f>IF($C664&lt;=Entradas!$E$58,"",D664-E664)</f>
        <v>7.572780349767716E-4</v>
      </c>
      <c r="G664" s="76">
        <f>IF($C664&lt;=Entradas!$E$58,"",D664-AVERAGE(D:D))</f>
        <v>-0.45317149740869062</v>
      </c>
      <c r="H664" s="76">
        <f>IF($C664&lt;=Entradas!$E$58,"",F664^2)</f>
        <v>5.7347002225828056E-7</v>
      </c>
      <c r="I664" s="76">
        <f>IF($C664&lt;=Entradas!$E$58,"",G664^2)</f>
        <v>0.20536440606363487</v>
      </c>
      <c r="J664" s="76">
        <f>IF($C664&lt;=Entradas!$E$58,"",E664-AVERAGE(E:E))</f>
        <v>-0.43890238519486247</v>
      </c>
      <c r="K664" s="76">
        <f>IF($C664&lt;=Entradas!$E$58,"",J664^2)</f>
        <v>0.19263530372973942</v>
      </c>
      <c r="L664" s="76">
        <f>IF($C664&lt;=Entradas!$E$58,"",G664*J664)</f>
        <v>0.19889805111500175</v>
      </c>
      <c r="M664" s="36"/>
    </row>
    <row r="665" spans="2:13" x14ac:dyDescent="0.3">
      <c r="B665" s="35"/>
      <c r="C665" s="72">
        <v>660</v>
      </c>
      <c r="D665" s="102">
        <f>IF($C665&lt;=Entradas!$E$58,"",Observaciones!H665)</f>
        <v>0.28879585019193788</v>
      </c>
      <c r="E665" s="102">
        <f>IF($C665&lt;=Entradas!$E$58,"",Cálculos!L666)</f>
        <v>0.30129117025201235</v>
      </c>
      <c r="F665" s="76">
        <f>IF($C665&lt;=Entradas!$E$58,"",D665-E665)</f>
        <v>-1.2495320060074477E-2</v>
      </c>
      <c r="G665" s="76">
        <f>IF($C665&lt;=Entradas!$E$58,"",D665-AVERAGE(D:D))</f>
        <v>-0.46870578297048782</v>
      </c>
      <c r="H665" s="76">
        <f>IF($C665&lt;=Entradas!$E$58,"",F665^2)</f>
        <v>1.5613302340369964E-4</v>
      </c>
      <c r="I665" s="76">
        <f>IF($C665&lt;=Entradas!$E$58,"",G665^2)</f>
        <v>0.21968511098997803</v>
      </c>
      <c r="J665" s="76">
        <f>IF($C665&lt;=Entradas!$E$58,"",E665-AVERAGE(E:E))</f>
        <v>-0.44118407266160842</v>
      </c>
      <c r="K665" s="76">
        <f>IF($C665&lt;=Entradas!$E$58,"",J665^2)</f>
        <v>0.19464338597028338</v>
      </c>
      <c r="L665" s="76">
        <f>IF($C665&lt;=Entradas!$E$58,"",G665*J665)</f>
        <v>0.20678552621096777</v>
      </c>
      <c r="M665" s="36"/>
    </row>
    <row r="666" spans="2:13" x14ac:dyDescent="0.3">
      <c r="B666" s="35"/>
      <c r="C666" s="72">
        <v>661</v>
      </c>
      <c r="D666" s="102">
        <f>IF($C666&lt;=Entradas!$E$58,"",Observaciones!H666)</f>
        <v>0.27995226361329506</v>
      </c>
      <c r="E666" s="102">
        <f>IF($C666&lt;=Entradas!$E$58,"",Cálculos!L667)</f>
        <v>0.29917559240359631</v>
      </c>
      <c r="F666" s="76">
        <f>IF($C666&lt;=Entradas!$E$58,"",D666-E666)</f>
        <v>-1.9223328790301253E-2</v>
      </c>
      <c r="G666" s="76">
        <f>IF($C666&lt;=Entradas!$E$58,"",D666-AVERAGE(D:D))</f>
        <v>-0.47754936954913063</v>
      </c>
      <c r="H666" s="76">
        <f>IF($C666&lt;=Entradas!$E$58,"",F666^2)</f>
        <v>3.6953636978002502E-4</v>
      </c>
      <c r="I666" s="76">
        <f>IF($C666&lt;=Entradas!$E$58,"",G666^2)</f>
        <v>0.22805340035677213</v>
      </c>
      <c r="J666" s="76">
        <f>IF($C666&lt;=Entradas!$E$58,"",E666-AVERAGE(E:E))</f>
        <v>-0.44329965051002446</v>
      </c>
      <c r="K666" s="76">
        <f>IF($C666&lt;=Entradas!$E$58,"",J666^2)</f>
        <v>0.19651458014230982</v>
      </c>
      <c r="L666" s="76">
        <f>IF($C666&lt;=Entradas!$E$58,"",G666*J666)</f>
        <v>0.21169746862241212</v>
      </c>
      <c r="M666" s="36"/>
    </row>
    <row r="667" spans="2:13" x14ac:dyDescent="0.3">
      <c r="B667" s="35"/>
      <c r="C667" s="72">
        <v>662</v>
      </c>
      <c r="D667" s="102">
        <f>IF($C667&lt;=Entradas!$E$58,"",Observaciones!H667)</f>
        <v>0.27676640353632831</v>
      </c>
      <c r="E667" s="102">
        <f>IF($C667&lt;=Entradas!$E$58,"",Cálculos!L668)</f>
        <v>0.29710262779209889</v>
      </c>
      <c r="F667" s="76">
        <f>IF($C667&lt;=Entradas!$E$58,"",D667-E667)</f>
        <v>-2.0336224255770585E-2</v>
      </c>
      <c r="G667" s="76">
        <f>IF($C667&lt;=Entradas!$E$58,"",D667-AVERAGE(D:D))</f>
        <v>-0.48073522962609738</v>
      </c>
      <c r="H667" s="76">
        <f>IF($C667&lt;=Entradas!$E$58,"",F667^2)</f>
        <v>4.1356201698099188E-4</v>
      </c>
      <c r="I667" s="76">
        <f>IF($C667&lt;=Entradas!$E$58,"",G667^2)</f>
        <v>0.23110636100365659</v>
      </c>
      <c r="J667" s="76">
        <f>IF($C667&lt;=Entradas!$E$58,"",E667-AVERAGE(E:E))</f>
        <v>-0.44537261512152188</v>
      </c>
      <c r="K667" s="76">
        <f>IF($C667&lt;=Entradas!$E$58,"",J667^2)</f>
        <v>0.19835676630018326</v>
      </c>
      <c r="L667" s="76">
        <f>IF($C667&lt;=Entradas!$E$58,"",G667*J667)</f>
        <v>0.21410630639962031</v>
      </c>
      <c r="M667" s="36"/>
    </row>
    <row r="668" spans="2:13" x14ac:dyDescent="0.3">
      <c r="B668" s="35"/>
      <c r="C668" s="72">
        <v>663</v>
      </c>
      <c r="D668" s="102">
        <f>IF($C668&lt;=Entradas!$E$58,"",Observaciones!H668)</f>
        <v>0.27462573076495905</v>
      </c>
      <c r="E668" s="102">
        <f>IF($C668&lt;=Entradas!$E$58,"",Cálculos!L669)</f>
        <v>0.29504919668524004</v>
      </c>
      <c r="F668" s="76">
        <f>IF($C668&lt;=Entradas!$E$58,"",D668-E668)</f>
        <v>-2.0423465920280992E-2</v>
      </c>
      <c r="G668" s="76">
        <f>IF($C668&lt;=Entradas!$E$58,"",D668-AVERAGE(D:D))</f>
        <v>-0.48287590239746664</v>
      </c>
      <c r="H668" s="76">
        <f>IF($C668&lt;=Entradas!$E$58,"",F668^2)</f>
        <v>4.1711796019687909E-4</v>
      </c>
      <c r="I668" s="76">
        <f>IF($C668&lt;=Entradas!$E$58,"",G668^2)</f>
        <v>0.23316913711616774</v>
      </c>
      <c r="J668" s="76">
        <f>IF($C668&lt;=Entradas!$E$58,"",E668-AVERAGE(E:E))</f>
        <v>-0.44742604622838072</v>
      </c>
      <c r="K668" s="76">
        <f>IF($C668&lt;=Entradas!$E$58,"",J668^2)</f>
        <v>0.20019006684356108</v>
      </c>
      <c r="L668" s="76">
        <f>IF($C668&lt;=Entradas!$E$58,"",G668*J668)</f>
        <v>0.21605125582865997</v>
      </c>
      <c r="M668" s="36"/>
    </row>
    <row r="669" spans="2:13" x14ac:dyDescent="0.3">
      <c r="B669" s="35"/>
      <c r="C669" s="72">
        <v>664</v>
      </c>
      <c r="D669" s="102">
        <f>IF($C669&lt;=Entradas!$E$58,"",Observaciones!H669)</f>
        <v>0.27268690325652473</v>
      </c>
      <c r="E669" s="102">
        <f>IF($C669&lt;=Entradas!$E$58,"",Cálculos!L670)</f>
        <v>0.2930109207720929</v>
      </c>
      <c r="F669" s="76">
        <f>IF($C669&lt;=Entradas!$E$58,"",D669-E669)</f>
        <v>-2.0324017515568171E-2</v>
      </c>
      <c r="G669" s="76">
        <f>IF($C669&lt;=Entradas!$E$58,"",D669-AVERAGE(D:D))</f>
        <v>-0.48481472990590097</v>
      </c>
      <c r="H669" s="76">
        <f>IF($C669&lt;=Entradas!$E$58,"",F669^2)</f>
        <v>4.1306568797312183E-4</v>
      </c>
      <c r="I669" s="76">
        <f>IF($C669&lt;=Entradas!$E$58,"",G669^2)</f>
        <v>0.23504532233373171</v>
      </c>
      <c r="J669" s="76">
        <f>IF($C669&lt;=Entradas!$E$58,"",E669-AVERAGE(E:E))</f>
        <v>-0.44946432214152787</v>
      </c>
      <c r="K669" s="76">
        <f>IF($C669&lt;=Entradas!$E$58,"",J669^2)</f>
        <v>0.20201817687814314</v>
      </c>
      <c r="L669" s="76">
        <f>IF($C669&lt;=Entradas!$E$58,"",G669*J669)</f>
        <v>0.2179069239413837</v>
      </c>
      <c r="M669" s="36"/>
    </row>
    <row r="670" spans="2:13" x14ac:dyDescent="0.3">
      <c r="B670" s="35"/>
      <c r="C670" s="72">
        <v>665</v>
      </c>
      <c r="D670" s="102">
        <f>IF($C670&lt;=Entradas!$E$58,"",Observaciones!H670)</f>
        <v>0.27079566636512237</v>
      </c>
      <c r="E670" s="102">
        <f>IF($C670&lt;=Entradas!$E$58,"",Cálculos!L671)</f>
        <v>0.29098690511136638</v>
      </c>
      <c r="F670" s="76">
        <f>IF($C670&lt;=Entradas!$E$58,"",D670-E670)</f>
        <v>-2.0191238746244011E-2</v>
      </c>
      <c r="G670" s="76">
        <f>IF($C670&lt;=Entradas!$E$58,"",D670-AVERAGE(D:D))</f>
        <v>-0.48670596679730332</v>
      </c>
      <c r="H670" s="76">
        <f>IF($C670&lt;=Entradas!$E$58,"",F670^2)</f>
        <v>4.0768612210782541E-4</v>
      </c>
      <c r="I670" s="76">
        <f>IF($C670&lt;=Entradas!$E$58,"",G670^2)</f>
        <v>0.23688269811609772</v>
      </c>
      <c r="J670" s="76">
        <f>IF($C670&lt;=Entradas!$E$58,"",E670-AVERAGE(E:E))</f>
        <v>-0.45148833780225439</v>
      </c>
      <c r="K670" s="76">
        <f>IF($C670&lt;=Entradas!$E$58,"",J670^2)</f>
        <v>0.20384171917144256</v>
      </c>
      <c r="L670" s="76">
        <f>IF($C670&lt;=Entradas!$E$58,"",G670*J670)</f>
        <v>0.21974206794775369</v>
      </c>
      <c r="M670" s="36"/>
    </row>
    <row r="671" spans="2:13" x14ac:dyDescent="0.3">
      <c r="B671" s="35"/>
      <c r="C671" s="72">
        <v>666</v>
      </c>
      <c r="D671" s="102">
        <f>IF($C671&lt;=Entradas!$E$58,"",Observaciones!H671)</f>
        <v>0.26892374532874014</v>
      </c>
      <c r="E671" s="102">
        <f>IF($C671&lt;=Entradas!$E$58,"",Cálculos!L672)</f>
        <v>0.2889769040286555</v>
      </c>
      <c r="F671" s="76">
        <f>IF($C671&lt;=Entradas!$E$58,"",D671-E671)</f>
        <v>-2.0053158699915363E-2</v>
      </c>
      <c r="G671" s="76">
        <f>IF($C671&lt;=Entradas!$E$58,"",D671-AVERAGE(D:D))</f>
        <v>-0.48857788783368555</v>
      </c>
      <c r="H671" s="76">
        <f>IF($C671&lt;=Entradas!$E$58,"",F671^2)</f>
        <v>4.0212917384399122E-4</v>
      </c>
      <c r="I671" s="76">
        <f>IF($C671&lt;=Entradas!$E$58,"",G671^2)</f>
        <v>0.23870835248002542</v>
      </c>
      <c r="J671" s="76">
        <f>IF($C671&lt;=Entradas!$E$58,"",E671-AVERAGE(E:E))</f>
        <v>-0.45349833888496527</v>
      </c>
      <c r="K671" s="76">
        <f>IF($C671&lt;=Entradas!$E$58,"",J671^2)</f>
        <v>0.20566074337142279</v>
      </c>
      <c r="L671" s="76">
        <f>IF($C671&lt;=Entradas!$E$58,"",G671*J671)</f>
        <v>0.22156926054850129</v>
      </c>
      <c r="M671" s="36"/>
    </row>
    <row r="672" spans="2:13" x14ac:dyDescent="0.3">
      <c r="B672" s="35"/>
      <c r="C672" s="72">
        <v>667</v>
      </c>
      <c r="D672" s="102">
        <f>IF($C672&lt;=Entradas!$E$58,"",Observaciones!H672)</f>
        <v>0.26706589761316141</v>
      </c>
      <c r="E672" s="102">
        <f>IF($C672&lt;=Entradas!$E$58,"",Cálculos!L673)</f>
        <v>0.28698079331002485</v>
      </c>
      <c r="F672" s="76">
        <f>IF($C672&lt;=Entradas!$E$58,"",D672-E672)</f>
        <v>-1.9914895696863444E-2</v>
      </c>
      <c r="G672" s="76">
        <f>IF($C672&lt;=Entradas!$E$58,"",D672-AVERAGE(D:D))</f>
        <v>-0.49043573554926428</v>
      </c>
      <c r="H672" s="76">
        <f>IF($C672&lt;=Entradas!$E$58,"",F672^2)</f>
        <v>3.966030706169501E-4</v>
      </c>
      <c r="I672" s="76">
        <f>IF($C672&lt;=Entradas!$E$58,"",G672^2)</f>
        <v>0.24052721070374788</v>
      </c>
      <c r="J672" s="76">
        <f>IF($C672&lt;=Entradas!$E$58,"",E672-AVERAGE(E:E))</f>
        <v>-0.45549444960359592</v>
      </c>
      <c r="K672" s="76">
        <f>IF($C672&lt;=Entradas!$E$58,"",J672^2)</f>
        <v>0.20747519361968278</v>
      </c>
      <c r="L672" s="76">
        <f>IF($C672&lt;=Entradas!$E$58,"",G672*J672)</f>
        <v>0.22339075542994685</v>
      </c>
      <c r="M672" s="36"/>
    </row>
    <row r="673" spans="2:13" x14ac:dyDescent="0.3">
      <c r="B673" s="35"/>
      <c r="C673" s="72">
        <v>668</v>
      </c>
      <c r="D673" s="102">
        <f>IF($C673&lt;=Entradas!$E$58,"",Observaciones!H673)</f>
        <v>0.26522109195633597</v>
      </c>
      <c r="E673" s="102">
        <f>IF($C673&lt;=Entradas!$E$58,"",Cálculos!L674)</f>
        <v>0.28499847190342287</v>
      </c>
      <c r="F673" s="76">
        <f>IF($C673&lt;=Entradas!$E$58,"",D673-E673)</f>
        <v>-1.9777379947086893E-2</v>
      </c>
      <c r="G673" s="76">
        <f>IF($C673&lt;=Entradas!$E$58,"",D673-AVERAGE(D:D))</f>
        <v>-0.49228054120608972</v>
      </c>
      <c r="H673" s="76">
        <f>IF($C673&lt;=Entradas!$E$58,"",F673^2)</f>
        <v>3.9114475757143474E-4</v>
      </c>
      <c r="I673" s="76">
        <f>IF($C673&lt;=Entradas!$E$58,"",G673^2)</f>
        <v>0.2423401312501606</v>
      </c>
      <c r="J673" s="76">
        <f>IF($C673&lt;=Entradas!$E$58,"",E673-AVERAGE(E:E))</f>
        <v>-0.4574767710101979</v>
      </c>
      <c r="K673" s="76">
        <f>IF($C673&lt;=Entradas!$E$58,"",J673^2)</f>
        <v>0.20928499601391704</v>
      </c>
      <c r="L673" s="76">
        <f>IF($C673&lt;=Entradas!$E$58,"",G673*J673)</f>
        <v>0.2252069124221146</v>
      </c>
      <c r="M673" s="36"/>
    </row>
    <row r="674" spans="2:13" x14ac:dyDescent="0.3">
      <c r="B674" s="35"/>
      <c r="C674" s="72">
        <v>669</v>
      </c>
      <c r="D674" s="102">
        <f>IF($C674&lt;=Entradas!$E$58,"",Observaciones!H674)</f>
        <v>0.26338906750650798</v>
      </c>
      <c r="E674" s="102">
        <f>IF($C674&lt;=Entradas!$E$58,"",Cálculos!L675)</f>
        <v>0.28302984360852662</v>
      </c>
      <c r="F674" s="76">
        <f>IF($C674&lt;=Entradas!$E$58,"",D674-E674)</f>
        <v>-1.9640776102018642E-2</v>
      </c>
      <c r="G674" s="76">
        <f>IF($C674&lt;=Entradas!$E$58,"",D674-AVERAGE(D:D))</f>
        <v>-0.49411256565591771</v>
      </c>
      <c r="H674" s="76">
        <f>IF($C674&lt;=Entradas!$E$58,"",F674^2)</f>
        <v>3.8576008588962659E-4</v>
      </c>
      <c r="I674" s="76">
        <f>IF($C674&lt;=Entradas!$E$58,"",G674^2)</f>
        <v>0.24414722753907359</v>
      </c>
      <c r="J674" s="76">
        <f>IF($C674&lt;=Entradas!$E$58,"",E674-AVERAGE(E:E))</f>
        <v>-0.45944539930509415</v>
      </c>
      <c r="K674" s="76">
        <f>IF($C674&lt;=Entradas!$E$58,"",J674^2)</f>
        <v>0.21109007494261742</v>
      </c>
      <c r="L674" s="76">
        <f>IF($C674&lt;=Entradas!$E$58,"",G674*J674)</f>
        <v>0.22701774502944766</v>
      </c>
      <c r="M674" s="36"/>
    </row>
    <row r="675" spans="2:13" x14ac:dyDescent="0.3">
      <c r="B675" s="35"/>
      <c r="C675" s="72">
        <v>670</v>
      </c>
      <c r="D675" s="102">
        <f>IF($C675&lt;=Entradas!$E$58,"",Observaciones!H675)</f>
        <v>0.26225688081650428</v>
      </c>
      <c r="E675" s="102">
        <f>IF($C675&lt;=Entradas!$E$58,"",Cálculos!L676)</f>
        <v>0.2816255054833397</v>
      </c>
      <c r="F675" s="76">
        <f>IF($C675&lt;=Entradas!$E$58,"",D675-E675)</f>
        <v>-1.9368624666835421E-2</v>
      </c>
      <c r="G675" s="76">
        <f>IF($C675&lt;=Entradas!$E$58,"",D675-AVERAGE(D:D))</f>
        <v>-0.49524475234592141</v>
      </c>
      <c r="H675" s="76">
        <f>IF($C675&lt;=Entradas!$E$58,"",F675^2)</f>
        <v>3.7514362148474554E-4</v>
      </c>
      <c r="I675" s="76">
        <f>IF($C675&lt;=Entradas!$E$58,"",G675^2)</f>
        <v>0.24526736472617303</v>
      </c>
      <c r="J675" s="76">
        <f>IF($C675&lt;=Entradas!$E$58,"",E675-AVERAGE(E:E))</f>
        <v>-0.46084973743028107</v>
      </c>
      <c r="K675" s="76">
        <f>IF($C675&lt;=Entradas!$E$58,"",J675^2)</f>
        <v>0.21238248048955902</v>
      </c>
      <c r="L675" s="76">
        <f>IF($C675&lt;=Entradas!$E$58,"",G675*J675)</f>
        <v>0.22823341408234246</v>
      </c>
      <c r="M675" s="36"/>
    </row>
    <row r="676" spans="2:13" x14ac:dyDescent="0.3">
      <c r="B676" s="35"/>
      <c r="C676" s="72">
        <v>671</v>
      </c>
      <c r="D676" s="102">
        <f>IF($C676&lt;=Entradas!$E$58,"",Observaciones!H676)</f>
        <v>0.25988854048175963</v>
      </c>
      <c r="E676" s="102">
        <f>IF($C676&lt;=Entradas!$E$58,"",Cálculos!L677)</f>
        <v>0.27923584493046583</v>
      </c>
      <c r="F676" s="76">
        <f>IF($C676&lt;=Entradas!$E$58,"",D676-E676)</f>
        <v>-1.9347304448706193E-2</v>
      </c>
      <c r="G676" s="76">
        <f>IF($C676&lt;=Entradas!$E$58,"",D676-AVERAGE(D:D))</f>
        <v>-0.49761309268066606</v>
      </c>
      <c r="H676" s="76">
        <f>IF($C676&lt;=Entradas!$E$58,"",F676^2)</f>
        <v>3.7431818943092646E-4</v>
      </c>
      <c r="I676" s="76">
        <f>IF($C676&lt;=Entradas!$E$58,"",G676^2)</f>
        <v>0.24761879000721715</v>
      </c>
      <c r="J676" s="76">
        <f>IF($C676&lt;=Entradas!$E$58,"",E676-AVERAGE(E:E))</f>
        <v>-0.46323939798315494</v>
      </c>
      <c r="K676" s="76">
        <f>IF($C676&lt;=Entradas!$E$58,"",J676^2)</f>
        <v>0.21459073984379581</v>
      </c>
      <c r="L676" s="76">
        <f>IF($C676&lt;=Entradas!$E$58,"",G676*J676)</f>
        <v>0.23051398948192764</v>
      </c>
      <c r="M676" s="36"/>
    </row>
    <row r="677" spans="2:13" x14ac:dyDescent="0.3">
      <c r="B677" s="35"/>
      <c r="C677" s="72">
        <v>672</v>
      </c>
      <c r="D677" s="102">
        <f>IF($C677&lt;=Entradas!$E$58,"",Observaciones!H677)</f>
        <v>0.25799156474191004</v>
      </c>
      <c r="E677" s="102">
        <f>IF($C677&lt;=Entradas!$E$58,"",Cálculos!L678)</f>
        <v>0.27722427307712627</v>
      </c>
      <c r="F677" s="76">
        <f>IF($C677&lt;=Entradas!$E$58,"",D677-E677)</f>
        <v>-1.9232708335216231E-2</v>
      </c>
      <c r="G677" s="76">
        <f>IF($C677&lt;=Entradas!$E$58,"",D677-AVERAGE(D:D))</f>
        <v>-0.49951006842051565</v>
      </c>
      <c r="H677" s="76">
        <f>IF($C677&lt;=Entradas!$E$58,"",F677^2)</f>
        <v>3.6989706990749586E-4</v>
      </c>
      <c r="I677" s="76">
        <f>IF($C677&lt;=Entradas!$E$58,"",G677^2)</f>
        <v>0.24951030845346822</v>
      </c>
      <c r="J677" s="76">
        <f>IF($C677&lt;=Entradas!$E$58,"",E677-AVERAGE(E:E))</f>
        <v>-0.4652509698364945</v>
      </c>
      <c r="K677" s="76">
        <f>IF($C677&lt;=Entradas!$E$58,"",J677^2)</f>
        <v>0.21645846493379872</v>
      </c>
      <c r="L677" s="76">
        <f>IF($C677&lt;=Entradas!$E$58,"",G677*J677)</f>
        <v>0.23239754377573862</v>
      </c>
      <c r="M677" s="36"/>
    </row>
    <row r="678" spans="2:13" x14ac:dyDescent="0.3">
      <c r="B678" s="35"/>
      <c r="C678" s="72">
        <v>673</v>
      </c>
      <c r="D678" s="102">
        <f>IF($C678&lt;=Entradas!$E$58,"",Observaciones!H678)</f>
        <v>0.25619087670703189</v>
      </c>
      <c r="E678" s="102">
        <f>IF($C678&lt;=Entradas!$E$58,"",Cálculos!L679)</f>
        <v>0.27529393457947904</v>
      </c>
      <c r="F678" s="76">
        <f>IF($C678&lt;=Entradas!$E$58,"",D678-E678)</f>
        <v>-1.9103057872447149E-2</v>
      </c>
      <c r="G678" s="76">
        <f>IF($C678&lt;=Entradas!$E$58,"",D678-AVERAGE(D:D))</f>
        <v>-0.5013107564553938</v>
      </c>
      <c r="H678" s="76">
        <f>IF($C678&lt;=Entradas!$E$58,"",F678^2)</f>
        <v>3.6492682007806498E-4</v>
      </c>
      <c r="I678" s="76">
        <f>IF($C678&lt;=Entradas!$E$58,"",G678^2)</f>
        <v>0.25131247453787914</v>
      </c>
      <c r="J678" s="76">
        <f>IF($C678&lt;=Entradas!$E$58,"",E678-AVERAGE(E:E))</f>
        <v>-0.46718130833414173</v>
      </c>
      <c r="K678" s="76">
        <f>IF($C678&lt;=Entradas!$E$58,"",J678^2)</f>
        <v>0.21825837485680041</v>
      </c>
      <c r="L678" s="76">
        <f>IF($C678&lt;=Entradas!$E$58,"",G678*J678)</f>
        <v>0.23420301508280916</v>
      </c>
      <c r="M678" s="36"/>
    </row>
    <row r="679" spans="2:13" x14ac:dyDescent="0.3">
      <c r="B679" s="35"/>
      <c r="C679" s="72">
        <v>674</v>
      </c>
      <c r="D679" s="102">
        <f>IF($C679&lt;=Entradas!$E$58,"",Observaciones!H679)</f>
        <v>0.25441783474313995</v>
      </c>
      <c r="E679" s="102">
        <f>IF($C679&lt;=Entradas!$E$58,"",Cálculos!L680)</f>
        <v>0.27338947051875601</v>
      </c>
      <c r="F679" s="76">
        <f>IF($C679&lt;=Entradas!$E$58,"",D679-E679)</f>
        <v>-1.8971635775616058E-2</v>
      </c>
      <c r="G679" s="76">
        <f>IF($C679&lt;=Entradas!$E$58,"",D679-AVERAGE(D:D))</f>
        <v>-0.50308379841928574</v>
      </c>
      <c r="H679" s="76">
        <f>IF($C679&lt;=Entradas!$E$58,"",F679^2)</f>
        <v>3.5992296400263508E-4</v>
      </c>
      <c r="I679" s="76">
        <f>IF($C679&lt;=Entradas!$E$58,"",G679^2)</f>
        <v>0.25309330823197651</v>
      </c>
      <c r="J679" s="76">
        <f>IF($C679&lt;=Entradas!$E$58,"",E679-AVERAGE(E:E))</f>
        <v>-0.46908577239486476</v>
      </c>
      <c r="K679" s="76">
        <f>IF($C679&lt;=Entradas!$E$58,"",J679^2)</f>
        <v>0.22004146186328688</v>
      </c>
      <c r="L679" s="76">
        <f>IF($C679&lt;=Entradas!$E$58,"",G679*J679)</f>
        <v>0.2359894521608531</v>
      </c>
      <c r="M679" s="36"/>
    </row>
    <row r="680" spans="2:13" x14ac:dyDescent="0.3">
      <c r="B680" s="35"/>
      <c r="C680" s="72">
        <v>675</v>
      </c>
      <c r="D680" s="102">
        <f>IF($C680&lt;=Entradas!$E$58,"",Observaciones!H680)</f>
        <v>0.25265982037566159</v>
      </c>
      <c r="E680" s="102">
        <f>IF($C680&lt;=Entradas!$E$58,"",Cálculos!L681)</f>
        <v>0.27150049702485946</v>
      </c>
      <c r="F680" s="76">
        <f>IF($C680&lt;=Entradas!$E$58,"",D680-E680)</f>
        <v>-1.8840676649197863E-2</v>
      </c>
      <c r="G680" s="76">
        <f>IF($C680&lt;=Entradas!$E$58,"",D680-AVERAGE(D:D))</f>
        <v>-0.5048418127867641</v>
      </c>
      <c r="H680" s="76">
        <f>IF($C680&lt;=Entradas!$E$58,"",F680^2)</f>
        <v>3.5497109659962959E-4</v>
      </c>
      <c r="I680" s="76">
        <f>IF($C680&lt;=Entradas!$E$58,"",G680^2)</f>
        <v>0.25486525593782616</v>
      </c>
      <c r="J680" s="76">
        <f>IF($C680&lt;=Entradas!$E$58,"",E680-AVERAGE(E:E))</f>
        <v>-0.47097474588876131</v>
      </c>
      <c r="K680" s="76">
        <f>IF($C680&lt;=Entradas!$E$58,"",J680^2)</f>
        <v>0.2218172112649833</v>
      </c>
      <c r="L680" s="76">
        <f>IF($C680&lt;=Entradas!$E$58,"",G680*J680)</f>
        <v>0.23776774449126784</v>
      </c>
      <c r="M680" s="36"/>
    </row>
    <row r="681" spans="2:13" x14ac:dyDescent="0.3">
      <c r="B681" s="35"/>
      <c r="C681" s="72">
        <v>676</v>
      </c>
      <c r="D681" s="102">
        <f>IF($C681&lt;=Entradas!$E$58,"",Observaciones!H681)</f>
        <v>0.25734310844551317</v>
      </c>
      <c r="E681" s="102">
        <f>IF($C681&lt;=Entradas!$E$58,"",Cálculos!L682)</f>
        <v>0.2729291574869705</v>
      </c>
      <c r="F681" s="76">
        <f>IF($C681&lt;=Entradas!$E$58,"",D681-E681)</f>
        <v>-1.5586049041457328E-2</v>
      </c>
      <c r="G681" s="76">
        <f>IF($C681&lt;=Entradas!$E$58,"",D681-AVERAGE(D:D))</f>
        <v>-0.50015852471691247</v>
      </c>
      <c r="H681" s="76">
        <f>IF($C681&lt;=Entradas!$E$58,"",F681^2)</f>
        <v>2.4292492472271289E-4</v>
      </c>
      <c r="I681" s="76">
        <f>IF($C681&lt;=Entradas!$E$58,"",G681^2)</f>
        <v>0.25015854984699831</v>
      </c>
      <c r="J681" s="76">
        <f>IF($C681&lt;=Entradas!$E$58,"",E681-AVERAGE(E:E))</f>
        <v>-0.46954608542665027</v>
      </c>
      <c r="K681" s="76">
        <f>IF($C681&lt;=Entradas!$E$58,"",J681^2)</f>
        <v>0.22047352633949116</v>
      </c>
      <c r="L681" s="76">
        <f>IF($C681&lt;=Entradas!$E$58,"",G681*J681)</f>
        <v>0.23484747737359477</v>
      </c>
      <c r="M681" s="36"/>
    </row>
    <row r="682" spans="2:13" x14ac:dyDescent="0.3">
      <c r="B682" s="35"/>
      <c r="C682" s="72">
        <v>677</v>
      </c>
      <c r="D682" s="102">
        <f>IF($C682&lt;=Entradas!$E$58,"",Observaciones!H682)</f>
        <v>0.25035653400426261</v>
      </c>
      <c r="E682" s="102">
        <f>IF($C682&lt;=Entradas!$E$58,"",Cálculos!L683)</f>
        <v>0.26837789302729381</v>
      </c>
      <c r="F682" s="76">
        <f>IF($C682&lt;=Entradas!$E$58,"",D682-E682)</f>
        <v>-1.8021359023031203E-2</v>
      </c>
      <c r="G682" s="76">
        <f>IF($C682&lt;=Entradas!$E$58,"",D682-AVERAGE(D:D))</f>
        <v>-0.50714509915816308</v>
      </c>
      <c r="H682" s="76">
        <f>IF($C682&lt;=Entradas!$E$58,"",F682^2)</f>
        <v>3.2476938103698813E-4</v>
      </c>
      <c r="I682" s="76">
        <f>IF($C682&lt;=Entradas!$E$58,"",G682^2)</f>
        <v>0.25719615160014309</v>
      </c>
      <c r="J682" s="76">
        <f>IF($C682&lt;=Entradas!$E$58,"",E682-AVERAGE(E:E))</f>
        <v>-0.47409734988632696</v>
      </c>
      <c r="K682" s="76">
        <f>IF($C682&lt;=Entradas!$E$58,"",J682^2)</f>
        <v>0.22476829716923832</v>
      </c>
      <c r="L682" s="76">
        <f>IF($C682&lt;=Entradas!$E$58,"",G682*J682)</f>
        <v>0.24043614751872361</v>
      </c>
      <c r="M682" s="36"/>
    </row>
    <row r="683" spans="2:13" x14ac:dyDescent="0.3">
      <c r="B683" s="35"/>
      <c r="C683" s="72">
        <v>678</v>
      </c>
      <c r="D683" s="102">
        <f>IF($C683&lt;=Entradas!$E$58,"",Observaciones!H683)</f>
        <v>0.24767488703967566</v>
      </c>
      <c r="E683" s="102">
        <f>IF($C683&lt;=Entradas!$E$58,"",Cálculos!L684)</f>
        <v>0.26602757417428413</v>
      </c>
      <c r="F683" s="76">
        <f>IF($C683&lt;=Entradas!$E$58,"",D683-E683)</f>
        <v>-1.835268713460847E-2</v>
      </c>
      <c r="G683" s="76">
        <f>IF($C683&lt;=Entradas!$E$58,"",D683-AVERAGE(D:D))</f>
        <v>-0.50982674612275003</v>
      </c>
      <c r="H683" s="76">
        <f>IF($C683&lt;=Entradas!$E$58,"",F683^2)</f>
        <v>3.3682112506082325E-4</v>
      </c>
      <c r="I683" s="76">
        <f>IF($C683&lt;=Entradas!$E$58,"",G683^2)</f>
        <v>0.25992331106211103</v>
      </c>
      <c r="J683" s="76">
        <f>IF($C683&lt;=Entradas!$E$58,"",E683-AVERAGE(E:E))</f>
        <v>-0.47644766873933664</v>
      </c>
      <c r="K683" s="76">
        <f>IF($C683&lt;=Entradas!$E$58,"",J683^2)</f>
        <v>0.22700238104714865</v>
      </c>
      <c r="L683" s="76">
        <f>IF($C683&lt;=Entradas!$E$58,"",G683*J683)</f>
        <v>0.24290576465114588</v>
      </c>
      <c r="M683" s="36"/>
    </row>
    <row r="684" spans="2:13" x14ac:dyDescent="0.3">
      <c r="B684" s="35"/>
      <c r="C684" s="72">
        <v>679</v>
      </c>
      <c r="D684" s="102">
        <f>IF($C684&lt;=Entradas!$E$58,"",Observaciones!H684)</f>
        <v>0.24578997009713349</v>
      </c>
      <c r="E684" s="102">
        <f>IF($C684&lt;=Entradas!$E$58,"",Cálculos!L685)</f>
        <v>0.26409752345082843</v>
      </c>
      <c r="F684" s="76">
        <f>IF($C684&lt;=Entradas!$E$58,"",D684-E684)</f>
        <v>-1.8307553353694939E-2</v>
      </c>
      <c r="G684" s="76">
        <f>IF($C684&lt;=Entradas!$E$58,"",D684-AVERAGE(D:D))</f>
        <v>-0.51171166306529225</v>
      </c>
      <c r="H684" s="76">
        <f>IF($C684&lt;=Entradas!$E$58,"",F684^2)</f>
        <v>3.351665097983868E-4</v>
      </c>
      <c r="I684" s="76">
        <f>IF($C684&lt;=Entradas!$E$58,"",G684^2)</f>
        <v>0.26184882611704718</v>
      </c>
      <c r="J684" s="76">
        <f>IF($C684&lt;=Entradas!$E$58,"",E684-AVERAGE(E:E))</f>
        <v>-0.47837771946279234</v>
      </c>
      <c r="K684" s="76">
        <f>IF($C684&lt;=Entradas!$E$58,"",J684^2)</f>
        <v>0.22884524247842206</v>
      </c>
      <c r="L684" s="76">
        <f>IF($C684&lt;=Entradas!$E$58,"",G684*J684)</f>
        <v>0.2447914583996873</v>
      </c>
      <c r="M684" s="36"/>
    </row>
    <row r="685" spans="2:13" x14ac:dyDescent="0.3">
      <c r="B685" s="35"/>
      <c r="C685" s="72">
        <v>680</v>
      </c>
      <c r="D685" s="102">
        <f>IF($C685&lt;=Entradas!$E$58,"",Observaciones!H685)</f>
        <v>0.24406034541120075</v>
      </c>
      <c r="E685" s="102">
        <f>IF($C685&lt;=Entradas!$E$58,"",Cálculos!L686)</f>
        <v>0.26225604877410558</v>
      </c>
      <c r="F685" s="76">
        <f>IF($C685&lt;=Entradas!$E$58,"",D685-E685)</f>
        <v>-1.8195703362904825E-2</v>
      </c>
      <c r="G685" s="76">
        <f>IF($C685&lt;=Entradas!$E$58,"",D685-AVERAGE(D:D))</f>
        <v>-0.51344128775122488</v>
      </c>
      <c r="H685" s="76">
        <f>IF($C685&lt;=Entradas!$E$58,"",F685^2)</f>
        <v>3.3108362087082597E-4</v>
      </c>
      <c r="I685" s="76">
        <f>IF($C685&lt;=Entradas!$E$58,"",G685^2)</f>
        <v>0.2636219559676361</v>
      </c>
      <c r="J685" s="76">
        <f>IF($C685&lt;=Entradas!$E$58,"",E685-AVERAGE(E:E))</f>
        <v>-0.48021919413951519</v>
      </c>
      <c r="K685" s="76">
        <f>IF($C685&lt;=Entradas!$E$58,"",J685^2)</f>
        <v>0.23061047442000537</v>
      </c>
      <c r="L685" s="76">
        <f>IF($C685&lt;=Entradas!$E$58,"",G685*J685)</f>
        <v>0.24656436144184815</v>
      </c>
      <c r="M685" s="36"/>
    </row>
    <row r="686" spans="2:13" x14ac:dyDescent="0.3">
      <c r="B686" s="35"/>
      <c r="C686" s="72">
        <v>681</v>
      </c>
      <c r="D686" s="102">
        <f>IF($C686&lt;=Entradas!$E$58,"",Observaciones!H686)</f>
        <v>0.24236867840155535</v>
      </c>
      <c r="E686" s="102">
        <f>IF($C686&lt;=Entradas!$E$58,"",Cálculos!L687)</f>
        <v>0.2604413070253162</v>
      </c>
      <c r="F686" s="76">
        <f>IF($C686&lt;=Entradas!$E$58,"",D686-E686)</f>
        <v>-1.8072628623760856E-2</v>
      </c>
      <c r="G686" s="76">
        <f>IF($C686&lt;=Entradas!$E$58,"",D686-AVERAGE(D:D))</f>
        <v>-0.51513295476087029</v>
      </c>
      <c r="H686" s="76">
        <f>IF($C686&lt;=Entradas!$E$58,"",F686^2)</f>
        <v>3.266199053723802E-4</v>
      </c>
      <c r="I686" s="76">
        <f>IF($C686&lt;=Entradas!$E$58,"",G686^2)</f>
        <v>0.26536196108066484</v>
      </c>
      <c r="J686" s="76">
        <f>IF($C686&lt;=Entradas!$E$58,"",E686-AVERAGE(E:E))</f>
        <v>-0.48203393588830457</v>
      </c>
      <c r="K686" s="76">
        <f>IF($C686&lt;=Entradas!$E$58,"",J686^2)</f>
        <v>0.23235671534797012</v>
      </c>
      <c r="L686" s="76">
        <f>IF($C686&lt;=Entradas!$E$58,"",G686*J686)</f>
        <v>0.24831156568915425</v>
      </c>
      <c r="M686" s="36"/>
    </row>
    <row r="687" spans="2:13" x14ac:dyDescent="0.3">
      <c r="B687" s="35"/>
      <c r="C687" s="72">
        <v>682</v>
      </c>
      <c r="D687" s="102">
        <f>IF($C687&lt;=Entradas!$E$58,"",Observaciones!H687)</f>
        <v>0.24069345180553042</v>
      </c>
      <c r="E687" s="102">
        <f>IF($C687&lt;=Entradas!$E$58,"",Cálculos!L688)</f>
        <v>0.25864171027988514</v>
      </c>
      <c r="F687" s="76">
        <f>IF($C687&lt;=Entradas!$E$58,"",D687-E687)</f>
        <v>-1.7948258474354717E-2</v>
      </c>
      <c r="G687" s="76">
        <f>IF($C687&lt;=Entradas!$E$58,"",D687-AVERAGE(D:D))</f>
        <v>-0.51680818135689521</v>
      </c>
      <c r="H687" s="76">
        <f>IF($C687&lt;=Entradas!$E$58,"",F687^2)</f>
        <v>3.2213998226224592E-4</v>
      </c>
      <c r="I687" s="76">
        <f>IF($C687&lt;=Entradas!$E$58,"",G687^2)</f>
        <v>0.26709069631742149</v>
      </c>
      <c r="J687" s="76">
        <f>IF($C687&lt;=Entradas!$E$58,"",E687-AVERAGE(E:E))</f>
        <v>-0.48383353263373563</v>
      </c>
      <c r="K687" s="76">
        <f>IF($C687&lt;=Entradas!$E$58,"",J687^2)</f>
        <v>0.23409488730084013</v>
      </c>
      <c r="L687" s="76">
        <f>IF($C687&lt;=Entradas!$E$58,"",G687*J687)</f>
        <v>0.25004912807992291</v>
      </c>
      <c r="M687" s="36"/>
    </row>
    <row r="688" spans="2:13" x14ac:dyDescent="0.3">
      <c r="B688" s="35"/>
      <c r="C688" s="72">
        <v>683</v>
      </c>
      <c r="D688" s="102">
        <f>IF($C688&lt;=Entradas!$E$58,"",Observaciones!H688)</f>
        <v>0.23903066619630281</v>
      </c>
      <c r="E688" s="102">
        <f>IF($C688&lt;=Entradas!$E$58,"",Cálculos!L689)</f>
        <v>0.25685503026242512</v>
      </c>
      <c r="F688" s="76">
        <f>IF($C688&lt;=Entradas!$E$58,"",D688-E688)</f>
        <v>-1.7824364066122311E-2</v>
      </c>
      <c r="G688" s="76">
        <f>IF($C688&lt;=Entradas!$E$58,"",D688-AVERAGE(D:D))</f>
        <v>-0.51847096696612294</v>
      </c>
      <c r="H688" s="76">
        <f>IF($C688&lt;=Entradas!$E$58,"",F688^2)</f>
        <v>3.1770795436167229E-4</v>
      </c>
      <c r="I688" s="76">
        <f>IF($C688&lt;=Entradas!$E$58,"",G688^2)</f>
        <v>0.26881214358678657</v>
      </c>
      <c r="J688" s="76">
        <f>IF($C688&lt;=Entradas!$E$58,"",E688-AVERAGE(E:E))</f>
        <v>-0.48562021265119565</v>
      </c>
      <c r="K688" s="76">
        <f>IF($C688&lt;=Entradas!$E$58,"",J688^2)</f>
        <v>0.23582699093539247</v>
      </c>
      <c r="L688" s="76">
        <f>IF($C688&lt;=Entradas!$E$58,"",G688*J688)</f>
        <v>0.25177998123155965</v>
      </c>
      <c r="M688" s="36"/>
    </row>
    <row r="689" spans="2:13" x14ac:dyDescent="0.3">
      <c r="B689" s="35"/>
      <c r="C689" s="72">
        <v>684</v>
      </c>
      <c r="D689" s="102">
        <f>IF($C689&lt;=Entradas!$E$58,"",Observaciones!H689)</f>
        <v>0.23737952522160891</v>
      </c>
      <c r="E689" s="102">
        <f>IF($C689&lt;=Entradas!$E$58,"",Cálculos!L690)</f>
        <v>0.25508078225540848</v>
      </c>
      <c r="F689" s="76">
        <f>IF($C689&lt;=Entradas!$E$58,"",D689-E689)</f>
        <v>-1.7701257033799572E-2</v>
      </c>
      <c r="G689" s="76">
        <f>IF($C689&lt;=Entradas!$E$58,"",D689-AVERAGE(D:D))</f>
        <v>-0.52012210794081681</v>
      </c>
      <c r="H689" s="76">
        <f>IF($C689&lt;=Entradas!$E$58,"",F689^2)</f>
        <v>3.1333450057663881E-4</v>
      </c>
      <c r="I689" s="76">
        <f>IF($C689&lt;=Entradas!$E$58,"",G689^2)</f>
        <v>0.27052700716879868</v>
      </c>
      <c r="J689" s="76">
        <f>IF($C689&lt;=Entradas!$E$58,"",E689-AVERAGE(E:E))</f>
        <v>-0.48739446065821229</v>
      </c>
      <c r="K689" s="76">
        <f>IF($C689&lt;=Entradas!$E$58,"",J689^2)</f>
        <v>0.23755336028030966</v>
      </c>
      <c r="L689" s="76">
        <f>IF($C689&lt;=Entradas!$E$58,"",G689*J689)</f>
        <v>0.25350463427622688</v>
      </c>
      <c r="M689" s="36"/>
    </row>
    <row r="690" spans="2:13" x14ac:dyDescent="0.3">
      <c r="B690" s="35"/>
      <c r="C690" s="72">
        <v>685</v>
      </c>
      <c r="D690" s="102">
        <f>IF($C690&lt;=Entradas!$E$58,"",Observaciones!H690)</f>
        <v>0.23573981856738782</v>
      </c>
      <c r="E690" s="102">
        <f>IF($C690&lt;=Entradas!$E$58,"",Cálculos!L691)</f>
        <v>0.25331880673053137</v>
      </c>
      <c r="F690" s="76">
        <f>IF($C690&lt;=Entradas!$E$58,"",D690-E690)</f>
        <v>-1.7578988163143544E-2</v>
      </c>
      <c r="G690" s="76">
        <f>IF($C690&lt;=Entradas!$E$58,"",D690-AVERAGE(D:D))</f>
        <v>-0.5217618145950379</v>
      </c>
      <c r="H690" s="76">
        <f>IF($C690&lt;=Entradas!$E$58,"",F690^2)</f>
        <v>3.0902082483994084E-4</v>
      </c>
      <c r="I690" s="76">
        <f>IF($C690&lt;=Entradas!$E$58,"",G690^2)</f>
        <v>0.27223539116950668</v>
      </c>
      <c r="J690" s="76">
        <f>IF($C690&lt;=Entradas!$E$58,"",E690-AVERAGE(E:E))</f>
        <v>-0.4891564361830894</v>
      </c>
      <c r="K690" s="76">
        <f>IF($C690&lt;=Entradas!$E$58,"",J690^2)</f>
        <v>0.23927401905934081</v>
      </c>
      <c r="L690" s="76">
        <f>IF($C690&lt;=Entradas!$E$58,"",G690*J690)</f>
        <v>0.25522314976373056</v>
      </c>
      <c r="M690" s="36"/>
    </row>
    <row r="691" spans="2:13" x14ac:dyDescent="0.3">
      <c r="B691" s="35"/>
      <c r="C691" s="72">
        <v>686</v>
      </c>
      <c r="D691" s="102">
        <f>IF($C691&lt;=Entradas!$E$58,"",Observaciones!H691)</f>
        <v>0.23411144350651802</v>
      </c>
      <c r="E691" s="102">
        <f>IF($C691&lt;=Entradas!$E$58,"",Cálculos!L692)</f>
        <v>0.25156900519875863</v>
      </c>
      <c r="F691" s="76">
        <f>IF($C691&lt;=Entradas!$E$58,"",D691-E691)</f>
        <v>-1.7457561692240608E-2</v>
      </c>
      <c r="G691" s="76">
        <f>IF($C691&lt;=Entradas!$E$58,"",D691-AVERAGE(D:D))</f>
        <v>-0.52339018965590767</v>
      </c>
      <c r="H691" s="76">
        <f>IF($C691&lt;=Entradas!$E$58,"",F691^2)</f>
        <v>3.0476646023838678E-4</v>
      </c>
      <c r="I691" s="76">
        <f>IF($C691&lt;=Entradas!$E$58,"",G691^2)</f>
        <v>0.273937290628047</v>
      </c>
      <c r="J691" s="76">
        <f>IF($C691&lt;=Entradas!$E$58,"",E691-AVERAGE(E:E))</f>
        <v>-0.49090623771486214</v>
      </c>
      <c r="K691" s="76">
        <f>IF($C691&lt;=Entradas!$E$58,"",J691^2)</f>
        <v>0.24098893422736073</v>
      </c>
      <c r="L691" s="76">
        <f>IF($C691&lt;=Entradas!$E$58,"",G691*J691)</f>
        <v>0.25693550886084976</v>
      </c>
      <c r="M691" s="36"/>
    </row>
    <row r="692" spans="2:13" x14ac:dyDescent="0.3">
      <c r="B692" s="35"/>
      <c r="C692" s="72">
        <v>687</v>
      </c>
      <c r="D692" s="102">
        <f>IF($C692&lt;=Entradas!$E$58,"",Observaciones!H692)</f>
        <v>0.23249431742498267</v>
      </c>
      <c r="E692" s="102">
        <f>IF($C692&lt;=Entradas!$E$58,"",Cálculos!L693)</f>
        <v>0.24983129101365878</v>
      </c>
      <c r="F692" s="76">
        <f>IF($C692&lt;=Entradas!$E$58,"",D692-E692)</f>
        <v>-1.7336973588676113E-2</v>
      </c>
      <c r="G692" s="76">
        <f>IF($C692&lt;=Entradas!$E$58,"",D692-AVERAGE(D:D))</f>
        <v>-0.52500731573744308</v>
      </c>
      <c r="H692" s="76">
        <f>IF($C692&lt;=Entradas!$E$58,"",F692^2)</f>
        <v>3.0057065321445313E-4</v>
      </c>
      <c r="I692" s="76">
        <f>IF($C692&lt;=Entradas!$E$58,"",G692^2)</f>
        <v>0.27563268157783527</v>
      </c>
      <c r="J692" s="76">
        <f>IF($C692&lt;=Entradas!$E$58,"",E692-AVERAGE(E:E))</f>
        <v>-0.49264395189996202</v>
      </c>
      <c r="K692" s="76">
        <f>IF($C692&lt;=Entradas!$E$58,"",J692^2)</f>
        <v>0.2426980633436121</v>
      </c>
      <c r="L692" s="76">
        <f>IF($C692&lt;=Entradas!$E$58,"",G692*J692)</f>
        <v>0.25864167880128508</v>
      </c>
      <c r="M692" s="36"/>
    </row>
    <row r="693" spans="2:13" x14ac:dyDescent="0.3">
      <c r="B693" s="35"/>
      <c r="C693" s="72">
        <v>688</v>
      </c>
      <c r="D693" s="102">
        <f>IF($C693&lt;=Entradas!$E$58,"",Observaciones!H693)</f>
        <v>0.23088836182678452</v>
      </c>
      <c r="E693" s="102">
        <f>IF($C693&lt;=Entradas!$E$58,"",Cálculos!L694)</f>
        <v>0.24810558020609483</v>
      </c>
      <c r="F693" s="76">
        <f>IF($C693&lt;=Entradas!$E$58,"",D693-E693)</f>
        <v>-1.7217218379310312E-2</v>
      </c>
      <c r="G693" s="76">
        <f>IF($C693&lt;=Entradas!$E$58,"",D693-AVERAGE(D:D))</f>
        <v>-0.52661327133564118</v>
      </c>
      <c r="H693" s="76">
        <f>IF($C693&lt;=Entradas!$E$58,"",F693^2)</f>
        <v>2.9643260872086078E-4</v>
      </c>
      <c r="I693" s="76">
        <f>IF($C693&lt;=Entradas!$E$58,"",G693^2)</f>
        <v>0.27732153754682565</v>
      </c>
      <c r="J693" s="76">
        <f>IF($C693&lt;=Entradas!$E$58,"",E693-AVERAGE(E:E))</f>
        <v>-0.49436966270752591</v>
      </c>
      <c r="K693" s="76">
        <f>IF($C693&lt;=Entradas!$E$58,"",J693^2)</f>
        <v>0.24440136340555293</v>
      </c>
      <c r="L693" s="76">
        <f>IF($C693&lt;=Entradas!$E$58,"",G693*J693)</f>
        <v>0.26034162532750776</v>
      </c>
      <c r="M693" s="36"/>
    </row>
    <row r="694" spans="2:13" x14ac:dyDescent="0.3">
      <c r="B694" s="35"/>
      <c r="C694" s="72">
        <v>689</v>
      </c>
      <c r="D694" s="102">
        <f>IF($C694&lt;=Entradas!$E$58,"",Observaciones!H694)</f>
        <v>0.22929349940666879</v>
      </c>
      <c r="E694" s="102">
        <f>IF($C694&lt;=Entradas!$E$58,"",Cálculos!L695)</f>
        <v>0.24639178977408421</v>
      </c>
      <c r="F694" s="76">
        <f>IF($C694&lt;=Entradas!$E$58,"",D694-E694)</f>
        <v>-1.709829036741542E-2</v>
      </c>
      <c r="G694" s="76">
        <f>IF($C694&lt;=Entradas!$E$58,"",D694-AVERAGE(D:D))</f>
        <v>-0.52820813375575693</v>
      </c>
      <c r="H694" s="76">
        <f>IF($C694&lt;=Entradas!$E$58,"",F694^2)</f>
        <v>2.9235153348845095E-4</v>
      </c>
      <c r="I694" s="76">
        <f>IF($C694&lt;=Entradas!$E$58,"",G694^2)</f>
        <v>0.27900383256573957</v>
      </c>
      <c r="J694" s="76">
        <f>IF($C694&lt;=Entradas!$E$58,"",E694-AVERAGE(E:E))</f>
        <v>-0.49608345313953656</v>
      </c>
      <c r="K694" s="76">
        <f>IF($C694&lt;=Entradas!$E$58,"",J694^2)</f>
        <v>0.24609879247884675</v>
      </c>
      <c r="L694" s="76">
        <f>IF($C694&lt;=Entradas!$E$58,"",G694*J694)</f>
        <v>0.26203531496994609</v>
      </c>
      <c r="M694" s="36"/>
    </row>
    <row r="695" spans="2:13" x14ac:dyDescent="0.3">
      <c r="B695" s="35"/>
      <c r="C695" s="72">
        <v>690</v>
      </c>
      <c r="D695" s="102">
        <f>IF($C695&lt;=Entradas!$E$58,"",Observaciones!H695)</f>
        <v>0.22908400562831155</v>
      </c>
      <c r="E695" s="102">
        <f>IF($C695&lt;=Entradas!$E$58,"",Cálculos!L696)</f>
        <v>0.24579122100160997</v>
      </c>
      <c r="F695" s="76">
        <f>IF($C695&lt;=Entradas!$E$58,"",D695-E695)</f>
        <v>-1.6707215373298417E-2</v>
      </c>
      <c r="G695" s="76">
        <f>IF($C695&lt;=Entradas!$E$58,"",D695-AVERAGE(D:D))</f>
        <v>-0.52841762753411414</v>
      </c>
      <c r="H695" s="76">
        <f>IF($C695&lt;=Entradas!$E$58,"",F695^2)</f>
        <v>2.7913104552977896E-4</v>
      </c>
      <c r="I695" s="76">
        <f>IF($C695&lt;=Entradas!$E$58,"",G695^2)</f>
        <v>0.2792251890887818</v>
      </c>
      <c r="J695" s="76">
        <f>IF($C695&lt;=Entradas!$E$58,"",E695-AVERAGE(E:E))</f>
        <v>-0.49668402191201078</v>
      </c>
      <c r="K695" s="76">
        <f>IF($C695&lt;=Entradas!$E$58,"",J695^2)</f>
        <v>0.2466950176226908</v>
      </c>
      <c r="L695" s="76">
        <f>IF($C695&lt;=Entradas!$E$58,"",G695*J695)</f>
        <v>0.2624565924928467</v>
      </c>
      <c r="M695" s="36"/>
    </row>
    <row r="696" spans="2:13" x14ac:dyDescent="0.3">
      <c r="B696" s="35"/>
      <c r="C696" s="72">
        <v>691</v>
      </c>
      <c r="D696" s="102">
        <f>IF($C696&lt;=Entradas!$E$58,"",Observaciones!H696)</f>
        <v>0.22638800791755267</v>
      </c>
      <c r="E696" s="102">
        <f>IF($C696&lt;=Entradas!$E$58,"",Cálculos!L697)</f>
        <v>0.24320475484689602</v>
      </c>
      <c r="F696" s="76">
        <f>IF($C696&lt;=Entradas!$E$58,"",D696-E696)</f>
        <v>-1.6816746929343346E-2</v>
      </c>
      <c r="G696" s="76">
        <f>IF($C696&lt;=Entradas!$E$58,"",D696-AVERAGE(D:D))</f>
        <v>-0.53111362524487304</v>
      </c>
      <c r="H696" s="76">
        <f>IF($C696&lt;=Entradas!$E$58,"",F696^2)</f>
        <v>2.8280297728557887E-4</v>
      </c>
      <c r="I696" s="76">
        <f>IF($C696&lt;=Entradas!$E$58,"",G696^2)</f>
        <v>0.28208168292075142</v>
      </c>
      <c r="J696" s="76">
        <f>IF($C696&lt;=Entradas!$E$58,"",E696-AVERAGE(E:E))</f>
        <v>-0.49927048806672475</v>
      </c>
      <c r="K696" s="76">
        <f>IF($C696&lt;=Entradas!$E$58,"",J696^2)</f>
        <v>0.24927102025438555</v>
      </c>
      <c r="L696" s="76">
        <f>IF($C696&lt;=Entradas!$E$58,"",G696*J696)</f>
        <v>0.26516935889489529</v>
      </c>
      <c r="M696" s="36"/>
    </row>
    <row r="697" spans="2:13" x14ac:dyDescent="0.3">
      <c r="B697" s="35"/>
      <c r="C697" s="72">
        <v>692</v>
      </c>
      <c r="D697" s="102">
        <f>IF($C697&lt;=Entradas!$E$58,"",Observaciones!H697)</f>
        <v>0.22462064290304987</v>
      </c>
      <c r="E697" s="102">
        <f>IF($C697&lt;=Entradas!$E$58,"",Cálculos!L698)</f>
        <v>0.24135931893299131</v>
      </c>
      <c r="F697" s="76">
        <f>IF($C697&lt;=Entradas!$E$58,"",D697-E697)</f>
        <v>-1.6738676029941446E-2</v>
      </c>
      <c r="G697" s="76">
        <f>IF($C697&lt;=Entradas!$E$58,"",D697-AVERAGE(D:D))</f>
        <v>-0.53288099025937585</v>
      </c>
      <c r="H697" s="76">
        <f>IF($C697&lt;=Entradas!$E$58,"",F697^2)</f>
        <v>2.8018327523533635E-4</v>
      </c>
      <c r="I697" s="76">
        <f>IF($C697&lt;=Entradas!$E$58,"",G697^2)</f>
        <v>0.28396214977981304</v>
      </c>
      <c r="J697" s="76">
        <f>IF($C697&lt;=Entradas!$E$58,"",E697-AVERAGE(E:E))</f>
        <v>-0.50111592398062943</v>
      </c>
      <c r="K697" s="76">
        <f>IF($C697&lt;=Entradas!$E$58,"",J697^2)</f>
        <v>0.25111716926695998</v>
      </c>
      <c r="L697" s="76">
        <f>IF($C697&lt;=Entradas!$E$58,"",G697*J697)</f>
        <v>0.26703514980553994</v>
      </c>
      <c r="M697" s="36"/>
    </row>
    <row r="698" spans="2:13" x14ac:dyDescent="0.3">
      <c r="B698" s="35"/>
      <c r="C698" s="72">
        <v>693</v>
      </c>
      <c r="D698" s="102">
        <f>IF($C698&lt;=Entradas!$E$58,"",Observaciones!H698)</f>
        <v>0.22303185455791455</v>
      </c>
      <c r="E698" s="102">
        <f>IF($C698&lt;=Entradas!$E$58,"",Cálculos!L699)</f>
        <v>0.23966130720345663</v>
      </c>
      <c r="F698" s="76">
        <f>IF($C698&lt;=Entradas!$E$58,"",D698-E698)</f>
        <v>-1.6629452645542081E-2</v>
      </c>
      <c r="G698" s="76">
        <f>IF($C698&lt;=Entradas!$E$58,"",D698-AVERAGE(D:D))</f>
        <v>-0.53446977860451117</v>
      </c>
      <c r="H698" s="76">
        <f>IF($C698&lt;=Entradas!$E$58,"",F698^2)</f>
        <v>2.7653869529032651E-4</v>
      </c>
      <c r="I698" s="76">
        <f>IF($C698&lt;=Entradas!$E$58,"",G698^2)</f>
        <v>0.28565794424155516</v>
      </c>
      <c r="J698" s="76">
        <f>IF($C698&lt;=Entradas!$E$58,"",E698-AVERAGE(E:E))</f>
        <v>-0.50281393571016419</v>
      </c>
      <c r="K698" s="76">
        <f>IF($C698&lt;=Entradas!$E$58,"",J698^2)</f>
        <v>0.25282185394434514</v>
      </c>
      <c r="L698" s="76">
        <f>IF($C698&lt;=Entradas!$E$58,"",G698*J698)</f>
        <v>0.26873885289827437</v>
      </c>
      <c r="M698" s="36"/>
    </row>
    <row r="699" spans="2:13" x14ac:dyDescent="0.3">
      <c r="B699" s="35"/>
      <c r="C699" s="72">
        <v>694</v>
      </c>
      <c r="D699" s="102">
        <f>IF($C699&lt;=Entradas!$E$58,"",Observaciones!H699)</f>
        <v>0.22148445638026229</v>
      </c>
      <c r="E699" s="102">
        <f>IF($C699&lt;=Entradas!$E$58,"",Cálculos!L700)</f>
        <v>0.23800010572748623</v>
      </c>
      <c r="F699" s="76">
        <f>IF($C699&lt;=Entradas!$E$58,"",D699-E699)</f>
        <v>-1.6515649347223937E-2</v>
      </c>
      <c r="G699" s="76">
        <f>IF($C699&lt;=Entradas!$E$58,"",D699-AVERAGE(D:D))</f>
        <v>-0.53601717678216343</v>
      </c>
      <c r="H699" s="76">
        <f>IF($C699&lt;=Entradas!$E$58,"",F699^2)</f>
        <v>2.7276667336045845E-4</v>
      </c>
      <c r="I699" s="76">
        <f>IF($C699&lt;=Entradas!$E$58,"",G699^2)</f>
        <v>0.28731441380552103</v>
      </c>
      <c r="J699" s="76">
        <f>IF($C699&lt;=Entradas!$E$58,"",E699-AVERAGE(E:E))</f>
        <v>-0.50447513718613457</v>
      </c>
      <c r="K699" s="76">
        <f>IF($C699&lt;=Entradas!$E$58,"",J699^2)</f>
        <v>0.25449516403896927</v>
      </c>
      <c r="L699" s="76">
        <f>IF($C699&lt;=Entradas!$E$58,"",G699*J699)</f>
        <v>0.27040733879130646</v>
      </c>
      <c r="M699" s="36"/>
    </row>
    <row r="700" spans="2:13" x14ac:dyDescent="0.3">
      <c r="B700" s="35"/>
      <c r="C700" s="72">
        <v>695</v>
      </c>
      <c r="D700" s="102">
        <f>IF($C700&lt;=Entradas!$E$58,"",Observaciones!H700)</f>
        <v>0.21995330746164651</v>
      </c>
      <c r="E700" s="102">
        <f>IF($C700&lt;=Entradas!$E$58,"",Cálculos!L701)</f>
        <v>0.23635504995354778</v>
      </c>
      <c r="F700" s="76">
        <f>IF($C700&lt;=Entradas!$E$58,"",D700-E700)</f>
        <v>-1.6401742491901267E-2</v>
      </c>
      <c r="G700" s="76">
        <f>IF($C700&lt;=Entradas!$E$58,"",D700-AVERAGE(D:D))</f>
        <v>-0.53754832570077915</v>
      </c>
      <c r="H700" s="76">
        <f>IF($C700&lt;=Entradas!$E$58,"",F700^2)</f>
        <v>2.6901715677063958E-4</v>
      </c>
      <c r="I700" s="76">
        <f>IF($C700&lt;=Entradas!$E$58,"",G700^2)</f>
        <v>0.28895820246371096</v>
      </c>
      <c r="J700" s="76">
        <f>IF($C700&lt;=Entradas!$E$58,"",E700-AVERAGE(E:E))</f>
        <v>-0.50612019296007293</v>
      </c>
      <c r="K700" s="76">
        <f>IF($C700&lt;=Entradas!$E$58,"",J700^2)</f>
        <v>0.25615764972194144</v>
      </c>
      <c r="L700" s="76">
        <f>IF($C700&lt;=Entradas!$E$58,"",G700*J700)</f>
        <v>0.27206406232904246</v>
      </c>
      <c r="M700" s="36"/>
    </row>
    <row r="701" spans="2:13" x14ac:dyDescent="0.3">
      <c r="B701" s="35"/>
      <c r="C701" s="72">
        <v>696</v>
      </c>
      <c r="D701" s="102">
        <f>IF($C701&lt;=Entradas!$E$58,"",Observaciones!H701)</f>
        <v>0.21843375155322162</v>
      </c>
      <c r="E701" s="102">
        <f>IF($C701&lt;=Entradas!$E$58,"",Cálculos!L702)</f>
        <v>0.23472222729264181</v>
      </c>
      <c r="F701" s="76">
        <f>IF($C701&lt;=Entradas!$E$58,"",D701-E701)</f>
        <v>-1.6288475739420188E-2</v>
      </c>
      <c r="G701" s="76">
        <f>IF($C701&lt;=Entradas!$E$58,"",D701-AVERAGE(D:D))</f>
        <v>-0.53906788160920405</v>
      </c>
      <c r="H701" s="76">
        <f>IF($C701&lt;=Entradas!$E$58,"",F701^2)</f>
        <v>2.6531444191368008E-4</v>
      </c>
      <c r="I701" s="76">
        <f>IF($C701&lt;=Entradas!$E$58,"",G701^2)</f>
        <v>0.29059418098263484</v>
      </c>
      <c r="J701" s="76">
        <f>IF($C701&lt;=Entradas!$E$58,"",E701-AVERAGE(E:E))</f>
        <v>-0.50775301562097896</v>
      </c>
      <c r="K701" s="76">
        <f>IF($C701&lt;=Entradas!$E$58,"",J701^2)</f>
        <v>0.2578131248721981</v>
      </c>
      <c r="L701" s="76">
        <f>IF($C701&lt;=Entradas!$E$58,"",G701*J701)</f>
        <v>0.27371334251148621</v>
      </c>
      <c r="M701" s="36"/>
    </row>
    <row r="702" spans="2:13" x14ac:dyDescent="0.3">
      <c r="B702" s="35"/>
      <c r="C702" s="72">
        <v>697</v>
      </c>
      <c r="D702" s="102">
        <f>IF($C702&lt;=Entradas!$E$58,"",Observaciones!H702)</f>
        <v>0.2169248778381348</v>
      </c>
      <c r="E702" s="102">
        <f>IF($C702&lt;=Entradas!$E$58,"",Cálculos!L703)</f>
        <v>0.23310084536233691</v>
      </c>
      <c r="F702" s="76">
        <f>IF($C702&lt;=Entradas!$E$58,"",D702-E702)</f>
        <v>-1.6175967524202112E-2</v>
      </c>
      <c r="G702" s="76">
        <f>IF($C702&lt;=Entradas!$E$58,"",D702-AVERAGE(D:D))</f>
        <v>-0.54057675532429084</v>
      </c>
      <c r="H702" s="76">
        <f>IF($C702&lt;=Entradas!$E$58,"",F702^2)</f>
        <v>2.6166192534404141E-4</v>
      </c>
      <c r="I702" s="76">
        <f>IF($C702&lt;=Entradas!$E$58,"",G702^2)</f>
        <v>0.29222322839693821</v>
      </c>
      <c r="J702" s="76">
        <f>IF($C702&lt;=Entradas!$E$58,"",E702-AVERAGE(E:E))</f>
        <v>-0.50937439755128389</v>
      </c>
      <c r="K702" s="76">
        <f>IF($C702&lt;=Entradas!$E$58,"",J702^2)</f>
        <v>0.25946227688073342</v>
      </c>
      <c r="L702" s="76">
        <f>IF($C702&lt;=Entradas!$E$58,"",G702*J702)</f>
        <v>0.27535595907353844</v>
      </c>
      <c r="M702" s="36"/>
    </row>
    <row r="703" spans="2:13" x14ac:dyDescent="0.3">
      <c r="B703" s="35"/>
      <c r="C703" s="72">
        <v>698</v>
      </c>
      <c r="D703" s="102">
        <f>IF($C703&lt;=Entradas!$E$58,"",Observaciones!H703)</f>
        <v>0.21542646065305332</v>
      </c>
      <c r="E703" s="102">
        <f>IF($C703&lt;=Entradas!$E$58,"",Cálculos!L704)</f>
        <v>0.23149069330492761</v>
      </c>
      <c r="F703" s="76">
        <f>IF($C703&lt;=Entradas!$E$58,"",D703-E703)</f>
        <v>-1.6064232651874288E-2</v>
      </c>
      <c r="G703" s="76">
        <f>IF($C703&lt;=Entradas!$E$58,"",D703-AVERAGE(D:D))</f>
        <v>-0.54207517250937243</v>
      </c>
      <c r="H703" s="76">
        <f>IF($C703&lt;=Entradas!$E$58,"",F703^2)</f>
        <v>2.5805957069354401E-4</v>
      </c>
      <c r="I703" s="76">
        <f>IF($C703&lt;=Entradas!$E$58,"",G703^2)</f>
        <v>0.29384549265106585</v>
      </c>
      <c r="J703" s="76">
        <f>IF($C703&lt;=Entradas!$E$58,"",E703-AVERAGE(E:E))</f>
        <v>-0.51098454960869311</v>
      </c>
      <c r="K703" s="76">
        <f>IF($C703&lt;=Entradas!$E$58,"",J703^2)</f>
        <v>0.26110520993879893</v>
      </c>
      <c r="L703" s="76">
        <f>IF($C703&lt;=Entradas!$E$58,"",G703*J703)</f>
        <v>0.27699203787875631</v>
      </c>
      <c r="M703" s="36"/>
    </row>
    <row r="704" spans="2:13" x14ac:dyDescent="0.3">
      <c r="B704" s="35"/>
      <c r="C704" s="72">
        <v>699</v>
      </c>
      <c r="D704" s="102">
        <f>IF($C704&lt;=Entradas!$E$58,"",Observaciones!H704)</f>
        <v>0.21393840000338119</v>
      </c>
      <c r="E704" s="102">
        <f>IF($C704&lt;=Entradas!$E$58,"",Cálculos!L705)</f>
        <v>0.22989166899880792</v>
      </c>
      <c r="F704" s="76">
        <f>IF($C704&lt;=Entradas!$E$58,"",D704-E704)</f>
        <v>-1.5953268995426734E-2</v>
      </c>
      <c r="G704" s="76">
        <f>IF($C704&lt;=Entradas!$E$58,"",D704-AVERAGE(D:D))</f>
        <v>-0.54356323315904453</v>
      </c>
      <c r="H704" s="76">
        <f>IF($C704&lt;=Entradas!$E$58,"",F704^2)</f>
        <v>2.5450679164044389E-4</v>
      </c>
      <c r="I704" s="76">
        <f>IF($C704&lt;=Entradas!$E$58,"",G704^2)</f>
        <v>0.29546098844231383</v>
      </c>
      <c r="J704" s="76">
        <f>IF($C704&lt;=Entradas!$E$58,"",E704-AVERAGE(E:E))</f>
        <v>-0.5125835739148128</v>
      </c>
      <c r="K704" s="76">
        <f>IF($C704&lt;=Entradas!$E$58,"",J704^2)</f>
        <v>0.26274192024728238</v>
      </c>
      <c r="L704" s="76">
        <f>IF($C704&lt;=Entradas!$E$58,"",G704*J704)</f>
        <v>0.27862158470135373</v>
      </c>
      <c r="M704" s="36"/>
    </row>
    <row r="705" spans="2:13" x14ac:dyDescent="0.3">
      <c r="B705" s="35"/>
      <c r="C705" s="72">
        <v>700</v>
      </c>
      <c r="D705" s="102">
        <f>IF($C705&lt;=Entradas!$E$58,"",Observaciones!H705)</f>
        <v>0.21246061927509363</v>
      </c>
      <c r="E705" s="102">
        <f>IF($C705&lt;=Entradas!$E$58,"",Cálculos!L706)</f>
        <v>0.22830369100674722</v>
      </c>
      <c r="F705" s="76">
        <f>IF($C705&lt;=Entradas!$E$58,"",D705-E705)</f>
        <v>-1.5843071731653585E-2</v>
      </c>
      <c r="G705" s="76">
        <f>IF($C705&lt;=Entradas!$E$58,"",D705-AVERAGE(D:D))</f>
        <v>-0.54504101388733206</v>
      </c>
      <c r="H705" s="76">
        <f>IF($C705&lt;=Entradas!$E$58,"",F705^2)</f>
        <v>2.5100292189432093E-4</v>
      </c>
      <c r="I705" s="76">
        <f>IF($C705&lt;=Entradas!$E$58,"",G705^2)</f>
        <v>0.29706970681933093</v>
      </c>
      <c r="J705" s="76">
        <f>IF($C705&lt;=Entradas!$E$58,"",E705-AVERAGE(E:E))</f>
        <v>-0.51417155190687358</v>
      </c>
      <c r="K705" s="76">
        <f>IF($C705&lt;=Entradas!$E$58,"",J705^2)</f>
        <v>0.26437238479032277</v>
      </c>
      <c r="L705" s="76">
        <f>IF($C705&lt;=Entradas!$E$58,"",G705*J705)</f>
        <v>0.28024458396334534</v>
      </c>
      <c r="M705" s="36"/>
    </row>
    <row r="706" spans="2:13" x14ac:dyDescent="0.3">
      <c r="B706" s="35"/>
      <c r="C706" s="72">
        <v>701</v>
      </c>
      <c r="D706" s="102">
        <f>IF($C706&lt;=Entradas!$E$58,"",Observaciones!H706)</f>
        <v>0.21099304653155138</v>
      </c>
      <c r="E706" s="102">
        <f>IF($C706&lt;=Entradas!$E$58,"",Cálculos!L707)</f>
        <v>0.22672668217478056</v>
      </c>
      <c r="F706" s="76">
        <f>IF($C706&lt;=Entradas!$E$58,"",D706-E706)</f>
        <v>-1.5733635643229188E-2</v>
      </c>
      <c r="G706" s="76">
        <f>IF($C706&lt;=Entradas!$E$58,"",D706-AVERAGE(D:D))</f>
        <v>-0.54650858663087432</v>
      </c>
      <c r="H706" s="76">
        <f>IF($C706&lt;=Entradas!$E$58,"",F706^2)</f>
        <v>2.4754729055389196E-4</v>
      </c>
      <c r="I706" s="76">
        <f>IF($C706&lt;=Entradas!$E$58,"",G706^2)</f>
        <v>0.29867163526127588</v>
      </c>
      <c r="J706" s="76">
        <f>IF($C706&lt;=Entradas!$E$58,"",E706-AVERAGE(E:E))</f>
        <v>-0.51574856073884023</v>
      </c>
      <c r="K706" s="76">
        <f>IF($C706&lt;=Entradas!$E$58,"",J706^2)</f>
        <v>0.26599657790418518</v>
      </c>
      <c r="L706" s="76">
        <f>IF($C706&lt;=Entradas!$E$58,"",G706*J706)</f>
        <v>0.28186101698629124</v>
      </c>
      <c r="M706" s="36"/>
    </row>
    <row r="707" spans="2:13" x14ac:dyDescent="0.3">
      <c r="B707" s="35"/>
      <c r="C707" s="72">
        <v>702</v>
      </c>
      <c r="D707" s="102">
        <f>IF($C707&lt;=Entradas!$E$58,"",Observaciones!H707)</f>
        <v>0.2095356110913891</v>
      </c>
      <c r="E707" s="102">
        <f>IF($C707&lt;=Entradas!$E$58,"",Cálculos!L708)</f>
        <v>0.22516056657480735</v>
      </c>
      <c r="F707" s="76">
        <f>IF($C707&lt;=Entradas!$E$58,"",D707-E707)</f>
        <v>-1.5624955483418246E-2</v>
      </c>
      <c r="G707" s="76">
        <f>IF($C707&lt;=Entradas!$E$58,"",D707-AVERAGE(D:D))</f>
        <v>-0.54796602207103662</v>
      </c>
      <c r="H707" s="76">
        <f>IF($C707&lt;=Entradas!$E$58,"",F707^2)</f>
        <v>2.4413923385880191E-4</v>
      </c>
      <c r="I707" s="76">
        <f>IF($C707&lt;=Entradas!$E$58,"",G707^2)</f>
        <v>0.30026676134435581</v>
      </c>
      <c r="J707" s="76">
        <f>IF($C707&lt;=Entradas!$E$58,"",E707-AVERAGE(E:E))</f>
        <v>-0.51731467633881345</v>
      </c>
      <c r="K707" s="76">
        <f>IF($C707&lt;=Entradas!$E$58,"",J707^2)</f>
        <v>0.26761447435553132</v>
      </c>
      <c r="L707" s="76">
        <f>IF($C707&lt;=Entradas!$E$58,"",G707*J707)</f>
        <v>0.28347086535234539</v>
      </c>
      <c r="M707" s="36"/>
    </row>
    <row r="708" spans="2:13" x14ac:dyDescent="0.3">
      <c r="B708" s="35"/>
      <c r="C708" s="72">
        <v>703</v>
      </c>
      <c r="D708" s="102">
        <f>IF($C708&lt;=Entradas!$E$58,"",Observaciones!H708)</f>
        <v>0.20808824290011937</v>
      </c>
      <c r="E708" s="102">
        <f>IF($C708&lt;=Entradas!$E$58,"",Cálculos!L709)</f>
        <v>0.22360526893224553</v>
      </c>
      <c r="F708" s="76">
        <f>IF($C708&lt;=Entradas!$E$58,"",D708-E708)</f>
        <v>-1.5517026032126152E-2</v>
      </c>
      <c r="G708" s="76">
        <f>IF($C708&lt;=Entradas!$E$58,"",D708-AVERAGE(D:D))</f>
        <v>-0.54941339026230629</v>
      </c>
      <c r="H708" s="76">
        <f>IF($C708&lt;=Entradas!$E$58,"",F708^2)</f>
        <v>2.4077809688168069E-4</v>
      </c>
      <c r="I708" s="76">
        <f>IF($C708&lt;=Entradas!$E$58,"",G708^2)</f>
        <v>0.30185507339952128</v>
      </c>
      <c r="J708" s="76">
        <f>IF($C708&lt;=Entradas!$E$58,"",E708-AVERAGE(E:E))</f>
        <v>-0.51886997398137524</v>
      </c>
      <c r="K708" s="76">
        <f>IF($C708&lt;=Entradas!$E$58,"",J708^2)</f>
        <v>0.269226049899433</v>
      </c>
      <c r="L708" s="76">
        <f>IF($C708&lt;=Entradas!$E$58,"",G708*J708)</f>
        <v>0.285074111510422</v>
      </c>
      <c r="M708" s="36"/>
    </row>
    <row r="709" spans="2:13" x14ac:dyDescent="0.3">
      <c r="B709" s="35"/>
      <c r="C709" s="72">
        <v>704</v>
      </c>
      <c r="D709" s="102">
        <f>IF($C709&lt;=Entradas!$E$58,"",Observaciones!H709)</f>
        <v>0.20665087241250379</v>
      </c>
      <c r="E709" s="102">
        <f>IF($C709&lt;=Entradas!$E$58,"",Cálculos!L710)</f>
        <v>0.22206071451650522</v>
      </c>
      <c r="F709" s="76">
        <f>IF($C709&lt;=Entradas!$E$58,"",D709-E709)</f>
        <v>-1.5409842104001426E-2</v>
      </c>
      <c r="G709" s="76">
        <f>IF($C709&lt;=Entradas!$E$58,"",D709-AVERAGE(D:D))</f>
        <v>-0.5508507607499219</v>
      </c>
      <c r="H709" s="76">
        <f>IF($C709&lt;=Entradas!$E$58,"",F709^2)</f>
        <v>2.3746323367025509E-4</v>
      </c>
      <c r="I709" s="76">
        <f>IF($C709&lt;=Entradas!$E$58,"",G709^2)</f>
        <v>0.30343656061876767</v>
      </c>
      <c r="J709" s="76">
        <f>IF($C709&lt;=Entradas!$E$58,"",E709-AVERAGE(E:E))</f>
        <v>-0.52041452839711555</v>
      </c>
      <c r="K709" s="76">
        <f>IF($C709&lt;=Entradas!$E$58,"",J709^2)</f>
        <v>0.27083128136679219</v>
      </c>
      <c r="L709" s="76">
        <f>IF($C709&lt;=Entradas!$E$58,"",G709*J709)</f>
        <v>0.28667073887286293</v>
      </c>
      <c r="M709" s="36"/>
    </row>
    <row r="710" spans="2:13" x14ac:dyDescent="0.3">
      <c r="B710" s="35"/>
      <c r="C710" s="72">
        <v>705</v>
      </c>
      <c r="D710" s="102">
        <f>IF($C710&lt;=Entradas!$E$58,"",Observaciones!H710)</f>
        <v>0.20522343056832204</v>
      </c>
      <c r="E710" s="102">
        <f>IF($C710&lt;=Entradas!$E$58,"",Cálculos!L711)</f>
        <v>0.22052682911767366</v>
      </c>
      <c r="F710" s="76">
        <f>IF($C710&lt;=Entradas!$E$58,"",D710-E710)</f>
        <v>-1.5303398549351616E-2</v>
      </c>
      <c r="G710" s="76">
        <f>IF($C710&lt;=Entradas!$E$58,"",D710-AVERAGE(D:D))</f>
        <v>-0.55227820259410365</v>
      </c>
      <c r="H710" s="76">
        <f>IF($C710&lt;=Entradas!$E$58,"",F710^2)</f>
        <v>2.3419400716029714E-4</v>
      </c>
      <c r="I710" s="76">
        <f>IF($C710&lt;=Entradas!$E$58,"",G710^2)</f>
        <v>0.30501121306057377</v>
      </c>
      <c r="J710" s="76">
        <f>IF($C710&lt;=Entradas!$E$58,"",E710-AVERAGE(E:E))</f>
        <v>-0.52194841379594714</v>
      </c>
      <c r="K710" s="76">
        <f>IF($C710&lt;=Entradas!$E$58,"",J710^2)</f>
        <v>0.27243014666410525</v>
      </c>
      <c r="L710" s="76">
        <f>IF($C710&lt;=Entradas!$E$58,"",G710*J710)</f>
        <v>0.28826073181806916</v>
      </c>
      <c r="M710" s="36"/>
    </row>
    <row r="711" spans="2:13" x14ac:dyDescent="0.3">
      <c r="B711" s="35"/>
      <c r="C711" s="72">
        <v>706</v>
      </c>
      <c r="D711" s="102">
        <f>IF($C711&lt;=Entradas!$E$58,"",Observaciones!H711)</f>
        <v>0.20380584878523472</v>
      </c>
      <c r="E711" s="102">
        <f>IF($C711&lt;=Entradas!$E$58,"",Cálculos!L712)</f>
        <v>0.21900353903927741</v>
      </c>
      <c r="F711" s="76">
        <f>IF($C711&lt;=Entradas!$E$58,"",D711-E711)</f>
        <v>-1.5197690254042689E-2</v>
      </c>
      <c r="G711" s="76">
        <f>IF($C711&lt;=Entradas!$E$58,"",D711-AVERAGE(D:D))</f>
        <v>-0.55369578437719102</v>
      </c>
      <c r="H711" s="76">
        <f>IF($C711&lt;=Entradas!$E$58,"",F711^2)</f>
        <v>2.3096978905782416E-4</v>
      </c>
      <c r="I711" s="76">
        <f>IF($C711&lt;=Entradas!$E$58,"",G711^2)</f>
        <v>0.30657902163707279</v>
      </c>
      <c r="J711" s="76">
        <f>IF($C711&lt;=Entradas!$E$58,"",E711-AVERAGE(E:E))</f>
        <v>-0.52347170387434339</v>
      </c>
      <c r="K711" s="76">
        <f>IF($C711&lt;=Entradas!$E$58,"",J711^2)</f>
        <v>0.27402262475710826</v>
      </c>
      <c r="L711" s="76">
        <f>IF($C711&lt;=Entradas!$E$58,"",G711*J711)</f>
        <v>0.2898440756759692</v>
      </c>
      <c r="M711" s="36"/>
    </row>
    <row r="712" spans="2:13" x14ac:dyDescent="0.3">
      <c r="B712" s="35"/>
      <c r="C712" s="72">
        <v>707</v>
      </c>
      <c r="D712" s="102">
        <f>IF($C712&lt;=Entradas!$E$58,"",Observaciones!H712)</f>
        <v>0.20239805895479016</v>
      </c>
      <c r="E712" s="102">
        <f>IF($C712&lt;=Entradas!$E$58,"",Cálculos!L713)</f>
        <v>0.2174907710940564</v>
      </c>
      <c r="F712" s="76">
        <f>IF($C712&lt;=Entradas!$E$58,"",D712-E712)</f>
        <v>-1.5092712139266246E-2</v>
      </c>
      <c r="G712" s="76">
        <f>IF($C712&lt;=Entradas!$E$58,"",D712-AVERAGE(D:D))</f>
        <v>-0.55510357420763556</v>
      </c>
      <c r="H712" s="76">
        <f>IF($C712&lt;=Entradas!$E$58,"",F712^2)</f>
        <v>2.2778995971875469E-4</v>
      </c>
      <c r="I712" s="76">
        <f>IF($C712&lt;=Entradas!$E$58,"",G712^2)</f>
        <v>0.30813997809809196</v>
      </c>
      <c r="J712" s="76">
        <f>IF($C712&lt;=Entradas!$E$58,"",E712-AVERAGE(E:E))</f>
        <v>-0.52498447181956442</v>
      </c>
      <c r="K712" s="76">
        <f>IF($C712&lt;=Entradas!$E$58,"",J712^2)</f>
        <v>0.27560869565166701</v>
      </c>
      <c r="L712" s="76">
        <f>IF($C712&lt;=Entradas!$E$58,"",G712*J712)</f>
        <v>0.29142075671054796</v>
      </c>
      <c r="M712" s="36"/>
    </row>
    <row r="713" spans="2:13" x14ac:dyDescent="0.3">
      <c r="B713" s="35"/>
      <c r="C713" s="72">
        <v>708</v>
      </c>
      <c r="D713" s="102">
        <f>IF($C713&lt;=Entradas!$E$58,"",Observaciones!H713)</f>
        <v>0.20099999343902461</v>
      </c>
      <c r="E713" s="102">
        <f>IF($C713&lt;=Entradas!$E$58,"",Cálculos!L714)</f>
        <v>0.21598845260032123</v>
      </c>
      <c r="F713" s="76">
        <f>IF($C713&lt;=Entradas!$E$58,"",D713-E713)</f>
        <v>-1.4988459161296624E-2</v>
      </c>
      <c r="G713" s="76">
        <f>IF($C713&lt;=Entradas!$E$58,"",D713-AVERAGE(D:D))</f>
        <v>-0.55650163972340105</v>
      </c>
      <c r="H713" s="76">
        <f>IF($C713&lt;=Entradas!$E$58,"",F713^2)</f>
        <v>2.2465390802985671E-4</v>
      </c>
      <c r="I713" s="76">
        <f>IF($C713&lt;=Entradas!$E$58,"",G713^2)</f>
        <v>0.30969407501483409</v>
      </c>
      <c r="J713" s="76">
        <f>IF($C713&lt;=Entradas!$E$58,"",E713-AVERAGE(E:E))</f>
        <v>-0.52648679031329948</v>
      </c>
      <c r="K713" s="76">
        <f>IF($C713&lt;=Entradas!$E$58,"",J713^2)</f>
        <v>0.27718834037440016</v>
      </c>
      <c r="L713" s="76">
        <f>IF($C713&lt;=Entradas!$E$58,"",G713*J713)</f>
        <v>0.2929907621020616</v>
      </c>
      <c r="M713" s="36"/>
    </row>
    <row r="714" spans="2:13" x14ac:dyDescent="0.3">
      <c r="B714" s="35"/>
      <c r="C714" s="72">
        <v>709</v>
      </c>
      <c r="D714" s="102">
        <f>IF($C714&lt;=Entradas!$E$58,"",Observaciones!H714)</f>
        <v>0.19961158506718873</v>
      </c>
      <c r="E714" s="102">
        <f>IF($C714&lt;=Entradas!$E$58,"",Cálculos!L715)</f>
        <v>0.21449651137843681</v>
      </c>
      <c r="F714" s="76">
        <f>IF($C714&lt;=Entradas!$E$58,"",D714-E714)</f>
        <v>-1.4884926311248076E-2</v>
      </c>
      <c r="G714" s="76">
        <f>IF($C714&lt;=Entradas!$E$58,"",D714-AVERAGE(D:D))</f>
        <v>-0.5578900480952369</v>
      </c>
      <c r="H714" s="76">
        <f>IF($C714&lt;=Entradas!$E$58,"",F714^2)</f>
        <v>2.2156103129128524E-4</v>
      </c>
      <c r="I714" s="76">
        <f>IF($C714&lt;=Entradas!$E$58,"",G714^2)</f>
        <v>0.31124130576370573</v>
      </c>
      <c r="J714" s="76">
        <f>IF($C714&lt;=Entradas!$E$58,"",E714-AVERAGE(E:E))</f>
        <v>-0.52797873153518393</v>
      </c>
      <c r="K714" s="76">
        <f>IF($C714&lt;=Entradas!$E$58,"",J714^2)</f>
        <v>0.27876154095350181</v>
      </c>
      <c r="L714" s="76">
        <f>IF($C714&lt;=Entradas!$E$58,"",G714*J714)</f>
        <v>0.29455407992942595</v>
      </c>
      <c r="M714" s="36"/>
    </row>
    <row r="715" spans="2:13" x14ac:dyDescent="0.3">
      <c r="B715" s="35"/>
      <c r="C715" s="72">
        <v>710</v>
      </c>
      <c r="D715" s="102">
        <f>IF($C715&lt;=Entradas!$E$58,"",Observaciones!H715)</f>
        <v>0.19823276713251664</v>
      </c>
      <c r="E715" s="102">
        <f>IF($C715&lt;=Entradas!$E$58,"",Cálculos!L716)</f>
        <v>0.21301487574735034</v>
      </c>
      <c r="F715" s="76">
        <f>IF($C715&lt;=Entradas!$E$58,"",D715-E715)</f>
        <v>-1.47821086148337E-2</v>
      </c>
      <c r="G715" s="76">
        <f>IF($C715&lt;=Entradas!$E$58,"",D715-AVERAGE(D:D))</f>
        <v>-0.559268866029909</v>
      </c>
      <c r="H715" s="76">
        <f>IF($C715&lt;=Entradas!$E$58,"",F715^2)</f>
        <v>2.1851073510074069E-4</v>
      </c>
      <c r="I715" s="76">
        <f>IF($C715&lt;=Entradas!$E$58,"",G715^2)</f>
        <v>0.31278166451038031</v>
      </c>
      <c r="J715" s="76">
        <f>IF($C715&lt;=Entradas!$E$58,"",E715-AVERAGE(E:E))</f>
        <v>-0.52946036716627043</v>
      </c>
      <c r="K715" s="76">
        <f>IF($C715&lt;=Entradas!$E$58,"",J715^2)</f>
        <v>0.28032828039984187</v>
      </c>
      <c r="L715" s="76">
        <f>IF($C715&lt;=Entradas!$E$58,"",G715*J715)</f>
        <v>0.29611069915285931</v>
      </c>
      <c r="M715" s="36"/>
    </row>
    <row r="716" spans="2:13" x14ac:dyDescent="0.3">
      <c r="B716" s="35"/>
      <c r="C716" s="72">
        <v>711</v>
      </c>
      <c r="D716" s="102">
        <f>IF($C716&lt;=Entradas!$E$58,"",Observaciones!H716)</f>
        <v>0.19686347338901974</v>
      </c>
      <c r="E716" s="102">
        <f>IF($C716&lt;=Entradas!$E$58,"",Cálculos!L717)</f>
        <v>0.21154347452114633</v>
      </c>
      <c r="F716" s="76">
        <f>IF($C716&lt;=Entradas!$E$58,"",D716-E716)</f>
        <v>-1.4680001132126586E-2</v>
      </c>
      <c r="G716" s="76">
        <f>IF($C716&lt;=Entradas!$E$58,"",D716-AVERAGE(D:D))</f>
        <v>-0.56063815977340592</v>
      </c>
      <c r="H716" s="76">
        <f>IF($C716&lt;=Entradas!$E$58,"",F716^2)</f>
        <v>2.1550243323923784E-4</v>
      </c>
      <c r="I716" s="76">
        <f>IF($C716&lt;=Entradas!$E$58,"",G716^2)</f>
        <v>0.31431514619411105</v>
      </c>
      <c r="J716" s="76">
        <f>IF($C716&lt;=Entradas!$E$58,"",E716-AVERAGE(E:E))</f>
        <v>-0.53093176839247447</v>
      </c>
      <c r="K716" s="76">
        <f>IF($C716&lt;=Entradas!$E$58,"",J716^2)</f>
        <v>0.28188854268836017</v>
      </c>
      <c r="L716" s="76">
        <f>IF($C716&lt;=Entradas!$E$58,"",G716*J716)</f>
        <v>0.29766060959679702</v>
      </c>
      <c r="M716" s="36"/>
    </row>
    <row r="717" spans="2:13" x14ac:dyDescent="0.3">
      <c r="B717" s="35"/>
      <c r="C717" s="72">
        <v>712</v>
      </c>
      <c r="D717" s="102">
        <f>IF($C717&lt;=Entradas!$E$58,"",Observaciones!H717)</f>
        <v>0.19550363804830415</v>
      </c>
      <c r="E717" s="102">
        <f>IF($C717&lt;=Entradas!$E$58,"",Cálculos!L718)</f>
        <v>0.2100822370056262</v>
      </c>
      <c r="F717" s="76">
        <f>IF($C717&lt;=Entradas!$E$58,"",D717-E717)</f>
        <v>-1.4578598957322053E-2</v>
      </c>
      <c r="G717" s="76">
        <f>IF($C717&lt;=Entradas!$E$58,"",D717-AVERAGE(D:D))</f>
        <v>-0.56199799511412152</v>
      </c>
      <c r="H717" s="76">
        <f>IF($C717&lt;=Entradas!$E$58,"",F717^2)</f>
        <v>2.1253554755843164E-4</v>
      </c>
      <c r="I717" s="76">
        <f>IF($C717&lt;=Entradas!$E$58,"",G717^2)</f>
        <v>0.31584174651229213</v>
      </c>
      <c r="J717" s="76">
        <f>IF($C717&lt;=Entradas!$E$58,"",E717-AVERAGE(E:E))</f>
        <v>-0.53239300590799454</v>
      </c>
      <c r="K717" s="76">
        <f>IF($C717&lt;=Entradas!$E$58,"",J717^2)</f>
        <v>0.2834423127397499</v>
      </c>
      <c r="L717" s="76">
        <f>IF($C717&lt;=Entradas!$E$58,"",G717*J717)</f>
        <v>0.29920380193307361</v>
      </c>
      <c r="M717" s="36"/>
    </row>
    <row r="718" spans="2:13" x14ac:dyDescent="0.3">
      <c r="B718" s="35"/>
      <c r="C718" s="72">
        <v>713</v>
      </c>
      <c r="D718" s="102">
        <f>IF($C718&lt;=Entradas!$E$58,"",Observaciones!H718)</f>
        <v>0.19415319577640938</v>
      </c>
      <c r="E718" s="102">
        <f>IF($C718&lt;=Entradas!$E$58,"",Cálculos!L719)</f>
        <v>0.20863109299491217</v>
      </c>
      <c r="F718" s="76">
        <f>IF($C718&lt;=Entradas!$E$58,"",D718-E718)</f>
        <v>-1.4477897218502789E-2</v>
      </c>
      <c r="G718" s="76">
        <f>IF($C718&lt;=Entradas!$E$58,"",D718-AVERAGE(D:D))</f>
        <v>-0.56334843738601625</v>
      </c>
      <c r="H718" s="76">
        <f>IF($C718&lt;=Entradas!$E$58,"",F718^2)</f>
        <v>2.0960950786953078E-4</v>
      </c>
      <c r="I718" s="76">
        <f>IF($C718&lt;=Entradas!$E$58,"",G718^2)</f>
        <v>0.31736146190526626</v>
      </c>
      <c r="J718" s="76">
        <f>IF($C718&lt;=Entradas!$E$58,"",E718-AVERAGE(E:E))</f>
        <v>-0.53384414991870854</v>
      </c>
      <c r="K718" s="76">
        <f>IF($C718&lt;=Entradas!$E$58,"",J718^2)</f>
        <v>0.28498957640242856</v>
      </c>
      <c r="L718" s="76">
        <f>IF($C718&lt;=Entradas!$E$58,"",G718*J718)</f>
        <v>0.30074026766437068</v>
      </c>
      <c r="M718" s="36"/>
    </row>
    <row r="719" spans="2:13" x14ac:dyDescent="0.3">
      <c r="B719" s="35"/>
      <c r="C719" s="72">
        <v>714</v>
      </c>
      <c r="D719" s="102">
        <f>IF($C719&lt;=Entradas!$E$58,"",Observaciones!H719)</f>
        <v>0.85047408204108677</v>
      </c>
      <c r="E719" s="102">
        <f>IF($C719&lt;=Entradas!$E$58,"",Cálculos!L720)</f>
        <v>0.68068872235909383</v>
      </c>
      <c r="F719" s="76">
        <f>IF($C719&lt;=Entradas!$E$58,"",D719-E719)</f>
        <v>0.16978535968199293</v>
      </c>
      <c r="G719" s="76">
        <f>IF($C719&lt;=Entradas!$E$58,"",D719-AVERAGE(D:D))</f>
        <v>9.2972448878661074E-2</v>
      </c>
      <c r="H719" s="76">
        <f>IF($C719&lt;=Entradas!$E$58,"",F719^2)</f>
        <v>2.8827068362343711E-2</v>
      </c>
      <c r="I719" s="76">
        <f>IF($C719&lt;=Entradas!$E$58,"",G719^2)</f>
        <v>8.6438762504952461E-3</v>
      </c>
      <c r="J719" s="76">
        <f>IF($C719&lt;=Entradas!$E$58,"",E719-AVERAGE(E:E))</f>
        <v>-6.1786520554526936E-2</v>
      </c>
      <c r="K719" s="76">
        <f>IF($C719&lt;=Entradas!$E$58,"",J719^2)</f>
        <v>3.8175741222349797E-3</v>
      </c>
      <c r="L719" s="76">
        <f>IF($C719&lt;=Entradas!$E$58,"",G719*J719)</f>
        <v>-5.7444441236460973E-3</v>
      </c>
      <c r="M719" s="36"/>
    </row>
    <row r="720" spans="2:13" x14ac:dyDescent="0.3">
      <c r="B720" s="35"/>
      <c r="C720" s="72">
        <v>715</v>
      </c>
      <c r="D720" s="102">
        <f>IF($C720&lt;=Entradas!$E$58,"",Observaciones!H720)</f>
        <v>0.36819837602589522</v>
      </c>
      <c r="E720" s="102">
        <f>IF($C720&lt;=Entradas!$E$58,"",Cálculos!L721)</f>
        <v>0.33811571764533327</v>
      </c>
      <c r="F720" s="76">
        <f>IF($C720&lt;=Entradas!$E$58,"",D720-E720)</f>
        <v>3.0082658380561955E-2</v>
      </c>
      <c r="G720" s="76">
        <f>IF($C720&lt;=Entradas!$E$58,"",D720-AVERAGE(D:D))</f>
        <v>-0.38930325713653047</v>
      </c>
      <c r="H720" s="76">
        <f>IF($C720&lt;=Entradas!$E$58,"",F720^2)</f>
        <v>9.0496633524159446E-4</v>
      </c>
      <c r="I720" s="76">
        <f>IF($C720&lt;=Entradas!$E$58,"",G720^2)</f>
        <v>0.15155702601711157</v>
      </c>
      <c r="J720" s="76">
        <f>IF($C720&lt;=Entradas!$E$58,"",E720-AVERAGE(E:E))</f>
        <v>-0.4043595252682875</v>
      </c>
      <c r="K720" s="76">
        <f>IF($C720&lt;=Entradas!$E$58,"",J720^2)</f>
        <v>0.16350662567519483</v>
      </c>
      <c r="L720" s="76">
        <f>IF($C720&lt;=Entradas!$E$58,"",G720*J720)</f>
        <v>0.15741848024112551</v>
      </c>
      <c r="M720" s="36"/>
    </row>
    <row r="721" spans="2:13" x14ac:dyDescent="0.3">
      <c r="B721" s="35"/>
      <c r="C721" s="72">
        <v>716</v>
      </c>
      <c r="D721" s="102">
        <f>IF($C721&lt;=Entradas!$E$58,"",Observaciones!H721)</f>
        <v>0.46966792559329362</v>
      </c>
      <c r="E721" s="102">
        <f>IF($C721&lt;=Entradas!$E$58,"",Cálculos!L722)</f>
        <v>0.39871816498246793</v>
      </c>
      <c r="F721" s="76">
        <f>IF($C721&lt;=Entradas!$E$58,"",D721-E721)</f>
        <v>7.0949760610825696E-2</v>
      </c>
      <c r="G721" s="76">
        <f>IF($C721&lt;=Entradas!$E$58,"",D721-AVERAGE(D:D))</f>
        <v>-0.28783370756913207</v>
      </c>
      <c r="H721" s="76">
        <f>IF($C721&lt;=Entradas!$E$58,"",F721^2)</f>
        <v>5.0338685307334732E-3</v>
      </c>
      <c r="I721" s="76">
        <f>IF($C721&lt;=Entradas!$E$58,"",G721^2)</f>
        <v>8.2848243212992639E-2</v>
      </c>
      <c r="J721" s="76">
        <f>IF($C721&lt;=Entradas!$E$58,"",E721-AVERAGE(E:E))</f>
        <v>-0.34375707793115284</v>
      </c>
      <c r="K721" s="76">
        <f>IF($C721&lt;=Entradas!$E$58,"",J721^2)</f>
        <v>0.11816892862776469</v>
      </c>
      <c r="L721" s="76">
        <f>IF($C721&lt;=Entradas!$E$58,"",G721*J721)</f>
        <v>9.8944874244054792E-2</v>
      </c>
      <c r="M721" s="36"/>
    </row>
    <row r="722" spans="2:13" x14ac:dyDescent="0.3">
      <c r="B722" s="35"/>
      <c r="C722" s="72">
        <v>717</v>
      </c>
      <c r="D722" s="102">
        <f>IF($C722&lt;=Entradas!$E$58,"",Observaciones!H722)</f>
        <v>0.40475862496216841</v>
      </c>
      <c r="E722" s="102">
        <f>IF($C722&lt;=Entradas!$E$58,"",Cálculos!L723)</f>
        <v>0.36264502663031073</v>
      </c>
      <c r="F722" s="76">
        <f>IF($C722&lt;=Entradas!$E$58,"",D722-E722)</f>
        <v>4.2113598331857682E-2</v>
      </c>
      <c r="G722" s="76">
        <f>IF($C722&lt;=Entradas!$E$58,"",D722-AVERAGE(D:D))</f>
        <v>-0.35274300820025728</v>
      </c>
      <c r="H722" s="76">
        <f>IF($C722&lt;=Entradas!$E$58,"",F722^2)</f>
        <v>1.7735551644570461E-3</v>
      </c>
      <c r="I722" s="76">
        <f>IF($C722&lt;=Entradas!$E$58,"",G722^2)</f>
        <v>0.12442762983416678</v>
      </c>
      <c r="J722" s="76">
        <f>IF($C722&lt;=Entradas!$E$58,"",E722-AVERAGE(E:E))</f>
        <v>-0.37983021628331004</v>
      </c>
      <c r="K722" s="76">
        <f>IF($C722&lt;=Entradas!$E$58,"",J722^2)</f>
        <v>0.14427099320182607</v>
      </c>
      <c r="L722" s="76">
        <f>IF($C722&lt;=Entradas!$E$58,"",G722*J722)</f>
        <v>0.13398245309712914</v>
      </c>
      <c r="M722" s="36"/>
    </row>
    <row r="723" spans="2:13" x14ac:dyDescent="0.3">
      <c r="B723" s="35"/>
      <c r="C723" s="72">
        <v>718</v>
      </c>
      <c r="D723" s="102">
        <f>IF($C723&lt;=Entradas!$E$58,"",Observaciones!H723)</f>
        <v>0.38166829550119785</v>
      </c>
      <c r="E723" s="102">
        <f>IF($C723&lt;=Entradas!$E$58,"",Cálculos!L724)</f>
        <v>0.34133229967481593</v>
      </c>
      <c r="F723" s="76">
        <f>IF($C723&lt;=Entradas!$E$58,"",D723-E723)</f>
        <v>4.0335995826381921E-2</v>
      </c>
      <c r="G723" s="76">
        <f>IF($C723&lt;=Entradas!$E$58,"",D723-AVERAGE(D:D))</f>
        <v>-0.37583333766122784</v>
      </c>
      <c r="H723" s="76">
        <f>IF($C723&lt;=Entradas!$E$58,"",F723^2)</f>
        <v>1.6269925593058996E-3</v>
      </c>
      <c r="I723" s="76">
        <f>IF($C723&lt;=Entradas!$E$58,"",G723^2)</f>
        <v>0.1412506976975785</v>
      </c>
      <c r="J723" s="76">
        <f>IF($C723&lt;=Entradas!$E$58,"",E723-AVERAGE(E:E))</f>
        <v>-0.40114294323880484</v>
      </c>
      <c r="K723" s="76">
        <f>IF($C723&lt;=Entradas!$E$58,"",J723^2)</f>
        <v>0.160915660910291</v>
      </c>
      <c r="L723" s="76">
        <f>IF($C723&lt;=Entradas!$E$58,"",G723*J723)</f>
        <v>0.15076289123668848</v>
      </c>
      <c r="M723" s="36"/>
    </row>
    <row r="724" spans="2:13" x14ac:dyDescent="0.3">
      <c r="B724" s="35"/>
      <c r="C724" s="72">
        <v>719</v>
      </c>
      <c r="D724" s="102">
        <f>IF($C724&lt;=Entradas!$E$58,"",Observaciones!H724)</f>
        <v>0.36007796247306995</v>
      </c>
      <c r="E724" s="102">
        <f>IF($C724&lt;=Entradas!$E$58,"",Cálculos!L725)</f>
        <v>0.32071899077583249</v>
      </c>
      <c r="F724" s="76">
        <f>IF($C724&lt;=Entradas!$E$58,"",D724-E724)</f>
        <v>3.9358971697237455E-2</v>
      </c>
      <c r="G724" s="76">
        <f>IF($C724&lt;=Entradas!$E$58,"",D724-AVERAGE(D:D))</f>
        <v>-0.39742367068935575</v>
      </c>
      <c r="H724" s="76">
        <f>IF($C724&lt;=Entradas!$E$58,"",F724^2)</f>
        <v>1.549128653063939E-3</v>
      </c>
      <c r="I724" s="76">
        <f>IF($C724&lt;=Entradas!$E$58,"",G724^2)</f>
        <v>0.15794557402420148</v>
      </c>
      <c r="J724" s="76">
        <f>IF($C724&lt;=Entradas!$E$58,"",E724-AVERAGE(E:E))</f>
        <v>-0.42175625213778828</v>
      </c>
      <c r="K724" s="76">
        <f>IF($C724&lt;=Entradas!$E$58,"",J724^2)</f>
        <v>0.17787833621731364</v>
      </c>
      <c r="L724" s="76">
        <f>IF($C724&lt;=Entradas!$E$58,"",G724*J724)</f>
        <v>0.16761591786078525</v>
      </c>
      <c r="M724" s="36"/>
    </row>
    <row r="725" spans="2:13" x14ac:dyDescent="0.3">
      <c r="B725" s="35"/>
      <c r="C725" s="72">
        <v>720</v>
      </c>
      <c r="D725" s="102">
        <f>IF($C725&lt;=Entradas!$E$58,"",Observaciones!H725)</f>
        <v>0.33896968751429135</v>
      </c>
      <c r="E725" s="102">
        <f>IF($C725&lt;=Entradas!$E$58,"",Cálculos!L726)</f>
        <v>0.29991807603127763</v>
      </c>
      <c r="F725" s="76">
        <f>IF($C725&lt;=Entradas!$E$58,"",D725-E725)</f>
        <v>3.9051611483013726E-2</v>
      </c>
      <c r="G725" s="76">
        <f>IF($C725&lt;=Entradas!$E$58,"",D725-AVERAGE(D:D))</f>
        <v>-0.41853194564813434</v>
      </c>
      <c r="H725" s="76">
        <f>IF($C725&lt;=Entradas!$E$58,"",F725^2)</f>
        <v>1.5250283594202495E-3</v>
      </c>
      <c r="I725" s="76">
        <f>IF($C725&lt;=Entradas!$E$58,"",G725^2)</f>
        <v>0.17516898952801288</v>
      </c>
      <c r="J725" s="76">
        <f>IF($C725&lt;=Entradas!$E$58,"",E725-AVERAGE(E:E))</f>
        <v>-0.44255716688234314</v>
      </c>
      <c r="K725" s="76">
        <f>IF($C725&lt;=Entradas!$E$58,"",J725^2)</f>
        <v>0.19585684595892611</v>
      </c>
      <c r="L725" s="76">
        <f>IF($C725&lt;=Entradas!$E$58,"",G725*J725)</f>
        <v>0.18522431211579315</v>
      </c>
      <c r="M725" s="36"/>
    </row>
    <row r="726" spans="2:13" x14ac:dyDescent="0.3">
      <c r="B726" s="35"/>
      <c r="C726" s="72">
        <v>721</v>
      </c>
      <c r="D726" s="102">
        <f>IF($C726&lt;=Entradas!$E$58,"",Observaciones!H726)</f>
        <v>0.31853649389306626</v>
      </c>
      <c r="E726" s="102">
        <f>IF($C726&lt;=Entradas!$E$58,"",Cálculos!L727)</f>
        <v>0.27920941181882153</v>
      </c>
      <c r="F726" s="76">
        <f>IF($C726&lt;=Entradas!$E$58,"",D726-E726)</f>
        <v>3.9327082074244735E-2</v>
      </c>
      <c r="G726" s="76">
        <f>IF($C726&lt;=Entradas!$E$58,"",D726-AVERAGE(D:D))</f>
        <v>-0.43896513926935943</v>
      </c>
      <c r="H726" s="76">
        <f>IF($C726&lt;=Entradas!$E$58,"",F726^2)</f>
        <v>1.5466193844743815E-3</v>
      </c>
      <c r="I726" s="76">
        <f>IF($C726&lt;=Entradas!$E$58,"",G726^2)</f>
        <v>0.19269039349376813</v>
      </c>
      <c r="J726" s="76">
        <f>IF($C726&lt;=Entradas!$E$58,"",E726-AVERAGE(E:E))</f>
        <v>-0.46326583109479924</v>
      </c>
      <c r="K726" s="76">
        <f>IF($C726&lt;=Entradas!$E$58,"",J726^2)</f>
        <v>0.21461523025995505</v>
      </c>
      <c r="L726" s="76">
        <f>IF($C726&lt;=Entradas!$E$58,"",G726*J726)</f>
        <v>0.2033575500652641</v>
      </c>
      <c r="M726" s="36"/>
    </row>
    <row r="727" spans="2:13" x14ac:dyDescent="0.3">
      <c r="B727" s="35"/>
      <c r="C727" s="72">
        <v>722</v>
      </c>
      <c r="D727" s="102">
        <f>IF($C727&lt;=Entradas!$E$58,"",Observaciones!H727)</f>
        <v>0.29957207705675803</v>
      </c>
      <c r="E727" s="102">
        <f>IF($C727&lt;=Entradas!$E$58,"",Cálculos!L728)</f>
        <v>0.25956151132680122</v>
      </c>
      <c r="F727" s="76">
        <f>IF($C727&lt;=Entradas!$E$58,"",D727-E727)</f>
        <v>4.0010565729956815E-2</v>
      </c>
      <c r="G727" s="76">
        <f>IF($C727&lt;=Entradas!$E$58,"",D727-AVERAGE(D:D))</f>
        <v>-0.45792955610566766</v>
      </c>
      <c r="H727" s="76">
        <f>IF($C727&lt;=Entradas!$E$58,"",F727^2)</f>
        <v>1.6008453700311948E-3</v>
      </c>
      <c r="I727" s="76">
        <f>IF($C727&lt;=Entradas!$E$58,"",G727^2)</f>
        <v>0.20969947835513383</v>
      </c>
      <c r="J727" s="76">
        <f>IF($C727&lt;=Entradas!$E$58,"",E727-AVERAGE(E:E))</f>
        <v>-0.48291373158681955</v>
      </c>
      <c r="K727" s="76">
        <f>IF($C727&lt;=Entradas!$E$58,"",J727^2)</f>
        <v>0.23320567215510679</v>
      </c>
      <c r="L727" s="76">
        <f>IF($C727&lt;=Entradas!$E$58,"",G727*J727)</f>
        <v>0.22114047074288382</v>
      </c>
      <c r="M727" s="36"/>
    </row>
    <row r="728" spans="2:13" x14ac:dyDescent="0.3">
      <c r="B728" s="35"/>
      <c r="C728" s="72">
        <v>723</v>
      </c>
      <c r="D728" s="102">
        <f>IF($C728&lt;=Entradas!$E$58,"",Observaciones!H728)</f>
        <v>0.28113318078993177</v>
      </c>
      <c r="E728" s="102">
        <f>IF($C728&lt;=Entradas!$E$58,"",Cálculos!L729)</f>
        <v>0.24003618067156629</v>
      </c>
      <c r="F728" s="76">
        <f>IF($C728&lt;=Entradas!$E$58,"",D728-E728)</f>
        <v>4.1097000118365479E-2</v>
      </c>
      <c r="G728" s="76">
        <f>IF($C728&lt;=Entradas!$E$58,"",D728-AVERAGE(D:D))</f>
        <v>-0.47636845237249392</v>
      </c>
      <c r="H728" s="76">
        <f>IF($C728&lt;=Entradas!$E$58,"",F728^2)</f>
        <v>1.6889634187289321E-3</v>
      </c>
      <c r="I728" s="76">
        <f>IF($C728&lt;=Entradas!$E$58,"",G728^2)</f>
        <v>0.22692690241576502</v>
      </c>
      <c r="J728" s="76">
        <f>IF($C728&lt;=Entradas!$E$58,"",E728-AVERAGE(E:E))</f>
        <v>-0.50243906224205448</v>
      </c>
      <c r="K728" s="76">
        <f>IF($C728&lt;=Entradas!$E$58,"",J728^2)</f>
        <v>0.25244501126667507</v>
      </c>
      <c r="L728" s="76">
        <f>IF($C728&lt;=Entradas!$E$58,"",G728*J728)</f>
        <v>0.23934611849173465</v>
      </c>
      <c r="M728" s="36"/>
    </row>
    <row r="729" spans="2:13" x14ac:dyDescent="0.3">
      <c r="B729" s="35"/>
      <c r="C729" s="72">
        <v>724</v>
      </c>
      <c r="D729" s="102">
        <f>IF($C729&lt;=Entradas!$E$58,"",Observaciones!H729)</f>
        <v>0.26333033264093092</v>
      </c>
      <c r="E729" s="102">
        <f>IF($C729&lt;=Entradas!$E$58,"",Cálculos!L730)</f>
        <v>0.22081662307217551</v>
      </c>
      <c r="F729" s="76">
        <f>IF($C729&lt;=Entradas!$E$58,"",D729-E729)</f>
        <v>4.2513709568755415E-2</v>
      </c>
      <c r="G729" s="76">
        <f>IF($C729&lt;=Entradas!$E$58,"",D729-AVERAGE(D:D))</f>
        <v>-0.49417130052149477</v>
      </c>
      <c r="H729" s="76">
        <f>IF($C729&lt;=Entradas!$E$58,"",F729^2)</f>
        <v>1.8074155012964856E-3</v>
      </c>
      <c r="I729" s="76">
        <f>IF($C729&lt;=Entradas!$E$58,"",G729^2)</f>
        <v>0.24420527425910549</v>
      </c>
      <c r="J729" s="76">
        <f>IF($C729&lt;=Entradas!$E$58,"",E729-AVERAGE(E:E))</f>
        <v>-0.52165861984144524</v>
      </c>
      <c r="K729" s="76">
        <f>IF($C729&lt;=Entradas!$E$58,"",J729^2)</f>
        <v>0.27212771565488147</v>
      </c>
      <c r="L729" s="76">
        <f>IF($C729&lt;=Entradas!$E$58,"",G729*J729)</f>
        <v>0.25778871859529501</v>
      </c>
      <c r="M729" s="36"/>
    </row>
    <row r="730" spans="2:13" x14ac:dyDescent="0.3">
      <c r="B730" s="35"/>
      <c r="C730" s="72">
        <v>725</v>
      </c>
      <c r="D730" s="102">
        <f>IF($C730&lt;=Entradas!$E$58,"",Observaciones!H730)</f>
        <v>0.2560673924536615</v>
      </c>
      <c r="E730" s="102">
        <f>IF($C730&lt;=Entradas!$E$58,"",Cálculos!L731)</f>
        <v>0.20974338497153758</v>
      </c>
      <c r="F730" s="76">
        <f>IF($C730&lt;=Entradas!$E$58,"",D730-E730)</f>
        <v>4.6324007482123924E-2</v>
      </c>
      <c r="G730" s="76">
        <f>IF($C730&lt;=Entradas!$E$58,"",D730-AVERAGE(D:D))</f>
        <v>-0.50143424070876419</v>
      </c>
      <c r="H730" s="76">
        <f>IF($C730&lt;=Entradas!$E$58,"",F730^2)</f>
        <v>2.1459136692038735E-3</v>
      </c>
      <c r="I730" s="76">
        <f>IF($C730&lt;=Entradas!$E$58,"",G730^2)</f>
        <v>0.25143629775517484</v>
      </c>
      <c r="J730" s="76">
        <f>IF($C730&lt;=Entradas!$E$58,"",E730-AVERAGE(E:E))</f>
        <v>-0.53273185794208322</v>
      </c>
      <c r="K730" s="76">
        <f>IF($C730&lt;=Entradas!$E$58,"",J730^2)</f>
        <v>0.28380323246642392</v>
      </c>
      <c r="L730" s="76">
        <f>IF($C730&lt;=Entradas!$E$58,"",G730*J730)</f>
        <v>0.26712999468855775</v>
      </c>
      <c r="M730" s="36"/>
    </row>
    <row r="731" spans="2:13" x14ac:dyDescent="0.3">
      <c r="B731" s="35"/>
      <c r="C731" s="72">
        <v>726</v>
      </c>
      <c r="D731" s="102">
        <f>IF($C731&lt;=Entradas!$E$58,"",Observaciones!H731)</f>
        <v>0.36713042818837038</v>
      </c>
      <c r="E731" s="102">
        <f>IF($C731&lt;=Entradas!$E$58,"",Cálculos!L732)</f>
        <v>0.27442215788357394</v>
      </c>
      <c r="F731" s="76">
        <f>IF($C731&lt;=Entradas!$E$58,"",D731-E731)</f>
        <v>9.2708270304796447E-2</v>
      </c>
      <c r="G731" s="76">
        <f>IF($C731&lt;=Entradas!$E$58,"",D731-AVERAGE(D:D))</f>
        <v>-0.39037120497405531</v>
      </c>
      <c r="H731" s="76">
        <f>IF($C731&lt;=Entradas!$E$58,"",F731^2)</f>
        <v>8.5948233829072022E-3</v>
      </c>
      <c r="I731" s="76">
        <f>IF($C731&lt;=Entradas!$E$58,"",G731^2)</f>
        <v>0.15238967767289591</v>
      </c>
      <c r="J731" s="76">
        <f>IF($C731&lt;=Entradas!$E$58,"",E731-AVERAGE(E:E))</f>
        <v>-0.46805308503004683</v>
      </c>
      <c r="K731" s="76">
        <f>IF($C731&lt;=Entradas!$E$58,"",J731^2)</f>
        <v>0.21907369040614424</v>
      </c>
      <c r="L731" s="76">
        <f>IF($C731&lt;=Entradas!$E$58,"",G731*J731)</f>
        <v>0.18271444679500334</v>
      </c>
      <c r="M731" s="36"/>
    </row>
    <row r="732" spans="2:13" x14ac:dyDescent="0.3">
      <c r="B732" s="35"/>
      <c r="C732" s="72">
        <v>727</v>
      </c>
      <c r="D732" s="102">
        <f>IF($C732&lt;=Entradas!$E$58,"",Observaciones!H732)</f>
        <v>0.32758929159983641</v>
      </c>
      <c r="E732" s="102">
        <f>IF($C732&lt;=Entradas!$E$58,"",Cálculos!L733)</f>
        <v>0.25788197349435493</v>
      </c>
      <c r="F732" s="76">
        <f>IF($C732&lt;=Entradas!$E$58,"",D732-E732)</f>
        <v>6.9707318105481475E-2</v>
      </c>
      <c r="G732" s="76">
        <f>IF($C732&lt;=Entradas!$E$58,"",D732-AVERAGE(D:D))</f>
        <v>-0.42991234156258928</v>
      </c>
      <c r="H732" s="76">
        <f>IF($C732&lt;=Entradas!$E$58,"",F732^2)</f>
        <v>4.8591101974587853E-3</v>
      </c>
      <c r="I732" s="76">
        <f>IF($C732&lt;=Entradas!$E$58,"",G732^2)</f>
        <v>0.18482462142782843</v>
      </c>
      <c r="J732" s="76">
        <f>IF($C732&lt;=Entradas!$E$58,"",E732-AVERAGE(E:E))</f>
        <v>-0.48459326941926584</v>
      </c>
      <c r="K732" s="76">
        <f>IF($C732&lt;=Entradas!$E$58,"",J732^2)</f>
        <v>0.23483063676645316</v>
      </c>
      <c r="L732" s="76">
        <f>IF($C732&lt;=Entradas!$E$58,"",G732*J732)</f>
        <v>0.20833262716150727</v>
      </c>
      <c r="M732" s="36"/>
    </row>
    <row r="733" spans="2:13" x14ac:dyDescent="0.3">
      <c r="B733" s="35"/>
      <c r="C733" s="72">
        <v>728</v>
      </c>
      <c r="D733" s="102">
        <f>IF($C733&lt;=Entradas!$E$58,"",Observaciones!H733)</f>
        <v>0.3071967897855391</v>
      </c>
      <c r="E733" s="102">
        <f>IF($C733&lt;=Entradas!$E$58,"",Cálculos!L734)</f>
        <v>0.2375496030522592</v>
      </c>
      <c r="F733" s="76">
        <f>IF($C733&lt;=Entradas!$E$58,"",D733-E733)</f>
        <v>6.9647186733279909E-2</v>
      </c>
      <c r="G733" s="76">
        <f>IF($C733&lt;=Entradas!$E$58,"",D733-AVERAGE(D:D))</f>
        <v>-0.45030484337688659</v>
      </c>
      <c r="H733" s="76">
        <f>IF($C733&lt;=Entradas!$E$58,"",F733^2)</f>
        <v>4.8507306198603611E-3</v>
      </c>
      <c r="I733" s="76">
        <f>IF($C733&lt;=Entradas!$E$58,"",G733^2)</f>
        <v>0.20277445196868235</v>
      </c>
      <c r="J733" s="76">
        <f>IF($C733&lt;=Entradas!$E$58,"",E733-AVERAGE(E:E))</f>
        <v>-0.50492563986136152</v>
      </c>
      <c r="K733" s="76">
        <f>IF($C733&lt;=Entradas!$E$58,"",J733^2)</f>
        <v>0.25494990178940535</v>
      </c>
      <c r="L733" s="76">
        <f>IF($C733&lt;=Entradas!$E$58,"",G733*J733)</f>
        <v>0.22737046117474463</v>
      </c>
      <c r="M733" s="36"/>
    </row>
    <row r="734" spans="2:13" x14ac:dyDescent="0.3">
      <c r="B734" s="35"/>
      <c r="C734" s="72">
        <v>729</v>
      </c>
      <c r="D734" s="102">
        <f>IF($C734&lt;=Entradas!$E$58,"",Observaciones!H734)</f>
        <v>0.31947917306998264</v>
      </c>
      <c r="E734" s="102">
        <f>IF($C734&lt;=Entradas!$E$58,"",Cálculos!L735)</f>
        <v>0.24337782737246388</v>
      </c>
      <c r="F734" s="76">
        <f>IF($C734&lt;=Entradas!$E$58,"",D734-E734)</f>
        <v>7.6101345697518752E-2</v>
      </c>
      <c r="G734" s="76">
        <f>IF($C734&lt;=Entradas!$E$58,"",D734-AVERAGE(D:D))</f>
        <v>-0.43802246009244306</v>
      </c>
      <c r="H734" s="76">
        <f>IF($C734&lt;=Entradas!$E$58,"",F734^2)</f>
        <v>5.7914148169732555E-3</v>
      </c>
      <c r="I734" s="76">
        <f>IF($C734&lt;=Entradas!$E$58,"",G734^2)</f>
        <v>0.19186367554543587</v>
      </c>
      <c r="J734" s="76">
        <f>IF($C734&lt;=Entradas!$E$58,"",E734-AVERAGE(E:E))</f>
        <v>-0.49909741554115689</v>
      </c>
      <c r="K734" s="76">
        <f>IF($C734&lt;=Entradas!$E$58,"",J734^2)</f>
        <v>0.24909823019986224</v>
      </c>
      <c r="L734" s="76">
        <f>IF($C734&lt;=Entradas!$E$58,"",G734*J734)</f>
        <v>0.21861587778111785</v>
      </c>
      <c r="M734" s="36"/>
    </row>
    <row r="735" spans="2:13" x14ac:dyDescent="0.3">
      <c r="B735" s="35"/>
      <c r="C735" s="72">
        <v>730</v>
      </c>
      <c r="D735" s="102">
        <f>IF($C735&lt;=Entradas!$E$58,"",Observaciones!H735)</f>
        <v>0.34383115619816351</v>
      </c>
      <c r="E735" s="102">
        <f>IF($C735&lt;=Entradas!$E$58,"",Cálculos!L736)</f>
        <v>0.2588381795339415</v>
      </c>
      <c r="F735" s="76">
        <f>IF($C735&lt;=Entradas!$E$58,"",D735-E735)</f>
        <v>8.4992976664222009E-2</v>
      </c>
      <c r="G735" s="76">
        <f>IF($C735&lt;=Entradas!$E$58,"",D735-AVERAGE(D:D))</f>
        <v>-0.41367047696426218</v>
      </c>
      <c r="H735" s="76">
        <f>IF($C735&lt;=Entradas!$E$58,"",F735^2)</f>
        <v>7.223806082244987E-3</v>
      </c>
      <c r="I735" s="76">
        <f>IF($C735&lt;=Entradas!$E$58,"",G735^2)</f>
        <v>0.17112326351184018</v>
      </c>
      <c r="J735" s="76">
        <f>IF($C735&lt;=Entradas!$E$58,"",E735-AVERAGE(E:E))</f>
        <v>-0.48363706337967927</v>
      </c>
      <c r="K735" s="76">
        <f>IF($C735&lt;=Entradas!$E$58,"",J735^2)</f>
        <v>0.23390480907451991</v>
      </c>
      <c r="L735" s="76">
        <f>IF($C735&lt;=Entradas!$E$58,"",G735*J735)</f>
        <v>0.20006637468586702</v>
      </c>
      <c r="M735" s="36"/>
    </row>
    <row r="736" spans="2:13" s="2" customFormat="1" ht="14.5" thickBot="1" x14ac:dyDescent="0.35">
      <c r="B736" s="37"/>
      <c r="C736" s="38"/>
      <c r="D736" s="103"/>
      <c r="E736" s="103"/>
      <c r="F736" s="103"/>
      <c r="G736" s="103"/>
      <c r="H736" s="103"/>
      <c r="I736" s="103"/>
      <c r="J736" s="103"/>
      <c r="K736" s="103"/>
      <c r="L736" s="103"/>
      <c r="M736" s="39"/>
    </row>
    <row r="737" spans="4:12" s="2" customFormat="1" x14ac:dyDescent="0.3">
      <c r="D737" s="99"/>
      <c r="E737" s="99"/>
      <c r="F737" s="99"/>
      <c r="G737" s="99"/>
      <c r="H737" s="99"/>
      <c r="I737" s="99"/>
      <c r="J737" s="99"/>
      <c r="K737" s="99"/>
      <c r="L737" s="99"/>
    </row>
    <row r="738" spans="4:12" s="2" customFormat="1" x14ac:dyDescent="0.3">
      <c r="D738" s="99"/>
      <c r="E738" s="99"/>
      <c r="F738" s="99"/>
      <c r="G738" s="99"/>
      <c r="H738" s="99"/>
      <c r="I738" s="99"/>
      <c r="J738" s="99"/>
      <c r="K738" s="99"/>
      <c r="L738" s="99"/>
    </row>
    <row r="739" spans="4:12" s="2" customFormat="1" x14ac:dyDescent="0.3">
      <c r="D739" s="99"/>
      <c r="E739" s="99"/>
      <c r="F739" s="99"/>
      <c r="G739" s="99"/>
      <c r="H739" s="99"/>
      <c r="I739" s="99"/>
      <c r="J739" s="99"/>
      <c r="K739" s="99"/>
      <c r="L739" s="99"/>
    </row>
    <row r="740" spans="4:12" s="2" customFormat="1" x14ac:dyDescent="0.3">
      <c r="D740" s="99"/>
      <c r="E740" s="99"/>
      <c r="F740" s="99"/>
      <c r="G740" s="99"/>
      <c r="H740" s="99"/>
      <c r="I740" s="99"/>
      <c r="J740" s="99"/>
      <c r="K740" s="99"/>
      <c r="L740" s="99"/>
    </row>
    <row r="741" spans="4:12" s="2" customFormat="1" x14ac:dyDescent="0.3">
      <c r="D741" s="99"/>
      <c r="E741" s="99"/>
      <c r="F741" s="99"/>
      <c r="G741" s="99"/>
      <c r="H741" s="99"/>
      <c r="I741" s="99"/>
      <c r="J741" s="99"/>
      <c r="K741" s="99"/>
      <c r="L741" s="99"/>
    </row>
    <row r="742" spans="4:12" s="2" customFormat="1" x14ac:dyDescent="0.3">
      <c r="D742" s="99"/>
      <c r="E742" s="99"/>
      <c r="F742" s="99"/>
      <c r="G742" s="99"/>
      <c r="H742" s="99"/>
      <c r="I742" s="99"/>
      <c r="J742" s="99"/>
      <c r="K742" s="99"/>
      <c r="L742" s="99"/>
    </row>
    <row r="743" spans="4:12" s="2" customFormat="1" x14ac:dyDescent="0.3">
      <c r="D743" s="99"/>
      <c r="E743" s="99"/>
      <c r="F743" s="99"/>
      <c r="G743" s="99"/>
      <c r="H743" s="99"/>
      <c r="I743" s="99"/>
      <c r="J743" s="99"/>
      <c r="K743" s="99"/>
      <c r="L743" s="99"/>
    </row>
    <row r="744" spans="4:12" s="2" customFormat="1" x14ac:dyDescent="0.3">
      <c r="D744" s="99"/>
      <c r="E744" s="99"/>
      <c r="F744" s="99"/>
      <c r="G744" s="99"/>
      <c r="H744" s="99"/>
      <c r="I744" s="99"/>
      <c r="J744" s="99"/>
      <c r="K744" s="99"/>
      <c r="L744" s="99"/>
    </row>
    <row r="745" spans="4:12" s="2" customFormat="1" x14ac:dyDescent="0.3">
      <c r="D745" s="99"/>
      <c r="E745" s="99"/>
      <c r="F745" s="99"/>
      <c r="G745" s="99"/>
      <c r="H745" s="99"/>
      <c r="I745" s="99"/>
      <c r="J745" s="99"/>
      <c r="K745" s="99"/>
      <c r="L745" s="99"/>
    </row>
    <row r="746" spans="4:12" s="2" customFormat="1" x14ac:dyDescent="0.3">
      <c r="D746" s="99"/>
      <c r="E746" s="99"/>
      <c r="F746" s="99"/>
      <c r="G746" s="99"/>
      <c r="H746" s="99"/>
      <c r="I746" s="99"/>
      <c r="J746" s="99"/>
      <c r="K746" s="99"/>
      <c r="L746" s="99"/>
    </row>
    <row r="747" spans="4:12" s="2" customFormat="1" x14ac:dyDescent="0.3">
      <c r="D747" s="99"/>
      <c r="E747" s="99"/>
      <c r="F747" s="99"/>
      <c r="G747" s="99"/>
      <c r="H747" s="99"/>
      <c r="I747" s="99"/>
      <c r="J747" s="99"/>
      <c r="K747" s="99"/>
      <c r="L747" s="99"/>
    </row>
    <row r="748" spans="4:12" s="2" customFormat="1" x14ac:dyDescent="0.3">
      <c r="D748" s="99"/>
      <c r="E748" s="99"/>
      <c r="F748" s="99"/>
      <c r="G748" s="99"/>
      <c r="H748" s="99"/>
      <c r="I748" s="99"/>
      <c r="J748" s="99"/>
      <c r="K748" s="99"/>
      <c r="L748" s="99"/>
    </row>
    <row r="749" spans="4:12" s="2" customFormat="1" x14ac:dyDescent="0.3">
      <c r="D749" s="99"/>
      <c r="E749" s="99"/>
      <c r="F749" s="99"/>
      <c r="G749" s="99"/>
      <c r="H749" s="99"/>
      <c r="I749" s="99"/>
      <c r="J749" s="99"/>
      <c r="K749" s="99"/>
      <c r="L749" s="99"/>
    </row>
    <row r="750" spans="4:12" s="2" customFormat="1" x14ac:dyDescent="0.3">
      <c r="D750" s="99"/>
      <c r="E750" s="99"/>
      <c r="F750" s="99"/>
      <c r="G750" s="99"/>
      <c r="H750" s="99"/>
      <c r="I750" s="99"/>
      <c r="J750" s="99"/>
      <c r="K750" s="99"/>
      <c r="L750" s="99"/>
    </row>
    <row r="751" spans="4:12" s="2" customFormat="1" x14ac:dyDescent="0.3">
      <c r="D751" s="99"/>
      <c r="E751" s="99"/>
      <c r="F751" s="99"/>
      <c r="G751" s="99"/>
      <c r="H751" s="99"/>
      <c r="I751" s="99"/>
      <c r="J751" s="99"/>
      <c r="K751" s="99"/>
      <c r="L751" s="99"/>
    </row>
    <row r="752" spans="4:12" s="2" customFormat="1" x14ac:dyDescent="0.3">
      <c r="D752" s="99"/>
      <c r="E752" s="99"/>
      <c r="F752" s="99"/>
      <c r="G752" s="99"/>
      <c r="H752" s="99"/>
      <c r="I752" s="99"/>
      <c r="J752" s="99"/>
      <c r="K752" s="99"/>
      <c r="L752" s="99"/>
    </row>
    <row r="753" spans="4:12" s="2" customFormat="1" x14ac:dyDescent="0.3">
      <c r="D753" s="99"/>
      <c r="E753" s="99"/>
      <c r="F753" s="99"/>
      <c r="G753" s="99"/>
      <c r="H753" s="99"/>
      <c r="I753" s="99"/>
      <c r="J753" s="99"/>
      <c r="K753" s="99"/>
      <c r="L753" s="99"/>
    </row>
    <row r="754" spans="4:12" s="2" customFormat="1" x14ac:dyDescent="0.3">
      <c r="D754" s="99"/>
      <c r="E754" s="99"/>
      <c r="F754" s="99"/>
      <c r="G754" s="99"/>
      <c r="H754" s="99"/>
      <c r="I754" s="99"/>
      <c r="J754" s="99"/>
      <c r="K754" s="99"/>
      <c r="L754" s="99"/>
    </row>
    <row r="755" spans="4:12" s="2" customFormat="1" x14ac:dyDescent="0.3">
      <c r="D755" s="99"/>
      <c r="E755" s="99"/>
      <c r="F755" s="99"/>
      <c r="G755" s="99"/>
      <c r="H755" s="99"/>
      <c r="I755" s="99"/>
      <c r="J755" s="99"/>
      <c r="K755" s="99"/>
      <c r="L755" s="99"/>
    </row>
    <row r="756" spans="4:12" s="2" customFormat="1" x14ac:dyDescent="0.3">
      <c r="D756" s="99"/>
      <c r="E756" s="99"/>
      <c r="F756" s="99"/>
      <c r="G756" s="99"/>
      <c r="H756" s="99"/>
      <c r="I756" s="99"/>
      <c r="J756" s="99"/>
      <c r="K756" s="99"/>
      <c r="L756" s="99"/>
    </row>
    <row r="757" spans="4:12" s="2" customFormat="1" x14ac:dyDescent="0.3">
      <c r="D757" s="99"/>
      <c r="E757" s="99"/>
      <c r="F757" s="99"/>
      <c r="G757" s="99"/>
      <c r="H757" s="99"/>
      <c r="I757" s="99"/>
      <c r="J757" s="99"/>
      <c r="K757" s="99"/>
      <c r="L757" s="99"/>
    </row>
    <row r="758" spans="4:12" s="2" customFormat="1" x14ac:dyDescent="0.3">
      <c r="D758" s="99"/>
      <c r="E758" s="99"/>
      <c r="F758" s="99"/>
      <c r="G758" s="99"/>
      <c r="H758" s="99"/>
      <c r="I758" s="99"/>
      <c r="J758" s="99"/>
      <c r="K758" s="99"/>
      <c r="L758" s="99"/>
    </row>
    <row r="759" spans="4:12" s="2" customFormat="1" x14ac:dyDescent="0.3">
      <c r="D759" s="99"/>
      <c r="E759" s="99"/>
      <c r="F759" s="99"/>
      <c r="G759" s="99"/>
      <c r="H759" s="99"/>
      <c r="I759" s="99"/>
      <c r="J759" s="99"/>
      <c r="K759" s="99"/>
      <c r="L759" s="99"/>
    </row>
    <row r="760" spans="4:12" s="2" customFormat="1" x14ac:dyDescent="0.3">
      <c r="D760" s="99"/>
      <c r="E760" s="99"/>
      <c r="F760" s="99"/>
      <c r="G760" s="99"/>
      <c r="H760" s="99"/>
      <c r="I760" s="99"/>
      <c r="J760" s="99"/>
      <c r="K760" s="99"/>
      <c r="L760" s="99"/>
    </row>
    <row r="761" spans="4:12" s="2" customFormat="1" x14ac:dyDescent="0.3">
      <c r="D761" s="99"/>
      <c r="E761" s="99"/>
      <c r="F761" s="99"/>
      <c r="G761" s="99"/>
      <c r="H761" s="99"/>
      <c r="I761" s="99"/>
      <c r="J761" s="99"/>
      <c r="K761" s="99"/>
      <c r="L761" s="99"/>
    </row>
    <row r="762" spans="4:12" s="2" customFormat="1" x14ac:dyDescent="0.3">
      <c r="D762" s="99"/>
      <c r="E762" s="99"/>
      <c r="F762" s="99"/>
      <c r="G762" s="99"/>
      <c r="H762" s="99"/>
      <c r="I762" s="99"/>
      <c r="J762" s="99"/>
      <c r="K762" s="99"/>
      <c r="L762" s="99"/>
    </row>
    <row r="763" spans="4:12" s="2" customFormat="1" x14ac:dyDescent="0.3">
      <c r="D763" s="99"/>
      <c r="E763" s="99"/>
      <c r="F763" s="99"/>
      <c r="G763" s="99"/>
      <c r="H763" s="99"/>
      <c r="I763" s="99"/>
      <c r="J763" s="99"/>
      <c r="K763" s="99"/>
      <c r="L763" s="99"/>
    </row>
    <row r="764" spans="4:12" s="2" customFormat="1" x14ac:dyDescent="0.3">
      <c r="D764" s="99"/>
      <c r="E764" s="99"/>
      <c r="F764" s="99"/>
      <c r="G764" s="99"/>
      <c r="H764" s="99"/>
      <c r="I764" s="99"/>
      <c r="J764" s="99"/>
      <c r="K764" s="99"/>
      <c r="L764" s="99"/>
    </row>
    <row r="765" spans="4:12" s="2" customFormat="1" x14ac:dyDescent="0.3">
      <c r="D765" s="99"/>
      <c r="E765" s="99"/>
      <c r="F765" s="99"/>
      <c r="G765" s="99"/>
      <c r="H765" s="99"/>
      <c r="I765" s="99"/>
      <c r="J765" s="99"/>
      <c r="K765" s="99"/>
      <c r="L765" s="99"/>
    </row>
    <row r="766" spans="4:12" s="2" customFormat="1" x14ac:dyDescent="0.3">
      <c r="D766" s="99"/>
      <c r="E766" s="99"/>
      <c r="F766" s="99"/>
      <c r="G766" s="99"/>
      <c r="H766" s="99"/>
      <c r="I766" s="99"/>
      <c r="J766" s="99"/>
      <c r="K766" s="99"/>
      <c r="L766" s="99"/>
    </row>
    <row r="767" spans="4:12" s="2" customFormat="1" x14ac:dyDescent="0.3">
      <c r="D767" s="99"/>
      <c r="E767" s="99"/>
      <c r="F767" s="99"/>
      <c r="G767" s="99"/>
      <c r="H767" s="99"/>
      <c r="I767" s="99"/>
      <c r="J767" s="99"/>
      <c r="K767" s="99"/>
      <c r="L767" s="99"/>
    </row>
    <row r="768" spans="4:12" s="2" customFormat="1" x14ac:dyDescent="0.3">
      <c r="D768" s="99"/>
      <c r="E768" s="99"/>
      <c r="F768" s="99"/>
      <c r="G768" s="99"/>
      <c r="H768" s="99"/>
      <c r="I768" s="99"/>
      <c r="J768" s="99"/>
      <c r="K768" s="99"/>
      <c r="L768" s="99"/>
    </row>
    <row r="769" spans="4:12" s="2" customFormat="1" x14ac:dyDescent="0.3">
      <c r="D769" s="99"/>
      <c r="E769" s="99"/>
      <c r="F769" s="99"/>
      <c r="G769" s="99"/>
      <c r="H769" s="99"/>
      <c r="I769" s="99"/>
      <c r="J769" s="99"/>
      <c r="K769" s="99"/>
      <c r="L769" s="99"/>
    </row>
    <row r="770" spans="4:12" s="2" customFormat="1" x14ac:dyDescent="0.3">
      <c r="D770" s="99"/>
      <c r="E770" s="99"/>
      <c r="F770" s="99"/>
      <c r="G770" s="99"/>
      <c r="H770" s="99"/>
      <c r="I770" s="99"/>
      <c r="J770" s="99"/>
      <c r="K770" s="99"/>
      <c r="L770" s="99"/>
    </row>
    <row r="771" spans="4:12" s="2" customFormat="1" x14ac:dyDescent="0.3">
      <c r="D771" s="99"/>
      <c r="E771" s="99"/>
      <c r="F771" s="99"/>
      <c r="G771" s="99"/>
      <c r="H771" s="99"/>
      <c r="I771" s="99"/>
      <c r="J771" s="99"/>
      <c r="K771" s="99"/>
      <c r="L771" s="99"/>
    </row>
    <row r="772" spans="4:12" s="2" customFormat="1" x14ac:dyDescent="0.3">
      <c r="D772" s="99"/>
      <c r="E772" s="99"/>
      <c r="F772" s="99"/>
      <c r="G772" s="99"/>
      <c r="H772" s="99"/>
      <c r="I772" s="99"/>
      <c r="J772" s="99"/>
      <c r="K772" s="99"/>
      <c r="L772" s="99"/>
    </row>
    <row r="773" spans="4:12" s="2" customFormat="1" x14ac:dyDescent="0.3">
      <c r="D773" s="99"/>
      <c r="E773" s="99"/>
      <c r="F773" s="99"/>
      <c r="G773" s="99"/>
      <c r="H773" s="99"/>
      <c r="I773" s="99"/>
      <c r="J773" s="99"/>
      <c r="K773" s="99"/>
      <c r="L773" s="99"/>
    </row>
    <row r="774" spans="4:12" s="2" customFormat="1" x14ac:dyDescent="0.3">
      <c r="D774" s="99"/>
      <c r="E774" s="99"/>
      <c r="F774" s="99"/>
      <c r="G774" s="99"/>
      <c r="H774" s="99"/>
      <c r="I774" s="99"/>
      <c r="J774" s="99"/>
      <c r="K774" s="99"/>
      <c r="L774" s="99"/>
    </row>
    <row r="775" spans="4:12" s="2" customFormat="1" x14ac:dyDescent="0.3">
      <c r="D775" s="99"/>
      <c r="E775" s="99"/>
      <c r="F775" s="99"/>
      <c r="G775" s="99"/>
      <c r="H775" s="99"/>
      <c r="I775" s="99"/>
      <c r="J775" s="99"/>
      <c r="K775" s="99"/>
      <c r="L775" s="99"/>
    </row>
    <row r="776" spans="4:12" s="2" customFormat="1" x14ac:dyDescent="0.3">
      <c r="D776" s="99"/>
      <c r="E776" s="99"/>
      <c r="F776" s="99"/>
      <c r="G776" s="99"/>
      <c r="H776" s="99"/>
      <c r="I776" s="99"/>
      <c r="J776" s="99"/>
      <c r="K776" s="99"/>
      <c r="L776" s="99"/>
    </row>
    <row r="777" spans="4:12" s="2" customFormat="1" x14ac:dyDescent="0.3">
      <c r="D777" s="99"/>
      <c r="E777" s="99"/>
      <c r="F777" s="99"/>
      <c r="G777" s="99"/>
      <c r="H777" s="99"/>
      <c r="I777" s="99"/>
      <c r="J777" s="99"/>
      <c r="K777" s="99"/>
      <c r="L777" s="99"/>
    </row>
    <row r="778" spans="4:12" s="2" customFormat="1" x14ac:dyDescent="0.3">
      <c r="D778" s="99"/>
      <c r="E778" s="99"/>
      <c r="F778" s="99"/>
      <c r="G778" s="99"/>
      <c r="H778" s="99"/>
      <c r="I778" s="99"/>
      <c r="J778" s="99"/>
      <c r="K778" s="99"/>
      <c r="L778" s="99"/>
    </row>
    <row r="779" spans="4:12" s="2" customFormat="1" x14ac:dyDescent="0.3">
      <c r="D779" s="99"/>
      <c r="E779" s="99"/>
      <c r="F779" s="99"/>
      <c r="G779" s="99"/>
      <c r="H779" s="99"/>
      <c r="I779" s="99"/>
      <c r="J779" s="99"/>
      <c r="K779" s="99"/>
      <c r="L779" s="99"/>
    </row>
    <row r="780" spans="4:12" s="2" customFormat="1" x14ac:dyDescent="0.3">
      <c r="D780" s="99"/>
      <c r="E780" s="99"/>
      <c r="F780" s="99"/>
      <c r="G780" s="99"/>
      <c r="H780" s="99"/>
      <c r="I780" s="99"/>
      <c r="J780" s="99"/>
      <c r="K780" s="99"/>
      <c r="L780" s="99"/>
    </row>
    <row r="781" spans="4:12" s="2" customFormat="1" x14ac:dyDescent="0.3">
      <c r="D781" s="99"/>
      <c r="E781" s="99"/>
      <c r="F781" s="99"/>
      <c r="G781" s="99"/>
      <c r="H781" s="99"/>
      <c r="I781" s="99"/>
      <c r="J781" s="99"/>
      <c r="K781" s="99"/>
      <c r="L781" s="99"/>
    </row>
    <row r="782" spans="4:12" s="2" customFormat="1" x14ac:dyDescent="0.3">
      <c r="D782" s="99"/>
      <c r="E782" s="99"/>
      <c r="F782" s="99"/>
      <c r="G782" s="99"/>
      <c r="H782" s="99"/>
      <c r="I782" s="99"/>
      <c r="J782" s="99"/>
      <c r="K782" s="99"/>
      <c r="L782" s="99"/>
    </row>
    <row r="783" spans="4:12" s="2" customFormat="1" x14ac:dyDescent="0.3">
      <c r="D783" s="99"/>
      <c r="E783" s="99"/>
      <c r="F783" s="99"/>
      <c r="G783" s="99"/>
      <c r="H783" s="99"/>
      <c r="I783" s="99"/>
      <c r="J783" s="99"/>
      <c r="K783" s="99"/>
      <c r="L783" s="99"/>
    </row>
    <row r="784" spans="4:12" s="2" customFormat="1" x14ac:dyDescent="0.3">
      <c r="D784" s="99"/>
      <c r="E784" s="99"/>
      <c r="F784" s="99"/>
      <c r="G784" s="99"/>
      <c r="H784" s="99"/>
      <c r="I784" s="99"/>
      <c r="J784" s="99"/>
      <c r="K784" s="99"/>
      <c r="L784" s="99"/>
    </row>
    <row r="785" spans="4:12" s="2" customFormat="1" x14ac:dyDescent="0.3">
      <c r="D785" s="99"/>
      <c r="E785" s="99"/>
      <c r="F785" s="99"/>
      <c r="G785" s="99"/>
      <c r="H785" s="99"/>
      <c r="I785" s="99"/>
      <c r="J785" s="99"/>
      <c r="K785" s="99"/>
      <c r="L785" s="99"/>
    </row>
    <row r="786" spans="4:12" s="2" customFormat="1" x14ac:dyDescent="0.3">
      <c r="D786" s="99"/>
      <c r="E786" s="99"/>
      <c r="F786" s="99"/>
      <c r="G786" s="99"/>
      <c r="H786" s="99"/>
      <c r="I786" s="99"/>
      <c r="J786" s="99"/>
      <c r="K786" s="99"/>
      <c r="L786" s="99"/>
    </row>
    <row r="787" spans="4:12" s="2" customFormat="1" x14ac:dyDescent="0.3">
      <c r="D787" s="99"/>
      <c r="E787" s="99"/>
      <c r="F787" s="99"/>
      <c r="G787" s="99"/>
      <c r="H787" s="99"/>
      <c r="I787" s="99"/>
      <c r="J787" s="99"/>
      <c r="K787" s="99"/>
      <c r="L787" s="99"/>
    </row>
    <row r="788" spans="4:12" s="2" customFormat="1" x14ac:dyDescent="0.3">
      <c r="D788" s="99"/>
      <c r="E788" s="99"/>
      <c r="F788" s="99"/>
      <c r="G788" s="99"/>
      <c r="H788" s="99"/>
      <c r="I788" s="99"/>
      <c r="J788" s="99"/>
      <c r="K788" s="99"/>
      <c r="L788" s="99"/>
    </row>
    <row r="789" spans="4:12" s="2" customFormat="1" x14ac:dyDescent="0.3">
      <c r="D789" s="99"/>
      <c r="E789" s="99"/>
      <c r="F789" s="99"/>
      <c r="G789" s="99"/>
      <c r="H789" s="99"/>
      <c r="I789" s="99"/>
      <c r="J789" s="99"/>
      <c r="K789" s="99"/>
      <c r="L789" s="99"/>
    </row>
    <row r="790" spans="4:12" s="2" customFormat="1" x14ac:dyDescent="0.3">
      <c r="D790" s="99"/>
      <c r="E790" s="99"/>
      <c r="F790" s="99"/>
      <c r="G790" s="99"/>
      <c r="H790" s="99"/>
      <c r="I790" s="99"/>
      <c r="J790" s="99"/>
      <c r="K790" s="99"/>
      <c r="L790" s="99"/>
    </row>
    <row r="791" spans="4:12" s="2" customFormat="1" x14ac:dyDescent="0.3">
      <c r="D791" s="99"/>
      <c r="E791" s="99"/>
      <c r="F791" s="99"/>
      <c r="G791" s="99"/>
      <c r="H791" s="99"/>
      <c r="I791" s="99"/>
      <c r="J791" s="99"/>
      <c r="K791" s="99"/>
      <c r="L791" s="99"/>
    </row>
    <row r="792" spans="4:12" s="2" customFormat="1" x14ac:dyDescent="0.3">
      <c r="D792" s="99"/>
      <c r="E792" s="99"/>
      <c r="F792" s="99"/>
      <c r="G792" s="99"/>
      <c r="H792" s="99"/>
      <c r="I792" s="99"/>
      <c r="J792" s="99"/>
      <c r="K792" s="99"/>
      <c r="L792" s="99"/>
    </row>
    <row r="793" spans="4:12" s="2" customFormat="1" x14ac:dyDescent="0.3">
      <c r="D793" s="99"/>
      <c r="E793" s="99"/>
      <c r="F793" s="99"/>
      <c r="G793" s="99"/>
      <c r="H793" s="99"/>
      <c r="I793" s="99"/>
      <c r="J793" s="99"/>
      <c r="K793" s="99"/>
      <c r="L793" s="99"/>
    </row>
    <row r="794" spans="4:12" s="2" customFormat="1" x14ac:dyDescent="0.3">
      <c r="D794" s="99"/>
      <c r="E794" s="99"/>
      <c r="F794" s="99"/>
      <c r="G794" s="99"/>
      <c r="H794" s="99"/>
      <c r="I794" s="99"/>
      <c r="J794" s="99"/>
      <c r="K794" s="99"/>
      <c r="L794" s="99"/>
    </row>
    <row r="795" spans="4:12" s="2" customFormat="1" x14ac:dyDescent="0.3">
      <c r="D795" s="99"/>
      <c r="E795" s="99"/>
      <c r="F795" s="99"/>
      <c r="G795" s="99"/>
      <c r="H795" s="99"/>
      <c r="I795" s="99"/>
      <c r="J795" s="99"/>
      <c r="K795" s="99"/>
      <c r="L795" s="99"/>
    </row>
    <row r="796" spans="4:12" s="2" customFormat="1" x14ac:dyDescent="0.3">
      <c r="D796" s="99"/>
      <c r="E796" s="99"/>
      <c r="F796" s="99"/>
      <c r="G796" s="99"/>
      <c r="H796" s="99"/>
      <c r="I796" s="99"/>
      <c r="J796" s="99"/>
      <c r="K796" s="99"/>
      <c r="L796" s="99"/>
    </row>
    <row r="797" spans="4:12" s="2" customFormat="1" x14ac:dyDescent="0.3">
      <c r="D797" s="99"/>
      <c r="E797" s="99"/>
      <c r="F797" s="99"/>
      <c r="G797" s="99"/>
      <c r="H797" s="99"/>
      <c r="I797" s="99"/>
      <c r="J797" s="99"/>
      <c r="K797" s="99"/>
      <c r="L797" s="99"/>
    </row>
    <row r="798" spans="4:12" s="2" customFormat="1" x14ac:dyDescent="0.3">
      <c r="D798" s="99"/>
      <c r="E798" s="99"/>
      <c r="F798" s="99"/>
      <c r="G798" s="99"/>
      <c r="H798" s="99"/>
      <c r="I798" s="99"/>
      <c r="J798" s="99"/>
      <c r="K798" s="99"/>
      <c r="L798" s="99"/>
    </row>
    <row r="799" spans="4:12" s="2" customFormat="1" x14ac:dyDescent="0.3">
      <c r="D799" s="99"/>
      <c r="E799" s="99"/>
      <c r="F799" s="99"/>
      <c r="G799" s="99"/>
      <c r="H799" s="99"/>
      <c r="I799" s="99"/>
      <c r="J799" s="99"/>
      <c r="K799" s="99"/>
      <c r="L799" s="99"/>
    </row>
    <row r="800" spans="4:12" s="2" customFormat="1" x14ac:dyDescent="0.3">
      <c r="D800" s="99"/>
      <c r="E800" s="99"/>
      <c r="F800" s="99"/>
      <c r="G800" s="99"/>
      <c r="H800" s="99"/>
      <c r="I800" s="99"/>
      <c r="J800" s="99"/>
      <c r="K800" s="99"/>
      <c r="L800" s="99"/>
    </row>
    <row r="801" spans="4:12" s="2" customFormat="1" x14ac:dyDescent="0.3">
      <c r="D801" s="99"/>
      <c r="E801" s="99"/>
      <c r="F801" s="99"/>
      <c r="G801" s="99"/>
      <c r="H801" s="99"/>
      <c r="I801" s="99"/>
      <c r="J801" s="99"/>
      <c r="K801" s="99"/>
      <c r="L801" s="99"/>
    </row>
    <row r="802" spans="4:12" s="2" customFormat="1" x14ac:dyDescent="0.3">
      <c r="D802" s="99"/>
      <c r="E802" s="99"/>
      <c r="F802" s="99"/>
      <c r="G802" s="99"/>
      <c r="H802" s="99"/>
      <c r="I802" s="99"/>
      <c r="J802" s="99"/>
      <c r="K802" s="99"/>
      <c r="L802" s="99"/>
    </row>
    <row r="803" spans="4:12" s="2" customFormat="1" x14ac:dyDescent="0.3">
      <c r="D803" s="99"/>
      <c r="E803" s="99"/>
      <c r="F803" s="99"/>
      <c r="G803" s="99"/>
      <c r="H803" s="99"/>
      <c r="I803" s="99"/>
      <c r="J803" s="99"/>
      <c r="K803" s="99"/>
      <c r="L803" s="99"/>
    </row>
    <row r="804" spans="4:12" s="2" customFormat="1" x14ac:dyDescent="0.3">
      <c r="D804" s="99"/>
      <c r="E804" s="99"/>
      <c r="F804" s="99"/>
      <c r="G804" s="99"/>
      <c r="H804" s="99"/>
      <c r="I804" s="99"/>
      <c r="J804" s="99"/>
      <c r="K804" s="99"/>
      <c r="L804" s="99"/>
    </row>
    <row r="805" spans="4:12" s="2" customFormat="1" x14ac:dyDescent="0.3">
      <c r="D805" s="99"/>
      <c r="E805" s="99"/>
      <c r="F805" s="99"/>
      <c r="G805" s="99"/>
      <c r="H805" s="99"/>
      <c r="I805" s="99"/>
      <c r="J805" s="99"/>
      <c r="K805" s="99"/>
      <c r="L805" s="99"/>
    </row>
    <row r="806" spans="4:12" s="2" customFormat="1" x14ac:dyDescent="0.3">
      <c r="D806" s="99"/>
      <c r="E806" s="99"/>
      <c r="F806" s="99"/>
      <c r="G806" s="99"/>
      <c r="H806" s="99"/>
      <c r="I806" s="99"/>
      <c r="J806" s="99"/>
      <c r="K806" s="99"/>
      <c r="L806" s="99"/>
    </row>
    <row r="807" spans="4:12" s="2" customFormat="1" x14ac:dyDescent="0.3">
      <c r="D807" s="99"/>
      <c r="E807" s="99"/>
      <c r="F807" s="99"/>
      <c r="G807" s="99"/>
      <c r="H807" s="99"/>
      <c r="I807" s="99"/>
      <c r="J807" s="99"/>
      <c r="K807" s="99"/>
      <c r="L807" s="99"/>
    </row>
    <row r="808" spans="4:12" s="2" customFormat="1" x14ac:dyDescent="0.3">
      <c r="D808" s="99"/>
      <c r="E808" s="99"/>
      <c r="F808" s="99"/>
      <c r="G808" s="99"/>
      <c r="H808" s="99"/>
      <c r="I808" s="99"/>
      <c r="J808" s="99"/>
      <c r="K808" s="99"/>
      <c r="L808" s="99"/>
    </row>
    <row r="809" spans="4:12" s="2" customFormat="1" x14ac:dyDescent="0.3">
      <c r="D809" s="99"/>
      <c r="E809" s="99"/>
      <c r="F809" s="99"/>
      <c r="G809" s="99"/>
      <c r="H809" s="99"/>
      <c r="I809" s="99"/>
      <c r="J809" s="99"/>
      <c r="K809" s="99"/>
      <c r="L809" s="99"/>
    </row>
    <row r="810" spans="4:12" s="2" customFormat="1" x14ac:dyDescent="0.3">
      <c r="D810" s="99"/>
      <c r="E810" s="99"/>
      <c r="F810" s="99"/>
      <c r="G810" s="99"/>
      <c r="H810" s="99"/>
      <c r="I810" s="99"/>
      <c r="J810" s="99"/>
      <c r="K810" s="99"/>
      <c r="L810" s="99"/>
    </row>
    <row r="811" spans="4:12" s="2" customFormat="1" x14ac:dyDescent="0.3">
      <c r="D811" s="99"/>
      <c r="E811" s="99"/>
      <c r="F811" s="99"/>
      <c r="G811" s="99"/>
      <c r="H811" s="99"/>
      <c r="I811" s="99"/>
      <c r="J811" s="99"/>
      <c r="K811" s="99"/>
      <c r="L811" s="99"/>
    </row>
    <row r="812" spans="4:12" s="2" customFormat="1" x14ac:dyDescent="0.3">
      <c r="D812" s="99"/>
      <c r="E812" s="99"/>
      <c r="F812" s="99"/>
      <c r="G812" s="99"/>
      <c r="H812" s="99"/>
      <c r="I812" s="99"/>
      <c r="J812" s="99"/>
      <c r="K812" s="99"/>
      <c r="L812" s="99"/>
    </row>
    <row r="813" spans="4:12" s="2" customFormat="1" x14ac:dyDescent="0.3">
      <c r="D813" s="99"/>
      <c r="E813" s="99"/>
      <c r="F813" s="99"/>
      <c r="G813" s="99"/>
      <c r="H813" s="99"/>
      <c r="I813" s="99"/>
      <c r="J813" s="99"/>
      <c r="K813" s="99"/>
      <c r="L813" s="99"/>
    </row>
    <row r="814" spans="4:12" s="2" customFormat="1" x14ac:dyDescent="0.3">
      <c r="D814" s="99"/>
      <c r="E814" s="99"/>
      <c r="F814" s="99"/>
      <c r="G814" s="99"/>
      <c r="H814" s="99"/>
      <c r="I814" s="99"/>
      <c r="J814" s="99"/>
      <c r="K814" s="99"/>
      <c r="L814" s="99"/>
    </row>
    <row r="815" spans="4:12" s="2" customFormat="1" x14ac:dyDescent="0.3">
      <c r="D815" s="99"/>
      <c r="E815" s="99"/>
      <c r="F815" s="99"/>
      <c r="G815" s="99"/>
      <c r="H815" s="99"/>
      <c r="I815" s="99"/>
      <c r="J815" s="99"/>
      <c r="K815" s="99"/>
      <c r="L815" s="99"/>
    </row>
    <row r="816" spans="4:12" s="2" customFormat="1" x14ac:dyDescent="0.3">
      <c r="D816" s="99"/>
      <c r="E816" s="99"/>
      <c r="F816" s="99"/>
      <c r="G816" s="99"/>
      <c r="H816" s="99"/>
      <c r="I816" s="99"/>
      <c r="J816" s="99"/>
      <c r="K816" s="99"/>
      <c r="L816" s="99"/>
    </row>
    <row r="817" spans="4:12" s="2" customFormat="1" x14ac:dyDescent="0.3">
      <c r="D817" s="99"/>
      <c r="E817" s="99"/>
      <c r="F817" s="99"/>
      <c r="G817" s="99"/>
      <c r="H817" s="99"/>
      <c r="I817" s="99"/>
      <c r="J817" s="99"/>
      <c r="K817" s="99"/>
      <c r="L817" s="99"/>
    </row>
    <row r="818" spans="4:12" s="2" customFormat="1" x14ac:dyDescent="0.3">
      <c r="D818" s="99"/>
      <c r="E818" s="99"/>
      <c r="F818" s="99"/>
      <c r="G818" s="99"/>
      <c r="H818" s="99"/>
      <c r="I818" s="99"/>
      <c r="J818" s="99"/>
      <c r="K818" s="99"/>
      <c r="L818" s="99"/>
    </row>
    <row r="819" spans="4:12" s="2" customFormat="1" x14ac:dyDescent="0.3">
      <c r="D819" s="99"/>
      <c r="E819" s="99"/>
      <c r="F819" s="99"/>
      <c r="G819" s="99"/>
      <c r="H819" s="99"/>
      <c r="I819" s="99"/>
      <c r="J819" s="99"/>
      <c r="K819" s="99"/>
      <c r="L819" s="99"/>
    </row>
    <row r="820" spans="4:12" s="2" customFormat="1" x14ac:dyDescent="0.3">
      <c r="D820" s="99"/>
      <c r="E820" s="99"/>
      <c r="F820" s="99"/>
      <c r="G820" s="99"/>
      <c r="H820" s="99"/>
      <c r="I820" s="99"/>
      <c r="J820" s="99"/>
      <c r="K820" s="99"/>
      <c r="L820" s="99"/>
    </row>
    <row r="821" spans="4:12" s="2" customFormat="1" x14ac:dyDescent="0.3">
      <c r="D821" s="99"/>
      <c r="E821" s="99"/>
      <c r="F821" s="99"/>
      <c r="G821" s="99"/>
      <c r="H821" s="99"/>
      <c r="I821" s="99"/>
      <c r="J821" s="99"/>
      <c r="K821" s="99"/>
      <c r="L821" s="99"/>
    </row>
    <row r="822" spans="4:12" s="2" customFormat="1" x14ac:dyDescent="0.3">
      <c r="D822" s="99"/>
      <c r="E822" s="99"/>
      <c r="F822" s="99"/>
      <c r="G822" s="99"/>
      <c r="H822" s="99"/>
      <c r="I822" s="99"/>
      <c r="J822" s="99"/>
      <c r="K822" s="99"/>
      <c r="L822" s="99"/>
    </row>
    <row r="823" spans="4:12" s="2" customFormat="1" x14ac:dyDescent="0.3">
      <c r="D823" s="99"/>
      <c r="E823" s="99"/>
      <c r="F823" s="99"/>
      <c r="G823" s="99"/>
      <c r="H823" s="99"/>
      <c r="I823" s="99"/>
      <c r="J823" s="99"/>
      <c r="K823" s="99"/>
      <c r="L823" s="99"/>
    </row>
    <row r="824" spans="4:12" s="2" customFormat="1" x14ac:dyDescent="0.3">
      <c r="D824" s="99"/>
      <c r="E824" s="99"/>
      <c r="F824" s="99"/>
      <c r="G824" s="99"/>
      <c r="H824" s="99"/>
      <c r="I824" s="99"/>
      <c r="J824" s="99"/>
      <c r="K824" s="99"/>
      <c r="L824" s="99"/>
    </row>
    <row r="825" spans="4:12" s="2" customFormat="1" x14ac:dyDescent="0.3">
      <c r="D825" s="99"/>
      <c r="E825" s="99"/>
      <c r="F825" s="99"/>
      <c r="G825" s="99"/>
      <c r="H825" s="99"/>
      <c r="I825" s="99"/>
      <c r="J825" s="99"/>
      <c r="K825" s="99"/>
      <c r="L825" s="99"/>
    </row>
    <row r="826" spans="4:12" s="2" customFormat="1" x14ac:dyDescent="0.3">
      <c r="D826" s="99"/>
      <c r="E826" s="99"/>
      <c r="F826" s="99"/>
      <c r="G826" s="99"/>
      <c r="H826" s="99"/>
      <c r="I826" s="99"/>
      <c r="J826" s="99"/>
      <c r="K826" s="99"/>
      <c r="L826" s="99"/>
    </row>
    <row r="827" spans="4:12" s="2" customFormat="1" x14ac:dyDescent="0.3">
      <c r="D827" s="99"/>
      <c r="E827" s="99"/>
      <c r="F827" s="99"/>
      <c r="G827" s="99"/>
      <c r="H827" s="99"/>
      <c r="I827" s="99"/>
      <c r="J827" s="99"/>
      <c r="K827" s="99"/>
      <c r="L827" s="99"/>
    </row>
    <row r="828" spans="4:12" s="2" customFormat="1" x14ac:dyDescent="0.3">
      <c r="D828" s="99"/>
      <c r="E828" s="99"/>
      <c r="F828" s="99"/>
      <c r="G828" s="99"/>
      <c r="H828" s="99"/>
      <c r="I828" s="99"/>
      <c r="J828" s="99"/>
      <c r="K828" s="99"/>
      <c r="L828" s="99"/>
    </row>
    <row r="829" spans="4:12" s="2" customFormat="1" x14ac:dyDescent="0.3">
      <c r="D829" s="99"/>
      <c r="E829" s="99"/>
      <c r="F829" s="99"/>
      <c r="G829" s="99"/>
      <c r="H829" s="99"/>
      <c r="I829" s="99"/>
      <c r="J829" s="99"/>
      <c r="K829" s="99"/>
      <c r="L829" s="99"/>
    </row>
    <row r="830" spans="4:12" s="2" customFormat="1" x14ac:dyDescent="0.3">
      <c r="D830" s="99"/>
      <c r="E830" s="99"/>
      <c r="F830" s="99"/>
      <c r="G830" s="99"/>
      <c r="H830" s="99"/>
      <c r="I830" s="99"/>
      <c r="J830" s="99"/>
      <c r="K830" s="99"/>
      <c r="L830" s="99"/>
    </row>
    <row r="831" spans="4:12" s="2" customFormat="1" x14ac:dyDescent="0.3">
      <c r="D831" s="99"/>
      <c r="E831" s="99"/>
      <c r="F831" s="99"/>
      <c r="G831" s="99"/>
      <c r="H831" s="99"/>
      <c r="I831" s="99"/>
      <c r="J831" s="99"/>
      <c r="K831" s="99"/>
      <c r="L831" s="99"/>
    </row>
    <row r="832" spans="4:12" s="2" customFormat="1" x14ac:dyDescent="0.3">
      <c r="D832" s="99"/>
      <c r="E832" s="99"/>
      <c r="F832" s="99"/>
      <c r="G832" s="99"/>
      <c r="H832" s="99"/>
      <c r="I832" s="99"/>
      <c r="J832" s="99"/>
      <c r="K832" s="99"/>
      <c r="L832" s="99"/>
    </row>
    <row r="833" spans="4:12" s="2" customFormat="1" x14ac:dyDescent="0.3">
      <c r="D833" s="99"/>
      <c r="E833" s="99"/>
      <c r="F833" s="99"/>
      <c r="G833" s="99"/>
      <c r="H833" s="99"/>
      <c r="I833" s="99"/>
      <c r="J833" s="99"/>
      <c r="K833" s="99"/>
      <c r="L833" s="99"/>
    </row>
    <row r="834" spans="4:12" s="2" customFormat="1" x14ac:dyDescent="0.3">
      <c r="D834" s="99"/>
      <c r="E834" s="99"/>
      <c r="F834" s="99"/>
      <c r="G834" s="99"/>
      <c r="H834" s="99"/>
      <c r="I834" s="99"/>
      <c r="J834" s="99"/>
      <c r="K834" s="99"/>
      <c r="L834" s="99"/>
    </row>
    <row r="835" spans="4:12" s="2" customFormat="1" x14ac:dyDescent="0.3">
      <c r="D835" s="99"/>
      <c r="E835" s="99"/>
      <c r="F835" s="99"/>
      <c r="G835" s="99"/>
      <c r="H835" s="99"/>
      <c r="I835" s="99"/>
      <c r="J835" s="99"/>
      <c r="K835" s="99"/>
      <c r="L835" s="99"/>
    </row>
    <row r="836" spans="4:12" s="2" customFormat="1" x14ac:dyDescent="0.3">
      <c r="D836" s="99"/>
      <c r="E836" s="99"/>
      <c r="F836" s="99"/>
      <c r="G836" s="99"/>
      <c r="H836" s="99"/>
      <c r="I836" s="99"/>
      <c r="J836" s="99"/>
      <c r="K836" s="99"/>
      <c r="L836" s="99"/>
    </row>
    <row r="837" spans="4:12" s="2" customFormat="1" x14ac:dyDescent="0.3">
      <c r="D837" s="99"/>
      <c r="E837" s="99"/>
      <c r="F837" s="99"/>
      <c r="G837" s="99"/>
      <c r="H837" s="99"/>
      <c r="I837" s="99"/>
      <c r="J837" s="99"/>
      <c r="K837" s="99"/>
      <c r="L837" s="99"/>
    </row>
    <row r="838" spans="4:12" s="2" customFormat="1" x14ac:dyDescent="0.3">
      <c r="D838" s="99"/>
      <c r="E838" s="99"/>
      <c r="F838" s="99"/>
      <c r="G838" s="99"/>
      <c r="H838" s="99"/>
      <c r="I838" s="99"/>
      <c r="J838" s="99"/>
      <c r="K838" s="99"/>
      <c r="L838" s="99"/>
    </row>
    <row r="839" spans="4:12" s="2" customFormat="1" x14ac:dyDescent="0.3">
      <c r="D839" s="99"/>
      <c r="E839" s="99"/>
      <c r="F839" s="99"/>
      <c r="G839" s="99"/>
      <c r="H839" s="99"/>
      <c r="I839" s="99"/>
      <c r="J839" s="99"/>
      <c r="K839" s="99"/>
      <c r="L839" s="99"/>
    </row>
    <row r="840" spans="4:12" s="2" customFormat="1" x14ac:dyDescent="0.3">
      <c r="D840" s="99"/>
      <c r="E840" s="99"/>
      <c r="F840" s="99"/>
      <c r="G840" s="99"/>
      <c r="H840" s="99"/>
      <c r="I840" s="99"/>
      <c r="J840" s="99"/>
      <c r="K840" s="99"/>
      <c r="L840" s="99"/>
    </row>
    <row r="841" spans="4:12" s="2" customFormat="1" x14ac:dyDescent="0.3">
      <c r="D841" s="99"/>
      <c r="E841" s="99"/>
      <c r="F841" s="99"/>
      <c r="G841" s="99"/>
      <c r="H841" s="99"/>
      <c r="I841" s="99"/>
      <c r="J841" s="99"/>
      <c r="K841" s="99"/>
      <c r="L841" s="99"/>
    </row>
    <row r="842" spans="4:12" s="2" customFormat="1" x14ac:dyDescent="0.3">
      <c r="D842" s="99"/>
      <c r="E842" s="99"/>
      <c r="F842" s="99"/>
      <c r="G842" s="99"/>
      <c r="H842" s="99"/>
      <c r="I842" s="99"/>
      <c r="J842" s="99"/>
      <c r="K842" s="99"/>
      <c r="L842" s="99"/>
    </row>
    <row r="843" spans="4:12" s="2" customFormat="1" x14ac:dyDescent="0.3">
      <c r="D843" s="99"/>
      <c r="E843" s="99"/>
      <c r="F843" s="99"/>
      <c r="G843" s="99"/>
      <c r="H843" s="99"/>
      <c r="I843" s="99"/>
      <c r="J843" s="99"/>
      <c r="K843" s="99"/>
      <c r="L843" s="99"/>
    </row>
    <row r="844" spans="4:12" s="2" customFormat="1" x14ac:dyDescent="0.3">
      <c r="D844" s="99"/>
      <c r="E844" s="99"/>
      <c r="F844" s="99"/>
      <c r="G844" s="99"/>
      <c r="H844" s="99"/>
      <c r="I844" s="99"/>
      <c r="J844" s="99"/>
      <c r="K844" s="99"/>
      <c r="L844" s="99"/>
    </row>
    <row r="845" spans="4:12" s="2" customFormat="1" x14ac:dyDescent="0.3">
      <c r="D845" s="99"/>
      <c r="E845" s="99"/>
      <c r="F845" s="99"/>
      <c r="G845" s="99"/>
      <c r="H845" s="99"/>
      <c r="I845" s="99"/>
      <c r="J845" s="99"/>
      <c r="K845" s="99"/>
      <c r="L845" s="99"/>
    </row>
    <row r="846" spans="4:12" s="2" customFormat="1" x14ac:dyDescent="0.3">
      <c r="D846" s="99"/>
      <c r="E846" s="99"/>
      <c r="F846" s="99"/>
      <c r="G846" s="99"/>
      <c r="H846" s="99"/>
      <c r="I846" s="99"/>
      <c r="J846" s="99"/>
      <c r="K846" s="99"/>
      <c r="L846" s="99"/>
    </row>
    <row r="847" spans="4:12" s="2" customFormat="1" x14ac:dyDescent="0.3">
      <c r="D847" s="99"/>
      <c r="E847" s="99"/>
      <c r="F847" s="99"/>
      <c r="G847" s="99"/>
      <c r="H847" s="99"/>
      <c r="I847" s="99"/>
      <c r="J847" s="99"/>
      <c r="K847" s="99"/>
      <c r="L847" s="99"/>
    </row>
    <row r="848" spans="4:12" s="2" customFormat="1" x14ac:dyDescent="0.3">
      <c r="D848" s="99"/>
      <c r="E848" s="99"/>
      <c r="F848" s="99"/>
      <c r="G848" s="99"/>
      <c r="H848" s="99"/>
      <c r="I848" s="99"/>
      <c r="J848" s="99"/>
      <c r="K848" s="99"/>
      <c r="L848" s="99"/>
    </row>
    <row r="849" spans="4:12" s="2" customFormat="1" x14ac:dyDescent="0.3">
      <c r="D849" s="99"/>
      <c r="E849" s="99"/>
      <c r="F849" s="99"/>
      <c r="G849" s="99"/>
      <c r="H849" s="99"/>
      <c r="I849" s="99"/>
      <c r="J849" s="99"/>
      <c r="K849" s="99"/>
      <c r="L849" s="99"/>
    </row>
    <row r="850" spans="4:12" s="2" customFormat="1" x14ac:dyDescent="0.3">
      <c r="D850" s="99"/>
      <c r="E850" s="99"/>
      <c r="F850" s="99"/>
      <c r="G850" s="99"/>
      <c r="H850" s="99"/>
      <c r="I850" s="99"/>
      <c r="J850" s="99"/>
      <c r="K850" s="99"/>
      <c r="L850" s="99"/>
    </row>
    <row r="851" spans="4:12" s="2" customFormat="1" x14ac:dyDescent="0.3">
      <c r="D851" s="99"/>
      <c r="E851" s="99"/>
      <c r="F851" s="99"/>
      <c r="G851" s="99"/>
      <c r="H851" s="99"/>
      <c r="I851" s="99"/>
      <c r="J851" s="99"/>
      <c r="K851" s="99"/>
      <c r="L851" s="99"/>
    </row>
    <row r="852" spans="4:12" s="2" customFormat="1" x14ac:dyDescent="0.3">
      <c r="D852" s="99"/>
      <c r="E852" s="99"/>
      <c r="F852" s="99"/>
      <c r="G852" s="99"/>
      <c r="H852" s="99"/>
      <c r="I852" s="99"/>
      <c r="J852" s="99"/>
      <c r="K852" s="99"/>
      <c r="L852" s="99"/>
    </row>
    <row r="853" spans="4:12" s="2" customFormat="1" x14ac:dyDescent="0.3">
      <c r="D853" s="99"/>
      <c r="E853" s="99"/>
      <c r="F853" s="99"/>
      <c r="G853" s="99"/>
      <c r="H853" s="99"/>
      <c r="I853" s="99"/>
      <c r="J853" s="99"/>
      <c r="K853" s="99"/>
      <c r="L853" s="99"/>
    </row>
    <row r="854" spans="4:12" s="2" customFormat="1" x14ac:dyDescent="0.3">
      <c r="D854" s="99"/>
      <c r="E854" s="99"/>
      <c r="F854" s="99"/>
      <c r="G854" s="99"/>
      <c r="H854" s="99"/>
      <c r="I854" s="99"/>
      <c r="J854" s="99"/>
      <c r="K854" s="99"/>
      <c r="L854" s="99"/>
    </row>
    <row r="855" spans="4:12" s="2" customFormat="1" x14ac:dyDescent="0.3">
      <c r="D855" s="99"/>
      <c r="E855" s="99"/>
      <c r="F855" s="99"/>
      <c r="G855" s="99"/>
      <c r="H855" s="99"/>
      <c r="I855" s="99"/>
      <c r="J855" s="99"/>
      <c r="K855" s="99"/>
      <c r="L855" s="99"/>
    </row>
    <row r="856" spans="4:12" s="2" customFormat="1" x14ac:dyDescent="0.3">
      <c r="D856" s="99"/>
      <c r="E856" s="99"/>
      <c r="F856" s="99"/>
      <c r="G856" s="99"/>
      <c r="H856" s="99"/>
      <c r="I856" s="99"/>
      <c r="J856" s="99"/>
      <c r="K856" s="99"/>
      <c r="L856" s="99"/>
    </row>
    <row r="857" spans="4:12" s="2" customFormat="1" x14ac:dyDescent="0.3">
      <c r="D857" s="99"/>
      <c r="E857" s="99"/>
      <c r="F857" s="99"/>
      <c r="G857" s="99"/>
      <c r="H857" s="99"/>
      <c r="I857" s="99"/>
      <c r="J857" s="99"/>
      <c r="K857" s="99"/>
      <c r="L857" s="99"/>
    </row>
    <row r="858" spans="4:12" s="2" customFormat="1" x14ac:dyDescent="0.3">
      <c r="D858" s="99"/>
      <c r="E858" s="99"/>
      <c r="F858" s="99"/>
      <c r="G858" s="99"/>
      <c r="H858" s="99"/>
      <c r="I858" s="99"/>
      <c r="J858" s="99"/>
      <c r="K858" s="99"/>
      <c r="L858" s="99"/>
    </row>
    <row r="859" spans="4:12" s="2" customFormat="1" x14ac:dyDescent="0.3">
      <c r="D859" s="99"/>
      <c r="E859" s="99"/>
      <c r="F859" s="99"/>
      <c r="G859" s="99"/>
      <c r="H859" s="99"/>
      <c r="I859" s="99"/>
      <c r="J859" s="99"/>
      <c r="K859" s="99"/>
      <c r="L859" s="99"/>
    </row>
    <row r="860" spans="4:12" s="2" customFormat="1" x14ac:dyDescent="0.3">
      <c r="D860" s="99"/>
      <c r="E860" s="99"/>
      <c r="F860" s="99"/>
      <c r="G860" s="99"/>
      <c r="H860" s="99"/>
      <c r="I860" s="99"/>
      <c r="J860" s="99"/>
      <c r="K860" s="99"/>
      <c r="L860" s="99"/>
    </row>
    <row r="861" spans="4:12" s="2" customFormat="1" x14ac:dyDescent="0.3">
      <c r="D861" s="99"/>
      <c r="E861" s="99"/>
      <c r="F861" s="99"/>
      <c r="G861" s="99"/>
      <c r="H861" s="99"/>
      <c r="I861" s="99"/>
      <c r="J861" s="99"/>
      <c r="K861" s="99"/>
      <c r="L861" s="99"/>
    </row>
    <row r="862" spans="4:12" s="2" customFormat="1" x14ac:dyDescent="0.3">
      <c r="D862" s="99"/>
      <c r="E862" s="99"/>
      <c r="F862" s="99"/>
      <c r="G862" s="99"/>
      <c r="H862" s="99"/>
      <c r="I862" s="99"/>
      <c r="J862" s="99"/>
      <c r="K862" s="99"/>
      <c r="L862" s="99"/>
    </row>
    <row r="863" spans="4:12" s="2" customFormat="1" x14ac:dyDescent="0.3">
      <c r="D863" s="99"/>
      <c r="E863" s="99"/>
      <c r="F863" s="99"/>
      <c r="G863" s="99"/>
      <c r="H863" s="99"/>
      <c r="I863" s="99"/>
      <c r="J863" s="99"/>
      <c r="K863" s="99"/>
      <c r="L863" s="99"/>
    </row>
    <row r="864" spans="4:12" s="2" customFormat="1" x14ac:dyDescent="0.3">
      <c r="D864" s="99"/>
      <c r="E864" s="99"/>
      <c r="F864" s="99"/>
      <c r="G864" s="99"/>
      <c r="H864" s="99"/>
      <c r="I864" s="99"/>
      <c r="J864" s="99"/>
      <c r="K864" s="99"/>
      <c r="L864" s="99"/>
    </row>
    <row r="865" spans="4:12" s="2" customFormat="1" x14ac:dyDescent="0.3">
      <c r="D865" s="99"/>
      <c r="E865" s="99"/>
      <c r="F865" s="99"/>
      <c r="G865" s="99"/>
      <c r="H865" s="99"/>
      <c r="I865" s="99"/>
      <c r="J865" s="99"/>
      <c r="K865" s="99"/>
      <c r="L865" s="99"/>
    </row>
    <row r="866" spans="4:12" s="2" customFormat="1" x14ac:dyDescent="0.3">
      <c r="D866" s="99"/>
      <c r="E866" s="99"/>
      <c r="F866" s="99"/>
      <c r="G866" s="99"/>
      <c r="H866" s="99"/>
      <c r="I866" s="99"/>
      <c r="J866" s="99"/>
      <c r="K866" s="99"/>
      <c r="L866" s="99"/>
    </row>
    <row r="867" spans="4:12" s="2" customFormat="1" x14ac:dyDescent="0.3">
      <c r="D867" s="99"/>
      <c r="E867" s="99"/>
      <c r="F867" s="99"/>
      <c r="G867" s="99"/>
      <c r="H867" s="99"/>
      <c r="I867" s="99"/>
      <c r="J867" s="99"/>
      <c r="K867" s="99"/>
      <c r="L867" s="99"/>
    </row>
    <row r="868" spans="4:12" s="2" customFormat="1" x14ac:dyDescent="0.3">
      <c r="D868" s="99"/>
      <c r="E868" s="99"/>
      <c r="F868" s="99"/>
      <c r="G868" s="99"/>
      <c r="H868" s="99"/>
      <c r="I868" s="99"/>
      <c r="J868" s="99"/>
      <c r="K868" s="99"/>
      <c r="L868" s="99"/>
    </row>
    <row r="869" spans="4:12" s="2" customFormat="1" x14ac:dyDescent="0.3">
      <c r="D869" s="99"/>
      <c r="E869" s="99"/>
      <c r="F869" s="99"/>
      <c r="G869" s="99"/>
      <c r="H869" s="99"/>
      <c r="I869" s="99"/>
      <c r="J869" s="99"/>
      <c r="K869" s="99"/>
      <c r="L869" s="99"/>
    </row>
    <row r="870" spans="4:12" s="2" customFormat="1" x14ac:dyDescent="0.3">
      <c r="D870" s="99"/>
      <c r="E870" s="99"/>
      <c r="F870" s="99"/>
      <c r="G870" s="99"/>
      <c r="H870" s="99"/>
      <c r="I870" s="99"/>
      <c r="J870" s="99"/>
      <c r="K870" s="99"/>
      <c r="L870" s="99"/>
    </row>
    <row r="871" spans="4:12" s="2" customFormat="1" x14ac:dyDescent="0.3">
      <c r="D871" s="99"/>
      <c r="E871" s="99"/>
      <c r="F871" s="99"/>
      <c r="G871" s="99"/>
      <c r="H871" s="99"/>
      <c r="I871" s="99"/>
      <c r="J871" s="99"/>
      <c r="K871" s="99"/>
      <c r="L871" s="99"/>
    </row>
    <row r="872" spans="4:12" s="2" customFormat="1" x14ac:dyDescent="0.3">
      <c r="D872" s="99"/>
      <c r="E872" s="99"/>
      <c r="F872" s="99"/>
      <c r="G872" s="99"/>
      <c r="H872" s="99"/>
      <c r="I872" s="99"/>
      <c r="J872" s="99"/>
      <c r="K872" s="99"/>
      <c r="L872" s="99"/>
    </row>
    <row r="873" spans="4:12" s="2" customFormat="1" x14ac:dyDescent="0.3">
      <c r="D873" s="99"/>
      <c r="E873" s="99"/>
      <c r="F873" s="99"/>
      <c r="G873" s="99"/>
      <c r="H873" s="99"/>
      <c r="I873" s="99"/>
      <c r="J873" s="99"/>
      <c r="K873" s="99"/>
      <c r="L873" s="99"/>
    </row>
    <row r="874" spans="4:12" s="2" customFormat="1" x14ac:dyDescent="0.3">
      <c r="D874" s="99"/>
      <c r="E874" s="99"/>
      <c r="F874" s="99"/>
      <c r="G874" s="99"/>
      <c r="H874" s="99"/>
      <c r="I874" s="99"/>
      <c r="J874" s="99"/>
      <c r="K874" s="99"/>
      <c r="L874" s="99"/>
    </row>
    <row r="875" spans="4:12" s="2" customFormat="1" x14ac:dyDescent="0.3">
      <c r="D875" s="99"/>
      <c r="E875" s="99"/>
      <c r="F875" s="99"/>
      <c r="G875" s="99"/>
      <c r="H875" s="99"/>
      <c r="I875" s="99"/>
      <c r="J875" s="99"/>
      <c r="K875" s="99"/>
      <c r="L875" s="99"/>
    </row>
    <row r="876" spans="4:12" s="2" customFormat="1" x14ac:dyDescent="0.3">
      <c r="D876" s="99"/>
      <c r="E876" s="99"/>
      <c r="F876" s="99"/>
      <c r="G876" s="99"/>
      <c r="H876" s="99"/>
      <c r="I876" s="99"/>
      <c r="J876" s="99"/>
      <c r="K876" s="99"/>
      <c r="L876" s="99"/>
    </row>
    <row r="877" spans="4:12" s="2" customFormat="1" x14ac:dyDescent="0.3">
      <c r="D877" s="99"/>
      <c r="E877" s="99"/>
      <c r="F877" s="99"/>
      <c r="G877" s="99"/>
      <c r="H877" s="99"/>
      <c r="I877" s="99"/>
      <c r="J877" s="99"/>
      <c r="K877" s="99"/>
      <c r="L877" s="99"/>
    </row>
    <row r="878" spans="4:12" s="2" customFormat="1" x14ac:dyDescent="0.3">
      <c r="D878" s="99"/>
      <c r="E878" s="99"/>
      <c r="F878" s="99"/>
      <c r="G878" s="99"/>
      <c r="H878" s="99"/>
      <c r="I878" s="99"/>
      <c r="J878" s="99"/>
      <c r="K878" s="99"/>
      <c r="L878" s="99"/>
    </row>
    <row r="879" spans="4:12" s="2" customFormat="1" x14ac:dyDescent="0.3">
      <c r="D879" s="99"/>
      <c r="E879" s="99"/>
      <c r="F879" s="99"/>
      <c r="G879" s="99"/>
      <c r="H879" s="99"/>
      <c r="I879" s="99"/>
      <c r="J879" s="99"/>
      <c r="K879" s="99"/>
      <c r="L879" s="99"/>
    </row>
    <row r="880" spans="4:12" s="2" customFormat="1" x14ac:dyDescent="0.3">
      <c r="D880" s="99"/>
      <c r="E880" s="99"/>
      <c r="F880" s="99"/>
      <c r="G880" s="99"/>
      <c r="H880" s="99"/>
      <c r="I880" s="99"/>
      <c r="J880" s="99"/>
      <c r="K880" s="99"/>
      <c r="L880" s="99"/>
    </row>
    <row r="881" spans="4:12" s="2" customFormat="1" x14ac:dyDescent="0.3">
      <c r="D881" s="99"/>
      <c r="E881" s="99"/>
      <c r="F881" s="99"/>
      <c r="G881" s="99"/>
      <c r="H881" s="99"/>
      <c r="I881" s="99"/>
      <c r="J881" s="99"/>
      <c r="K881" s="99"/>
      <c r="L881" s="99"/>
    </row>
    <row r="882" spans="4:12" s="2" customFormat="1" x14ac:dyDescent="0.3">
      <c r="D882" s="99"/>
      <c r="E882" s="99"/>
      <c r="F882" s="99"/>
      <c r="G882" s="99"/>
      <c r="H882" s="99"/>
      <c r="I882" s="99"/>
      <c r="J882" s="99"/>
      <c r="K882" s="99"/>
      <c r="L882" s="99"/>
    </row>
    <row r="883" spans="4:12" s="2" customFormat="1" x14ac:dyDescent="0.3">
      <c r="D883" s="99"/>
      <c r="E883" s="99"/>
      <c r="F883" s="99"/>
      <c r="G883" s="99"/>
      <c r="H883" s="99"/>
      <c r="I883" s="99"/>
      <c r="J883" s="99"/>
      <c r="K883" s="99"/>
      <c r="L883" s="99"/>
    </row>
    <row r="884" spans="4:12" s="2" customFormat="1" x14ac:dyDescent="0.3">
      <c r="D884" s="99"/>
      <c r="E884" s="99"/>
      <c r="F884" s="99"/>
      <c r="G884" s="99"/>
      <c r="H884" s="99"/>
      <c r="I884" s="99"/>
      <c r="J884" s="99"/>
      <c r="K884" s="99"/>
      <c r="L884" s="99"/>
    </row>
    <row r="885" spans="4:12" s="2" customFormat="1" x14ac:dyDescent="0.3">
      <c r="D885" s="99"/>
      <c r="E885" s="99"/>
      <c r="F885" s="99"/>
      <c r="G885" s="99"/>
      <c r="H885" s="99"/>
      <c r="I885" s="99"/>
      <c r="J885" s="99"/>
      <c r="K885" s="99"/>
      <c r="L885" s="99"/>
    </row>
  </sheetData>
  <sheetProtection sheet="1" objects="1" scenarios="1"/>
  <mergeCells count="1">
    <mergeCell ref="C3:L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Instrucciones</vt:lpstr>
      <vt:lpstr>Entradas</vt:lpstr>
      <vt:lpstr>Observaciones</vt:lpstr>
      <vt:lpstr>Escenarios</vt:lpstr>
      <vt:lpstr>Constantes</vt:lpstr>
      <vt:lpstr>ETo</vt:lpstr>
      <vt:lpstr>Cálculos</vt:lpstr>
      <vt:lpstr>Gráficos</vt:lpstr>
      <vt:lpstr>Evaluación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Foster</dc:creator>
  <cp:lastModifiedBy>Gabriel Rojas</cp:lastModifiedBy>
  <dcterms:created xsi:type="dcterms:W3CDTF">2019-08-19T14:16:08Z</dcterms:created>
  <dcterms:modified xsi:type="dcterms:W3CDTF">2022-08-22T15:22:29Z</dcterms:modified>
</cp:coreProperties>
</file>